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124226"/>
  <mc:AlternateContent xmlns:mc="http://schemas.openxmlformats.org/markup-compatibility/2006">
    <mc:Choice Requires="x15">
      <x15ac:absPath xmlns:x15ac="http://schemas.microsoft.com/office/spreadsheetml/2010/11/ac" url="C:\Users\jorge\Desktop\"/>
    </mc:Choice>
  </mc:AlternateContent>
  <xr:revisionPtr revIDLastSave="0" documentId="8_{11DE874C-5F48-425E-ADA3-B8CF989D4CC2}" xr6:coauthVersionLast="47" xr6:coauthVersionMax="47" xr10:uidLastSave="{00000000-0000-0000-0000-000000000000}"/>
  <bookViews>
    <workbookView xWindow="-108" yWindow="-108" windowWidth="23256" windowHeight="12456" tabRatio="665" firstSheet="1" activeTab="2" xr2:uid="{00000000-000D-0000-FFFF-FFFF00000000}"/>
  </bookViews>
  <sheets>
    <sheet name="INSTRUCTIVO" sheetId="30" r:id="rId1"/>
    <sheet name="FORMULACIÓN" sheetId="14" r:id="rId2"/>
    <sheet name="SEGUIMIENTO" sheetId="22" r:id="rId3"/>
    <sheet name="FORMULACIÓN Y SEG. FACULTADES" sheetId="26" r:id="rId4"/>
    <sheet name="EVALUACIÓN LINEAS" sheetId="33" r:id="rId5"/>
    <sheet name="REPORTE POR TIPO DE PLAN" sheetId="12" state="hidden" r:id="rId6"/>
    <sheet name="Lists" sheetId="19" state="hidden" r:id="rId7"/>
    <sheet name="CONSIDERACIONES" sheetId="13" state="hidden" r:id="rId8"/>
  </sheets>
  <definedNames>
    <definedName name="_xlnm._FilterDatabase" localSheetId="4" hidden="1">'EVALUACIÓN LINEAS'!$B$7:$E$88</definedName>
    <definedName name="_xlnm._FilterDatabase" localSheetId="1" hidden="1">FORMULACIÓN!$A$9:$CO$1010</definedName>
    <definedName name="_xlnm._FilterDatabase" localSheetId="3" hidden="1">'FORMULACIÓN Y SEG. FACULTADES'!$A$11:$DG$261</definedName>
    <definedName name="_xlnm._FilterDatabase" localSheetId="5" hidden="1">'REPORTE POR TIPO DE PLAN'!$M$8:$P$128</definedName>
    <definedName name="_xlnm._FilterDatabase" localSheetId="2" hidden="1">SEGUIMIENTO!$A$9:$CY$1012</definedName>
    <definedName name="AÑOS">Lists!$Q$2:$Q$31</definedName>
    <definedName name="lin">Lists!$A$2:$A$6</definedName>
    <definedName name="por.form">FORMULACIÓN!$C$8:$I$1011</definedName>
    <definedName name="por.pry">Lists!$K$100:$P$157</definedName>
    <definedName name="proyectos">Lists!$A$50:$S$59</definedName>
    <definedName name="rang">#REF!</definedName>
    <definedName name="rang2">#REF!</definedName>
    <definedName name="TablaBase">SEGUIMIENTO!$AI$9:$AV$216</definedName>
  </definedNames>
  <calcPr calcId="191028"/>
  <pivotCaches>
    <pivotCache cacheId="0" r:id="rId9"/>
    <pivotCache cacheId="1" r:id="rId10"/>
    <pivotCache cacheId="1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031" i="22" l="1"/>
  <c r="DI50" i="26"/>
  <c r="DI43" i="26"/>
  <c r="DI26" i="26"/>
  <c r="DI33" i="26" l="1"/>
  <c r="DH32" i="26"/>
  <c r="DI19" i="26" l="1"/>
  <c r="DI29" i="26"/>
  <c r="DI42" i="26"/>
  <c r="DH29" i="26" l="1"/>
  <c r="DH30" i="26"/>
  <c r="DH31" i="26"/>
  <c r="DH33" i="26"/>
  <c r="DH34" i="26"/>
  <c r="DH35" i="26"/>
  <c r="DH36" i="26"/>
  <c r="DH37" i="26"/>
  <c r="DH38" i="26"/>
  <c r="DH39" i="26"/>
  <c r="DH40" i="26"/>
  <c r="DH41" i="26"/>
  <c r="DH42" i="26"/>
  <c r="DH43" i="26"/>
  <c r="DH44" i="26"/>
  <c r="DH45" i="26"/>
  <c r="DH46" i="26"/>
  <c r="DH47" i="26"/>
  <c r="DH48" i="26"/>
  <c r="DH49" i="26"/>
  <c r="DH50" i="26"/>
  <c r="DH51" i="26"/>
  <c r="DH52" i="26"/>
  <c r="DH53" i="26"/>
  <c r="DH54" i="26"/>
  <c r="DH55" i="26"/>
  <c r="DH56" i="26"/>
  <c r="DH57" i="26"/>
  <c r="DI57" i="26"/>
  <c r="DH12" i="26"/>
  <c r="DI13" i="26" l="1"/>
  <c r="DI14" i="26"/>
  <c r="DI15" i="26"/>
  <c r="DI16" i="26"/>
  <c r="DI17" i="26"/>
  <c r="DI18" i="26"/>
  <c r="DI20" i="26"/>
  <c r="DI21" i="26"/>
  <c r="DI22" i="26"/>
  <c r="DI23" i="26"/>
  <c r="DI24" i="26"/>
  <c r="DI25" i="26"/>
  <c r="DI27" i="26"/>
  <c r="DI28" i="26"/>
  <c r="DI30" i="26"/>
  <c r="DI31" i="26"/>
  <c r="DI32" i="26"/>
  <c r="DI34" i="26"/>
  <c r="DI35" i="26"/>
  <c r="DI36" i="26"/>
  <c r="DI37" i="26"/>
  <c r="DI38" i="26"/>
  <c r="DI39" i="26"/>
  <c r="DI40" i="26"/>
  <c r="DI41" i="26"/>
  <c r="DI44" i="26"/>
  <c r="DI45" i="26"/>
  <c r="DI46" i="26"/>
  <c r="DI47" i="26"/>
  <c r="DI48" i="26"/>
  <c r="DI49" i="26"/>
  <c r="DI51" i="26"/>
  <c r="DI52" i="26"/>
  <c r="DI53" i="26"/>
  <c r="DI54" i="26"/>
  <c r="DI55" i="26"/>
  <c r="DI56" i="26"/>
  <c r="DI12" i="26"/>
  <c r="O150" i="22" l="1"/>
  <c r="N169" i="22" l="1"/>
  <c r="R24" i="22" l="1"/>
  <c r="V23" i="22"/>
  <c r="DH27" i="26" l="1"/>
  <c r="DH28" i="26"/>
  <c r="DH26" i="26"/>
  <c r="DH25" i="26"/>
  <c r="DH24" i="26"/>
  <c r="DH23" i="26"/>
  <c r="DH22" i="26"/>
  <c r="DH21" i="26"/>
  <c r="DH20" i="26"/>
  <c r="DH19" i="26"/>
  <c r="DH18" i="26"/>
  <c r="DH16" i="26"/>
  <c r="DH17" i="26"/>
  <c r="DH15" i="26"/>
  <c r="DH14" i="26"/>
  <c r="DH13" i="26"/>
  <c r="V12" i="26"/>
  <c r="D9" i="33"/>
  <c r="D10" i="33"/>
  <c r="D11" i="33"/>
  <c r="D12" i="33"/>
  <c r="D13" i="33"/>
  <c r="D14" i="33"/>
  <c r="D15" i="33"/>
  <c r="D16" i="33"/>
  <c r="D17" i="33"/>
  <c r="D18" i="33"/>
  <c r="D19" i="33"/>
  <c r="D20" i="33"/>
  <c r="D21" i="33"/>
  <c r="D22" i="33"/>
  <c r="D23" i="33"/>
  <c r="D24" i="33"/>
  <c r="D25" i="33"/>
  <c r="D26" i="33"/>
  <c r="D27" i="33"/>
  <c r="D28" i="33"/>
  <c r="D29" i="33"/>
  <c r="D30" i="33"/>
  <c r="D31" i="33"/>
  <c r="D32" i="33"/>
  <c r="D33" i="33"/>
  <c r="D34" i="33"/>
  <c r="D35" i="33"/>
  <c r="D36" i="33"/>
  <c r="D37" i="33"/>
  <c r="D38" i="33"/>
  <c r="D39" i="33"/>
  <c r="D40" i="33"/>
  <c r="D41" i="33"/>
  <c r="D42" i="33"/>
  <c r="D43" i="33"/>
  <c r="D44" i="33"/>
  <c r="D45" i="33"/>
  <c r="D46" i="33"/>
  <c r="D47" i="33"/>
  <c r="D48" i="33"/>
  <c r="D49" i="33"/>
  <c r="D50" i="33"/>
  <c r="D51" i="33"/>
  <c r="D52" i="33"/>
  <c r="D53" i="33"/>
  <c r="D54" i="33"/>
  <c r="D55" i="33"/>
  <c r="D56" i="33"/>
  <c r="D57" i="33"/>
  <c r="D58" i="33"/>
  <c r="D59" i="33"/>
  <c r="D60" i="33"/>
  <c r="D61" i="33"/>
  <c r="D62" i="33"/>
  <c r="D63" i="33"/>
  <c r="D64" i="33"/>
  <c r="D65" i="33"/>
  <c r="D66" i="33"/>
  <c r="D67" i="33"/>
  <c r="D68" i="33"/>
  <c r="D69" i="33"/>
  <c r="D70" i="33"/>
  <c r="D71" i="33"/>
  <c r="D72" i="33"/>
  <c r="D73" i="33"/>
  <c r="D74" i="33"/>
  <c r="D75" i="33"/>
  <c r="D76" i="33"/>
  <c r="D77" i="33"/>
  <c r="D78" i="33"/>
  <c r="D79" i="33"/>
  <c r="D80" i="33"/>
  <c r="D81" i="33"/>
  <c r="D82" i="33"/>
  <c r="D83" i="33"/>
  <c r="D84" i="33"/>
  <c r="D85" i="33"/>
  <c r="D86" i="33"/>
  <c r="D87" i="33"/>
  <c r="D88" i="33"/>
  <c r="D89" i="33"/>
  <c r="D8" i="33"/>
  <c r="P102" i="19"/>
  <c r="P103" i="19"/>
  <c r="P104" i="19"/>
  <c r="P105" i="19"/>
  <c r="P106" i="19"/>
  <c r="P107" i="19"/>
  <c r="P108" i="19"/>
  <c r="P109" i="19"/>
  <c r="P110" i="19"/>
  <c r="P111" i="19"/>
  <c r="P112" i="19"/>
  <c r="P113" i="19"/>
  <c r="P114" i="19"/>
  <c r="P115" i="19"/>
  <c r="P116" i="19"/>
  <c r="P117" i="19"/>
  <c r="P118" i="19"/>
  <c r="P119" i="19"/>
  <c r="P120" i="19"/>
  <c r="P121" i="19"/>
  <c r="P122" i="19"/>
  <c r="P123" i="19"/>
  <c r="P124" i="19"/>
  <c r="P125" i="19"/>
  <c r="P126" i="19"/>
  <c r="P127" i="19"/>
  <c r="P128" i="19"/>
  <c r="P129" i="19"/>
  <c r="P130" i="19"/>
  <c r="P131" i="19"/>
  <c r="P132" i="19"/>
  <c r="P133" i="19"/>
  <c r="P134" i="19"/>
  <c r="P135" i="19"/>
  <c r="P136" i="19"/>
  <c r="P137" i="19"/>
  <c r="P138" i="19"/>
  <c r="P139" i="19"/>
  <c r="P140" i="19"/>
  <c r="P141" i="19"/>
  <c r="P142" i="19"/>
  <c r="P143" i="19"/>
  <c r="P144" i="19"/>
  <c r="P145" i="19"/>
  <c r="P146" i="19"/>
  <c r="P147" i="19"/>
  <c r="P148" i="19"/>
  <c r="P149" i="19"/>
  <c r="P150" i="19"/>
  <c r="P151" i="19"/>
  <c r="P152" i="19"/>
  <c r="P153" i="19"/>
  <c r="P154" i="19"/>
  <c r="P155" i="19"/>
  <c r="P156" i="19"/>
  <c r="P157" i="19"/>
  <c r="P101" i="19"/>
  <c r="AU9" i="22" l="1"/>
  <c r="DF43" i="26"/>
  <c r="E87" i="33" l="1"/>
  <c r="E88" i="33"/>
  <c r="E89" i="33"/>
  <c r="E8" i="33"/>
  <c r="E9" i="33"/>
  <c r="E10" i="33"/>
  <c r="E11" i="33"/>
  <c r="E12" i="33"/>
  <c r="E15" i="33"/>
  <c r="E16" i="33"/>
  <c r="E17" i="33"/>
  <c r="E18" i="33"/>
  <c r="E19" i="33"/>
  <c r="E20" i="33"/>
  <c r="E21" i="33"/>
  <c r="E22" i="33"/>
  <c r="E23" i="33"/>
  <c r="E24" i="33"/>
  <c r="O145" i="22"/>
  <c r="AP145" i="22" s="1"/>
  <c r="DG13" i="26"/>
  <c r="O12" i="22"/>
  <c r="AP12" i="22" s="1"/>
  <c r="DG29" i="26"/>
  <c r="DG30" i="26"/>
  <c r="DG31" i="26"/>
  <c r="DG32" i="26"/>
  <c r="DG33" i="26"/>
  <c r="DG34" i="26"/>
  <c r="DG35" i="26"/>
  <c r="DG36" i="26"/>
  <c r="DG37" i="26"/>
  <c r="DG38" i="26"/>
  <c r="DG39" i="26"/>
  <c r="DG40" i="26"/>
  <c r="DG41" i="26"/>
  <c r="DG42" i="26"/>
  <c r="DG28" i="26"/>
  <c r="DG14" i="26"/>
  <c r="DG15" i="26"/>
  <c r="DG16" i="26"/>
  <c r="DG17" i="26"/>
  <c r="DG18" i="26"/>
  <c r="DG19" i="26"/>
  <c r="DG20" i="26"/>
  <c r="DG21" i="26"/>
  <c r="DG22" i="26"/>
  <c r="DG23" i="26"/>
  <c r="DG24" i="26"/>
  <c r="DG25" i="26"/>
  <c r="DG26" i="26"/>
  <c r="DG27" i="26"/>
  <c r="DG12" i="26"/>
  <c r="AF9" i="26"/>
  <c r="L107" i="22"/>
  <c r="AI107" i="22" s="1"/>
  <c r="L100" i="22"/>
  <c r="AI100" i="22" s="1"/>
  <c r="L101" i="22"/>
  <c r="AI101" i="22" s="1"/>
  <c r="L102" i="22"/>
  <c r="AI102" i="22" s="1"/>
  <c r="L103" i="22"/>
  <c r="AI103" i="22" s="1"/>
  <c r="L104" i="22"/>
  <c r="AI104" i="22" s="1"/>
  <c r="L105" i="22"/>
  <c r="AI105" i="22" s="1"/>
  <c r="L106" i="22"/>
  <c r="AI106" i="22" s="1"/>
  <c r="L108" i="22"/>
  <c r="AI108" i="22" s="1"/>
  <c r="L109" i="22"/>
  <c r="AI109" i="22" s="1"/>
  <c r="L110" i="22"/>
  <c r="AI110" i="22" s="1"/>
  <c r="L111" i="22"/>
  <c r="AI111" i="22" s="1"/>
  <c r="L112" i="22"/>
  <c r="AI112" i="22" s="1"/>
  <c r="L113" i="22"/>
  <c r="AI113" i="22" s="1"/>
  <c r="L114" i="22"/>
  <c r="AI114" i="22" s="1"/>
  <c r="L115" i="22"/>
  <c r="AI115" i="22" s="1"/>
  <c r="L116" i="22"/>
  <c r="AI116" i="22" s="1"/>
  <c r="L117" i="22"/>
  <c r="AI117" i="22" s="1"/>
  <c r="L118" i="22"/>
  <c r="AI118" i="22" s="1"/>
  <c r="L119" i="22"/>
  <c r="AI119" i="22" s="1"/>
  <c r="L120" i="22"/>
  <c r="AI120" i="22" s="1"/>
  <c r="L121" i="22"/>
  <c r="AI121" i="22" s="1"/>
  <c r="L122" i="22"/>
  <c r="AI122" i="22" s="1"/>
  <c r="L123" i="22"/>
  <c r="AI123" i="22" s="1"/>
  <c r="L124" i="22"/>
  <c r="AI124" i="22" s="1"/>
  <c r="L125" i="22"/>
  <c r="AI125" i="22" s="1"/>
  <c r="L126" i="22"/>
  <c r="AI126" i="22" s="1"/>
  <c r="L127" i="22"/>
  <c r="AI127" i="22" s="1"/>
  <c r="L128" i="22"/>
  <c r="AI128" i="22" s="1"/>
  <c r="L129" i="22"/>
  <c r="AI129" i="22" s="1"/>
  <c r="L130" i="22"/>
  <c r="AI130" i="22" s="1"/>
  <c r="L131" i="22"/>
  <c r="AI131" i="22" s="1"/>
  <c r="L132" i="22"/>
  <c r="AI132" i="22" s="1"/>
  <c r="L133" i="22"/>
  <c r="AI133" i="22" s="1"/>
  <c r="L134" i="22"/>
  <c r="AI134" i="22" s="1"/>
  <c r="L135" i="22"/>
  <c r="AI135" i="22" s="1"/>
  <c r="AA10" i="33"/>
  <c r="AA11" i="33"/>
  <c r="AA12" i="33"/>
  <c r="AA13" i="33"/>
  <c r="AA14" i="33"/>
  <c r="AA15" i="33"/>
  <c r="AA16" i="33"/>
  <c r="AA17" i="33"/>
  <c r="AA18" i="33"/>
  <c r="AA19" i="33"/>
  <c r="AA20" i="33"/>
  <c r="AA21" i="33"/>
  <c r="AA22" i="33"/>
  <c r="AA23" i="33"/>
  <c r="AA24" i="33"/>
  <c r="AA25" i="33"/>
  <c r="AA26" i="33"/>
  <c r="AA27" i="33"/>
  <c r="AA28" i="33"/>
  <c r="AA29" i="33"/>
  <c r="AA30" i="33"/>
  <c r="AA31" i="33"/>
  <c r="AA32" i="33"/>
  <c r="R97" i="22"/>
  <c r="I200" i="22"/>
  <c r="I201" i="22"/>
  <c r="I202" i="22"/>
  <c r="I203" i="22"/>
  <c r="I204" i="22"/>
  <c r="I205" i="22"/>
  <c r="I206" i="22"/>
  <c r="AA33" i="33"/>
  <c r="AA9" i="33"/>
  <c r="Z7" i="33"/>
  <c r="Y7" i="33"/>
  <c r="DF13" i="26"/>
  <c r="D101" i="19" s="1"/>
  <c r="T1011" i="22"/>
  <c r="T1012" i="22"/>
  <c r="X11" i="14"/>
  <c r="Y11" i="14" s="1"/>
  <c r="T11" i="22" s="1"/>
  <c r="X12" i="14"/>
  <c r="Y12" i="14" s="1"/>
  <c r="X13" i="14"/>
  <c r="Y13" i="14" s="1"/>
  <c r="T13" i="22" s="1"/>
  <c r="X14" i="14"/>
  <c r="Y14" i="14" s="1"/>
  <c r="T14" i="22" s="1"/>
  <c r="X15" i="14"/>
  <c r="Y15" i="14" s="1"/>
  <c r="X16" i="14"/>
  <c r="Y16" i="14" s="1"/>
  <c r="X17" i="14"/>
  <c r="Y17" i="14" s="1"/>
  <c r="X18" i="14"/>
  <c r="Y18" i="14" s="1"/>
  <c r="X19" i="14"/>
  <c r="Y19" i="14" s="1"/>
  <c r="X20" i="14"/>
  <c r="Y20" i="14" s="1"/>
  <c r="X21" i="14"/>
  <c r="Y21" i="14" s="1"/>
  <c r="X22" i="14"/>
  <c r="Y22" i="14" s="1"/>
  <c r="X23" i="14"/>
  <c r="Y23" i="14" s="1"/>
  <c r="X24" i="14"/>
  <c r="Y24" i="14" s="1"/>
  <c r="X25" i="14"/>
  <c r="Y25" i="14" s="1"/>
  <c r="X26" i="14"/>
  <c r="Y26" i="14" s="1"/>
  <c r="T26" i="22" s="1"/>
  <c r="X27" i="14"/>
  <c r="Y27" i="14" s="1"/>
  <c r="X28" i="14"/>
  <c r="Y28" i="14" s="1"/>
  <c r="X29" i="14"/>
  <c r="Y29" i="14" s="1"/>
  <c r="X30" i="14"/>
  <c r="Y30" i="14" s="1"/>
  <c r="X31" i="14"/>
  <c r="Y31" i="14" s="1"/>
  <c r="X32" i="14"/>
  <c r="Y32" i="14" s="1"/>
  <c r="X33" i="14"/>
  <c r="Y33" i="14" s="1"/>
  <c r="X34" i="14"/>
  <c r="Y34" i="14" s="1"/>
  <c r="X35" i="14"/>
  <c r="Y35" i="14" s="1"/>
  <c r="X36" i="14"/>
  <c r="Y36" i="14" s="1"/>
  <c r="X37" i="14"/>
  <c r="Y37" i="14" s="1"/>
  <c r="X38" i="14"/>
  <c r="Y38" i="14" s="1"/>
  <c r="T38" i="22" s="1"/>
  <c r="X39" i="14"/>
  <c r="Y39" i="14" s="1"/>
  <c r="X40" i="14"/>
  <c r="Y40" i="14" s="1"/>
  <c r="X41" i="14"/>
  <c r="Y41" i="14" s="1"/>
  <c r="X42" i="14"/>
  <c r="Y42" i="14" s="1"/>
  <c r="X43" i="14"/>
  <c r="Y43" i="14" s="1"/>
  <c r="X44" i="14"/>
  <c r="Y44" i="14" s="1"/>
  <c r="T44" i="22" s="1"/>
  <c r="X45" i="14"/>
  <c r="Y45" i="14" s="1"/>
  <c r="X46" i="14"/>
  <c r="Y46" i="14" s="1"/>
  <c r="X47" i="14"/>
  <c r="Y47" i="14" s="1"/>
  <c r="X48" i="14"/>
  <c r="Y48" i="14" s="1"/>
  <c r="X49" i="14"/>
  <c r="Y49" i="14" s="1"/>
  <c r="T49" i="22" s="1"/>
  <c r="X50" i="14"/>
  <c r="Y50" i="14" s="1"/>
  <c r="T50" i="22" s="1"/>
  <c r="X51" i="14"/>
  <c r="Y51" i="14" s="1"/>
  <c r="X52" i="14"/>
  <c r="Y52" i="14" s="1"/>
  <c r="T52" i="22" s="1"/>
  <c r="X53" i="14"/>
  <c r="Y53" i="14" s="1"/>
  <c r="X54" i="14"/>
  <c r="Y54" i="14" s="1"/>
  <c r="X55" i="14"/>
  <c r="Y55" i="14" s="1"/>
  <c r="T55" i="22" s="1"/>
  <c r="X56" i="14"/>
  <c r="Y56" i="14" s="1"/>
  <c r="T56" i="22" s="1"/>
  <c r="X57" i="14"/>
  <c r="Y57" i="14" s="1"/>
  <c r="X58" i="14"/>
  <c r="Y58" i="14" s="1"/>
  <c r="X59" i="14"/>
  <c r="Y59" i="14" s="1"/>
  <c r="X60" i="14"/>
  <c r="Y60" i="14" s="1"/>
  <c r="X61" i="14"/>
  <c r="Y61" i="14" s="1"/>
  <c r="T61" i="22" s="1"/>
  <c r="X62" i="14"/>
  <c r="Y62" i="14" s="1"/>
  <c r="X63" i="14"/>
  <c r="Y63" i="14" s="1"/>
  <c r="X64" i="14"/>
  <c r="Y64" i="14" s="1"/>
  <c r="T64" i="22" s="1"/>
  <c r="X65" i="14"/>
  <c r="Y65" i="14" s="1"/>
  <c r="X66" i="14"/>
  <c r="Y66" i="14" s="1"/>
  <c r="X67" i="14"/>
  <c r="Y67" i="14" s="1"/>
  <c r="T67" i="22" s="1"/>
  <c r="X68" i="14"/>
  <c r="Y68" i="14" s="1"/>
  <c r="T68" i="22" s="1"/>
  <c r="X69" i="14"/>
  <c r="Y69" i="14" s="1"/>
  <c r="X70" i="14"/>
  <c r="Y70" i="14" s="1"/>
  <c r="T70" i="22" s="1"/>
  <c r="X71" i="14"/>
  <c r="Y71" i="14" s="1"/>
  <c r="X72" i="14"/>
  <c r="Y72" i="14" s="1"/>
  <c r="X73" i="14"/>
  <c r="Y73" i="14" s="1"/>
  <c r="T73" i="22" s="1"/>
  <c r="X74" i="14"/>
  <c r="Y74" i="14" s="1"/>
  <c r="T74" i="22" s="1"/>
  <c r="X75" i="14"/>
  <c r="Y75" i="14" s="1"/>
  <c r="X76" i="14"/>
  <c r="Y76" i="14" s="1"/>
  <c r="X77" i="14"/>
  <c r="Y77" i="14" s="1"/>
  <c r="X78" i="14"/>
  <c r="Y78" i="14" s="1"/>
  <c r="X79" i="14"/>
  <c r="Y79" i="14" s="1"/>
  <c r="T79" i="22" s="1"/>
  <c r="X80" i="14"/>
  <c r="Y80" i="14" s="1"/>
  <c r="T80" i="22" s="1"/>
  <c r="X81" i="14"/>
  <c r="Y81" i="14" s="1"/>
  <c r="X82" i="14"/>
  <c r="Y82" i="14" s="1"/>
  <c r="T82" i="22" s="1"/>
  <c r="X83" i="14"/>
  <c r="Y83" i="14" s="1"/>
  <c r="X84" i="14"/>
  <c r="Y84" i="14" s="1"/>
  <c r="X85" i="14"/>
  <c r="Y85" i="14" s="1"/>
  <c r="X86" i="14"/>
  <c r="Y86" i="14" s="1"/>
  <c r="T86" i="22" s="1"/>
  <c r="X87" i="14"/>
  <c r="Y87" i="14" s="1"/>
  <c r="X88" i="14"/>
  <c r="Y88" i="14" s="1"/>
  <c r="X89" i="14"/>
  <c r="Y89" i="14" s="1"/>
  <c r="X90" i="14"/>
  <c r="Y90" i="14" s="1"/>
  <c r="X91" i="14"/>
  <c r="Y91" i="14" s="1"/>
  <c r="X92" i="14"/>
  <c r="Y92" i="14" s="1"/>
  <c r="X93" i="14"/>
  <c r="Y93" i="14" s="1"/>
  <c r="X94" i="14"/>
  <c r="Y94" i="14" s="1"/>
  <c r="X95" i="14"/>
  <c r="Y95" i="14" s="1"/>
  <c r="X96" i="14"/>
  <c r="Y96" i="14" s="1"/>
  <c r="X97" i="14"/>
  <c r="Y97" i="14" s="1"/>
  <c r="X98" i="14"/>
  <c r="Y98" i="14" s="1"/>
  <c r="T98" i="22" s="1"/>
  <c r="X99" i="14"/>
  <c r="Y99" i="14" s="1"/>
  <c r="X100" i="14"/>
  <c r="Y100" i="14" s="1"/>
  <c r="X101" i="14"/>
  <c r="Y101" i="14" s="1"/>
  <c r="X102" i="14"/>
  <c r="Y102" i="14" s="1"/>
  <c r="X103" i="14"/>
  <c r="Y103" i="14" s="1"/>
  <c r="X104" i="14"/>
  <c r="Y104" i="14" s="1"/>
  <c r="X105" i="14"/>
  <c r="Y105" i="14" s="1"/>
  <c r="X106" i="14"/>
  <c r="Y106" i="14" s="1"/>
  <c r="X107" i="14"/>
  <c r="Y107" i="14" s="1"/>
  <c r="X108" i="14"/>
  <c r="Y108" i="14" s="1"/>
  <c r="X109" i="14"/>
  <c r="Y109" i="14" s="1"/>
  <c r="X110" i="14"/>
  <c r="Y110" i="14" s="1"/>
  <c r="T110" i="22" s="1"/>
  <c r="X111" i="14"/>
  <c r="Y111" i="14" s="1"/>
  <c r="X112" i="14"/>
  <c r="Y112" i="14" s="1"/>
  <c r="X113" i="14"/>
  <c r="Y113" i="14" s="1"/>
  <c r="X114" i="14"/>
  <c r="Y114" i="14" s="1"/>
  <c r="X115" i="14"/>
  <c r="Y115" i="14" s="1"/>
  <c r="X116" i="14"/>
  <c r="Y116" i="14" s="1"/>
  <c r="X117" i="14"/>
  <c r="Y117" i="14" s="1"/>
  <c r="X118" i="14"/>
  <c r="Y118" i="14" s="1"/>
  <c r="X119" i="14"/>
  <c r="Y119" i="14" s="1"/>
  <c r="X120" i="14"/>
  <c r="Y120" i="14" s="1"/>
  <c r="X121" i="14"/>
  <c r="Y121" i="14" s="1"/>
  <c r="X122" i="14"/>
  <c r="Y122" i="14" s="1"/>
  <c r="X123" i="14"/>
  <c r="Y123" i="14" s="1"/>
  <c r="X124" i="14"/>
  <c r="Y124" i="14" s="1"/>
  <c r="X125" i="14"/>
  <c r="Y125" i="14" s="1"/>
  <c r="X126" i="14"/>
  <c r="Y126" i="14" s="1"/>
  <c r="X127" i="14"/>
  <c r="Y127" i="14" s="1"/>
  <c r="X128" i="14"/>
  <c r="Y128" i="14" s="1"/>
  <c r="X129" i="14"/>
  <c r="Y129" i="14" s="1"/>
  <c r="X130" i="14"/>
  <c r="Y130" i="14" s="1"/>
  <c r="X131" i="14"/>
  <c r="Y131" i="14" s="1"/>
  <c r="X132" i="14"/>
  <c r="Y132" i="14" s="1"/>
  <c r="X133" i="14"/>
  <c r="Y133" i="14" s="1"/>
  <c r="X134" i="14"/>
  <c r="Y134" i="14" s="1"/>
  <c r="X135" i="14"/>
  <c r="Y135" i="14" s="1"/>
  <c r="X136" i="14"/>
  <c r="Y136" i="14" s="1"/>
  <c r="X137" i="14"/>
  <c r="Y137" i="14" s="1"/>
  <c r="X138" i="14"/>
  <c r="Y138" i="14" s="1"/>
  <c r="X139" i="14"/>
  <c r="Y139" i="14" s="1"/>
  <c r="X140" i="14"/>
  <c r="Y140" i="14" s="1"/>
  <c r="X141" i="14"/>
  <c r="Y141" i="14" s="1"/>
  <c r="X142" i="14"/>
  <c r="Y142" i="14" s="1"/>
  <c r="X143" i="14"/>
  <c r="Y143" i="14" s="1"/>
  <c r="X144" i="14"/>
  <c r="Y144" i="14" s="1"/>
  <c r="X145" i="14"/>
  <c r="Y145" i="14" s="1"/>
  <c r="X146" i="14"/>
  <c r="Y146" i="14" s="1"/>
  <c r="X147" i="14"/>
  <c r="Y147" i="14" s="1"/>
  <c r="X148" i="14"/>
  <c r="Y148" i="14" s="1"/>
  <c r="X149" i="14"/>
  <c r="Y149" i="14" s="1"/>
  <c r="X150" i="14"/>
  <c r="Y150" i="14" s="1"/>
  <c r="X151" i="14"/>
  <c r="Y151" i="14" s="1"/>
  <c r="X152" i="14"/>
  <c r="Y152" i="14" s="1"/>
  <c r="X153" i="14"/>
  <c r="Y153" i="14" s="1"/>
  <c r="X154" i="14"/>
  <c r="Y154" i="14" s="1"/>
  <c r="X155" i="14"/>
  <c r="Y155" i="14" s="1"/>
  <c r="X156" i="14"/>
  <c r="Y156" i="14" s="1"/>
  <c r="X157" i="14"/>
  <c r="Y157" i="14" s="1"/>
  <c r="X158" i="14"/>
  <c r="Y158" i="14" s="1"/>
  <c r="X159" i="14"/>
  <c r="Y159" i="14" s="1"/>
  <c r="X160" i="14"/>
  <c r="Y160" i="14" s="1"/>
  <c r="X161" i="14"/>
  <c r="Y161" i="14" s="1"/>
  <c r="X162" i="14"/>
  <c r="Y162" i="14" s="1"/>
  <c r="X163" i="14"/>
  <c r="Y163" i="14" s="1"/>
  <c r="X164" i="14"/>
  <c r="Y164" i="14" s="1"/>
  <c r="X165" i="14"/>
  <c r="Y165" i="14" s="1"/>
  <c r="X166" i="14"/>
  <c r="Y166" i="14" s="1"/>
  <c r="X167" i="14"/>
  <c r="Y167" i="14" s="1"/>
  <c r="X168" i="14"/>
  <c r="Y168" i="14" s="1"/>
  <c r="X169" i="14"/>
  <c r="Y169" i="14" s="1"/>
  <c r="X170" i="14"/>
  <c r="Y170" i="14" s="1"/>
  <c r="X171" i="14"/>
  <c r="Y171" i="14" s="1"/>
  <c r="X172" i="14"/>
  <c r="Y172" i="14" s="1"/>
  <c r="X173" i="14"/>
  <c r="Y173" i="14" s="1"/>
  <c r="X174" i="14"/>
  <c r="Y174" i="14" s="1"/>
  <c r="X175" i="14"/>
  <c r="Y175" i="14" s="1"/>
  <c r="X176" i="14"/>
  <c r="Y176" i="14" s="1"/>
  <c r="X177" i="14"/>
  <c r="Y177" i="14" s="1"/>
  <c r="X178" i="14"/>
  <c r="Y178" i="14" s="1"/>
  <c r="X179" i="14"/>
  <c r="Y179" i="14" s="1"/>
  <c r="X180" i="14"/>
  <c r="Y180" i="14" s="1"/>
  <c r="X181" i="14"/>
  <c r="Y181" i="14" s="1"/>
  <c r="X182" i="14"/>
  <c r="Y182" i="14" s="1"/>
  <c r="X183" i="14"/>
  <c r="Y183" i="14" s="1"/>
  <c r="X184" i="14"/>
  <c r="Y184" i="14" s="1"/>
  <c r="X185" i="14"/>
  <c r="Y185" i="14" s="1"/>
  <c r="X186" i="14"/>
  <c r="Y186" i="14" s="1"/>
  <c r="X187" i="14"/>
  <c r="Y187" i="14" s="1"/>
  <c r="X188" i="14"/>
  <c r="Y188" i="14" s="1"/>
  <c r="X189" i="14"/>
  <c r="Y189" i="14" s="1"/>
  <c r="X190" i="14"/>
  <c r="Y190" i="14" s="1"/>
  <c r="X191" i="14"/>
  <c r="Y191" i="14" s="1"/>
  <c r="X192" i="14"/>
  <c r="Y192" i="14" s="1"/>
  <c r="X193" i="14"/>
  <c r="Y193" i="14" s="1"/>
  <c r="X194" i="14"/>
  <c r="Y194" i="14" s="1"/>
  <c r="X195" i="14"/>
  <c r="Y195" i="14" s="1"/>
  <c r="X196" i="14"/>
  <c r="Y196" i="14" s="1"/>
  <c r="X197" i="14"/>
  <c r="Y197" i="14" s="1"/>
  <c r="X198" i="14"/>
  <c r="Y198" i="14" s="1"/>
  <c r="X199" i="14"/>
  <c r="Y199" i="14" s="1"/>
  <c r="X200" i="14"/>
  <c r="Y200" i="14" s="1"/>
  <c r="X201" i="14"/>
  <c r="Y201" i="14" s="1"/>
  <c r="X202" i="14"/>
  <c r="Y202" i="14" s="1"/>
  <c r="X203" i="14"/>
  <c r="Y203" i="14" s="1"/>
  <c r="X204" i="14"/>
  <c r="Y204" i="14" s="1"/>
  <c r="X205" i="14"/>
  <c r="Y205" i="14" s="1"/>
  <c r="X206" i="14"/>
  <c r="Y206" i="14" s="1"/>
  <c r="X207" i="14"/>
  <c r="Y207" i="14" s="1"/>
  <c r="X208" i="14"/>
  <c r="Y208" i="14" s="1"/>
  <c r="X209" i="14"/>
  <c r="Y209" i="14" s="1"/>
  <c r="X210" i="14"/>
  <c r="Y210" i="14" s="1"/>
  <c r="X211" i="14"/>
  <c r="Y211" i="14" s="1"/>
  <c r="X212" i="14"/>
  <c r="Y212" i="14" s="1"/>
  <c r="X213" i="14"/>
  <c r="Y213" i="14" s="1"/>
  <c r="X214" i="14"/>
  <c r="Y214" i="14" s="1"/>
  <c r="X215" i="14"/>
  <c r="Y215" i="14" s="1"/>
  <c r="X216" i="14"/>
  <c r="Y216" i="14" s="1"/>
  <c r="X217" i="14"/>
  <c r="Y217" i="14" s="1"/>
  <c r="X218" i="14"/>
  <c r="Y218" i="14" s="1"/>
  <c r="X219" i="14"/>
  <c r="Y219" i="14" s="1"/>
  <c r="X220" i="14"/>
  <c r="Y220" i="14" s="1"/>
  <c r="X221" i="14"/>
  <c r="Y221" i="14" s="1"/>
  <c r="X222" i="14"/>
  <c r="Y222" i="14" s="1"/>
  <c r="X223" i="14"/>
  <c r="Y223" i="14" s="1"/>
  <c r="X224" i="14"/>
  <c r="Y224" i="14" s="1"/>
  <c r="X225" i="14"/>
  <c r="Y225" i="14" s="1"/>
  <c r="X226" i="14"/>
  <c r="Y226" i="14" s="1"/>
  <c r="X227" i="14"/>
  <c r="Y227" i="14" s="1"/>
  <c r="X228" i="14"/>
  <c r="Y228" i="14" s="1"/>
  <c r="X229" i="14"/>
  <c r="Y229" i="14" s="1"/>
  <c r="X230" i="14"/>
  <c r="Y230" i="14" s="1"/>
  <c r="X231" i="14"/>
  <c r="Y231" i="14" s="1"/>
  <c r="X232" i="14"/>
  <c r="Y232" i="14" s="1"/>
  <c r="X233" i="14"/>
  <c r="Y233" i="14" s="1"/>
  <c r="X234" i="14"/>
  <c r="Y234" i="14" s="1"/>
  <c r="X235" i="14"/>
  <c r="Y235" i="14" s="1"/>
  <c r="X236" i="14"/>
  <c r="Y236" i="14" s="1"/>
  <c r="X237" i="14"/>
  <c r="Y237" i="14" s="1"/>
  <c r="X238" i="14"/>
  <c r="Y238" i="14" s="1"/>
  <c r="X239" i="14"/>
  <c r="Y239" i="14" s="1"/>
  <c r="X240" i="14"/>
  <c r="Y240" i="14" s="1"/>
  <c r="X241" i="14"/>
  <c r="Y241" i="14" s="1"/>
  <c r="X242" i="14"/>
  <c r="Y242" i="14" s="1"/>
  <c r="X243" i="14"/>
  <c r="Y243" i="14" s="1"/>
  <c r="X244" i="14"/>
  <c r="Y244" i="14" s="1"/>
  <c r="X245" i="14"/>
  <c r="Y245" i="14" s="1"/>
  <c r="X246" i="14"/>
  <c r="Y246" i="14" s="1"/>
  <c r="X247" i="14"/>
  <c r="Y247" i="14" s="1"/>
  <c r="X248" i="14"/>
  <c r="Y248" i="14" s="1"/>
  <c r="X249" i="14"/>
  <c r="Y249" i="14" s="1"/>
  <c r="X250" i="14"/>
  <c r="Y250" i="14" s="1"/>
  <c r="X251" i="14"/>
  <c r="Y251" i="14" s="1"/>
  <c r="X252" i="14"/>
  <c r="Y252" i="14" s="1"/>
  <c r="X253" i="14"/>
  <c r="Y253" i="14" s="1"/>
  <c r="X254" i="14"/>
  <c r="Y254" i="14" s="1"/>
  <c r="X255" i="14"/>
  <c r="Y255" i="14" s="1"/>
  <c r="X256" i="14"/>
  <c r="Y256" i="14" s="1"/>
  <c r="X257" i="14"/>
  <c r="Y257" i="14" s="1"/>
  <c r="X258" i="14"/>
  <c r="Y258" i="14" s="1"/>
  <c r="X259" i="14"/>
  <c r="Y259" i="14" s="1"/>
  <c r="X260" i="14"/>
  <c r="Y260" i="14" s="1"/>
  <c r="X261" i="14"/>
  <c r="Y261" i="14" s="1"/>
  <c r="X262" i="14"/>
  <c r="Y262" i="14" s="1"/>
  <c r="X263" i="14"/>
  <c r="Y263" i="14" s="1"/>
  <c r="X264" i="14"/>
  <c r="Y264" i="14" s="1"/>
  <c r="X265" i="14"/>
  <c r="Y265" i="14" s="1"/>
  <c r="X266" i="14"/>
  <c r="Y266" i="14" s="1"/>
  <c r="X267" i="14"/>
  <c r="Y267" i="14" s="1"/>
  <c r="X268" i="14"/>
  <c r="Y268" i="14" s="1"/>
  <c r="X269" i="14"/>
  <c r="Y269" i="14" s="1"/>
  <c r="X270" i="14"/>
  <c r="Y270" i="14" s="1"/>
  <c r="X271" i="14"/>
  <c r="Y271" i="14" s="1"/>
  <c r="X272" i="14"/>
  <c r="Y272" i="14" s="1"/>
  <c r="X273" i="14"/>
  <c r="Y273" i="14" s="1"/>
  <c r="X274" i="14"/>
  <c r="Y274" i="14" s="1"/>
  <c r="X275" i="14"/>
  <c r="Y275" i="14" s="1"/>
  <c r="X276" i="14"/>
  <c r="Y276" i="14" s="1"/>
  <c r="X277" i="14"/>
  <c r="Y277" i="14" s="1"/>
  <c r="X278" i="14"/>
  <c r="Y278" i="14" s="1"/>
  <c r="X279" i="14"/>
  <c r="Y279" i="14" s="1"/>
  <c r="X280" i="14"/>
  <c r="Y280" i="14" s="1"/>
  <c r="X281" i="14"/>
  <c r="Y281" i="14" s="1"/>
  <c r="X282" i="14"/>
  <c r="Y282" i="14" s="1"/>
  <c r="X283" i="14"/>
  <c r="Y283" i="14" s="1"/>
  <c r="X284" i="14"/>
  <c r="Y284" i="14" s="1"/>
  <c r="X285" i="14"/>
  <c r="Y285" i="14" s="1"/>
  <c r="X286" i="14"/>
  <c r="Y286" i="14" s="1"/>
  <c r="X287" i="14"/>
  <c r="Y287" i="14" s="1"/>
  <c r="X288" i="14"/>
  <c r="Y288" i="14" s="1"/>
  <c r="X289" i="14"/>
  <c r="Y289" i="14" s="1"/>
  <c r="X290" i="14"/>
  <c r="Y290" i="14" s="1"/>
  <c r="X291" i="14"/>
  <c r="Y291" i="14" s="1"/>
  <c r="X292" i="14"/>
  <c r="Y292" i="14" s="1"/>
  <c r="X293" i="14"/>
  <c r="Y293" i="14" s="1"/>
  <c r="X294" i="14"/>
  <c r="Y294" i="14" s="1"/>
  <c r="X295" i="14"/>
  <c r="Y295" i="14" s="1"/>
  <c r="X296" i="14"/>
  <c r="Y296" i="14" s="1"/>
  <c r="X297" i="14"/>
  <c r="Y297" i="14" s="1"/>
  <c r="X298" i="14"/>
  <c r="Y298" i="14" s="1"/>
  <c r="X299" i="14"/>
  <c r="Y299" i="14" s="1"/>
  <c r="X300" i="14"/>
  <c r="Y300" i="14" s="1"/>
  <c r="X301" i="14"/>
  <c r="Y301" i="14" s="1"/>
  <c r="X302" i="14"/>
  <c r="Y302" i="14" s="1"/>
  <c r="X303" i="14"/>
  <c r="Y303" i="14" s="1"/>
  <c r="X304" i="14"/>
  <c r="Y304" i="14" s="1"/>
  <c r="X305" i="14"/>
  <c r="Y305" i="14" s="1"/>
  <c r="X306" i="14"/>
  <c r="Y306" i="14" s="1"/>
  <c r="X307" i="14"/>
  <c r="Y307" i="14" s="1"/>
  <c r="X308" i="14"/>
  <c r="Y308" i="14" s="1"/>
  <c r="X309" i="14"/>
  <c r="Y309" i="14" s="1"/>
  <c r="X310" i="14"/>
  <c r="Y310" i="14" s="1"/>
  <c r="X311" i="14"/>
  <c r="Y311" i="14" s="1"/>
  <c r="X312" i="14"/>
  <c r="Y312" i="14" s="1"/>
  <c r="X313" i="14"/>
  <c r="Y313" i="14" s="1"/>
  <c r="X314" i="14"/>
  <c r="Y314" i="14" s="1"/>
  <c r="X315" i="14"/>
  <c r="Y315" i="14" s="1"/>
  <c r="X316" i="14"/>
  <c r="Y316" i="14" s="1"/>
  <c r="X317" i="14"/>
  <c r="Y317" i="14" s="1"/>
  <c r="X318" i="14"/>
  <c r="Y318" i="14" s="1"/>
  <c r="X319" i="14"/>
  <c r="Y319" i="14" s="1"/>
  <c r="X320" i="14"/>
  <c r="Y320" i="14" s="1"/>
  <c r="X321" i="14"/>
  <c r="Y321" i="14" s="1"/>
  <c r="X322" i="14"/>
  <c r="Y322" i="14" s="1"/>
  <c r="X323" i="14"/>
  <c r="Y323" i="14" s="1"/>
  <c r="X324" i="14"/>
  <c r="Y324" i="14" s="1"/>
  <c r="X325" i="14"/>
  <c r="Y325" i="14" s="1"/>
  <c r="X326" i="14"/>
  <c r="Y326" i="14" s="1"/>
  <c r="X327" i="14"/>
  <c r="Y327" i="14" s="1"/>
  <c r="X328" i="14"/>
  <c r="Y328" i="14" s="1"/>
  <c r="X329" i="14"/>
  <c r="Y329" i="14" s="1"/>
  <c r="X330" i="14"/>
  <c r="Y330" i="14" s="1"/>
  <c r="X331" i="14"/>
  <c r="Y331" i="14" s="1"/>
  <c r="X332" i="14"/>
  <c r="Y332" i="14" s="1"/>
  <c r="X333" i="14"/>
  <c r="Y333" i="14" s="1"/>
  <c r="X334" i="14"/>
  <c r="Y334" i="14" s="1"/>
  <c r="X335" i="14"/>
  <c r="Y335" i="14" s="1"/>
  <c r="X336" i="14"/>
  <c r="Y336" i="14" s="1"/>
  <c r="X337" i="14"/>
  <c r="Y337" i="14" s="1"/>
  <c r="X338" i="14"/>
  <c r="Y338" i="14" s="1"/>
  <c r="X339" i="14"/>
  <c r="Y339" i="14" s="1"/>
  <c r="X340" i="14"/>
  <c r="Y340" i="14" s="1"/>
  <c r="X341" i="14"/>
  <c r="Y341" i="14" s="1"/>
  <c r="X342" i="14"/>
  <c r="Y342" i="14" s="1"/>
  <c r="X343" i="14"/>
  <c r="Y343" i="14" s="1"/>
  <c r="X344" i="14"/>
  <c r="Y344" i="14" s="1"/>
  <c r="X345" i="14"/>
  <c r="Y345" i="14" s="1"/>
  <c r="X346" i="14"/>
  <c r="Y346" i="14" s="1"/>
  <c r="X347" i="14"/>
  <c r="Y347" i="14" s="1"/>
  <c r="X348" i="14"/>
  <c r="Y348" i="14" s="1"/>
  <c r="X349" i="14"/>
  <c r="Y349" i="14" s="1"/>
  <c r="X350" i="14"/>
  <c r="Y350" i="14" s="1"/>
  <c r="X351" i="14"/>
  <c r="Y351" i="14" s="1"/>
  <c r="X352" i="14"/>
  <c r="Y352" i="14" s="1"/>
  <c r="X353" i="14"/>
  <c r="Y353" i="14" s="1"/>
  <c r="X354" i="14"/>
  <c r="Y354" i="14" s="1"/>
  <c r="X355" i="14"/>
  <c r="Y355" i="14" s="1"/>
  <c r="X356" i="14"/>
  <c r="Y356" i="14" s="1"/>
  <c r="X357" i="14"/>
  <c r="Y357" i="14" s="1"/>
  <c r="X358" i="14"/>
  <c r="Y358" i="14" s="1"/>
  <c r="X359" i="14"/>
  <c r="Y359" i="14" s="1"/>
  <c r="X360" i="14"/>
  <c r="Y360" i="14" s="1"/>
  <c r="X361" i="14"/>
  <c r="Y361" i="14" s="1"/>
  <c r="X362" i="14"/>
  <c r="Y362" i="14" s="1"/>
  <c r="X363" i="14"/>
  <c r="Y363" i="14" s="1"/>
  <c r="X364" i="14"/>
  <c r="Y364" i="14" s="1"/>
  <c r="X365" i="14"/>
  <c r="Y365" i="14" s="1"/>
  <c r="X366" i="14"/>
  <c r="Y366" i="14" s="1"/>
  <c r="X367" i="14"/>
  <c r="Y367" i="14" s="1"/>
  <c r="X368" i="14"/>
  <c r="Y368" i="14" s="1"/>
  <c r="X369" i="14"/>
  <c r="Y369" i="14" s="1"/>
  <c r="X370" i="14"/>
  <c r="Y370" i="14" s="1"/>
  <c r="X371" i="14"/>
  <c r="Y371" i="14" s="1"/>
  <c r="X372" i="14"/>
  <c r="Y372" i="14" s="1"/>
  <c r="X373" i="14"/>
  <c r="Y373" i="14" s="1"/>
  <c r="X374" i="14"/>
  <c r="Y374" i="14" s="1"/>
  <c r="X375" i="14"/>
  <c r="Y375" i="14" s="1"/>
  <c r="X376" i="14"/>
  <c r="Y376" i="14" s="1"/>
  <c r="X377" i="14"/>
  <c r="Y377" i="14" s="1"/>
  <c r="X378" i="14"/>
  <c r="Y378" i="14" s="1"/>
  <c r="X379" i="14"/>
  <c r="Y379" i="14" s="1"/>
  <c r="X380" i="14"/>
  <c r="Y380" i="14" s="1"/>
  <c r="X381" i="14"/>
  <c r="Y381" i="14" s="1"/>
  <c r="X382" i="14"/>
  <c r="Y382" i="14" s="1"/>
  <c r="X383" i="14"/>
  <c r="Y383" i="14" s="1"/>
  <c r="X384" i="14"/>
  <c r="Y384" i="14" s="1"/>
  <c r="X385" i="14"/>
  <c r="Y385" i="14" s="1"/>
  <c r="X386" i="14"/>
  <c r="Y386" i="14" s="1"/>
  <c r="X387" i="14"/>
  <c r="Y387" i="14" s="1"/>
  <c r="X388" i="14"/>
  <c r="Y388" i="14" s="1"/>
  <c r="X389" i="14"/>
  <c r="Y389" i="14" s="1"/>
  <c r="X390" i="14"/>
  <c r="Y390" i="14" s="1"/>
  <c r="X391" i="14"/>
  <c r="Y391" i="14" s="1"/>
  <c r="X392" i="14"/>
  <c r="Y392" i="14" s="1"/>
  <c r="X393" i="14"/>
  <c r="Y393" i="14" s="1"/>
  <c r="X394" i="14"/>
  <c r="Y394" i="14" s="1"/>
  <c r="X395" i="14"/>
  <c r="Y395" i="14" s="1"/>
  <c r="X396" i="14"/>
  <c r="Y396" i="14" s="1"/>
  <c r="X397" i="14"/>
  <c r="Y397" i="14" s="1"/>
  <c r="X398" i="14"/>
  <c r="Y398" i="14" s="1"/>
  <c r="X399" i="14"/>
  <c r="Y399" i="14" s="1"/>
  <c r="X400" i="14"/>
  <c r="Y400" i="14" s="1"/>
  <c r="X401" i="14"/>
  <c r="Y401" i="14" s="1"/>
  <c r="X402" i="14"/>
  <c r="Y402" i="14" s="1"/>
  <c r="X403" i="14"/>
  <c r="Y403" i="14" s="1"/>
  <c r="X404" i="14"/>
  <c r="Y404" i="14" s="1"/>
  <c r="X405" i="14"/>
  <c r="Y405" i="14" s="1"/>
  <c r="X406" i="14"/>
  <c r="Y406" i="14" s="1"/>
  <c r="X407" i="14"/>
  <c r="Y407" i="14" s="1"/>
  <c r="X408" i="14"/>
  <c r="Y408" i="14" s="1"/>
  <c r="X409" i="14"/>
  <c r="Y409" i="14" s="1"/>
  <c r="X410" i="14"/>
  <c r="Y410" i="14" s="1"/>
  <c r="X411" i="14"/>
  <c r="Y411" i="14" s="1"/>
  <c r="X412" i="14"/>
  <c r="Y412" i="14" s="1"/>
  <c r="X413" i="14"/>
  <c r="Y413" i="14" s="1"/>
  <c r="X414" i="14"/>
  <c r="Y414" i="14" s="1"/>
  <c r="X415" i="14"/>
  <c r="Y415" i="14" s="1"/>
  <c r="X416" i="14"/>
  <c r="Y416" i="14" s="1"/>
  <c r="X417" i="14"/>
  <c r="Y417" i="14" s="1"/>
  <c r="X418" i="14"/>
  <c r="Y418" i="14" s="1"/>
  <c r="X419" i="14"/>
  <c r="Y419" i="14" s="1"/>
  <c r="X420" i="14"/>
  <c r="Y420" i="14" s="1"/>
  <c r="X421" i="14"/>
  <c r="Y421" i="14" s="1"/>
  <c r="X422" i="14"/>
  <c r="Y422" i="14" s="1"/>
  <c r="X423" i="14"/>
  <c r="Y423" i="14" s="1"/>
  <c r="X424" i="14"/>
  <c r="Y424" i="14" s="1"/>
  <c r="X425" i="14"/>
  <c r="Y425" i="14" s="1"/>
  <c r="X426" i="14"/>
  <c r="Y426" i="14" s="1"/>
  <c r="X427" i="14"/>
  <c r="Y427" i="14" s="1"/>
  <c r="X428" i="14"/>
  <c r="Y428" i="14" s="1"/>
  <c r="X429" i="14"/>
  <c r="Y429" i="14" s="1"/>
  <c r="X430" i="14"/>
  <c r="Y430" i="14" s="1"/>
  <c r="X431" i="14"/>
  <c r="Y431" i="14" s="1"/>
  <c r="X432" i="14"/>
  <c r="Y432" i="14" s="1"/>
  <c r="X433" i="14"/>
  <c r="Y433" i="14" s="1"/>
  <c r="X434" i="14"/>
  <c r="Y434" i="14" s="1"/>
  <c r="X435" i="14"/>
  <c r="Y435" i="14" s="1"/>
  <c r="X436" i="14"/>
  <c r="Y436" i="14" s="1"/>
  <c r="X437" i="14"/>
  <c r="Y437" i="14" s="1"/>
  <c r="X438" i="14"/>
  <c r="Y438" i="14" s="1"/>
  <c r="X439" i="14"/>
  <c r="Y439" i="14" s="1"/>
  <c r="X440" i="14"/>
  <c r="Y440" i="14" s="1"/>
  <c r="X441" i="14"/>
  <c r="Y441" i="14" s="1"/>
  <c r="X442" i="14"/>
  <c r="Y442" i="14" s="1"/>
  <c r="X443" i="14"/>
  <c r="Y443" i="14" s="1"/>
  <c r="X444" i="14"/>
  <c r="Y444" i="14" s="1"/>
  <c r="X445" i="14"/>
  <c r="Y445" i="14" s="1"/>
  <c r="X446" i="14"/>
  <c r="Y446" i="14" s="1"/>
  <c r="X447" i="14"/>
  <c r="Y447" i="14" s="1"/>
  <c r="X448" i="14"/>
  <c r="Y448" i="14" s="1"/>
  <c r="X449" i="14"/>
  <c r="Y449" i="14" s="1"/>
  <c r="X450" i="14"/>
  <c r="Y450" i="14" s="1"/>
  <c r="X451" i="14"/>
  <c r="Y451" i="14" s="1"/>
  <c r="X452" i="14"/>
  <c r="Y452" i="14" s="1"/>
  <c r="X453" i="14"/>
  <c r="Y453" i="14" s="1"/>
  <c r="X454" i="14"/>
  <c r="Y454" i="14" s="1"/>
  <c r="X455" i="14"/>
  <c r="Y455" i="14" s="1"/>
  <c r="X456" i="14"/>
  <c r="Y456" i="14" s="1"/>
  <c r="X457" i="14"/>
  <c r="Y457" i="14" s="1"/>
  <c r="X458" i="14"/>
  <c r="Y458" i="14" s="1"/>
  <c r="X459" i="14"/>
  <c r="Y459" i="14" s="1"/>
  <c r="X460" i="14"/>
  <c r="Y460" i="14" s="1"/>
  <c r="X461" i="14"/>
  <c r="Y461" i="14" s="1"/>
  <c r="X462" i="14"/>
  <c r="Y462" i="14" s="1"/>
  <c r="X463" i="14"/>
  <c r="Y463" i="14" s="1"/>
  <c r="X464" i="14"/>
  <c r="Y464" i="14" s="1"/>
  <c r="X465" i="14"/>
  <c r="Y465" i="14" s="1"/>
  <c r="X466" i="14"/>
  <c r="Y466" i="14" s="1"/>
  <c r="X467" i="14"/>
  <c r="Y467" i="14" s="1"/>
  <c r="X468" i="14"/>
  <c r="Y468" i="14" s="1"/>
  <c r="X469" i="14"/>
  <c r="Y469" i="14" s="1"/>
  <c r="X470" i="14"/>
  <c r="Y470" i="14" s="1"/>
  <c r="X471" i="14"/>
  <c r="Y471" i="14" s="1"/>
  <c r="X472" i="14"/>
  <c r="Y472" i="14" s="1"/>
  <c r="X473" i="14"/>
  <c r="Y473" i="14" s="1"/>
  <c r="X474" i="14"/>
  <c r="Y474" i="14" s="1"/>
  <c r="X475" i="14"/>
  <c r="Y475" i="14" s="1"/>
  <c r="X476" i="14"/>
  <c r="Y476" i="14" s="1"/>
  <c r="X477" i="14"/>
  <c r="Y477" i="14" s="1"/>
  <c r="X478" i="14"/>
  <c r="Y478" i="14" s="1"/>
  <c r="X479" i="14"/>
  <c r="Y479" i="14" s="1"/>
  <c r="X480" i="14"/>
  <c r="Y480" i="14" s="1"/>
  <c r="X481" i="14"/>
  <c r="Y481" i="14" s="1"/>
  <c r="X482" i="14"/>
  <c r="Y482" i="14" s="1"/>
  <c r="X483" i="14"/>
  <c r="Y483" i="14" s="1"/>
  <c r="X484" i="14"/>
  <c r="Y484" i="14" s="1"/>
  <c r="X485" i="14"/>
  <c r="Y485" i="14" s="1"/>
  <c r="X486" i="14"/>
  <c r="Y486" i="14" s="1"/>
  <c r="X487" i="14"/>
  <c r="Y487" i="14" s="1"/>
  <c r="X488" i="14"/>
  <c r="Y488" i="14" s="1"/>
  <c r="X489" i="14"/>
  <c r="Y489" i="14" s="1"/>
  <c r="X490" i="14"/>
  <c r="Y490" i="14" s="1"/>
  <c r="X491" i="14"/>
  <c r="Y491" i="14" s="1"/>
  <c r="X492" i="14"/>
  <c r="Y492" i="14" s="1"/>
  <c r="X493" i="14"/>
  <c r="Y493" i="14" s="1"/>
  <c r="X494" i="14"/>
  <c r="Y494" i="14" s="1"/>
  <c r="X495" i="14"/>
  <c r="Y495" i="14" s="1"/>
  <c r="X496" i="14"/>
  <c r="Y496" i="14" s="1"/>
  <c r="X497" i="14"/>
  <c r="Y497" i="14" s="1"/>
  <c r="X498" i="14"/>
  <c r="Y498" i="14" s="1"/>
  <c r="X499" i="14"/>
  <c r="Y499" i="14" s="1"/>
  <c r="X500" i="14"/>
  <c r="Y500" i="14" s="1"/>
  <c r="X501" i="14"/>
  <c r="Y501" i="14" s="1"/>
  <c r="X502" i="14"/>
  <c r="Y502" i="14" s="1"/>
  <c r="X503" i="14"/>
  <c r="Y503" i="14" s="1"/>
  <c r="X504" i="14"/>
  <c r="Y504" i="14" s="1"/>
  <c r="X505" i="14"/>
  <c r="Y505" i="14" s="1"/>
  <c r="X506" i="14"/>
  <c r="Y506" i="14" s="1"/>
  <c r="X507" i="14"/>
  <c r="Y507" i="14" s="1"/>
  <c r="X508" i="14"/>
  <c r="Y508" i="14" s="1"/>
  <c r="X509" i="14"/>
  <c r="Y509" i="14" s="1"/>
  <c r="X510" i="14"/>
  <c r="Y510" i="14" s="1"/>
  <c r="X511" i="14"/>
  <c r="Y511" i="14" s="1"/>
  <c r="X512" i="14"/>
  <c r="Y512" i="14" s="1"/>
  <c r="X513" i="14"/>
  <c r="Y513" i="14" s="1"/>
  <c r="X514" i="14"/>
  <c r="Y514" i="14" s="1"/>
  <c r="X515" i="14"/>
  <c r="Y515" i="14" s="1"/>
  <c r="X516" i="14"/>
  <c r="Y516" i="14" s="1"/>
  <c r="X517" i="14"/>
  <c r="Y517" i="14" s="1"/>
  <c r="X518" i="14"/>
  <c r="Y518" i="14" s="1"/>
  <c r="X519" i="14"/>
  <c r="Y519" i="14" s="1"/>
  <c r="X520" i="14"/>
  <c r="Y520" i="14" s="1"/>
  <c r="X521" i="14"/>
  <c r="Y521" i="14" s="1"/>
  <c r="X522" i="14"/>
  <c r="Y522" i="14" s="1"/>
  <c r="X523" i="14"/>
  <c r="Y523" i="14" s="1"/>
  <c r="X524" i="14"/>
  <c r="Y524" i="14" s="1"/>
  <c r="X525" i="14"/>
  <c r="Y525" i="14" s="1"/>
  <c r="X526" i="14"/>
  <c r="Y526" i="14" s="1"/>
  <c r="X527" i="14"/>
  <c r="Y527" i="14" s="1"/>
  <c r="X528" i="14"/>
  <c r="Y528" i="14" s="1"/>
  <c r="X529" i="14"/>
  <c r="Y529" i="14" s="1"/>
  <c r="X530" i="14"/>
  <c r="Y530" i="14" s="1"/>
  <c r="X531" i="14"/>
  <c r="Y531" i="14" s="1"/>
  <c r="X532" i="14"/>
  <c r="Y532" i="14" s="1"/>
  <c r="X533" i="14"/>
  <c r="Y533" i="14" s="1"/>
  <c r="X534" i="14"/>
  <c r="Y534" i="14" s="1"/>
  <c r="X535" i="14"/>
  <c r="Y535" i="14" s="1"/>
  <c r="X536" i="14"/>
  <c r="Y536" i="14" s="1"/>
  <c r="X537" i="14"/>
  <c r="Y537" i="14" s="1"/>
  <c r="X538" i="14"/>
  <c r="Y538" i="14" s="1"/>
  <c r="X539" i="14"/>
  <c r="Y539" i="14" s="1"/>
  <c r="X540" i="14"/>
  <c r="Y540" i="14" s="1"/>
  <c r="X541" i="14"/>
  <c r="Y541" i="14" s="1"/>
  <c r="X542" i="14"/>
  <c r="Y542" i="14" s="1"/>
  <c r="X543" i="14"/>
  <c r="Y543" i="14" s="1"/>
  <c r="X544" i="14"/>
  <c r="Y544" i="14" s="1"/>
  <c r="X545" i="14"/>
  <c r="Y545" i="14" s="1"/>
  <c r="X546" i="14"/>
  <c r="Y546" i="14" s="1"/>
  <c r="X547" i="14"/>
  <c r="Y547" i="14" s="1"/>
  <c r="X548" i="14"/>
  <c r="Y548" i="14" s="1"/>
  <c r="X549" i="14"/>
  <c r="Y549" i="14" s="1"/>
  <c r="X550" i="14"/>
  <c r="Y550" i="14" s="1"/>
  <c r="X551" i="14"/>
  <c r="Y551" i="14" s="1"/>
  <c r="X552" i="14"/>
  <c r="Y552" i="14" s="1"/>
  <c r="X553" i="14"/>
  <c r="Y553" i="14" s="1"/>
  <c r="X554" i="14"/>
  <c r="Y554" i="14" s="1"/>
  <c r="X555" i="14"/>
  <c r="Y555" i="14" s="1"/>
  <c r="X556" i="14"/>
  <c r="Y556" i="14" s="1"/>
  <c r="X557" i="14"/>
  <c r="Y557" i="14" s="1"/>
  <c r="X558" i="14"/>
  <c r="Y558" i="14" s="1"/>
  <c r="X559" i="14"/>
  <c r="Y559" i="14" s="1"/>
  <c r="X560" i="14"/>
  <c r="Y560" i="14" s="1"/>
  <c r="X561" i="14"/>
  <c r="Y561" i="14" s="1"/>
  <c r="X562" i="14"/>
  <c r="Y562" i="14" s="1"/>
  <c r="X563" i="14"/>
  <c r="Y563" i="14" s="1"/>
  <c r="X564" i="14"/>
  <c r="Y564" i="14" s="1"/>
  <c r="X565" i="14"/>
  <c r="Y565" i="14" s="1"/>
  <c r="X566" i="14"/>
  <c r="Y566" i="14" s="1"/>
  <c r="X567" i="14"/>
  <c r="Y567" i="14" s="1"/>
  <c r="X568" i="14"/>
  <c r="Y568" i="14" s="1"/>
  <c r="X569" i="14"/>
  <c r="Y569" i="14" s="1"/>
  <c r="X570" i="14"/>
  <c r="Y570" i="14" s="1"/>
  <c r="X571" i="14"/>
  <c r="Y571" i="14" s="1"/>
  <c r="X572" i="14"/>
  <c r="Y572" i="14" s="1"/>
  <c r="X573" i="14"/>
  <c r="Y573" i="14" s="1"/>
  <c r="X574" i="14"/>
  <c r="Y574" i="14" s="1"/>
  <c r="X575" i="14"/>
  <c r="Y575" i="14" s="1"/>
  <c r="X576" i="14"/>
  <c r="Y576" i="14" s="1"/>
  <c r="X577" i="14"/>
  <c r="Y577" i="14" s="1"/>
  <c r="X578" i="14"/>
  <c r="Y578" i="14" s="1"/>
  <c r="X579" i="14"/>
  <c r="Y579" i="14" s="1"/>
  <c r="X580" i="14"/>
  <c r="Y580" i="14" s="1"/>
  <c r="X581" i="14"/>
  <c r="Y581" i="14" s="1"/>
  <c r="X582" i="14"/>
  <c r="Y582" i="14" s="1"/>
  <c r="X583" i="14"/>
  <c r="Y583" i="14" s="1"/>
  <c r="X584" i="14"/>
  <c r="Y584" i="14" s="1"/>
  <c r="X585" i="14"/>
  <c r="Y585" i="14" s="1"/>
  <c r="X586" i="14"/>
  <c r="Y586" i="14" s="1"/>
  <c r="X587" i="14"/>
  <c r="Y587" i="14" s="1"/>
  <c r="X588" i="14"/>
  <c r="Y588" i="14" s="1"/>
  <c r="X589" i="14"/>
  <c r="Y589" i="14" s="1"/>
  <c r="X590" i="14"/>
  <c r="Y590" i="14" s="1"/>
  <c r="X591" i="14"/>
  <c r="Y591" i="14" s="1"/>
  <c r="X592" i="14"/>
  <c r="Y592" i="14" s="1"/>
  <c r="X593" i="14"/>
  <c r="Y593" i="14" s="1"/>
  <c r="X594" i="14"/>
  <c r="Y594" i="14" s="1"/>
  <c r="X595" i="14"/>
  <c r="Y595" i="14" s="1"/>
  <c r="X596" i="14"/>
  <c r="Y596" i="14" s="1"/>
  <c r="X597" i="14"/>
  <c r="Y597" i="14" s="1"/>
  <c r="X598" i="14"/>
  <c r="Y598" i="14" s="1"/>
  <c r="X599" i="14"/>
  <c r="Y599" i="14" s="1"/>
  <c r="X600" i="14"/>
  <c r="Y600" i="14" s="1"/>
  <c r="X601" i="14"/>
  <c r="Y601" i="14" s="1"/>
  <c r="X602" i="14"/>
  <c r="Y602" i="14" s="1"/>
  <c r="X603" i="14"/>
  <c r="Y603" i="14" s="1"/>
  <c r="X604" i="14"/>
  <c r="Y604" i="14" s="1"/>
  <c r="X605" i="14"/>
  <c r="Y605" i="14" s="1"/>
  <c r="X606" i="14"/>
  <c r="Y606" i="14" s="1"/>
  <c r="X607" i="14"/>
  <c r="Y607" i="14" s="1"/>
  <c r="X608" i="14"/>
  <c r="Y608" i="14" s="1"/>
  <c r="X609" i="14"/>
  <c r="Y609" i="14" s="1"/>
  <c r="X610" i="14"/>
  <c r="Y610" i="14" s="1"/>
  <c r="X611" i="14"/>
  <c r="Y611" i="14" s="1"/>
  <c r="X612" i="14"/>
  <c r="Y612" i="14" s="1"/>
  <c r="X613" i="14"/>
  <c r="Y613" i="14" s="1"/>
  <c r="X614" i="14"/>
  <c r="Y614" i="14" s="1"/>
  <c r="X615" i="14"/>
  <c r="Y615" i="14" s="1"/>
  <c r="X616" i="14"/>
  <c r="Y616" i="14" s="1"/>
  <c r="X617" i="14"/>
  <c r="Y617" i="14" s="1"/>
  <c r="X618" i="14"/>
  <c r="Y618" i="14" s="1"/>
  <c r="X619" i="14"/>
  <c r="Y619" i="14" s="1"/>
  <c r="X620" i="14"/>
  <c r="Y620" i="14" s="1"/>
  <c r="X621" i="14"/>
  <c r="Y621" i="14" s="1"/>
  <c r="X622" i="14"/>
  <c r="Y622" i="14" s="1"/>
  <c r="X623" i="14"/>
  <c r="Y623" i="14" s="1"/>
  <c r="X624" i="14"/>
  <c r="Y624" i="14" s="1"/>
  <c r="X625" i="14"/>
  <c r="Y625" i="14" s="1"/>
  <c r="X626" i="14"/>
  <c r="Y626" i="14" s="1"/>
  <c r="X627" i="14"/>
  <c r="Y627" i="14" s="1"/>
  <c r="X628" i="14"/>
  <c r="Y628" i="14" s="1"/>
  <c r="X629" i="14"/>
  <c r="Y629" i="14" s="1"/>
  <c r="X630" i="14"/>
  <c r="Y630" i="14" s="1"/>
  <c r="X631" i="14"/>
  <c r="Y631" i="14" s="1"/>
  <c r="X632" i="14"/>
  <c r="Y632" i="14" s="1"/>
  <c r="X633" i="14"/>
  <c r="Y633" i="14" s="1"/>
  <c r="X634" i="14"/>
  <c r="Y634" i="14" s="1"/>
  <c r="X635" i="14"/>
  <c r="Y635" i="14" s="1"/>
  <c r="X636" i="14"/>
  <c r="Y636" i="14" s="1"/>
  <c r="X637" i="14"/>
  <c r="Y637" i="14" s="1"/>
  <c r="X638" i="14"/>
  <c r="Y638" i="14" s="1"/>
  <c r="X639" i="14"/>
  <c r="Y639" i="14" s="1"/>
  <c r="X640" i="14"/>
  <c r="Y640" i="14" s="1"/>
  <c r="X641" i="14"/>
  <c r="Y641" i="14" s="1"/>
  <c r="X642" i="14"/>
  <c r="Y642" i="14" s="1"/>
  <c r="X643" i="14"/>
  <c r="Y643" i="14" s="1"/>
  <c r="X644" i="14"/>
  <c r="Y644" i="14" s="1"/>
  <c r="X645" i="14"/>
  <c r="Y645" i="14" s="1"/>
  <c r="X646" i="14"/>
  <c r="Y646" i="14" s="1"/>
  <c r="X647" i="14"/>
  <c r="Y647" i="14" s="1"/>
  <c r="X648" i="14"/>
  <c r="Y648" i="14" s="1"/>
  <c r="X649" i="14"/>
  <c r="Y649" i="14" s="1"/>
  <c r="X650" i="14"/>
  <c r="Y650" i="14" s="1"/>
  <c r="X651" i="14"/>
  <c r="Y651" i="14" s="1"/>
  <c r="X652" i="14"/>
  <c r="Y652" i="14" s="1"/>
  <c r="X653" i="14"/>
  <c r="Y653" i="14" s="1"/>
  <c r="X654" i="14"/>
  <c r="Y654" i="14" s="1"/>
  <c r="X655" i="14"/>
  <c r="Y655" i="14" s="1"/>
  <c r="X656" i="14"/>
  <c r="Y656" i="14" s="1"/>
  <c r="X657" i="14"/>
  <c r="Y657" i="14" s="1"/>
  <c r="X658" i="14"/>
  <c r="Y658" i="14" s="1"/>
  <c r="X659" i="14"/>
  <c r="Y659" i="14" s="1"/>
  <c r="X660" i="14"/>
  <c r="Y660" i="14" s="1"/>
  <c r="X661" i="14"/>
  <c r="Y661" i="14" s="1"/>
  <c r="X662" i="14"/>
  <c r="Y662" i="14" s="1"/>
  <c r="X663" i="14"/>
  <c r="Y663" i="14" s="1"/>
  <c r="X664" i="14"/>
  <c r="Y664" i="14" s="1"/>
  <c r="X665" i="14"/>
  <c r="Y665" i="14" s="1"/>
  <c r="X666" i="14"/>
  <c r="Y666" i="14" s="1"/>
  <c r="X667" i="14"/>
  <c r="Y667" i="14" s="1"/>
  <c r="X668" i="14"/>
  <c r="Y668" i="14" s="1"/>
  <c r="X669" i="14"/>
  <c r="Y669" i="14" s="1"/>
  <c r="X670" i="14"/>
  <c r="Y670" i="14" s="1"/>
  <c r="X671" i="14"/>
  <c r="Y671" i="14" s="1"/>
  <c r="X672" i="14"/>
  <c r="Y672" i="14" s="1"/>
  <c r="X673" i="14"/>
  <c r="Y673" i="14" s="1"/>
  <c r="X674" i="14"/>
  <c r="Y674" i="14" s="1"/>
  <c r="X675" i="14"/>
  <c r="Y675" i="14" s="1"/>
  <c r="X676" i="14"/>
  <c r="Y676" i="14" s="1"/>
  <c r="X677" i="14"/>
  <c r="Y677" i="14" s="1"/>
  <c r="X678" i="14"/>
  <c r="Y678" i="14" s="1"/>
  <c r="X679" i="14"/>
  <c r="Y679" i="14" s="1"/>
  <c r="X680" i="14"/>
  <c r="Y680" i="14" s="1"/>
  <c r="X681" i="14"/>
  <c r="Y681" i="14" s="1"/>
  <c r="X682" i="14"/>
  <c r="Y682" i="14" s="1"/>
  <c r="X683" i="14"/>
  <c r="Y683" i="14" s="1"/>
  <c r="X684" i="14"/>
  <c r="Y684" i="14" s="1"/>
  <c r="X685" i="14"/>
  <c r="Y685" i="14" s="1"/>
  <c r="X686" i="14"/>
  <c r="Y686" i="14" s="1"/>
  <c r="X687" i="14"/>
  <c r="Y687" i="14" s="1"/>
  <c r="X688" i="14"/>
  <c r="Y688" i="14" s="1"/>
  <c r="X689" i="14"/>
  <c r="Y689" i="14" s="1"/>
  <c r="X690" i="14"/>
  <c r="Y690" i="14" s="1"/>
  <c r="X691" i="14"/>
  <c r="Y691" i="14" s="1"/>
  <c r="X692" i="14"/>
  <c r="Y692" i="14" s="1"/>
  <c r="X693" i="14"/>
  <c r="Y693" i="14" s="1"/>
  <c r="X694" i="14"/>
  <c r="Y694" i="14" s="1"/>
  <c r="X695" i="14"/>
  <c r="Y695" i="14" s="1"/>
  <c r="X696" i="14"/>
  <c r="Y696" i="14" s="1"/>
  <c r="X697" i="14"/>
  <c r="Y697" i="14" s="1"/>
  <c r="X698" i="14"/>
  <c r="Y698" i="14" s="1"/>
  <c r="X699" i="14"/>
  <c r="Y699" i="14" s="1"/>
  <c r="X700" i="14"/>
  <c r="Y700" i="14" s="1"/>
  <c r="X701" i="14"/>
  <c r="Y701" i="14" s="1"/>
  <c r="X702" i="14"/>
  <c r="Y702" i="14" s="1"/>
  <c r="X703" i="14"/>
  <c r="Y703" i="14" s="1"/>
  <c r="X704" i="14"/>
  <c r="Y704" i="14" s="1"/>
  <c r="X705" i="14"/>
  <c r="Y705" i="14" s="1"/>
  <c r="X706" i="14"/>
  <c r="Y706" i="14" s="1"/>
  <c r="X707" i="14"/>
  <c r="Y707" i="14" s="1"/>
  <c r="X708" i="14"/>
  <c r="Y708" i="14" s="1"/>
  <c r="X709" i="14"/>
  <c r="Y709" i="14" s="1"/>
  <c r="X710" i="14"/>
  <c r="Y710" i="14" s="1"/>
  <c r="X711" i="14"/>
  <c r="Y711" i="14" s="1"/>
  <c r="X712" i="14"/>
  <c r="Y712" i="14" s="1"/>
  <c r="X713" i="14"/>
  <c r="Y713" i="14" s="1"/>
  <c r="X714" i="14"/>
  <c r="Y714" i="14" s="1"/>
  <c r="X715" i="14"/>
  <c r="Y715" i="14" s="1"/>
  <c r="X716" i="14"/>
  <c r="Y716" i="14" s="1"/>
  <c r="X717" i="14"/>
  <c r="Y717" i="14" s="1"/>
  <c r="X718" i="14"/>
  <c r="Y718" i="14" s="1"/>
  <c r="X719" i="14"/>
  <c r="Y719" i="14" s="1"/>
  <c r="X720" i="14"/>
  <c r="Y720" i="14" s="1"/>
  <c r="X721" i="14"/>
  <c r="Y721" i="14" s="1"/>
  <c r="X722" i="14"/>
  <c r="Y722" i="14" s="1"/>
  <c r="X723" i="14"/>
  <c r="Y723" i="14" s="1"/>
  <c r="X724" i="14"/>
  <c r="Y724" i="14" s="1"/>
  <c r="X725" i="14"/>
  <c r="Y725" i="14" s="1"/>
  <c r="X726" i="14"/>
  <c r="Y726" i="14" s="1"/>
  <c r="X727" i="14"/>
  <c r="Y727" i="14" s="1"/>
  <c r="X728" i="14"/>
  <c r="Y728" i="14" s="1"/>
  <c r="X729" i="14"/>
  <c r="Y729" i="14" s="1"/>
  <c r="X730" i="14"/>
  <c r="Y730" i="14" s="1"/>
  <c r="X731" i="14"/>
  <c r="Y731" i="14" s="1"/>
  <c r="X732" i="14"/>
  <c r="Y732" i="14" s="1"/>
  <c r="X733" i="14"/>
  <c r="Y733" i="14" s="1"/>
  <c r="X734" i="14"/>
  <c r="Y734" i="14" s="1"/>
  <c r="X735" i="14"/>
  <c r="Y735" i="14" s="1"/>
  <c r="X736" i="14"/>
  <c r="Y736" i="14" s="1"/>
  <c r="X737" i="14"/>
  <c r="Y737" i="14" s="1"/>
  <c r="X738" i="14"/>
  <c r="Y738" i="14" s="1"/>
  <c r="X739" i="14"/>
  <c r="Y739" i="14" s="1"/>
  <c r="X740" i="14"/>
  <c r="Y740" i="14" s="1"/>
  <c r="X741" i="14"/>
  <c r="Y741" i="14" s="1"/>
  <c r="X742" i="14"/>
  <c r="Y742" i="14" s="1"/>
  <c r="X743" i="14"/>
  <c r="Y743" i="14" s="1"/>
  <c r="X744" i="14"/>
  <c r="Y744" i="14" s="1"/>
  <c r="X745" i="14"/>
  <c r="Y745" i="14" s="1"/>
  <c r="X746" i="14"/>
  <c r="Y746" i="14" s="1"/>
  <c r="X747" i="14"/>
  <c r="Y747" i="14" s="1"/>
  <c r="X748" i="14"/>
  <c r="Y748" i="14" s="1"/>
  <c r="X749" i="14"/>
  <c r="Y749" i="14" s="1"/>
  <c r="X750" i="14"/>
  <c r="Y750" i="14" s="1"/>
  <c r="X751" i="14"/>
  <c r="Y751" i="14" s="1"/>
  <c r="X752" i="14"/>
  <c r="Y752" i="14" s="1"/>
  <c r="X753" i="14"/>
  <c r="Y753" i="14" s="1"/>
  <c r="X754" i="14"/>
  <c r="Y754" i="14" s="1"/>
  <c r="X755" i="14"/>
  <c r="Y755" i="14" s="1"/>
  <c r="X756" i="14"/>
  <c r="Y756" i="14" s="1"/>
  <c r="X757" i="14"/>
  <c r="Y757" i="14" s="1"/>
  <c r="X758" i="14"/>
  <c r="Y758" i="14" s="1"/>
  <c r="X759" i="14"/>
  <c r="Y759" i="14" s="1"/>
  <c r="X760" i="14"/>
  <c r="Y760" i="14" s="1"/>
  <c r="X761" i="14"/>
  <c r="Y761" i="14" s="1"/>
  <c r="X762" i="14"/>
  <c r="Y762" i="14" s="1"/>
  <c r="X763" i="14"/>
  <c r="Y763" i="14" s="1"/>
  <c r="X764" i="14"/>
  <c r="Y764" i="14" s="1"/>
  <c r="X765" i="14"/>
  <c r="Y765" i="14" s="1"/>
  <c r="X766" i="14"/>
  <c r="Y766" i="14" s="1"/>
  <c r="X767" i="14"/>
  <c r="Y767" i="14" s="1"/>
  <c r="X768" i="14"/>
  <c r="Y768" i="14" s="1"/>
  <c r="X769" i="14"/>
  <c r="Y769" i="14" s="1"/>
  <c r="X770" i="14"/>
  <c r="Y770" i="14" s="1"/>
  <c r="X771" i="14"/>
  <c r="Y771" i="14" s="1"/>
  <c r="X772" i="14"/>
  <c r="Y772" i="14" s="1"/>
  <c r="X773" i="14"/>
  <c r="Y773" i="14" s="1"/>
  <c r="X774" i="14"/>
  <c r="Y774" i="14" s="1"/>
  <c r="X775" i="14"/>
  <c r="Y775" i="14" s="1"/>
  <c r="X776" i="14"/>
  <c r="Y776" i="14" s="1"/>
  <c r="X777" i="14"/>
  <c r="Y777" i="14" s="1"/>
  <c r="X778" i="14"/>
  <c r="Y778" i="14" s="1"/>
  <c r="X779" i="14"/>
  <c r="Y779" i="14" s="1"/>
  <c r="X780" i="14"/>
  <c r="Y780" i="14" s="1"/>
  <c r="X781" i="14"/>
  <c r="Y781" i="14" s="1"/>
  <c r="X782" i="14"/>
  <c r="Y782" i="14" s="1"/>
  <c r="X783" i="14"/>
  <c r="Y783" i="14" s="1"/>
  <c r="X784" i="14"/>
  <c r="Y784" i="14" s="1"/>
  <c r="X785" i="14"/>
  <c r="Y785" i="14" s="1"/>
  <c r="X786" i="14"/>
  <c r="Y786" i="14" s="1"/>
  <c r="X787" i="14"/>
  <c r="Y787" i="14" s="1"/>
  <c r="X788" i="14"/>
  <c r="Y788" i="14" s="1"/>
  <c r="X789" i="14"/>
  <c r="Y789" i="14" s="1"/>
  <c r="X790" i="14"/>
  <c r="Y790" i="14" s="1"/>
  <c r="X791" i="14"/>
  <c r="Y791" i="14" s="1"/>
  <c r="X792" i="14"/>
  <c r="Y792" i="14" s="1"/>
  <c r="X793" i="14"/>
  <c r="Y793" i="14" s="1"/>
  <c r="X794" i="14"/>
  <c r="Y794" i="14" s="1"/>
  <c r="X795" i="14"/>
  <c r="Y795" i="14" s="1"/>
  <c r="X796" i="14"/>
  <c r="Y796" i="14" s="1"/>
  <c r="X797" i="14"/>
  <c r="Y797" i="14" s="1"/>
  <c r="X798" i="14"/>
  <c r="Y798" i="14" s="1"/>
  <c r="X799" i="14"/>
  <c r="Y799" i="14" s="1"/>
  <c r="X800" i="14"/>
  <c r="Y800" i="14" s="1"/>
  <c r="X801" i="14"/>
  <c r="Y801" i="14" s="1"/>
  <c r="X802" i="14"/>
  <c r="Y802" i="14" s="1"/>
  <c r="X803" i="14"/>
  <c r="Y803" i="14" s="1"/>
  <c r="X804" i="14"/>
  <c r="Y804" i="14" s="1"/>
  <c r="X805" i="14"/>
  <c r="Y805" i="14" s="1"/>
  <c r="X806" i="14"/>
  <c r="Y806" i="14" s="1"/>
  <c r="X807" i="14"/>
  <c r="Y807" i="14" s="1"/>
  <c r="X808" i="14"/>
  <c r="Y808" i="14" s="1"/>
  <c r="X809" i="14"/>
  <c r="Y809" i="14" s="1"/>
  <c r="X810" i="14"/>
  <c r="Y810" i="14" s="1"/>
  <c r="X811" i="14"/>
  <c r="Y811" i="14" s="1"/>
  <c r="X812" i="14"/>
  <c r="Y812" i="14" s="1"/>
  <c r="X813" i="14"/>
  <c r="Y813" i="14" s="1"/>
  <c r="X814" i="14"/>
  <c r="Y814" i="14" s="1"/>
  <c r="X815" i="14"/>
  <c r="Y815" i="14" s="1"/>
  <c r="X816" i="14"/>
  <c r="Y816" i="14" s="1"/>
  <c r="X817" i="14"/>
  <c r="Y817" i="14" s="1"/>
  <c r="X818" i="14"/>
  <c r="Y818" i="14" s="1"/>
  <c r="X819" i="14"/>
  <c r="Y819" i="14" s="1"/>
  <c r="X820" i="14"/>
  <c r="Y820" i="14" s="1"/>
  <c r="X821" i="14"/>
  <c r="Y821" i="14" s="1"/>
  <c r="X822" i="14"/>
  <c r="Y822" i="14" s="1"/>
  <c r="X823" i="14"/>
  <c r="Y823" i="14" s="1"/>
  <c r="X824" i="14"/>
  <c r="Y824" i="14" s="1"/>
  <c r="X825" i="14"/>
  <c r="Y825" i="14" s="1"/>
  <c r="X826" i="14"/>
  <c r="Y826" i="14" s="1"/>
  <c r="X827" i="14"/>
  <c r="Y827" i="14" s="1"/>
  <c r="X828" i="14"/>
  <c r="Y828" i="14" s="1"/>
  <c r="X829" i="14"/>
  <c r="Y829" i="14" s="1"/>
  <c r="X830" i="14"/>
  <c r="Y830" i="14" s="1"/>
  <c r="X831" i="14"/>
  <c r="Y831" i="14" s="1"/>
  <c r="X832" i="14"/>
  <c r="Y832" i="14" s="1"/>
  <c r="X833" i="14"/>
  <c r="Y833" i="14" s="1"/>
  <c r="X834" i="14"/>
  <c r="Y834" i="14" s="1"/>
  <c r="X835" i="14"/>
  <c r="Y835" i="14" s="1"/>
  <c r="X836" i="14"/>
  <c r="Y836" i="14" s="1"/>
  <c r="X837" i="14"/>
  <c r="Y837" i="14" s="1"/>
  <c r="X838" i="14"/>
  <c r="Y838" i="14" s="1"/>
  <c r="X839" i="14"/>
  <c r="Y839" i="14" s="1"/>
  <c r="X840" i="14"/>
  <c r="Y840" i="14" s="1"/>
  <c r="X841" i="14"/>
  <c r="Y841" i="14" s="1"/>
  <c r="X842" i="14"/>
  <c r="Y842" i="14" s="1"/>
  <c r="X843" i="14"/>
  <c r="Y843" i="14" s="1"/>
  <c r="X844" i="14"/>
  <c r="Y844" i="14" s="1"/>
  <c r="X845" i="14"/>
  <c r="Y845" i="14" s="1"/>
  <c r="X846" i="14"/>
  <c r="Y846" i="14" s="1"/>
  <c r="X847" i="14"/>
  <c r="Y847" i="14" s="1"/>
  <c r="X848" i="14"/>
  <c r="Y848" i="14" s="1"/>
  <c r="X849" i="14"/>
  <c r="Y849" i="14" s="1"/>
  <c r="X850" i="14"/>
  <c r="Y850" i="14" s="1"/>
  <c r="X851" i="14"/>
  <c r="Y851" i="14" s="1"/>
  <c r="X852" i="14"/>
  <c r="Y852" i="14" s="1"/>
  <c r="X853" i="14"/>
  <c r="Y853" i="14" s="1"/>
  <c r="X854" i="14"/>
  <c r="Y854" i="14" s="1"/>
  <c r="X855" i="14"/>
  <c r="Y855" i="14" s="1"/>
  <c r="X856" i="14"/>
  <c r="Y856" i="14" s="1"/>
  <c r="X857" i="14"/>
  <c r="Y857" i="14" s="1"/>
  <c r="X858" i="14"/>
  <c r="Y858" i="14" s="1"/>
  <c r="X859" i="14"/>
  <c r="Y859" i="14" s="1"/>
  <c r="X860" i="14"/>
  <c r="Y860" i="14" s="1"/>
  <c r="X861" i="14"/>
  <c r="Y861" i="14" s="1"/>
  <c r="X862" i="14"/>
  <c r="Y862" i="14" s="1"/>
  <c r="X863" i="14"/>
  <c r="Y863" i="14" s="1"/>
  <c r="X864" i="14"/>
  <c r="Y864" i="14" s="1"/>
  <c r="X865" i="14"/>
  <c r="Y865" i="14" s="1"/>
  <c r="X866" i="14"/>
  <c r="Y866" i="14" s="1"/>
  <c r="X867" i="14"/>
  <c r="Y867" i="14" s="1"/>
  <c r="X868" i="14"/>
  <c r="Y868" i="14" s="1"/>
  <c r="X869" i="14"/>
  <c r="Y869" i="14" s="1"/>
  <c r="X870" i="14"/>
  <c r="Y870" i="14" s="1"/>
  <c r="X871" i="14"/>
  <c r="Y871" i="14" s="1"/>
  <c r="X872" i="14"/>
  <c r="Y872" i="14" s="1"/>
  <c r="X873" i="14"/>
  <c r="Y873" i="14" s="1"/>
  <c r="X874" i="14"/>
  <c r="Y874" i="14" s="1"/>
  <c r="X875" i="14"/>
  <c r="Y875" i="14" s="1"/>
  <c r="X876" i="14"/>
  <c r="Y876" i="14" s="1"/>
  <c r="X877" i="14"/>
  <c r="Y877" i="14" s="1"/>
  <c r="X878" i="14"/>
  <c r="Y878" i="14" s="1"/>
  <c r="X879" i="14"/>
  <c r="Y879" i="14" s="1"/>
  <c r="X880" i="14"/>
  <c r="Y880" i="14" s="1"/>
  <c r="X881" i="14"/>
  <c r="Y881" i="14" s="1"/>
  <c r="X882" i="14"/>
  <c r="Y882" i="14" s="1"/>
  <c r="X883" i="14"/>
  <c r="Y883" i="14" s="1"/>
  <c r="X884" i="14"/>
  <c r="Y884" i="14" s="1"/>
  <c r="X885" i="14"/>
  <c r="Y885" i="14" s="1"/>
  <c r="X886" i="14"/>
  <c r="Y886" i="14" s="1"/>
  <c r="X887" i="14"/>
  <c r="Y887" i="14" s="1"/>
  <c r="X888" i="14"/>
  <c r="Y888" i="14" s="1"/>
  <c r="X889" i="14"/>
  <c r="Y889" i="14" s="1"/>
  <c r="X890" i="14"/>
  <c r="Y890" i="14" s="1"/>
  <c r="X891" i="14"/>
  <c r="Y891" i="14" s="1"/>
  <c r="X892" i="14"/>
  <c r="Y892" i="14" s="1"/>
  <c r="X893" i="14"/>
  <c r="Y893" i="14" s="1"/>
  <c r="X894" i="14"/>
  <c r="Y894" i="14" s="1"/>
  <c r="X895" i="14"/>
  <c r="Y895" i="14" s="1"/>
  <c r="X896" i="14"/>
  <c r="Y896" i="14" s="1"/>
  <c r="X897" i="14"/>
  <c r="Y897" i="14" s="1"/>
  <c r="X898" i="14"/>
  <c r="Y898" i="14" s="1"/>
  <c r="X899" i="14"/>
  <c r="Y899" i="14" s="1"/>
  <c r="X900" i="14"/>
  <c r="Y900" i="14" s="1"/>
  <c r="X901" i="14"/>
  <c r="Y901" i="14" s="1"/>
  <c r="X902" i="14"/>
  <c r="Y902" i="14" s="1"/>
  <c r="X903" i="14"/>
  <c r="Y903" i="14" s="1"/>
  <c r="X904" i="14"/>
  <c r="Y904" i="14" s="1"/>
  <c r="X905" i="14"/>
  <c r="Y905" i="14" s="1"/>
  <c r="X906" i="14"/>
  <c r="Y906" i="14" s="1"/>
  <c r="X907" i="14"/>
  <c r="Y907" i="14" s="1"/>
  <c r="X908" i="14"/>
  <c r="Y908" i="14" s="1"/>
  <c r="X909" i="14"/>
  <c r="Y909" i="14" s="1"/>
  <c r="X910" i="14"/>
  <c r="Y910" i="14" s="1"/>
  <c r="X911" i="14"/>
  <c r="Y911" i="14" s="1"/>
  <c r="X912" i="14"/>
  <c r="Y912" i="14" s="1"/>
  <c r="X913" i="14"/>
  <c r="Y913" i="14" s="1"/>
  <c r="X914" i="14"/>
  <c r="Y914" i="14" s="1"/>
  <c r="X915" i="14"/>
  <c r="Y915" i="14" s="1"/>
  <c r="X916" i="14"/>
  <c r="Y916" i="14" s="1"/>
  <c r="X917" i="14"/>
  <c r="Y917" i="14" s="1"/>
  <c r="X918" i="14"/>
  <c r="Y918" i="14" s="1"/>
  <c r="X919" i="14"/>
  <c r="Y919" i="14" s="1"/>
  <c r="X920" i="14"/>
  <c r="Y920" i="14" s="1"/>
  <c r="X921" i="14"/>
  <c r="Y921" i="14" s="1"/>
  <c r="X922" i="14"/>
  <c r="Y922" i="14" s="1"/>
  <c r="X923" i="14"/>
  <c r="Y923" i="14" s="1"/>
  <c r="X924" i="14"/>
  <c r="Y924" i="14" s="1"/>
  <c r="X925" i="14"/>
  <c r="Y925" i="14" s="1"/>
  <c r="X926" i="14"/>
  <c r="Y926" i="14" s="1"/>
  <c r="X927" i="14"/>
  <c r="Y927" i="14" s="1"/>
  <c r="X928" i="14"/>
  <c r="Y928" i="14" s="1"/>
  <c r="X929" i="14"/>
  <c r="Y929" i="14" s="1"/>
  <c r="X930" i="14"/>
  <c r="Y930" i="14" s="1"/>
  <c r="X931" i="14"/>
  <c r="Y931" i="14" s="1"/>
  <c r="X932" i="14"/>
  <c r="Y932" i="14" s="1"/>
  <c r="X933" i="14"/>
  <c r="Y933" i="14" s="1"/>
  <c r="X934" i="14"/>
  <c r="Y934" i="14" s="1"/>
  <c r="X935" i="14"/>
  <c r="Y935" i="14" s="1"/>
  <c r="X936" i="14"/>
  <c r="Y936" i="14" s="1"/>
  <c r="X937" i="14"/>
  <c r="Y937" i="14" s="1"/>
  <c r="X938" i="14"/>
  <c r="Y938" i="14" s="1"/>
  <c r="X939" i="14"/>
  <c r="Y939" i="14" s="1"/>
  <c r="X940" i="14"/>
  <c r="Y940" i="14" s="1"/>
  <c r="X941" i="14"/>
  <c r="Y941" i="14" s="1"/>
  <c r="X942" i="14"/>
  <c r="Y942" i="14" s="1"/>
  <c r="X943" i="14"/>
  <c r="Y943" i="14" s="1"/>
  <c r="X944" i="14"/>
  <c r="Y944" i="14" s="1"/>
  <c r="X945" i="14"/>
  <c r="Y945" i="14" s="1"/>
  <c r="X946" i="14"/>
  <c r="Y946" i="14" s="1"/>
  <c r="X947" i="14"/>
  <c r="Y947" i="14" s="1"/>
  <c r="X948" i="14"/>
  <c r="Y948" i="14" s="1"/>
  <c r="X949" i="14"/>
  <c r="Y949" i="14" s="1"/>
  <c r="X950" i="14"/>
  <c r="Y950" i="14" s="1"/>
  <c r="X951" i="14"/>
  <c r="Y951" i="14" s="1"/>
  <c r="X952" i="14"/>
  <c r="Y952" i="14" s="1"/>
  <c r="X953" i="14"/>
  <c r="Y953" i="14" s="1"/>
  <c r="X954" i="14"/>
  <c r="Y954" i="14" s="1"/>
  <c r="X955" i="14"/>
  <c r="Y955" i="14" s="1"/>
  <c r="X956" i="14"/>
  <c r="Y956" i="14" s="1"/>
  <c r="X957" i="14"/>
  <c r="Y957" i="14" s="1"/>
  <c r="X958" i="14"/>
  <c r="Y958" i="14" s="1"/>
  <c r="X959" i="14"/>
  <c r="Y959" i="14" s="1"/>
  <c r="X960" i="14"/>
  <c r="Y960" i="14" s="1"/>
  <c r="X961" i="14"/>
  <c r="Y961" i="14" s="1"/>
  <c r="X962" i="14"/>
  <c r="Y962" i="14" s="1"/>
  <c r="X963" i="14"/>
  <c r="Y963" i="14" s="1"/>
  <c r="X964" i="14"/>
  <c r="Y964" i="14" s="1"/>
  <c r="X965" i="14"/>
  <c r="Y965" i="14" s="1"/>
  <c r="X966" i="14"/>
  <c r="Y966" i="14" s="1"/>
  <c r="X967" i="14"/>
  <c r="Y967" i="14" s="1"/>
  <c r="X968" i="14"/>
  <c r="Y968" i="14" s="1"/>
  <c r="X969" i="14"/>
  <c r="Y969" i="14" s="1"/>
  <c r="X970" i="14"/>
  <c r="Y970" i="14" s="1"/>
  <c r="X971" i="14"/>
  <c r="Y971" i="14" s="1"/>
  <c r="X972" i="14"/>
  <c r="Y972" i="14" s="1"/>
  <c r="X973" i="14"/>
  <c r="Y973" i="14" s="1"/>
  <c r="X974" i="14"/>
  <c r="Y974" i="14" s="1"/>
  <c r="X975" i="14"/>
  <c r="Y975" i="14" s="1"/>
  <c r="X976" i="14"/>
  <c r="Y976" i="14" s="1"/>
  <c r="X977" i="14"/>
  <c r="Y977" i="14" s="1"/>
  <c r="X978" i="14"/>
  <c r="Y978" i="14" s="1"/>
  <c r="X979" i="14"/>
  <c r="Y979" i="14" s="1"/>
  <c r="X980" i="14"/>
  <c r="Y980" i="14" s="1"/>
  <c r="X981" i="14"/>
  <c r="Y981" i="14" s="1"/>
  <c r="X982" i="14"/>
  <c r="Y982" i="14" s="1"/>
  <c r="X983" i="14"/>
  <c r="Y983" i="14" s="1"/>
  <c r="X984" i="14"/>
  <c r="Y984" i="14" s="1"/>
  <c r="X985" i="14"/>
  <c r="Y985" i="14" s="1"/>
  <c r="X986" i="14"/>
  <c r="Y986" i="14" s="1"/>
  <c r="X987" i="14"/>
  <c r="Y987" i="14" s="1"/>
  <c r="X988" i="14"/>
  <c r="Y988" i="14" s="1"/>
  <c r="X989" i="14"/>
  <c r="Y989" i="14" s="1"/>
  <c r="X990" i="14"/>
  <c r="Y990" i="14" s="1"/>
  <c r="X991" i="14"/>
  <c r="Y991" i="14" s="1"/>
  <c r="X992" i="14"/>
  <c r="Y992" i="14" s="1"/>
  <c r="X993" i="14"/>
  <c r="Y993" i="14" s="1"/>
  <c r="X994" i="14"/>
  <c r="Y994" i="14" s="1"/>
  <c r="X995" i="14"/>
  <c r="Y995" i="14" s="1"/>
  <c r="X996" i="14"/>
  <c r="Y996" i="14" s="1"/>
  <c r="X997" i="14"/>
  <c r="Y997" i="14" s="1"/>
  <c r="X998" i="14"/>
  <c r="Y998" i="14" s="1"/>
  <c r="X999" i="14"/>
  <c r="Y999" i="14" s="1"/>
  <c r="X1000" i="14"/>
  <c r="Y1000" i="14" s="1"/>
  <c r="X1001" i="14"/>
  <c r="Y1001" i="14" s="1"/>
  <c r="X1002" i="14"/>
  <c r="Y1002" i="14" s="1"/>
  <c r="X1003" i="14"/>
  <c r="Y1003" i="14" s="1"/>
  <c r="X1004" i="14"/>
  <c r="Y1004" i="14" s="1"/>
  <c r="X1005" i="14"/>
  <c r="Y1005" i="14" s="1"/>
  <c r="X1006" i="14"/>
  <c r="Y1006" i="14" s="1"/>
  <c r="X1007" i="14"/>
  <c r="Y1007" i="14" s="1"/>
  <c r="X1008" i="14"/>
  <c r="Y1008" i="14" s="1"/>
  <c r="X1009" i="14"/>
  <c r="Y1009" i="14" s="1"/>
  <c r="X1010" i="14"/>
  <c r="Y1010" i="14" s="1"/>
  <c r="X10" i="14"/>
  <c r="Y10" i="14" s="1"/>
  <c r="T10" i="22" s="1"/>
  <c r="B11" i="22"/>
  <c r="C11" i="22"/>
  <c r="E11" i="22"/>
  <c r="AJ11" i="22" s="1"/>
  <c r="F11" i="22"/>
  <c r="AM11" i="22" s="1"/>
  <c r="G11" i="22"/>
  <c r="H11" i="22"/>
  <c r="AN11" i="22" s="1"/>
  <c r="I11" i="22"/>
  <c r="J11" i="22"/>
  <c r="K11" i="22"/>
  <c r="L11" i="22"/>
  <c r="AI11" i="22" s="1"/>
  <c r="B12" i="22"/>
  <c r="C12" i="22"/>
  <c r="AL12" i="22" s="1"/>
  <c r="E12" i="22"/>
  <c r="AJ12" i="22" s="1"/>
  <c r="F12" i="22"/>
  <c r="G12" i="22"/>
  <c r="H12" i="22"/>
  <c r="AN12" i="22" s="1"/>
  <c r="I12" i="22"/>
  <c r="J12" i="22"/>
  <c r="K12" i="22"/>
  <c r="L12" i="22"/>
  <c r="AI12" i="22" s="1"/>
  <c r="B13" i="22"/>
  <c r="C13" i="22"/>
  <c r="AL13" i="22" s="1"/>
  <c r="E13" i="22"/>
  <c r="AJ13" i="22" s="1"/>
  <c r="F13" i="22"/>
  <c r="AM13" i="22" s="1"/>
  <c r="G13" i="22"/>
  <c r="H13" i="22"/>
  <c r="I13" i="22"/>
  <c r="J13" i="22"/>
  <c r="K13" i="22"/>
  <c r="L13" i="22"/>
  <c r="AI13" i="22" s="1"/>
  <c r="B14" i="22"/>
  <c r="C14" i="22"/>
  <c r="AL14" i="22" s="1"/>
  <c r="E14" i="22"/>
  <c r="AJ14" i="22" s="1"/>
  <c r="F14" i="22"/>
  <c r="AM14" i="22" s="1"/>
  <c r="G14" i="22"/>
  <c r="H14" i="22"/>
  <c r="AN14" i="22" s="1"/>
  <c r="I14" i="22"/>
  <c r="J14" i="22"/>
  <c r="K14" i="22"/>
  <c r="L14" i="22"/>
  <c r="AI14" i="22" s="1"/>
  <c r="B15" i="22"/>
  <c r="C15" i="22"/>
  <c r="AL15" i="22" s="1"/>
  <c r="E15" i="22"/>
  <c r="AJ15" i="22" s="1"/>
  <c r="F15" i="22"/>
  <c r="AM15" i="22" s="1"/>
  <c r="G15" i="22"/>
  <c r="H15" i="22"/>
  <c r="AN15" i="22" s="1"/>
  <c r="I15" i="22"/>
  <c r="J15" i="22"/>
  <c r="K15" i="22"/>
  <c r="L15" i="22"/>
  <c r="AI15" i="22" s="1"/>
  <c r="B16" i="22"/>
  <c r="C16" i="22"/>
  <c r="AL16" i="22" s="1"/>
  <c r="E16" i="22"/>
  <c r="AJ16" i="22" s="1"/>
  <c r="F16" i="22"/>
  <c r="AM16" i="22" s="1"/>
  <c r="G16" i="22"/>
  <c r="H16" i="22"/>
  <c r="AN16" i="22" s="1"/>
  <c r="I16" i="22"/>
  <c r="J16" i="22"/>
  <c r="K16" i="22"/>
  <c r="L16" i="22"/>
  <c r="AI16" i="22" s="1"/>
  <c r="B17" i="22"/>
  <c r="C17" i="22"/>
  <c r="E17" i="22"/>
  <c r="AJ17" i="22" s="1"/>
  <c r="F17" i="22"/>
  <c r="AM17" i="22" s="1"/>
  <c r="G17" i="22"/>
  <c r="H17" i="22"/>
  <c r="AN17" i="22" s="1"/>
  <c r="I17" i="22"/>
  <c r="J17" i="22"/>
  <c r="K17" i="22"/>
  <c r="L17" i="22"/>
  <c r="AI17" i="22" s="1"/>
  <c r="B18" i="22"/>
  <c r="C18" i="22"/>
  <c r="AL18" i="22" s="1"/>
  <c r="E18" i="22"/>
  <c r="AJ18" i="22" s="1"/>
  <c r="F18" i="22"/>
  <c r="G18" i="22"/>
  <c r="H18" i="22"/>
  <c r="AN18" i="22" s="1"/>
  <c r="I18" i="22"/>
  <c r="J18" i="22"/>
  <c r="K18" i="22"/>
  <c r="L18" i="22"/>
  <c r="AI18" i="22" s="1"/>
  <c r="B19" i="22"/>
  <c r="C19" i="22"/>
  <c r="AL19" i="22" s="1"/>
  <c r="E19" i="22"/>
  <c r="AJ19" i="22" s="1"/>
  <c r="F19" i="22"/>
  <c r="AM19" i="22" s="1"/>
  <c r="G19" i="22"/>
  <c r="H19" i="22"/>
  <c r="I19" i="22"/>
  <c r="J19" i="22"/>
  <c r="K19" i="22"/>
  <c r="L19" i="22"/>
  <c r="AI19" i="22" s="1"/>
  <c r="B20" i="22"/>
  <c r="C20" i="22"/>
  <c r="AL20" i="22" s="1"/>
  <c r="E20" i="22"/>
  <c r="AJ20" i="22" s="1"/>
  <c r="F20" i="22"/>
  <c r="AM20" i="22" s="1"/>
  <c r="G20" i="22"/>
  <c r="H20" i="22"/>
  <c r="AN20" i="22" s="1"/>
  <c r="I20" i="22"/>
  <c r="J20" i="22"/>
  <c r="K20" i="22"/>
  <c r="L20" i="22"/>
  <c r="AI20" i="22" s="1"/>
  <c r="B21" i="22"/>
  <c r="C21" i="22"/>
  <c r="AL21" i="22" s="1"/>
  <c r="E21" i="22"/>
  <c r="AJ21" i="22" s="1"/>
  <c r="F21" i="22"/>
  <c r="AM21" i="22" s="1"/>
  <c r="G21" i="22"/>
  <c r="H21" i="22"/>
  <c r="AN21" i="22" s="1"/>
  <c r="I21" i="22"/>
  <c r="J21" i="22"/>
  <c r="K21" i="22"/>
  <c r="L21" i="22"/>
  <c r="AI21" i="22" s="1"/>
  <c r="B22" i="22"/>
  <c r="C22" i="22"/>
  <c r="AL22" i="22" s="1"/>
  <c r="E22" i="22"/>
  <c r="AJ22" i="22" s="1"/>
  <c r="F22" i="22"/>
  <c r="AM22" i="22" s="1"/>
  <c r="G22" i="22"/>
  <c r="H22" i="22"/>
  <c r="AN22" i="22" s="1"/>
  <c r="I22" i="22"/>
  <c r="J22" i="22"/>
  <c r="K22" i="22"/>
  <c r="L22" i="22"/>
  <c r="AI22" i="22" s="1"/>
  <c r="B23" i="22"/>
  <c r="C23" i="22"/>
  <c r="AL23" i="22" s="1"/>
  <c r="E23" i="22"/>
  <c r="AJ23" i="22" s="1"/>
  <c r="F23" i="22"/>
  <c r="AM23" i="22" s="1"/>
  <c r="G23" i="22"/>
  <c r="H23" i="22"/>
  <c r="AN23" i="22" s="1"/>
  <c r="I23" i="22"/>
  <c r="J23" i="22"/>
  <c r="K23" i="22"/>
  <c r="L23" i="22"/>
  <c r="AI23" i="22" s="1"/>
  <c r="B24" i="22"/>
  <c r="C24" i="22"/>
  <c r="AL24" i="22" s="1"/>
  <c r="E24" i="22"/>
  <c r="AJ24" i="22" s="1"/>
  <c r="F24" i="22"/>
  <c r="G24" i="22"/>
  <c r="H24" i="22"/>
  <c r="AN24" i="22" s="1"/>
  <c r="I24" i="22"/>
  <c r="J24" i="22"/>
  <c r="K24" i="22"/>
  <c r="L24" i="22"/>
  <c r="AI24" i="22" s="1"/>
  <c r="B25" i="22"/>
  <c r="C25" i="22"/>
  <c r="AL25" i="22" s="1"/>
  <c r="E25" i="22"/>
  <c r="AJ25" i="22" s="1"/>
  <c r="F25" i="22"/>
  <c r="AM25" i="22" s="1"/>
  <c r="G25" i="22"/>
  <c r="H25" i="22"/>
  <c r="I25" i="22"/>
  <c r="J25" i="22"/>
  <c r="K25" i="22"/>
  <c r="L25" i="22"/>
  <c r="AI25" i="22" s="1"/>
  <c r="B26" i="22"/>
  <c r="C26" i="22"/>
  <c r="AL26" i="22" s="1"/>
  <c r="E26" i="22"/>
  <c r="AJ26" i="22" s="1"/>
  <c r="F26" i="22"/>
  <c r="AM26" i="22" s="1"/>
  <c r="G26" i="22"/>
  <c r="H26" i="22"/>
  <c r="AN26" i="22" s="1"/>
  <c r="I26" i="22"/>
  <c r="J26" i="22"/>
  <c r="K26" i="22"/>
  <c r="L26" i="22"/>
  <c r="AI26" i="22" s="1"/>
  <c r="B27" i="22"/>
  <c r="C27" i="22"/>
  <c r="AL27" i="22" s="1"/>
  <c r="E27" i="22"/>
  <c r="AJ27" i="22" s="1"/>
  <c r="F27" i="22"/>
  <c r="AM27" i="22" s="1"/>
  <c r="G27" i="22"/>
  <c r="H27" i="22"/>
  <c r="AN27" i="22" s="1"/>
  <c r="I27" i="22"/>
  <c r="J27" i="22"/>
  <c r="K27" i="22"/>
  <c r="L27" i="22"/>
  <c r="AI27" i="22" s="1"/>
  <c r="B28" i="22"/>
  <c r="C28" i="22"/>
  <c r="AL28" i="22" s="1"/>
  <c r="E28" i="22"/>
  <c r="AJ28" i="22" s="1"/>
  <c r="F28" i="22"/>
  <c r="AM28" i="22" s="1"/>
  <c r="G28" i="22"/>
  <c r="H28" i="22"/>
  <c r="AN28" i="22" s="1"/>
  <c r="I28" i="22"/>
  <c r="J28" i="22"/>
  <c r="K28" i="22"/>
  <c r="L28" i="22"/>
  <c r="AI28" i="22" s="1"/>
  <c r="B29" i="22"/>
  <c r="C29" i="22"/>
  <c r="E29" i="22"/>
  <c r="AJ29" i="22" s="1"/>
  <c r="F29" i="22"/>
  <c r="AM29" i="22" s="1"/>
  <c r="G29" i="22"/>
  <c r="H29" i="22"/>
  <c r="AN29" i="22" s="1"/>
  <c r="I29" i="22"/>
  <c r="J29" i="22"/>
  <c r="K29" i="22"/>
  <c r="L29" i="22"/>
  <c r="AI29" i="22" s="1"/>
  <c r="B30" i="22"/>
  <c r="C30" i="22"/>
  <c r="AL30" i="22" s="1"/>
  <c r="E30" i="22"/>
  <c r="AJ30" i="22" s="1"/>
  <c r="F30" i="22"/>
  <c r="G30" i="22"/>
  <c r="H30" i="22"/>
  <c r="AN30" i="22" s="1"/>
  <c r="I30" i="22"/>
  <c r="J30" i="22"/>
  <c r="K30" i="22"/>
  <c r="L30" i="22"/>
  <c r="AI30" i="22" s="1"/>
  <c r="B31" i="22"/>
  <c r="C31" i="22"/>
  <c r="AL31" i="22" s="1"/>
  <c r="E31" i="22"/>
  <c r="AJ31" i="22" s="1"/>
  <c r="F31" i="22"/>
  <c r="AM31" i="22" s="1"/>
  <c r="G31" i="22"/>
  <c r="H31" i="22"/>
  <c r="I31" i="22"/>
  <c r="J31" i="22"/>
  <c r="K31" i="22"/>
  <c r="L31" i="22"/>
  <c r="AI31" i="22" s="1"/>
  <c r="B32" i="22"/>
  <c r="C32" i="22"/>
  <c r="AL32" i="22" s="1"/>
  <c r="E32" i="22"/>
  <c r="AJ32" i="22" s="1"/>
  <c r="F32" i="22"/>
  <c r="AM32" i="22" s="1"/>
  <c r="G32" i="22"/>
  <c r="H32" i="22"/>
  <c r="AN32" i="22" s="1"/>
  <c r="I32" i="22"/>
  <c r="J32" i="22"/>
  <c r="K32" i="22"/>
  <c r="L32" i="22"/>
  <c r="AI32" i="22" s="1"/>
  <c r="B33" i="22"/>
  <c r="C33" i="22"/>
  <c r="AL33" i="22" s="1"/>
  <c r="E33" i="22"/>
  <c r="AJ33" i="22" s="1"/>
  <c r="F33" i="22"/>
  <c r="AM33" i="22" s="1"/>
  <c r="G33" i="22"/>
  <c r="H33" i="22"/>
  <c r="AN33" i="22" s="1"/>
  <c r="I33" i="22"/>
  <c r="J33" i="22"/>
  <c r="K33" i="22"/>
  <c r="L33" i="22"/>
  <c r="AI33" i="22" s="1"/>
  <c r="B34" i="22"/>
  <c r="C34" i="22"/>
  <c r="AL34" i="22" s="1"/>
  <c r="E34" i="22"/>
  <c r="AJ34" i="22" s="1"/>
  <c r="F34" i="22"/>
  <c r="AM34" i="22" s="1"/>
  <c r="G34" i="22"/>
  <c r="H34" i="22"/>
  <c r="AN34" i="22" s="1"/>
  <c r="I34" i="22"/>
  <c r="J34" i="22"/>
  <c r="K34" i="22"/>
  <c r="L34" i="22"/>
  <c r="AI34" i="22" s="1"/>
  <c r="B35" i="22"/>
  <c r="C35" i="22"/>
  <c r="AL35" i="22" s="1"/>
  <c r="E35" i="22"/>
  <c r="AJ35" i="22" s="1"/>
  <c r="F35" i="22"/>
  <c r="AM35" i="22" s="1"/>
  <c r="G35" i="22"/>
  <c r="H35" i="22"/>
  <c r="AN35" i="22" s="1"/>
  <c r="I35" i="22"/>
  <c r="J35" i="22"/>
  <c r="K35" i="22"/>
  <c r="L35" i="22"/>
  <c r="AI35" i="22" s="1"/>
  <c r="B36" i="22"/>
  <c r="C36" i="22"/>
  <c r="AL36" i="22" s="1"/>
  <c r="E36" i="22"/>
  <c r="AJ36" i="22" s="1"/>
  <c r="F36" i="22"/>
  <c r="G36" i="22"/>
  <c r="H36" i="22"/>
  <c r="AN36" i="22" s="1"/>
  <c r="I36" i="22"/>
  <c r="J36" i="22"/>
  <c r="K36" i="22"/>
  <c r="L36" i="22"/>
  <c r="AI36" i="22" s="1"/>
  <c r="B37" i="22"/>
  <c r="C37" i="22"/>
  <c r="AL37" i="22" s="1"/>
  <c r="E37" i="22"/>
  <c r="AJ37" i="22" s="1"/>
  <c r="F37" i="22"/>
  <c r="AM37" i="22" s="1"/>
  <c r="G37" i="22"/>
  <c r="H37" i="22"/>
  <c r="I37" i="22"/>
  <c r="J37" i="22"/>
  <c r="K37" i="22"/>
  <c r="L37" i="22"/>
  <c r="AI37" i="22" s="1"/>
  <c r="B38" i="22"/>
  <c r="C38" i="22"/>
  <c r="AL38" i="22" s="1"/>
  <c r="E38" i="22"/>
  <c r="AJ38" i="22" s="1"/>
  <c r="F38" i="22"/>
  <c r="AM38" i="22" s="1"/>
  <c r="G38" i="22"/>
  <c r="H38" i="22"/>
  <c r="AN38" i="22" s="1"/>
  <c r="I38" i="22"/>
  <c r="J38" i="22"/>
  <c r="K38" i="22"/>
  <c r="L38" i="22"/>
  <c r="AI38" i="22" s="1"/>
  <c r="B39" i="22"/>
  <c r="C39" i="22"/>
  <c r="AL39" i="22" s="1"/>
  <c r="E39" i="22"/>
  <c r="AJ39" i="22" s="1"/>
  <c r="F39" i="22"/>
  <c r="AM39" i="22" s="1"/>
  <c r="G39" i="22"/>
  <c r="H39" i="22"/>
  <c r="AN39" i="22" s="1"/>
  <c r="I39" i="22"/>
  <c r="J39" i="22"/>
  <c r="K39" i="22"/>
  <c r="L39" i="22"/>
  <c r="AI39" i="22" s="1"/>
  <c r="B40" i="22"/>
  <c r="C40" i="22"/>
  <c r="AL40" i="22" s="1"/>
  <c r="E40" i="22"/>
  <c r="AJ40" i="22" s="1"/>
  <c r="F40" i="22"/>
  <c r="AM40" i="22" s="1"/>
  <c r="G40" i="22"/>
  <c r="H40" i="22"/>
  <c r="AN40" i="22" s="1"/>
  <c r="I40" i="22"/>
  <c r="J40" i="22"/>
  <c r="K40" i="22"/>
  <c r="L40" i="22"/>
  <c r="AI40" i="22" s="1"/>
  <c r="B41" i="22"/>
  <c r="C41" i="22"/>
  <c r="E41" i="22"/>
  <c r="AJ41" i="22" s="1"/>
  <c r="F41" i="22"/>
  <c r="AM41" i="22" s="1"/>
  <c r="G41" i="22"/>
  <c r="H41" i="22"/>
  <c r="AN41" i="22" s="1"/>
  <c r="I41" i="22"/>
  <c r="J41" i="22"/>
  <c r="K41" i="22"/>
  <c r="L41" i="22"/>
  <c r="AI41" i="22" s="1"/>
  <c r="B42" i="22"/>
  <c r="C42" i="22"/>
  <c r="AL42" i="22" s="1"/>
  <c r="E42" i="22"/>
  <c r="AJ42" i="22" s="1"/>
  <c r="F42" i="22"/>
  <c r="G42" i="22"/>
  <c r="H42" i="22"/>
  <c r="AN42" i="22" s="1"/>
  <c r="I42" i="22"/>
  <c r="J42" i="22"/>
  <c r="K42" i="22"/>
  <c r="L42" i="22"/>
  <c r="AI42" i="22" s="1"/>
  <c r="B43" i="22"/>
  <c r="C43" i="22"/>
  <c r="AL43" i="22" s="1"/>
  <c r="E43" i="22"/>
  <c r="AJ43" i="22" s="1"/>
  <c r="F43" i="22"/>
  <c r="AM43" i="22" s="1"/>
  <c r="G43" i="22"/>
  <c r="H43" i="22"/>
  <c r="I43" i="22"/>
  <c r="J43" i="22"/>
  <c r="K43" i="22"/>
  <c r="L43" i="22"/>
  <c r="AI43" i="22" s="1"/>
  <c r="B44" i="22"/>
  <c r="C44" i="22"/>
  <c r="AL44" i="22" s="1"/>
  <c r="E44" i="22"/>
  <c r="AJ44" i="22" s="1"/>
  <c r="F44" i="22"/>
  <c r="AM44" i="22" s="1"/>
  <c r="G44" i="22"/>
  <c r="H44" i="22"/>
  <c r="AN44" i="22" s="1"/>
  <c r="I44" i="22"/>
  <c r="J44" i="22"/>
  <c r="K44" i="22"/>
  <c r="L44" i="22"/>
  <c r="AI44" i="22" s="1"/>
  <c r="B45" i="22"/>
  <c r="C45" i="22"/>
  <c r="AL45" i="22" s="1"/>
  <c r="E45" i="22"/>
  <c r="AJ45" i="22" s="1"/>
  <c r="F45" i="22"/>
  <c r="AM45" i="22" s="1"/>
  <c r="G45" i="22"/>
  <c r="H45" i="22"/>
  <c r="AN45" i="22" s="1"/>
  <c r="I45" i="22"/>
  <c r="J45" i="22"/>
  <c r="K45" i="22"/>
  <c r="L45" i="22"/>
  <c r="AI45" i="22" s="1"/>
  <c r="B46" i="22"/>
  <c r="C46" i="22"/>
  <c r="AL46" i="22" s="1"/>
  <c r="E46" i="22"/>
  <c r="AJ46" i="22" s="1"/>
  <c r="F46" i="22"/>
  <c r="AM46" i="22" s="1"/>
  <c r="G46" i="22"/>
  <c r="H46" i="22"/>
  <c r="AN46" i="22" s="1"/>
  <c r="I46" i="22"/>
  <c r="J46" i="22"/>
  <c r="K46" i="22"/>
  <c r="L46" i="22"/>
  <c r="AI46" i="22" s="1"/>
  <c r="B47" i="22"/>
  <c r="C47" i="22"/>
  <c r="E47" i="22"/>
  <c r="AJ47" i="22" s="1"/>
  <c r="F47" i="22"/>
  <c r="AM47" i="22" s="1"/>
  <c r="G47" i="22"/>
  <c r="H47" i="22"/>
  <c r="AN47" i="22" s="1"/>
  <c r="I47" i="22"/>
  <c r="J47" i="22"/>
  <c r="K47" i="22"/>
  <c r="L47" i="22"/>
  <c r="AI47" i="22" s="1"/>
  <c r="B48" i="22"/>
  <c r="C48" i="22"/>
  <c r="AL48" i="22" s="1"/>
  <c r="E48" i="22"/>
  <c r="AJ48" i="22" s="1"/>
  <c r="F48" i="22"/>
  <c r="G48" i="22"/>
  <c r="H48" i="22"/>
  <c r="AN48" i="22" s="1"/>
  <c r="I48" i="22"/>
  <c r="J48" i="22"/>
  <c r="K48" i="22"/>
  <c r="L48" i="22"/>
  <c r="AI48" i="22" s="1"/>
  <c r="B49" i="22"/>
  <c r="C49" i="22"/>
  <c r="AL49" i="22" s="1"/>
  <c r="E49" i="22"/>
  <c r="AJ49" i="22" s="1"/>
  <c r="F49" i="22"/>
  <c r="AM49" i="22" s="1"/>
  <c r="G49" i="22"/>
  <c r="H49" i="22"/>
  <c r="I49" i="22"/>
  <c r="J49" i="22"/>
  <c r="K49" i="22"/>
  <c r="L49" i="22"/>
  <c r="AI49" i="22" s="1"/>
  <c r="B50" i="22"/>
  <c r="C50" i="22"/>
  <c r="AL50" i="22" s="1"/>
  <c r="E50" i="22"/>
  <c r="AJ50" i="22" s="1"/>
  <c r="F50" i="22"/>
  <c r="AM50" i="22" s="1"/>
  <c r="G50" i="22"/>
  <c r="H50" i="22"/>
  <c r="AN50" i="22" s="1"/>
  <c r="I50" i="22"/>
  <c r="J50" i="22"/>
  <c r="K50" i="22"/>
  <c r="L50" i="22"/>
  <c r="AI50" i="22" s="1"/>
  <c r="B51" i="22"/>
  <c r="C51" i="22"/>
  <c r="AL51" i="22" s="1"/>
  <c r="E51" i="22"/>
  <c r="AJ51" i="22" s="1"/>
  <c r="F51" i="22"/>
  <c r="AM51" i="22" s="1"/>
  <c r="G51" i="22"/>
  <c r="H51" i="22"/>
  <c r="AN51" i="22" s="1"/>
  <c r="I51" i="22"/>
  <c r="J51" i="22"/>
  <c r="K51" i="22"/>
  <c r="L51" i="22"/>
  <c r="AI51" i="22" s="1"/>
  <c r="B52" i="22"/>
  <c r="C52" i="22"/>
  <c r="AL52" i="22" s="1"/>
  <c r="E52" i="22"/>
  <c r="AJ52" i="22" s="1"/>
  <c r="F52" i="22"/>
  <c r="AM52" i="22" s="1"/>
  <c r="G52" i="22"/>
  <c r="H52" i="22"/>
  <c r="AN52" i="22" s="1"/>
  <c r="I52" i="22"/>
  <c r="J52" i="22"/>
  <c r="K52" i="22"/>
  <c r="L52" i="22"/>
  <c r="AI52" i="22" s="1"/>
  <c r="B53" i="22"/>
  <c r="C53" i="22"/>
  <c r="E53" i="22"/>
  <c r="AJ53" i="22" s="1"/>
  <c r="F53" i="22"/>
  <c r="AM53" i="22" s="1"/>
  <c r="G53" i="22"/>
  <c r="H53" i="22"/>
  <c r="AN53" i="22" s="1"/>
  <c r="I53" i="22"/>
  <c r="J53" i="22"/>
  <c r="K53" i="22"/>
  <c r="L53" i="22"/>
  <c r="AI53" i="22" s="1"/>
  <c r="B54" i="22"/>
  <c r="C54" i="22"/>
  <c r="AL54" i="22" s="1"/>
  <c r="E54" i="22"/>
  <c r="AJ54" i="22" s="1"/>
  <c r="F54" i="22"/>
  <c r="G54" i="22"/>
  <c r="H54" i="22"/>
  <c r="AN54" i="22" s="1"/>
  <c r="I54" i="22"/>
  <c r="J54" i="22"/>
  <c r="K54" i="22"/>
  <c r="L54" i="22"/>
  <c r="AI54" i="22" s="1"/>
  <c r="B55" i="22"/>
  <c r="C55" i="22"/>
  <c r="AL55" i="22" s="1"/>
  <c r="E55" i="22"/>
  <c r="AJ55" i="22" s="1"/>
  <c r="F55" i="22"/>
  <c r="AM55" i="22" s="1"/>
  <c r="G55" i="22"/>
  <c r="H55" i="22"/>
  <c r="I55" i="22"/>
  <c r="J55" i="22"/>
  <c r="K55" i="22"/>
  <c r="L55" i="22"/>
  <c r="AI55" i="22" s="1"/>
  <c r="B56" i="22"/>
  <c r="C56" i="22"/>
  <c r="AL56" i="22" s="1"/>
  <c r="E56" i="22"/>
  <c r="AJ56" i="22" s="1"/>
  <c r="F56" i="22"/>
  <c r="AM56" i="22" s="1"/>
  <c r="G56" i="22"/>
  <c r="H56" i="22"/>
  <c r="AN56" i="22" s="1"/>
  <c r="I56" i="22"/>
  <c r="J56" i="22"/>
  <c r="K56" i="22"/>
  <c r="L56" i="22"/>
  <c r="AI56" i="22" s="1"/>
  <c r="B57" i="22"/>
  <c r="C57" i="22"/>
  <c r="AL57" i="22" s="1"/>
  <c r="E57" i="22"/>
  <c r="AJ57" i="22" s="1"/>
  <c r="F57" i="22"/>
  <c r="AM57" i="22" s="1"/>
  <c r="G57" i="22"/>
  <c r="H57" i="22"/>
  <c r="AN57" i="22" s="1"/>
  <c r="I57" i="22"/>
  <c r="J57" i="22"/>
  <c r="K57" i="22"/>
  <c r="L57" i="22"/>
  <c r="AI57" i="22" s="1"/>
  <c r="B58" i="22"/>
  <c r="C58" i="22"/>
  <c r="AL58" i="22" s="1"/>
  <c r="E58" i="22"/>
  <c r="AJ58" i="22" s="1"/>
  <c r="F58" i="22"/>
  <c r="AM58" i="22" s="1"/>
  <c r="G58" i="22"/>
  <c r="H58" i="22"/>
  <c r="AN58" i="22" s="1"/>
  <c r="I58" i="22"/>
  <c r="J58" i="22"/>
  <c r="K58" i="22"/>
  <c r="L58" i="22"/>
  <c r="AI58" i="22" s="1"/>
  <c r="B59" i="22"/>
  <c r="C59" i="22"/>
  <c r="AL59" i="22" s="1"/>
  <c r="E59" i="22"/>
  <c r="AJ59" i="22" s="1"/>
  <c r="F59" i="22"/>
  <c r="AM59" i="22" s="1"/>
  <c r="G59" i="22"/>
  <c r="H59" i="22"/>
  <c r="AN59" i="22" s="1"/>
  <c r="I59" i="22"/>
  <c r="J59" i="22"/>
  <c r="K59" i="22"/>
  <c r="L59" i="22"/>
  <c r="AI59" i="22" s="1"/>
  <c r="B60" i="22"/>
  <c r="C60" i="22"/>
  <c r="AL60" i="22" s="1"/>
  <c r="E60" i="22"/>
  <c r="AJ60" i="22" s="1"/>
  <c r="F60" i="22"/>
  <c r="G60" i="22"/>
  <c r="H60" i="22"/>
  <c r="AN60" i="22" s="1"/>
  <c r="I60" i="22"/>
  <c r="J60" i="22"/>
  <c r="K60" i="22"/>
  <c r="L60" i="22"/>
  <c r="AI60" i="22" s="1"/>
  <c r="B61" i="22"/>
  <c r="C61" i="22"/>
  <c r="AL61" i="22" s="1"/>
  <c r="E61" i="22"/>
  <c r="AJ61" i="22" s="1"/>
  <c r="F61" i="22"/>
  <c r="AM61" i="22" s="1"/>
  <c r="G61" i="22"/>
  <c r="H61" i="22"/>
  <c r="I61" i="22"/>
  <c r="J61" i="22"/>
  <c r="K61" i="22"/>
  <c r="L61" i="22"/>
  <c r="AI61" i="22" s="1"/>
  <c r="B62" i="22"/>
  <c r="C62" i="22"/>
  <c r="AL62" i="22" s="1"/>
  <c r="E62" i="22"/>
  <c r="AJ62" i="22" s="1"/>
  <c r="F62" i="22"/>
  <c r="AM62" i="22" s="1"/>
  <c r="G62" i="22"/>
  <c r="H62" i="22"/>
  <c r="AN62" i="22" s="1"/>
  <c r="I62" i="22"/>
  <c r="J62" i="22"/>
  <c r="K62" i="22"/>
  <c r="L62" i="22"/>
  <c r="AI62" i="22" s="1"/>
  <c r="B63" i="22"/>
  <c r="C63" i="22"/>
  <c r="AL63" i="22" s="1"/>
  <c r="E63" i="22"/>
  <c r="AJ63" i="22" s="1"/>
  <c r="F63" i="22"/>
  <c r="AM63" i="22" s="1"/>
  <c r="G63" i="22"/>
  <c r="H63" i="22"/>
  <c r="AN63" i="22" s="1"/>
  <c r="I63" i="22"/>
  <c r="J63" i="22"/>
  <c r="K63" i="22"/>
  <c r="L63" i="22"/>
  <c r="AI63" i="22" s="1"/>
  <c r="B64" i="22"/>
  <c r="C64" i="22"/>
  <c r="AL64" i="22" s="1"/>
  <c r="E64" i="22"/>
  <c r="AJ64" i="22" s="1"/>
  <c r="F64" i="22"/>
  <c r="AM64" i="22" s="1"/>
  <c r="G64" i="22"/>
  <c r="H64" i="22"/>
  <c r="AN64" i="22" s="1"/>
  <c r="I64" i="22"/>
  <c r="J64" i="22"/>
  <c r="K64" i="22"/>
  <c r="L64" i="22"/>
  <c r="AI64" i="22" s="1"/>
  <c r="B65" i="22"/>
  <c r="C65" i="22"/>
  <c r="AL65" i="22" s="1"/>
  <c r="E65" i="22"/>
  <c r="AJ65" i="22" s="1"/>
  <c r="F65" i="22"/>
  <c r="AM65" i="22" s="1"/>
  <c r="G65" i="22"/>
  <c r="H65" i="22"/>
  <c r="AN65" i="22" s="1"/>
  <c r="I65" i="22"/>
  <c r="J65" i="22"/>
  <c r="K65" i="22"/>
  <c r="L65" i="22"/>
  <c r="AI65" i="22" s="1"/>
  <c r="B66" i="22"/>
  <c r="C66" i="22"/>
  <c r="AL66" i="22" s="1"/>
  <c r="E66" i="22"/>
  <c r="AJ66" i="22" s="1"/>
  <c r="F66" i="22"/>
  <c r="AM66" i="22" s="1"/>
  <c r="G66" i="22"/>
  <c r="H66" i="22"/>
  <c r="AN66" i="22" s="1"/>
  <c r="I66" i="22"/>
  <c r="J66" i="22"/>
  <c r="K66" i="22"/>
  <c r="L66" i="22"/>
  <c r="AI66" i="22" s="1"/>
  <c r="B67" i="22"/>
  <c r="C67" i="22"/>
  <c r="AL67" i="22" s="1"/>
  <c r="E67" i="22"/>
  <c r="AJ67" i="22" s="1"/>
  <c r="F67" i="22"/>
  <c r="AM67" i="22" s="1"/>
  <c r="G67" i="22"/>
  <c r="H67" i="22"/>
  <c r="AN67" i="22" s="1"/>
  <c r="I67" i="22"/>
  <c r="J67" i="22"/>
  <c r="K67" i="22"/>
  <c r="L67" i="22"/>
  <c r="AI67" i="22" s="1"/>
  <c r="B68" i="22"/>
  <c r="C68" i="22"/>
  <c r="AL68" i="22" s="1"/>
  <c r="E68" i="22"/>
  <c r="AJ68" i="22" s="1"/>
  <c r="F68" i="22"/>
  <c r="AM68" i="22" s="1"/>
  <c r="G68" i="22"/>
  <c r="H68" i="22"/>
  <c r="AN68" i="22" s="1"/>
  <c r="I68" i="22"/>
  <c r="J68" i="22"/>
  <c r="K68" i="22"/>
  <c r="L68" i="22"/>
  <c r="AI68" i="22" s="1"/>
  <c r="B69" i="22"/>
  <c r="C69" i="22"/>
  <c r="AL69" i="22" s="1"/>
  <c r="E69" i="22"/>
  <c r="AJ69" i="22" s="1"/>
  <c r="F69" i="22"/>
  <c r="AM69" i="22" s="1"/>
  <c r="G69" i="22"/>
  <c r="H69" i="22"/>
  <c r="AN69" i="22" s="1"/>
  <c r="I69" i="22"/>
  <c r="J69" i="22"/>
  <c r="K69" i="22"/>
  <c r="L69" i="22"/>
  <c r="AI69" i="22" s="1"/>
  <c r="B70" i="22"/>
  <c r="C70" i="22"/>
  <c r="AL70" i="22" s="1"/>
  <c r="E70" i="22"/>
  <c r="AJ70" i="22" s="1"/>
  <c r="F70" i="22"/>
  <c r="AM70" i="22" s="1"/>
  <c r="G70" i="22"/>
  <c r="H70" i="22"/>
  <c r="AN70" i="22" s="1"/>
  <c r="I70" i="22"/>
  <c r="J70" i="22"/>
  <c r="K70" i="22"/>
  <c r="L70" i="22"/>
  <c r="AI70" i="22" s="1"/>
  <c r="B71" i="22"/>
  <c r="C71" i="22"/>
  <c r="AL71" i="22" s="1"/>
  <c r="E71" i="22"/>
  <c r="AJ71" i="22" s="1"/>
  <c r="F71" i="22"/>
  <c r="AM71" i="22" s="1"/>
  <c r="G71" i="22"/>
  <c r="H71" i="22"/>
  <c r="AN71" i="22" s="1"/>
  <c r="I71" i="22"/>
  <c r="J71" i="22"/>
  <c r="K71" i="22"/>
  <c r="L71" i="22"/>
  <c r="AI71" i="22" s="1"/>
  <c r="B72" i="22"/>
  <c r="C72" i="22"/>
  <c r="AL72" i="22" s="1"/>
  <c r="E72" i="22"/>
  <c r="AJ72" i="22" s="1"/>
  <c r="F72" i="22"/>
  <c r="AM72" i="22" s="1"/>
  <c r="G72" i="22"/>
  <c r="H72" i="22"/>
  <c r="AN72" i="22" s="1"/>
  <c r="I72" i="22"/>
  <c r="J72" i="22"/>
  <c r="K72" i="22"/>
  <c r="L72" i="22"/>
  <c r="AI72" i="22" s="1"/>
  <c r="B73" i="22"/>
  <c r="C73" i="22"/>
  <c r="AL73" i="22" s="1"/>
  <c r="E73" i="22"/>
  <c r="AJ73" i="22" s="1"/>
  <c r="F73" i="22"/>
  <c r="AM73" i="22" s="1"/>
  <c r="G73" i="22"/>
  <c r="H73" i="22"/>
  <c r="I73" i="22"/>
  <c r="J73" i="22"/>
  <c r="K73" i="22"/>
  <c r="L73" i="22"/>
  <c r="AI73" i="22" s="1"/>
  <c r="B74" i="22"/>
  <c r="C74" i="22"/>
  <c r="AL74" i="22" s="1"/>
  <c r="E74" i="22"/>
  <c r="AJ74" i="22" s="1"/>
  <c r="F74" i="22"/>
  <c r="AM74" i="22" s="1"/>
  <c r="G74" i="22"/>
  <c r="H74" i="22"/>
  <c r="AN74" i="22" s="1"/>
  <c r="I74" i="22"/>
  <c r="J74" i="22"/>
  <c r="K74" i="22"/>
  <c r="L74" i="22"/>
  <c r="AI74" i="22" s="1"/>
  <c r="B75" i="22"/>
  <c r="C75" i="22"/>
  <c r="AL75" i="22" s="1"/>
  <c r="E75" i="22"/>
  <c r="AJ75" i="22" s="1"/>
  <c r="F75" i="22"/>
  <c r="AM75" i="22" s="1"/>
  <c r="G75" i="22"/>
  <c r="H75" i="22"/>
  <c r="AN75" i="22" s="1"/>
  <c r="I75" i="22"/>
  <c r="J75" i="22"/>
  <c r="K75" i="22"/>
  <c r="L75" i="22"/>
  <c r="AI75" i="22" s="1"/>
  <c r="B76" i="22"/>
  <c r="C76" i="22"/>
  <c r="AL76" i="22" s="1"/>
  <c r="E76" i="22"/>
  <c r="AJ76" i="22" s="1"/>
  <c r="F76" i="22"/>
  <c r="AM76" i="22" s="1"/>
  <c r="G76" i="22"/>
  <c r="H76" i="22"/>
  <c r="AN76" i="22" s="1"/>
  <c r="I76" i="22"/>
  <c r="J76" i="22"/>
  <c r="K76" i="22"/>
  <c r="L76" i="22"/>
  <c r="AI76" i="22" s="1"/>
  <c r="B77" i="22"/>
  <c r="C77" i="22"/>
  <c r="AL77" i="22" s="1"/>
  <c r="E77" i="22"/>
  <c r="AJ77" i="22" s="1"/>
  <c r="F77" i="22"/>
  <c r="AM77" i="22" s="1"/>
  <c r="G77" i="22"/>
  <c r="H77" i="22"/>
  <c r="AN77" i="22" s="1"/>
  <c r="I77" i="22"/>
  <c r="J77" i="22"/>
  <c r="K77" i="22"/>
  <c r="L77" i="22"/>
  <c r="AI77" i="22" s="1"/>
  <c r="B78" i="22"/>
  <c r="C78" i="22"/>
  <c r="AL78" i="22" s="1"/>
  <c r="E78" i="22"/>
  <c r="AJ78" i="22" s="1"/>
  <c r="F78" i="22"/>
  <c r="G78" i="22"/>
  <c r="H78" i="22"/>
  <c r="AN78" i="22" s="1"/>
  <c r="I78" i="22"/>
  <c r="J78" i="22"/>
  <c r="K78" i="22"/>
  <c r="L78" i="22"/>
  <c r="AI78" i="22" s="1"/>
  <c r="B79" i="22"/>
  <c r="C79" i="22"/>
  <c r="AL79" i="22" s="1"/>
  <c r="E79" i="22"/>
  <c r="AJ79" i="22" s="1"/>
  <c r="F79" i="22"/>
  <c r="AM79" i="22" s="1"/>
  <c r="G79" i="22"/>
  <c r="H79" i="22"/>
  <c r="AN79" i="22" s="1"/>
  <c r="I79" i="22"/>
  <c r="J79" i="22"/>
  <c r="K79" i="22"/>
  <c r="L79" i="22"/>
  <c r="AI79" i="22" s="1"/>
  <c r="B80" i="22"/>
  <c r="C80" i="22"/>
  <c r="AL80" i="22" s="1"/>
  <c r="E80" i="22"/>
  <c r="AJ80" i="22" s="1"/>
  <c r="F80" i="22"/>
  <c r="AM80" i="22" s="1"/>
  <c r="G80" i="22"/>
  <c r="H80" i="22"/>
  <c r="AN80" i="22" s="1"/>
  <c r="I80" i="22"/>
  <c r="J80" i="22"/>
  <c r="K80" i="22"/>
  <c r="L80" i="22"/>
  <c r="AI80" i="22" s="1"/>
  <c r="B81" i="22"/>
  <c r="C81" i="22"/>
  <c r="AL81" i="22" s="1"/>
  <c r="E81" i="22"/>
  <c r="AJ81" i="22" s="1"/>
  <c r="F81" i="22"/>
  <c r="AM81" i="22" s="1"/>
  <c r="G81" i="22"/>
  <c r="H81" i="22"/>
  <c r="AN81" i="22" s="1"/>
  <c r="I81" i="22"/>
  <c r="J81" i="22"/>
  <c r="K81" i="22"/>
  <c r="L81" i="22"/>
  <c r="AI81" i="22" s="1"/>
  <c r="B82" i="22"/>
  <c r="C82" i="22"/>
  <c r="AL82" i="22" s="1"/>
  <c r="E82" i="22"/>
  <c r="AJ82" i="22" s="1"/>
  <c r="F82" i="22"/>
  <c r="AM82" i="22" s="1"/>
  <c r="G82" i="22"/>
  <c r="H82" i="22"/>
  <c r="AN82" i="22" s="1"/>
  <c r="I82" i="22"/>
  <c r="J82" i="22"/>
  <c r="K82" i="22"/>
  <c r="L82" i="22"/>
  <c r="AI82" i="22" s="1"/>
  <c r="B83" i="22"/>
  <c r="C83" i="22"/>
  <c r="AL83" i="22" s="1"/>
  <c r="E83" i="22"/>
  <c r="AJ83" i="22" s="1"/>
  <c r="F83" i="22"/>
  <c r="AM83" i="22" s="1"/>
  <c r="G83" i="22"/>
  <c r="H83" i="22"/>
  <c r="AN83" i="22" s="1"/>
  <c r="I83" i="22"/>
  <c r="J83" i="22"/>
  <c r="K83" i="22"/>
  <c r="L83" i="22"/>
  <c r="AI83" i="22" s="1"/>
  <c r="B84" i="22"/>
  <c r="C84" i="22"/>
  <c r="AL84" i="22" s="1"/>
  <c r="E84" i="22"/>
  <c r="AJ84" i="22" s="1"/>
  <c r="F84" i="22"/>
  <c r="G84" i="22"/>
  <c r="H84" i="22"/>
  <c r="AN84" i="22" s="1"/>
  <c r="I84" i="22"/>
  <c r="J84" i="22"/>
  <c r="K84" i="22"/>
  <c r="L84" i="22"/>
  <c r="AI84" i="22" s="1"/>
  <c r="B85" i="22"/>
  <c r="C85" i="22"/>
  <c r="AL85" i="22" s="1"/>
  <c r="E85" i="22"/>
  <c r="AJ85" i="22" s="1"/>
  <c r="F85" i="22"/>
  <c r="AM85" i="22" s="1"/>
  <c r="G85" i="22"/>
  <c r="H85" i="22"/>
  <c r="I85" i="22"/>
  <c r="J85" i="22"/>
  <c r="K85" i="22"/>
  <c r="L85" i="22"/>
  <c r="AI85" i="22" s="1"/>
  <c r="B86" i="22"/>
  <c r="C86" i="22"/>
  <c r="AL86" i="22" s="1"/>
  <c r="E86" i="22"/>
  <c r="AJ86" i="22" s="1"/>
  <c r="F86" i="22"/>
  <c r="AM86" i="22" s="1"/>
  <c r="G86" i="22"/>
  <c r="H86" i="22"/>
  <c r="AN86" i="22" s="1"/>
  <c r="I86" i="22"/>
  <c r="J86" i="22"/>
  <c r="K86" i="22"/>
  <c r="L86" i="22"/>
  <c r="AI86" i="22" s="1"/>
  <c r="B87" i="22"/>
  <c r="C87" i="22"/>
  <c r="AL87" i="22" s="1"/>
  <c r="E87" i="22"/>
  <c r="AJ87" i="22" s="1"/>
  <c r="F87" i="22"/>
  <c r="AM87" i="22" s="1"/>
  <c r="G87" i="22"/>
  <c r="H87" i="22"/>
  <c r="AN87" i="22" s="1"/>
  <c r="I87" i="22"/>
  <c r="J87" i="22"/>
  <c r="K87" i="22"/>
  <c r="L87" i="22"/>
  <c r="AI87" i="22" s="1"/>
  <c r="B88" i="22"/>
  <c r="C88" i="22"/>
  <c r="AL88" i="22" s="1"/>
  <c r="E88" i="22"/>
  <c r="AJ88" i="22" s="1"/>
  <c r="F88" i="22"/>
  <c r="AM88" i="22" s="1"/>
  <c r="G88" i="22"/>
  <c r="H88" i="22"/>
  <c r="AN88" i="22" s="1"/>
  <c r="I88" i="22"/>
  <c r="J88" i="22"/>
  <c r="K88" i="22"/>
  <c r="L88" i="22"/>
  <c r="AI88" i="22" s="1"/>
  <c r="B89" i="22"/>
  <c r="C89" i="22"/>
  <c r="AL89" i="22" s="1"/>
  <c r="E89" i="22"/>
  <c r="AJ89" i="22" s="1"/>
  <c r="F89" i="22"/>
  <c r="AM89" i="22" s="1"/>
  <c r="G89" i="22"/>
  <c r="H89" i="22"/>
  <c r="AN89" i="22" s="1"/>
  <c r="I89" i="22"/>
  <c r="J89" i="22"/>
  <c r="K89" i="22"/>
  <c r="L89" i="22"/>
  <c r="AI89" i="22" s="1"/>
  <c r="B90" i="22"/>
  <c r="C90" i="22"/>
  <c r="AL90" i="22" s="1"/>
  <c r="E90" i="22"/>
  <c r="AJ90" i="22" s="1"/>
  <c r="F90" i="22"/>
  <c r="G90" i="22"/>
  <c r="H90" i="22"/>
  <c r="AN90" i="22" s="1"/>
  <c r="I90" i="22"/>
  <c r="J90" i="22"/>
  <c r="K90" i="22"/>
  <c r="L90" i="22"/>
  <c r="AI90" i="22" s="1"/>
  <c r="B91" i="22"/>
  <c r="C91" i="22"/>
  <c r="AL91" i="22" s="1"/>
  <c r="E91" i="22"/>
  <c r="AJ91" i="22" s="1"/>
  <c r="F91" i="22"/>
  <c r="AM91" i="22" s="1"/>
  <c r="G91" i="22"/>
  <c r="H91" i="22"/>
  <c r="I91" i="22"/>
  <c r="J91" i="22"/>
  <c r="K91" i="22"/>
  <c r="L91" i="22"/>
  <c r="AI91" i="22" s="1"/>
  <c r="B92" i="22"/>
  <c r="C92" i="22"/>
  <c r="AL92" i="22" s="1"/>
  <c r="E92" i="22"/>
  <c r="AJ92" i="22" s="1"/>
  <c r="F92" i="22"/>
  <c r="AM92" i="22" s="1"/>
  <c r="G92" i="22"/>
  <c r="H92" i="22"/>
  <c r="AN92" i="22" s="1"/>
  <c r="I92" i="22"/>
  <c r="J92" i="22"/>
  <c r="K92" i="22"/>
  <c r="L92" i="22"/>
  <c r="AI92" i="22" s="1"/>
  <c r="B93" i="22"/>
  <c r="C93" i="22"/>
  <c r="AL93" i="22" s="1"/>
  <c r="E93" i="22"/>
  <c r="AJ93" i="22" s="1"/>
  <c r="F93" i="22"/>
  <c r="AM93" i="22" s="1"/>
  <c r="G93" i="22"/>
  <c r="H93" i="22"/>
  <c r="AN93" i="22" s="1"/>
  <c r="I93" i="22"/>
  <c r="J93" i="22"/>
  <c r="K93" i="22"/>
  <c r="L93" i="22"/>
  <c r="AI93" i="22" s="1"/>
  <c r="B94" i="22"/>
  <c r="C94" i="22"/>
  <c r="AL94" i="22" s="1"/>
  <c r="E94" i="22"/>
  <c r="AJ94" i="22" s="1"/>
  <c r="F94" i="22"/>
  <c r="AM94" i="22" s="1"/>
  <c r="G94" i="22"/>
  <c r="H94" i="22"/>
  <c r="AN94" i="22" s="1"/>
  <c r="I94" i="22"/>
  <c r="J94" i="22"/>
  <c r="K94" i="22"/>
  <c r="L94" i="22"/>
  <c r="AI94" i="22" s="1"/>
  <c r="B95" i="22"/>
  <c r="C95" i="22"/>
  <c r="E95" i="22"/>
  <c r="AJ95" i="22" s="1"/>
  <c r="F95" i="22"/>
  <c r="AM95" i="22" s="1"/>
  <c r="G95" i="22"/>
  <c r="H95" i="22"/>
  <c r="AN95" i="22" s="1"/>
  <c r="I95" i="22"/>
  <c r="J95" i="22"/>
  <c r="K95" i="22"/>
  <c r="L95" i="22"/>
  <c r="AI95" i="22" s="1"/>
  <c r="B96" i="22"/>
  <c r="C96" i="22"/>
  <c r="AL96" i="22" s="1"/>
  <c r="E96" i="22"/>
  <c r="AJ96" i="22" s="1"/>
  <c r="F96" i="22"/>
  <c r="AM96" i="22" s="1"/>
  <c r="G96" i="22"/>
  <c r="H96" i="22"/>
  <c r="AN96" i="22" s="1"/>
  <c r="I96" i="22"/>
  <c r="J96" i="22"/>
  <c r="K96" i="22"/>
  <c r="L96" i="22"/>
  <c r="AI96" i="22" s="1"/>
  <c r="B97" i="22"/>
  <c r="C97" i="22"/>
  <c r="AL97" i="22" s="1"/>
  <c r="E97" i="22"/>
  <c r="AJ97" i="22" s="1"/>
  <c r="F97" i="22"/>
  <c r="AM97" i="22" s="1"/>
  <c r="G97" i="22"/>
  <c r="H97" i="22"/>
  <c r="I97" i="22"/>
  <c r="J97" i="22"/>
  <c r="K97" i="22"/>
  <c r="L97" i="22"/>
  <c r="AI97" i="22" s="1"/>
  <c r="B98" i="22"/>
  <c r="C98" i="22"/>
  <c r="AL98" i="22" s="1"/>
  <c r="E98" i="22"/>
  <c r="AJ98" i="22" s="1"/>
  <c r="F98" i="22"/>
  <c r="AM98" i="22" s="1"/>
  <c r="G98" i="22"/>
  <c r="H98" i="22"/>
  <c r="AN98" i="22" s="1"/>
  <c r="I98" i="22"/>
  <c r="J98" i="22"/>
  <c r="K98" i="22"/>
  <c r="L98" i="22"/>
  <c r="AI98" i="22" s="1"/>
  <c r="B99" i="22"/>
  <c r="C99" i="22"/>
  <c r="AL99" i="22" s="1"/>
  <c r="E99" i="22"/>
  <c r="AJ99" i="22" s="1"/>
  <c r="F99" i="22"/>
  <c r="AM99" i="22" s="1"/>
  <c r="G99" i="22"/>
  <c r="H99" i="22"/>
  <c r="AN99" i="22" s="1"/>
  <c r="I99" i="22"/>
  <c r="J99" i="22"/>
  <c r="K99" i="22"/>
  <c r="L99" i="22"/>
  <c r="AI99" i="22" s="1"/>
  <c r="B100" i="22"/>
  <c r="C100" i="22"/>
  <c r="AL100" i="22" s="1"/>
  <c r="E100" i="22"/>
  <c r="AJ100" i="22" s="1"/>
  <c r="F100" i="22"/>
  <c r="AM100" i="22" s="1"/>
  <c r="G100" i="22"/>
  <c r="H100" i="22"/>
  <c r="AN100" i="22" s="1"/>
  <c r="I100" i="22"/>
  <c r="J100" i="22"/>
  <c r="K100" i="22"/>
  <c r="B101" i="22"/>
  <c r="C101" i="22"/>
  <c r="AL101" i="22" s="1"/>
  <c r="E101" i="22"/>
  <c r="AJ101" i="22" s="1"/>
  <c r="F101" i="22"/>
  <c r="AM101" i="22" s="1"/>
  <c r="G101" i="22"/>
  <c r="H101" i="22"/>
  <c r="AN101" i="22" s="1"/>
  <c r="I101" i="22"/>
  <c r="J101" i="22"/>
  <c r="K101" i="22"/>
  <c r="B102" i="22"/>
  <c r="C102" i="22"/>
  <c r="AL102" i="22" s="1"/>
  <c r="E102" i="22"/>
  <c r="AJ102" i="22" s="1"/>
  <c r="F102" i="22"/>
  <c r="AM102" i="22" s="1"/>
  <c r="G102" i="22"/>
  <c r="H102" i="22"/>
  <c r="AN102" i="22" s="1"/>
  <c r="I102" i="22"/>
  <c r="J102" i="22"/>
  <c r="K102" i="22"/>
  <c r="B103" i="22"/>
  <c r="C103" i="22"/>
  <c r="AL103" i="22" s="1"/>
  <c r="E103" i="22"/>
  <c r="AJ103" i="22" s="1"/>
  <c r="F103" i="22"/>
  <c r="AM103" i="22" s="1"/>
  <c r="G103" i="22"/>
  <c r="H103" i="22"/>
  <c r="AN103" i="22" s="1"/>
  <c r="I103" i="22"/>
  <c r="J103" i="22"/>
  <c r="K103" i="22"/>
  <c r="B104" i="22"/>
  <c r="C104" i="22"/>
  <c r="AL104" i="22" s="1"/>
  <c r="E104" i="22"/>
  <c r="AJ104" i="22" s="1"/>
  <c r="F104" i="22"/>
  <c r="AM104" i="22" s="1"/>
  <c r="G104" i="22"/>
  <c r="H104" i="22"/>
  <c r="AN104" i="22" s="1"/>
  <c r="I104" i="22"/>
  <c r="J104" i="22"/>
  <c r="K104" i="22"/>
  <c r="B105" i="22"/>
  <c r="C105" i="22"/>
  <c r="AL105" i="22" s="1"/>
  <c r="E105" i="22"/>
  <c r="AJ105" i="22" s="1"/>
  <c r="F105" i="22"/>
  <c r="AM105" i="22" s="1"/>
  <c r="G105" i="22"/>
  <c r="H105" i="22"/>
  <c r="AN105" i="22" s="1"/>
  <c r="I105" i="22"/>
  <c r="J105" i="22"/>
  <c r="K105" i="22"/>
  <c r="B106" i="22"/>
  <c r="C106" i="22"/>
  <c r="AL106" i="22" s="1"/>
  <c r="E106" i="22"/>
  <c r="AJ106" i="22" s="1"/>
  <c r="F106" i="22"/>
  <c r="AM106" i="22" s="1"/>
  <c r="G106" i="22"/>
  <c r="H106" i="22"/>
  <c r="AN106" i="22" s="1"/>
  <c r="I106" i="22"/>
  <c r="J106" i="22"/>
  <c r="K106" i="22"/>
  <c r="B107" i="22"/>
  <c r="C107" i="22"/>
  <c r="AL107" i="22" s="1"/>
  <c r="E107" i="22"/>
  <c r="AJ107" i="22" s="1"/>
  <c r="F107" i="22"/>
  <c r="AM107" i="22" s="1"/>
  <c r="G107" i="22"/>
  <c r="H107" i="22"/>
  <c r="AN107" i="22" s="1"/>
  <c r="I107" i="22"/>
  <c r="J107" i="22"/>
  <c r="K107" i="22"/>
  <c r="B108" i="22"/>
  <c r="C108" i="22"/>
  <c r="AL108" i="22" s="1"/>
  <c r="E108" i="22"/>
  <c r="AJ108" i="22" s="1"/>
  <c r="F108" i="22"/>
  <c r="AM108" i="22" s="1"/>
  <c r="G108" i="22"/>
  <c r="H108" i="22"/>
  <c r="AN108" i="22" s="1"/>
  <c r="I108" i="22"/>
  <c r="J108" i="22"/>
  <c r="K108" i="22"/>
  <c r="B109" i="22"/>
  <c r="C109" i="22"/>
  <c r="AL109" i="22" s="1"/>
  <c r="E109" i="22"/>
  <c r="AJ109" i="22" s="1"/>
  <c r="F109" i="22"/>
  <c r="AM109" i="22" s="1"/>
  <c r="G109" i="22"/>
  <c r="H109" i="22"/>
  <c r="AN109" i="22" s="1"/>
  <c r="I109" i="22"/>
  <c r="J109" i="22"/>
  <c r="K109" i="22"/>
  <c r="B110" i="22"/>
  <c r="C110" i="22"/>
  <c r="AL110" i="22" s="1"/>
  <c r="E110" i="22"/>
  <c r="AJ110" i="22" s="1"/>
  <c r="F110" i="22"/>
  <c r="AM110" i="22" s="1"/>
  <c r="G110" i="22"/>
  <c r="H110" i="22"/>
  <c r="AN110" i="22" s="1"/>
  <c r="I110" i="22"/>
  <c r="J110" i="22"/>
  <c r="K110" i="22"/>
  <c r="B111" i="22"/>
  <c r="C111" i="22"/>
  <c r="AL111" i="22" s="1"/>
  <c r="E111" i="22"/>
  <c r="AJ111" i="22" s="1"/>
  <c r="F111" i="22"/>
  <c r="AM111" i="22" s="1"/>
  <c r="G111" i="22"/>
  <c r="H111" i="22"/>
  <c r="AN111" i="22" s="1"/>
  <c r="I111" i="22"/>
  <c r="J111" i="22"/>
  <c r="K111" i="22"/>
  <c r="B112" i="22"/>
  <c r="C112" i="22"/>
  <c r="AL112" i="22" s="1"/>
  <c r="E112" i="22"/>
  <c r="AJ112" i="22" s="1"/>
  <c r="F112" i="22"/>
  <c r="AM112" i="22" s="1"/>
  <c r="G112" i="22"/>
  <c r="H112" i="22"/>
  <c r="AN112" i="22" s="1"/>
  <c r="I112" i="22"/>
  <c r="J112" i="22"/>
  <c r="K112" i="22"/>
  <c r="B113" i="22"/>
  <c r="C113" i="22"/>
  <c r="AL113" i="22" s="1"/>
  <c r="E113" i="22"/>
  <c r="AJ113" i="22" s="1"/>
  <c r="F113" i="22"/>
  <c r="AM113" i="22" s="1"/>
  <c r="G113" i="22"/>
  <c r="H113" i="22"/>
  <c r="AN113" i="22" s="1"/>
  <c r="I113" i="22"/>
  <c r="J113" i="22"/>
  <c r="K113" i="22"/>
  <c r="B114" i="22"/>
  <c r="C114" i="22"/>
  <c r="AL114" i="22" s="1"/>
  <c r="E114" i="22"/>
  <c r="AJ114" i="22" s="1"/>
  <c r="F114" i="22"/>
  <c r="AM114" i="22" s="1"/>
  <c r="G114" i="22"/>
  <c r="H114" i="22"/>
  <c r="AN114" i="22" s="1"/>
  <c r="I114" i="22"/>
  <c r="J114" i="22"/>
  <c r="K114" i="22"/>
  <c r="B115" i="22"/>
  <c r="C115" i="22"/>
  <c r="AL115" i="22" s="1"/>
  <c r="E115" i="22"/>
  <c r="AJ115" i="22" s="1"/>
  <c r="F115" i="22"/>
  <c r="AM115" i="22" s="1"/>
  <c r="G115" i="22"/>
  <c r="H115" i="22"/>
  <c r="AN115" i="22" s="1"/>
  <c r="I115" i="22"/>
  <c r="J115" i="22"/>
  <c r="K115" i="22"/>
  <c r="B116" i="22"/>
  <c r="C116" i="22"/>
  <c r="AL116" i="22" s="1"/>
  <c r="E116" i="22"/>
  <c r="AJ116" i="22" s="1"/>
  <c r="F116" i="22"/>
  <c r="AM116" i="22" s="1"/>
  <c r="G116" i="22"/>
  <c r="H116" i="22"/>
  <c r="AN116" i="22" s="1"/>
  <c r="I116" i="22"/>
  <c r="J116" i="22"/>
  <c r="K116" i="22"/>
  <c r="B117" i="22"/>
  <c r="C117" i="22"/>
  <c r="AL117" i="22" s="1"/>
  <c r="E117" i="22"/>
  <c r="AJ117" i="22" s="1"/>
  <c r="F117" i="22"/>
  <c r="AM117" i="22" s="1"/>
  <c r="G117" i="22"/>
  <c r="H117" i="22"/>
  <c r="AN117" i="22" s="1"/>
  <c r="I117" i="22"/>
  <c r="J117" i="22"/>
  <c r="K117" i="22"/>
  <c r="B118" i="22"/>
  <c r="C118" i="22"/>
  <c r="AL118" i="22" s="1"/>
  <c r="E118" i="22"/>
  <c r="AJ118" i="22" s="1"/>
  <c r="F118" i="22"/>
  <c r="AM118" i="22" s="1"/>
  <c r="G118" i="22"/>
  <c r="H118" i="22"/>
  <c r="AN118" i="22" s="1"/>
  <c r="I118" i="22"/>
  <c r="J118" i="22"/>
  <c r="K118" i="22"/>
  <c r="B119" i="22"/>
  <c r="C119" i="22"/>
  <c r="AL119" i="22" s="1"/>
  <c r="E119" i="22"/>
  <c r="AJ119" i="22" s="1"/>
  <c r="F119" i="22"/>
  <c r="AM119" i="22" s="1"/>
  <c r="G119" i="22"/>
  <c r="H119" i="22"/>
  <c r="AN119" i="22" s="1"/>
  <c r="I119" i="22"/>
  <c r="J119" i="22"/>
  <c r="K119" i="22"/>
  <c r="B120" i="22"/>
  <c r="C120" i="22"/>
  <c r="AL120" i="22" s="1"/>
  <c r="E120" i="22"/>
  <c r="AJ120" i="22" s="1"/>
  <c r="F120" i="22"/>
  <c r="AM120" i="22" s="1"/>
  <c r="G120" i="22"/>
  <c r="H120" i="22"/>
  <c r="AN120" i="22" s="1"/>
  <c r="I120" i="22"/>
  <c r="J120" i="22"/>
  <c r="K120" i="22"/>
  <c r="B121" i="22"/>
  <c r="C121" i="22"/>
  <c r="AL121" i="22" s="1"/>
  <c r="E121" i="22"/>
  <c r="AJ121" i="22" s="1"/>
  <c r="F121" i="22"/>
  <c r="AM121" i="22" s="1"/>
  <c r="G121" i="22"/>
  <c r="H121" i="22"/>
  <c r="AN121" i="22" s="1"/>
  <c r="I121" i="22"/>
  <c r="J121" i="22"/>
  <c r="K121" i="22"/>
  <c r="B122" i="22"/>
  <c r="C122" i="22"/>
  <c r="AL122" i="22" s="1"/>
  <c r="E122" i="22"/>
  <c r="AJ122" i="22" s="1"/>
  <c r="F122" i="22"/>
  <c r="AM122" i="22" s="1"/>
  <c r="G122" i="22"/>
  <c r="H122" i="22"/>
  <c r="AN122" i="22" s="1"/>
  <c r="I122" i="22"/>
  <c r="J122" i="22"/>
  <c r="K122" i="22"/>
  <c r="B123" i="22"/>
  <c r="C123" i="22"/>
  <c r="AL123" i="22" s="1"/>
  <c r="E123" i="22"/>
  <c r="AJ123" i="22" s="1"/>
  <c r="F123" i="22"/>
  <c r="AM123" i="22" s="1"/>
  <c r="G123" i="22"/>
  <c r="H123" i="22"/>
  <c r="AN123" i="22" s="1"/>
  <c r="I123" i="22"/>
  <c r="J123" i="22"/>
  <c r="K123" i="22"/>
  <c r="B124" i="22"/>
  <c r="C124" i="22"/>
  <c r="AL124" i="22" s="1"/>
  <c r="E124" i="22"/>
  <c r="AJ124" i="22" s="1"/>
  <c r="F124" i="22"/>
  <c r="AM124" i="22" s="1"/>
  <c r="G124" i="22"/>
  <c r="H124" i="22"/>
  <c r="AN124" i="22" s="1"/>
  <c r="I124" i="22"/>
  <c r="J124" i="22"/>
  <c r="K124" i="22"/>
  <c r="B125" i="22"/>
  <c r="C125" i="22"/>
  <c r="AL125" i="22" s="1"/>
  <c r="E125" i="22"/>
  <c r="AJ125" i="22" s="1"/>
  <c r="F125" i="22"/>
  <c r="AM125" i="22" s="1"/>
  <c r="G125" i="22"/>
  <c r="H125" i="22"/>
  <c r="AN125" i="22" s="1"/>
  <c r="I125" i="22"/>
  <c r="J125" i="22"/>
  <c r="K125" i="22"/>
  <c r="B126" i="22"/>
  <c r="C126" i="22"/>
  <c r="AL126" i="22" s="1"/>
  <c r="E126" i="22"/>
  <c r="AJ126" i="22" s="1"/>
  <c r="F126" i="22"/>
  <c r="AM126" i="22" s="1"/>
  <c r="G126" i="22"/>
  <c r="H126" i="22"/>
  <c r="AN126" i="22" s="1"/>
  <c r="I126" i="22"/>
  <c r="J126" i="22"/>
  <c r="K126" i="22"/>
  <c r="B127" i="22"/>
  <c r="C127" i="22"/>
  <c r="AL127" i="22" s="1"/>
  <c r="E127" i="22"/>
  <c r="AJ127" i="22" s="1"/>
  <c r="F127" i="22"/>
  <c r="AM127" i="22" s="1"/>
  <c r="G127" i="22"/>
  <c r="H127" i="22"/>
  <c r="AN127" i="22" s="1"/>
  <c r="I127" i="22"/>
  <c r="J127" i="22"/>
  <c r="K127" i="22"/>
  <c r="B128" i="22"/>
  <c r="C128" i="22"/>
  <c r="AL128" i="22" s="1"/>
  <c r="E128" i="22"/>
  <c r="AJ128" i="22" s="1"/>
  <c r="F128" i="22"/>
  <c r="AM128" i="22" s="1"/>
  <c r="G128" i="22"/>
  <c r="H128" i="22"/>
  <c r="AN128" i="22" s="1"/>
  <c r="I128" i="22"/>
  <c r="J128" i="22"/>
  <c r="K128" i="22"/>
  <c r="B129" i="22"/>
  <c r="C129" i="22"/>
  <c r="AL129" i="22" s="1"/>
  <c r="E129" i="22"/>
  <c r="AJ129" i="22" s="1"/>
  <c r="F129" i="22"/>
  <c r="AM129" i="22" s="1"/>
  <c r="G129" i="22"/>
  <c r="H129" i="22"/>
  <c r="AN129" i="22" s="1"/>
  <c r="I129" i="22"/>
  <c r="J129" i="22"/>
  <c r="K129" i="22"/>
  <c r="B130" i="22"/>
  <c r="C130" i="22"/>
  <c r="AL130" i="22" s="1"/>
  <c r="E130" i="22"/>
  <c r="AJ130" i="22" s="1"/>
  <c r="F130" i="22"/>
  <c r="AM130" i="22" s="1"/>
  <c r="G130" i="22"/>
  <c r="H130" i="22"/>
  <c r="AN130" i="22" s="1"/>
  <c r="I130" i="22"/>
  <c r="J130" i="22"/>
  <c r="K130" i="22"/>
  <c r="B131" i="22"/>
  <c r="C131" i="22"/>
  <c r="AL131" i="22" s="1"/>
  <c r="E131" i="22"/>
  <c r="AJ131" i="22" s="1"/>
  <c r="F131" i="22"/>
  <c r="AM131" i="22" s="1"/>
  <c r="G131" i="22"/>
  <c r="H131" i="22"/>
  <c r="AN131" i="22" s="1"/>
  <c r="I131" i="22"/>
  <c r="J131" i="22"/>
  <c r="K131" i="22"/>
  <c r="B132" i="22"/>
  <c r="C132" i="22"/>
  <c r="AL132" i="22" s="1"/>
  <c r="E132" i="22"/>
  <c r="AJ132" i="22" s="1"/>
  <c r="F132" i="22"/>
  <c r="AM132" i="22" s="1"/>
  <c r="G132" i="22"/>
  <c r="H132" i="22"/>
  <c r="AN132" i="22" s="1"/>
  <c r="I132" i="22"/>
  <c r="J132" i="22"/>
  <c r="K132" i="22"/>
  <c r="B133" i="22"/>
  <c r="C133" i="22"/>
  <c r="AL133" i="22" s="1"/>
  <c r="E133" i="22"/>
  <c r="AJ133" i="22" s="1"/>
  <c r="F133" i="22"/>
  <c r="AM133" i="22" s="1"/>
  <c r="G133" i="22"/>
  <c r="H133" i="22"/>
  <c r="AN133" i="22" s="1"/>
  <c r="I133" i="22"/>
  <c r="J133" i="22"/>
  <c r="K133" i="22"/>
  <c r="B134" i="22"/>
  <c r="C134" i="22"/>
  <c r="AL134" i="22" s="1"/>
  <c r="E134" i="22"/>
  <c r="AJ134" i="22" s="1"/>
  <c r="F134" i="22"/>
  <c r="AM134" i="22" s="1"/>
  <c r="G134" i="22"/>
  <c r="H134" i="22"/>
  <c r="AN134" i="22" s="1"/>
  <c r="I134" i="22"/>
  <c r="J134" i="22"/>
  <c r="K134" i="22"/>
  <c r="B135" i="22"/>
  <c r="C135" i="22"/>
  <c r="AL135" i="22" s="1"/>
  <c r="E135" i="22"/>
  <c r="AJ135" i="22" s="1"/>
  <c r="F135" i="22"/>
  <c r="AM135" i="22" s="1"/>
  <c r="G135" i="22"/>
  <c r="H135" i="22"/>
  <c r="AN135" i="22" s="1"/>
  <c r="I135" i="22"/>
  <c r="J135" i="22"/>
  <c r="K135" i="22"/>
  <c r="B136" i="22"/>
  <c r="C136" i="22"/>
  <c r="AL136" i="22" s="1"/>
  <c r="E136" i="22"/>
  <c r="AJ136" i="22" s="1"/>
  <c r="F136" i="22"/>
  <c r="AM136" i="22" s="1"/>
  <c r="G136" i="22"/>
  <c r="H136" i="22"/>
  <c r="AN136" i="22" s="1"/>
  <c r="I136" i="22"/>
  <c r="J136" i="22"/>
  <c r="K136" i="22"/>
  <c r="L136" i="22"/>
  <c r="AI136" i="22" s="1"/>
  <c r="B137" i="22"/>
  <c r="C137" i="22"/>
  <c r="AL137" i="22" s="1"/>
  <c r="E137" i="22"/>
  <c r="AJ137" i="22" s="1"/>
  <c r="F137" i="22"/>
  <c r="AM137" i="22" s="1"/>
  <c r="G137" i="22"/>
  <c r="H137" i="22"/>
  <c r="AN137" i="22" s="1"/>
  <c r="I137" i="22"/>
  <c r="J137" i="22"/>
  <c r="K137" i="22"/>
  <c r="L137" i="22"/>
  <c r="AI137" i="22" s="1"/>
  <c r="B138" i="22"/>
  <c r="C138" i="22"/>
  <c r="AL138" i="22" s="1"/>
  <c r="E138" i="22"/>
  <c r="AJ138" i="22" s="1"/>
  <c r="F138" i="22"/>
  <c r="AM138" i="22" s="1"/>
  <c r="G138" i="22"/>
  <c r="H138" i="22"/>
  <c r="AN138" i="22" s="1"/>
  <c r="I138" i="22"/>
  <c r="J138" i="22"/>
  <c r="K138" i="22"/>
  <c r="L138" i="22"/>
  <c r="AI138" i="22" s="1"/>
  <c r="B139" i="22"/>
  <c r="C139" i="22"/>
  <c r="AL139" i="22" s="1"/>
  <c r="E139" i="22"/>
  <c r="AJ139" i="22" s="1"/>
  <c r="F139" i="22"/>
  <c r="AM139" i="22" s="1"/>
  <c r="G139" i="22"/>
  <c r="H139" i="22"/>
  <c r="AN139" i="22" s="1"/>
  <c r="I139" i="22"/>
  <c r="J139" i="22"/>
  <c r="K139" i="22"/>
  <c r="L139" i="22"/>
  <c r="AI139" i="22" s="1"/>
  <c r="B140" i="22"/>
  <c r="C140" i="22"/>
  <c r="AL140" i="22" s="1"/>
  <c r="E140" i="22"/>
  <c r="AJ140" i="22" s="1"/>
  <c r="F140" i="22"/>
  <c r="AM140" i="22" s="1"/>
  <c r="G140" i="22"/>
  <c r="H140" i="22"/>
  <c r="AN140" i="22" s="1"/>
  <c r="I140" i="22"/>
  <c r="J140" i="22"/>
  <c r="K140" i="22"/>
  <c r="L140" i="22"/>
  <c r="AI140" i="22" s="1"/>
  <c r="B141" i="22"/>
  <c r="C141" i="22"/>
  <c r="AL141" i="22" s="1"/>
  <c r="E141" i="22"/>
  <c r="AJ141" i="22" s="1"/>
  <c r="F141" i="22"/>
  <c r="AM141" i="22" s="1"/>
  <c r="G141" i="22"/>
  <c r="H141" i="22"/>
  <c r="AN141" i="22" s="1"/>
  <c r="I141" i="22"/>
  <c r="J141" i="22"/>
  <c r="K141" i="22"/>
  <c r="L141" i="22"/>
  <c r="AI141" i="22" s="1"/>
  <c r="B142" i="22"/>
  <c r="C142" i="22"/>
  <c r="AL142" i="22" s="1"/>
  <c r="E142" i="22"/>
  <c r="AJ142" i="22" s="1"/>
  <c r="F142" i="22"/>
  <c r="AM142" i="22" s="1"/>
  <c r="G142" i="22"/>
  <c r="H142" i="22"/>
  <c r="AN142" i="22" s="1"/>
  <c r="I142" i="22"/>
  <c r="J142" i="22"/>
  <c r="K142" i="22"/>
  <c r="L142" i="22"/>
  <c r="AI142" i="22" s="1"/>
  <c r="B143" i="22"/>
  <c r="C143" i="22"/>
  <c r="AL143" i="22" s="1"/>
  <c r="E143" i="22"/>
  <c r="AJ143" i="22" s="1"/>
  <c r="F143" i="22"/>
  <c r="AM143" i="22" s="1"/>
  <c r="G143" i="22"/>
  <c r="H143" i="22"/>
  <c r="AN143" i="22" s="1"/>
  <c r="I143" i="22"/>
  <c r="J143" i="22"/>
  <c r="K143" i="22"/>
  <c r="L143" i="22"/>
  <c r="AI143" i="22" s="1"/>
  <c r="B144" i="22"/>
  <c r="C144" i="22"/>
  <c r="AL144" i="22" s="1"/>
  <c r="E144" i="22"/>
  <c r="AJ144" i="22" s="1"/>
  <c r="F144" i="22"/>
  <c r="AM144" i="22" s="1"/>
  <c r="G144" i="22"/>
  <c r="H144" i="22"/>
  <c r="AN144" i="22" s="1"/>
  <c r="I144" i="22"/>
  <c r="J144" i="22"/>
  <c r="K144" i="22"/>
  <c r="L144" i="22"/>
  <c r="AI144" i="22" s="1"/>
  <c r="B145" i="22"/>
  <c r="C145" i="22"/>
  <c r="AL145" i="22" s="1"/>
  <c r="E145" i="22"/>
  <c r="AJ145" i="22" s="1"/>
  <c r="F145" i="22"/>
  <c r="AM145" i="22" s="1"/>
  <c r="G145" i="22"/>
  <c r="H145" i="22"/>
  <c r="AN145" i="22" s="1"/>
  <c r="I145" i="22"/>
  <c r="J145" i="22"/>
  <c r="K145" i="22"/>
  <c r="L145" i="22"/>
  <c r="AI145" i="22" s="1"/>
  <c r="B146" i="22"/>
  <c r="C146" i="22"/>
  <c r="AL146" i="22" s="1"/>
  <c r="E146" i="22"/>
  <c r="AJ146" i="22" s="1"/>
  <c r="F146" i="22"/>
  <c r="AM146" i="22" s="1"/>
  <c r="G146" i="22"/>
  <c r="H146" i="22"/>
  <c r="AN146" i="22" s="1"/>
  <c r="I146" i="22"/>
  <c r="J146" i="22"/>
  <c r="K146" i="22"/>
  <c r="L146" i="22"/>
  <c r="AI146" i="22" s="1"/>
  <c r="B147" i="22"/>
  <c r="C147" i="22"/>
  <c r="AL147" i="22" s="1"/>
  <c r="E147" i="22"/>
  <c r="AJ147" i="22" s="1"/>
  <c r="F147" i="22"/>
  <c r="AM147" i="22" s="1"/>
  <c r="G147" i="22"/>
  <c r="H147" i="22"/>
  <c r="AN147" i="22" s="1"/>
  <c r="I147" i="22"/>
  <c r="J147" i="22"/>
  <c r="K147" i="22"/>
  <c r="L147" i="22"/>
  <c r="AI147" i="22" s="1"/>
  <c r="B148" i="22"/>
  <c r="C148" i="22"/>
  <c r="AL148" i="22" s="1"/>
  <c r="E148" i="22"/>
  <c r="AJ148" i="22" s="1"/>
  <c r="F148" i="22"/>
  <c r="AM148" i="22" s="1"/>
  <c r="G148" i="22"/>
  <c r="H148" i="22"/>
  <c r="AN148" i="22" s="1"/>
  <c r="I148" i="22"/>
  <c r="J148" i="22"/>
  <c r="K148" i="22"/>
  <c r="L148" i="22"/>
  <c r="AI148" i="22" s="1"/>
  <c r="B149" i="22"/>
  <c r="C149" i="22"/>
  <c r="AL149" i="22" s="1"/>
  <c r="E149" i="22"/>
  <c r="AJ149" i="22" s="1"/>
  <c r="F149" i="22"/>
  <c r="AM149" i="22" s="1"/>
  <c r="G149" i="22"/>
  <c r="H149" i="22"/>
  <c r="AN149" i="22" s="1"/>
  <c r="I149" i="22"/>
  <c r="J149" i="22"/>
  <c r="K149" i="22"/>
  <c r="L149" i="22"/>
  <c r="AI149" i="22" s="1"/>
  <c r="B150" i="22"/>
  <c r="C150" i="22"/>
  <c r="AL150" i="22" s="1"/>
  <c r="E150" i="22"/>
  <c r="AJ150" i="22" s="1"/>
  <c r="F150" i="22"/>
  <c r="AM150" i="22" s="1"/>
  <c r="G150" i="22"/>
  <c r="H150" i="22"/>
  <c r="AN150" i="22" s="1"/>
  <c r="I150" i="22"/>
  <c r="J150" i="22"/>
  <c r="K150" i="22"/>
  <c r="L150" i="22"/>
  <c r="AI150" i="22" s="1"/>
  <c r="B151" i="22"/>
  <c r="C151" i="22"/>
  <c r="AL151" i="22" s="1"/>
  <c r="E151" i="22"/>
  <c r="AJ151" i="22" s="1"/>
  <c r="F151" i="22"/>
  <c r="AM151" i="22" s="1"/>
  <c r="G151" i="22"/>
  <c r="H151" i="22"/>
  <c r="AN151" i="22" s="1"/>
  <c r="I151" i="22"/>
  <c r="J151" i="22"/>
  <c r="K151" i="22"/>
  <c r="L151" i="22"/>
  <c r="AI151" i="22" s="1"/>
  <c r="B152" i="22"/>
  <c r="C152" i="22"/>
  <c r="AL152" i="22" s="1"/>
  <c r="E152" i="22"/>
  <c r="AJ152" i="22" s="1"/>
  <c r="F152" i="22"/>
  <c r="AM152" i="22" s="1"/>
  <c r="G152" i="22"/>
  <c r="H152" i="22"/>
  <c r="I152" i="22"/>
  <c r="J152" i="22"/>
  <c r="K152" i="22"/>
  <c r="L152" i="22"/>
  <c r="AI152" i="22" s="1"/>
  <c r="B153" i="22"/>
  <c r="C153" i="22"/>
  <c r="AL153" i="22" s="1"/>
  <c r="E153" i="22"/>
  <c r="AJ153" i="22" s="1"/>
  <c r="F153" i="22"/>
  <c r="AM153" i="22" s="1"/>
  <c r="G153" i="22"/>
  <c r="H153" i="22"/>
  <c r="AN153" i="22" s="1"/>
  <c r="I153" i="22"/>
  <c r="J153" i="22"/>
  <c r="K153" i="22"/>
  <c r="L153" i="22"/>
  <c r="AI153" i="22" s="1"/>
  <c r="B154" i="22"/>
  <c r="C154" i="22"/>
  <c r="AL154" i="22" s="1"/>
  <c r="E154" i="22"/>
  <c r="AJ154" i="22" s="1"/>
  <c r="F154" i="22"/>
  <c r="AM154" i="22" s="1"/>
  <c r="G154" i="22"/>
  <c r="H154" i="22"/>
  <c r="AN154" i="22" s="1"/>
  <c r="I154" i="22"/>
  <c r="J154" i="22"/>
  <c r="K154" i="22"/>
  <c r="L154" i="22"/>
  <c r="AI154" i="22" s="1"/>
  <c r="B155" i="22"/>
  <c r="C155" i="22"/>
  <c r="AL155" i="22" s="1"/>
  <c r="E155" i="22"/>
  <c r="AJ155" i="22" s="1"/>
  <c r="F155" i="22"/>
  <c r="AM155" i="22" s="1"/>
  <c r="G155" i="22"/>
  <c r="H155" i="22"/>
  <c r="AN155" i="22" s="1"/>
  <c r="I155" i="22"/>
  <c r="J155" i="22"/>
  <c r="K155" i="22"/>
  <c r="L155" i="22"/>
  <c r="AI155" i="22" s="1"/>
  <c r="B156" i="22"/>
  <c r="C156" i="22"/>
  <c r="AL156" i="22" s="1"/>
  <c r="E156" i="22"/>
  <c r="AJ156" i="22" s="1"/>
  <c r="F156" i="22"/>
  <c r="AM156" i="22" s="1"/>
  <c r="G156" i="22"/>
  <c r="H156" i="22"/>
  <c r="AN156" i="22" s="1"/>
  <c r="I156" i="22"/>
  <c r="J156" i="22"/>
  <c r="K156" i="22"/>
  <c r="L156" i="22"/>
  <c r="AI156" i="22" s="1"/>
  <c r="B157" i="22"/>
  <c r="C157" i="22"/>
  <c r="AL157" i="22" s="1"/>
  <c r="E157" i="22"/>
  <c r="AJ157" i="22" s="1"/>
  <c r="F157" i="22"/>
  <c r="AM157" i="22" s="1"/>
  <c r="G157" i="22"/>
  <c r="H157" i="22"/>
  <c r="AN157" i="22" s="1"/>
  <c r="I157" i="22"/>
  <c r="J157" i="22"/>
  <c r="K157" i="22"/>
  <c r="L157" i="22"/>
  <c r="AI157" i="22" s="1"/>
  <c r="B158" i="22"/>
  <c r="C158" i="22"/>
  <c r="AL158" i="22" s="1"/>
  <c r="E158" i="22"/>
  <c r="AJ158" i="22" s="1"/>
  <c r="F158" i="22"/>
  <c r="AM158" i="22" s="1"/>
  <c r="G158" i="22"/>
  <c r="H158" i="22"/>
  <c r="AN158" i="22" s="1"/>
  <c r="I158" i="22"/>
  <c r="J158" i="22"/>
  <c r="K158" i="22"/>
  <c r="L158" i="22"/>
  <c r="AI158" i="22" s="1"/>
  <c r="B159" i="22"/>
  <c r="C159" i="22"/>
  <c r="AL159" i="22" s="1"/>
  <c r="E159" i="22"/>
  <c r="AJ159" i="22" s="1"/>
  <c r="F159" i="22"/>
  <c r="AM159" i="22" s="1"/>
  <c r="G159" i="22"/>
  <c r="H159" i="22"/>
  <c r="AN159" i="22" s="1"/>
  <c r="I159" i="22"/>
  <c r="J159" i="22"/>
  <c r="K159" i="22"/>
  <c r="L159" i="22"/>
  <c r="AI159" i="22" s="1"/>
  <c r="B160" i="22"/>
  <c r="C160" i="22"/>
  <c r="AL160" i="22" s="1"/>
  <c r="E160" i="22"/>
  <c r="AJ160" i="22" s="1"/>
  <c r="F160" i="22"/>
  <c r="AM160" i="22" s="1"/>
  <c r="G160" i="22"/>
  <c r="H160" i="22"/>
  <c r="AN160" i="22" s="1"/>
  <c r="I160" i="22"/>
  <c r="J160" i="22"/>
  <c r="K160" i="22"/>
  <c r="L160" i="22"/>
  <c r="AI160" i="22" s="1"/>
  <c r="B161" i="22"/>
  <c r="C161" i="22"/>
  <c r="AL161" i="22" s="1"/>
  <c r="E161" i="22"/>
  <c r="AJ161" i="22" s="1"/>
  <c r="F161" i="22"/>
  <c r="AM161" i="22" s="1"/>
  <c r="G161" i="22"/>
  <c r="H161" i="22"/>
  <c r="AN161" i="22" s="1"/>
  <c r="I161" i="22"/>
  <c r="J161" i="22"/>
  <c r="K161" i="22"/>
  <c r="L161" i="22"/>
  <c r="AI161" i="22" s="1"/>
  <c r="B162" i="22"/>
  <c r="C162" i="22"/>
  <c r="AL162" i="22" s="1"/>
  <c r="E162" i="22"/>
  <c r="AJ162" i="22" s="1"/>
  <c r="F162" i="22"/>
  <c r="AM162" i="22" s="1"/>
  <c r="G162" i="22"/>
  <c r="H162" i="22"/>
  <c r="AN162" i="22" s="1"/>
  <c r="I162" i="22"/>
  <c r="J162" i="22"/>
  <c r="K162" i="22"/>
  <c r="L162" i="22"/>
  <c r="AI162" i="22" s="1"/>
  <c r="B163" i="22"/>
  <c r="C163" i="22"/>
  <c r="AL163" i="22" s="1"/>
  <c r="E163" i="22"/>
  <c r="AJ163" i="22" s="1"/>
  <c r="F163" i="22"/>
  <c r="AM163" i="22" s="1"/>
  <c r="G163" i="22"/>
  <c r="H163" i="22"/>
  <c r="AN163" i="22" s="1"/>
  <c r="I163" i="22"/>
  <c r="J163" i="22"/>
  <c r="K163" i="22"/>
  <c r="L163" i="22"/>
  <c r="AI163" i="22" s="1"/>
  <c r="B164" i="22"/>
  <c r="C164" i="22"/>
  <c r="AL164" i="22" s="1"/>
  <c r="E164" i="22"/>
  <c r="AJ164" i="22" s="1"/>
  <c r="F164" i="22"/>
  <c r="AM164" i="22" s="1"/>
  <c r="G164" i="22"/>
  <c r="H164" i="22"/>
  <c r="AN164" i="22" s="1"/>
  <c r="I164" i="22"/>
  <c r="J164" i="22"/>
  <c r="K164" i="22"/>
  <c r="L164" i="22"/>
  <c r="AI164" i="22" s="1"/>
  <c r="B165" i="22"/>
  <c r="C165" i="22"/>
  <c r="AL165" i="22" s="1"/>
  <c r="E165" i="22"/>
  <c r="AJ165" i="22" s="1"/>
  <c r="F165" i="22"/>
  <c r="AM165" i="22" s="1"/>
  <c r="G165" i="22"/>
  <c r="H165" i="22"/>
  <c r="AN165" i="22" s="1"/>
  <c r="I165" i="22"/>
  <c r="J165" i="22"/>
  <c r="K165" i="22"/>
  <c r="L165" i="22"/>
  <c r="AI165" i="22" s="1"/>
  <c r="B166" i="22"/>
  <c r="C166" i="22"/>
  <c r="AL166" i="22" s="1"/>
  <c r="E166" i="22"/>
  <c r="AJ166" i="22" s="1"/>
  <c r="F166" i="22"/>
  <c r="AM166" i="22" s="1"/>
  <c r="G166" i="22"/>
  <c r="H166" i="22"/>
  <c r="AN166" i="22" s="1"/>
  <c r="I166" i="22"/>
  <c r="J166" i="22"/>
  <c r="K166" i="22"/>
  <c r="L166" i="22"/>
  <c r="AI166" i="22" s="1"/>
  <c r="B167" i="22"/>
  <c r="C167" i="22"/>
  <c r="AL167" i="22" s="1"/>
  <c r="E167" i="22"/>
  <c r="AJ167" i="22" s="1"/>
  <c r="F167" i="22"/>
  <c r="AM167" i="22" s="1"/>
  <c r="G167" i="22"/>
  <c r="H167" i="22"/>
  <c r="AN167" i="22" s="1"/>
  <c r="I167" i="22"/>
  <c r="J167" i="22"/>
  <c r="K167" i="22"/>
  <c r="L167" i="22"/>
  <c r="AI167" i="22" s="1"/>
  <c r="B168" i="22"/>
  <c r="C168" i="22"/>
  <c r="AL168" i="22" s="1"/>
  <c r="E168" i="22"/>
  <c r="AJ168" i="22" s="1"/>
  <c r="F168" i="22"/>
  <c r="AM168" i="22" s="1"/>
  <c r="G168" i="22"/>
  <c r="H168" i="22"/>
  <c r="AN168" i="22" s="1"/>
  <c r="I168" i="22"/>
  <c r="J168" i="22"/>
  <c r="K168" i="22"/>
  <c r="L168" i="22"/>
  <c r="AI168" i="22" s="1"/>
  <c r="B169" i="22"/>
  <c r="C169" i="22"/>
  <c r="AL169" i="22" s="1"/>
  <c r="E169" i="22"/>
  <c r="AJ169" i="22" s="1"/>
  <c r="F169" i="22"/>
  <c r="AM169" i="22" s="1"/>
  <c r="G169" i="22"/>
  <c r="H169" i="22"/>
  <c r="AN169" i="22" s="1"/>
  <c r="I169" i="22"/>
  <c r="J169" i="22"/>
  <c r="K169" i="22"/>
  <c r="L169" i="22"/>
  <c r="AI169" i="22" s="1"/>
  <c r="B170" i="22"/>
  <c r="C170" i="22"/>
  <c r="AL170" i="22" s="1"/>
  <c r="E170" i="22"/>
  <c r="AJ170" i="22" s="1"/>
  <c r="F170" i="22"/>
  <c r="AM170" i="22" s="1"/>
  <c r="G170" i="22"/>
  <c r="H170" i="22"/>
  <c r="AN170" i="22" s="1"/>
  <c r="I170" i="22"/>
  <c r="J170" i="22"/>
  <c r="K170" i="22"/>
  <c r="L170" i="22"/>
  <c r="AI170" i="22" s="1"/>
  <c r="B171" i="22"/>
  <c r="C171" i="22"/>
  <c r="AL171" i="22" s="1"/>
  <c r="E171" i="22"/>
  <c r="AJ171" i="22" s="1"/>
  <c r="F171" i="22"/>
  <c r="AM171" i="22" s="1"/>
  <c r="G171" i="22"/>
  <c r="H171" i="22"/>
  <c r="AN171" i="22" s="1"/>
  <c r="I171" i="22"/>
  <c r="J171" i="22"/>
  <c r="K171" i="22"/>
  <c r="L171" i="22"/>
  <c r="AI171" i="22" s="1"/>
  <c r="B172" i="22"/>
  <c r="C172" i="22"/>
  <c r="AL172" i="22" s="1"/>
  <c r="E172" i="22"/>
  <c r="AJ172" i="22" s="1"/>
  <c r="F172" i="22"/>
  <c r="AM172" i="22" s="1"/>
  <c r="G172" i="22"/>
  <c r="H172" i="22"/>
  <c r="AN172" i="22" s="1"/>
  <c r="I172" i="22"/>
  <c r="J172" i="22"/>
  <c r="K172" i="22"/>
  <c r="L172" i="22"/>
  <c r="AI172" i="22" s="1"/>
  <c r="B173" i="22"/>
  <c r="C173" i="22"/>
  <c r="AL173" i="22" s="1"/>
  <c r="E173" i="22"/>
  <c r="AJ173" i="22" s="1"/>
  <c r="F173" i="22"/>
  <c r="AM173" i="22" s="1"/>
  <c r="G173" i="22"/>
  <c r="H173" i="22"/>
  <c r="AN173" i="22" s="1"/>
  <c r="I173" i="22"/>
  <c r="J173" i="22"/>
  <c r="K173" i="22"/>
  <c r="L173" i="22"/>
  <c r="AI173" i="22" s="1"/>
  <c r="B174" i="22"/>
  <c r="C174" i="22"/>
  <c r="AL174" i="22" s="1"/>
  <c r="E174" i="22"/>
  <c r="AJ174" i="22" s="1"/>
  <c r="F174" i="22"/>
  <c r="AM174" i="22" s="1"/>
  <c r="G174" i="22"/>
  <c r="H174" i="22"/>
  <c r="AN174" i="22" s="1"/>
  <c r="I174" i="22"/>
  <c r="J174" i="22"/>
  <c r="K174" i="22"/>
  <c r="L174" i="22"/>
  <c r="AI174" i="22" s="1"/>
  <c r="B175" i="22"/>
  <c r="C175" i="22"/>
  <c r="AL175" i="22" s="1"/>
  <c r="E175" i="22"/>
  <c r="AJ175" i="22" s="1"/>
  <c r="F175" i="22"/>
  <c r="AM175" i="22" s="1"/>
  <c r="G175" i="22"/>
  <c r="H175" i="22"/>
  <c r="AN175" i="22" s="1"/>
  <c r="I175" i="22"/>
  <c r="J175" i="22"/>
  <c r="K175" i="22"/>
  <c r="L175" i="22"/>
  <c r="AI175" i="22" s="1"/>
  <c r="B176" i="22"/>
  <c r="C176" i="22"/>
  <c r="AL176" i="22" s="1"/>
  <c r="E176" i="22"/>
  <c r="AJ176" i="22" s="1"/>
  <c r="F176" i="22"/>
  <c r="AM176" i="22" s="1"/>
  <c r="G176" i="22"/>
  <c r="H176" i="22"/>
  <c r="AN176" i="22" s="1"/>
  <c r="I176" i="22"/>
  <c r="J176" i="22"/>
  <c r="K176" i="22"/>
  <c r="L176" i="22"/>
  <c r="AI176" i="22" s="1"/>
  <c r="B177" i="22"/>
  <c r="C177" i="22"/>
  <c r="AL177" i="22" s="1"/>
  <c r="E177" i="22"/>
  <c r="AJ177" i="22" s="1"/>
  <c r="F177" i="22"/>
  <c r="AM177" i="22" s="1"/>
  <c r="G177" i="22"/>
  <c r="H177" i="22"/>
  <c r="AN177" i="22" s="1"/>
  <c r="I177" i="22"/>
  <c r="J177" i="22"/>
  <c r="K177" i="22"/>
  <c r="L177" i="22"/>
  <c r="AI177" i="22" s="1"/>
  <c r="B178" i="22"/>
  <c r="C178" i="22"/>
  <c r="AL178" i="22" s="1"/>
  <c r="E178" i="22"/>
  <c r="AJ178" i="22" s="1"/>
  <c r="F178" i="22"/>
  <c r="AM178" i="22" s="1"/>
  <c r="G178" i="22"/>
  <c r="H178" i="22"/>
  <c r="AN178" i="22" s="1"/>
  <c r="I178" i="22"/>
  <c r="J178" i="22"/>
  <c r="K178" i="22"/>
  <c r="L178" i="22"/>
  <c r="AI178" i="22" s="1"/>
  <c r="B179" i="22"/>
  <c r="C179" i="22"/>
  <c r="AL179" i="22" s="1"/>
  <c r="E179" i="22"/>
  <c r="AJ179" i="22" s="1"/>
  <c r="F179" i="22"/>
  <c r="AM179" i="22" s="1"/>
  <c r="G179" i="22"/>
  <c r="H179" i="22"/>
  <c r="AN179" i="22" s="1"/>
  <c r="I179" i="22"/>
  <c r="J179" i="22"/>
  <c r="K179" i="22"/>
  <c r="L179" i="22"/>
  <c r="AI179" i="22" s="1"/>
  <c r="B180" i="22"/>
  <c r="C180" i="22"/>
  <c r="AL180" i="22" s="1"/>
  <c r="E180" i="22"/>
  <c r="AJ180" i="22" s="1"/>
  <c r="F180" i="22"/>
  <c r="AM180" i="22" s="1"/>
  <c r="G180" i="22"/>
  <c r="H180" i="22"/>
  <c r="AN180" i="22" s="1"/>
  <c r="I180" i="22"/>
  <c r="J180" i="22"/>
  <c r="K180" i="22"/>
  <c r="L180" i="22"/>
  <c r="AI180" i="22" s="1"/>
  <c r="B181" i="22"/>
  <c r="C181" i="22"/>
  <c r="AL181" i="22" s="1"/>
  <c r="E181" i="22"/>
  <c r="AJ181" i="22" s="1"/>
  <c r="F181" i="22"/>
  <c r="G181" i="22"/>
  <c r="H181" i="22"/>
  <c r="AN181" i="22" s="1"/>
  <c r="I181" i="22"/>
  <c r="J181" i="22"/>
  <c r="K181" i="22"/>
  <c r="L181" i="22"/>
  <c r="AI181" i="22" s="1"/>
  <c r="B182" i="22"/>
  <c r="C182" i="22"/>
  <c r="AL182" i="22" s="1"/>
  <c r="E182" i="22"/>
  <c r="AJ182" i="22" s="1"/>
  <c r="F182" i="22"/>
  <c r="AM182" i="22" s="1"/>
  <c r="G182" i="22"/>
  <c r="H182" i="22"/>
  <c r="AN182" i="22" s="1"/>
  <c r="I182" i="22"/>
  <c r="J182" i="22"/>
  <c r="K182" i="22"/>
  <c r="L182" i="22"/>
  <c r="AI182" i="22" s="1"/>
  <c r="B183" i="22"/>
  <c r="C183" i="22"/>
  <c r="AL183" i="22" s="1"/>
  <c r="E183" i="22"/>
  <c r="AJ183" i="22" s="1"/>
  <c r="F183" i="22"/>
  <c r="AM183" i="22" s="1"/>
  <c r="G183" i="22"/>
  <c r="H183" i="22"/>
  <c r="AN183" i="22" s="1"/>
  <c r="I183" i="22"/>
  <c r="J183" i="22"/>
  <c r="K183" i="22"/>
  <c r="L183" i="22"/>
  <c r="AI183" i="22" s="1"/>
  <c r="B184" i="22"/>
  <c r="C184" i="22"/>
  <c r="AL184" i="22" s="1"/>
  <c r="E184" i="22"/>
  <c r="AJ184" i="22" s="1"/>
  <c r="F184" i="22"/>
  <c r="AM184" i="22" s="1"/>
  <c r="G184" i="22"/>
  <c r="H184" i="22"/>
  <c r="AN184" i="22" s="1"/>
  <c r="I184" i="22"/>
  <c r="J184" i="22"/>
  <c r="K184" i="22"/>
  <c r="L184" i="22"/>
  <c r="AI184" i="22" s="1"/>
  <c r="B185" i="22"/>
  <c r="C185" i="22"/>
  <c r="AL185" i="22" s="1"/>
  <c r="E185" i="22"/>
  <c r="AJ185" i="22" s="1"/>
  <c r="F185" i="22"/>
  <c r="AM185" i="22" s="1"/>
  <c r="G185" i="22"/>
  <c r="H185" i="22"/>
  <c r="AN185" i="22" s="1"/>
  <c r="I185" i="22"/>
  <c r="J185" i="22"/>
  <c r="K185" i="22"/>
  <c r="L185" i="22"/>
  <c r="AI185" i="22" s="1"/>
  <c r="B186" i="22"/>
  <c r="C186" i="22"/>
  <c r="AL186" i="22" s="1"/>
  <c r="E186" i="22"/>
  <c r="AJ186" i="22" s="1"/>
  <c r="F186" i="22"/>
  <c r="AM186" i="22" s="1"/>
  <c r="G186" i="22"/>
  <c r="H186" i="22"/>
  <c r="AN186" i="22" s="1"/>
  <c r="I186" i="22"/>
  <c r="J186" i="22"/>
  <c r="K186" i="22"/>
  <c r="L186" i="22"/>
  <c r="AI186" i="22" s="1"/>
  <c r="B187" i="22"/>
  <c r="C187" i="22"/>
  <c r="AL187" i="22" s="1"/>
  <c r="E187" i="22"/>
  <c r="AJ187" i="22" s="1"/>
  <c r="F187" i="22"/>
  <c r="AM187" i="22" s="1"/>
  <c r="G187" i="22"/>
  <c r="H187" i="22"/>
  <c r="AN187" i="22" s="1"/>
  <c r="I187" i="22"/>
  <c r="J187" i="22"/>
  <c r="K187" i="22"/>
  <c r="L187" i="22"/>
  <c r="AI187" i="22" s="1"/>
  <c r="B188" i="22"/>
  <c r="C188" i="22"/>
  <c r="AL188" i="22" s="1"/>
  <c r="E188" i="22"/>
  <c r="AJ188" i="22" s="1"/>
  <c r="F188" i="22"/>
  <c r="AM188" i="22" s="1"/>
  <c r="G188" i="22"/>
  <c r="H188" i="22"/>
  <c r="AN188" i="22" s="1"/>
  <c r="I188" i="22"/>
  <c r="J188" i="22"/>
  <c r="K188" i="22"/>
  <c r="L188" i="22"/>
  <c r="AI188" i="22" s="1"/>
  <c r="B189" i="22"/>
  <c r="C189" i="22"/>
  <c r="AL189" i="22" s="1"/>
  <c r="E189" i="22"/>
  <c r="AJ189" i="22" s="1"/>
  <c r="F189" i="22"/>
  <c r="AM189" i="22" s="1"/>
  <c r="G189" i="22"/>
  <c r="H189" i="22"/>
  <c r="AN189" i="22" s="1"/>
  <c r="I189" i="22"/>
  <c r="J189" i="22"/>
  <c r="K189" i="22"/>
  <c r="L189" i="22"/>
  <c r="AI189" i="22" s="1"/>
  <c r="B190" i="22"/>
  <c r="C190" i="22"/>
  <c r="AL190" i="22" s="1"/>
  <c r="E190" i="22"/>
  <c r="AJ190" i="22" s="1"/>
  <c r="F190" i="22"/>
  <c r="AM190" i="22" s="1"/>
  <c r="G190" i="22"/>
  <c r="H190" i="22"/>
  <c r="AN190" i="22" s="1"/>
  <c r="I190" i="22"/>
  <c r="J190" i="22"/>
  <c r="K190" i="22"/>
  <c r="L190" i="22"/>
  <c r="AI190" i="22" s="1"/>
  <c r="B191" i="22"/>
  <c r="C191" i="22"/>
  <c r="AL191" i="22" s="1"/>
  <c r="E191" i="22"/>
  <c r="AJ191" i="22" s="1"/>
  <c r="F191" i="22"/>
  <c r="AM191" i="22" s="1"/>
  <c r="G191" i="22"/>
  <c r="H191" i="22"/>
  <c r="AN191" i="22" s="1"/>
  <c r="I191" i="22"/>
  <c r="J191" i="22"/>
  <c r="K191" i="22"/>
  <c r="L191" i="22"/>
  <c r="AI191" i="22" s="1"/>
  <c r="B192" i="22"/>
  <c r="C192" i="22"/>
  <c r="AL192" i="22" s="1"/>
  <c r="E192" i="22"/>
  <c r="AJ192" i="22" s="1"/>
  <c r="F192" i="22"/>
  <c r="AM192" i="22" s="1"/>
  <c r="G192" i="22"/>
  <c r="H192" i="22"/>
  <c r="AN192" i="22" s="1"/>
  <c r="I192" i="22"/>
  <c r="J192" i="22"/>
  <c r="K192" i="22"/>
  <c r="L192" i="22"/>
  <c r="AI192" i="22" s="1"/>
  <c r="B193" i="22"/>
  <c r="C193" i="22"/>
  <c r="AL193" i="22" s="1"/>
  <c r="E193" i="22"/>
  <c r="AJ193" i="22" s="1"/>
  <c r="F193" i="22"/>
  <c r="AM193" i="22" s="1"/>
  <c r="G193" i="22"/>
  <c r="H193" i="22"/>
  <c r="AN193" i="22" s="1"/>
  <c r="I193" i="22"/>
  <c r="J193" i="22"/>
  <c r="K193" i="22"/>
  <c r="L193" i="22"/>
  <c r="AI193" i="22" s="1"/>
  <c r="B194" i="22"/>
  <c r="C194" i="22"/>
  <c r="AL194" i="22" s="1"/>
  <c r="E194" i="22"/>
  <c r="AJ194" i="22" s="1"/>
  <c r="F194" i="22"/>
  <c r="AM194" i="22" s="1"/>
  <c r="G194" i="22"/>
  <c r="H194" i="22"/>
  <c r="AN194" i="22" s="1"/>
  <c r="I194" i="22"/>
  <c r="J194" i="22"/>
  <c r="K194" i="22"/>
  <c r="L194" i="22"/>
  <c r="AI194" i="22" s="1"/>
  <c r="B195" i="22"/>
  <c r="C195" i="22"/>
  <c r="AL195" i="22" s="1"/>
  <c r="E195" i="22"/>
  <c r="AJ195" i="22" s="1"/>
  <c r="F195" i="22"/>
  <c r="AM195" i="22" s="1"/>
  <c r="G195" i="22"/>
  <c r="H195" i="22"/>
  <c r="AN195" i="22" s="1"/>
  <c r="I195" i="22"/>
  <c r="J195" i="22"/>
  <c r="K195" i="22"/>
  <c r="L195" i="22"/>
  <c r="AI195" i="22" s="1"/>
  <c r="B196" i="22"/>
  <c r="C196" i="22"/>
  <c r="AL196" i="22" s="1"/>
  <c r="E196" i="22"/>
  <c r="AJ196" i="22" s="1"/>
  <c r="F196" i="22"/>
  <c r="AM196" i="22" s="1"/>
  <c r="G196" i="22"/>
  <c r="H196" i="22"/>
  <c r="AN196" i="22" s="1"/>
  <c r="I196" i="22"/>
  <c r="J196" i="22"/>
  <c r="K196" i="22"/>
  <c r="L196" i="22"/>
  <c r="AI196" i="22" s="1"/>
  <c r="B197" i="22"/>
  <c r="C197" i="22"/>
  <c r="AL197" i="22" s="1"/>
  <c r="E197" i="22"/>
  <c r="AJ197" i="22" s="1"/>
  <c r="F197" i="22"/>
  <c r="AM197" i="22" s="1"/>
  <c r="G197" i="22"/>
  <c r="H197" i="22"/>
  <c r="AN197" i="22" s="1"/>
  <c r="I197" i="22"/>
  <c r="J197" i="22"/>
  <c r="K197" i="22"/>
  <c r="L197" i="22"/>
  <c r="AI197" i="22" s="1"/>
  <c r="B198" i="22"/>
  <c r="C198" i="22"/>
  <c r="AL198" i="22" s="1"/>
  <c r="E198" i="22"/>
  <c r="AJ198" i="22" s="1"/>
  <c r="F198" i="22"/>
  <c r="AM198" i="22" s="1"/>
  <c r="G198" i="22"/>
  <c r="H198" i="22"/>
  <c r="AN198" i="22" s="1"/>
  <c r="I198" i="22"/>
  <c r="J198" i="22"/>
  <c r="K198" i="22"/>
  <c r="L198" i="22"/>
  <c r="AI198" i="22" s="1"/>
  <c r="B199" i="22"/>
  <c r="C199" i="22"/>
  <c r="AL199" i="22" s="1"/>
  <c r="E199" i="22"/>
  <c r="AJ199" i="22" s="1"/>
  <c r="F199" i="22"/>
  <c r="AM199" i="22" s="1"/>
  <c r="G199" i="22"/>
  <c r="H199" i="22"/>
  <c r="AN199" i="22" s="1"/>
  <c r="I199" i="22"/>
  <c r="J199" i="22"/>
  <c r="K199" i="22"/>
  <c r="L199" i="22"/>
  <c r="AI199" i="22" s="1"/>
  <c r="B200" i="22"/>
  <c r="C200" i="22"/>
  <c r="AL200" i="22" s="1"/>
  <c r="E200" i="22"/>
  <c r="AJ200" i="22" s="1"/>
  <c r="F200" i="22"/>
  <c r="AM200" i="22" s="1"/>
  <c r="G200" i="22"/>
  <c r="H200" i="22"/>
  <c r="AN200" i="22" s="1"/>
  <c r="J200" i="22"/>
  <c r="K200" i="22"/>
  <c r="L200" i="22"/>
  <c r="AI200" i="22" s="1"/>
  <c r="B201" i="22"/>
  <c r="C201" i="22"/>
  <c r="AL201" i="22" s="1"/>
  <c r="E201" i="22"/>
  <c r="AJ201" i="22" s="1"/>
  <c r="F201" i="22"/>
  <c r="AM201" i="22" s="1"/>
  <c r="G201" i="22"/>
  <c r="H201" i="22"/>
  <c r="AN201" i="22" s="1"/>
  <c r="J201" i="22"/>
  <c r="K201" i="22"/>
  <c r="L201" i="22"/>
  <c r="AI201" i="22" s="1"/>
  <c r="B202" i="22"/>
  <c r="C202" i="22"/>
  <c r="AL202" i="22" s="1"/>
  <c r="E202" i="22"/>
  <c r="AJ202" i="22" s="1"/>
  <c r="F202" i="22"/>
  <c r="AM202" i="22" s="1"/>
  <c r="G202" i="22"/>
  <c r="H202" i="22"/>
  <c r="AN202" i="22" s="1"/>
  <c r="J202" i="22"/>
  <c r="K202" i="22"/>
  <c r="L202" i="22"/>
  <c r="AI202" i="22" s="1"/>
  <c r="B203" i="22"/>
  <c r="C203" i="22"/>
  <c r="AL203" i="22" s="1"/>
  <c r="E203" i="22"/>
  <c r="AJ203" i="22" s="1"/>
  <c r="F203" i="22"/>
  <c r="AM203" i="22" s="1"/>
  <c r="G203" i="22"/>
  <c r="H203" i="22"/>
  <c r="AN203" i="22" s="1"/>
  <c r="J203" i="22"/>
  <c r="K203" i="22"/>
  <c r="L203" i="22"/>
  <c r="AI203" i="22" s="1"/>
  <c r="B204" i="22"/>
  <c r="C204" i="22"/>
  <c r="AL204" i="22" s="1"/>
  <c r="E204" i="22"/>
  <c r="AJ204" i="22" s="1"/>
  <c r="F204" i="22"/>
  <c r="AM204" i="22" s="1"/>
  <c r="G204" i="22"/>
  <c r="H204" i="22"/>
  <c r="AN204" i="22" s="1"/>
  <c r="J204" i="22"/>
  <c r="K204" i="22"/>
  <c r="L204" i="22"/>
  <c r="AI204" i="22" s="1"/>
  <c r="B205" i="22"/>
  <c r="C205" i="22"/>
  <c r="AL205" i="22" s="1"/>
  <c r="E205" i="22"/>
  <c r="AJ205" i="22" s="1"/>
  <c r="F205" i="22"/>
  <c r="AM205" i="22" s="1"/>
  <c r="G205" i="22"/>
  <c r="H205" i="22"/>
  <c r="AN205" i="22" s="1"/>
  <c r="J205" i="22"/>
  <c r="K205" i="22"/>
  <c r="L205" i="22"/>
  <c r="AI205" i="22" s="1"/>
  <c r="B206" i="22"/>
  <c r="C206" i="22"/>
  <c r="AL206" i="22" s="1"/>
  <c r="E206" i="22"/>
  <c r="AJ206" i="22" s="1"/>
  <c r="F206" i="22"/>
  <c r="AM206" i="22" s="1"/>
  <c r="G206" i="22"/>
  <c r="H206" i="22"/>
  <c r="AN206" i="22" s="1"/>
  <c r="J206" i="22"/>
  <c r="K206" i="22"/>
  <c r="L206" i="22"/>
  <c r="AI206" i="22" s="1"/>
  <c r="B207" i="22"/>
  <c r="C207" i="22"/>
  <c r="AL207" i="22" s="1"/>
  <c r="E207" i="22"/>
  <c r="AJ207" i="22" s="1"/>
  <c r="F207" i="22"/>
  <c r="AM207" i="22" s="1"/>
  <c r="G207" i="22"/>
  <c r="H207" i="22"/>
  <c r="AN207" i="22" s="1"/>
  <c r="I207" i="22"/>
  <c r="J207" i="22"/>
  <c r="K207" i="22"/>
  <c r="L207" i="22"/>
  <c r="AI207" i="22" s="1"/>
  <c r="B208" i="22"/>
  <c r="C208" i="22"/>
  <c r="AL208" i="22" s="1"/>
  <c r="E208" i="22"/>
  <c r="AJ208" i="22" s="1"/>
  <c r="F208" i="22"/>
  <c r="AM208" i="22" s="1"/>
  <c r="G208" i="22"/>
  <c r="H208" i="22"/>
  <c r="AN208" i="22" s="1"/>
  <c r="I208" i="22"/>
  <c r="J208" i="22"/>
  <c r="K208" i="22"/>
  <c r="L208" i="22"/>
  <c r="AI208" i="22" s="1"/>
  <c r="B209" i="22"/>
  <c r="C209" i="22"/>
  <c r="AL209" i="22" s="1"/>
  <c r="E209" i="22"/>
  <c r="AJ209" i="22" s="1"/>
  <c r="F209" i="22"/>
  <c r="AM209" i="22" s="1"/>
  <c r="G209" i="22"/>
  <c r="H209" i="22"/>
  <c r="AN209" i="22" s="1"/>
  <c r="I209" i="22"/>
  <c r="J209" i="22"/>
  <c r="K209" i="22"/>
  <c r="L209" i="22"/>
  <c r="AI209" i="22" s="1"/>
  <c r="B210" i="22"/>
  <c r="C210" i="22"/>
  <c r="AL210" i="22" s="1"/>
  <c r="E210" i="22"/>
  <c r="AJ210" i="22" s="1"/>
  <c r="F210" i="22"/>
  <c r="AM210" i="22" s="1"/>
  <c r="G210" i="22"/>
  <c r="H210" i="22"/>
  <c r="AN210" i="22" s="1"/>
  <c r="I210" i="22"/>
  <c r="J210" i="22"/>
  <c r="K210" i="22"/>
  <c r="L210" i="22"/>
  <c r="AI210" i="22" s="1"/>
  <c r="B211" i="22"/>
  <c r="C211" i="22"/>
  <c r="AL211" i="22" s="1"/>
  <c r="E211" i="22"/>
  <c r="AJ211" i="22" s="1"/>
  <c r="F211" i="22"/>
  <c r="AM211" i="22" s="1"/>
  <c r="G211" i="22"/>
  <c r="H211" i="22"/>
  <c r="AN211" i="22" s="1"/>
  <c r="I211" i="22"/>
  <c r="J211" i="22"/>
  <c r="K211" i="22"/>
  <c r="L211" i="22"/>
  <c r="AI211" i="22" s="1"/>
  <c r="B212" i="22"/>
  <c r="C212" i="22"/>
  <c r="AL212" i="22" s="1"/>
  <c r="E212" i="22"/>
  <c r="AJ212" i="22" s="1"/>
  <c r="F212" i="22"/>
  <c r="AM212" i="22" s="1"/>
  <c r="G212" i="22"/>
  <c r="H212" i="22"/>
  <c r="AN212" i="22" s="1"/>
  <c r="I212" i="22"/>
  <c r="J212" i="22"/>
  <c r="K212" i="22"/>
  <c r="L212" i="22"/>
  <c r="AI212" i="22" s="1"/>
  <c r="B213" i="22"/>
  <c r="C213" i="22"/>
  <c r="AL213" i="22" s="1"/>
  <c r="E213" i="22"/>
  <c r="AJ213" i="22" s="1"/>
  <c r="F213" i="22"/>
  <c r="AM213" i="22" s="1"/>
  <c r="G213" i="22"/>
  <c r="H213" i="22"/>
  <c r="AN213" i="22" s="1"/>
  <c r="I213" i="22"/>
  <c r="J213" i="22"/>
  <c r="K213" i="22"/>
  <c r="L213" i="22"/>
  <c r="AI213" i="22" s="1"/>
  <c r="B214" i="22"/>
  <c r="C214" i="22"/>
  <c r="AL214" i="22" s="1"/>
  <c r="E214" i="22"/>
  <c r="AJ214" i="22" s="1"/>
  <c r="F214" i="22"/>
  <c r="AM214" i="22" s="1"/>
  <c r="G214" i="22"/>
  <c r="H214" i="22"/>
  <c r="AN214" i="22" s="1"/>
  <c r="I214" i="22"/>
  <c r="J214" i="22"/>
  <c r="K214" i="22"/>
  <c r="L214" i="22"/>
  <c r="AI214" i="22" s="1"/>
  <c r="B215" i="22"/>
  <c r="C215" i="22"/>
  <c r="AL215" i="22" s="1"/>
  <c r="E215" i="22"/>
  <c r="AJ215" i="22" s="1"/>
  <c r="F215" i="22"/>
  <c r="AM215" i="22" s="1"/>
  <c r="G215" i="22"/>
  <c r="H215" i="22"/>
  <c r="AN215" i="22" s="1"/>
  <c r="I215" i="22"/>
  <c r="J215" i="22"/>
  <c r="K215" i="22"/>
  <c r="L215" i="22"/>
  <c r="AI215" i="22" s="1"/>
  <c r="B216" i="22"/>
  <c r="C216" i="22"/>
  <c r="AL216" i="22" s="1"/>
  <c r="E216" i="22"/>
  <c r="AJ216" i="22" s="1"/>
  <c r="F216" i="22"/>
  <c r="AM216" i="22" s="1"/>
  <c r="G216" i="22"/>
  <c r="H216" i="22"/>
  <c r="AN216" i="22" s="1"/>
  <c r="I216" i="22"/>
  <c r="J216" i="22"/>
  <c r="K216" i="22"/>
  <c r="L216" i="22"/>
  <c r="AI216" i="22" s="1"/>
  <c r="B217" i="22"/>
  <c r="C217" i="22"/>
  <c r="AL217" i="22" s="1"/>
  <c r="E217" i="22"/>
  <c r="AJ217" i="22" s="1"/>
  <c r="F217" i="22"/>
  <c r="AM217" i="22" s="1"/>
  <c r="G217" i="22"/>
  <c r="H217" i="22"/>
  <c r="AN217" i="22" s="1"/>
  <c r="I217" i="22"/>
  <c r="J217" i="22"/>
  <c r="K217" i="22"/>
  <c r="L217" i="22"/>
  <c r="AI217" i="22" s="1"/>
  <c r="B218" i="22"/>
  <c r="C218" i="22"/>
  <c r="AL218" i="22" s="1"/>
  <c r="E218" i="22"/>
  <c r="AJ218" i="22" s="1"/>
  <c r="F218" i="22"/>
  <c r="AM218" i="22" s="1"/>
  <c r="G218" i="22"/>
  <c r="H218" i="22"/>
  <c r="AN218" i="22" s="1"/>
  <c r="I218" i="22"/>
  <c r="J218" i="22"/>
  <c r="K218" i="22"/>
  <c r="L218" i="22"/>
  <c r="AI218" i="22" s="1"/>
  <c r="B219" i="22"/>
  <c r="C219" i="22"/>
  <c r="AL219" i="22" s="1"/>
  <c r="E219" i="22"/>
  <c r="AJ219" i="22" s="1"/>
  <c r="F219" i="22"/>
  <c r="AM219" i="22" s="1"/>
  <c r="G219" i="22"/>
  <c r="H219" i="22"/>
  <c r="AN219" i="22" s="1"/>
  <c r="I219" i="22"/>
  <c r="J219" i="22"/>
  <c r="K219" i="22"/>
  <c r="L219" i="22"/>
  <c r="AI219" i="22" s="1"/>
  <c r="B220" i="22"/>
  <c r="C220" i="22"/>
  <c r="AL220" i="22" s="1"/>
  <c r="E220" i="22"/>
  <c r="AJ220" i="22" s="1"/>
  <c r="F220" i="22"/>
  <c r="AM220" i="22" s="1"/>
  <c r="G220" i="22"/>
  <c r="H220" i="22"/>
  <c r="AN220" i="22" s="1"/>
  <c r="I220" i="22"/>
  <c r="J220" i="22"/>
  <c r="K220" i="22"/>
  <c r="L220" i="22"/>
  <c r="AI220" i="22" s="1"/>
  <c r="B221" i="22"/>
  <c r="C221" i="22"/>
  <c r="AL221" i="22" s="1"/>
  <c r="E221" i="22"/>
  <c r="AJ221" i="22" s="1"/>
  <c r="F221" i="22"/>
  <c r="AM221" i="22" s="1"/>
  <c r="G221" i="22"/>
  <c r="H221" i="22"/>
  <c r="AN221" i="22" s="1"/>
  <c r="I221" i="22"/>
  <c r="J221" i="22"/>
  <c r="K221" i="22"/>
  <c r="L221" i="22"/>
  <c r="AI221" i="22" s="1"/>
  <c r="B222" i="22"/>
  <c r="C222" i="22"/>
  <c r="AL222" i="22" s="1"/>
  <c r="E222" i="22"/>
  <c r="AJ222" i="22" s="1"/>
  <c r="F222" i="22"/>
  <c r="AM222" i="22" s="1"/>
  <c r="G222" i="22"/>
  <c r="H222" i="22"/>
  <c r="AN222" i="22" s="1"/>
  <c r="I222" i="22"/>
  <c r="J222" i="22"/>
  <c r="K222" i="22"/>
  <c r="L222" i="22"/>
  <c r="AI222" i="22" s="1"/>
  <c r="B223" i="22"/>
  <c r="C223" i="22"/>
  <c r="AL223" i="22" s="1"/>
  <c r="E223" i="22"/>
  <c r="AJ223" i="22" s="1"/>
  <c r="F223" i="22"/>
  <c r="AM223" i="22" s="1"/>
  <c r="G223" i="22"/>
  <c r="H223" i="22"/>
  <c r="AN223" i="22" s="1"/>
  <c r="I223" i="22"/>
  <c r="J223" i="22"/>
  <c r="K223" i="22"/>
  <c r="L223" i="22"/>
  <c r="AI223" i="22" s="1"/>
  <c r="B224" i="22"/>
  <c r="C224" i="22"/>
  <c r="AL224" i="22" s="1"/>
  <c r="E224" i="22"/>
  <c r="AJ224" i="22" s="1"/>
  <c r="F224" i="22"/>
  <c r="AM224" i="22" s="1"/>
  <c r="G224" i="22"/>
  <c r="H224" i="22"/>
  <c r="AN224" i="22" s="1"/>
  <c r="I224" i="22"/>
  <c r="J224" i="22"/>
  <c r="K224" i="22"/>
  <c r="L224" i="22"/>
  <c r="AI224" i="22" s="1"/>
  <c r="B225" i="22"/>
  <c r="C225" i="22"/>
  <c r="AL225" i="22" s="1"/>
  <c r="E225" i="22"/>
  <c r="AJ225" i="22" s="1"/>
  <c r="F225" i="22"/>
  <c r="AM225" i="22" s="1"/>
  <c r="G225" i="22"/>
  <c r="H225" i="22"/>
  <c r="AN225" i="22" s="1"/>
  <c r="I225" i="22"/>
  <c r="J225" i="22"/>
  <c r="K225" i="22"/>
  <c r="L225" i="22"/>
  <c r="AI225" i="22" s="1"/>
  <c r="B226" i="22"/>
  <c r="C226" i="22"/>
  <c r="AL226" i="22" s="1"/>
  <c r="E226" i="22"/>
  <c r="AJ226" i="22" s="1"/>
  <c r="F226" i="22"/>
  <c r="AM226" i="22" s="1"/>
  <c r="G226" i="22"/>
  <c r="H226" i="22"/>
  <c r="AN226" i="22" s="1"/>
  <c r="I226" i="22"/>
  <c r="J226" i="22"/>
  <c r="K226" i="22"/>
  <c r="L226" i="22"/>
  <c r="AI226" i="22" s="1"/>
  <c r="B227" i="22"/>
  <c r="C227" i="22"/>
  <c r="AL227" i="22" s="1"/>
  <c r="E227" i="22"/>
  <c r="AJ227" i="22" s="1"/>
  <c r="F227" i="22"/>
  <c r="AM227" i="22" s="1"/>
  <c r="G227" i="22"/>
  <c r="H227" i="22"/>
  <c r="AN227" i="22" s="1"/>
  <c r="I227" i="22"/>
  <c r="J227" i="22"/>
  <c r="K227" i="22"/>
  <c r="L227" i="22"/>
  <c r="AI227" i="22" s="1"/>
  <c r="B228" i="22"/>
  <c r="C228" i="22"/>
  <c r="AL228" i="22" s="1"/>
  <c r="E228" i="22"/>
  <c r="AJ228" i="22" s="1"/>
  <c r="F228" i="22"/>
  <c r="AM228" i="22" s="1"/>
  <c r="G228" i="22"/>
  <c r="H228" i="22"/>
  <c r="AN228" i="22" s="1"/>
  <c r="I228" i="22"/>
  <c r="J228" i="22"/>
  <c r="K228" i="22"/>
  <c r="L228" i="22"/>
  <c r="AI228" i="22" s="1"/>
  <c r="B229" i="22"/>
  <c r="C229" i="22"/>
  <c r="AL229" i="22" s="1"/>
  <c r="E229" i="22"/>
  <c r="AJ229" i="22" s="1"/>
  <c r="F229" i="22"/>
  <c r="AM229" i="22" s="1"/>
  <c r="G229" i="22"/>
  <c r="H229" i="22"/>
  <c r="AN229" i="22" s="1"/>
  <c r="I229" i="22"/>
  <c r="J229" i="22"/>
  <c r="K229" i="22"/>
  <c r="L229" i="22"/>
  <c r="AI229" i="22" s="1"/>
  <c r="B230" i="22"/>
  <c r="C230" i="22"/>
  <c r="AL230" i="22" s="1"/>
  <c r="E230" i="22"/>
  <c r="AJ230" i="22" s="1"/>
  <c r="F230" i="22"/>
  <c r="AM230" i="22" s="1"/>
  <c r="G230" i="22"/>
  <c r="H230" i="22"/>
  <c r="AN230" i="22" s="1"/>
  <c r="I230" i="22"/>
  <c r="J230" i="22"/>
  <c r="K230" i="22"/>
  <c r="L230" i="22"/>
  <c r="AI230" i="22" s="1"/>
  <c r="B231" i="22"/>
  <c r="C231" i="22"/>
  <c r="AL231" i="22" s="1"/>
  <c r="E231" i="22"/>
  <c r="AJ231" i="22" s="1"/>
  <c r="F231" i="22"/>
  <c r="AM231" i="22" s="1"/>
  <c r="G231" i="22"/>
  <c r="H231" i="22"/>
  <c r="AN231" i="22" s="1"/>
  <c r="I231" i="22"/>
  <c r="J231" i="22"/>
  <c r="K231" i="22"/>
  <c r="L231" i="22"/>
  <c r="AI231" i="22" s="1"/>
  <c r="B232" i="22"/>
  <c r="C232" i="22"/>
  <c r="AL232" i="22" s="1"/>
  <c r="E232" i="22"/>
  <c r="AJ232" i="22" s="1"/>
  <c r="F232" i="22"/>
  <c r="AM232" i="22" s="1"/>
  <c r="G232" i="22"/>
  <c r="H232" i="22"/>
  <c r="AN232" i="22" s="1"/>
  <c r="I232" i="22"/>
  <c r="J232" i="22"/>
  <c r="K232" i="22"/>
  <c r="L232" i="22"/>
  <c r="AI232" i="22" s="1"/>
  <c r="B233" i="22"/>
  <c r="C233" i="22"/>
  <c r="AL233" i="22" s="1"/>
  <c r="E233" i="22"/>
  <c r="AJ233" i="22" s="1"/>
  <c r="F233" i="22"/>
  <c r="AM233" i="22" s="1"/>
  <c r="G233" i="22"/>
  <c r="H233" i="22"/>
  <c r="AN233" i="22" s="1"/>
  <c r="I233" i="22"/>
  <c r="J233" i="22"/>
  <c r="K233" i="22"/>
  <c r="L233" i="22"/>
  <c r="AI233" i="22" s="1"/>
  <c r="B234" i="22"/>
  <c r="C234" i="22"/>
  <c r="AL234" i="22" s="1"/>
  <c r="E234" i="22"/>
  <c r="AJ234" i="22" s="1"/>
  <c r="F234" i="22"/>
  <c r="AM234" i="22" s="1"/>
  <c r="G234" i="22"/>
  <c r="H234" i="22"/>
  <c r="AN234" i="22" s="1"/>
  <c r="I234" i="22"/>
  <c r="J234" i="22"/>
  <c r="K234" i="22"/>
  <c r="L234" i="22"/>
  <c r="AI234" i="22" s="1"/>
  <c r="B235" i="22"/>
  <c r="C235" i="22"/>
  <c r="AL235" i="22" s="1"/>
  <c r="E235" i="22"/>
  <c r="AJ235" i="22" s="1"/>
  <c r="F235" i="22"/>
  <c r="AM235" i="22" s="1"/>
  <c r="G235" i="22"/>
  <c r="H235" i="22"/>
  <c r="AN235" i="22" s="1"/>
  <c r="I235" i="22"/>
  <c r="J235" i="22"/>
  <c r="K235" i="22"/>
  <c r="L235" i="22"/>
  <c r="AI235" i="22" s="1"/>
  <c r="B236" i="22"/>
  <c r="C236" i="22"/>
  <c r="AL236" i="22" s="1"/>
  <c r="E236" i="22"/>
  <c r="AJ236" i="22" s="1"/>
  <c r="F236" i="22"/>
  <c r="AM236" i="22" s="1"/>
  <c r="G236" i="22"/>
  <c r="H236" i="22"/>
  <c r="AN236" i="22" s="1"/>
  <c r="I236" i="22"/>
  <c r="J236" i="22"/>
  <c r="K236" i="22"/>
  <c r="L236" i="22"/>
  <c r="AI236" i="22" s="1"/>
  <c r="B237" i="22"/>
  <c r="C237" i="22"/>
  <c r="AL237" i="22" s="1"/>
  <c r="E237" i="22"/>
  <c r="AJ237" i="22" s="1"/>
  <c r="F237" i="22"/>
  <c r="AM237" i="22" s="1"/>
  <c r="G237" i="22"/>
  <c r="H237" i="22"/>
  <c r="AN237" i="22" s="1"/>
  <c r="I237" i="22"/>
  <c r="J237" i="22"/>
  <c r="K237" i="22"/>
  <c r="L237" i="22"/>
  <c r="AI237" i="22" s="1"/>
  <c r="B238" i="22"/>
  <c r="C238" i="22"/>
  <c r="AL238" i="22" s="1"/>
  <c r="E238" i="22"/>
  <c r="AJ238" i="22" s="1"/>
  <c r="F238" i="22"/>
  <c r="AM238" i="22" s="1"/>
  <c r="G238" i="22"/>
  <c r="H238" i="22"/>
  <c r="AN238" i="22" s="1"/>
  <c r="I238" i="22"/>
  <c r="J238" i="22"/>
  <c r="K238" i="22"/>
  <c r="L238" i="22"/>
  <c r="AI238" i="22" s="1"/>
  <c r="B239" i="22"/>
  <c r="C239" i="22"/>
  <c r="AL239" i="22" s="1"/>
  <c r="E239" i="22"/>
  <c r="AJ239" i="22" s="1"/>
  <c r="F239" i="22"/>
  <c r="AM239" i="22" s="1"/>
  <c r="G239" i="22"/>
  <c r="H239" i="22"/>
  <c r="AN239" i="22" s="1"/>
  <c r="I239" i="22"/>
  <c r="J239" i="22"/>
  <c r="K239" i="22"/>
  <c r="L239" i="22"/>
  <c r="AI239" i="22" s="1"/>
  <c r="B240" i="22"/>
  <c r="C240" i="22"/>
  <c r="AL240" i="22" s="1"/>
  <c r="E240" i="22"/>
  <c r="AJ240" i="22" s="1"/>
  <c r="F240" i="22"/>
  <c r="AM240" i="22" s="1"/>
  <c r="G240" i="22"/>
  <c r="H240" i="22"/>
  <c r="AN240" i="22" s="1"/>
  <c r="I240" i="22"/>
  <c r="J240" i="22"/>
  <c r="K240" i="22"/>
  <c r="L240" i="22"/>
  <c r="AI240" i="22" s="1"/>
  <c r="B241" i="22"/>
  <c r="C241" i="22"/>
  <c r="AL241" i="22" s="1"/>
  <c r="E241" i="22"/>
  <c r="AJ241" i="22" s="1"/>
  <c r="F241" i="22"/>
  <c r="AM241" i="22" s="1"/>
  <c r="G241" i="22"/>
  <c r="H241" i="22"/>
  <c r="AN241" i="22" s="1"/>
  <c r="I241" i="22"/>
  <c r="J241" i="22"/>
  <c r="K241" i="22"/>
  <c r="L241" i="22"/>
  <c r="AI241" i="22" s="1"/>
  <c r="B242" i="22"/>
  <c r="C242" i="22"/>
  <c r="AL242" i="22" s="1"/>
  <c r="E242" i="22"/>
  <c r="AJ242" i="22" s="1"/>
  <c r="F242" i="22"/>
  <c r="AM242" i="22" s="1"/>
  <c r="G242" i="22"/>
  <c r="H242" i="22"/>
  <c r="AN242" i="22" s="1"/>
  <c r="I242" i="22"/>
  <c r="J242" i="22"/>
  <c r="K242" i="22"/>
  <c r="L242" i="22"/>
  <c r="AI242" i="22" s="1"/>
  <c r="B243" i="22"/>
  <c r="C243" i="22"/>
  <c r="AL243" i="22" s="1"/>
  <c r="E243" i="22"/>
  <c r="AJ243" i="22" s="1"/>
  <c r="F243" i="22"/>
  <c r="AM243" i="22" s="1"/>
  <c r="G243" i="22"/>
  <c r="H243" i="22"/>
  <c r="AN243" i="22" s="1"/>
  <c r="I243" i="22"/>
  <c r="J243" i="22"/>
  <c r="K243" i="22"/>
  <c r="L243" i="22"/>
  <c r="AI243" i="22" s="1"/>
  <c r="B244" i="22"/>
  <c r="C244" i="22"/>
  <c r="AL244" i="22" s="1"/>
  <c r="E244" i="22"/>
  <c r="AJ244" i="22" s="1"/>
  <c r="F244" i="22"/>
  <c r="AM244" i="22" s="1"/>
  <c r="G244" i="22"/>
  <c r="H244" i="22"/>
  <c r="AN244" i="22" s="1"/>
  <c r="I244" i="22"/>
  <c r="J244" i="22"/>
  <c r="K244" i="22"/>
  <c r="L244" i="22"/>
  <c r="AI244" i="22" s="1"/>
  <c r="B245" i="22"/>
  <c r="C245" i="22"/>
  <c r="AL245" i="22" s="1"/>
  <c r="E245" i="22"/>
  <c r="AJ245" i="22" s="1"/>
  <c r="F245" i="22"/>
  <c r="AM245" i="22" s="1"/>
  <c r="G245" i="22"/>
  <c r="H245" i="22"/>
  <c r="AN245" i="22" s="1"/>
  <c r="I245" i="22"/>
  <c r="J245" i="22"/>
  <c r="K245" i="22"/>
  <c r="L245" i="22"/>
  <c r="AI245" i="22" s="1"/>
  <c r="B246" i="22"/>
  <c r="C246" i="22"/>
  <c r="AL246" i="22" s="1"/>
  <c r="E246" i="22"/>
  <c r="AJ246" i="22" s="1"/>
  <c r="F246" i="22"/>
  <c r="AM246" i="22" s="1"/>
  <c r="G246" i="22"/>
  <c r="H246" i="22"/>
  <c r="AN246" i="22" s="1"/>
  <c r="I246" i="22"/>
  <c r="J246" i="22"/>
  <c r="K246" i="22"/>
  <c r="L246" i="22"/>
  <c r="AI246" i="22" s="1"/>
  <c r="B247" i="22"/>
  <c r="C247" i="22"/>
  <c r="AL247" i="22" s="1"/>
  <c r="E247" i="22"/>
  <c r="AJ247" i="22" s="1"/>
  <c r="F247" i="22"/>
  <c r="AM247" i="22" s="1"/>
  <c r="G247" i="22"/>
  <c r="H247" i="22"/>
  <c r="AN247" i="22" s="1"/>
  <c r="I247" i="22"/>
  <c r="J247" i="22"/>
  <c r="K247" i="22"/>
  <c r="L247" i="22"/>
  <c r="AI247" i="22" s="1"/>
  <c r="B248" i="22"/>
  <c r="C248" i="22"/>
  <c r="AL248" i="22" s="1"/>
  <c r="E248" i="22"/>
  <c r="AJ248" i="22" s="1"/>
  <c r="F248" i="22"/>
  <c r="AM248" i="22" s="1"/>
  <c r="G248" i="22"/>
  <c r="H248" i="22"/>
  <c r="AN248" i="22" s="1"/>
  <c r="I248" i="22"/>
  <c r="J248" i="22"/>
  <c r="K248" i="22"/>
  <c r="L248" i="22"/>
  <c r="AI248" i="22" s="1"/>
  <c r="B249" i="22"/>
  <c r="C249" i="22"/>
  <c r="AL249" i="22" s="1"/>
  <c r="E249" i="22"/>
  <c r="AJ249" i="22" s="1"/>
  <c r="F249" i="22"/>
  <c r="AM249" i="22" s="1"/>
  <c r="G249" i="22"/>
  <c r="H249" i="22"/>
  <c r="AN249" i="22" s="1"/>
  <c r="I249" i="22"/>
  <c r="J249" i="22"/>
  <c r="K249" i="22"/>
  <c r="L249" i="22"/>
  <c r="AI249" i="22" s="1"/>
  <c r="B250" i="22"/>
  <c r="C250" i="22"/>
  <c r="AL250" i="22" s="1"/>
  <c r="E250" i="22"/>
  <c r="AJ250" i="22" s="1"/>
  <c r="F250" i="22"/>
  <c r="AM250" i="22" s="1"/>
  <c r="G250" i="22"/>
  <c r="H250" i="22"/>
  <c r="AN250" i="22" s="1"/>
  <c r="I250" i="22"/>
  <c r="J250" i="22"/>
  <c r="K250" i="22"/>
  <c r="L250" i="22"/>
  <c r="AI250" i="22" s="1"/>
  <c r="B251" i="22"/>
  <c r="C251" i="22"/>
  <c r="AL251" i="22" s="1"/>
  <c r="E251" i="22"/>
  <c r="AJ251" i="22" s="1"/>
  <c r="F251" i="22"/>
  <c r="AM251" i="22" s="1"/>
  <c r="G251" i="22"/>
  <c r="H251" i="22"/>
  <c r="AN251" i="22" s="1"/>
  <c r="I251" i="22"/>
  <c r="J251" i="22"/>
  <c r="K251" i="22"/>
  <c r="L251" i="22"/>
  <c r="AI251" i="22" s="1"/>
  <c r="B252" i="22"/>
  <c r="C252" i="22"/>
  <c r="AL252" i="22" s="1"/>
  <c r="E252" i="22"/>
  <c r="AJ252" i="22" s="1"/>
  <c r="F252" i="22"/>
  <c r="AM252" i="22" s="1"/>
  <c r="G252" i="22"/>
  <c r="H252" i="22"/>
  <c r="AN252" i="22" s="1"/>
  <c r="I252" i="22"/>
  <c r="J252" i="22"/>
  <c r="K252" i="22"/>
  <c r="L252" i="22"/>
  <c r="AI252" i="22" s="1"/>
  <c r="B253" i="22"/>
  <c r="C253" i="22"/>
  <c r="AL253" i="22" s="1"/>
  <c r="E253" i="22"/>
  <c r="AJ253" i="22" s="1"/>
  <c r="F253" i="22"/>
  <c r="AM253" i="22" s="1"/>
  <c r="G253" i="22"/>
  <c r="H253" i="22"/>
  <c r="AN253" i="22" s="1"/>
  <c r="I253" i="22"/>
  <c r="J253" i="22"/>
  <c r="K253" i="22"/>
  <c r="L253" i="22"/>
  <c r="AI253" i="22" s="1"/>
  <c r="B254" i="22"/>
  <c r="C254" i="22"/>
  <c r="AL254" i="22" s="1"/>
  <c r="E254" i="22"/>
  <c r="AJ254" i="22" s="1"/>
  <c r="F254" i="22"/>
  <c r="AM254" i="22" s="1"/>
  <c r="G254" i="22"/>
  <c r="H254" i="22"/>
  <c r="AN254" i="22" s="1"/>
  <c r="I254" i="22"/>
  <c r="J254" i="22"/>
  <c r="K254" i="22"/>
  <c r="L254" i="22"/>
  <c r="AI254" i="22" s="1"/>
  <c r="B255" i="22"/>
  <c r="C255" i="22"/>
  <c r="AL255" i="22" s="1"/>
  <c r="E255" i="22"/>
  <c r="AJ255" i="22" s="1"/>
  <c r="F255" i="22"/>
  <c r="AM255" i="22" s="1"/>
  <c r="G255" i="22"/>
  <c r="H255" i="22"/>
  <c r="AN255" i="22" s="1"/>
  <c r="I255" i="22"/>
  <c r="J255" i="22"/>
  <c r="K255" i="22"/>
  <c r="L255" i="22"/>
  <c r="AI255" i="22" s="1"/>
  <c r="B256" i="22"/>
  <c r="C256" i="22"/>
  <c r="AL256" i="22" s="1"/>
  <c r="E256" i="22"/>
  <c r="AJ256" i="22" s="1"/>
  <c r="F256" i="22"/>
  <c r="AM256" i="22" s="1"/>
  <c r="G256" i="22"/>
  <c r="H256" i="22"/>
  <c r="AN256" i="22" s="1"/>
  <c r="I256" i="22"/>
  <c r="J256" i="22"/>
  <c r="K256" i="22"/>
  <c r="L256" i="22"/>
  <c r="AI256" i="22" s="1"/>
  <c r="B257" i="22"/>
  <c r="C257" i="22"/>
  <c r="AL257" i="22" s="1"/>
  <c r="E257" i="22"/>
  <c r="AJ257" i="22" s="1"/>
  <c r="F257" i="22"/>
  <c r="AM257" i="22" s="1"/>
  <c r="G257" i="22"/>
  <c r="H257" i="22"/>
  <c r="AN257" i="22" s="1"/>
  <c r="I257" i="22"/>
  <c r="J257" i="22"/>
  <c r="K257" i="22"/>
  <c r="L257" i="22"/>
  <c r="AI257" i="22" s="1"/>
  <c r="B258" i="22"/>
  <c r="C258" i="22"/>
  <c r="AL258" i="22" s="1"/>
  <c r="E258" i="22"/>
  <c r="AJ258" i="22" s="1"/>
  <c r="F258" i="22"/>
  <c r="AM258" i="22" s="1"/>
  <c r="G258" i="22"/>
  <c r="H258" i="22"/>
  <c r="AN258" i="22" s="1"/>
  <c r="I258" i="22"/>
  <c r="J258" i="22"/>
  <c r="K258" i="22"/>
  <c r="L258" i="22"/>
  <c r="AI258" i="22" s="1"/>
  <c r="B259" i="22"/>
  <c r="C259" i="22"/>
  <c r="AL259" i="22" s="1"/>
  <c r="E259" i="22"/>
  <c r="AJ259" i="22" s="1"/>
  <c r="F259" i="22"/>
  <c r="AM259" i="22" s="1"/>
  <c r="G259" i="22"/>
  <c r="H259" i="22"/>
  <c r="AN259" i="22" s="1"/>
  <c r="I259" i="22"/>
  <c r="J259" i="22"/>
  <c r="K259" i="22"/>
  <c r="L259" i="22"/>
  <c r="AI259" i="22" s="1"/>
  <c r="B260" i="22"/>
  <c r="C260" i="22"/>
  <c r="AL260" i="22" s="1"/>
  <c r="E260" i="22"/>
  <c r="AJ260" i="22" s="1"/>
  <c r="F260" i="22"/>
  <c r="AM260" i="22" s="1"/>
  <c r="G260" i="22"/>
  <c r="H260" i="22"/>
  <c r="AN260" i="22" s="1"/>
  <c r="I260" i="22"/>
  <c r="J260" i="22"/>
  <c r="K260" i="22"/>
  <c r="L260" i="22"/>
  <c r="AI260" i="22" s="1"/>
  <c r="B261" i="22"/>
  <c r="C261" i="22"/>
  <c r="AL261" i="22" s="1"/>
  <c r="E261" i="22"/>
  <c r="AJ261" i="22" s="1"/>
  <c r="F261" i="22"/>
  <c r="AM261" i="22" s="1"/>
  <c r="G261" i="22"/>
  <c r="H261" i="22"/>
  <c r="AN261" i="22" s="1"/>
  <c r="I261" i="22"/>
  <c r="J261" i="22"/>
  <c r="K261" i="22"/>
  <c r="L261" i="22"/>
  <c r="AI261" i="22" s="1"/>
  <c r="B262" i="22"/>
  <c r="C262" i="22"/>
  <c r="AL262" i="22" s="1"/>
  <c r="E262" i="22"/>
  <c r="AJ262" i="22" s="1"/>
  <c r="F262" i="22"/>
  <c r="AM262" i="22" s="1"/>
  <c r="G262" i="22"/>
  <c r="H262" i="22"/>
  <c r="AN262" i="22" s="1"/>
  <c r="I262" i="22"/>
  <c r="J262" i="22"/>
  <c r="K262" i="22"/>
  <c r="L262" i="22"/>
  <c r="AI262" i="22" s="1"/>
  <c r="B263" i="22"/>
  <c r="C263" i="22"/>
  <c r="AL263" i="22" s="1"/>
  <c r="E263" i="22"/>
  <c r="AJ263" i="22" s="1"/>
  <c r="F263" i="22"/>
  <c r="AM263" i="22" s="1"/>
  <c r="G263" i="22"/>
  <c r="H263" i="22"/>
  <c r="AN263" i="22" s="1"/>
  <c r="I263" i="22"/>
  <c r="J263" i="22"/>
  <c r="K263" i="22"/>
  <c r="L263" i="22"/>
  <c r="AI263" i="22" s="1"/>
  <c r="B264" i="22"/>
  <c r="C264" i="22"/>
  <c r="AL264" i="22" s="1"/>
  <c r="E264" i="22"/>
  <c r="AJ264" i="22" s="1"/>
  <c r="F264" i="22"/>
  <c r="AM264" i="22" s="1"/>
  <c r="G264" i="22"/>
  <c r="H264" i="22"/>
  <c r="AN264" i="22" s="1"/>
  <c r="I264" i="22"/>
  <c r="J264" i="22"/>
  <c r="K264" i="22"/>
  <c r="L264" i="22"/>
  <c r="AI264" i="22" s="1"/>
  <c r="B265" i="22"/>
  <c r="C265" i="22"/>
  <c r="AL265" i="22" s="1"/>
  <c r="E265" i="22"/>
  <c r="AJ265" i="22" s="1"/>
  <c r="F265" i="22"/>
  <c r="AM265" i="22" s="1"/>
  <c r="G265" i="22"/>
  <c r="H265" i="22"/>
  <c r="AN265" i="22" s="1"/>
  <c r="I265" i="22"/>
  <c r="J265" i="22"/>
  <c r="K265" i="22"/>
  <c r="L265" i="22"/>
  <c r="AI265" i="22" s="1"/>
  <c r="B266" i="22"/>
  <c r="C266" i="22"/>
  <c r="AL266" i="22" s="1"/>
  <c r="E266" i="22"/>
  <c r="AJ266" i="22" s="1"/>
  <c r="F266" i="22"/>
  <c r="AM266" i="22" s="1"/>
  <c r="G266" i="22"/>
  <c r="H266" i="22"/>
  <c r="AN266" i="22" s="1"/>
  <c r="I266" i="22"/>
  <c r="J266" i="22"/>
  <c r="K266" i="22"/>
  <c r="L266" i="22"/>
  <c r="AI266" i="22" s="1"/>
  <c r="B267" i="22"/>
  <c r="C267" i="22"/>
  <c r="AL267" i="22" s="1"/>
  <c r="E267" i="22"/>
  <c r="AJ267" i="22" s="1"/>
  <c r="F267" i="22"/>
  <c r="AM267" i="22" s="1"/>
  <c r="G267" i="22"/>
  <c r="H267" i="22"/>
  <c r="AN267" i="22" s="1"/>
  <c r="I267" i="22"/>
  <c r="J267" i="22"/>
  <c r="K267" i="22"/>
  <c r="L267" i="22"/>
  <c r="AI267" i="22" s="1"/>
  <c r="B268" i="22"/>
  <c r="C268" i="22"/>
  <c r="AL268" i="22" s="1"/>
  <c r="E268" i="22"/>
  <c r="AJ268" i="22" s="1"/>
  <c r="F268" i="22"/>
  <c r="AM268" i="22" s="1"/>
  <c r="G268" i="22"/>
  <c r="H268" i="22"/>
  <c r="AN268" i="22" s="1"/>
  <c r="I268" i="22"/>
  <c r="J268" i="22"/>
  <c r="K268" i="22"/>
  <c r="L268" i="22"/>
  <c r="AI268" i="22" s="1"/>
  <c r="B269" i="22"/>
  <c r="C269" i="22"/>
  <c r="AL269" i="22" s="1"/>
  <c r="E269" i="22"/>
  <c r="AJ269" i="22" s="1"/>
  <c r="F269" i="22"/>
  <c r="AM269" i="22" s="1"/>
  <c r="G269" i="22"/>
  <c r="H269" i="22"/>
  <c r="AN269" i="22" s="1"/>
  <c r="I269" i="22"/>
  <c r="J269" i="22"/>
  <c r="K269" i="22"/>
  <c r="L269" i="22"/>
  <c r="AI269" i="22" s="1"/>
  <c r="B270" i="22"/>
  <c r="C270" i="22"/>
  <c r="AL270" i="22" s="1"/>
  <c r="E270" i="22"/>
  <c r="AJ270" i="22" s="1"/>
  <c r="F270" i="22"/>
  <c r="AM270" i="22" s="1"/>
  <c r="G270" i="22"/>
  <c r="H270" i="22"/>
  <c r="AN270" i="22" s="1"/>
  <c r="I270" i="22"/>
  <c r="J270" i="22"/>
  <c r="K270" i="22"/>
  <c r="L270" i="22"/>
  <c r="AI270" i="22" s="1"/>
  <c r="B271" i="22"/>
  <c r="C271" i="22"/>
  <c r="AL271" i="22" s="1"/>
  <c r="E271" i="22"/>
  <c r="AJ271" i="22" s="1"/>
  <c r="F271" i="22"/>
  <c r="AM271" i="22" s="1"/>
  <c r="G271" i="22"/>
  <c r="H271" i="22"/>
  <c r="AN271" i="22" s="1"/>
  <c r="I271" i="22"/>
  <c r="J271" i="22"/>
  <c r="K271" i="22"/>
  <c r="L271" i="22"/>
  <c r="AI271" i="22" s="1"/>
  <c r="B272" i="22"/>
  <c r="C272" i="22"/>
  <c r="AL272" i="22" s="1"/>
  <c r="E272" i="22"/>
  <c r="AJ272" i="22" s="1"/>
  <c r="F272" i="22"/>
  <c r="AM272" i="22" s="1"/>
  <c r="G272" i="22"/>
  <c r="H272" i="22"/>
  <c r="AN272" i="22" s="1"/>
  <c r="I272" i="22"/>
  <c r="J272" i="22"/>
  <c r="K272" i="22"/>
  <c r="L272" i="22"/>
  <c r="AI272" i="22" s="1"/>
  <c r="B273" i="22"/>
  <c r="C273" i="22"/>
  <c r="AL273" i="22" s="1"/>
  <c r="E273" i="22"/>
  <c r="AJ273" i="22" s="1"/>
  <c r="F273" i="22"/>
  <c r="AM273" i="22" s="1"/>
  <c r="G273" i="22"/>
  <c r="H273" i="22"/>
  <c r="AN273" i="22" s="1"/>
  <c r="I273" i="22"/>
  <c r="J273" i="22"/>
  <c r="K273" i="22"/>
  <c r="L273" i="22"/>
  <c r="AI273" i="22" s="1"/>
  <c r="B274" i="22"/>
  <c r="C274" i="22"/>
  <c r="AL274" i="22" s="1"/>
  <c r="E274" i="22"/>
  <c r="AJ274" i="22" s="1"/>
  <c r="F274" i="22"/>
  <c r="AM274" i="22" s="1"/>
  <c r="G274" i="22"/>
  <c r="H274" i="22"/>
  <c r="AN274" i="22" s="1"/>
  <c r="I274" i="22"/>
  <c r="J274" i="22"/>
  <c r="K274" i="22"/>
  <c r="L274" i="22"/>
  <c r="AI274" i="22" s="1"/>
  <c r="B275" i="22"/>
  <c r="C275" i="22"/>
  <c r="AL275" i="22" s="1"/>
  <c r="E275" i="22"/>
  <c r="AJ275" i="22" s="1"/>
  <c r="F275" i="22"/>
  <c r="AM275" i="22" s="1"/>
  <c r="G275" i="22"/>
  <c r="H275" i="22"/>
  <c r="AN275" i="22" s="1"/>
  <c r="I275" i="22"/>
  <c r="J275" i="22"/>
  <c r="K275" i="22"/>
  <c r="L275" i="22"/>
  <c r="AI275" i="22" s="1"/>
  <c r="B276" i="22"/>
  <c r="C276" i="22"/>
  <c r="AL276" i="22" s="1"/>
  <c r="E276" i="22"/>
  <c r="AJ276" i="22" s="1"/>
  <c r="F276" i="22"/>
  <c r="AM276" i="22" s="1"/>
  <c r="G276" i="22"/>
  <c r="H276" i="22"/>
  <c r="AN276" i="22" s="1"/>
  <c r="I276" i="22"/>
  <c r="J276" i="22"/>
  <c r="K276" i="22"/>
  <c r="L276" i="22"/>
  <c r="AI276" i="22" s="1"/>
  <c r="B277" i="22"/>
  <c r="C277" i="22"/>
  <c r="AL277" i="22" s="1"/>
  <c r="E277" i="22"/>
  <c r="AJ277" i="22" s="1"/>
  <c r="F277" i="22"/>
  <c r="AM277" i="22" s="1"/>
  <c r="G277" i="22"/>
  <c r="H277" i="22"/>
  <c r="AN277" i="22" s="1"/>
  <c r="I277" i="22"/>
  <c r="J277" i="22"/>
  <c r="K277" i="22"/>
  <c r="L277" i="22"/>
  <c r="AI277" i="22" s="1"/>
  <c r="B278" i="22"/>
  <c r="C278" i="22"/>
  <c r="AL278" i="22" s="1"/>
  <c r="E278" i="22"/>
  <c r="AJ278" i="22" s="1"/>
  <c r="F278" i="22"/>
  <c r="AM278" i="22" s="1"/>
  <c r="G278" i="22"/>
  <c r="H278" i="22"/>
  <c r="AN278" i="22" s="1"/>
  <c r="I278" i="22"/>
  <c r="J278" i="22"/>
  <c r="K278" i="22"/>
  <c r="L278" i="22"/>
  <c r="AI278" i="22" s="1"/>
  <c r="B279" i="22"/>
  <c r="C279" i="22"/>
  <c r="AL279" i="22" s="1"/>
  <c r="E279" i="22"/>
  <c r="AJ279" i="22" s="1"/>
  <c r="F279" i="22"/>
  <c r="AM279" i="22" s="1"/>
  <c r="G279" i="22"/>
  <c r="H279" i="22"/>
  <c r="AN279" i="22" s="1"/>
  <c r="I279" i="22"/>
  <c r="J279" i="22"/>
  <c r="K279" i="22"/>
  <c r="L279" i="22"/>
  <c r="AI279" i="22" s="1"/>
  <c r="B280" i="22"/>
  <c r="C280" i="22"/>
  <c r="AL280" i="22" s="1"/>
  <c r="E280" i="22"/>
  <c r="AJ280" i="22" s="1"/>
  <c r="F280" i="22"/>
  <c r="AM280" i="22" s="1"/>
  <c r="G280" i="22"/>
  <c r="H280" i="22"/>
  <c r="AN280" i="22" s="1"/>
  <c r="I280" i="22"/>
  <c r="J280" i="22"/>
  <c r="K280" i="22"/>
  <c r="L280" i="22"/>
  <c r="AI280" i="22" s="1"/>
  <c r="B281" i="22"/>
  <c r="C281" i="22"/>
  <c r="AL281" i="22" s="1"/>
  <c r="E281" i="22"/>
  <c r="AJ281" i="22" s="1"/>
  <c r="F281" i="22"/>
  <c r="AM281" i="22" s="1"/>
  <c r="G281" i="22"/>
  <c r="H281" i="22"/>
  <c r="AN281" i="22" s="1"/>
  <c r="I281" i="22"/>
  <c r="J281" i="22"/>
  <c r="K281" i="22"/>
  <c r="L281" i="22"/>
  <c r="AI281" i="22" s="1"/>
  <c r="B282" i="22"/>
  <c r="C282" i="22"/>
  <c r="AL282" i="22" s="1"/>
  <c r="E282" i="22"/>
  <c r="AJ282" i="22" s="1"/>
  <c r="F282" i="22"/>
  <c r="AM282" i="22" s="1"/>
  <c r="G282" i="22"/>
  <c r="H282" i="22"/>
  <c r="AN282" i="22" s="1"/>
  <c r="I282" i="22"/>
  <c r="J282" i="22"/>
  <c r="K282" i="22"/>
  <c r="L282" i="22"/>
  <c r="AI282" i="22" s="1"/>
  <c r="B283" i="22"/>
  <c r="C283" i="22"/>
  <c r="AL283" i="22" s="1"/>
  <c r="E283" i="22"/>
  <c r="AJ283" i="22" s="1"/>
  <c r="F283" i="22"/>
  <c r="AM283" i="22" s="1"/>
  <c r="G283" i="22"/>
  <c r="H283" i="22"/>
  <c r="AN283" i="22" s="1"/>
  <c r="I283" i="22"/>
  <c r="J283" i="22"/>
  <c r="K283" i="22"/>
  <c r="L283" i="22"/>
  <c r="AI283" i="22" s="1"/>
  <c r="B284" i="22"/>
  <c r="C284" i="22"/>
  <c r="AL284" i="22" s="1"/>
  <c r="E284" i="22"/>
  <c r="AJ284" i="22" s="1"/>
  <c r="F284" i="22"/>
  <c r="AM284" i="22" s="1"/>
  <c r="G284" i="22"/>
  <c r="H284" i="22"/>
  <c r="AN284" i="22" s="1"/>
  <c r="I284" i="22"/>
  <c r="J284" i="22"/>
  <c r="K284" i="22"/>
  <c r="L284" i="22"/>
  <c r="AI284" i="22" s="1"/>
  <c r="B285" i="22"/>
  <c r="C285" i="22"/>
  <c r="AL285" i="22" s="1"/>
  <c r="E285" i="22"/>
  <c r="AJ285" i="22" s="1"/>
  <c r="F285" i="22"/>
  <c r="AM285" i="22" s="1"/>
  <c r="G285" i="22"/>
  <c r="H285" i="22"/>
  <c r="AN285" i="22" s="1"/>
  <c r="I285" i="22"/>
  <c r="J285" i="22"/>
  <c r="K285" i="22"/>
  <c r="L285" i="22"/>
  <c r="AI285" i="22" s="1"/>
  <c r="B286" i="22"/>
  <c r="C286" i="22"/>
  <c r="AL286" i="22" s="1"/>
  <c r="E286" i="22"/>
  <c r="AJ286" i="22" s="1"/>
  <c r="F286" i="22"/>
  <c r="AM286" i="22" s="1"/>
  <c r="G286" i="22"/>
  <c r="H286" i="22"/>
  <c r="AN286" i="22" s="1"/>
  <c r="I286" i="22"/>
  <c r="J286" i="22"/>
  <c r="K286" i="22"/>
  <c r="L286" i="22"/>
  <c r="AI286" i="22" s="1"/>
  <c r="B287" i="22"/>
  <c r="C287" i="22"/>
  <c r="AL287" i="22" s="1"/>
  <c r="E287" i="22"/>
  <c r="AJ287" i="22" s="1"/>
  <c r="F287" i="22"/>
  <c r="AM287" i="22" s="1"/>
  <c r="G287" i="22"/>
  <c r="H287" i="22"/>
  <c r="AN287" i="22" s="1"/>
  <c r="I287" i="22"/>
  <c r="J287" i="22"/>
  <c r="K287" i="22"/>
  <c r="L287" i="22"/>
  <c r="AI287" i="22" s="1"/>
  <c r="B288" i="22"/>
  <c r="C288" i="22"/>
  <c r="AL288" i="22" s="1"/>
  <c r="E288" i="22"/>
  <c r="AJ288" i="22" s="1"/>
  <c r="F288" i="22"/>
  <c r="AM288" i="22" s="1"/>
  <c r="G288" i="22"/>
  <c r="H288" i="22"/>
  <c r="AN288" i="22" s="1"/>
  <c r="I288" i="22"/>
  <c r="J288" i="22"/>
  <c r="K288" i="22"/>
  <c r="L288" i="22"/>
  <c r="AI288" i="22" s="1"/>
  <c r="B289" i="22"/>
  <c r="C289" i="22"/>
  <c r="AL289" i="22" s="1"/>
  <c r="E289" i="22"/>
  <c r="AJ289" i="22" s="1"/>
  <c r="F289" i="22"/>
  <c r="AM289" i="22" s="1"/>
  <c r="G289" i="22"/>
  <c r="H289" i="22"/>
  <c r="AN289" i="22" s="1"/>
  <c r="I289" i="22"/>
  <c r="J289" i="22"/>
  <c r="K289" i="22"/>
  <c r="L289" i="22"/>
  <c r="AI289" i="22" s="1"/>
  <c r="B290" i="22"/>
  <c r="C290" i="22"/>
  <c r="AL290" i="22" s="1"/>
  <c r="E290" i="22"/>
  <c r="AJ290" i="22" s="1"/>
  <c r="F290" i="22"/>
  <c r="AM290" i="22" s="1"/>
  <c r="G290" i="22"/>
  <c r="H290" i="22"/>
  <c r="AN290" i="22" s="1"/>
  <c r="I290" i="22"/>
  <c r="J290" i="22"/>
  <c r="K290" i="22"/>
  <c r="L290" i="22"/>
  <c r="AI290" i="22" s="1"/>
  <c r="B291" i="22"/>
  <c r="C291" i="22"/>
  <c r="AL291" i="22" s="1"/>
  <c r="E291" i="22"/>
  <c r="AJ291" i="22" s="1"/>
  <c r="F291" i="22"/>
  <c r="AM291" i="22" s="1"/>
  <c r="G291" i="22"/>
  <c r="H291" i="22"/>
  <c r="AN291" i="22" s="1"/>
  <c r="I291" i="22"/>
  <c r="J291" i="22"/>
  <c r="K291" i="22"/>
  <c r="L291" i="22"/>
  <c r="AI291" i="22" s="1"/>
  <c r="B292" i="22"/>
  <c r="C292" i="22"/>
  <c r="AL292" i="22" s="1"/>
  <c r="E292" i="22"/>
  <c r="AJ292" i="22" s="1"/>
  <c r="F292" i="22"/>
  <c r="AM292" i="22" s="1"/>
  <c r="G292" i="22"/>
  <c r="H292" i="22"/>
  <c r="AN292" i="22" s="1"/>
  <c r="I292" i="22"/>
  <c r="J292" i="22"/>
  <c r="K292" i="22"/>
  <c r="L292" i="22"/>
  <c r="AI292" i="22" s="1"/>
  <c r="B293" i="22"/>
  <c r="C293" i="22"/>
  <c r="AL293" i="22" s="1"/>
  <c r="E293" i="22"/>
  <c r="AJ293" i="22" s="1"/>
  <c r="F293" i="22"/>
  <c r="AM293" i="22" s="1"/>
  <c r="G293" i="22"/>
  <c r="H293" i="22"/>
  <c r="AN293" i="22" s="1"/>
  <c r="I293" i="22"/>
  <c r="J293" i="22"/>
  <c r="K293" i="22"/>
  <c r="L293" i="22"/>
  <c r="AI293" i="22" s="1"/>
  <c r="B294" i="22"/>
  <c r="C294" i="22"/>
  <c r="AL294" i="22" s="1"/>
  <c r="E294" i="22"/>
  <c r="AJ294" i="22" s="1"/>
  <c r="F294" i="22"/>
  <c r="AM294" i="22" s="1"/>
  <c r="G294" i="22"/>
  <c r="H294" i="22"/>
  <c r="AN294" i="22" s="1"/>
  <c r="I294" i="22"/>
  <c r="J294" i="22"/>
  <c r="K294" i="22"/>
  <c r="L294" i="22"/>
  <c r="AI294" i="22" s="1"/>
  <c r="B295" i="22"/>
  <c r="C295" i="22"/>
  <c r="AL295" i="22" s="1"/>
  <c r="E295" i="22"/>
  <c r="AJ295" i="22" s="1"/>
  <c r="F295" i="22"/>
  <c r="AM295" i="22" s="1"/>
  <c r="G295" i="22"/>
  <c r="H295" i="22"/>
  <c r="AN295" i="22" s="1"/>
  <c r="I295" i="22"/>
  <c r="J295" i="22"/>
  <c r="K295" i="22"/>
  <c r="L295" i="22"/>
  <c r="AI295" i="22" s="1"/>
  <c r="B296" i="22"/>
  <c r="C296" i="22"/>
  <c r="AL296" i="22" s="1"/>
  <c r="E296" i="22"/>
  <c r="AJ296" i="22" s="1"/>
  <c r="F296" i="22"/>
  <c r="AM296" i="22" s="1"/>
  <c r="G296" i="22"/>
  <c r="H296" i="22"/>
  <c r="AN296" i="22" s="1"/>
  <c r="I296" i="22"/>
  <c r="J296" i="22"/>
  <c r="K296" i="22"/>
  <c r="L296" i="22"/>
  <c r="AI296" i="22" s="1"/>
  <c r="B297" i="22"/>
  <c r="C297" i="22"/>
  <c r="AL297" i="22" s="1"/>
  <c r="E297" i="22"/>
  <c r="AJ297" i="22" s="1"/>
  <c r="F297" i="22"/>
  <c r="AM297" i="22" s="1"/>
  <c r="G297" i="22"/>
  <c r="H297" i="22"/>
  <c r="AN297" i="22" s="1"/>
  <c r="I297" i="22"/>
  <c r="J297" i="22"/>
  <c r="K297" i="22"/>
  <c r="L297" i="22"/>
  <c r="AI297" i="22" s="1"/>
  <c r="B298" i="22"/>
  <c r="C298" i="22"/>
  <c r="AL298" i="22" s="1"/>
  <c r="E298" i="22"/>
  <c r="AJ298" i="22" s="1"/>
  <c r="F298" i="22"/>
  <c r="AM298" i="22" s="1"/>
  <c r="G298" i="22"/>
  <c r="H298" i="22"/>
  <c r="AN298" i="22" s="1"/>
  <c r="I298" i="22"/>
  <c r="J298" i="22"/>
  <c r="K298" i="22"/>
  <c r="L298" i="22"/>
  <c r="AI298" i="22" s="1"/>
  <c r="B299" i="22"/>
  <c r="C299" i="22"/>
  <c r="AL299" i="22" s="1"/>
  <c r="E299" i="22"/>
  <c r="AJ299" i="22" s="1"/>
  <c r="F299" i="22"/>
  <c r="AM299" i="22" s="1"/>
  <c r="G299" i="22"/>
  <c r="H299" i="22"/>
  <c r="AN299" i="22" s="1"/>
  <c r="I299" i="22"/>
  <c r="J299" i="22"/>
  <c r="K299" i="22"/>
  <c r="L299" i="22"/>
  <c r="AI299" i="22" s="1"/>
  <c r="B300" i="22"/>
  <c r="C300" i="22"/>
  <c r="AL300" i="22" s="1"/>
  <c r="E300" i="22"/>
  <c r="AJ300" i="22" s="1"/>
  <c r="F300" i="22"/>
  <c r="AM300" i="22" s="1"/>
  <c r="G300" i="22"/>
  <c r="H300" i="22"/>
  <c r="AN300" i="22" s="1"/>
  <c r="I300" i="22"/>
  <c r="J300" i="22"/>
  <c r="K300" i="22"/>
  <c r="L300" i="22"/>
  <c r="AI300" i="22" s="1"/>
  <c r="B301" i="22"/>
  <c r="C301" i="22"/>
  <c r="AL301" i="22" s="1"/>
  <c r="E301" i="22"/>
  <c r="AJ301" i="22" s="1"/>
  <c r="F301" i="22"/>
  <c r="AM301" i="22" s="1"/>
  <c r="G301" i="22"/>
  <c r="H301" i="22"/>
  <c r="AN301" i="22" s="1"/>
  <c r="I301" i="22"/>
  <c r="J301" i="22"/>
  <c r="K301" i="22"/>
  <c r="L301" i="22"/>
  <c r="AI301" i="22" s="1"/>
  <c r="B302" i="22"/>
  <c r="C302" i="22"/>
  <c r="AL302" i="22" s="1"/>
  <c r="E302" i="22"/>
  <c r="AJ302" i="22" s="1"/>
  <c r="F302" i="22"/>
  <c r="AM302" i="22" s="1"/>
  <c r="G302" i="22"/>
  <c r="H302" i="22"/>
  <c r="AN302" i="22" s="1"/>
  <c r="I302" i="22"/>
  <c r="J302" i="22"/>
  <c r="K302" i="22"/>
  <c r="L302" i="22"/>
  <c r="AI302" i="22" s="1"/>
  <c r="B303" i="22"/>
  <c r="C303" i="22"/>
  <c r="AL303" i="22" s="1"/>
  <c r="E303" i="22"/>
  <c r="AJ303" i="22" s="1"/>
  <c r="F303" i="22"/>
  <c r="AM303" i="22" s="1"/>
  <c r="G303" i="22"/>
  <c r="H303" i="22"/>
  <c r="AN303" i="22" s="1"/>
  <c r="I303" i="22"/>
  <c r="J303" i="22"/>
  <c r="K303" i="22"/>
  <c r="L303" i="22"/>
  <c r="AI303" i="22" s="1"/>
  <c r="B304" i="22"/>
  <c r="C304" i="22"/>
  <c r="AL304" i="22" s="1"/>
  <c r="E304" i="22"/>
  <c r="AJ304" i="22" s="1"/>
  <c r="F304" i="22"/>
  <c r="AM304" i="22" s="1"/>
  <c r="G304" i="22"/>
  <c r="H304" i="22"/>
  <c r="AN304" i="22" s="1"/>
  <c r="I304" i="22"/>
  <c r="J304" i="22"/>
  <c r="K304" i="22"/>
  <c r="L304" i="22"/>
  <c r="AI304" i="22" s="1"/>
  <c r="B305" i="22"/>
  <c r="C305" i="22"/>
  <c r="AL305" i="22" s="1"/>
  <c r="E305" i="22"/>
  <c r="AJ305" i="22" s="1"/>
  <c r="F305" i="22"/>
  <c r="AM305" i="22" s="1"/>
  <c r="G305" i="22"/>
  <c r="H305" i="22"/>
  <c r="AN305" i="22" s="1"/>
  <c r="I305" i="22"/>
  <c r="J305" i="22"/>
  <c r="K305" i="22"/>
  <c r="L305" i="22"/>
  <c r="AI305" i="22" s="1"/>
  <c r="B306" i="22"/>
  <c r="C306" i="22"/>
  <c r="AL306" i="22" s="1"/>
  <c r="E306" i="22"/>
  <c r="AJ306" i="22" s="1"/>
  <c r="F306" i="22"/>
  <c r="AM306" i="22" s="1"/>
  <c r="G306" i="22"/>
  <c r="H306" i="22"/>
  <c r="AN306" i="22" s="1"/>
  <c r="I306" i="22"/>
  <c r="J306" i="22"/>
  <c r="K306" i="22"/>
  <c r="L306" i="22"/>
  <c r="AI306" i="22" s="1"/>
  <c r="B307" i="22"/>
  <c r="C307" i="22"/>
  <c r="AL307" i="22" s="1"/>
  <c r="E307" i="22"/>
  <c r="AJ307" i="22" s="1"/>
  <c r="F307" i="22"/>
  <c r="AM307" i="22" s="1"/>
  <c r="G307" i="22"/>
  <c r="H307" i="22"/>
  <c r="AN307" i="22" s="1"/>
  <c r="I307" i="22"/>
  <c r="J307" i="22"/>
  <c r="K307" i="22"/>
  <c r="L307" i="22"/>
  <c r="AI307" i="22" s="1"/>
  <c r="B308" i="22"/>
  <c r="C308" i="22"/>
  <c r="AL308" i="22" s="1"/>
  <c r="E308" i="22"/>
  <c r="AJ308" i="22" s="1"/>
  <c r="F308" i="22"/>
  <c r="AM308" i="22" s="1"/>
  <c r="G308" i="22"/>
  <c r="H308" i="22"/>
  <c r="AN308" i="22" s="1"/>
  <c r="I308" i="22"/>
  <c r="J308" i="22"/>
  <c r="K308" i="22"/>
  <c r="L308" i="22"/>
  <c r="AI308" i="22" s="1"/>
  <c r="B309" i="22"/>
  <c r="C309" i="22"/>
  <c r="AL309" i="22" s="1"/>
  <c r="E309" i="22"/>
  <c r="AJ309" i="22" s="1"/>
  <c r="F309" i="22"/>
  <c r="AM309" i="22" s="1"/>
  <c r="G309" i="22"/>
  <c r="H309" i="22"/>
  <c r="AN309" i="22" s="1"/>
  <c r="I309" i="22"/>
  <c r="J309" i="22"/>
  <c r="K309" i="22"/>
  <c r="L309" i="22"/>
  <c r="AI309" i="22" s="1"/>
  <c r="B310" i="22"/>
  <c r="C310" i="22"/>
  <c r="AL310" i="22" s="1"/>
  <c r="E310" i="22"/>
  <c r="AJ310" i="22" s="1"/>
  <c r="F310" i="22"/>
  <c r="AM310" i="22" s="1"/>
  <c r="G310" i="22"/>
  <c r="H310" i="22"/>
  <c r="AN310" i="22" s="1"/>
  <c r="I310" i="22"/>
  <c r="J310" i="22"/>
  <c r="K310" i="22"/>
  <c r="L310" i="22"/>
  <c r="AI310" i="22" s="1"/>
  <c r="B311" i="22"/>
  <c r="C311" i="22"/>
  <c r="AL311" i="22" s="1"/>
  <c r="E311" i="22"/>
  <c r="AJ311" i="22" s="1"/>
  <c r="F311" i="22"/>
  <c r="AM311" i="22" s="1"/>
  <c r="G311" i="22"/>
  <c r="H311" i="22"/>
  <c r="AN311" i="22" s="1"/>
  <c r="I311" i="22"/>
  <c r="J311" i="22"/>
  <c r="K311" i="22"/>
  <c r="L311" i="22"/>
  <c r="AI311" i="22" s="1"/>
  <c r="B312" i="22"/>
  <c r="C312" i="22"/>
  <c r="AL312" i="22" s="1"/>
  <c r="E312" i="22"/>
  <c r="AJ312" i="22" s="1"/>
  <c r="F312" i="22"/>
  <c r="AM312" i="22" s="1"/>
  <c r="G312" i="22"/>
  <c r="H312" i="22"/>
  <c r="AN312" i="22" s="1"/>
  <c r="I312" i="22"/>
  <c r="J312" i="22"/>
  <c r="K312" i="22"/>
  <c r="L312" i="22"/>
  <c r="AI312" i="22" s="1"/>
  <c r="B313" i="22"/>
  <c r="C313" i="22"/>
  <c r="AL313" i="22" s="1"/>
  <c r="E313" i="22"/>
  <c r="AJ313" i="22" s="1"/>
  <c r="F313" i="22"/>
  <c r="AM313" i="22" s="1"/>
  <c r="G313" i="22"/>
  <c r="H313" i="22"/>
  <c r="AN313" i="22" s="1"/>
  <c r="I313" i="22"/>
  <c r="J313" i="22"/>
  <c r="K313" i="22"/>
  <c r="L313" i="22"/>
  <c r="AI313" i="22" s="1"/>
  <c r="B314" i="22"/>
  <c r="C314" i="22"/>
  <c r="AL314" i="22" s="1"/>
  <c r="E314" i="22"/>
  <c r="AJ314" i="22" s="1"/>
  <c r="F314" i="22"/>
  <c r="AM314" i="22" s="1"/>
  <c r="G314" i="22"/>
  <c r="H314" i="22"/>
  <c r="AN314" i="22" s="1"/>
  <c r="I314" i="22"/>
  <c r="J314" i="22"/>
  <c r="K314" i="22"/>
  <c r="L314" i="22"/>
  <c r="AI314" i="22" s="1"/>
  <c r="B315" i="22"/>
  <c r="C315" i="22"/>
  <c r="AL315" i="22" s="1"/>
  <c r="E315" i="22"/>
  <c r="AJ315" i="22" s="1"/>
  <c r="F315" i="22"/>
  <c r="AM315" i="22" s="1"/>
  <c r="G315" i="22"/>
  <c r="H315" i="22"/>
  <c r="AN315" i="22" s="1"/>
  <c r="I315" i="22"/>
  <c r="J315" i="22"/>
  <c r="K315" i="22"/>
  <c r="L315" i="22"/>
  <c r="AI315" i="22" s="1"/>
  <c r="B316" i="22"/>
  <c r="C316" i="22"/>
  <c r="AL316" i="22" s="1"/>
  <c r="E316" i="22"/>
  <c r="AJ316" i="22" s="1"/>
  <c r="F316" i="22"/>
  <c r="AM316" i="22" s="1"/>
  <c r="G316" i="22"/>
  <c r="H316" i="22"/>
  <c r="AN316" i="22" s="1"/>
  <c r="I316" i="22"/>
  <c r="J316" i="22"/>
  <c r="K316" i="22"/>
  <c r="L316" i="22"/>
  <c r="AI316" i="22" s="1"/>
  <c r="B317" i="22"/>
  <c r="C317" i="22"/>
  <c r="AL317" i="22" s="1"/>
  <c r="E317" i="22"/>
  <c r="AJ317" i="22" s="1"/>
  <c r="F317" i="22"/>
  <c r="AM317" i="22" s="1"/>
  <c r="G317" i="22"/>
  <c r="H317" i="22"/>
  <c r="AN317" i="22" s="1"/>
  <c r="I317" i="22"/>
  <c r="J317" i="22"/>
  <c r="K317" i="22"/>
  <c r="L317" i="22"/>
  <c r="AI317" i="22" s="1"/>
  <c r="B318" i="22"/>
  <c r="C318" i="22"/>
  <c r="AL318" i="22" s="1"/>
  <c r="E318" i="22"/>
  <c r="AJ318" i="22" s="1"/>
  <c r="F318" i="22"/>
  <c r="AM318" i="22" s="1"/>
  <c r="G318" i="22"/>
  <c r="H318" i="22"/>
  <c r="AN318" i="22" s="1"/>
  <c r="I318" i="22"/>
  <c r="J318" i="22"/>
  <c r="K318" i="22"/>
  <c r="L318" i="22"/>
  <c r="AI318" i="22" s="1"/>
  <c r="B319" i="22"/>
  <c r="C319" i="22"/>
  <c r="AL319" i="22" s="1"/>
  <c r="E319" i="22"/>
  <c r="AJ319" i="22" s="1"/>
  <c r="F319" i="22"/>
  <c r="AM319" i="22" s="1"/>
  <c r="G319" i="22"/>
  <c r="H319" i="22"/>
  <c r="AN319" i="22" s="1"/>
  <c r="I319" i="22"/>
  <c r="J319" i="22"/>
  <c r="K319" i="22"/>
  <c r="L319" i="22"/>
  <c r="AI319" i="22" s="1"/>
  <c r="B320" i="22"/>
  <c r="C320" i="22"/>
  <c r="AL320" i="22" s="1"/>
  <c r="E320" i="22"/>
  <c r="AJ320" i="22" s="1"/>
  <c r="F320" i="22"/>
  <c r="AM320" i="22" s="1"/>
  <c r="G320" i="22"/>
  <c r="H320" i="22"/>
  <c r="AN320" i="22" s="1"/>
  <c r="I320" i="22"/>
  <c r="J320" i="22"/>
  <c r="K320" i="22"/>
  <c r="L320" i="22"/>
  <c r="AI320" i="22" s="1"/>
  <c r="B321" i="22"/>
  <c r="C321" i="22"/>
  <c r="AL321" i="22" s="1"/>
  <c r="E321" i="22"/>
  <c r="AJ321" i="22" s="1"/>
  <c r="F321" i="22"/>
  <c r="AM321" i="22" s="1"/>
  <c r="G321" i="22"/>
  <c r="H321" i="22"/>
  <c r="AN321" i="22" s="1"/>
  <c r="I321" i="22"/>
  <c r="J321" i="22"/>
  <c r="K321" i="22"/>
  <c r="L321" i="22"/>
  <c r="AI321" i="22" s="1"/>
  <c r="B322" i="22"/>
  <c r="C322" i="22"/>
  <c r="AL322" i="22" s="1"/>
  <c r="E322" i="22"/>
  <c r="AJ322" i="22" s="1"/>
  <c r="F322" i="22"/>
  <c r="AM322" i="22" s="1"/>
  <c r="G322" i="22"/>
  <c r="H322" i="22"/>
  <c r="AN322" i="22" s="1"/>
  <c r="I322" i="22"/>
  <c r="J322" i="22"/>
  <c r="K322" i="22"/>
  <c r="L322" i="22"/>
  <c r="AI322" i="22" s="1"/>
  <c r="B323" i="22"/>
  <c r="C323" i="22"/>
  <c r="AL323" i="22" s="1"/>
  <c r="E323" i="22"/>
  <c r="AJ323" i="22" s="1"/>
  <c r="F323" i="22"/>
  <c r="AM323" i="22" s="1"/>
  <c r="G323" i="22"/>
  <c r="H323" i="22"/>
  <c r="AN323" i="22" s="1"/>
  <c r="I323" i="22"/>
  <c r="J323" i="22"/>
  <c r="K323" i="22"/>
  <c r="L323" i="22"/>
  <c r="AI323" i="22" s="1"/>
  <c r="B324" i="22"/>
  <c r="C324" i="22"/>
  <c r="AL324" i="22" s="1"/>
  <c r="E324" i="22"/>
  <c r="AJ324" i="22" s="1"/>
  <c r="F324" i="22"/>
  <c r="AM324" i="22" s="1"/>
  <c r="G324" i="22"/>
  <c r="H324" i="22"/>
  <c r="AN324" i="22" s="1"/>
  <c r="I324" i="22"/>
  <c r="J324" i="22"/>
  <c r="K324" i="22"/>
  <c r="L324" i="22"/>
  <c r="AI324" i="22" s="1"/>
  <c r="B325" i="22"/>
  <c r="C325" i="22"/>
  <c r="AL325" i="22" s="1"/>
  <c r="E325" i="22"/>
  <c r="AJ325" i="22" s="1"/>
  <c r="F325" i="22"/>
  <c r="AM325" i="22" s="1"/>
  <c r="G325" i="22"/>
  <c r="H325" i="22"/>
  <c r="AN325" i="22" s="1"/>
  <c r="I325" i="22"/>
  <c r="J325" i="22"/>
  <c r="K325" i="22"/>
  <c r="L325" i="22"/>
  <c r="AI325" i="22" s="1"/>
  <c r="B326" i="22"/>
  <c r="C326" i="22"/>
  <c r="AL326" i="22" s="1"/>
  <c r="E326" i="22"/>
  <c r="AJ326" i="22" s="1"/>
  <c r="F326" i="22"/>
  <c r="AM326" i="22" s="1"/>
  <c r="G326" i="22"/>
  <c r="H326" i="22"/>
  <c r="AN326" i="22" s="1"/>
  <c r="I326" i="22"/>
  <c r="J326" i="22"/>
  <c r="K326" i="22"/>
  <c r="L326" i="22"/>
  <c r="AI326" i="22" s="1"/>
  <c r="B327" i="22"/>
  <c r="C327" i="22"/>
  <c r="AL327" i="22" s="1"/>
  <c r="E327" i="22"/>
  <c r="AJ327" i="22" s="1"/>
  <c r="F327" i="22"/>
  <c r="AM327" i="22" s="1"/>
  <c r="G327" i="22"/>
  <c r="H327" i="22"/>
  <c r="AN327" i="22" s="1"/>
  <c r="I327" i="22"/>
  <c r="J327" i="22"/>
  <c r="K327" i="22"/>
  <c r="L327" i="22"/>
  <c r="AI327" i="22" s="1"/>
  <c r="B328" i="22"/>
  <c r="C328" i="22"/>
  <c r="AL328" i="22" s="1"/>
  <c r="E328" i="22"/>
  <c r="AJ328" i="22" s="1"/>
  <c r="F328" i="22"/>
  <c r="AM328" i="22" s="1"/>
  <c r="G328" i="22"/>
  <c r="H328" i="22"/>
  <c r="AN328" i="22" s="1"/>
  <c r="I328" i="22"/>
  <c r="J328" i="22"/>
  <c r="K328" i="22"/>
  <c r="L328" i="22"/>
  <c r="AI328" i="22" s="1"/>
  <c r="B329" i="22"/>
  <c r="C329" i="22"/>
  <c r="AL329" i="22" s="1"/>
  <c r="E329" i="22"/>
  <c r="AJ329" i="22" s="1"/>
  <c r="F329" i="22"/>
  <c r="AM329" i="22" s="1"/>
  <c r="G329" i="22"/>
  <c r="H329" i="22"/>
  <c r="AN329" i="22" s="1"/>
  <c r="I329" i="22"/>
  <c r="J329" i="22"/>
  <c r="K329" i="22"/>
  <c r="L329" i="22"/>
  <c r="AI329" i="22" s="1"/>
  <c r="B330" i="22"/>
  <c r="C330" i="22"/>
  <c r="AL330" i="22" s="1"/>
  <c r="E330" i="22"/>
  <c r="AJ330" i="22" s="1"/>
  <c r="F330" i="22"/>
  <c r="AM330" i="22" s="1"/>
  <c r="G330" i="22"/>
  <c r="H330" i="22"/>
  <c r="AN330" i="22" s="1"/>
  <c r="I330" i="22"/>
  <c r="J330" i="22"/>
  <c r="K330" i="22"/>
  <c r="L330" i="22"/>
  <c r="AI330" i="22" s="1"/>
  <c r="B331" i="22"/>
  <c r="C331" i="22"/>
  <c r="AL331" i="22" s="1"/>
  <c r="E331" i="22"/>
  <c r="AJ331" i="22" s="1"/>
  <c r="F331" i="22"/>
  <c r="AM331" i="22" s="1"/>
  <c r="G331" i="22"/>
  <c r="H331" i="22"/>
  <c r="AN331" i="22" s="1"/>
  <c r="I331" i="22"/>
  <c r="J331" i="22"/>
  <c r="K331" i="22"/>
  <c r="L331" i="22"/>
  <c r="AI331" i="22" s="1"/>
  <c r="B332" i="22"/>
  <c r="C332" i="22"/>
  <c r="AL332" i="22" s="1"/>
  <c r="E332" i="22"/>
  <c r="AJ332" i="22" s="1"/>
  <c r="F332" i="22"/>
  <c r="AM332" i="22" s="1"/>
  <c r="G332" i="22"/>
  <c r="H332" i="22"/>
  <c r="AN332" i="22" s="1"/>
  <c r="I332" i="22"/>
  <c r="J332" i="22"/>
  <c r="K332" i="22"/>
  <c r="L332" i="22"/>
  <c r="AI332" i="22" s="1"/>
  <c r="B333" i="22"/>
  <c r="C333" i="22"/>
  <c r="AL333" i="22" s="1"/>
  <c r="E333" i="22"/>
  <c r="AJ333" i="22" s="1"/>
  <c r="F333" i="22"/>
  <c r="AM333" i="22" s="1"/>
  <c r="G333" i="22"/>
  <c r="H333" i="22"/>
  <c r="AN333" i="22" s="1"/>
  <c r="I333" i="22"/>
  <c r="J333" i="22"/>
  <c r="K333" i="22"/>
  <c r="L333" i="22"/>
  <c r="AI333" i="22" s="1"/>
  <c r="B334" i="22"/>
  <c r="C334" i="22"/>
  <c r="AL334" i="22" s="1"/>
  <c r="E334" i="22"/>
  <c r="AJ334" i="22" s="1"/>
  <c r="F334" i="22"/>
  <c r="AM334" i="22" s="1"/>
  <c r="G334" i="22"/>
  <c r="H334" i="22"/>
  <c r="AN334" i="22" s="1"/>
  <c r="I334" i="22"/>
  <c r="J334" i="22"/>
  <c r="K334" i="22"/>
  <c r="L334" i="22"/>
  <c r="AI334" i="22" s="1"/>
  <c r="B335" i="22"/>
  <c r="C335" i="22"/>
  <c r="AL335" i="22" s="1"/>
  <c r="E335" i="22"/>
  <c r="AJ335" i="22" s="1"/>
  <c r="F335" i="22"/>
  <c r="AM335" i="22" s="1"/>
  <c r="G335" i="22"/>
  <c r="H335" i="22"/>
  <c r="AN335" i="22" s="1"/>
  <c r="I335" i="22"/>
  <c r="J335" i="22"/>
  <c r="K335" i="22"/>
  <c r="L335" i="22"/>
  <c r="AI335" i="22" s="1"/>
  <c r="B336" i="22"/>
  <c r="C336" i="22"/>
  <c r="AL336" i="22" s="1"/>
  <c r="E336" i="22"/>
  <c r="AJ336" i="22" s="1"/>
  <c r="F336" i="22"/>
  <c r="AM336" i="22" s="1"/>
  <c r="G336" i="22"/>
  <c r="H336" i="22"/>
  <c r="AN336" i="22" s="1"/>
  <c r="I336" i="22"/>
  <c r="J336" i="22"/>
  <c r="K336" i="22"/>
  <c r="L336" i="22"/>
  <c r="AI336" i="22" s="1"/>
  <c r="B337" i="22"/>
  <c r="C337" i="22"/>
  <c r="AL337" i="22" s="1"/>
  <c r="E337" i="22"/>
  <c r="AJ337" i="22" s="1"/>
  <c r="F337" i="22"/>
  <c r="AM337" i="22" s="1"/>
  <c r="G337" i="22"/>
  <c r="H337" i="22"/>
  <c r="AN337" i="22" s="1"/>
  <c r="I337" i="22"/>
  <c r="J337" i="22"/>
  <c r="K337" i="22"/>
  <c r="L337" i="22"/>
  <c r="AI337" i="22" s="1"/>
  <c r="B338" i="22"/>
  <c r="C338" i="22"/>
  <c r="AL338" i="22" s="1"/>
  <c r="E338" i="22"/>
  <c r="AJ338" i="22" s="1"/>
  <c r="F338" i="22"/>
  <c r="AM338" i="22" s="1"/>
  <c r="G338" i="22"/>
  <c r="H338" i="22"/>
  <c r="AN338" i="22" s="1"/>
  <c r="I338" i="22"/>
  <c r="J338" i="22"/>
  <c r="K338" i="22"/>
  <c r="L338" i="22"/>
  <c r="AI338" i="22" s="1"/>
  <c r="B339" i="22"/>
  <c r="C339" i="22"/>
  <c r="AL339" i="22" s="1"/>
  <c r="E339" i="22"/>
  <c r="AJ339" i="22" s="1"/>
  <c r="F339" i="22"/>
  <c r="AM339" i="22" s="1"/>
  <c r="G339" i="22"/>
  <c r="H339" i="22"/>
  <c r="AN339" i="22" s="1"/>
  <c r="I339" i="22"/>
  <c r="J339" i="22"/>
  <c r="K339" i="22"/>
  <c r="L339" i="22"/>
  <c r="AI339" i="22" s="1"/>
  <c r="B340" i="22"/>
  <c r="C340" i="22"/>
  <c r="AL340" i="22" s="1"/>
  <c r="E340" i="22"/>
  <c r="AJ340" i="22" s="1"/>
  <c r="F340" i="22"/>
  <c r="AM340" i="22" s="1"/>
  <c r="G340" i="22"/>
  <c r="H340" i="22"/>
  <c r="AN340" i="22" s="1"/>
  <c r="I340" i="22"/>
  <c r="J340" i="22"/>
  <c r="K340" i="22"/>
  <c r="L340" i="22"/>
  <c r="AI340" i="22" s="1"/>
  <c r="B341" i="22"/>
  <c r="C341" i="22"/>
  <c r="AL341" i="22" s="1"/>
  <c r="E341" i="22"/>
  <c r="AJ341" i="22" s="1"/>
  <c r="F341" i="22"/>
  <c r="AM341" i="22" s="1"/>
  <c r="G341" i="22"/>
  <c r="H341" i="22"/>
  <c r="AN341" i="22" s="1"/>
  <c r="I341" i="22"/>
  <c r="J341" i="22"/>
  <c r="K341" i="22"/>
  <c r="L341" i="22"/>
  <c r="AI341" i="22" s="1"/>
  <c r="B342" i="22"/>
  <c r="C342" i="22"/>
  <c r="AL342" i="22" s="1"/>
  <c r="E342" i="22"/>
  <c r="AJ342" i="22" s="1"/>
  <c r="F342" i="22"/>
  <c r="AM342" i="22" s="1"/>
  <c r="G342" i="22"/>
  <c r="H342" i="22"/>
  <c r="AN342" i="22" s="1"/>
  <c r="I342" i="22"/>
  <c r="J342" i="22"/>
  <c r="K342" i="22"/>
  <c r="L342" i="22"/>
  <c r="AI342" i="22" s="1"/>
  <c r="B343" i="22"/>
  <c r="C343" i="22"/>
  <c r="AL343" i="22" s="1"/>
  <c r="E343" i="22"/>
  <c r="AJ343" i="22" s="1"/>
  <c r="F343" i="22"/>
  <c r="AM343" i="22" s="1"/>
  <c r="G343" i="22"/>
  <c r="H343" i="22"/>
  <c r="AN343" i="22" s="1"/>
  <c r="I343" i="22"/>
  <c r="J343" i="22"/>
  <c r="K343" i="22"/>
  <c r="L343" i="22"/>
  <c r="AI343" i="22" s="1"/>
  <c r="B344" i="22"/>
  <c r="C344" i="22"/>
  <c r="AL344" i="22" s="1"/>
  <c r="E344" i="22"/>
  <c r="AJ344" i="22" s="1"/>
  <c r="F344" i="22"/>
  <c r="AM344" i="22" s="1"/>
  <c r="G344" i="22"/>
  <c r="H344" i="22"/>
  <c r="AN344" i="22" s="1"/>
  <c r="I344" i="22"/>
  <c r="J344" i="22"/>
  <c r="K344" i="22"/>
  <c r="L344" i="22"/>
  <c r="AI344" i="22" s="1"/>
  <c r="B345" i="22"/>
  <c r="C345" i="22"/>
  <c r="AL345" i="22" s="1"/>
  <c r="E345" i="22"/>
  <c r="AJ345" i="22" s="1"/>
  <c r="F345" i="22"/>
  <c r="AM345" i="22" s="1"/>
  <c r="G345" i="22"/>
  <c r="H345" i="22"/>
  <c r="AN345" i="22" s="1"/>
  <c r="I345" i="22"/>
  <c r="J345" i="22"/>
  <c r="K345" i="22"/>
  <c r="L345" i="22"/>
  <c r="AI345" i="22" s="1"/>
  <c r="B346" i="22"/>
  <c r="C346" i="22"/>
  <c r="AL346" i="22" s="1"/>
  <c r="E346" i="22"/>
  <c r="AJ346" i="22" s="1"/>
  <c r="F346" i="22"/>
  <c r="AM346" i="22" s="1"/>
  <c r="G346" i="22"/>
  <c r="H346" i="22"/>
  <c r="AN346" i="22" s="1"/>
  <c r="I346" i="22"/>
  <c r="J346" i="22"/>
  <c r="K346" i="22"/>
  <c r="L346" i="22"/>
  <c r="AI346" i="22" s="1"/>
  <c r="B347" i="22"/>
  <c r="C347" i="22"/>
  <c r="AL347" i="22" s="1"/>
  <c r="E347" i="22"/>
  <c r="AJ347" i="22" s="1"/>
  <c r="F347" i="22"/>
  <c r="AM347" i="22" s="1"/>
  <c r="G347" i="22"/>
  <c r="H347" i="22"/>
  <c r="AN347" i="22" s="1"/>
  <c r="I347" i="22"/>
  <c r="J347" i="22"/>
  <c r="K347" i="22"/>
  <c r="L347" i="22"/>
  <c r="AI347" i="22" s="1"/>
  <c r="B348" i="22"/>
  <c r="C348" i="22"/>
  <c r="AL348" i="22" s="1"/>
  <c r="E348" i="22"/>
  <c r="AJ348" i="22" s="1"/>
  <c r="F348" i="22"/>
  <c r="AM348" i="22" s="1"/>
  <c r="G348" i="22"/>
  <c r="H348" i="22"/>
  <c r="AN348" i="22" s="1"/>
  <c r="I348" i="22"/>
  <c r="J348" i="22"/>
  <c r="K348" i="22"/>
  <c r="L348" i="22"/>
  <c r="AI348" i="22" s="1"/>
  <c r="B349" i="22"/>
  <c r="C349" i="22"/>
  <c r="AL349" i="22" s="1"/>
  <c r="E349" i="22"/>
  <c r="AJ349" i="22" s="1"/>
  <c r="F349" i="22"/>
  <c r="AM349" i="22" s="1"/>
  <c r="G349" i="22"/>
  <c r="H349" i="22"/>
  <c r="AN349" i="22" s="1"/>
  <c r="I349" i="22"/>
  <c r="J349" i="22"/>
  <c r="K349" i="22"/>
  <c r="L349" i="22"/>
  <c r="AI349" i="22" s="1"/>
  <c r="B350" i="22"/>
  <c r="C350" i="22"/>
  <c r="AL350" i="22" s="1"/>
  <c r="E350" i="22"/>
  <c r="AJ350" i="22" s="1"/>
  <c r="F350" i="22"/>
  <c r="AM350" i="22" s="1"/>
  <c r="G350" i="22"/>
  <c r="H350" i="22"/>
  <c r="AN350" i="22" s="1"/>
  <c r="I350" i="22"/>
  <c r="J350" i="22"/>
  <c r="K350" i="22"/>
  <c r="L350" i="22"/>
  <c r="AI350" i="22" s="1"/>
  <c r="B351" i="22"/>
  <c r="C351" i="22"/>
  <c r="AL351" i="22" s="1"/>
  <c r="E351" i="22"/>
  <c r="AJ351" i="22" s="1"/>
  <c r="F351" i="22"/>
  <c r="AM351" i="22" s="1"/>
  <c r="G351" i="22"/>
  <c r="H351" i="22"/>
  <c r="AN351" i="22" s="1"/>
  <c r="I351" i="22"/>
  <c r="J351" i="22"/>
  <c r="K351" i="22"/>
  <c r="L351" i="22"/>
  <c r="AI351" i="22" s="1"/>
  <c r="B352" i="22"/>
  <c r="C352" i="22"/>
  <c r="AL352" i="22" s="1"/>
  <c r="E352" i="22"/>
  <c r="AJ352" i="22" s="1"/>
  <c r="F352" i="22"/>
  <c r="AM352" i="22" s="1"/>
  <c r="G352" i="22"/>
  <c r="H352" i="22"/>
  <c r="AN352" i="22" s="1"/>
  <c r="I352" i="22"/>
  <c r="J352" i="22"/>
  <c r="K352" i="22"/>
  <c r="L352" i="22"/>
  <c r="AI352" i="22" s="1"/>
  <c r="B353" i="22"/>
  <c r="C353" i="22"/>
  <c r="AL353" i="22" s="1"/>
  <c r="E353" i="22"/>
  <c r="AJ353" i="22" s="1"/>
  <c r="F353" i="22"/>
  <c r="AM353" i="22" s="1"/>
  <c r="G353" i="22"/>
  <c r="H353" i="22"/>
  <c r="AN353" i="22" s="1"/>
  <c r="I353" i="22"/>
  <c r="J353" i="22"/>
  <c r="K353" i="22"/>
  <c r="L353" i="22"/>
  <c r="AI353" i="22" s="1"/>
  <c r="B354" i="22"/>
  <c r="C354" i="22"/>
  <c r="AL354" i="22" s="1"/>
  <c r="E354" i="22"/>
  <c r="AJ354" i="22" s="1"/>
  <c r="F354" i="22"/>
  <c r="AM354" i="22" s="1"/>
  <c r="G354" i="22"/>
  <c r="H354" i="22"/>
  <c r="AN354" i="22" s="1"/>
  <c r="I354" i="22"/>
  <c r="J354" i="22"/>
  <c r="K354" i="22"/>
  <c r="L354" i="22"/>
  <c r="AI354" i="22" s="1"/>
  <c r="B355" i="22"/>
  <c r="C355" i="22"/>
  <c r="AL355" i="22" s="1"/>
  <c r="E355" i="22"/>
  <c r="AJ355" i="22" s="1"/>
  <c r="F355" i="22"/>
  <c r="AM355" i="22" s="1"/>
  <c r="G355" i="22"/>
  <c r="H355" i="22"/>
  <c r="AN355" i="22" s="1"/>
  <c r="I355" i="22"/>
  <c r="J355" i="22"/>
  <c r="K355" i="22"/>
  <c r="L355" i="22"/>
  <c r="AI355" i="22" s="1"/>
  <c r="B356" i="22"/>
  <c r="C356" i="22"/>
  <c r="AL356" i="22" s="1"/>
  <c r="E356" i="22"/>
  <c r="AJ356" i="22" s="1"/>
  <c r="F356" i="22"/>
  <c r="AM356" i="22" s="1"/>
  <c r="G356" i="22"/>
  <c r="H356" i="22"/>
  <c r="AN356" i="22" s="1"/>
  <c r="I356" i="22"/>
  <c r="J356" i="22"/>
  <c r="K356" i="22"/>
  <c r="L356" i="22"/>
  <c r="AI356" i="22" s="1"/>
  <c r="B357" i="22"/>
  <c r="C357" i="22"/>
  <c r="AL357" i="22" s="1"/>
  <c r="E357" i="22"/>
  <c r="AJ357" i="22" s="1"/>
  <c r="F357" i="22"/>
  <c r="AM357" i="22" s="1"/>
  <c r="G357" i="22"/>
  <c r="H357" i="22"/>
  <c r="AN357" i="22" s="1"/>
  <c r="I357" i="22"/>
  <c r="J357" i="22"/>
  <c r="K357" i="22"/>
  <c r="L357" i="22"/>
  <c r="AI357" i="22" s="1"/>
  <c r="B358" i="22"/>
  <c r="C358" i="22"/>
  <c r="AL358" i="22" s="1"/>
  <c r="E358" i="22"/>
  <c r="AJ358" i="22" s="1"/>
  <c r="F358" i="22"/>
  <c r="AM358" i="22" s="1"/>
  <c r="G358" i="22"/>
  <c r="H358" i="22"/>
  <c r="AN358" i="22" s="1"/>
  <c r="I358" i="22"/>
  <c r="J358" i="22"/>
  <c r="K358" i="22"/>
  <c r="L358" i="22"/>
  <c r="AI358" i="22" s="1"/>
  <c r="B359" i="22"/>
  <c r="C359" i="22"/>
  <c r="AL359" i="22" s="1"/>
  <c r="E359" i="22"/>
  <c r="AJ359" i="22" s="1"/>
  <c r="F359" i="22"/>
  <c r="AM359" i="22" s="1"/>
  <c r="G359" i="22"/>
  <c r="H359" i="22"/>
  <c r="AN359" i="22" s="1"/>
  <c r="I359" i="22"/>
  <c r="J359" i="22"/>
  <c r="K359" i="22"/>
  <c r="L359" i="22"/>
  <c r="AI359" i="22" s="1"/>
  <c r="B360" i="22"/>
  <c r="C360" i="22"/>
  <c r="AL360" i="22" s="1"/>
  <c r="E360" i="22"/>
  <c r="AJ360" i="22" s="1"/>
  <c r="F360" i="22"/>
  <c r="AM360" i="22" s="1"/>
  <c r="G360" i="22"/>
  <c r="H360" i="22"/>
  <c r="AN360" i="22" s="1"/>
  <c r="I360" i="22"/>
  <c r="J360" i="22"/>
  <c r="K360" i="22"/>
  <c r="L360" i="22"/>
  <c r="AI360" i="22" s="1"/>
  <c r="B361" i="22"/>
  <c r="C361" i="22"/>
  <c r="AL361" i="22" s="1"/>
  <c r="E361" i="22"/>
  <c r="AJ361" i="22" s="1"/>
  <c r="F361" i="22"/>
  <c r="AM361" i="22" s="1"/>
  <c r="G361" i="22"/>
  <c r="H361" i="22"/>
  <c r="AN361" i="22" s="1"/>
  <c r="I361" i="22"/>
  <c r="J361" i="22"/>
  <c r="K361" i="22"/>
  <c r="L361" i="22"/>
  <c r="AI361" i="22" s="1"/>
  <c r="B362" i="22"/>
  <c r="C362" i="22"/>
  <c r="AL362" i="22" s="1"/>
  <c r="E362" i="22"/>
  <c r="AJ362" i="22" s="1"/>
  <c r="F362" i="22"/>
  <c r="AM362" i="22" s="1"/>
  <c r="G362" i="22"/>
  <c r="H362" i="22"/>
  <c r="AN362" i="22" s="1"/>
  <c r="I362" i="22"/>
  <c r="J362" i="22"/>
  <c r="K362" i="22"/>
  <c r="L362" i="22"/>
  <c r="AI362" i="22" s="1"/>
  <c r="B363" i="22"/>
  <c r="C363" i="22"/>
  <c r="AL363" i="22" s="1"/>
  <c r="E363" i="22"/>
  <c r="AJ363" i="22" s="1"/>
  <c r="F363" i="22"/>
  <c r="AM363" i="22" s="1"/>
  <c r="G363" i="22"/>
  <c r="H363" i="22"/>
  <c r="AN363" i="22" s="1"/>
  <c r="I363" i="22"/>
  <c r="J363" i="22"/>
  <c r="K363" i="22"/>
  <c r="L363" i="22"/>
  <c r="AI363" i="22" s="1"/>
  <c r="B364" i="22"/>
  <c r="C364" i="22"/>
  <c r="AL364" i="22" s="1"/>
  <c r="E364" i="22"/>
  <c r="AJ364" i="22" s="1"/>
  <c r="F364" i="22"/>
  <c r="AM364" i="22" s="1"/>
  <c r="G364" i="22"/>
  <c r="H364" i="22"/>
  <c r="AN364" i="22" s="1"/>
  <c r="I364" i="22"/>
  <c r="J364" i="22"/>
  <c r="K364" i="22"/>
  <c r="L364" i="22"/>
  <c r="AI364" i="22" s="1"/>
  <c r="B365" i="22"/>
  <c r="C365" i="22"/>
  <c r="AL365" i="22" s="1"/>
  <c r="E365" i="22"/>
  <c r="AJ365" i="22" s="1"/>
  <c r="F365" i="22"/>
  <c r="AM365" i="22" s="1"/>
  <c r="G365" i="22"/>
  <c r="H365" i="22"/>
  <c r="AN365" i="22" s="1"/>
  <c r="I365" i="22"/>
  <c r="J365" i="22"/>
  <c r="K365" i="22"/>
  <c r="L365" i="22"/>
  <c r="AI365" i="22" s="1"/>
  <c r="B366" i="22"/>
  <c r="C366" i="22"/>
  <c r="AL366" i="22" s="1"/>
  <c r="E366" i="22"/>
  <c r="AJ366" i="22" s="1"/>
  <c r="F366" i="22"/>
  <c r="AM366" i="22" s="1"/>
  <c r="G366" i="22"/>
  <c r="H366" i="22"/>
  <c r="AN366" i="22" s="1"/>
  <c r="I366" i="22"/>
  <c r="J366" i="22"/>
  <c r="K366" i="22"/>
  <c r="L366" i="22"/>
  <c r="AI366" i="22" s="1"/>
  <c r="B367" i="22"/>
  <c r="C367" i="22"/>
  <c r="AL367" i="22" s="1"/>
  <c r="E367" i="22"/>
  <c r="AJ367" i="22" s="1"/>
  <c r="F367" i="22"/>
  <c r="AM367" i="22" s="1"/>
  <c r="G367" i="22"/>
  <c r="H367" i="22"/>
  <c r="AN367" i="22" s="1"/>
  <c r="I367" i="22"/>
  <c r="J367" i="22"/>
  <c r="K367" i="22"/>
  <c r="L367" i="22"/>
  <c r="AI367" i="22" s="1"/>
  <c r="B368" i="22"/>
  <c r="C368" i="22"/>
  <c r="AL368" i="22" s="1"/>
  <c r="E368" i="22"/>
  <c r="AJ368" i="22" s="1"/>
  <c r="F368" i="22"/>
  <c r="AM368" i="22" s="1"/>
  <c r="G368" i="22"/>
  <c r="H368" i="22"/>
  <c r="AN368" i="22" s="1"/>
  <c r="I368" i="22"/>
  <c r="J368" i="22"/>
  <c r="K368" i="22"/>
  <c r="L368" i="22"/>
  <c r="AI368" i="22" s="1"/>
  <c r="B369" i="22"/>
  <c r="C369" i="22"/>
  <c r="AL369" i="22" s="1"/>
  <c r="E369" i="22"/>
  <c r="AJ369" i="22" s="1"/>
  <c r="F369" i="22"/>
  <c r="AM369" i="22" s="1"/>
  <c r="G369" i="22"/>
  <c r="H369" i="22"/>
  <c r="AN369" i="22" s="1"/>
  <c r="I369" i="22"/>
  <c r="J369" i="22"/>
  <c r="K369" i="22"/>
  <c r="L369" i="22"/>
  <c r="AI369" i="22" s="1"/>
  <c r="B370" i="22"/>
  <c r="C370" i="22"/>
  <c r="AL370" i="22" s="1"/>
  <c r="E370" i="22"/>
  <c r="AJ370" i="22" s="1"/>
  <c r="F370" i="22"/>
  <c r="AM370" i="22" s="1"/>
  <c r="G370" i="22"/>
  <c r="H370" i="22"/>
  <c r="AN370" i="22" s="1"/>
  <c r="I370" i="22"/>
  <c r="J370" i="22"/>
  <c r="K370" i="22"/>
  <c r="L370" i="22"/>
  <c r="AI370" i="22" s="1"/>
  <c r="B371" i="22"/>
  <c r="C371" i="22"/>
  <c r="AL371" i="22" s="1"/>
  <c r="E371" i="22"/>
  <c r="AJ371" i="22" s="1"/>
  <c r="F371" i="22"/>
  <c r="AM371" i="22" s="1"/>
  <c r="G371" i="22"/>
  <c r="H371" i="22"/>
  <c r="AN371" i="22" s="1"/>
  <c r="I371" i="22"/>
  <c r="J371" i="22"/>
  <c r="K371" i="22"/>
  <c r="L371" i="22"/>
  <c r="AI371" i="22" s="1"/>
  <c r="B372" i="22"/>
  <c r="C372" i="22"/>
  <c r="AL372" i="22" s="1"/>
  <c r="E372" i="22"/>
  <c r="AJ372" i="22" s="1"/>
  <c r="F372" i="22"/>
  <c r="AM372" i="22" s="1"/>
  <c r="G372" i="22"/>
  <c r="H372" i="22"/>
  <c r="AN372" i="22" s="1"/>
  <c r="I372" i="22"/>
  <c r="J372" i="22"/>
  <c r="K372" i="22"/>
  <c r="L372" i="22"/>
  <c r="AI372" i="22" s="1"/>
  <c r="B373" i="22"/>
  <c r="C373" i="22"/>
  <c r="AL373" i="22" s="1"/>
  <c r="E373" i="22"/>
  <c r="AJ373" i="22" s="1"/>
  <c r="F373" i="22"/>
  <c r="AM373" i="22" s="1"/>
  <c r="G373" i="22"/>
  <c r="H373" i="22"/>
  <c r="AN373" i="22" s="1"/>
  <c r="I373" i="22"/>
  <c r="J373" i="22"/>
  <c r="K373" i="22"/>
  <c r="L373" i="22"/>
  <c r="AI373" i="22" s="1"/>
  <c r="B374" i="22"/>
  <c r="C374" i="22"/>
  <c r="AL374" i="22" s="1"/>
  <c r="E374" i="22"/>
  <c r="AJ374" i="22" s="1"/>
  <c r="F374" i="22"/>
  <c r="AM374" i="22" s="1"/>
  <c r="G374" i="22"/>
  <c r="H374" i="22"/>
  <c r="AN374" i="22" s="1"/>
  <c r="I374" i="22"/>
  <c r="J374" i="22"/>
  <c r="K374" i="22"/>
  <c r="L374" i="22"/>
  <c r="AI374" i="22" s="1"/>
  <c r="B375" i="22"/>
  <c r="C375" i="22"/>
  <c r="AL375" i="22" s="1"/>
  <c r="E375" i="22"/>
  <c r="AJ375" i="22" s="1"/>
  <c r="F375" i="22"/>
  <c r="AM375" i="22" s="1"/>
  <c r="G375" i="22"/>
  <c r="H375" i="22"/>
  <c r="AN375" i="22" s="1"/>
  <c r="I375" i="22"/>
  <c r="J375" i="22"/>
  <c r="K375" i="22"/>
  <c r="L375" i="22"/>
  <c r="AI375" i="22" s="1"/>
  <c r="B376" i="22"/>
  <c r="C376" i="22"/>
  <c r="AL376" i="22" s="1"/>
  <c r="E376" i="22"/>
  <c r="AJ376" i="22" s="1"/>
  <c r="F376" i="22"/>
  <c r="AM376" i="22" s="1"/>
  <c r="G376" i="22"/>
  <c r="H376" i="22"/>
  <c r="AN376" i="22" s="1"/>
  <c r="I376" i="22"/>
  <c r="J376" i="22"/>
  <c r="K376" i="22"/>
  <c r="L376" i="22"/>
  <c r="AI376" i="22" s="1"/>
  <c r="B377" i="22"/>
  <c r="C377" i="22"/>
  <c r="AL377" i="22" s="1"/>
  <c r="E377" i="22"/>
  <c r="AJ377" i="22" s="1"/>
  <c r="F377" i="22"/>
  <c r="AM377" i="22" s="1"/>
  <c r="G377" i="22"/>
  <c r="H377" i="22"/>
  <c r="AN377" i="22" s="1"/>
  <c r="I377" i="22"/>
  <c r="J377" i="22"/>
  <c r="K377" i="22"/>
  <c r="L377" i="22"/>
  <c r="AI377" i="22" s="1"/>
  <c r="B378" i="22"/>
  <c r="C378" i="22"/>
  <c r="AL378" i="22" s="1"/>
  <c r="E378" i="22"/>
  <c r="AJ378" i="22" s="1"/>
  <c r="F378" i="22"/>
  <c r="AM378" i="22" s="1"/>
  <c r="G378" i="22"/>
  <c r="H378" i="22"/>
  <c r="AN378" i="22" s="1"/>
  <c r="I378" i="22"/>
  <c r="J378" i="22"/>
  <c r="K378" i="22"/>
  <c r="L378" i="22"/>
  <c r="AI378" i="22" s="1"/>
  <c r="B379" i="22"/>
  <c r="C379" i="22"/>
  <c r="AL379" i="22" s="1"/>
  <c r="E379" i="22"/>
  <c r="AJ379" i="22" s="1"/>
  <c r="F379" i="22"/>
  <c r="AM379" i="22" s="1"/>
  <c r="G379" i="22"/>
  <c r="H379" i="22"/>
  <c r="AN379" i="22" s="1"/>
  <c r="I379" i="22"/>
  <c r="J379" i="22"/>
  <c r="K379" i="22"/>
  <c r="L379" i="22"/>
  <c r="AI379" i="22" s="1"/>
  <c r="B380" i="22"/>
  <c r="C380" i="22"/>
  <c r="AL380" i="22" s="1"/>
  <c r="E380" i="22"/>
  <c r="AJ380" i="22" s="1"/>
  <c r="F380" i="22"/>
  <c r="AM380" i="22" s="1"/>
  <c r="G380" i="22"/>
  <c r="H380" i="22"/>
  <c r="AN380" i="22" s="1"/>
  <c r="I380" i="22"/>
  <c r="J380" i="22"/>
  <c r="K380" i="22"/>
  <c r="L380" i="22"/>
  <c r="AI380" i="22" s="1"/>
  <c r="B381" i="22"/>
  <c r="C381" i="22"/>
  <c r="AL381" i="22" s="1"/>
  <c r="E381" i="22"/>
  <c r="AJ381" i="22" s="1"/>
  <c r="F381" i="22"/>
  <c r="AM381" i="22" s="1"/>
  <c r="G381" i="22"/>
  <c r="H381" i="22"/>
  <c r="AN381" i="22" s="1"/>
  <c r="I381" i="22"/>
  <c r="J381" i="22"/>
  <c r="K381" i="22"/>
  <c r="L381" i="22"/>
  <c r="AI381" i="22" s="1"/>
  <c r="B382" i="22"/>
  <c r="C382" i="22"/>
  <c r="AL382" i="22" s="1"/>
  <c r="E382" i="22"/>
  <c r="AJ382" i="22" s="1"/>
  <c r="F382" i="22"/>
  <c r="AM382" i="22" s="1"/>
  <c r="G382" i="22"/>
  <c r="H382" i="22"/>
  <c r="AN382" i="22" s="1"/>
  <c r="I382" i="22"/>
  <c r="J382" i="22"/>
  <c r="K382" i="22"/>
  <c r="L382" i="22"/>
  <c r="AI382" i="22" s="1"/>
  <c r="B383" i="22"/>
  <c r="C383" i="22"/>
  <c r="AL383" i="22" s="1"/>
  <c r="E383" i="22"/>
  <c r="AJ383" i="22" s="1"/>
  <c r="F383" i="22"/>
  <c r="AM383" i="22" s="1"/>
  <c r="G383" i="22"/>
  <c r="H383" i="22"/>
  <c r="AN383" i="22" s="1"/>
  <c r="I383" i="22"/>
  <c r="J383" i="22"/>
  <c r="K383" i="22"/>
  <c r="L383" i="22"/>
  <c r="AI383" i="22" s="1"/>
  <c r="B384" i="22"/>
  <c r="C384" i="22"/>
  <c r="AL384" i="22" s="1"/>
  <c r="E384" i="22"/>
  <c r="AJ384" i="22" s="1"/>
  <c r="F384" i="22"/>
  <c r="AM384" i="22" s="1"/>
  <c r="G384" i="22"/>
  <c r="H384" i="22"/>
  <c r="AN384" i="22" s="1"/>
  <c r="I384" i="22"/>
  <c r="J384" i="22"/>
  <c r="K384" i="22"/>
  <c r="L384" i="22"/>
  <c r="AI384" i="22" s="1"/>
  <c r="B385" i="22"/>
  <c r="C385" i="22"/>
  <c r="AL385" i="22" s="1"/>
  <c r="E385" i="22"/>
  <c r="AJ385" i="22" s="1"/>
  <c r="F385" i="22"/>
  <c r="AM385" i="22" s="1"/>
  <c r="G385" i="22"/>
  <c r="H385" i="22"/>
  <c r="AN385" i="22" s="1"/>
  <c r="I385" i="22"/>
  <c r="J385" i="22"/>
  <c r="K385" i="22"/>
  <c r="L385" i="22"/>
  <c r="AI385" i="22" s="1"/>
  <c r="B386" i="22"/>
  <c r="C386" i="22"/>
  <c r="AL386" i="22" s="1"/>
  <c r="E386" i="22"/>
  <c r="AJ386" i="22" s="1"/>
  <c r="F386" i="22"/>
  <c r="AM386" i="22" s="1"/>
  <c r="G386" i="22"/>
  <c r="H386" i="22"/>
  <c r="AN386" i="22" s="1"/>
  <c r="I386" i="22"/>
  <c r="J386" i="22"/>
  <c r="K386" i="22"/>
  <c r="L386" i="22"/>
  <c r="AI386" i="22" s="1"/>
  <c r="B387" i="22"/>
  <c r="C387" i="22"/>
  <c r="AL387" i="22" s="1"/>
  <c r="E387" i="22"/>
  <c r="AJ387" i="22" s="1"/>
  <c r="F387" i="22"/>
  <c r="AM387" i="22" s="1"/>
  <c r="G387" i="22"/>
  <c r="H387" i="22"/>
  <c r="AN387" i="22" s="1"/>
  <c r="I387" i="22"/>
  <c r="J387" i="22"/>
  <c r="K387" i="22"/>
  <c r="L387" i="22"/>
  <c r="AI387" i="22" s="1"/>
  <c r="B388" i="22"/>
  <c r="C388" i="22"/>
  <c r="AL388" i="22" s="1"/>
  <c r="E388" i="22"/>
  <c r="AJ388" i="22" s="1"/>
  <c r="F388" i="22"/>
  <c r="AM388" i="22" s="1"/>
  <c r="G388" i="22"/>
  <c r="H388" i="22"/>
  <c r="AN388" i="22" s="1"/>
  <c r="I388" i="22"/>
  <c r="J388" i="22"/>
  <c r="K388" i="22"/>
  <c r="L388" i="22"/>
  <c r="AI388" i="22" s="1"/>
  <c r="B389" i="22"/>
  <c r="C389" i="22"/>
  <c r="AL389" i="22" s="1"/>
  <c r="E389" i="22"/>
  <c r="AJ389" i="22" s="1"/>
  <c r="F389" i="22"/>
  <c r="AM389" i="22" s="1"/>
  <c r="G389" i="22"/>
  <c r="H389" i="22"/>
  <c r="AN389" i="22" s="1"/>
  <c r="I389" i="22"/>
  <c r="J389" i="22"/>
  <c r="K389" i="22"/>
  <c r="L389" i="22"/>
  <c r="AI389" i="22" s="1"/>
  <c r="B390" i="22"/>
  <c r="C390" i="22"/>
  <c r="AL390" i="22" s="1"/>
  <c r="E390" i="22"/>
  <c r="AJ390" i="22" s="1"/>
  <c r="F390" i="22"/>
  <c r="AM390" i="22" s="1"/>
  <c r="G390" i="22"/>
  <c r="H390" i="22"/>
  <c r="AN390" i="22" s="1"/>
  <c r="I390" i="22"/>
  <c r="J390" i="22"/>
  <c r="K390" i="22"/>
  <c r="L390" i="22"/>
  <c r="AI390" i="22" s="1"/>
  <c r="B391" i="22"/>
  <c r="C391" i="22"/>
  <c r="AL391" i="22" s="1"/>
  <c r="E391" i="22"/>
  <c r="AJ391" i="22" s="1"/>
  <c r="F391" i="22"/>
  <c r="AM391" i="22" s="1"/>
  <c r="G391" i="22"/>
  <c r="H391" i="22"/>
  <c r="AN391" i="22" s="1"/>
  <c r="I391" i="22"/>
  <c r="J391" i="22"/>
  <c r="K391" i="22"/>
  <c r="L391" i="22"/>
  <c r="AI391" i="22" s="1"/>
  <c r="B392" i="22"/>
  <c r="C392" i="22"/>
  <c r="AL392" i="22" s="1"/>
  <c r="E392" i="22"/>
  <c r="AJ392" i="22" s="1"/>
  <c r="F392" i="22"/>
  <c r="AM392" i="22" s="1"/>
  <c r="G392" i="22"/>
  <c r="H392" i="22"/>
  <c r="AN392" i="22" s="1"/>
  <c r="I392" i="22"/>
  <c r="J392" i="22"/>
  <c r="K392" i="22"/>
  <c r="L392" i="22"/>
  <c r="AI392" i="22" s="1"/>
  <c r="B393" i="22"/>
  <c r="C393" i="22"/>
  <c r="AL393" i="22" s="1"/>
  <c r="E393" i="22"/>
  <c r="AJ393" i="22" s="1"/>
  <c r="F393" i="22"/>
  <c r="AM393" i="22" s="1"/>
  <c r="G393" i="22"/>
  <c r="H393" i="22"/>
  <c r="AN393" i="22" s="1"/>
  <c r="I393" i="22"/>
  <c r="J393" i="22"/>
  <c r="K393" i="22"/>
  <c r="L393" i="22"/>
  <c r="AI393" i="22" s="1"/>
  <c r="B394" i="22"/>
  <c r="C394" i="22"/>
  <c r="AL394" i="22" s="1"/>
  <c r="E394" i="22"/>
  <c r="AJ394" i="22" s="1"/>
  <c r="F394" i="22"/>
  <c r="AM394" i="22" s="1"/>
  <c r="G394" i="22"/>
  <c r="H394" i="22"/>
  <c r="AN394" i="22" s="1"/>
  <c r="I394" i="22"/>
  <c r="J394" i="22"/>
  <c r="K394" i="22"/>
  <c r="L394" i="22"/>
  <c r="AI394" i="22" s="1"/>
  <c r="B395" i="22"/>
  <c r="C395" i="22"/>
  <c r="AL395" i="22" s="1"/>
  <c r="E395" i="22"/>
  <c r="AJ395" i="22" s="1"/>
  <c r="F395" i="22"/>
  <c r="AM395" i="22" s="1"/>
  <c r="G395" i="22"/>
  <c r="H395" i="22"/>
  <c r="AN395" i="22" s="1"/>
  <c r="I395" i="22"/>
  <c r="J395" i="22"/>
  <c r="K395" i="22"/>
  <c r="L395" i="22"/>
  <c r="AI395" i="22" s="1"/>
  <c r="B396" i="22"/>
  <c r="C396" i="22"/>
  <c r="AL396" i="22" s="1"/>
  <c r="E396" i="22"/>
  <c r="AJ396" i="22" s="1"/>
  <c r="F396" i="22"/>
  <c r="AM396" i="22" s="1"/>
  <c r="G396" i="22"/>
  <c r="H396" i="22"/>
  <c r="AN396" i="22" s="1"/>
  <c r="I396" i="22"/>
  <c r="J396" i="22"/>
  <c r="K396" i="22"/>
  <c r="L396" i="22"/>
  <c r="AI396" i="22" s="1"/>
  <c r="B397" i="22"/>
  <c r="C397" i="22"/>
  <c r="AL397" i="22" s="1"/>
  <c r="E397" i="22"/>
  <c r="AJ397" i="22" s="1"/>
  <c r="F397" i="22"/>
  <c r="AM397" i="22" s="1"/>
  <c r="G397" i="22"/>
  <c r="H397" i="22"/>
  <c r="AN397" i="22" s="1"/>
  <c r="I397" i="22"/>
  <c r="J397" i="22"/>
  <c r="K397" i="22"/>
  <c r="L397" i="22"/>
  <c r="AI397" i="22" s="1"/>
  <c r="B398" i="22"/>
  <c r="C398" i="22"/>
  <c r="AL398" i="22" s="1"/>
  <c r="E398" i="22"/>
  <c r="AJ398" i="22" s="1"/>
  <c r="F398" i="22"/>
  <c r="AM398" i="22" s="1"/>
  <c r="G398" i="22"/>
  <c r="H398" i="22"/>
  <c r="AN398" i="22" s="1"/>
  <c r="I398" i="22"/>
  <c r="J398" i="22"/>
  <c r="K398" i="22"/>
  <c r="L398" i="22"/>
  <c r="AI398" i="22" s="1"/>
  <c r="B399" i="22"/>
  <c r="C399" i="22"/>
  <c r="AL399" i="22" s="1"/>
  <c r="E399" i="22"/>
  <c r="AJ399" i="22" s="1"/>
  <c r="F399" i="22"/>
  <c r="AM399" i="22" s="1"/>
  <c r="G399" i="22"/>
  <c r="H399" i="22"/>
  <c r="AN399" i="22" s="1"/>
  <c r="I399" i="22"/>
  <c r="J399" i="22"/>
  <c r="K399" i="22"/>
  <c r="L399" i="22"/>
  <c r="AI399" i="22" s="1"/>
  <c r="B400" i="22"/>
  <c r="C400" i="22"/>
  <c r="AL400" i="22" s="1"/>
  <c r="E400" i="22"/>
  <c r="AJ400" i="22" s="1"/>
  <c r="F400" i="22"/>
  <c r="AM400" i="22" s="1"/>
  <c r="G400" i="22"/>
  <c r="H400" i="22"/>
  <c r="AN400" i="22" s="1"/>
  <c r="I400" i="22"/>
  <c r="J400" i="22"/>
  <c r="K400" i="22"/>
  <c r="L400" i="22"/>
  <c r="AI400" i="22" s="1"/>
  <c r="B401" i="22"/>
  <c r="C401" i="22"/>
  <c r="AL401" i="22" s="1"/>
  <c r="E401" i="22"/>
  <c r="AJ401" i="22" s="1"/>
  <c r="F401" i="22"/>
  <c r="AM401" i="22" s="1"/>
  <c r="G401" i="22"/>
  <c r="H401" i="22"/>
  <c r="AN401" i="22" s="1"/>
  <c r="I401" i="22"/>
  <c r="J401" i="22"/>
  <c r="K401" i="22"/>
  <c r="L401" i="22"/>
  <c r="AI401" i="22" s="1"/>
  <c r="B402" i="22"/>
  <c r="C402" i="22"/>
  <c r="AL402" i="22" s="1"/>
  <c r="E402" i="22"/>
  <c r="AJ402" i="22" s="1"/>
  <c r="F402" i="22"/>
  <c r="AM402" i="22" s="1"/>
  <c r="G402" i="22"/>
  <c r="H402" i="22"/>
  <c r="AN402" i="22" s="1"/>
  <c r="I402" i="22"/>
  <c r="J402" i="22"/>
  <c r="K402" i="22"/>
  <c r="L402" i="22"/>
  <c r="AI402" i="22" s="1"/>
  <c r="B403" i="22"/>
  <c r="C403" i="22"/>
  <c r="AL403" i="22" s="1"/>
  <c r="E403" i="22"/>
  <c r="AJ403" i="22" s="1"/>
  <c r="F403" i="22"/>
  <c r="AM403" i="22" s="1"/>
  <c r="G403" i="22"/>
  <c r="H403" i="22"/>
  <c r="AN403" i="22" s="1"/>
  <c r="I403" i="22"/>
  <c r="J403" i="22"/>
  <c r="K403" i="22"/>
  <c r="L403" i="22"/>
  <c r="AI403" i="22" s="1"/>
  <c r="B404" i="22"/>
  <c r="C404" i="22"/>
  <c r="AL404" i="22" s="1"/>
  <c r="E404" i="22"/>
  <c r="AJ404" i="22" s="1"/>
  <c r="F404" i="22"/>
  <c r="AM404" i="22" s="1"/>
  <c r="G404" i="22"/>
  <c r="H404" i="22"/>
  <c r="AN404" i="22" s="1"/>
  <c r="I404" i="22"/>
  <c r="J404" i="22"/>
  <c r="K404" i="22"/>
  <c r="L404" i="22"/>
  <c r="B405" i="22"/>
  <c r="C405" i="22"/>
  <c r="AL405" i="22" s="1"/>
  <c r="E405" i="22"/>
  <c r="AJ405" i="22" s="1"/>
  <c r="F405" i="22"/>
  <c r="AM405" i="22" s="1"/>
  <c r="G405" i="22"/>
  <c r="H405" i="22"/>
  <c r="AN405" i="22" s="1"/>
  <c r="I405" i="22"/>
  <c r="J405" i="22"/>
  <c r="K405" i="22"/>
  <c r="L405" i="22"/>
  <c r="B406" i="22"/>
  <c r="C406" i="22"/>
  <c r="AL406" i="22" s="1"/>
  <c r="E406" i="22"/>
  <c r="AJ406" i="22" s="1"/>
  <c r="F406" i="22"/>
  <c r="AM406" i="22" s="1"/>
  <c r="G406" i="22"/>
  <c r="H406" i="22"/>
  <c r="AN406" i="22" s="1"/>
  <c r="I406" i="22"/>
  <c r="J406" i="22"/>
  <c r="K406" i="22"/>
  <c r="L406" i="22"/>
  <c r="B407" i="22"/>
  <c r="C407" i="22"/>
  <c r="AL407" i="22" s="1"/>
  <c r="E407" i="22"/>
  <c r="AJ407" i="22" s="1"/>
  <c r="F407" i="22"/>
  <c r="AM407" i="22" s="1"/>
  <c r="G407" i="22"/>
  <c r="H407" i="22"/>
  <c r="AN407" i="22" s="1"/>
  <c r="I407" i="22"/>
  <c r="J407" i="22"/>
  <c r="K407" i="22"/>
  <c r="L407" i="22"/>
  <c r="B408" i="22"/>
  <c r="C408" i="22"/>
  <c r="AL408" i="22" s="1"/>
  <c r="E408" i="22"/>
  <c r="AJ408" i="22" s="1"/>
  <c r="F408" i="22"/>
  <c r="AM408" i="22" s="1"/>
  <c r="G408" i="22"/>
  <c r="H408" i="22"/>
  <c r="AN408" i="22" s="1"/>
  <c r="I408" i="22"/>
  <c r="J408" i="22"/>
  <c r="K408" i="22"/>
  <c r="L408" i="22"/>
  <c r="B409" i="22"/>
  <c r="C409" i="22"/>
  <c r="AL409" i="22" s="1"/>
  <c r="E409" i="22"/>
  <c r="AJ409" i="22" s="1"/>
  <c r="F409" i="22"/>
  <c r="AM409" i="22" s="1"/>
  <c r="G409" i="22"/>
  <c r="H409" i="22"/>
  <c r="AN409" i="22" s="1"/>
  <c r="I409" i="22"/>
  <c r="J409" i="22"/>
  <c r="K409" i="22"/>
  <c r="L409" i="22"/>
  <c r="B410" i="22"/>
  <c r="C410" i="22"/>
  <c r="AL410" i="22" s="1"/>
  <c r="E410" i="22"/>
  <c r="AJ410" i="22" s="1"/>
  <c r="F410" i="22"/>
  <c r="AM410" i="22" s="1"/>
  <c r="G410" i="22"/>
  <c r="H410" i="22"/>
  <c r="AN410" i="22" s="1"/>
  <c r="I410" i="22"/>
  <c r="J410" i="22"/>
  <c r="K410" i="22"/>
  <c r="L410" i="22"/>
  <c r="B411" i="22"/>
  <c r="C411" i="22"/>
  <c r="AL411" i="22" s="1"/>
  <c r="E411" i="22"/>
  <c r="AJ411" i="22" s="1"/>
  <c r="F411" i="22"/>
  <c r="AM411" i="22" s="1"/>
  <c r="G411" i="22"/>
  <c r="H411" i="22"/>
  <c r="AN411" i="22" s="1"/>
  <c r="I411" i="22"/>
  <c r="J411" i="22"/>
  <c r="K411" i="22"/>
  <c r="L411" i="22"/>
  <c r="B412" i="22"/>
  <c r="C412" i="22"/>
  <c r="AL412" i="22" s="1"/>
  <c r="E412" i="22"/>
  <c r="AJ412" i="22" s="1"/>
  <c r="F412" i="22"/>
  <c r="AM412" i="22" s="1"/>
  <c r="G412" i="22"/>
  <c r="H412" i="22"/>
  <c r="AN412" i="22" s="1"/>
  <c r="I412" i="22"/>
  <c r="J412" i="22"/>
  <c r="K412" i="22"/>
  <c r="L412" i="22"/>
  <c r="B413" i="22"/>
  <c r="C413" i="22"/>
  <c r="AL413" i="22" s="1"/>
  <c r="E413" i="22"/>
  <c r="AJ413" i="22" s="1"/>
  <c r="F413" i="22"/>
  <c r="AM413" i="22" s="1"/>
  <c r="G413" i="22"/>
  <c r="H413" i="22"/>
  <c r="AN413" i="22" s="1"/>
  <c r="I413" i="22"/>
  <c r="J413" i="22"/>
  <c r="K413" i="22"/>
  <c r="L413" i="22"/>
  <c r="B414" i="22"/>
  <c r="C414" i="22"/>
  <c r="AL414" i="22" s="1"/>
  <c r="E414" i="22"/>
  <c r="AJ414" i="22" s="1"/>
  <c r="F414" i="22"/>
  <c r="AM414" i="22" s="1"/>
  <c r="G414" i="22"/>
  <c r="H414" i="22"/>
  <c r="AN414" i="22" s="1"/>
  <c r="I414" i="22"/>
  <c r="J414" i="22"/>
  <c r="K414" i="22"/>
  <c r="L414" i="22"/>
  <c r="B415" i="22"/>
  <c r="C415" i="22"/>
  <c r="AL415" i="22" s="1"/>
  <c r="E415" i="22"/>
  <c r="AJ415" i="22" s="1"/>
  <c r="F415" i="22"/>
  <c r="AM415" i="22" s="1"/>
  <c r="G415" i="22"/>
  <c r="H415" i="22"/>
  <c r="AN415" i="22" s="1"/>
  <c r="I415" i="22"/>
  <c r="J415" i="22"/>
  <c r="K415" i="22"/>
  <c r="L415" i="22"/>
  <c r="B416" i="22"/>
  <c r="C416" i="22"/>
  <c r="AL416" i="22" s="1"/>
  <c r="E416" i="22"/>
  <c r="AJ416" i="22" s="1"/>
  <c r="F416" i="22"/>
  <c r="AM416" i="22" s="1"/>
  <c r="G416" i="22"/>
  <c r="H416" i="22"/>
  <c r="AN416" i="22" s="1"/>
  <c r="I416" i="22"/>
  <c r="J416" i="22"/>
  <c r="K416" i="22"/>
  <c r="L416" i="22"/>
  <c r="B417" i="22"/>
  <c r="C417" i="22"/>
  <c r="AL417" i="22" s="1"/>
  <c r="E417" i="22"/>
  <c r="AJ417" i="22" s="1"/>
  <c r="F417" i="22"/>
  <c r="AM417" i="22" s="1"/>
  <c r="G417" i="22"/>
  <c r="H417" i="22"/>
  <c r="AN417" i="22" s="1"/>
  <c r="I417" i="22"/>
  <c r="J417" i="22"/>
  <c r="K417" i="22"/>
  <c r="L417" i="22"/>
  <c r="B418" i="22"/>
  <c r="C418" i="22"/>
  <c r="AL418" i="22" s="1"/>
  <c r="E418" i="22"/>
  <c r="AJ418" i="22" s="1"/>
  <c r="F418" i="22"/>
  <c r="AM418" i="22" s="1"/>
  <c r="G418" i="22"/>
  <c r="H418" i="22"/>
  <c r="AN418" i="22" s="1"/>
  <c r="I418" i="22"/>
  <c r="J418" i="22"/>
  <c r="K418" i="22"/>
  <c r="L418" i="22"/>
  <c r="B419" i="22"/>
  <c r="C419" i="22"/>
  <c r="AL419" i="22" s="1"/>
  <c r="E419" i="22"/>
  <c r="AJ419" i="22" s="1"/>
  <c r="F419" i="22"/>
  <c r="AM419" i="22" s="1"/>
  <c r="G419" i="22"/>
  <c r="H419" i="22"/>
  <c r="AN419" i="22" s="1"/>
  <c r="I419" i="22"/>
  <c r="J419" i="22"/>
  <c r="K419" i="22"/>
  <c r="L419" i="22"/>
  <c r="B420" i="22"/>
  <c r="C420" i="22"/>
  <c r="AL420" i="22" s="1"/>
  <c r="E420" i="22"/>
  <c r="AJ420" i="22" s="1"/>
  <c r="F420" i="22"/>
  <c r="AM420" i="22" s="1"/>
  <c r="G420" i="22"/>
  <c r="H420" i="22"/>
  <c r="AN420" i="22" s="1"/>
  <c r="I420" i="22"/>
  <c r="J420" i="22"/>
  <c r="K420" i="22"/>
  <c r="L420" i="22"/>
  <c r="B421" i="22"/>
  <c r="C421" i="22"/>
  <c r="AL421" i="22" s="1"/>
  <c r="E421" i="22"/>
  <c r="AJ421" i="22" s="1"/>
  <c r="F421" i="22"/>
  <c r="AM421" i="22" s="1"/>
  <c r="G421" i="22"/>
  <c r="H421" i="22"/>
  <c r="AN421" i="22" s="1"/>
  <c r="I421" i="22"/>
  <c r="J421" i="22"/>
  <c r="K421" i="22"/>
  <c r="L421" i="22"/>
  <c r="B422" i="22"/>
  <c r="C422" i="22"/>
  <c r="AL422" i="22" s="1"/>
  <c r="E422" i="22"/>
  <c r="AJ422" i="22" s="1"/>
  <c r="F422" i="22"/>
  <c r="AM422" i="22" s="1"/>
  <c r="G422" i="22"/>
  <c r="H422" i="22"/>
  <c r="AN422" i="22" s="1"/>
  <c r="I422" i="22"/>
  <c r="J422" i="22"/>
  <c r="K422" i="22"/>
  <c r="L422" i="22"/>
  <c r="B423" i="22"/>
  <c r="C423" i="22"/>
  <c r="AL423" i="22" s="1"/>
  <c r="E423" i="22"/>
  <c r="AJ423" i="22" s="1"/>
  <c r="F423" i="22"/>
  <c r="AM423" i="22" s="1"/>
  <c r="G423" i="22"/>
  <c r="H423" i="22"/>
  <c r="AN423" i="22" s="1"/>
  <c r="I423" i="22"/>
  <c r="J423" i="22"/>
  <c r="K423" i="22"/>
  <c r="L423" i="22"/>
  <c r="B424" i="22"/>
  <c r="C424" i="22"/>
  <c r="AL424" i="22" s="1"/>
  <c r="E424" i="22"/>
  <c r="AJ424" i="22" s="1"/>
  <c r="F424" i="22"/>
  <c r="AM424" i="22" s="1"/>
  <c r="G424" i="22"/>
  <c r="H424" i="22"/>
  <c r="AN424" i="22" s="1"/>
  <c r="I424" i="22"/>
  <c r="J424" i="22"/>
  <c r="K424" i="22"/>
  <c r="L424" i="22"/>
  <c r="B425" i="22"/>
  <c r="C425" i="22"/>
  <c r="AL425" i="22" s="1"/>
  <c r="E425" i="22"/>
  <c r="AJ425" i="22" s="1"/>
  <c r="F425" i="22"/>
  <c r="AM425" i="22" s="1"/>
  <c r="G425" i="22"/>
  <c r="H425" i="22"/>
  <c r="AN425" i="22" s="1"/>
  <c r="I425" i="22"/>
  <c r="J425" i="22"/>
  <c r="K425" i="22"/>
  <c r="L425" i="22"/>
  <c r="B426" i="22"/>
  <c r="C426" i="22"/>
  <c r="AL426" i="22" s="1"/>
  <c r="E426" i="22"/>
  <c r="AJ426" i="22" s="1"/>
  <c r="F426" i="22"/>
  <c r="AM426" i="22" s="1"/>
  <c r="G426" i="22"/>
  <c r="H426" i="22"/>
  <c r="AN426" i="22" s="1"/>
  <c r="I426" i="22"/>
  <c r="J426" i="22"/>
  <c r="K426" i="22"/>
  <c r="L426" i="22"/>
  <c r="B427" i="22"/>
  <c r="C427" i="22"/>
  <c r="AL427" i="22" s="1"/>
  <c r="E427" i="22"/>
  <c r="AJ427" i="22" s="1"/>
  <c r="F427" i="22"/>
  <c r="AM427" i="22" s="1"/>
  <c r="G427" i="22"/>
  <c r="H427" i="22"/>
  <c r="AN427" i="22" s="1"/>
  <c r="I427" i="22"/>
  <c r="J427" i="22"/>
  <c r="K427" i="22"/>
  <c r="L427" i="22"/>
  <c r="B428" i="22"/>
  <c r="C428" i="22"/>
  <c r="AL428" i="22" s="1"/>
  <c r="E428" i="22"/>
  <c r="AJ428" i="22" s="1"/>
  <c r="F428" i="22"/>
  <c r="AM428" i="22" s="1"/>
  <c r="G428" i="22"/>
  <c r="H428" i="22"/>
  <c r="AN428" i="22" s="1"/>
  <c r="I428" i="22"/>
  <c r="J428" i="22"/>
  <c r="K428" i="22"/>
  <c r="L428" i="22"/>
  <c r="B429" i="22"/>
  <c r="C429" i="22"/>
  <c r="AL429" i="22" s="1"/>
  <c r="E429" i="22"/>
  <c r="AJ429" i="22" s="1"/>
  <c r="F429" i="22"/>
  <c r="AM429" i="22" s="1"/>
  <c r="G429" i="22"/>
  <c r="H429" i="22"/>
  <c r="AN429" i="22" s="1"/>
  <c r="I429" i="22"/>
  <c r="J429" i="22"/>
  <c r="K429" i="22"/>
  <c r="L429" i="22"/>
  <c r="B430" i="22"/>
  <c r="C430" i="22"/>
  <c r="AL430" i="22" s="1"/>
  <c r="E430" i="22"/>
  <c r="AJ430" i="22" s="1"/>
  <c r="F430" i="22"/>
  <c r="AM430" i="22" s="1"/>
  <c r="G430" i="22"/>
  <c r="H430" i="22"/>
  <c r="AN430" i="22" s="1"/>
  <c r="I430" i="22"/>
  <c r="J430" i="22"/>
  <c r="K430" i="22"/>
  <c r="L430" i="22"/>
  <c r="B431" i="22"/>
  <c r="C431" i="22"/>
  <c r="AL431" i="22" s="1"/>
  <c r="E431" i="22"/>
  <c r="AJ431" i="22" s="1"/>
  <c r="F431" i="22"/>
  <c r="AM431" i="22" s="1"/>
  <c r="G431" i="22"/>
  <c r="H431" i="22"/>
  <c r="AN431" i="22" s="1"/>
  <c r="I431" i="22"/>
  <c r="J431" i="22"/>
  <c r="K431" i="22"/>
  <c r="L431" i="22"/>
  <c r="B432" i="22"/>
  <c r="C432" i="22"/>
  <c r="AL432" i="22" s="1"/>
  <c r="E432" i="22"/>
  <c r="AJ432" i="22" s="1"/>
  <c r="F432" i="22"/>
  <c r="AM432" i="22" s="1"/>
  <c r="G432" i="22"/>
  <c r="H432" i="22"/>
  <c r="AN432" i="22" s="1"/>
  <c r="I432" i="22"/>
  <c r="J432" i="22"/>
  <c r="K432" i="22"/>
  <c r="L432" i="22"/>
  <c r="B433" i="22"/>
  <c r="C433" i="22"/>
  <c r="AL433" i="22" s="1"/>
  <c r="E433" i="22"/>
  <c r="AJ433" i="22" s="1"/>
  <c r="F433" i="22"/>
  <c r="AM433" i="22" s="1"/>
  <c r="G433" i="22"/>
  <c r="H433" i="22"/>
  <c r="AN433" i="22" s="1"/>
  <c r="I433" i="22"/>
  <c r="J433" i="22"/>
  <c r="K433" i="22"/>
  <c r="L433" i="22"/>
  <c r="B434" i="22"/>
  <c r="C434" i="22"/>
  <c r="AL434" i="22" s="1"/>
  <c r="E434" i="22"/>
  <c r="AJ434" i="22" s="1"/>
  <c r="F434" i="22"/>
  <c r="AM434" i="22" s="1"/>
  <c r="G434" i="22"/>
  <c r="H434" i="22"/>
  <c r="AN434" i="22" s="1"/>
  <c r="I434" i="22"/>
  <c r="J434" i="22"/>
  <c r="K434" i="22"/>
  <c r="L434" i="22"/>
  <c r="B435" i="22"/>
  <c r="C435" i="22"/>
  <c r="AL435" i="22" s="1"/>
  <c r="E435" i="22"/>
  <c r="AJ435" i="22" s="1"/>
  <c r="F435" i="22"/>
  <c r="AM435" i="22" s="1"/>
  <c r="G435" i="22"/>
  <c r="H435" i="22"/>
  <c r="AN435" i="22" s="1"/>
  <c r="I435" i="22"/>
  <c r="J435" i="22"/>
  <c r="K435" i="22"/>
  <c r="L435" i="22"/>
  <c r="B436" i="22"/>
  <c r="C436" i="22"/>
  <c r="AL436" i="22" s="1"/>
  <c r="E436" i="22"/>
  <c r="AJ436" i="22" s="1"/>
  <c r="F436" i="22"/>
  <c r="AM436" i="22" s="1"/>
  <c r="G436" i="22"/>
  <c r="H436" i="22"/>
  <c r="AN436" i="22" s="1"/>
  <c r="I436" i="22"/>
  <c r="J436" i="22"/>
  <c r="K436" i="22"/>
  <c r="L436" i="22"/>
  <c r="B437" i="22"/>
  <c r="C437" i="22"/>
  <c r="AL437" i="22" s="1"/>
  <c r="E437" i="22"/>
  <c r="AJ437" i="22" s="1"/>
  <c r="F437" i="22"/>
  <c r="AM437" i="22" s="1"/>
  <c r="G437" i="22"/>
  <c r="H437" i="22"/>
  <c r="AN437" i="22" s="1"/>
  <c r="I437" i="22"/>
  <c r="J437" i="22"/>
  <c r="K437" i="22"/>
  <c r="L437" i="22"/>
  <c r="B438" i="22"/>
  <c r="C438" i="22"/>
  <c r="AL438" i="22" s="1"/>
  <c r="E438" i="22"/>
  <c r="AJ438" i="22" s="1"/>
  <c r="F438" i="22"/>
  <c r="AM438" i="22" s="1"/>
  <c r="G438" i="22"/>
  <c r="H438" i="22"/>
  <c r="AN438" i="22" s="1"/>
  <c r="I438" i="22"/>
  <c r="J438" i="22"/>
  <c r="K438" i="22"/>
  <c r="L438" i="22"/>
  <c r="B439" i="22"/>
  <c r="C439" i="22"/>
  <c r="AL439" i="22" s="1"/>
  <c r="E439" i="22"/>
  <c r="AJ439" i="22" s="1"/>
  <c r="F439" i="22"/>
  <c r="AM439" i="22" s="1"/>
  <c r="G439" i="22"/>
  <c r="H439" i="22"/>
  <c r="AN439" i="22" s="1"/>
  <c r="I439" i="22"/>
  <c r="J439" i="22"/>
  <c r="K439" i="22"/>
  <c r="L439" i="22"/>
  <c r="B440" i="22"/>
  <c r="C440" i="22"/>
  <c r="AL440" i="22" s="1"/>
  <c r="E440" i="22"/>
  <c r="AJ440" i="22" s="1"/>
  <c r="F440" i="22"/>
  <c r="AM440" i="22" s="1"/>
  <c r="G440" i="22"/>
  <c r="H440" i="22"/>
  <c r="AN440" i="22" s="1"/>
  <c r="I440" i="22"/>
  <c r="J440" i="22"/>
  <c r="K440" i="22"/>
  <c r="L440" i="22"/>
  <c r="B441" i="22"/>
  <c r="C441" i="22"/>
  <c r="AL441" i="22" s="1"/>
  <c r="E441" i="22"/>
  <c r="AJ441" i="22" s="1"/>
  <c r="F441" i="22"/>
  <c r="AM441" i="22" s="1"/>
  <c r="G441" i="22"/>
  <c r="H441" i="22"/>
  <c r="AN441" i="22" s="1"/>
  <c r="I441" i="22"/>
  <c r="J441" i="22"/>
  <c r="K441" i="22"/>
  <c r="L441" i="22"/>
  <c r="B442" i="22"/>
  <c r="C442" i="22"/>
  <c r="AL442" i="22" s="1"/>
  <c r="E442" i="22"/>
  <c r="AJ442" i="22" s="1"/>
  <c r="F442" i="22"/>
  <c r="AM442" i="22" s="1"/>
  <c r="G442" i="22"/>
  <c r="H442" i="22"/>
  <c r="AN442" i="22" s="1"/>
  <c r="I442" i="22"/>
  <c r="J442" i="22"/>
  <c r="K442" i="22"/>
  <c r="L442" i="22"/>
  <c r="B443" i="22"/>
  <c r="C443" i="22"/>
  <c r="AL443" i="22" s="1"/>
  <c r="E443" i="22"/>
  <c r="AJ443" i="22" s="1"/>
  <c r="F443" i="22"/>
  <c r="AM443" i="22" s="1"/>
  <c r="G443" i="22"/>
  <c r="H443" i="22"/>
  <c r="AN443" i="22" s="1"/>
  <c r="I443" i="22"/>
  <c r="J443" i="22"/>
  <c r="K443" i="22"/>
  <c r="L443" i="22"/>
  <c r="B444" i="22"/>
  <c r="C444" i="22"/>
  <c r="AL444" i="22" s="1"/>
  <c r="E444" i="22"/>
  <c r="AJ444" i="22" s="1"/>
  <c r="F444" i="22"/>
  <c r="AM444" i="22" s="1"/>
  <c r="G444" i="22"/>
  <c r="H444" i="22"/>
  <c r="AN444" i="22" s="1"/>
  <c r="I444" i="22"/>
  <c r="J444" i="22"/>
  <c r="K444" i="22"/>
  <c r="L444" i="22"/>
  <c r="B445" i="22"/>
  <c r="C445" i="22"/>
  <c r="AL445" i="22" s="1"/>
  <c r="E445" i="22"/>
  <c r="AJ445" i="22" s="1"/>
  <c r="F445" i="22"/>
  <c r="AM445" i="22" s="1"/>
  <c r="G445" i="22"/>
  <c r="H445" i="22"/>
  <c r="AN445" i="22" s="1"/>
  <c r="I445" i="22"/>
  <c r="J445" i="22"/>
  <c r="K445" i="22"/>
  <c r="L445" i="22"/>
  <c r="B446" i="22"/>
  <c r="C446" i="22"/>
  <c r="AL446" i="22" s="1"/>
  <c r="E446" i="22"/>
  <c r="AJ446" i="22" s="1"/>
  <c r="F446" i="22"/>
  <c r="AM446" i="22" s="1"/>
  <c r="G446" i="22"/>
  <c r="H446" i="22"/>
  <c r="AN446" i="22" s="1"/>
  <c r="I446" i="22"/>
  <c r="J446" i="22"/>
  <c r="K446" i="22"/>
  <c r="L446" i="22"/>
  <c r="B447" i="22"/>
  <c r="C447" i="22"/>
  <c r="AL447" i="22" s="1"/>
  <c r="E447" i="22"/>
  <c r="AJ447" i="22" s="1"/>
  <c r="F447" i="22"/>
  <c r="AM447" i="22" s="1"/>
  <c r="G447" i="22"/>
  <c r="H447" i="22"/>
  <c r="AN447" i="22" s="1"/>
  <c r="I447" i="22"/>
  <c r="J447" i="22"/>
  <c r="K447" i="22"/>
  <c r="L447" i="22"/>
  <c r="B448" i="22"/>
  <c r="C448" i="22"/>
  <c r="AL448" i="22" s="1"/>
  <c r="E448" i="22"/>
  <c r="AJ448" i="22" s="1"/>
  <c r="F448" i="22"/>
  <c r="AM448" i="22" s="1"/>
  <c r="G448" i="22"/>
  <c r="H448" i="22"/>
  <c r="AN448" i="22" s="1"/>
  <c r="I448" i="22"/>
  <c r="J448" i="22"/>
  <c r="K448" i="22"/>
  <c r="L448" i="22"/>
  <c r="B449" i="22"/>
  <c r="C449" i="22"/>
  <c r="AL449" i="22" s="1"/>
  <c r="E449" i="22"/>
  <c r="AJ449" i="22" s="1"/>
  <c r="F449" i="22"/>
  <c r="AM449" i="22" s="1"/>
  <c r="G449" i="22"/>
  <c r="H449" i="22"/>
  <c r="AN449" i="22" s="1"/>
  <c r="I449" i="22"/>
  <c r="J449" i="22"/>
  <c r="K449" i="22"/>
  <c r="L449" i="22"/>
  <c r="B450" i="22"/>
  <c r="C450" i="22"/>
  <c r="AL450" i="22" s="1"/>
  <c r="E450" i="22"/>
  <c r="AJ450" i="22" s="1"/>
  <c r="F450" i="22"/>
  <c r="AM450" i="22" s="1"/>
  <c r="G450" i="22"/>
  <c r="H450" i="22"/>
  <c r="AN450" i="22" s="1"/>
  <c r="I450" i="22"/>
  <c r="J450" i="22"/>
  <c r="K450" i="22"/>
  <c r="L450" i="22"/>
  <c r="B451" i="22"/>
  <c r="C451" i="22"/>
  <c r="AL451" i="22" s="1"/>
  <c r="E451" i="22"/>
  <c r="AJ451" i="22" s="1"/>
  <c r="F451" i="22"/>
  <c r="AM451" i="22" s="1"/>
  <c r="G451" i="22"/>
  <c r="H451" i="22"/>
  <c r="AN451" i="22" s="1"/>
  <c r="I451" i="22"/>
  <c r="J451" i="22"/>
  <c r="K451" i="22"/>
  <c r="L451" i="22"/>
  <c r="B452" i="22"/>
  <c r="C452" i="22"/>
  <c r="AL452" i="22" s="1"/>
  <c r="E452" i="22"/>
  <c r="AJ452" i="22" s="1"/>
  <c r="F452" i="22"/>
  <c r="AM452" i="22" s="1"/>
  <c r="G452" i="22"/>
  <c r="H452" i="22"/>
  <c r="AN452" i="22" s="1"/>
  <c r="I452" i="22"/>
  <c r="J452" i="22"/>
  <c r="K452" i="22"/>
  <c r="L452" i="22"/>
  <c r="B453" i="22"/>
  <c r="C453" i="22"/>
  <c r="AL453" i="22" s="1"/>
  <c r="E453" i="22"/>
  <c r="AJ453" i="22" s="1"/>
  <c r="F453" i="22"/>
  <c r="AM453" i="22" s="1"/>
  <c r="G453" i="22"/>
  <c r="H453" i="22"/>
  <c r="AN453" i="22" s="1"/>
  <c r="I453" i="22"/>
  <c r="J453" i="22"/>
  <c r="K453" i="22"/>
  <c r="L453" i="22"/>
  <c r="B454" i="22"/>
  <c r="C454" i="22"/>
  <c r="AL454" i="22" s="1"/>
  <c r="E454" i="22"/>
  <c r="AJ454" i="22" s="1"/>
  <c r="F454" i="22"/>
  <c r="AM454" i="22" s="1"/>
  <c r="G454" i="22"/>
  <c r="H454" i="22"/>
  <c r="AN454" i="22" s="1"/>
  <c r="I454" i="22"/>
  <c r="J454" i="22"/>
  <c r="K454" i="22"/>
  <c r="L454" i="22"/>
  <c r="B455" i="22"/>
  <c r="C455" i="22"/>
  <c r="AL455" i="22" s="1"/>
  <c r="E455" i="22"/>
  <c r="AJ455" i="22" s="1"/>
  <c r="F455" i="22"/>
  <c r="AM455" i="22" s="1"/>
  <c r="G455" i="22"/>
  <c r="H455" i="22"/>
  <c r="AN455" i="22" s="1"/>
  <c r="I455" i="22"/>
  <c r="J455" i="22"/>
  <c r="K455" i="22"/>
  <c r="L455" i="22"/>
  <c r="B456" i="22"/>
  <c r="C456" i="22"/>
  <c r="AL456" i="22" s="1"/>
  <c r="E456" i="22"/>
  <c r="AJ456" i="22" s="1"/>
  <c r="F456" i="22"/>
  <c r="AM456" i="22" s="1"/>
  <c r="G456" i="22"/>
  <c r="H456" i="22"/>
  <c r="AN456" i="22" s="1"/>
  <c r="I456" i="22"/>
  <c r="J456" i="22"/>
  <c r="K456" i="22"/>
  <c r="L456" i="22"/>
  <c r="B457" i="22"/>
  <c r="C457" i="22"/>
  <c r="AL457" i="22" s="1"/>
  <c r="E457" i="22"/>
  <c r="AJ457" i="22" s="1"/>
  <c r="F457" i="22"/>
  <c r="AM457" i="22" s="1"/>
  <c r="G457" i="22"/>
  <c r="H457" i="22"/>
  <c r="AN457" i="22" s="1"/>
  <c r="I457" i="22"/>
  <c r="J457" i="22"/>
  <c r="K457" i="22"/>
  <c r="L457" i="22"/>
  <c r="B458" i="22"/>
  <c r="C458" i="22"/>
  <c r="AL458" i="22" s="1"/>
  <c r="E458" i="22"/>
  <c r="AJ458" i="22" s="1"/>
  <c r="F458" i="22"/>
  <c r="AM458" i="22" s="1"/>
  <c r="G458" i="22"/>
  <c r="H458" i="22"/>
  <c r="AN458" i="22" s="1"/>
  <c r="I458" i="22"/>
  <c r="J458" i="22"/>
  <c r="K458" i="22"/>
  <c r="L458" i="22"/>
  <c r="B459" i="22"/>
  <c r="C459" i="22"/>
  <c r="AL459" i="22" s="1"/>
  <c r="E459" i="22"/>
  <c r="AJ459" i="22" s="1"/>
  <c r="F459" i="22"/>
  <c r="AM459" i="22" s="1"/>
  <c r="G459" i="22"/>
  <c r="H459" i="22"/>
  <c r="AN459" i="22" s="1"/>
  <c r="I459" i="22"/>
  <c r="J459" i="22"/>
  <c r="K459" i="22"/>
  <c r="L459" i="22"/>
  <c r="B460" i="22"/>
  <c r="C460" i="22"/>
  <c r="AL460" i="22" s="1"/>
  <c r="E460" i="22"/>
  <c r="AJ460" i="22" s="1"/>
  <c r="F460" i="22"/>
  <c r="AM460" i="22" s="1"/>
  <c r="G460" i="22"/>
  <c r="H460" i="22"/>
  <c r="AN460" i="22" s="1"/>
  <c r="I460" i="22"/>
  <c r="J460" i="22"/>
  <c r="K460" i="22"/>
  <c r="L460" i="22"/>
  <c r="B461" i="22"/>
  <c r="C461" i="22"/>
  <c r="AL461" i="22" s="1"/>
  <c r="E461" i="22"/>
  <c r="AJ461" i="22" s="1"/>
  <c r="F461" i="22"/>
  <c r="AM461" i="22" s="1"/>
  <c r="G461" i="22"/>
  <c r="H461" i="22"/>
  <c r="AN461" i="22" s="1"/>
  <c r="I461" i="22"/>
  <c r="J461" i="22"/>
  <c r="K461" i="22"/>
  <c r="L461" i="22"/>
  <c r="B462" i="22"/>
  <c r="C462" i="22"/>
  <c r="AL462" i="22" s="1"/>
  <c r="E462" i="22"/>
  <c r="AJ462" i="22" s="1"/>
  <c r="F462" i="22"/>
  <c r="AM462" i="22" s="1"/>
  <c r="G462" i="22"/>
  <c r="H462" i="22"/>
  <c r="AN462" i="22" s="1"/>
  <c r="I462" i="22"/>
  <c r="J462" i="22"/>
  <c r="K462" i="22"/>
  <c r="L462" i="22"/>
  <c r="B463" i="22"/>
  <c r="C463" i="22"/>
  <c r="AL463" i="22" s="1"/>
  <c r="E463" i="22"/>
  <c r="AJ463" i="22" s="1"/>
  <c r="F463" i="22"/>
  <c r="AM463" i="22" s="1"/>
  <c r="G463" i="22"/>
  <c r="H463" i="22"/>
  <c r="AN463" i="22" s="1"/>
  <c r="I463" i="22"/>
  <c r="J463" i="22"/>
  <c r="K463" i="22"/>
  <c r="L463" i="22"/>
  <c r="B464" i="22"/>
  <c r="C464" i="22"/>
  <c r="AL464" i="22" s="1"/>
  <c r="E464" i="22"/>
  <c r="AJ464" i="22" s="1"/>
  <c r="F464" i="22"/>
  <c r="AM464" i="22" s="1"/>
  <c r="G464" i="22"/>
  <c r="H464" i="22"/>
  <c r="AN464" i="22" s="1"/>
  <c r="I464" i="22"/>
  <c r="J464" i="22"/>
  <c r="K464" i="22"/>
  <c r="L464" i="22"/>
  <c r="B465" i="22"/>
  <c r="C465" i="22"/>
  <c r="AL465" i="22" s="1"/>
  <c r="E465" i="22"/>
  <c r="AJ465" i="22" s="1"/>
  <c r="F465" i="22"/>
  <c r="AM465" i="22" s="1"/>
  <c r="G465" i="22"/>
  <c r="H465" i="22"/>
  <c r="AN465" i="22" s="1"/>
  <c r="I465" i="22"/>
  <c r="J465" i="22"/>
  <c r="K465" i="22"/>
  <c r="L465" i="22"/>
  <c r="B466" i="22"/>
  <c r="C466" i="22"/>
  <c r="AL466" i="22" s="1"/>
  <c r="E466" i="22"/>
  <c r="AJ466" i="22" s="1"/>
  <c r="F466" i="22"/>
  <c r="AM466" i="22" s="1"/>
  <c r="G466" i="22"/>
  <c r="H466" i="22"/>
  <c r="AN466" i="22" s="1"/>
  <c r="I466" i="22"/>
  <c r="J466" i="22"/>
  <c r="K466" i="22"/>
  <c r="L466" i="22"/>
  <c r="B467" i="22"/>
  <c r="C467" i="22"/>
  <c r="AL467" i="22" s="1"/>
  <c r="E467" i="22"/>
  <c r="AJ467" i="22" s="1"/>
  <c r="F467" i="22"/>
  <c r="AM467" i="22" s="1"/>
  <c r="G467" i="22"/>
  <c r="H467" i="22"/>
  <c r="AN467" i="22" s="1"/>
  <c r="I467" i="22"/>
  <c r="J467" i="22"/>
  <c r="K467" i="22"/>
  <c r="L467" i="22"/>
  <c r="B468" i="22"/>
  <c r="C468" i="22"/>
  <c r="AL468" i="22" s="1"/>
  <c r="E468" i="22"/>
  <c r="AJ468" i="22" s="1"/>
  <c r="F468" i="22"/>
  <c r="AM468" i="22" s="1"/>
  <c r="G468" i="22"/>
  <c r="H468" i="22"/>
  <c r="AN468" i="22" s="1"/>
  <c r="I468" i="22"/>
  <c r="J468" i="22"/>
  <c r="K468" i="22"/>
  <c r="L468" i="22"/>
  <c r="B469" i="22"/>
  <c r="C469" i="22"/>
  <c r="AL469" i="22" s="1"/>
  <c r="E469" i="22"/>
  <c r="AJ469" i="22" s="1"/>
  <c r="F469" i="22"/>
  <c r="AM469" i="22" s="1"/>
  <c r="G469" i="22"/>
  <c r="H469" i="22"/>
  <c r="AN469" i="22" s="1"/>
  <c r="I469" i="22"/>
  <c r="J469" i="22"/>
  <c r="K469" i="22"/>
  <c r="L469" i="22"/>
  <c r="B470" i="22"/>
  <c r="C470" i="22"/>
  <c r="AL470" i="22" s="1"/>
  <c r="E470" i="22"/>
  <c r="AJ470" i="22" s="1"/>
  <c r="F470" i="22"/>
  <c r="AM470" i="22" s="1"/>
  <c r="G470" i="22"/>
  <c r="H470" i="22"/>
  <c r="AN470" i="22" s="1"/>
  <c r="I470" i="22"/>
  <c r="J470" i="22"/>
  <c r="K470" i="22"/>
  <c r="L470" i="22"/>
  <c r="B471" i="22"/>
  <c r="C471" i="22"/>
  <c r="AL471" i="22" s="1"/>
  <c r="E471" i="22"/>
  <c r="AJ471" i="22" s="1"/>
  <c r="F471" i="22"/>
  <c r="AM471" i="22" s="1"/>
  <c r="G471" i="22"/>
  <c r="H471" i="22"/>
  <c r="AN471" i="22" s="1"/>
  <c r="I471" i="22"/>
  <c r="J471" i="22"/>
  <c r="K471" i="22"/>
  <c r="L471" i="22"/>
  <c r="B472" i="22"/>
  <c r="C472" i="22"/>
  <c r="AL472" i="22" s="1"/>
  <c r="E472" i="22"/>
  <c r="AJ472" i="22" s="1"/>
  <c r="F472" i="22"/>
  <c r="AM472" i="22" s="1"/>
  <c r="G472" i="22"/>
  <c r="H472" i="22"/>
  <c r="AN472" i="22" s="1"/>
  <c r="I472" i="22"/>
  <c r="J472" i="22"/>
  <c r="K472" i="22"/>
  <c r="L472" i="22"/>
  <c r="B473" i="22"/>
  <c r="C473" i="22"/>
  <c r="AL473" i="22" s="1"/>
  <c r="E473" i="22"/>
  <c r="AJ473" i="22" s="1"/>
  <c r="F473" i="22"/>
  <c r="AM473" i="22" s="1"/>
  <c r="G473" i="22"/>
  <c r="H473" i="22"/>
  <c r="AN473" i="22" s="1"/>
  <c r="I473" i="22"/>
  <c r="J473" i="22"/>
  <c r="K473" i="22"/>
  <c r="L473" i="22"/>
  <c r="B474" i="22"/>
  <c r="C474" i="22"/>
  <c r="AL474" i="22" s="1"/>
  <c r="E474" i="22"/>
  <c r="AJ474" i="22" s="1"/>
  <c r="F474" i="22"/>
  <c r="AM474" i="22" s="1"/>
  <c r="G474" i="22"/>
  <c r="H474" i="22"/>
  <c r="AN474" i="22" s="1"/>
  <c r="I474" i="22"/>
  <c r="J474" i="22"/>
  <c r="K474" i="22"/>
  <c r="L474" i="22"/>
  <c r="B475" i="22"/>
  <c r="C475" i="22"/>
  <c r="AL475" i="22" s="1"/>
  <c r="E475" i="22"/>
  <c r="AJ475" i="22" s="1"/>
  <c r="F475" i="22"/>
  <c r="AM475" i="22" s="1"/>
  <c r="G475" i="22"/>
  <c r="H475" i="22"/>
  <c r="AN475" i="22" s="1"/>
  <c r="I475" i="22"/>
  <c r="J475" i="22"/>
  <c r="K475" i="22"/>
  <c r="L475" i="22"/>
  <c r="B476" i="22"/>
  <c r="C476" i="22"/>
  <c r="AL476" i="22" s="1"/>
  <c r="E476" i="22"/>
  <c r="AJ476" i="22" s="1"/>
  <c r="F476" i="22"/>
  <c r="AM476" i="22" s="1"/>
  <c r="G476" i="22"/>
  <c r="H476" i="22"/>
  <c r="AN476" i="22" s="1"/>
  <c r="I476" i="22"/>
  <c r="J476" i="22"/>
  <c r="K476" i="22"/>
  <c r="L476" i="22"/>
  <c r="B477" i="22"/>
  <c r="C477" i="22"/>
  <c r="AL477" i="22" s="1"/>
  <c r="E477" i="22"/>
  <c r="AJ477" i="22" s="1"/>
  <c r="F477" i="22"/>
  <c r="AM477" i="22" s="1"/>
  <c r="G477" i="22"/>
  <c r="H477" i="22"/>
  <c r="AN477" i="22" s="1"/>
  <c r="I477" i="22"/>
  <c r="J477" i="22"/>
  <c r="K477" i="22"/>
  <c r="L477" i="22"/>
  <c r="B478" i="22"/>
  <c r="C478" i="22"/>
  <c r="AL478" i="22" s="1"/>
  <c r="E478" i="22"/>
  <c r="AJ478" i="22" s="1"/>
  <c r="F478" i="22"/>
  <c r="AM478" i="22" s="1"/>
  <c r="G478" i="22"/>
  <c r="H478" i="22"/>
  <c r="AN478" i="22" s="1"/>
  <c r="I478" i="22"/>
  <c r="J478" i="22"/>
  <c r="K478" i="22"/>
  <c r="L478" i="22"/>
  <c r="B479" i="22"/>
  <c r="C479" i="22"/>
  <c r="AL479" i="22" s="1"/>
  <c r="E479" i="22"/>
  <c r="AJ479" i="22" s="1"/>
  <c r="F479" i="22"/>
  <c r="AM479" i="22" s="1"/>
  <c r="G479" i="22"/>
  <c r="H479" i="22"/>
  <c r="AN479" i="22" s="1"/>
  <c r="I479" i="22"/>
  <c r="J479" i="22"/>
  <c r="K479" i="22"/>
  <c r="L479" i="22"/>
  <c r="B480" i="22"/>
  <c r="C480" i="22"/>
  <c r="AL480" i="22" s="1"/>
  <c r="E480" i="22"/>
  <c r="AJ480" i="22" s="1"/>
  <c r="F480" i="22"/>
  <c r="AM480" i="22" s="1"/>
  <c r="G480" i="22"/>
  <c r="H480" i="22"/>
  <c r="AN480" i="22" s="1"/>
  <c r="I480" i="22"/>
  <c r="J480" i="22"/>
  <c r="K480" i="22"/>
  <c r="L480" i="22"/>
  <c r="B481" i="22"/>
  <c r="C481" i="22"/>
  <c r="AL481" i="22" s="1"/>
  <c r="E481" i="22"/>
  <c r="AJ481" i="22" s="1"/>
  <c r="F481" i="22"/>
  <c r="AM481" i="22" s="1"/>
  <c r="G481" i="22"/>
  <c r="H481" i="22"/>
  <c r="AN481" i="22" s="1"/>
  <c r="I481" i="22"/>
  <c r="J481" i="22"/>
  <c r="K481" i="22"/>
  <c r="L481" i="22"/>
  <c r="B482" i="22"/>
  <c r="C482" i="22"/>
  <c r="AL482" i="22" s="1"/>
  <c r="E482" i="22"/>
  <c r="AJ482" i="22" s="1"/>
  <c r="F482" i="22"/>
  <c r="AM482" i="22" s="1"/>
  <c r="G482" i="22"/>
  <c r="H482" i="22"/>
  <c r="AN482" i="22" s="1"/>
  <c r="I482" i="22"/>
  <c r="J482" i="22"/>
  <c r="K482" i="22"/>
  <c r="L482" i="22"/>
  <c r="B483" i="22"/>
  <c r="C483" i="22"/>
  <c r="AL483" i="22" s="1"/>
  <c r="E483" i="22"/>
  <c r="AJ483" i="22" s="1"/>
  <c r="F483" i="22"/>
  <c r="AM483" i="22" s="1"/>
  <c r="G483" i="22"/>
  <c r="H483" i="22"/>
  <c r="AN483" i="22" s="1"/>
  <c r="I483" i="22"/>
  <c r="J483" i="22"/>
  <c r="K483" i="22"/>
  <c r="L483" i="22"/>
  <c r="B484" i="22"/>
  <c r="C484" i="22"/>
  <c r="AL484" i="22" s="1"/>
  <c r="E484" i="22"/>
  <c r="AJ484" i="22" s="1"/>
  <c r="F484" i="22"/>
  <c r="AM484" i="22" s="1"/>
  <c r="G484" i="22"/>
  <c r="H484" i="22"/>
  <c r="AN484" i="22" s="1"/>
  <c r="I484" i="22"/>
  <c r="J484" i="22"/>
  <c r="K484" i="22"/>
  <c r="L484" i="22"/>
  <c r="B485" i="22"/>
  <c r="C485" i="22"/>
  <c r="AL485" i="22" s="1"/>
  <c r="E485" i="22"/>
  <c r="AJ485" i="22" s="1"/>
  <c r="F485" i="22"/>
  <c r="AM485" i="22" s="1"/>
  <c r="G485" i="22"/>
  <c r="H485" i="22"/>
  <c r="AN485" i="22" s="1"/>
  <c r="I485" i="22"/>
  <c r="J485" i="22"/>
  <c r="K485" i="22"/>
  <c r="L485" i="22"/>
  <c r="B486" i="22"/>
  <c r="C486" i="22"/>
  <c r="AL486" i="22" s="1"/>
  <c r="E486" i="22"/>
  <c r="AJ486" i="22" s="1"/>
  <c r="F486" i="22"/>
  <c r="AM486" i="22" s="1"/>
  <c r="G486" i="22"/>
  <c r="H486" i="22"/>
  <c r="AN486" i="22" s="1"/>
  <c r="I486" i="22"/>
  <c r="J486" i="22"/>
  <c r="K486" i="22"/>
  <c r="L486" i="22"/>
  <c r="B487" i="22"/>
  <c r="C487" i="22"/>
  <c r="AL487" i="22" s="1"/>
  <c r="E487" i="22"/>
  <c r="AJ487" i="22" s="1"/>
  <c r="F487" i="22"/>
  <c r="AM487" i="22" s="1"/>
  <c r="G487" i="22"/>
  <c r="H487" i="22"/>
  <c r="AN487" i="22" s="1"/>
  <c r="I487" i="22"/>
  <c r="J487" i="22"/>
  <c r="K487" i="22"/>
  <c r="L487" i="22"/>
  <c r="B488" i="22"/>
  <c r="C488" i="22"/>
  <c r="AL488" i="22" s="1"/>
  <c r="E488" i="22"/>
  <c r="AJ488" i="22" s="1"/>
  <c r="F488" i="22"/>
  <c r="AM488" i="22" s="1"/>
  <c r="G488" i="22"/>
  <c r="H488" i="22"/>
  <c r="AN488" i="22" s="1"/>
  <c r="I488" i="22"/>
  <c r="J488" i="22"/>
  <c r="K488" i="22"/>
  <c r="L488" i="22"/>
  <c r="B489" i="22"/>
  <c r="C489" i="22"/>
  <c r="AL489" i="22" s="1"/>
  <c r="E489" i="22"/>
  <c r="AJ489" i="22" s="1"/>
  <c r="F489" i="22"/>
  <c r="AM489" i="22" s="1"/>
  <c r="G489" i="22"/>
  <c r="H489" i="22"/>
  <c r="AN489" i="22" s="1"/>
  <c r="I489" i="22"/>
  <c r="J489" i="22"/>
  <c r="K489" i="22"/>
  <c r="L489" i="22"/>
  <c r="B490" i="22"/>
  <c r="C490" i="22"/>
  <c r="AL490" i="22" s="1"/>
  <c r="E490" i="22"/>
  <c r="AJ490" i="22" s="1"/>
  <c r="F490" i="22"/>
  <c r="AM490" i="22" s="1"/>
  <c r="G490" i="22"/>
  <c r="H490" i="22"/>
  <c r="AN490" i="22" s="1"/>
  <c r="I490" i="22"/>
  <c r="J490" i="22"/>
  <c r="K490" i="22"/>
  <c r="L490" i="22"/>
  <c r="B491" i="22"/>
  <c r="C491" i="22"/>
  <c r="AL491" i="22" s="1"/>
  <c r="E491" i="22"/>
  <c r="AJ491" i="22" s="1"/>
  <c r="F491" i="22"/>
  <c r="AM491" i="22" s="1"/>
  <c r="G491" i="22"/>
  <c r="H491" i="22"/>
  <c r="AN491" i="22" s="1"/>
  <c r="I491" i="22"/>
  <c r="J491" i="22"/>
  <c r="K491" i="22"/>
  <c r="L491" i="22"/>
  <c r="B492" i="22"/>
  <c r="C492" i="22"/>
  <c r="AL492" i="22" s="1"/>
  <c r="E492" i="22"/>
  <c r="AJ492" i="22" s="1"/>
  <c r="F492" i="22"/>
  <c r="AM492" i="22" s="1"/>
  <c r="G492" i="22"/>
  <c r="H492" i="22"/>
  <c r="AN492" i="22" s="1"/>
  <c r="I492" i="22"/>
  <c r="J492" i="22"/>
  <c r="K492" i="22"/>
  <c r="L492" i="22"/>
  <c r="B493" i="22"/>
  <c r="C493" i="22"/>
  <c r="AL493" i="22" s="1"/>
  <c r="E493" i="22"/>
  <c r="AJ493" i="22" s="1"/>
  <c r="F493" i="22"/>
  <c r="AM493" i="22" s="1"/>
  <c r="G493" i="22"/>
  <c r="H493" i="22"/>
  <c r="AN493" i="22" s="1"/>
  <c r="I493" i="22"/>
  <c r="J493" i="22"/>
  <c r="K493" i="22"/>
  <c r="L493" i="22"/>
  <c r="B494" i="22"/>
  <c r="C494" i="22"/>
  <c r="AL494" i="22" s="1"/>
  <c r="E494" i="22"/>
  <c r="AJ494" i="22" s="1"/>
  <c r="F494" i="22"/>
  <c r="AM494" i="22" s="1"/>
  <c r="G494" i="22"/>
  <c r="H494" i="22"/>
  <c r="AN494" i="22" s="1"/>
  <c r="I494" i="22"/>
  <c r="J494" i="22"/>
  <c r="K494" i="22"/>
  <c r="L494" i="22"/>
  <c r="B495" i="22"/>
  <c r="C495" i="22"/>
  <c r="AL495" i="22" s="1"/>
  <c r="E495" i="22"/>
  <c r="AJ495" i="22" s="1"/>
  <c r="F495" i="22"/>
  <c r="AM495" i="22" s="1"/>
  <c r="G495" i="22"/>
  <c r="H495" i="22"/>
  <c r="AN495" i="22" s="1"/>
  <c r="I495" i="22"/>
  <c r="J495" i="22"/>
  <c r="K495" i="22"/>
  <c r="L495" i="22"/>
  <c r="B496" i="22"/>
  <c r="C496" i="22"/>
  <c r="AL496" i="22" s="1"/>
  <c r="E496" i="22"/>
  <c r="AJ496" i="22" s="1"/>
  <c r="F496" i="22"/>
  <c r="AM496" i="22" s="1"/>
  <c r="G496" i="22"/>
  <c r="H496" i="22"/>
  <c r="AN496" i="22" s="1"/>
  <c r="I496" i="22"/>
  <c r="J496" i="22"/>
  <c r="K496" i="22"/>
  <c r="L496" i="22"/>
  <c r="B497" i="22"/>
  <c r="C497" i="22"/>
  <c r="AL497" i="22" s="1"/>
  <c r="E497" i="22"/>
  <c r="AJ497" i="22" s="1"/>
  <c r="F497" i="22"/>
  <c r="AM497" i="22" s="1"/>
  <c r="G497" i="22"/>
  <c r="H497" i="22"/>
  <c r="AN497" i="22" s="1"/>
  <c r="I497" i="22"/>
  <c r="J497" i="22"/>
  <c r="K497" i="22"/>
  <c r="L497" i="22"/>
  <c r="B498" i="22"/>
  <c r="C498" i="22"/>
  <c r="AL498" i="22" s="1"/>
  <c r="E498" i="22"/>
  <c r="AJ498" i="22" s="1"/>
  <c r="F498" i="22"/>
  <c r="AM498" i="22" s="1"/>
  <c r="G498" i="22"/>
  <c r="H498" i="22"/>
  <c r="AN498" i="22" s="1"/>
  <c r="I498" i="22"/>
  <c r="J498" i="22"/>
  <c r="K498" i="22"/>
  <c r="L498" i="22"/>
  <c r="B499" i="22"/>
  <c r="C499" i="22"/>
  <c r="AL499" i="22" s="1"/>
  <c r="E499" i="22"/>
  <c r="AJ499" i="22" s="1"/>
  <c r="F499" i="22"/>
  <c r="AM499" i="22" s="1"/>
  <c r="G499" i="22"/>
  <c r="H499" i="22"/>
  <c r="AN499" i="22" s="1"/>
  <c r="I499" i="22"/>
  <c r="J499" i="22"/>
  <c r="K499" i="22"/>
  <c r="L499" i="22"/>
  <c r="B500" i="22"/>
  <c r="C500" i="22"/>
  <c r="AL500" i="22" s="1"/>
  <c r="E500" i="22"/>
  <c r="AJ500" i="22" s="1"/>
  <c r="F500" i="22"/>
  <c r="AM500" i="22" s="1"/>
  <c r="G500" i="22"/>
  <c r="H500" i="22"/>
  <c r="AN500" i="22" s="1"/>
  <c r="I500" i="22"/>
  <c r="J500" i="22"/>
  <c r="K500" i="22"/>
  <c r="L500" i="22"/>
  <c r="B501" i="22"/>
  <c r="C501" i="22"/>
  <c r="AL501" i="22" s="1"/>
  <c r="E501" i="22"/>
  <c r="AJ501" i="22" s="1"/>
  <c r="F501" i="22"/>
  <c r="AM501" i="22" s="1"/>
  <c r="G501" i="22"/>
  <c r="H501" i="22"/>
  <c r="AN501" i="22" s="1"/>
  <c r="I501" i="22"/>
  <c r="J501" i="22"/>
  <c r="K501" i="22"/>
  <c r="L501" i="22"/>
  <c r="B502" i="22"/>
  <c r="C502" i="22"/>
  <c r="AL502" i="22" s="1"/>
  <c r="E502" i="22"/>
  <c r="AJ502" i="22" s="1"/>
  <c r="F502" i="22"/>
  <c r="AM502" i="22" s="1"/>
  <c r="G502" i="22"/>
  <c r="H502" i="22"/>
  <c r="AN502" i="22" s="1"/>
  <c r="I502" i="22"/>
  <c r="J502" i="22"/>
  <c r="K502" i="22"/>
  <c r="L502" i="22"/>
  <c r="B503" i="22"/>
  <c r="C503" i="22"/>
  <c r="AL503" i="22" s="1"/>
  <c r="E503" i="22"/>
  <c r="AJ503" i="22" s="1"/>
  <c r="F503" i="22"/>
  <c r="AM503" i="22" s="1"/>
  <c r="G503" i="22"/>
  <c r="H503" i="22"/>
  <c r="AN503" i="22" s="1"/>
  <c r="I503" i="22"/>
  <c r="J503" i="22"/>
  <c r="K503" i="22"/>
  <c r="L503" i="22"/>
  <c r="B504" i="22"/>
  <c r="C504" i="22"/>
  <c r="AL504" i="22" s="1"/>
  <c r="E504" i="22"/>
  <c r="AJ504" i="22" s="1"/>
  <c r="F504" i="22"/>
  <c r="AM504" i="22" s="1"/>
  <c r="G504" i="22"/>
  <c r="H504" i="22"/>
  <c r="AN504" i="22" s="1"/>
  <c r="I504" i="22"/>
  <c r="J504" i="22"/>
  <c r="K504" i="22"/>
  <c r="L504" i="22"/>
  <c r="B505" i="22"/>
  <c r="C505" i="22"/>
  <c r="AL505" i="22" s="1"/>
  <c r="E505" i="22"/>
  <c r="AJ505" i="22" s="1"/>
  <c r="F505" i="22"/>
  <c r="AM505" i="22" s="1"/>
  <c r="G505" i="22"/>
  <c r="H505" i="22"/>
  <c r="AN505" i="22" s="1"/>
  <c r="I505" i="22"/>
  <c r="J505" i="22"/>
  <c r="K505" i="22"/>
  <c r="L505" i="22"/>
  <c r="B506" i="22"/>
  <c r="C506" i="22"/>
  <c r="AL506" i="22" s="1"/>
  <c r="E506" i="22"/>
  <c r="AJ506" i="22" s="1"/>
  <c r="F506" i="22"/>
  <c r="AM506" i="22" s="1"/>
  <c r="G506" i="22"/>
  <c r="H506" i="22"/>
  <c r="AN506" i="22" s="1"/>
  <c r="I506" i="22"/>
  <c r="J506" i="22"/>
  <c r="K506" i="22"/>
  <c r="L506" i="22"/>
  <c r="B507" i="22"/>
  <c r="C507" i="22"/>
  <c r="AL507" i="22" s="1"/>
  <c r="E507" i="22"/>
  <c r="AJ507" i="22" s="1"/>
  <c r="F507" i="22"/>
  <c r="AM507" i="22" s="1"/>
  <c r="G507" i="22"/>
  <c r="H507" i="22"/>
  <c r="AN507" i="22" s="1"/>
  <c r="I507" i="22"/>
  <c r="J507" i="22"/>
  <c r="K507" i="22"/>
  <c r="L507" i="22"/>
  <c r="B508" i="22"/>
  <c r="C508" i="22"/>
  <c r="AL508" i="22" s="1"/>
  <c r="E508" i="22"/>
  <c r="AJ508" i="22" s="1"/>
  <c r="F508" i="22"/>
  <c r="AM508" i="22" s="1"/>
  <c r="G508" i="22"/>
  <c r="H508" i="22"/>
  <c r="AN508" i="22" s="1"/>
  <c r="I508" i="22"/>
  <c r="J508" i="22"/>
  <c r="K508" i="22"/>
  <c r="L508" i="22"/>
  <c r="B509" i="22"/>
  <c r="C509" i="22"/>
  <c r="AL509" i="22" s="1"/>
  <c r="E509" i="22"/>
  <c r="AJ509" i="22" s="1"/>
  <c r="F509" i="22"/>
  <c r="AM509" i="22" s="1"/>
  <c r="G509" i="22"/>
  <c r="H509" i="22"/>
  <c r="AN509" i="22" s="1"/>
  <c r="I509" i="22"/>
  <c r="J509" i="22"/>
  <c r="K509" i="22"/>
  <c r="L509" i="22"/>
  <c r="B510" i="22"/>
  <c r="C510" i="22"/>
  <c r="AL510" i="22" s="1"/>
  <c r="E510" i="22"/>
  <c r="AJ510" i="22" s="1"/>
  <c r="F510" i="22"/>
  <c r="AM510" i="22" s="1"/>
  <c r="G510" i="22"/>
  <c r="H510" i="22"/>
  <c r="AN510" i="22" s="1"/>
  <c r="I510" i="22"/>
  <c r="J510" i="22"/>
  <c r="K510" i="22"/>
  <c r="L510" i="22"/>
  <c r="B511" i="22"/>
  <c r="C511" i="22"/>
  <c r="AL511" i="22" s="1"/>
  <c r="E511" i="22"/>
  <c r="AJ511" i="22" s="1"/>
  <c r="F511" i="22"/>
  <c r="AM511" i="22" s="1"/>
  <c r="G511" i="22"/>
  <c r="H511" i="22"/>
  <c r="AN511" i="22" s="1"/>
  <c r="I511" i="22"/>
  <c r="J511" i="22"/>
  <c r="K511" i="22"/>
  <c r="L511" i="22"/>
  <c r="B512" i="22"/>
  <c r="C512" i="22"/>
  <c r="AL512" i="22" s="1"/>
  <c r="E512" i="22"/>
  <c r="AJ512" i="22" s="1"/>
  <c r="F512" i="22"/>
  <c r="AM512" i="22" s="1"/>
  <c r="G512" i="22"/>
  <c r="H512" i="22"/>
  <c r="AN512" i="22" s="1"/>
  <c r="I512" i="22"/>
  <c r="J512" i="22"/>
  <c r="K512" i="22"/>
  <c r="L512" i="22"/>
  <c r="B513" i="22"/>
  <c r="C513" i="22"/>
  <c r="AL513" i="22" s="1"/>
  <c r="E513" i="22"/>
  <c r="AJ513" i="22" s="1"/>
  <c r="F513" i="22"/>
  <c r="AM513" i="22" s="1"/>
  <c r="G513" i="22"/>
  <c r="H513" i="22"/>
  <c r="AN513" i="22" s="1"/>
  <c r="I513" i="22"/>
  <c r="J513" i="22"/>
  <c r="K513" i="22"/>
  <c r="L513" i="22"/>
  <c r="B514" i="22"/>
  <c r="C514" i="22"/>
  <c r="AL514" i="22" s="1"/>
  <c r="E514" i="22"/>
  <c r="AJ514" i="22" s="1"/>
  <c r="F514" i="22"/>
  <c r="AM514" i="22" s="1"/>
  <c r="G514" i="22"/>
  <c r="H514" i="22"/>
  <c r="AN514" i="22" s="1"/>
  <c r="I514" i="22"/>
  <c r="J514" i="22"/>
  <c r="K514" i="22"/>
  <c r="L514" i="22"/>
  <c r="B515" i="22"/>
  <c r="C515" i="22"/>
  <c r="AL515" i="22" s="1"/>
  <c r="E515" i="22"/>
  <c r="AJ515" i="22" s="1"/>
  <c r="F515" i="22"/>
  <c r="AM515" i="22" s="1"/>
  <c r="G515" i="22"/>
  <c r="H515" i="22"/>
  <c r="AN515" i="22" s="1"/>
  <c r="I515" i="22"/>
  <c r="J515" i="22"/>
  <c r="K515" i="22"/>
  <c r="L515" i="22"/>
  <c r="B516" i="22"/>
  <c r="C516" i="22"/>
  <c r="AL516" i="22" s="1"/>
  <c r="E516" i="22"/>
  <c r="AJ516" i="22" s="1"/>
  <c r="F516" i="22"/>
  <c r="AM516" i="22" s="1"/>
  <c r="G516" i="22"/>
  <c r="H516" i="22"/>
  <c r="AN516" i="22" s="1"/>
  <c r="I516" i="22"/>
  <c r="J516" i="22"/>
  <c r="K516" i="22"/>
  <c r="L516" i="22"/>
  <c r="B517" i="22"/>
  <c r="C517" i="22"/>
  <c r="AL517" i="22" s="1"/>
  <c r="E517" i="22"/>
  <c r="AJ517" i="22" s="1"/>
  <c r="F517" i="22"/>
  <c r="AM517" i="22" s="1"/>
  <c r="G517" i="22"/>
  <c r="H517" i="22"/>
  <c r="AN517" i="22" s="1"/>
  <c r="I517" i="22"/>
  <c r="J517" i="22"/>
  <c r="K517" i="22"/>
  <c r="L517" i="22"/>
  <c r="B518" i="22"/>
  <c r="C518" i="22"/>
  <c r="AL518" i="22" s="1"/>
  <c r="E518" i="22"/>
  <c r="AJ518" i="22" s="1"/>
  <c r="F518" i="22"/>
  <c r="AM518" i="22" s="1"/>
  <c r="G518" i="22"/>
  <c r="H518" i="22"/>
  <c r="AN518" i="22" s="1"/>
  <c r="I518" i="22"/>
  <c r="J518" i="22"/>
  <c r="K518" i="22"/>
  <c r="L518" i="22"/>
  <c r="B519" i="22"/>
  <c r="C519" i="22"/>
  <c r="AL519" i="22" s="1"/>
  <c r="E519" i="22"/>
  <c r="AJ519" i="22" s="1"/>
  <c r="F519" i="22"/>
  <c r="AM519" i="22" s="1"/>
  <c r="G519" i="22"/>
  <c r="H519" i="22"/>
  <c r="AN519" i="22" s="1"/>
  <c r="I519" i="22"/>
  <c r="J519" i="22"/>
  <c r="K519" i="22"/>
  <c r="L519" i="22"/>
  <c r="B520" i="22"/>
  <c r="C520" i="22"/>
  <c r="AL520" i="22" s="1"/>
  <c r="E520" i="22"/>
  <c r="AJ520" i="22" s="1"/>
  <c r="F520" i="22"/>
  <c r="AM520" i="22" s="1"/>
  <c r="G520" i="22"/>
  <c r="H520" i="22"/>
  <c r="AN520" i="22" s="1"/>
  <c r="I520" i="22"/>
  <c r="J520" i="22"/>
  <c r="K520" i="22"/>
  <c r="L520" i="22"/>
  <c r="B521" i="22"/>
  <c r="C521" i="22"/>
  <c r="AL521" i="22" s="1"/>
  <c r="E521" i="22"/>
  <c r="AJ521" i="22" s="1"/>
  <c r="F521" i="22"/>
  <c r="AM521" i="22" s="1"/>
  <c r="G521" i="22"/>
  <c r="H521" i="22"/>
  <c r="AN521" i="22" s="1"/>
  <c r="I521" i="22"/>
  <c r="J521" i="22"/>
  <c r="K521" i="22"/>
  <c r="L521" i="22"/>
  <c r="B522" i="22"/>
  <c r="C522" i="22"/>
  <c r="AL522" i="22" s="1"/>
  <c r="E522" i="22"/>
  <c r="AJ522" i="22" s="1"/>
  <c r="F522" i="22"/>
  <c r="AM522" i="22" s="1"/>
  <c r="G522" i="22"/>
  <c r="H522" i="22"/>
  <c r="AN522" i="22" s="1"/>
  <c r="I522" i="22"/>
  <c r="J522" i="22"/>
  <c r="K522" i="22"/>
  <c r="L522" i="22"/>
  <c r="B523" i="22"/>
  <c r="C523" i="22"/>
  <c r="AL523" i="22" s="1"/>
  <c r="E523" i="22"/>
  <c r="AJ523" i="22" s="1"/>
  <c r="F523" i="22"/>
  <c r="AM523" i="22" s="1"/>
  <c r="G523" i="22"/>
  <c r="H523" i="22"/>
  <c r="AN523" i="22" s="1"/>
  <c r="I523" i="22"/>
  <c r="J523" i="22"/>
  <c r="K523" i="22"/>
  <c r="L523" i="22"/>
  <c r="B524" i="22"/>
  <c r="C524" i="22"/>
  <c r="AL524" i="22" s="1"/>
  <c r="E524" i="22"/>
  <c r="AJ524" i="22" s="1"/>
  <c r="F524" i="22"/>
  <c r="AM524" i="22" s="1"/>
  <c r="G524" i="22"/>
  <c r="H524" i="22"/>
  <c r="AN524" i="22" s="1"/>
  <c r="I524" i="22"/>
  <c r="J524" i="22"/>
  <c r="K524" i="22"/>
  <c r="L524" i="22"/>
  <c r="B525" i="22"/>
  <c r="C525" i="22"/>
  <c r="AL525" i="22" s="1"/>
  <c r="E525" i="22"/>
  <c r="AJ525" i="22" s="1"/>
  <c r="F525" i="22"/>
  <c r="AM525" i="22" s="1"/>
  <c r="G525" i="22"/>
  <c r="H525" i="22"/>
  <c r="AN525" i="22" s="1"/>
  <c r="I525" i="22"/>
  <c r="J525" i="22"/>
  <c r="K525" i="22"/>
  <c r="L525" i="22"/>
  <c r="B526" i="22"/>
  <c r="C526" i="22"/>
  <c r="AL526" i="22" s="1"/>
  <c r="E526" i="22"/>
  <c r="AJ526" i="22" s="1"/>
  <c r="F526" i="22"/>
  <c r="AM526" i="22" s="1"/>
  <c r="G526" i="22"/>
  <c r="H526" i="22"/>
  <c r="AN526" i="22" s="1"/>
  <c r="I526" i="22"/>
  <c r="J526" i="22"/>
  <c r="K526" i="22"/>
  <c r="L526" i="22"/>
  <c r="B527" i="22"/>
  <c r="C527" i="22"/>
  <c r="AL527" i="22" s="1"/>
  <c r="E527" i="22"/>
  <c r="AJ527" i="22" s="1"/>
  <c r="F527" i="22"/>
  <c r="AM527" i="22" s="1"/>
  <c r="G527" i="22"/>
  <c r="H527" i="22"/>
  <c r="AN527" i="22" s="1"/>
  <c r="I527" i="22"/>
  <c r="J527" i="22"/>
  <c r="K527" i="22"/>
  <c r="L527" i="22"/>
  <c r="B528" i="22"/>
  <c r="C528" i="22"/>
  <c r="AL528" i="22" s="1"/>
  <c r="E528" i="22"/>
  <c r="AJ528" i="22" s="1"/>
  <c r="F528" i="22"/>
  <c r="AM528" i="22" s="1"/>
  <c r="G528" i="22"/>
  <c r="H528" i="22"/>
  <c r="AN528" i="22" s="1"/>
  <c r="I528" i="22"/>
  <c r="J528" i="22"/>
  <c r="K528" i="22"/>
  <c r="L528" i="22"/>
  <c r="B529" i="22"/>
  <c r="C529" i="22"/>
  <c r="AL529" i="22" s="1"/>
  <c r="E529" i="22"/>
  <c r="AJ529" i="22" s="1"/>
  <c r="F529" i="22"/>
  <c r="AM529" i="22" s="1"/>
  <c r="G529" i="22"/>
  <c r="H529" i="22"/>
  <c r="AN529" i="22" s="1"/>
  <c r="I529" i="22"/>
  <c r="J529" i="22"/>
  <c r="K529" i="22"/>
  <c r="L529" i="22"/>
  <c r="B530" i="22"/>
  <c r="C530" i="22"/>
  <c r="AL530" i="22" s="1"/>
  <c r="E530" i="22"/>
  <c r="AJ530" i="22" s="1"/>
  <c r="F530" i="22"/>
  <c r="AM530" i="22" s="1"/>
  <c r="G530" i="22"/>
  <c r="H530" i="22"/>
  <c r="AN530" i="22" s="1"/>
  <c r="I530" i="22"/>
  <c r="J530" i="22"/>
  <c r="K530" i="22"/>
  <c r="L530" i="22"/>
  <c r="B531" i="22"/>
  <c r="C531" i="22"/>
  <c r="AL531" i="22" s="1"/>
  <c r="E531" i="22"/>
  <c r="AJ531" i="22" s="1"/>
  <c r="F531" i="22"/>
  <c r="AM531" i="22" s="1"/>
  <c r="G531" i="22"/>
  <c r="H531" i="22"/>
  <c r="AN531" i="22" s="1"/>
  <c r="I531" i="22"/>
  <c r="J531" i="22"/>
  <c r="K531" i="22"/>
  <c r="L531" i="22"/>
  <c r="B532" i="22"/>
  <c r="C532" i="22"/>
  <c r="AL532" i="22" s="1"/>
  <c r="E532" i="22"/>
  <c r="AJ532" i="22" s="1"/>
  <c r="F532" i="22"/>
  <c r="AM532" i="22" s="1"/>
  <c r="G532" i="22"/>
  <c r="H532" i="22"/>
  <c r="AN532" i="22" s="1"/>
  <c r="I532" i="22"/>
  <c r="J532" i="22"/>
  <c r="K532" i="22"/>
  <c r="L532" i="22"/>
  <c r="B533" i="22"/>
  <c r="C533" i="22"/>
  <c r="AL533" i="22" s="1"/>
  <c r="E533" i="22"/>
  <c r="AJ533" i="22" s="1"/>
  <c r="F533" i="22"/>
  <c r="AM533" i="22" s="1"/>
  <c r="G533" i="22"/>
  <c r="H533" i="22"/>
  <c r="AN533" i="22" s="1"/>
  <c r="I533" i="22"/>
  <c r="J533" i="22"/>
  <c r="K533" i="22"/>
  <c r="L533" i="22"/>
  <c r="B534" i="22"/>
  <c r="C534" i="22"/>
  <c r="AL534" i="22" s="1"/>
  <c r="E534" i="22"/>
  <c r="AJ534" i="22" s="1"/>
  <c r="F534" i="22"/>
  <c r="AM534" i="22" s="1"/>
  <c r="G534" i="22"/>
  <c r="H534" i="22"/>
  <c r="AN534" i="22" s="1"/>
  <c r="I534" i="22"/>
  <c r="J534" i="22"/>
  <c r="K534" i="22"/>
  <c r="L534" i="22"/>
  <c r="B535" i="22"/>
  <c r="C535" i="22"/>
  <c r="AL535" i="22" s="1"/>
  <c r="E535" i="22"/>
  <c r="AJ535" i="22" s="1"/>
  <c r="F535" i="22"/>
  <c r="AM535" i="22" s="1"/>
  <c r="G535" i="22"/>
  <c r="H535" i="22"/>
  <c r="AN535" i="22" s="1"/>
  <c r="I535" i="22"/>
  <c r="J535" i="22"/>
  <c r="K535" i="22"/>
  <c r="L535" i="22"/>
  <c r="B536" i="22"/>
  <c r="C536" i="22"/>
  <c r="AL536" i="22" s="1"/>
  <c r="E536" i="22"/>
  <c r="AJ536" i="22" s="1"/>
  <c r="F536" i="22"/>
  <c r="AM536" i="22" s="1"/>
  <c r="G536" i="22"/>
  <c r="H536" i="22"/>
  <c r="AN536" i="22" s="1"/>
  <c r="I536" i="22"/>
  <c r="J536" i="22"/>
  <c r="K536" i="22"/>
  <c r="L536" i="22"/>
  <c r="B537" i="22"/>
  <c r="C537" i="22"/>
  <c r="AL537" i="22" s="1"/>
  <c r="E537" i="22"/>
  <c r="AJ537" i="22" s="1"/>
  <c r="F537" i="22"/>
  <c r="AM537" i="22" s="1"/>
  <c r="G537" i="22"/>
  <c r="H537" i="22"/>
  <c r="AN537" i="22" s="1"/>
  <c r="I537" i="22"/>
  <c r="J537" i="22"/>
  <c r="K537" i="22"/>
  <c r="L537" i="22"/>
  <c r="B538" i="22"/>
  <c r="C538" i="22"/>
  <c r="AL538" i="22" s="1"/>
  <c r="E538" i="22"/>
  <c r="AJ538" i="22" s="1"/>
  <c r="F538" i="22"/>
  <c r="AM538" i="22" s="1"/>
  <c r="G538" i="22"/>
  <c r="H538" i="22"/>
  <c r="AN538" i="22" s="1"/>
  <c r="I538" i="22"/>
  <c r="J538" i="22"/>
  <c r="K538" i="22"/>
  <c r="L538" i="22"/>
  <c r="B539" i="22"/>
  <c r="C539" i="22"/>
  <c r="AL539" i="22" s="1"/>
  <c r="E539" i="22"/>
  <c r="AJ539" i="22" s="1"/>
  <c r="F539" i="22"/>
  <c r="AM539" i="22" s="1"/>
  <c r="G539" i="22"/>
  <c r="H539" i="22"/>
  <c r="AN539" i="22" s="1"/>
  <c r="I539" i="22"/>
  <c r="J539" i="22"/>
  <c r="K539" i="22"/>
  <c r="L539" i="22"/>
  <c r="B540" i="22"/>
  <c r="C540" i="22"/>
  <c r="AL540" i="22" s="1"/>
  <c r="E540" i="22"/>
  <c r="AJ540" i="22" s="1"/>
  <c r="F540" i="22"/>
  <c r="AM540" i="22" s="1"/>
  <c r="G540" i="22"/>
  <c r="H540" i="22"/>
  <c r="AN540" i="22" s="1"/>
  <c r="I540" i="22"/>
  <c r="J540" i="22"/>
  <c r="K540" i="22"/>
  <c r="L540" i="22"/>
  <c r="B541" i="22"/>
  <c r="C541" i="22"/>
  <c r="AL541" i="22" s="1"/>
  <c r="E541" i="22"/>
  <c r="AJ541" i="22" s="1"/>
  <c r="F541" i="22"/>
  <c r="AM541" i="22" s="1"/>
  <c r="G541" i="22"/>
  <c r="H541" i="22"/>
  <c r="AN541" i="22" s="1"/>
  <c r="I541" i="22"/>
  <c r="J541" i="22"/>
  <c r="K541" i="22"/>
  <c r="L541" i="22"/>
  <c r="B542" i="22"/>
  <c r="C542" i="22"/>
  <c r="AL542" i="22" s="1"/>
  <c r="E542" i="22"/>
  <c r="AJ542" i="22" s="1"/>
  <c r="F542" i="22"/>
  <c r="AM542" i="22" s="1"/>
  <c r="G542" i="22"/>
  <c r="H542" i="22"/>
  <c r="AN542" i="22" s="1"/>
  <c r="I542" i="22"/>
  <c r="J542" i="22"/>
  <c r="K542" i="22"/>
  <c r="L542" i="22"/>
  <c r="B543" i="22"/>
  <c r="C543" i="22"/>
  <c r="AL543" i="22" s="1"/>
  <c r="E543" i="22"/>
  <c r="AJ543" i="22" s="1"/>
  <c r="F543" i="22"/>
  <c r="AM543" i="22" s="1"/>
  <c r="G543" i="22"/>
  <c r="H543" i="22"/>
  <c r="AN543" i="22" s="1"/>
  <c r="I543" i="22"/>
  <c r="J543" i="22"/>
  <c r="K543" i="22"/>
  <c r="L543" i="22"/>
  <c r="B544" i="22"/>
  <c r="C544" i="22"/>
  <c r="AL544" i="22" s="1"/>
  <c r="E544" i="22"/>
  <c r="AJ544" i="22" s="1"/>
  <c r="F544" i="22"/>
  <c r="AM544" i="22" s="1"/>
  <c r="G544" i="22"/>
  <c r="H544" i="22"/>
  <c r="AN544" i="22" s="1"/>
  <c r="I544" i="22"/>
  <c r="J544" i="22"/>
  <c r="K544" i="22"/>
  <c r="L544" i="22"/>
  <c r="B545" i="22"/>
  <c r="C545" i="22"/>
  <c r="AL545" i="22" s="1"/>
  <c r="E545" i="22"/>
  <c r="AJ545" i="22" s="1"/>
  <c r="F545" i="22"/>
  <c r="AM545" i="22" s="1"/>
  <c r="G545" i="22"/>
  <c r="H545" i="22"/>
  <c r="AN545" i="22" s="1"/>
  <c r="I545" i="22"/>
  <c r="J545" i="22"/>
  <c r="K545" i="22"/>
  <c r="L545" i="22"/>
  <c r="B546" i="22"/>
  <c r="C546" i="22"/>
  <c r="AL546" i="22" s="1"/>
  <c r="E546" i="22"/>
  <c r="AJ546" i="22" s="1"/>
  <c r="F546" i="22"/>
  <c r="AM546" i="22" s="1"/>
  <c r="G546" i="22"/>
  <c r="H546" i="22"/>
  <c r="AN546" i="22" s="1"/>
  <c r="I546" i="22"/>
  <c r="J546" i="22"/>
  <c r="K546" i="22"/>
  <c r="L546" i="22"/>
  <c r="B547" i="22"/>
  <c r="C547" i="22"/>
  <c r="AL547" i="22" s="1"/>
  <c r="E547" i="22"/>
  <c r="AJ547" i="22" s="1"/>
  <c r="F547" i="22"/>
  <c r="AM547" i="22" s="1"/>
  <c r="G547" i="22"/>
  <c r="H547" i="22"/>
  <c r="AN547" i="22" s="1"/>
  <c r="I547" i="22"/>
  <c r="J547" i="22"/>
  <c r="K547" i="22"/>
  <c r="L547" i="22"/>
  <c r="B548" i="22"/>
  <c r="C548" i="22"/>
  <c r="AL548" i="22" s="1"/>
  <c r="E548" i="22"/>
  <c r="AJ548" i="22" s="1"/>
  <c r="F548" i="22"/>
  <c r="AM548" i="22" s="1"/>
  <c r="G548" i="22"/>
  <c r="H548" i="22"/>
  <c r="AN548" i="22" s="1"/>
  <c r="I548" i="22"/>
  <c r="J548" i="22"/>
  <c r="K548" i="22"/>
  <c r="L548" i="22"/>
  <c r="B549" i="22"/>
  <c r="C549" i="22"/>
  <c r="AL549" i="22" s="1"/>
  <c r="E549" i="22"/>
  <c r="AJ549" i="22" s="1"/>
  <c r="F549" i="22"/>
  <c r="AM549" i="22" s="1"/>
  <c r="G549" i="22"/>
  <c r="H549" i="22"/>
  <c r="AN549" i="22" s="1"/>
  <c r="I549" i="22"/>
  <c r="J549" i="22"/>
  <c r="K549" i="22"/>
  <c r="L549" i="22"/>
  <c r="B550" i="22"/>
  <c r="C550" i="22"/>
  <c r="AL550" i="22" s="1"/>
  <c r="E550" i="22"/>
  <c r="AJ550" i="22" s="1"/>
  <c r="F550" i="22"/>
  <c r="AM550" i="22" s="1"/>
  <c r="G550" i="22"/>
  <c r="H550" i="22"/>
  <c r="AN550" i="22" s="1"/>
  <c r="I550" i="22"/>
  <c r="J550" i="22"/>
  <c r="K550" i="22"/>
  <c r="L550" i="22"/>
  <c r="B551" i="22"/>
  <c r="C551" i="22"/>
  <c r="AL551" i="22" s="1"/>
  <c r="E551" i="22"/>
  <c r="AJ551" i="22" s="1"/>
  <c r="F551" i="22"/>
  <c r="AM551" i="22" s="1"/>
  <c r="G551" i="22"/>
  <c r="H551" i="22"/>
  <c r="AN551" i="22" s="1"/>
  <c r="I551" i="22"/>
  <c r="J551" i="22"/>
  <c r="K551" i="22"/>
  <c r="L551" i="22"/>
  <c r="B552" i="22"/>
  <c r="C552" i="22"/>
  <c r="AL552" i="22" s="1"/>
  <c r="E552" i="22"/>
  <c r="AJ552" i="22" s="1"/>
  <c r="F552" i="22"/>
  <c r="AM552" i="22" s="1"/>
  <c r="G552" i="22"/>
  <c r="H552" i="22"/>
  <c r="AN552" i="22" s="1"/>
  <c r="I552" i="22"/>
  <c r="J552" i="22"/>
  <c r="K552" i="22"/>
  <c r="L552" i="22"/>
  <c r="B553" i="22"/>
  <c r="C553" i="22"/>
  <c r="AL553" i="22" s="1"/>
  <c r="E553" i="22"/>
  <c r="AJ553" i="22" s="1"/>
  <c r="F553" i="22"/>
  <c r="AM553" i="22" s="1"/>
  <c r="G553" i="22"/>
  <c r="H553" i="22"/>
  <c r="AN553" i="22" s="1"/>
  <c r="I553" i="22"/>
  <c r="J553" i="22"/>
  <c r="K553" i="22"/>
  <c r="L553" i="22"/>
  <c r="B554" i="22"/>
  <c r="C554" i="22"/>
  <c r="AL554" i="22" s="1"/>
  <c r="E554" i="22"/>
  <c r="AJ554" i="22" s="1"/>
  <c r="F554" i="22"/>
  <c r="AM554" i="22" s="1"/>
  <c r="G554" i="22"/>
  <c r="H554" i="22"/>
  <c r="AN554" i="22" s="1"/>
  <c r="I554" i="22"/>
  <c r="J554" i="22"/>
  <c r="K554" i="22"/>
  <c r="L554" i="22"/>
  <c r="B555" i="22"/>
  <c r="C555" i="22"/>
  <c r="AL555" i="22" s="1"/>
  <c r="E555" i="22"/>
  <c r="AJ555" i="22" s="1"/>
  <c r="F555" i="22"/>
  <c r="AM555" i="22" s="1"/>
  <c r="G555" i="22"/>
  <c r="H555" i="22"/>
  <c r="AN555" i="22" s="1"/>
  <c r="I555" i="22"/>
  <c r="J555" i="22"/>
  <c r="K555" i="22"/>
  <c r="L555" i="22"/>
  <c r="B556" i="22"/>
  <c r="C556" i="22"/>
  <c r="AL556" i="22" s="1"/>
  <c r="E556" i="22"/>
  <c r="AJ556" i="22" s="1"/>
  <c r="F556" i="22"/>
  <c r="AM556" i="22" s="1"/>
  <c r="G556" i="22"/>
  <c r="H556" i="22"/>
  <c r="AN556" i="22" s="1"/>
  <c r="I556" i="22"/>
  <c r="J556" i="22"/>
  <c r="K556" i="22"/>
  <c r="L556" i="22"/>
  <c r="B557" i="22"/>
  <c r="C557" i="22"/>
  <c r="AL557" i="22" s="1"/>
  <c r="E557" i="22"/>
  <c r="AJ557" i="22" s="1"/>
  <c r="F557" i="22"/>
  <c r="AM557" i="22" s="1"/>
  <c r="G557" i="22"/>
  <c r="H557" i="22"/>
  <c r="AN557" i="22" s="1"/>
  <c r="I557" i="22"/>
  <c r="J557" i="22"/>
  <c r="K557" i="22"/>
  <c r="L557" i="22"/>
  <c r="B558" i="22"/>
  <c r="C558" i="22"/>
  <c r="AL558" i="22" s="1"/>
  <c r="E558" i="22"/>
  <c r="AJ558" i="22" s="1"/>
  <c r="F558" i="22"/>
  <c r="AM558" i="22" s="1"/>
  <c r="G558" i="22"/>
  <c r="H558" i="22"/>
  <c r="AN558" i="22" s="1"/>
  <c r="I558" i="22"/>
  <c r="J558" i="22"/>
  <c r="K558" i="22"/>
  <c r="L558" i="22"/>
  <c r="B559" i="22"/>
  <c r="C559" i="22"/>
  <c r="AL559" i="22" s="1"/>
  <c r="E559" i="22"/>
  <c r="AJ559" i="22" s="1"/>
  <c r="F559" i="22"/>
  <c r="AM559" i="22" s="1"/>
  <c r="G559" i="22"/>
  <c r="H559" i="22"/>
  <c r="AN559" i="22" s="1"/>
  <c r="I559" i="22"/>
  <c r="J559" i="22"/>
  <c r="K559" i="22"/>
  <c r="L559" i="22"/>
  <c r="B560" i="22"/>
  <c r="C560" i="22"/>
  <c r="AL560" i="22" s="1"/>
  <c r="E560" i="22"/>
  <c r="AJ560" i="22" s="1"/>
  <c r="F560" i="22"/>
  <c r="AM560" i="22" s="1"/>
  <c r="G560" i="22"/>
  <c r="H560" i="22"/>
  <c r="AN560" i="22" s="1"/>
  <c r="I560" i="22"/>
  <c r="J560" i="22"/>
  <c r="K560" i="22"/>
  <c r="L560" i="22"/>
  <c r="B561" i="22"/>
  <c r="C561" i="22"/>
  <c r="AL561" i="22" s="1"/>
  <c r="E561" i="22"/>
  <c r="AJ561" i="22" s="1"/>
  <c r="F561" i="22"/>
  <c r="AM561" i="22" s="1"/>
  <c r="G561" i="22"/>
  <c r="H561" i="22"/>
  <c r="AN561" i="22" s="1"/>
  <c r="I561" i="22"/>
  <c r="J561" i="22"/>
  <c r="K561" i="22"/>
  <c r="L561" i="22"/>
  <c r="B562" i="22"/>
  <c r="C562" i="22"/>
  <c r="AL562" i="22" s="1"/>
  <c r="E562" i="22"/>
  <c r="AJ562" i="22" s="1"/>
  <c r="F562" i="22"/>
  <c r="AM562" i="22" s="1"/>
  <c r="G562" i="22"/>
  <c r="H562" i="22"/>
  <c r="AN562" i="22" s="1"/>
  <c r="I562" i="22"/>
  <c r="J562" i="22"/>
  <c r="K562" i="22"/>
  <c r="L562" i="22"/>
  <c r="B563" i="22"/>
  <c r="C563" i="22"/>
  <c r="AL563" i="22" s="1"/>
  <c r="E563" i="22"/>
  <c r="AJ563" i="22" s="1"/>
  <c r="F563" i="22"/>
  <c r="AM563" i="22" s="1"/>
  <c r="G563" i="22"/>
  <c r="H563" i="22"/>
  <c r="AN563" i="22" s="1"/>
  <c r="I563" i="22"/>
  <c r="J563" i="22"/>
  <c r="K563" i="22"/>
  <c r="L563" i="22"/>
  <c r="B564" i="22"/>
  <c r="C564" i="22"/>
  <c r="AL564" i="22" s="1"/>
  <c r="E564" i="22"/>
  <c r="AJ564" i="22" s="1"/>
  <c r="F564" i="22"/>
  <c r="AM564" i="22" s="1"/>
  <c r="G564" i="22"/>
  <c r="H564" i="22"/>
  <c r="AN564" i="22" s="1"/>
  <c r="I564" i="22"/>
  <c r="J564" i="22"/>
  <c r="K564" i="22"/>
  <c r="L564" i="22"/>
  <c r="B565" i="22"/>
  <c r="C565" i="22"/>
  <c r="AL565" i="22" s="1"/>
  <c r="E565" i="22"/>
  <c r="AJ565" i="22" s="1"/>
  <c r="F565" i="22"/>
  <c r="AM565" i="22" s="1"/>
  <c r="G565" i="22"/>
  <c r="H565" i="22"/>
  <c r="AN565" i="22" s="1"/>
  <c r="I565" i="22"/>
  <c r="J565" i="22"/>
  <c r="K565" i="22"/>
  <c r="L565" i="22"/>
  <c r="B566" i="22"/>
  <c r="C566" i="22"/>
  <c r="AL566" i="22" s="1"/>
  <c r="E566" i="22"/>
  <c r="AJ566" i="22" s="1"/>
  <c r="F566" i="22"/>
  <c r="AM566" i="22" s="1"/>
  <c r="G566" i="22"/>
  <c r="H566" i="22"/>
  <c r="AN566" i="22" s="1"/>
  <c r="I566" i="22"/>
  <c r="J566" i="22"/>
  <c r="K566" i="22"/>
  <c r="L566" i="22"/>
  <c r="B567" i="22"/>
  <c r="C567" i="22"/>
  <c r="AL567" i="22" s="1"/>
  <c r="E567" i="22"/>
  <c r="AJ567" i="22" s="1"/>
  <c r="F567" i="22"/>
  <c r="AM567" i="22" s="1"/>
  <c r="G567" i="22"/>
  <c r="H567" i="22"/>
  <c r="AN567" i="22" s="1"/>
  <c r="I567" i="22"/>
  <c r="J567" i="22"/>
  <c r="K567" i="22"/>
  <c r="L567" i="22"/>
  <c r="B568" i="22"/>
  <c r="C568" i="22"/>
  <c r="AL568" i="22" s="1"/>
  <c r="E568" i="22"/>
  <c r="AJ568" i="22" s="1"/>
  <c r="F568" i="22"/>
  <c r="AM568" i="22" s="1"/>
  <c r="G568" i="22"/>
  <c r="H568" i="22"/>
  <c r="AN568" i="22" s="1"/>
  <c r="I568" i="22"/>
  <c r="J568" i="22"/>
  <c r="K568" i="22"/>
  <c r="L568" i="22"/>
  <c r="B569" i="22"/>
  <c r="C569" i="22"/>
  <c r="AL569" i="22" s="1"/>
  <c r="E569" i="22"/>
  <c r="AJ569" i="22" s="1"/>
  <c r="F569" i="22"/>
  <c r="AM569" i="22" s="1"/>
  <c r="G569" i="22"/>
  <c r="H569" i="22"/>
  <c r="AN569" i="22" s="1"/>
  <c r="I569" i="22"/>
  <c r="J569" i="22"/>
  <c r="K569" i="22"/>
  <c r="L569" i="22"/>
  <c r="B570" i="22"/>
  <c r="C570" i="22"/>
  <c r="AL570" i="22" s="1"/>
  <c r="E570" i="22"/>
  <c r="AJ570" i="22" s="1"/>
  <c r="F570" i="22"/>
  <c r="AM570" i="22" s="1"/>
  <c r="G570" i="22"/>
  <c r="H570" i="22"/>
  <c r="AN570" i="22" s="1"/>
  <c r="I570" i="22"/>
  <c r="J570" i="22"/>
  <c r="K570" i="22"/>
  <c r="L570" i="22"/>
  <c r="B571" i="22"/>
  <c r="C571" i="22"/>
  <c r="AL571" i="22" s="1"/>
  <c r="E571" i="22"/>
  <c r="AJ571" i="22" s="1"/>
  <c r="F571" i="22"/>
  <c r="AM571" i="22" s="1"/>
  <c r="G571" i="22"/>
  <c r="H571" i="22"/>
  <c r="AN571" i="22" s="1"/>
  <c r="I571" i="22"/>
  <c r="J571" i="22"/>
  <c r="K571" i="22"/>
  <c r="L571" i="22"/>
  <c r="B572" i="22"/>
  <c r="C572" i="22"/>
  <c r="AL572" i="22" s="1"/>
  <c r="E572" i="22"/>
  <c r="AJ572" i="22" s="1"/>
  <c r="F572" i="22"/>
  <c r="AM572" i="22" s="1"/>
  <c r="G572" i="22"/>
  <c r="H572" i="22"/>
  <c r="AN572" i="22" s="1"/>
  <c r="I572" i="22"/>
  <c r="J572" i="22"/>
  <c r="K572" i="22"/>
  <c r="L572" i="22"/>
  <c r="B573" i="22"/>
  <c r="C573" i="22"/>
  <c r="AL573" i="22" s="1"/>
  <c r="E573" i="22"/>
  <c r="AJ573" i="22" s="1"/>
  <c r="F573" i="22"/>
  <c r="AM573" i="22" s="1"/>
  <c r="G573" i="22"/>
  <c r="H573" i="22"/>
  <c r="AN573" i="22" s="1"/>
  <c r="I573" i="22"/>
  <c r="J573" i="22"/>
  <c r="K573" i="22"/>
  <c r="L573" i="22"/>
  <c r="B574" i="22"/>
  <c r="C574" i="22"/>
  <c r="AL574" i="22" s="1"/>
  <c r="E574" i="22"/>
  <c r="AJ574" i="22" s="1"/>
  <c r="F574" i="22"/>
  <c r="AM574" i="22" s="1"/>
  <c r="G574" i="22"/>
  <c r="H574" i="22"/>
  <c r="AN574" i="22" s="1"/>
  <c r="I574" i="22"/>
  <c r="J574" i="22"/>
  <c r="K574" i="22"/>
  <c r="L574" i="22"/>
  <c r="B575" i="22"/>
  <c r="C575" i="22"/>
  <c r="AL575" i="22" s="1"/>
  <c r="E575" i="22"/>
  <c r="AJ575" i="22" s="1"/>
  <c r="F575" i="22"/>
  <c r="AM575" i="22" s="1"/>
  <c r="G575" i="22"/>
  <c r="H575" i="22"/>
  <c r="AN575" i="22" s="1"/>
  <c r="I575" i="22"/>
  <c r="J575" i="22"/>
  <c r="K575" i="22"/>
  <c r="L575" i="22"/>
  <c r="B576" i="22"/>
  <c r="C576" i="22"/>
  <c r="AL576" i="22" s="1"/>
  <c r="E576" i="22"/>
  <c r="AJ576" i="22" s="1"/>
  <c r="F576" i="22"/>
  <c r="AM576" i="22" s="1"/>
  <c r="G576" i="22"/>
  <c r="H576" i="22"/>
  <c r="AN576" i="22" s="1"/>
  <c r="I576" i="22"/>
  <c r="J576" i="22"/>
  <c r="K576" i="22"/>
  <c r="L576" i="22"/>
  <c r="B577" i="22"/>
  <c r="C577" i="22"/>
  <c r="AL577" i="22" s="1"/>
  <c r="E577" i="22"/>
  <c r="AJ577" i="22" s="1"/>
  <c r="F577" i="22"/>
  <c r="AM577" i="22" s="1"/>
  <c r="G577" i="22"/>
  <c r="H577" i="22"/>
  <c r="AN577" i="22" s="1"/>
  <c r="I577" i="22"/>
  <c r="J577" i="22"/>
  <c r="K577" i="22"/>
  <c r="L577" i="22"/>
  <c r="B578" i="22"/>
  <c r="C578" i="22"/>
  <c r="AL578" i="22" s="1"/>
  <c r="E578" i="22"/>
  <c r="AJ578" i="22" s="1"/>
  <c r="F578" i="22"/>
  <c r="AM578" i="22" s="1"/>
  <c r="G578" i="22"/>
  <c r="H578" i="22"/>
  <c r="AN578" i="22" s="1"/>
  <c r="I578" i="22"/>
  <c r="J578" i="22"/>
  <c r="K578" i="22"/>
  <c r="L578" i="22"/>
  <c r="B579" i="22"/>
  <c r="C579" i="22"/>
  <c r="AL579" i="22" s="1"/>
  <c r="E579" i="22"/>
  <c r="AJ579" i="22" s="1"/>
  <c r="F579" i="22"/>
  <c r="AM579" i="22" s="1"/>
  <c r="G579" i="22"/>
  <c r="H579" i="22"/>
  <c r="AN579" i="22" s="1"/>
  <c r="I579" i="22"/>
  <c r="J579" i="22"/>
  <c r="K579" i="22"/>
  <c r="L579" i="22"/>
  <c r="B580" i="22"/>
  <c r="C580" i="22"/>
  <c r="AL580" i="22" s="1"/>
  <c r="E580" i="22"/>
  <c r="AJ580" i="22" s="1"/>
  <c r="F580" i="22"/>
  <c r="AM580" i="22" s="1"/>
  <c r="G580" i="22"/>
  <c r="H580" i="22"/>
  <c r="AN580" i="22" s="1"/>
  <c r="I580" i="22"/>
  <c r="J580" i="22"/>
  <c r="K580" i="22"/>
  <c r="L580" i="22"/>
  <c r="B581" i="22"/>
  <c r="C581" i="22"/>
  <c r="AL581" i="22" s="1"/>
  <c r="E581" i="22"/>
  <c r="AJ581" i="22" s="1"/>
  <c r="F581" i="22"/>
  <c r="AM581" i="22" s="1"/>
  <c r="G581" i="22"/>
  <c r="H581" i="22"/>
  <c r="AN581" i="22" s="1"/>
  <c r="I581" i="22"/>
  <c r="J581" i="22"/>
  <c r="K581" i="22"/>
  <c r="L581" i="22"/>
  <c r="B582" i="22"/>
  <c r="C582" i="22"/>
  <c r="AL582" i="22" s="1"/>
  <c r="E582" i="22"/>
  <c r="AJ582" i="22" s="1"/>
  <c r="F582" i="22"/>
  <c r="AM582" i="22" s="1"/>
  <c r="G582" i="22"/>
  <c r="H582" i="22"/>
  <c r="AN582" i="22" s="1"/>
  <c r="I582" i="22"/>
  <c r="J582" i="22"/>
  <c r="K582" i="22"/>
  <c r="L582" i="22"/>
  <c r="B583" i="22"/>
  <c r="C583" i="22"/>
  <c r="AL583" i="22" s="1"/>
  <c r="E583" i="22"/>
  <c r="AJ583" i="22" s="1"/>
  <c r="F583" i="22"/>
  <c r="AM583" i="22" s="1"/>
  <c r="G583" i="22"/>
  <c r="H583" i="22"/>
  <c r="AN583" i="22" s="1"/>
  <c r="I583" i="22"/>
  <c r="J583" i="22"/>
  <c r="K583" i="22"/>
  <c r="L583" i="22"/>
  <c r="B584" i="22"/>
  <c r="C584" i="22"/>
  <c r="AL584" i="22" s="1"/>
  <c r="E584" i="22"/>
  <c r="AJ584" i="22" s="1"/>
  <c r="F584" i="22"/>
  <c r="AM584" i="22" s="1"/>
  <c r="G584" i="22"/>
  <c r="H584" i="22"/>
  <c r="AN584" i="22" s="1"/>
  <c r="I584" i="22"/>
  <c r="J584" i="22"/>
  <c r="K584" i="22"/>
  <c r="L584" i="22"/>
  <c r="B585" i="22"/>
  <c r="C585" i="22"/>
  <c r="AL585" i="22" s="1"/>
  <c r="E585" i="22"/>
  <c r="AJ585" i="22" s="1"/>
  <c r="F585" i="22"/>
  <c r="AM585" i="22" s="1"/>
  <c r="G585" i="22"/>
  <c r="H585" i="22"/>
  <c r="AN585" i="22" s="1"/>
  <c r="I585" i="22"/>
  <c r="J585" i="22"/>
  <c r="K585" i="22"/>
  <c r="L585" i="22"/>
  <c r="B586" i="22"/>
  <c r="C586" i="22"/>
  <c r="AL586" i="22" s="1"/>
  <c r="E586" i="22"/>
  <c r="AJ586" i="22" s="1"/>
  <c r="F586" i="22"/>
  <c r="AM586" i="22" s="1"/>
  <c r="G586" i="22"/>
  <c r="H586" i="22"/>
  <c r="AN586" i="22" s="1"/>
  <c r="I586" i="22"/>
  <c r="J586" i="22"/>
  <c r="K586" i="22"/>
  <c r="L586" i="22"/>
  <c r="B587" i="22"/>
  <c r="C587" i="22"/>
  <c r="AL587" i="22" s="1"/>
  <c r="E587" i="22"/>
  <c r="AJ587" i="22" s="1"/>
  <c r="F587" i="22"/>
  <c r="AM587" i="22" s="1"/>
  <c r="G587" i="22"/>
  <c r="H587" i="22"/>
  <c r="AN587" i="22" s="1"/>
  <c r="I587" i="22"/>
  <c r="J587" i="22"/>
  <c r="K587" i="22"/>
  <c r="L587" i="22"/>
  <c r="B588" i="22"/>
  <c r="C588" i="22"/>
  <c r="AL588" i="22" s="1"/>
  <c r="E588" i="22"/>
  <c r="AJ588" i="22" s="1"/>
  <c r="F588" i="22"/>
  <c r="AM588" i="22" s="1"/>
  <c r="G588" i="22"/>
  <c r="H588" i="22"/>
  <c r="AN588" i="22" s="1"/>
  <c r="I588" i="22"/>
  <c r="J588" i="22"/>
  <c r="K588" i="22"/>
  <c r="L588" i="22"/>
  <c r="B589" i="22"/>
  <c r="C589" i="22"/>
  <c r="AL589" i="22" s="1"/>
  <c r="E589" i="22"/>
  <c r="AJ589" i="22" s="1"/>
  <c r="F589" i="22"/>
  <c r="AM589" i="22" s="1"/>
  <c r="G589" i="22"/>
  <c r="H589" i="22"/>
  <c r="AN589" i="22" s="1"/>
  <c r="I589" i="22"/>
  <c r="J589" i="22"/>
  <c r="K589" i="22"/>
  <c r="L589" i="22"/>
  <c r="B590" i="22"/>
  <c r="C590" i="22"/>
  <c r="AL590" i="22" s="1"/>
  <c r="E590" i="22"/>
  <c r="AJ590" i="22" s="1"/>
  <c r="F590" i="22"/>
  <c r="AM590" i="22" s="1"/>
  <c r="G590" i="22"/>
  <c r="H590" i="22"/>
  <c r="AN590" i="22" s="1"/>
  <c r="I590" i="22"/>
  <c r="J590" i="22"/>
  <c r="K590" i="22"/>
  <c r="L590" i="22"/>
  <c r="B591" i="22"/>
  <c r="C591" i="22"/>
  <c r="AL591" i="22" s="1"/>
  <c r="E591" i="22"/>
  <c r="AJ591" i="22" s="1"/>
  <c r="F591" i="22"/>
  <c r="AM591" i="22" s="1"/>
  <c r="G591" i="22"/>
  <c r="H591" i="22"/>
  <c r="AN591" i="22" s="1"/>
  <c r="I591" i="22"/>
  <c r="J591" i="22"/>
  <c r="K591" i="22"/>
  <c r="L591" i="22"/>
  <c r="B592" i="22"/>
  <c r="C592" i="22"/>
  <c r="AL592" i="22" s="1"/>
  <c r="E592" i="22"/>
  <c r="AJ592" i="22" s="1"/>
  <c r="F592" i="22"/>
  <c r="AM592" i="22" s="1"/>
  <c r="G592" i="22"/>
  <c r="H592" i="22"/>
  <c r="AN592" i="22" s="1"/>
  <c r="I592" i="22"/>
  <c r="J592" i="22"/>
  <c r="K592" i="22"/>
  <c r="L592" i="22"/>
  <c r="B593" i="22"/>
  <c r="C593" i="22"/>
  <c r="AL593" i="22" s="1"/>
  <c r="E593" i="22"/>
  <c r="AJ593" i="22" s="1"/>
  <c r="F593" i="22"/>
  <c r="AM593" i="22" s="1"/>
  <c r="G593" i="22"/>
  <c r="H593" i="22"/>
  <c r="AN593" i="22" s="1"/>
  <c r="I593" i="22"/>
  <c r="J593" i="22"/>
  <c r="K593" i="22"/>
  <c r="L593" i="22"/>
  <c r="B594" i="22"/>
  <c r="C594" i="22"/>
  <c r="AL594" i="22" s="1"/>
  <c r="E594" i="22"/>
  <c r="AJ594" i="22" s="1"/>
  <c r="F594" i="22"/>
  <c r="AM594" i="22" s="1"/>
  <c r="G594" i="22"/>
  <c r="H594" i="22"/>
  <c r="AN594" i="22" s="1"/>
  <c r="I594" i="22"/>
  <c r="J594" i="22"/>
  <c r="K594" i="22"/>
  <c r="L594" i="22"/>
  <c r="B595" i="22"/>
  <c r="C595" i="22"/>
  <c r="AL595" i="22" s="1"/>
  <c r="E595" i="22"/>
  <c r="AJ595" i="22" s="1"/>
  <c r="F595" i="22"/>
  <c r="AM595" i="22" s="1"/>
  <c r="G595" i="22"/>
  <c r="H595" i="22"/>
  <c r="AN595" i="22" s="1"/>
  <c r="I595" i="22"/>
  <c r="J595" i="22"/>
  <c r="K595" i="22"/>
  <c r="L595" i="22"/>
  <c r="B596" i="22"/>
  <c r="C596" i="22"/>
  <c r="AL596" i="22" s="1"/>
  <c r="E596" i="22"/>
  <c r="AJ596" i="22" s="1"/>
  <c r="F596" i="22"/>
  <c r="AM596" i="22" s="1"/>
  <c r="G596" i="22"/>
  <c r="H596" i="22"/>
  <c r="AN596" i="22" s="1"/>
  <c r="I596" i="22"/>
  <c r="J596" i="22"/>
  <c r="K596" i="22"/>
  <c r="L596" i="22"/>
  <c r="B597" i="22"/>
  <c r="C597" i="22"/>
  <c r="AL597" i="22" s="1"/>
  <c r="E597" i="22"/>
  <c r="AJ597" i="22" s="1"/>
  <c r="F597" i="22"/>
  <c r="AM597" i="22" s="1"/>
  <c r="G597" i="22"/>
  <c r="H597" i="22"/>
  <c r="AN597" i="22" s="1"/>
  <c r="I597" i="22"/>
  <c r="J597" i="22"/>
  <c r="K597" i="22"/>
  <c r="L597" i="22"/>
  <c r="B598" i="22"/>
  <c r="C598" i="22"/>
  <c r="AL598" i="22" s="1"/>
  <c r="E598" i="22"/>
  <c r="AJ598" i="22" s="1"/>
  <c r="F598" i="22"/>
  <c r="AM598" i="22" s="1"/>
  <c r="G598" i="22"/>
  <c r="H598" i="22"/>
  <c r="AN598" i="22" s="1"/>
  <c r="I598" i="22"/>
  <c r="J598" i="22"/>
  <c r="K598" i="22"/>
  <c r="L598" i="22"/>
  <c r="B599" i="22"/>
  <c r="C599" i="22"/>
  <c r="AL599" i="22" s="1"/>
  <c r="E599" i="22"/>
  <c r="AJ599" i="22" s="1"/>
  <c r="F599" i="22"/>
  <c r="AM599" i="22" s="1"/>
  <c r="G599" i="22"/>
  <c r="H599" i="22"/>
  <c r="AN599" i="22" s="1"/>
  <c r="I599" i="22"/>
  <c r="J599" i="22"/>
  <c r="K599" i="22"/>
  <c r="L599" i="22"/>
  <c r="B600" i="22"/>
  <c r="C600" i="22"/>
  <c r="AL600" i="22" s="1"/>
  <c r="E600" i="22"/>
  <c r="AJ600" i="22" s="1"/>
  <c r="F600" i="22"/>
  <c r="AM600" i="22" s="1"/>
  <c r="G600" i="22"/>
  <c r="H600" i="22"/>
  <c r="AN600" i="22" s="1"/>
  <c r="I600" i="22"/>
  <c r="J600" i="22"/>
  <c r="K600" i="22"/>
  <c r="L600" i="22"/>
  <c r="B601" i="22"/>
  <c r="C601" i="22"/>
  <c r="AL601" i="22" s="1"/>
  <c r="E601" i="22"/>
  <c r="AJ601" i="22" s="1"/>
  <c r="F601" i="22"/>
  <c r="AM601" i="22" s="1"/>
  <c r="G601" i="22"/>
  <c r="H601" i="22"/>
  <c r="AN601" i="22" s="1"/>
  <c r="I601" i="22"/>
  <c r="J601" i="22"/>
  <c r="K601" i="22"/>
  <c r="L601" i="22"/>
  <c r="B602" i="22"/>
  <c r="C602" i="22"/>
  <c r="AL602" i="22" s="1"/>
  <c r="E602" i="22"/>
  <c r="AJ602" i="22" s="1"/>
  <c r="F602" i="22"/>
  <c r="AM602" i="22" s="1"/>
  <c r="G602" i="22"/>
  <c r="H602" i="22"/>
  <c r="AN602" i="22" s="1"/>
  <c r="I602" i="22"/>
  <c r="J602" i="22"/>
  <c r="K602" i="22"/>
  <c r="L602" i="22"/>
  <c r="B603" i="22"/>
  <c r="C603" i="22"/>
  <c r="AL603" i="22" s="1"/>
  <c r="E603" i="22"/>
  <c r="AJ603" i="22" s="1"/>
  <c r="F603" i="22"/>
  <c r="AM603" i="22" s="1"/>
  <c r="G603" i="22"/>
  <c r="H603" i="22"/>
  <c r="AN603" i="22" s="1"/>
  <c r="I603" i="22"/>
  <c r="J603" i="22"/>
  <c r="K603" i="22"/>
  <c r="L603" i="22"/>
  <c r="B604" i="22"/>
  <c r="C604" i="22"/>
  <c r="AL604" i="22" s="1"/>
  <c r="E604" i="22"/>
  <c r="AJ604" i="22" s="1"/>
  <c r="F604" i="22"/>
  <c r="AM604" i="22" s="1"/>
  <c r="G604" i="22"/>
  <c r="H604" i="22"/>
  <c r="AN604" i="22" s="1"/>
  <c r="I604" i="22"/>
  <c r="J604" i="22"/>
  <c r="K604" i="22"/>
  <c r="L604" i="22"/>
  <c r="B605" i="22"/>
  <c r="C605" i="22"/>
  <c r="AL605" i="22" s="1"/>
  <c r="E605" i="22"/>
  <c r="AJ605" i="22" s="1"/>
  <c r="F605" i="22"/>
  <c r="AM605" i="22" s="1"/>
  <c r="G605" i="22"/>
  <c r="H605" i="22"/>
  <c r="AN605" i="22" s="1"/>
  <c r="I605" i="22"/>
  <c r="J605" i="22"/>
  <c r="K605" i="22"/>
  <c r="L605" i="22"/>
  <c r="B606" i="22"/>
  <c r="C606" i="22"/>
  <c r="AL606" i="22" s="1"/>
  <c r="E606" i="22"/>
  <c r="AJ606" i="22" s="1"/>
  <c r="F606" i="22"/>
  <c r="AM606" i="22" s="1"/>
  <c r="G606" i="22"/>
  <c r="H606" i="22"/>
  <c r="AN606" i="22" s="1"/>
  <c r="I606" i="22"/>
  <c r="J606" i="22"/>
  <c r="K606" i="22"/>
  <c r="L606" i="22"/>
  <c r="B607" i="22"/>
  <c r="C607" i="22"/>
  <c r="AL607" i="22" s="1"/>
  <c r="E607" i="22"/>
  <c r="AJ607" i="22" s="1"/>
  <c r="F607" i="22"/>
  <c r="AM607" i="22" s="1"/>
  <c r="G607" i="22"/>
  <c r="H607" i="22"/>
  <c r="AN607" i="22" s="1"/>
  <c r="I607" i="22"/>
  <c r="J607" i="22"/>
  <c r="K607" i="22"/>
  <c r="L607" i="22"/>
  <c r="B608" i="22"/>
  <c r="C608" i="22"/>
  <c r="AL608" i="22" s="1"/>
  <c r="E608" i="22"/>
  <c r="AJ608" i="22" s="1"/>
  <c r="F608" i="22"/>
  <c r="AM608" i="22" s="1"/>
  <c r="G608" i="22"/>
  <c r="H608" i="22"/>
  <c r="AN608" i="22" s="1"/>
  <c r="I608" i="22"/>
  <c r="J608" i="22"/>
  <c r="K608" i="22"/>
  <c r="L608" i="22"/>
  <c r="B609" i="22"/>
  <c r="C609" i="22"/>
  <c r="AL609" i="22" s="1"/>
  <c r="E609" i="22"/>
  <c r="AJ609" i="22" s="1"/>
  <c r="F609" i="22"/>
  <c r="AM609" i="22" s="1"/>
  <c r="G609" i="22"/>
  <c r="H609" i="22"/>
  <c r="AN609" i="22" s="1"/>
  <c r="I609" i="22"/>
  <c r="J609" i="22"/>
  <c r="K609" i="22"/>
  <c r="L609" i="22"/>
  <c r="B610" i="22"/>
  <c r="C610" i="22"/>
  <c r="AL610" i="22" s="1"/>
  <c r="E610" i="22"/>
  <c r="AJ610" i="22" s="1"/>
  <c r="F610" i="22"/>
  <c r="AM610" i="22" s="1"/>
  <c r="G610" i="22"/>
  <c r="H610" i="22"/>
  <c r="AN610" i="22" s="1"/>
  <c r="I610" i="22"/>
  <c r="J610" i="22"/>
  <c r="K610" i="22"/>
  <c r="L610" i="22"/>
  <c r="B611" i="22"/>
  <c r="C611" i="22"/>
  <c r="AL611" i="22" s="1"/>
  <c r="E611" i="22"/>
  <c r="AJ611" i="22" s="1"/>
  <c r="F611" i="22"/>
  <c r="AM611" i="22" s="1"/>
  <c r="G611" i="22"/>
  <c r="H611" i="22"/>
  <c r="AN611" i="22" s="1"/>
  <c r="I611" i="22"/>
  <c r="J611" i="22"/>
  <c r="K611" i="22"/>
  <c r="L611" i="22"/>
  <c r="B612" i="22"/>
  <c r="C612" i="22"/>
  <c r="AL612" i="22" s="1"/>
  <c r="E612" i="22"/>
  <c r="AJ612" i="22" s="1"/>
  <c r="F612" i="22"/>
  <c r="AM612" i="22" s="1"/>
  <c r="G612" i="22"/>
  <c r="H612" i="22"/>
  <c r="AN612" i="22" s="1"/>
  <c r="I612" i="22"/>
  <c r="J612" i="22"/>
  <c r="K612" i="22"/>
  <c r="L612" i="22"/>
  <c r="B613" i="22"/>
  <c r="C613" i="22"/>
  <c r="AL613" i="22" s="1"/>
  <c r="E613" i="22"/>
  <c r="AJ613" i="22" s="1"/>
  <c r="F613" i="22"/>
  <c r="AM613" i="22" s="1"/>
  <c r="G613" i="22"/>
  <c r="H613" i="22"/>
  <c r="AN613" i="22" s="1"/>
  <c r="I613" i="22"/>
  <c r="J613" i="22"/>
  <c r="K613" i="22"/>
  <c r="L613" i="22"/>
  <c r="B614" i="22"/>
  <c r="C614" i="22"/>
  <c r="AL614" i="22" s="1"/>
  <c r="E614" i="22"/>
  <c r="AJ614" i="22" s="1"/>
  <c r="F614" i="22"/>
  <c r="AM614" i="22" s="1"/>
  <c r="G614" i="22"/>
  <c r="H614" i="22"/>
  <c r="AN614" i="22" s="1"/>
  <c r="I614" i="22"/>
  <c r="J614" i="22"/>
  <c r="K614" i="22"/>
  <c r="L614" i="22"/>
  <c r="B615" i="22"/>
  <c r="C615" i="22"/>
  <c r="AL615" i="22" s="1"/>
  <c r="E615" i="22"/>
  <c r="AJ615" i="22" s="1"/>
  <c r="F615" i="22"/>
  <c r="AM615" i="22" s="1"/>
  <c r="G615" i="22"/>
  <c r="H615" i="22"/>
  <c r="AN615" i="22" s="1"/>
  <c r="I615" i="22"/>
  <c r="J615" i="22"/>
  <c r="K615" i="22"/>
  <c r="L615" i="22"/>
  <c r="B616" i="22"/>
  <c r="C616" i="22"/>
  <c r="AL616" i="22" s="1"/>
  <c r="E616" i="22"/>
  <c r="AJ616" i="22" s="1"/>
  <c r="F616" i="22"/>
  <c r="AM616" i="22" s="1"/>
  <c r="G616" i="22"/>
  <c r="H616" i="22"/>
  <c r="AN616" i="22" s="1"/>
  <c r="I616" i="22"/>
  <c r="J616" i="22"/>
  <c r="K616" i="22"/>
  <c r="L616" i="22"/>
  <c r="B617" i="22"/>
  <c r="C617" i="22"/>
  <c r="AL617" i="22" s="1"/>
  <c r="E617" i="22"/>
  <c r="AJ617" i="22" s="1"/>
  <c r="F617" i="22"/>
  <c r="AM617" i="22" s="1"/>
  <c r="G617" i="22"/>
  <c r="H617" i="22"/>
  <c r="AN617" i="22" s="1"/>
  <c r="I617" i="22"/>
  <c r="J617" i="22"/>
  <c r="K617" i="22"/>
  <c r="L617" i="22"/>
  <c r="B618" i="22"/>
  <c r="C618" i="22"/>
  <c r="AL618" i="22" s="1"/>
  <c r="E618" i="22"/>
  <c r="AJ618" i="22" s="1"/>
  <c r="F618" i="22"/>
  <c r="AM618" i="22" s="1"/>
  <c r="G618" i="22"/>
  <c r="H618" i="22"/>
  <c r="AN618" i="22" s="1"/>
  <c r="I618" i="22"/>
  <c r="J618" i="22"/>
  <c r="K618" i="22"/>
  <c r="L618" i="22"/>
  <c r="B619" i="22"/>
  <c r="C619" i="22"/>
  <c r="AL619" i="22" s="1"/>
  <c r="E619" i="22"/>
  <c r="AJ619" i="22" s="1"/>
  <c r="F619" i="22"/>
  <c r="AM619" i="22" s="1"/>
  <c r="G619" i="22"/>
  <c r="H619" i="22"/>
  <c r="AN619" i="22" s="1"/>
  <c r="I619" i="22"/>
  <c r="J619" i="22"/>
  <c r="K619" i="22"/>
  <c r="L619" i="22"/>
  <c r="B620" i="22"/>
  <c r="C620" i="22"/>
  <c r="AL620" i="22" s="1"/>
  <c r="E620" i="22"/>
  <c r="AJ620" i="22" s="1"/>
  <c r="F620" i="22"/>
  <c r="AM620" i="22" s="1"/>
  <c r="G620" i="22"/>
  <c r="H620" i="22"/>
  <c r="AN620" i="22" s="1"/>
  <c r="I620" i="22"/>
  <c r="J620" i="22"/>
  <c r="K620" i="22"/>
  <c r="L620" i="22"/>
  <c r="B621" i="22"/>
  <c r="C621" i="22"/>
  <c r="AL621" i="22" s="1"/>
  <c r="E621" i="22"/>
  <c r="AJ621" i="22" s="1"/>
  <c r="F621" i="22"/>
  <c r="AM621" i="22" s="1"/>
  <c r="G621" i="22"/>
  <c r="H621" i="22"/>
  <c r="AN621" i="22" s="1"/>
  <c r="I621" i="22"/>
  <c r="J621" i="22"/>
  <c r="K621" i="22"/>
  <c r="L621" i="22"/>
  <c r="B622" i="22"/>
  <c r="C622" i="22"/>
  <c r="AL622" i="22" s="1"/>
  <c r="E622" i="22"/>
  <c r="AJ622" i="22" s="1"/>
  <c r="F622" i="22"/>
  <c r="AM622" i="22" s="1"/>
  <c r="G622" i="22"/>
  <c r="H622" i="22"/>
  <c r="AN622" i="22" s="1"/>
  <c r="I622" i="22"/>
  <c r="J622" i="22"/>
  <c r="K622" i="22"/>
  <c r="L622" i="22"/>
  <c r="B623" i="22"/>
  <c r="C623" i="22"/>
  <c r="AL623" i="22" s="1"/>
  <c r="E623" i="22"/>
  <c r="AJ623" i="22" s="1"/>
  <c r="F623" i="22"/>
  <c r="AM623" i="22" s="1"/>
  <c r="G623" i="22"/>
  <c r="H623" i="22"/>
  <c r="AN623" i="22" s="1"/>
  <c r="I623" i="22"/>
  <c r="J623" i="22"/>
  <c r="K623" i="22"/>
  <c r="L623" i="22"/>
  <c r="B624" i="22"/>
  <c r="C624" i="22"/>
  <c r="AL624" i="22" s="1"/>
  <c r="E624" i="22"/>
  <c r="AJ624" i="22" s="1"/>
  <c r="F624" i="22"/>
  <c r="AM624" i="22" s="1"/>
  <c r="G624" i="22"/>
  <c r="H624" i="22"/>
  <c r="AN624" i="22" s="1"/>
  <c r="I624" i="22"/>
  <c r="J624" i="22"/>
  <c r="K624" i="22"/>
  <c r="L624" i="22"/>
  <c r="B625" i="22"/>
  <c r="C625" i="22"/>
  <c r="AL625" i="22" s="1"/>
  <c r="E625" i="22"/>
  <c r="AJ625" i="22" s="1"/>
  <c r="F625" i="22"/>
  <c r="AM625" i="22" s="1"/>
  <c r="G625" i="22"/>
  <c r="H625" i="22"/>
  <c r="AN625" i="22" s="1"/>
  <c r="I625" i="22"/>
  <c r="J625" i="22"/>
  <c r="K625" i="22"/>
  <c r="L625" i="22"/>
  <c r="B626" i="22"/>
  <c r="C626" i="22"/>
  <c r="AL626" i="22" s="1"/>
  <c r="E626" i="22"/>
  <c r="AJ626" i="22" s="1"/>
  <c r="F626" i="22"/>
  <c r="AM626" i="22" s="1"/>
  <c r="G626" i="22"/>
  <c r="H626" i="22"/>
  <c r="AN626" i="22" s="1"/>
  <c r="I626" i="22"/>
  <c r="J626" i="22"/>
  <c r="K626" i="22"/>
  <c r="L626" i="22"/>
  <c r="B627" i="22"/>
  <c r="C627" i="22"/>
  <c r="AL627" i="22" s="1"/>
  <c r="E627" i="22"/>
  <c r="AJ627" i="22" s="1"/>
  <c r="F627" i="22"/>
  <c r="AM627" i="22" s="1"/>
  <c r="G627" i="22"/>
  <c r="H627" i="22"/>
  <c r="AN627" i="22" s="1"/>
  <c r="I627" i="22"/>
  <c r="J627" i="22"/>
  <c r="K627" i="22"/>
  <c r="L627" i="22"/>
  <c r="B628" i="22"/>
  <c r="C628" i="22"/>
  <c r="AL628" i="22" s="1"/>
  <c r="E628" i="22"/>
  <c r="AJ628" i="22" s="1"/>
  <c r="F628" i="22"/>
  <c r="AM628" i="22" s="1"/>
  <c r="G628" i="22"/>
  <c r="H628" i="22"/>
  <c r="AN628" i="22" s="1"/>
  <c r="I628" i="22"/>
  <c r="J628" i="22"/>
  <c r="K628" i="22"/>
  <c r="L628" i="22"/>
  <c r="B629" i="22"/>
  <c r="C629" i="22"/>
  <c r="AL629" i="22" s="1"/>
  <c r="E629" i="22"/>
  <c r="AJ629" i="22" s="1"/>
  <c r="F629" i="22"/>
  <c r="AM629" i="22" s="1"/>
  <c r="G629" i="22"/>
  <c r="H629" i="22"/>
  <c r="AN629" i="22" s="1"/>
  <c r="I629" i="22"/>
  <c r="J629" i="22"/>
  <c r="K629" i="22"/>
  <c r="L629" i="22"/>
  <c r="B630" i="22"/>
  <c r="C630" i="22"/>
  <c r="AL630" i="22" s="1"/>
  <c r="E630" i="22"/>
  <c r="AJ630" i="22" s="1"/>
  <c r="F630" i="22"/>
  <c r="AM630" i="22" s="1"/>
  <c r="G630" i="22"/>
  <c r="H630" i="22"/>
  <c r="AN630" i="22" s="1"/>
  <c r="I630" i="22"/>
  <c r="J630" i="22"/>
  <c r="K630" i="22"/>
  <c r="L630" i="22"/>
  <c r="B631" i="22"/>
  <c r="C631" i="22"/>
  <c r="AL631" i="22" s="1"/>
  <c r="E631" i="22"/>
  <c r="AJ631" i="22" s="1"/>
  <c r="F631" i="22"/>
  <c r="AM631" i="22" s="1"/>
  <c r="G631" i="22"/>
  <c r="H631" i="22"/>
  <c r="AN631" i="22" s="1"/>
  <c r="I631" i="22"/>
  <c r="J631" i="22"/>
  <c r="K631" i="22"/>
  <c r="L631" i="22"/>
  <c r="B632" i="22"/>
  <c r="C632" i="22"/>
  <c r="AL632" i="22" s="1"/>
  <c r="E632" i="22"/>
  <c r="AJ632" i="22" s="1"/>
  <c r="F632" i="22"/>
  <c r="AM632" i="22" s="1"/>
  <c r="G632" i="22"/>
  <c r="H632" i="22"/>
  <c r="AN632" i="22" s="1"/>
  <c r="I632" i="22"/>
  <c r="J632" i="22"/>
  <c r="K632" i="22"/>
  <c r="L632" i="22"/>
  <c r="B633" i="22"/>
  <c r="C633" i="22"/>
  <c r="AL633" i="22" s="1"/>
  <c r="E633" i="22"/>
  <c r="AJ633" i="22" s="1"/>
  <c r="F633" i="22"/>
  <c r="AM633" i="22" s="1"/>
  <c r="G633" i="22"/>
  <c r="H633" i="22"/>
  <c r="AN633" i="22" s="1"/>
  <c r="I633" i="22"/>
  <c r="J633" i="22"/>
  <c r="K633" i="22"/>
  <c r="L633" i="22"/>
  <c r="B634" i="22"/>
  <c r="C634" i="22"/>
  <c r="AL634" i="22" s="1"/>
  <c r="E634" i="22"/>
  <c r="AJ634" i="22" s="1"/>
  <c r="F634" i="22"/>
  <c r="AM634" i="22" s="1"/>
  <c r="G634" i="22"/>
  <c r="H634" i="22"/>
  <c r="AN634" i="22" s="1"/>
  <c r="I634" i="22"/>
  <c r="J634" i="22"/>
  <c r="K634" i="22"/>
  <c r="L634" i="22"/>
  <c r="B635" i="22"/>
  <c r="C635" i="22"/>
  <c r="AL635" i="22" s="1"/>
  <c r="E635" i="22"/>
  <c r="AJ635" i="22" s="1"/>
  <c r="F635" i="22"/>
  <c r="AM635" i="22" s="1"/>
  <c r="G635" i="22"/>
  <c r="H635" i="22"/>
  <c r="AN635" i="22" s="1"/>
  <c r="I635" i="22"/>
  <c r="J635" i="22"/>
  <c r="K635" i="22"/>
  <c r="L635" i="22"/>
  <c r="B636" i="22"/>
  <c r="C636" i="22"/>
  <c r="AL636" i="22" s="1"/>
  <c r="E636" i="22"/>
  <c r="AJ636" i="22" s="1"/>
  <c r="F636" i="22"/>
  <c r="AM636" i="22" s="1"/>
  <c r="G636" i="22"/>
  <c r="H636" i="22"/>
  <c r="AN636" i="22" s="1"/>
  <c r="I636" i="22"/>
  <c r="J636" i="22"/>
  <c r="K636" i="22"/>
  <c r="L636" i="22"/>
  <c r="B637" i="22"/>
  <c r="C637" i="22"/>
  <c r="AL637" i="22" s="1"/>
  <c r="E637" i="22"/>
  <c r="AJ637" i="22" s="1"/>
  <c r="F637" i="22"/>
  <c r="AM637" i="22" s="1"/>
  <c r="G637" i="22"/>
  <c r="H637" i="22"/>
  <c r="AN637" i="22" s="1"/>
  <c r="I637" i="22"/>
  <c r="J637" i="22"/>
  <c r="K637" i="22"/>
  <c r="L637" i="22"/>
  <c r="B638" i="22"/>
  <c r="C638" i="22"/>
  <c r="AL638" i="22" s="1"/>
  <c r="E638" i="22"/>
  <c r="AJ638" i="22" s="1"/>
  <c r="F638" i="22"/>
  <c r="AM638" i="22" s="1"/>
  <c r="G638" i="22"/>
  <c r="H638" i="22"/>
  <c r="AN638" i="22" s="1"/>
  <c r="I638" i="22"/>
  <c r="J638" i="22"/>
  <c r="K638" i="22"/>
  <c r="L638" i="22"/>
  <c r="B639" i="22"/>
  <c r="C639" i="22"/>
  <c r="AL639" i="22" s="1"/>
  <c r="E639" i="22"/>
  <c r="AJ639" i="22" s="1"/>
  <c r="F639" i="22"/>
  <c r="AM639" i="22" s="1"/>
  <c r="G639" i="22"/>
  <c r="H639" i="22"/>
  <c r="AN639" i="22" s="1"/>
  <c r="I639" i="22"/>
  <c r="J639" i="22"/>
  <c r="K639" i="22"/>
  <c r="L639" i="22"/>
  <c r="B640" i="22"/>
  <c r="C640" i="22"/>
  <c r="AL640" i="22" s="1"/>
  <c r="E640" i="22"/>
  <c r="AJ640" i="22" s="1"/>
  <c r="F640" i="22"/>
  <c r="AM640" i="22" s="1"/>
  <c r="G640" i="22"/>
  <c r="H640" i="22"/>
  <c r="AN640" i="22" s="1"/>
  <c r="I640" i="22"/>
  <c r="J640" i="22"/>
  <c r="K640" i="22"/>
  <c r="L640" i="22"/>
  <c r="B641" i="22"/>
  <c r="C641" i="22"/>
  <c r="AL641" i="22" s="1"/>
  <c r="E641" i="22"/>
  <c r="AJ641" i="22" s="1"/>
  <c r="F641" i="22"/>
  <c r="AM641" i="22" s="1"/>
  <c r="G641" i="22"/>
  <c r="H641" i="22"/>
  <c r="AN641" i="22" s="1"/>
  <c r="I641" i="22"/>
  <c r="J641" i="22"/>
  <c r="K641" i="22"/>
  <c r="L641" i="22"/>
  <c r="B642" i="22"/>
  <c r="C642" i="22"/>
  <c r="AL642" i="22" s="1"/>
  <c r="E642" i="22"/>
  <c r="AJ642" i="22" s="1"/>
  <c r="F642" i="22"/>
  <c r="AM642" i="22" s="1"/>
  <c r="G642" i="22"/>
  <c r="H642" i="22"/>
  <c r="AN642" i="22" s="1"/>
  <c r="I642" i="22"/>
  <c r="J642" i="22"/>
  <c r="K642" i="22"/>
  <c r="L642" i="22"/>
  <c r="B643" i="22"/>
  <c r="C643" i="22"/>
  <c r="AL643" i="22" s="1"/>
  <c r="E643" i="22"/>
  <c r="AJ643" i="22" s="1"/>
  <c r="F643" i="22"/>
  <c r="AM643" i="22" s="1"/>
  <c r="G643" i="22"/>
  <c r="H643" i="22"/>
  <c r="AN643" i="22" s="1"/>
  <c r="I643" i="22"/>
  <c r="J643" i="22"/>
  <c r="K643" i="22"/>
  <c r="L643" i="22"/>
  <c r="B644" i="22"/>
  <c r="C644" i="22"/>
  <c r="AL644" i="22" s="1"/>
  <c r="E644" i="22"/>
  <c r="AJ644" i="22" s="1"/>
  <c r="F644" i="22"/>
  <c r="AM644" i="22" s="1"/>
  <c r="G644" i="22"/>
  <c r="H644" i="22"/>
  <c r="AN644" i="22" s="1"/>
  <c r="I644" i="22"/>
  <c r="J644" i="22"/>
  <c r="K644" i="22"/>
  <c r="L644" i="22"/>
  <c r="B645" i="22"/>
  <c r="C645" i="22"/>
  <c r="AL645" i="22" s="1"/>
  <c r="E645" i="22"/>
  <c r="AJ645" i="22" s="1"/>
  <c r="F645" i="22"/>
  <c r="AM645" i="22" s="1"/>
  <c r="G645" i="22"/>
  <c r="H645" i="22"/>
  <c r="AN645" i="22" s="1"/>
  <c r="I645" i="22"/>
  <c r="J645" i="22"/>
  <c r="K645" i="22"/>
  <c r="L645" i="22"/>
  <c r="B646" i="22"/>
  <c r="C646" i="22"/>
  <c r="AL646" i="22" s="1"/>
  <c r="E646" i="22"/>
  <c r="AJ646" i="22" s="1"/>
  <c r="F646" i="22"/>
  <c r="AM646" i="22" s="1"/>
  <c r="G646" i="22"/>
  <c r="H646" i="22"/>
  <c r="AN646" i="22" s="1"/>
  <c r="I646" i="22"/>
  <c r="J646" i="22"/>
  <c r="K646" i="22"/>
  <c r="L646" i="22"/>
  <c r="B647" i="22"/>
  <c r="C647" i="22"/>
  <c r="AL647" i="22" s="1"/>
  <c r="E647" i="22"/>
  <c r="AJ647" i="22" s="1"/>
  <c r="F647" i="22"/>
  <c r="AM647" i="22" s="1"/>
  <c r="G647" i="22"/>
  <c r="H647" i="22"/>
  <c r="AN647" i="22" s="1"/>
  <c r="I647" i="22"/>
  <c r="J647" i="22"/>
  <c r="K647" i="22"/>
  <c r="L647" i="22"/>
  <c r="B648" i="22"/>
  <c r="C648" i="22"/>
  <c r="AL648" i="22" s="1"/>
  <c r="E648" i="22"/>
  <c r="AJ648" i="22" s="1"/>
  <c r="F648" i="22"/>
  <c r="AM648" i="22" s="1"/>
  <c r="G648" i="22"/>
  <c r="H648" i="22"/>
  <c r="AN648" i="22" s="1"/>
  <c r="I648" i="22"/>
  <c r="J648" i="22"/>
  <c r="K648" i="22"/>
  <c r="L648" i="22"/>
  <c r="B649" i="22"/>
  <c r="C649" i="22"/>
  <c r="AL649" i="22" s="1"/>
  <c r="E649" i="22"/>
  <c r="AJ649" i="22" s="1"/>
  <c r="F649" i="22"/>
  <c r="AM649" i="22" s="1"/>
  <c r="G649" i="22"/>
  <c r="H649" i="22"/>
  <c r="AN649" i="22" s="1"/>
  <c r="I649" i="22"/>
  <c r="J649" i="22"/>
  <c r="K649" i="22"/>
  <c r="L649" i="22"/>
  <c r="B650" i="22"/>
  <c r="C650" i="22"/>
  <c r="AL650" i="22" s="1"/>
  <c r="E650" i="22"/>
  <c r="AJ650" i="22" s="1"/>
  <c r="F650" i="22"/>
  <c r="AM650" i="22" s="1"/>
  <c r="G650" i="22"/>
  <c r="H650" i="22"/>
  <c r="AN650" i="22" s="1"/>
  <c r="I650" i="22"/>
  <c r="J650" i="22"/>
  <c r="K650" i="22"/>
  <c r="L650" i="22"/>
  <c r="B651" i="22"/>
  <c r="C651" i="22"/>
  <c r="AL651" i="22" s="1"/>
  <c r="E651" i="22"/>
  <c r="AJ651" i="22" s="1"/>
  <c r="F651" i="22"/>
  <c r="AM651" i="22" s="1"/>
  <c r="G651" i="22"/>
  <c r="H651" i="22"/>
  <c r="AN651" i="22" s="1"/>
  <c r="I651" i="22"/>
  <c r="J651" i="22"/>
  <c r="K651" i="22"/>
  <c r="L651" i="22"/>
  <c r="B652" i="22"/>
  <c r="C652" i="22"/>
  <c r="AL652" i="22" s="1"/>
  <c r="E652" i="22"/>
  <c r="AJ652" i="22" s="1"/>
  <c r="F652" i="22"/>
  <c r="AM652" i="22" s="1"/>
  <c r="G652" i="22"/>
  <c r="H652" i="22"/>
  <c r="AN652" i="22" s="1"/>
  <c r="I652" i="22"/>
  <c r="J652" i="22"/>
  <c r="K652" i="22"/>
  <c r="L652" i="22"/>
  <c r="B653" i="22"/>
  <c r="C653" i="22"/>
  <c r="AL653" i="22" s="1"/>
  <c r="E653" i="22"/>
  <c r="AJ653" i="22" s="1"/>
  <c r="F653" i="22"/>
  <c r="AM653" i="22" s="1"/>
  <c r="G653" i="22"/>
  <c r="H653" i="22"/>
  <c r="AN653" i="22" s="1"/>
  <c r="I653" i="22"/>
  <c r="J653" i="22"/>
  <c r="K653" i="22"/>
  <c r="L653" i="22"/>
  <c r="B654" i="22"/>
  <c r="C654" i="22"/>
  <c r="AL654" i="22" s="1"/>
  <c r="E654" i="22"/>
  <c r="AJ654" i="22" s="1"/>
  <c r="F654" i="22"/>
  <c r="AM654" i="22" s="1"/>
  <c r="G654" i="22"/>
  <c r="H654" i="22"/>
  <c r="AN654" i="22" s="1"/>
  <c r="I654" i="22"/>
  <c r="J654" i="22"/>
  <c r="K654" i="22"/>
  <c r="L654" i="22"/>
  <c r="B655" i="22"/>
  <c r="C655" i="22"/>
  <c r="AL655" i="22" s="1"/>
  <c r="E655" i="22"/>
  <c r="AJ655" i="22" s="1"/>
  <c r="F655" i="22"/>
  <c r="AM655" i="22" s="1"/>
  <c r="G655" i="22"/>
  <c r="H655" i="22"/>
  <c r="AN655" i="22" s="1"/>
  <c r="I655" i="22"/>
  <c r="J655" i="22"/>
  <c r="K655" i="22"/>
  <c r="L655" i="22"/>
  <c r="B656" i="22"/>
  <c r="C656" i="22"/>
  <c r="AL656" i="22" s="1"/>
  <c r="E656" i="22"/>
  <c r="AJ656" i="22" s="1"/>
  <c r="F656" i="22"/>
  <c r="AM656" i="22" s="1"/>
  <c r="G656" i="22"/>
  <c r="H656" i="22"/>
  <c r="AN656" i="22" s="1"/>
  <c r="I656" i="22"/>
  <c r="J656" i="22"/>
  <c r="K656" i="22"/>
  <c r="L656" i="22"/>
  <c r="B657" i="22"/>
  <c r="C657" i="22"/>
  <c r="AL657" i="22" s="1"/>
  <c r="E657" i="22"/>
  <c r="AJ657" i="22" s="1"/>
  <c r="F657" i="22"/>
  <c r="AM657" i="22" s="1"/>
  <c r="G657" i="22"/>
  <c r="H657" i="22"/>
  <c r="AN657" i="22" s="1"/>
  <c r="I657" i="22"/>
  <c r="J657" i="22"/>
  <c r="K657" i="22"/>
  <c r="L657" i="22"/>
  <c r="B658" i="22"/>
  <c r="C658" i="22"/>
  <c r="AL658" i="22" s="1"/>
  <c r="E658" i="22"/>
  <c r="AJ658" i="22" s="1"/>
  <c r="F658" i="22"/>
  <c r="AM658" i="22" s="1"/>
  <c r="G658" i="22"/>
  <c r="H658" i="22"/>
  <c r="AN658" i="22" s="1"/>
  <c r="I658" i="22"/>
  <c r="J658" i="22"/>
  <c r="K658" i="22"/>
  <c r="L658" i="22"/>
  <c r="B659" i="22"/>
  <c r="C659" i="22"/>
  <c r="AL659" i="22" s="1"/>
  <c r="E659" i="22"/>
  <c r="AJ659" i="22" s="1"/>
  <c r="F659" i="22"/>
  <c r="AM659" i="22" s="1"/>
  <c r="G659" i="22"/>
  <c r="H659" i="22"/>
  <c r="AN659" i="22" s="1"/>
  <c r="I659" i="22"/>
  <c r="J659" i="22"/>
  <c r="K659" i="22"/>
  <c r="L659" i="22"/>
  <c r="B660" i="22"/>
  <c r="C660" i="22"/>
  <c r="AL660" i="22" s="1"/>
  <c r="E660" i="22"/>
  <c r="AJ660" i="22" s="1"/>
  <c r="F660" i="22"/>
  <c r="AM660" i="22" s="1"/>
  <c r="G660" i="22"/>
  <c r="H660" i="22"/>
  <c r="AN660" i="22" s="1"/>
  <c r="I660" i="22"/>
  <c r="J660" i="22"/>
  <c r="K660" i="22"/>
  <c r="L660" i="22"/>
  <c r="B661" i="22"/>
  <c r="C661" i="22"/>
  <c r="AL661" i="22" s="1"/>
  <c r="E661" i="22"/>
  <c r="AJ661" i="22" s="1"/>
  <c r="F661" i="22"/>
  <c r="AM661" i="22" s="1"/>
  <c r="G661" i="22"/>
  <c r="H661" i="22"/>
  <c r="AN661" i="22" s="1"/>
  <c r="I661" i="22"/>
  <c r="J661" i="22"/>
  <c r="K661" i="22"/>
  <c r="L661" i="22"/>
  <c r="B662" i="22"/>
  <c r="C662" i="22"/>
  <c r="AL662" i="22" s="1"/>
  <c r="E662" i="22"/>
  <c r="AJ662" i="22" s="1"/>
  <c r="F662" i="22"/>
  <c r="AM662" i="22" s="1"/>
  <c r="G662" i="22"/>
  <c r="H662" i="22"/>
  <c r="AN662" i="22" s="1"/>
  <c r="I662" i="22"/>
  <c r="J662" i="22"/>
  <c r="K662" i="22"/>
  <c r="L662" i="22"/>
  <c r="B663" i="22"/>
  <c r="C663" i="22"/>
  <c r="AL663" i="22" s="1"/>
  <c r="E663" i="22"/>
  <c r="AJ663" i="22" s="1"/>
  <c r="F663" i="22"/>
  <c r="AM663" i="22" s="1"/>
  <c r="G663" i="22"/>
  <c r="H663" i="22"/>
  <c r="AN663" i="22" s="1"/>
  <c r="I663" i="22"/>
  <c r="J663" i="22"/>
  <c r="K663" i="22"/>
  <c r="L663" i="22"/>
  <c r="B664" i="22"/>
  <c r="C664" i="22"/>
  <c r="AL664" i="22" s="1"/>
  <c r="E664" i="22"/>
  <c r="AJ664" i="22" s="1"/>
  <c r="F664" i="22"/>
  <c r="AM664" i="22" s="1"/>
  <c r="G664" i="22"/>
  <c r="H664" i="22"/>
  <c r="AN664" i="22" s="1"/>
  <c r="I664" i="22"/>
  <c r="J664" i="22"/>
  <c r="K664" i="22"/>
  <c r="L664" i="22"/>
  <c r="B665" i="22"/>
  <c r="C665" i="22"/>
  <c r="AL665" i="22" s="1"/>
  <c r="E665" i="22"/>
  <c r="AJ665" i="22" s="1"/>
  <c r="F665" i="22"/>
  <c r="AM665" i="22" s="1"/>
  <c r="G665" i="22"/>
  <c r="H665" i="22"/>
  <c r="AN665" i="22" s="1"/>
  <c r="I665" i="22"/>
  <c r="J665" i="22"/>
  <c r="K665" i="22"/>
  <c r="L665" i="22"/>
  <c r="B666" i="22"/>
  <c r="C666" i="22"/>
  <c r="AL666" i="22" s="1"/>
  <c r="E666" i="22"/>
  <c r="AJ666" i="22" s="1"/>
  <c r="F666" i="22"/>
  <c r="AM666" i="22" s="1"/>
  <c r="G666" i="22"/>
  <c r="H666" i="22"/>
  <c r="AN666" i="22" s="1"/>
  <c r="I666" i="22"/>
  <c r="J666" i="22"/>
  <c r="K666" i="22"/>
  <c r="L666" i="22"/>
  <c r="B667" i="22"/>
  <c r="C667" i="22"/>
  <c r="AL667" i="22" s="1"/>
  <c r="E667" i="22"/>
  <c r="AJ667" i="22" s="1"/>
  <c r="F667" i="22"/>
  <c r="AM667" i="22" s="1"/>
  <c r="G667" i="22"/>
  <c r="H667" i="22"/>
  <c r="AN667" i="22" s="1"/>
  <c r="I667" i="22"/>
  <c r="J667" i="22"/>
  <c r="K667" i="22"/>
  <c r="L667" i="22"/>
  <c r="B668" i="22"/>
  <c r="C668" i="22"/>
  <c r="AL668" i="22" s="1"/>
  <c r="E668" i="22"/>
  <c r="AJ668" i="22" s="1"/>
  <c r="F668" i="22"/>
  <c r="AM668" i="22" s="1"/>
  <c r="G668" i="22"/>
  <c r="H668" i="22"/>
  <c r="AN668" i="22" s="1"/>
  <c r="I668" i="22"/>
  <c r="J668" i="22"/>
  <c r="K668" i="22"/>
  <c r="L668" i="22"/>
  <c r="B669" i="22"/>
  <c r="C669" i="22"/>
  <c r="AL669" i="22" s="1"/>
  <c r="E669" i="22"/>
  <c r="AJ669" i="22" s="1"/>
  <c r="F669" i="22"/>
  <c r="AM669" i="22" s="1"/>
  <c r="G669" i="22"/>
  <c r="H669" i="22"/>
  <c r="AN669" i="22" s="1"/>
  <c r="I669" i="22"/>
  <c r="J669" i="22"/>
  <c r="K669" i="22"/>
  <c r="L669" i="22"/>
  <c r="B670" i="22"/>
  <c r="C670" i="22"/>
  <c r="AL670" i="22" s="1"/>
  <c r="E670" i="22"/>
  <c r="AJ670" i="22" s="1"/>
  <c r="F670" i="22"/>
  <c r="AM670" i="22" s="1"/>
  <c r="G670" i="22"/>
  <c r="H670" i="22"/>
  <c r="AN670" i="22" s="1"/>
  <c r="I670" i="22"/>
  <c r="J670" i="22"/>
  <c r="K670" i="22"/>
  <c r="L670" i="22"/>
  <c r="B671" i="22"/>
  <c r="C671" i="22"/>
  <c r="AL671" i="22" s="1"/>
  <c r="E671" i="22"/>
  <c r="AJ671" i="22" s="1"/>
  <c r="F671" i="22"/>
  <c r="AM671" i="22" s="1"/>
  <c r="G671" i="22"/>
  <c r="H671" i="22"/>
  <c r="AN671" i="22" s="1"/>
  <c r="I671" i="22"/>
  <c r="J671" i="22"/>
  <c r="K671" i="22"/>
  <c r="L671" i="22"/>
  <c r="B672" i="22"/>
  <c r="C672" i="22"/>
  <c r="AL672" i="22" s="1"/>
  <c r="E672" i="22"/>
  <c r="AJ672" i="22" s="1"/>
  <c r="F672" i="22"/>
  <c r="AM672" i="22" s="1"/>
  <c r="G672" i="22"/>
  <c r="H672" i="22"/>
  <c r="AN672" i="22" s="1"/>
  <c r="I672" i="22"/>
  <c r="J672" i="22"/>
  <c r="K672" i="22"/>
  <c r="L672" i="22"/>
  <c r="B673" i="22"/>
  <c r="C673" i="22"/>
  <c r="AL673" i="22" s="1"/>
  <c r="E673" i="22"/>
  <c r="AJ673" i="22" s="1"/>
  <c r="F673" i="22"/>
  <c r="AM673" i="22" s="1"/>
  <c r="G673" i="22"/>
  <c r="H673" i="22"/>
  <c r="AN673" i="22" s="1"/>
  <c r="I673" i="22"/>
  <c r="J673" i="22"/>
  <c r="K673" i="22"/>
  <c r="L673" i="22"/>
  <c r="B674" i="22"/>
  <c r="C674" i="22"/>
  <c r="AL674" i="22" s="1"/>
  <c r="E674" i="22"/>
  <c r="AJ674" i="22" s="1"/>
  <c r="F674" i="22"/>
  <c r="AM674" i="22" s="1"/>
  <c r="G674" i="22"/>
  <c r="H674" i="22"/>
  <c r="AN674" i="22" s="1"/>
  <c r="I674" i="22"/>
  <c r="J674" i="22"/>
  <c r="K674" i="22"/>
  <c r="L674" i="22"/>
  <c r="B675" i="22"/>
  <c r="C675" i="22"/>
  <c r="AL675" i="22" s="1"/>
  <c r="E675" i="22"/>
  <c r="AJ675" i="22" s="1"/>
  <c r="F675" i="22"/>
  <c r="AM675" i="22" s="1"/>
  <c r="G675" i="22"/>
  <c r="H675" i="22"/>
  <c r="AN675" i="22" s="1"/>
  <c r="I675" i="22"/>
  <c r="J675" i="22"/>
  <c r="K675" i="22"/>
  <c r="L675" i="22"/>
  <c r="B676" i="22"/>
  <c r="C676" i="22"/>
  <c r="AL676" i="22" s="1"/>
  <c r="E676" i="22"/>
  <c r="AJ676" i="22" s="1"/>
  <c r="F676" i="22"/>
  <c r="AM676" i="22" s="1"/>
  <c r="G676" i="22"/>
  <c r="H676" i="22"/>
  <c r="AN676" i="22" s="1"/>
  <c r="I676" i="22"/>
  <c r="J676" i="22"/>
  <c r="K676" i="22"/>
  <c r="L676" i="22"/>
  <c r="B677" i="22"/>
  <c r="C677" i="22"/>
  <c r="AL677" i="22" s="1"/>
  <c r="E677" i="22"/>
  <c r="AJ677" i="22" s="1"/>
  <c r="F677" i="22"/>
  <c r="AM677" i="22" s="1"/>
  <c r="G677" i="22"/>
  <c r="H677" i="22"/>
  <c r="AN677" i="22" s="1"/>
  <c r="I677" i="22"/>
  <c r="J677" i="22"/>
  <c r="K677" i="22"/>
  <c r="L677" i="22"/>
  <c r="B678" i="22"/>
  <c r="C678" i="22"/>
  <c r="AL678" i="22" s="1"/>
  <c r="E678" i="22"/>
  <c r="AJ678" i="22" s="1"/>
  <c r="F678" i="22"/>
  <c r="AM678" i="22" s="1"/>
  <c r="G678" i="22"/>
  <c r="H678" i="22"/>
  <c r="AN678" i="22" s="1"/>
  <c r="I678" i="22"/>
  <c r="J678" i="22"/>
  <c r="K678" i="22"/>
  <c r="L678" i="22"/>
  <c r="B679" i="22"/>
  <c r="C679" i="22"/>
  <c r="AL679" i="22" s="1"/>
  <c r="E679" i="22"/>
  <c r="AJ679" i="22" s="1"/>
  <c r="F679" i="22"/>
  <c r="AM679" i="22" s="1"/>
  <c r="G679" i="22"/>
  <c r="H679" i="22"/>
  <c r="AN679" i="22" s="1"/>
  <c r="I679" i="22"/>
  <c r="J679" i="22"/>
  <c r="K679" i="22"/>
  <c r="L679" i="22"/>
  <c r="B680" i="22"/>
  <c r="C680" i="22"/>
  <c r="AL680" i="22" s="1"/>
  <c r="E680" i="22"/>
  <c r="AJ680" i="22" s="1"/>
  <c r="F680" i="22"/>
  <c r="AM680" i="22" s="1"/>
  <c r="G680" i="22"/>
  <c r="H680" i="22"/>
  <c r="AN680" i="22" s="1"/>
  <c r="I680" i="22"/>
  <c r="J680" i="22"/>
  <c r="K680" i="22"/>
  <c r="L680" i="22"/>
  <c r="B681" i="22"/>
  <c r="C681" i="22"/>
  <c r="AL681" i="22" s="1"/>
  <c r="E681" i="22"/>
  <c r="AJ681" i="22" s="1"/>
  <c r="F681" i="22"/>
  <c r="AM681" i="22" s="1"/>
  <c r="G681" i="22"/>
  <c r="H681" i="22"/>
  <c r="AN681" i="22" s="1"/>
  <c r="I681" i="22"/>
  <c r="J681" i="22"/>
  <c r="K681" i="22"/>
  <c r="L681" i="22"/>
  <c r="B682" i="22"/>
  <c r="C682" i="22"/>
  <c r="AL682" i="22" s="1"/>
  <c r="E682" i="22"/>
  <c r="AJ682" i="22" s="1"/>
  <c r="F682" i="22"/>
  <c r="AM682" i="22" s="1"/>
  <c r="G682" i="22"/>
  <c r="H682" i="22"/>
  <c r="AN682" i="22" s="1"/>
  <c r="I682" i="22"/>
  <c r="J682" i="22"/>
  <c r="K682" i="22"/>
  <c r="L682" i="22"/>
  <c r="B683" i="22"/>
  <c r="C683" i="22"/>
  <c r="AL683" i="22" s="1"/>
  <c r="E683" i="22"/>
  <c r="AJ683" i="22" s="1"/>
  <c r="F683" i="22"/>
  <c r="AM683" i="22" s="1"/>
  <c r="G683" i="22"/>
  <c r="H683" i="22"/>
  <c r="AN683" i="22" s="1"/>
  <c r="I683" i="22"/>
  <c r="J683" i="22"/>
  <c r="K683" i="22"/>
  <c r="L683" i="22"/>
  <c r="B684" i="22"/>
  <c r="C684" i="22"/>
  <c r="AL684" i="22" s="1"/>
  <c r="E684" i="22"/>
  <c r="AJ684" i="22" s="1"/>
  <c r="F684" i="22"/>
  <c r="AM684" i="22" s="1"/>
  <c r="G684" i="22"/>
  <c r="H684" i="22"/>
  <c r="AN684" i="22" s="1"/>
  <c r="I684" i="22"/>
  <c r="J684" i="22"/>
  <c r="K684" i="22"/>
  <c r="L684" i="22"/>
  <c r="B685" i="22"/>
  <c r="C685" i="22"/>
  <c r="AL685" i="22" s="1"/>
  <c r="E685" i="22"/>
  <c r="AJ685" i="22" s="1"/>
  <c r="F685" i="22"/>
  <c r="AM685" i="22" s="1"/>
  <c r="G685" i="22"/>
  <c r="H685" i="22"/>
  <c r="AN685" i="22" s="1"/>
  <c r="I685" i="22"/>
  <c r="J685" i="22"/>
  <c r="K685" i="22"/>
  <c r="L685" i="22"/>
  <c r="B686" i="22"/>
  <c r="C686" i="22"/>
  <c r="AL686" i="22" s="1"/>
  <c r="E686" i="22"/>
  <c r="AJ686" i="22" s="1"/>
  <c r="F686" i="22"/>
  <c r="AM686" i="22" s="1"/>
  <c r="G686" i="22"/>
  <c r="H686" i="22"/>
  <c r="AN686" i="22" s="1"/>
  <c r="I686" i="22"/>
  <c r="J686" i="22"/>
  <c r="K686" i="22"/>
  <c r="L686" i="22"/>
  <c r="B687" i="22"/>
  <c r="C687" i="22"/>
  <c r="AL687" i="22" s="1"/>
  <c r="E687" i="22"/>
  <c r="AJ687" i="22" s="1"/>
  <c r="F687" i="22"/>
  <c r="AM687" i="22" s="1"/>
  <c r="G687" i="22"/>
  <c r="H687" i="22"/>
  <c r="AN687" i="22" s="1"/>
  <c r="I687" i="22"/>
  <c r="J687" i="22"/>
  <c r="K687" i="22"/>
  <c r="L687" i="22"/>
  <c r="B688" i="22"/>
  <c r="C688" i="22"/>
  <c r="AL688" i="22" s="1"/>
  <c r="E688" i="22"/>
  <c r="AJ688" i="22" s="1"/>
  <c r="F688" i="22"/>
  <c r="AM688" i="22" s="1"/>
  <c r="G688" i="22"/>
  <c r="H688" i="22"/>
  <c r="AN688" i="22" s="1"/>
  <c r="I688" i="22"/>
  <c r="J688" i="22"/>
  <c r="K688" i="22"/>
  <c r="L688" i="22"/>
  <c r="B689" i="22"/>
  <c r="C689" i="22"/>
  <c r="AL689" i="22" s="1"/>
  <c r="E689" i="22"/>
  <c r="AJ689" i="22" s="1"/>
  <c r="F689" i="22"/>
  <c r="AM689" i="22" s="1"/>
  <c r="G689" i="22"/>
  <c r="H689" i="22"/>
  <c r="AN689" i="22" s="1"/>
  <c r="I689" i="22"/>
  <c r="J689" i="22"/>
  <c r="K689" i="22"/>
  <c r="L689" i="22"/>
  <c r="B690" i="22"/>
  <c r="C690" i="22"/>
  <c r="AL690" i="22" s="1"/>
  <c r="E690" i="22"/>
  <c r="AJ690" i="22" s="1"/>
  <c r="F690" i="22"/>
  <c r="AM690" i="22" s="1"/>
  <c r="G690" i="22"/>
  <c r="H690" i="22"/>
  <c r="AN690" i="22" s="1"/>
  <c r="I690" i="22"/>
  <c r="J690" i="22"/>
  <c r="K690" i="22"/>
  <c r="L690" i="22"/>
  <c r="B691" i="22"/>
  <c r="C691" i="22"/>
  <c r="AL691" i="22" s="1"/>
  <c r="E691" i="22"/>
  <c r="AJ691" i="22" s="1"/>
  <c r="F691" i="22"/>
  <c r="AM691" i="22" s="1"/>
  <c r="G691" i="22"/>
  <c r="H691" i="22"/>
  <c r="AN691" i="22" s="1"/>
  <c r="I691" i="22"/>
  <c r="J691" i="22"/>
  <c r="K691" i="22"/>
  <c r="L691" i="22"/>
  <c r="B692" i="22"/>
  <c r="C692" i="22"/>
  <c r="AL692" i="22" s="1"/>
  <c r="E692" i="22"/>
  <c r="AJ692" i="22" s="1"/>
  <c r="F692" i="22"/>
  <c r="AM692" i="22" s="1"/>
  <c r="G692" i="22"/>
  <c r="H692" i="22"/>
  <c r="AN692" i="22" s="1"/>
  <c r="I692" i="22"/>
  <c r="J692" i="22"/>
  <c r="K692" i="22"/>
  <c r="L692" i="22"/>
  <c r="B693" i="22"/>
  <c r="C693" i="22"/>
  <c r="AL693" i="22" s="1"/>
  <c r="E693" i="22"/>
  <c r="AJ693" i="22" s="1"/>
  <c r="F693" i="22"/>
  <c r="AM693" i="22" s="1"/>
  <c r="G693" i="22"/>
  <c r="H693" i="22"/>
  <c r="AN693" i="22" s="1"/>
  <c r="I693" i="22"/>
  <c r="J693" i="22"/>
  <c r="K693" i="22"/>
  <c r="L693" i="22"/>
  <c r="B694" i="22"/>
  <c r="C694" i="22"/>
  <c r="AL694" i="22" s="1"/>
  <c r="E694" i="22"/>
  <c r="AJ694" i="22" s="1"/>
  <c r="F694" i="22"/>
  <c r="AM694" i="22" s="1"/>
  <c r="G694" i="22"/>
  <c r="H694" i="22"/>
  <c r="AN694" i="22" s="1"/>
  <c r="I694" i="22"/>
  <c r="J694" i="22"/>
  <c r="K694" i="22"/>
  <c r="L694" i="22"/>
  <c r="B695" i="22"/>
  <c r="C695" i="22"/>
  <c r="AL695" i="22" s="1"/>
  <c r="E695" i="22"/>
  <c r="AJ695" i="22" s="1"/>
  <c r="F695" i="22"/>
  <c r="AM695" i="22" s="1"/>
  <c r="G695" i="22"/>
  <c r="H695" i="22"/>
  <c r="AN695" i="22" s="1"/>
  <c r="I695" i="22"/>
  <c r="J695" i="22"/>
  <c r="K695" i="22"/>
  <c r="L695" i="22"/>
  <c r="B696" i="22"/>
  <c r="C696" i="22"/>
  <c r="AL696" i="22" s="1"/>
  <c r="E696" i="22"/>
  <c r="AJ696" i="22" s="1"/>
  <c r="F696" i="22"/>
  <c r="AM696" i="22" s="1"/>
  <c r="G696" i="22"/>
  <c r="H696" i="22"/>
  <c r="AN696" i="22" s="1"/>
  <c r="I696" i="22"/>
  <c r="J696" i="22"/>
  <c r="K696" i="22"/>
  <c r="L696" i="22"/>
  <c r="B697" i="22"/>
  <c r="C697" i="22"/>
  <c r="AL697" i="22" s="1"/>
  <c r="E697" i="22"/>
  <c r="AJ697" i="22" s="1"/>
  <c r="F697" i="22"/>
  <c r="AM697" i="22" s="1"/>
  <c r="G697" i="22"/>
  <c r="H697" i="22"/>
  <c r="AN697" i="22" s="1"/>
  <c r="I697" i="22"/>
  <c r="J697" i="22"/>
  <c r="K697" i="22"/>
  <c r="L697" i="22"/>
  <c r="B698" i="22"/>
  <c r="C698" i="22"/>
  <c r="AL698" i="22" s="1"/>
  <c r="E698" i="22"/>
  <c r="AJ698" i="22" s="1"/>
  <c r="F698" i="22"/>
  <c r="AM698" i="22" s="1"/>
  <c r="G698" i="22"/>
  <c r="H698" i="22"/>
  <c r="AN698" i="22" s="1"/>
  <c r="I698" i="22"/>
  <c r="J698" i="22"/>
  <c r="K698" i="22"/>
  <c r="L698" i="22"/>
  <c r="B699" i="22"/>
  <c r="C699" i="22"/>
  <c r="AL699" i="22" s="1"/>
  <c r="E699" i="22"/>
  <c r="AJ699" i="22" s="1"/>
  <c r="F699" i="22"/>
  <c r="AM699" i="22" s="1"/>
  <c r="G699" i="22"/>
  <c r="H699" i="22"/>
  <c r="AN699" i="22" s="1"/>
  <c r="I699" i="22"/>
  <c r="J699" i="22"/>
  <c r="K699" i="22"/>
  <c r="L699" i="22"/>
  <c r="B700" i="22"/>
  <c r="C700" i="22"/>
  <c r="AL700" i="22" s="1"/>
  <c r="E700" i="22"/>
  <c r="AJ700" i="22" s="1"/>
  <c r="F700" i="22"/>
  <c r="AM700" i="22" s="1"/>
  <c r="G700" i="22"/>
  <c r="H700" i="22"/>
  <c r="AN700" i="22" s="1"/>
  <c r="I700" i="22"/>
  <c r="J700" i="22"/>
  <c r="K700" i="22"/>
  <c r="L700" i="22"/>
  <c r="B701" i="22"/>
  <c r="C701" i="22"/>
  <c r="AL701" i="22" s="1"/>
  <c r="E701" i="22"/>
  <c r="AJ701" i="22" s="1"/>
  <c r="F701" i="22"/>
  <c r="AM701" i="22" s="1"/>
  <c r="G701" i="22"/>
  <c r="H701" i="22"/>
  <c r="AN701" i="22" s="1"/>
  <c r="I701" i="22"/>
  <c r="J701" i="22"/>
  <c r="K701" i="22"/>
  <c r="L701" i="22"/>
  <c r="B702" i="22"/>
  <c r="C702" i="22"/>
  <c r="AL702" i="22" s="1"/>
  <c r="E702" i="22"/>
  <c r="AJ702" i="22" s="1"/>
  <c r="F702" i="22"/>
  <c r="AM702" i="22" s="1"/>
  <c r="G702" i="22"/>
  <c r="H702" i="22"/>
  <c r="AN702" i="22" s="1"/>
  <c r="I702" i="22"/>
  <c r="J702" i="22"/>
  <c r="K702" i="22"/>
  <c r="L702" i="22"/>
  <c r="B703" i="22"/>
  <c r="C703" i="22"/>
  <c r="AL703" i="22" s="1"/>
  <c r="E703" i="22"/>
  <c r="AJ703" i="22" s="1"/>
  <c r="F703" i="22"/>
  <c r="AM703" i="22" s="1"/>
  <c r="G703" i="22"/>
  <c r="H703" i="22"/>
  <c r="AN703" i="22" s="1"/>
  <c r="I703" i="22"/>
  <c r="J703" i="22"/>
  <c r="K703" i="22"/>
  <c r="L703" i="22"/>
  <c r="B704" i="22"/>
  <c r="C704" i="22"/>
  <c r="AL704" i="22" s="1"/>
  <c r="E704" i="22"/>
  <c r="AJ704" i="22" s="1"/>
  <c r="F704" i="22"/>
  <c r="AM704" i="22" s="1"/>
  <c r="G704" i="22"/>
  <c r="H704" i="22"/>
  <c r="AN704" i="22" s="1"/>
  <c r="I704" i="22"/>
  <c r="J704" i="22"/>
  <c r="K704" i="22"/>
  <c r="L704" i="22"/>
  <c r="B705" i="22"/>
  <c r="C705" i="22"/>
  <c r="AL705" i="22" s="1"/>
  <c r="E705" i="22"/>
  <c r="AJ705" i="22" s="1"/>
  <c r="F705" i="22"/>
  <c r="AM705" i="22" s="1"/>
  <c r="G705" i="22"/>
  <c r="H705" i="22"/>
  <c r="AN705" i="22" s="1"/>
  <c r="I705" i="22"/>
  <c r="J705" i="22"/>
  <c r="K705" i="22"/>
  <c r="L705" i="22"/>
  <c r="B706" i="22"/>
  <c r="C706" i="22"/>
  <c r="AL706" i="22" s="1"/>
  <c r="E706" i="22"/>
  <c r="AJ706" i="22" s="1"/>
  <c r="F706" i="22"/>
  <c r="AM706" i="22" s="1"/>
  <c r="G706" i="22"/>
  <c r="H706" i="22"/>
  <c r="AN706" i="22" s="1"/>
  <c r="I706" i="22"/>
  <c r="J706" i="22"/>
  <c r="K706" i="22"/>
  <c r="L706" i="22"/>
  <c r="B707" i="22"/>
  <c r="C707" i="22"/>
  <c r="AL707" i="22" s="1"/>
  <c r="E707" i="22"/>
  <c r="AJ707" i="22" s="1"/>
  <c r="F707" i="22"/>
  <c r="AM707" i="22" s="1"/>
  <c r="G707" i="22"/>
  <c r="H707" i="22"/>
  <c r="AN707" i="22" s="1"/>
  <c r="I707" i="22"/>
  <c r="J707" i="22"/>
  <c r="K707" i="22"/>
  <c r="L707" i="22"/>
  <c r="B708" i="22"/>
  <c r="C708" i="22"/>
  <c r="AL708" i="22" s="1"/>
  <c r="E708" i="22"/>
  <c r="AJ708" i="22" s="1"/>
  <c r="F708" i="22"/>
  <c r="AM708" i="22" s="1"/>
  <c r="G708" i="22"/>
  <c r="H708" i="22"/>
  <c r="AN708" i="22" s="1"/>
  <c r="I708" i="22"/>
  <c r="J708" i="22"/>
  <c r="K708" i="22"/>
  <c r="L708" i="22"/>
  <c r="B709" i="22"/>
  <c r="C709" i="22"/>
  <c r="AL709" i="22" s="1"/>
  <c r="E709" i="22"/>
  <c r="AJ709" i="22" s="1"/>
  <c r="F709" i="22"/>
  <c r="AM709" i="22" s="1"/>
  <c r="G709" i="22"/>
  <c r="H709" i="22"/>
  <c r="AN709" i="22" s="1"/>
  <c r="I709" i="22"/>
  <c r="J709" i="22"/>
  <c r="K709" i="22"/>
  <c r="L709" i="22"/>
  <c r="B710" i="22"/>
  <c r="C710" i="22"/>
  <c r="AL710" i="22" s="1"/>
  <c r="E710" i="22"/>
  <c r="AJ710" i="22" s="1"/>
  <c r="F710" i="22"/>
  <c r="AM710" i="22" s="1"/>
  <c r="G710" i="22"/>
  <c r="H710" i="22"/>
  <c r="AN710" i="22" s="1"/>
  <c r="I710" i="22"/>
  <c r="J710" i="22"/>
  <c r="K710" i="22"/>
  <c r="L710" i="22"/>
  <c r="B711" i="22"/>
  <c r="C711" i="22"/>
  <c r="AL711" i="22" s="1"/>
  <c r="E711" i="22"/>
  <c r="AJ711" i="22" s="1"/>
  <c r="F711" i="22"/>
  <c r="AM711" i="22" s="1"/>
  <c r="G711" i="22"/>
  <c r="H711" i="22"/>
  <c r="AN711" i="22" s="1"/>
  <c r="I711" i="22"/>
  <c r="J711" i="22"/>
  <c r="K711" i="22"/>
  <c r="L711" i="22"/>
  <c r="B712" i="22"/>
  <c r="C712" i="22"/>
  <c r="AL712" i="22" s="1"/>
  <c r="E712" i="22"/>
  <c r="AJ712" i="22" s="1"/>
  <c r="F712" i="22"/>
  <c r="AM712" i="22" s="1"/>
  <c r="G712" i="22"/>
  <c r="H712" i="22"/>
  <c r="AN712" i="22" s="1"/>
  <c r="I712" i="22"/>
  <c r="J712" i="22"/>
  <c r="K712" i="22"/>
  <c r="L712" i="22"/>
  <c r="B713" i="22"/>
  <c r="C713" i="22"/>
  <c r="AL713" i="22" s="1"/>
  <c r="E713" i="22"/>
  <c r="AJ713" i="22" s="1"/>
  <c r="F713" i="22"/>
  <c r="AM713" i="22" s="1"/>
  <c r="G713" i="22"/>
  <c r="H713" i="22"/>
  <c r="AN713" i="22" s="1"/>
  <c r="I713" i="22"/>
  <c r="J713" i="22"/>
  <c r="K713" i="22"/>
  <c r="L713" i="22"/>
  <c r="B714" i="22"/>
  <c r="C714" i="22"/>
  <c r="AL714" i="22" s="1"/>
  <c r="E714" i="22"/>
  <c r="AJ714" i="22" s="1"/>
  <c r="F714" i="22"/>
  <c r="AM714" i="22" s="1"/>
  <c r="G714" i="22"/>
  <c r="H714" i="22"/>
  <c r="AN714" i="22" s="1"/>
  <c r="I714" i="22"/>
  <c r="J714" i="22"/>
  <c r="K714" i="22"/>
  <c r="L714" i="22"/>
  <c r="B715" i="22"/>
  <c r="C715" i="22"/>
  <c r="AL715" i="22" s="1"/>
  <c r="E715" i="22"/>
  <c r="AJ715" i="22" s="1"/>
  <c r="F715" i="22"/>
  <c r="AM715" i="22" s="1"/>
  <c r="G715" i="22"/>
  <c r="H715" i="22"/>
  <c r="AN715" i="22" s="1"/>
  <c r="I715" i="22"/>
  <c r="J715" i="22"/>
  <c r="K715" i="22"/>
  <c r="L715" i="22"/>
  <c r="B716" i="22"/>
  <c r="C716" i="22"/>
  <c r="AL716" i="22" s="1"/>
  <c r="E716" i="22"/>
  <c r="AJ716" i="22" s="1"/>
  <c r="F716" i="22"/>
  <c r="AM716" i="22" s="1"/>
  <c r="G716" i="22"/>
  <c r="H716" i="22"/>
  <c r="AN716" i="22" s="1"/>
  <c r="I716" i="22"/>
  <c r="J716" i="22"/>
  <c r="K716" i="22"/>
  <c r="L716" i="22"/>
  <c r="B717" i="22"/>
  <c r="C717" i="22"/>
  <c r="AL717" i="22" s="1"/>
  <c r="E717" i="22"/>
  <c r="AJ717" i="22" s="1"/>
  <c r="F717" i="22"/>
  <c r="AM717" i="22" s="1"/>
  <c r="G717" i="22"/>
  <c r="H717" i="22"/>
  <c r="AN717" i="22" s="1"/>
  <c r="I717" i="22"/>
  <c r="J717" i="22"/>
  <c r="K717" i="22"/>
  <c r="L717" i="22"/>
  <c r="B718" i="22"/>
  <c r="C718" i="22"/>
  <c r="AL718" i="22" s="1"/>
  <c r="E718" i="22"/>
  <c r="AJ718" i="22" s="1"/>
  <c r="F718" i="22"/>
  <c r="AM718" i="22" s="1"/>
  <c r="G718" i="22"/>
  <c r="H718" i="22"/>
  <c r="AN718" i="22" s="1"/>
  <c r="I718" i="22"/>
  <c r="J718" i="22"/>
  <c r="K718" i="22"/>
  <c r="L718" i="22"/>
  <c r="B719" i="22"/>
  <c r="C719" i="22"/>
  <c r="AL719" i="22" s="1"/>
  <c r="E719" i="22"/>
  <c r="AJ719" i="22" s="1"/>
  <c r="F719" i="22"/>
  <c r="AM719" i="22" s="1"/>
  <c r="G719" i="22"/>
  <c r="H719" i="22"/>
  <c r="AN719" i="22" s="1"/>
  <c r="I719" i="22"/>
  <c r="J719" i="22"/>
  <c r="K719" i="22"/>
  <c r="L719" i="22"/>
  <c r="B720" i="22"/>
  <c r="C720" i="22"/>
  <c r="AL720" i="22" s="1"/>
  <c r="E720" i="22"/>
  <c r="AJ720" i="22" s="1"/>
  <c r="F720" i="22"/>
  <c r="AM720" i="22" s="1"/>
  <c r="G720" i="22"/>
  <c r="H720" i="22"/>
  <c r="AN720" i="22" s="1"/>
  <c r="I720" i="22"/>
  <c r="J720" i="22"/>
  <c r="K720" i="22"/>
  <c r="L720" i="22"/>
  <c r="B721" i="22"/>
  <c r="C721" i="22"/>
  <c r="AL721" i="22" s="1"/>
  <c r="E721" i="22"/>
  <c r="AJ721" i="22" s="1"/>
  <c r="F721" i="22"/>
  <c r="AM721" i="22" s="1"/>
  <c r="G721" i="22"/>
  <c r="H721" i="22"/>
  <c r="AN721" i="22" s="1"/>
  <c r="I721" i="22"/>
  <c r="J721" i="22"/>
  <c r="K721" i="22"/>
  <c r="L721" i="22"/>
  <c r="B722" i="22"/>
  <c r="C722" i="22"/>
  <c r="AL722" i="22" s="1"/>
  <c r="E722" i="22"/>
  <c r="AJ722" i="22" s="1"/>
  <c r="F722" i="22"/>
  <c r="AM722" i="22" s="1"/>
  <c r="G722" i="22"/>
  <c r="H722" i="22"/>
  <c r="AN722" i="22" s="1"/>
  <c r="I722" i="22"/>
  <c r="J722" i="22"/>
  <c r="K722" i="22"/>
  <c r="L722" i="22"/>
  <c r="B723" i="22"/>
  <c r="C723" i="22"/>
  <c r="AL723" i="22" s="1"/>
  <c r="E723" i="22"/>
  <c r="AJ723" i="22" s="1"/>
  <c r="F723" i="22"/>
  <c r="AM723" i="22" s="1"/>
  <c r="G723" i="22"/>
  <c r="H723" i="22"/>
  <c r="AN723" i="22" s="1"/>
  <c r="I723" i="22"/>
  <c r="J723" i="22"/>
  <c r="K723" i="22"/>
  <c r="L723" i="22"/>
  <c r="B724" i="22"/>
  <c r="C724" i="22"/>
  <c r="AL724" i="22" s="1"/>
  <c r="E724" i="22"/>
  <c r="AJ724" i="22" s="1"/>
  <c r="F724" i="22"/>
  <c r="AM724" i="22" s="1"/>
  <c r="G724" i="22"/>
  <c r="H724" i="22"/>
  <c r="AN724" i="22" s="1"/>
  <c r="I724" i="22"/>
  <c r="J724" i="22"/>
  <c r="K724" i="22"/>
  <c r="L724" i="22"/>
  <c r="B725" i="22"/>
  <c r="C725" i="22"/>
  <c r="AL725" i="22" s="1"/>
  <c r="E725" i="22"/>
  <c r="AJ725" i="22" s="1"/>
  <c r="F725" i="22"/>
  <c r="AM725" i="22" s="1"/>
  <c r="G725" i="22"/>
  <c r="H725" i="22"/>
  <c r="AN725" i="22" s="1"/>
  <c r="I725" i="22"/>
  <c r="J725" i="22"/>
  <c r="K725" i="22"/>
  <c r="L725" i="22"/>
  <c r="B726" i="22"/>
  <c r="C726" i="22"/>
  <c r="AL726" i="22" s="1"/>
  <c r="E726" i="22"/>
  <c r="AJ726" i="22" s="1"/>
  <c r="F726" i="22"/>
  <c r="AM726" i="22" s="1"/>
  <c r="G726" i="22"/>
  <c r="H726" i="22"/>
  <c r="AN726" i="22" s="1"/>
  <c r="I726" i="22"/>
  <c r="J726" i="22"/>
  <c r="K726" i="22"/>
  <c r="L726" i="22"/>
  <c r="B727" i="22"/>
  <c r="C727" i="22"/>
  <c r="AL727" i="22" s="1"/>
  <c r="E727" i="22"/>
  <c r="AJ727" i="22" s="1"/>
  <c r="F727" i="22"/>
  <c r="AM727" i="22" s="1"/>
  <c r="G727" i="22"/>
  <c r="H727" i="22"/>
  <c r="AN727" i="22" s="1"/>
  <c r="I727" i="22"/>
  <c r="J727" i="22"/>
  <c r="K727" i="22"/>
  <c r="L727" i="22"/>
  <c r="B728" i="22"/>
  <c r="C728" i="22"/>
  <c r="AL728" i="22" s="1"/>
  <c r="E728" i="22"/>
  <c r="AJ728" i="22" s="1"/>
  <c r="F728" i="22"/>
  <c r="AM728" i="22" s="1"/>
  <c r="G728" i="22"/>
  <c r="H728" i="22"/>
  <c r="AN728" i="22" s="1"/>
  <c r="I728" i="22"/>
  <c r="J728" i="22"/>
  <c r="K728" i="22"/>
  <c r="L728" i="22"/>
  <c r="B729" i="22"/>
  <c r="C729" i="22"/>
  <c r="AL729" i="22" s="1"/>
  <c r="E729" i="22"/>
  <c r="AJ729" i="22" s="1"/>
  <c r="F729" i="22"/>
  <c r="AM729" i="22" s="1"/>
  <c r="G729" i="22"/>
  <c r="H729" i="22"/>
  <c r="AN729" i="22" s="1"/>
  <c r="I729" i="22"/>
  <c r="J729" i="22"/>
  <c r="K729" i="22"/>
  <c r="L729" i="22"/>
  <c r="B730" i="22"/>
  <c r="C730" i="22"/>
  <c r="AL730" i="22" s="1"/>
  <c r="E730" i="22"/>
  <c r="AJ730" i="22" s="1"/>
  <c r="F730" i="22"/>
  <c r="AM730" i="22" s="1"/>
  <c r="G730" i="22"/>
  <c r="H730" i="22"/>
  <c r="AN730" i="22" s="1"/>
  <c r="I730" i="22"/>
  <c r="J730" i="22"/>
  <c r="K730" i="22"/>
  <c r="L730" i="22"/>
  <c r="B731" i="22"/>
  <c r="C731" i="22"/>
  <c r="AL731" i="22" s="1"/>
  <c r="E731" i="22"/>
  <c r="AJ731" i="22" s="1"/>
  <c r="F731" i="22"/>
  <c r="AM731" i="22" s="1"/>
  <c r="G731" i="22"/>
  <c r="H731" i="22"/>
  <c r="AN731" i="22" s="1"/>
  <c r="I731" i="22"/>
  <c r="J731" i="22"/>
  <c r="K731" i="22"/>
  <c r="L731" i="22"/>
  <c r="B732" i="22"/>
  <c r="C732" i="22"/>
  <c r="AL732" i="22" s="1"/>
  <c r="E732" i="22"/>
  <c r="AJ732" i="22" s="1"/>
  <c r="F732" i="22"/>
  <c r="AM732" i="22" s="1"/>
  <c r="G732" i="22"/>
  <c r="H732" i="22"/>
  <c r="AN732" i="22" s="1"/>
  <c r="I732" i="22"/>
  <c r="J732" i="22"/>
  <c r="K732" i="22"/>
  <c r="L732" i="22"/>
  <c r="B733" i="22"/>
  <c r="C733" i="22"/>
  <c r="AL733" i="22" s="1"/>
  <c r="E733" i="22"/>
  <c r="AJ733" i="22" s="1"/>
  <c r="F733" i="22"/>
  <c r="AM733" i="22" s="1"/>
  <c r="G733" i="22"/>
  <c r="H733" i="22"/>
  <c r="AN733" i="22" s="1"/>
  <c r="I733" i="22"/>
  <c r="J733" i="22"/>
  <c r="K733" i="22"/>
  <c r="L733" i="22"/>
  <c r="B734" i="22"/>
  <c r="C734" i="22"/>
  <c r="AL734" i="22" s="1"/>
  <c r="E734" i="22"/>
  <c r="AJ734" i="22" s="1"/>
  <c r="F734" i="22"/>
  <c r="AM734" i="22" s="1"/>
  <c r="G734" i="22"/>
  <c r="H734" i="22"/>
  <c r="AN734" i="22" s="1"/>
  <c r="I734" i="22"/>
  <c r="J734" i="22"/>
  <c r="K734" i="22"/>
  <c r="L734" i="22"/>
  <c r="B735" i="22"/>
  <c r="C735" i="22"/>
  <c r="AL735" i="22" s="1"/>
  <c r="E735" i="22"/>
  <c r="AJ735" i="22" s="1"/>
  <c r="F735" i="22"/>
  <c r="AM735" i="22" s="1"/>
  <c r="G735" i="22"/>
  <c r="H735" i="22"/>
  <c r="AN735" i="22" s="1"/>
  <c r="I735" i="22"/>
  <c r="J735" i="22"/>
  <c r="K735" i="22"/>
  <c r="L735" i="22"/>
  <c r="B736" i="22"/>
  <c r="C736" i="22"/>
  <c r="AL736" i="22" s="1"/>
  <c r="E736" i="22"/>
  <c r="AJ736" i="22" s="1"/>
  <c r="F736" i="22"/>
  <c r="AM736" i="22" s="1"/>
  <c r="G736" i="22"/>
  <c r="H736" i="22"/>
  <c r="AN736" i="22" s="1"/>
  <c r="I736" i="22"/>
  <c r="J736" i="22"/>
  <c r="K736" i="22"/>
  <c r="L736" i="22"/>
  <c r="B737" i="22"/>
  <c r="C737" i="22"/>
  <c r="AL737" i="22" s="1"/>
  <c r="E737" i="22"/>
  <c r="AJ737" i="22" s="1"/>
  <c r="F737" i="22"/>
  <c r="AM737" i="22" s="1"/>
  <c r="G737" i="22"/>
  <c r="H737" i="22"/>
  <c r="AN737" i="22" s="1"/>
  <c r="I737" i="22"/>
  <c r="J737" i="22"/>
  <c r="K737" i="22"/>
  <c r="L737" i="22"/>
  <c r="B738" i="22"/>
  <c r="C738" i="22"/>
  <c r="AL738" i="22" s="1"/>
  <c r="E738" i="22"/>
  <c r="AJ738" i="22" s="1"/>
  <c r="F738" i="22"/>
  <c r="AM738" i="22" s="1"/>
  <c r="G738" i="22"/>
  <c r="H738" i="22"/>
  <c r="AN738" i="22" s="1"/>
  <c r="I738" i="22"/>
  <c r="J738" i="22"/>
  <c r="K738" i="22"/>
  <c r="L738" i="22"/>
  <c r="B739" i="22"/>
  <c r="C739" i="22"/>
  <c r="AL739" i="22" s="1"/>
  <c r="E739" i="22"/>
  <c r="AJ739" i="22" s="1"/>
  <c r="F739" i="22"/>
  <c r="AM739" i="22" s="1"/>
  <c r="G739" i="22"/>
  <c r="H739" i="22"/>
  <c r="AN739" i="22" s="1"/>
  <c r="I739" i="22"/>
  <c r="J739" i="22"/>
  <c r="K739" i="22"/>
  <c r="L739" i="22"/>
  <c r="B740" i="22"/>
  <c r="C740" i="22"/>
  <c r="AL740" i="22" s="1"/>
  <c r="E740" i="22"/>
  <c r="AJ740" i="22" s="1"/>
  <c r="F740" i="22"/>
  <c r="AM740" i="22" s="1"/>
  <c r="G740" i="22"/>
  <c r="H740" i="22"/>
  <c r="AN740" i="22" s="1"/>
  <c r="I740" i="22"/>
  <c r="J740" i="22"/>
  <c r="K740" i="22"/>
  <c r="L740" i="22"/>
  <c r="B741" i="22"/>
  <c r="C741" i="22"/>
  <c r="AL741" i="22" s="1"/>
  <c r="E741" i="22"/>
  <c r="AJ741" i="22" s="1"/>
  <c r="F741" i="22"/>
  <c r="AM741" i="22" s="1"/>
  <c r="G741" i="22"/>
  <c r="H741" i="22"/>
  <c r="AN741" i="22" s="1"/>
  <c r="I741" i="22"/>
  <c r="J741" i="22"/>
  <c r="K741" i="22"/>
  <c r="L741" i="22"/>
  <c r="B742" i="22"/>
  <c r="C742" i="22"/>
  <c r="AL742" i="22" s="1"/>
  <c r="E742" i="22"/>
  <c r="AJ742" i="22" s="1"/>
  <c r="F742" i="22"/>
  <c r="AM742" i="22" s="1"/>
  <c r="G742" i="22"/>
  <c r="H742" i="22"/>
  <c r="AN742" i="22" s="1"/>
  <c r="I742" i="22"/>
  <c r="J742" i="22"/>
  <c r="K742" i="22"/>
  <c r="L742" i="22"/>
  <c r="B743" i="22"/>
  <c r="C743" i="22"/>
  <c r="AL743" i="22" s="1"/>
  <c r="E743" i="22"/>
  <c r="AJ743" i="22" s="1"/>
  <c r="F743" i="22"/>
  <c r="AM743" i="22" s="1"/>
  <c r="G743" i="22"/>
  <c r="H743" i="22"/>
  <c r="AN743" i="22" s="1"/>
  <c r="I743" i="22"/>
  <c r="J743" i="22"/>
  <c r="K743" i="22"/>
  <c r="L743" i="22"/>
  <c r="B744" i="22"/>
  <c r="C744" i="22"/>
  <c r="AL744" i="22" s="1"/>
  <c r="E744" i="22"/>
  <c r="AJ744" i="22" s="1"/>
  <c r="F744" i="22"/>
  <c r="AM744" i="22" s="1"/>
  <c r="G744" i="22"/>
  <c r="H744" i="22"/>
  <c r="AN744" i="22" s="1"/>
  <c r="I744" i="22"/>
  <c r="J744" i="22"/>
  <c r="K744" i="22"/>
  <c r="L744" i="22"/>
  <c r="B745" i="22"/>
  <c r="C745" i="22"/>
  <c r="AL745" i="22" s="1"/>
  <c r="E745" i="22"/>
  <c r="AJ745" i="22" s="1"/>
  <c r="F745" i="22"/>
  <c r="AM745" i="22" s="1"/>
  <c r="G745" i="22"/>
  <c r="H745" i="22"/>
  <c r="AN745" i="22" s="1"/>
  <c r="I745" i="22"/>
  <c r="J745" i="22"/>
  <c r="K745" i="22"/>
  <c r="L745" i="22"/>
  <c r="B746" i="22"/>
  <c r="C746" i="22"/>
  <c r="AL746" i="22" s="1"/>
  <c r="E746" i="22"/>
  <c r="AJ746" i="22" s="1"/>
  <c r="F746" i="22"/>
  <c r="AM746" i="22" s="1"/>
  <c r="G746" i="22"/>
  <c r="H746" i="22"/>
  <c r="AN746" i="22" s="1"/>
  <c r="I746" i="22"/>
  <c r="J746" i="22"/>
  <c r="K746" i="22"/>
  <c r="L746" i="22"/>
  <c r="B747" i="22"/>
  <c r="C747" i="22"/>
  <c r="AL747" i="22" s="1"/>
  <c r="E747" i="22"/>
  <c r="AJ747" i="22" s="1"/>
  <c r="F747" i="22"/>
  <c r="AM747" i="22" s="1"/>
  <c r="G747" i="22"/>
  <c r="H747" i="22"/>
  <c r="AN747" i="22" s="1"/>
  <c r="I747" i="22"/>
  <c r="J747" i="22"/>
  <c r="K747" i="22"/>
  <c r="L747" i="22"/>
  <c r="B748" i="22"/>
  <c r="C748" i="22"/>
  <c r="AL748" i="22" s="1"/>
  <c r="E748" i="22"/>
  <c r="AJ748" i="22" s="1"/>
  <c r="F748" i="22"/>
  <c r="AM748" i="22" s="1"/>
  <c r="G748" i="22"/>
  <c r="H748" i="22"/>
  <c r="AN748" i="22" s="1"/>
  <c r="I748" i="22"/>
  <c r="J748" i="22"/>
  <c r="K748" i="22"/>
  <c r="L748" i="22"/>
  <c r="B749" i="22"/>
  <c r="C749" i="22"/>
  <c r="AL749" i="22" s="1"/>
  <c r="E749" i="22"/>
  <c r="AJ749" i="22" s="1"/>
  <c r="F749" i="22"/>
  <c r="AM749" i="22" s="1"/>
  <c r="G749" i="22"/>
  <c r="H749" i="22"/>
  <c r="AN749" i="22" s="1"/>
  <c r="I749" i="22"/>
  <c r="J749" i="22"/>
  <c r="K749" i="22"/>
  <c r="L749" i="22"/>
  <c r="B750" i="22"/>
  <c r="C750" i="22"/>
  <c r="AL750" i="22" s="1"/>
  <c r="E750" i="22"/>
  <c r="AJ750" i="22" s="1"/>
  <c r="F750" i="22"/>
  <c r="AM750" i="22" s="1"/>
  <c r="G750" i="22"/>
  <c r="H750" i="22"/>
  <c r="AN750" i="22" s="1"/>
  <c r="I750" i="22"/>
  <c r="J750" i="22"/>
  <c r="K750" i="22"/>
  <c r="L750" i="22"/>
  <c r="B751" i="22"/>
  <c r="C751" i="22"/>
  <c r="AL751" i="22" s="1"/>
  <c r="E751" i="22"/>
  <c r="AJ751" i="22" s="1"/>
  <c r="F751" i="22"/>
  <c r="AM751" i="22" s="1"/>
  <c r="G751" i="22"/>
  <c r="H751" i="22"/>
  <c r="AN751" i="22" s="1"/>
  <c r="I751" i="22"/>
  <c r="J751" i="22"/>
  <c r="K751" i="22"/>
  <c r="L751" i="22"/>
  <c r="B752" i="22"/>
  <c r="C752" i="22"/>
  <c r="AL752" i="22" s="1"/>
  <c r="E752" i="22"/>
  <c r="AJ752" i="22" s="1"/>
  <c r="F752" i="22"/>
  <c r="AM752" i="22" s="1"/>
  <c r="G752" i="22"/>
  <c r="H752" i="22"/>
  <c r="AN752" i="22" s="1"/>
  <c r="I752" i="22"/>
  <c r="J752" i="22"/>
  <c r="K752" i="22"/>
  <c r="L752" i="22"/>
  <c r="B753" i="22"/>
  <c r="C753" i="22"/>
  <c r="AL753" i="22" s="1"/>
  <c r="E753" i="22"/>
  <c r="AJ753" i="22" s="1"/>
  <c r="F753" i="22"/>
  <c r="AM753" i="22" s="1"/>
  <c r="G753" i="22"/>
  <c r="H753" i="22"/>
  <c r="AN753" i="22" s="1"/>
  <c r="I753" i="22"/>
  <c r="J753" i="22"/>
  <c r="K753" i="22"/>
  <c r="L753" i="22"/>
  <c r="B754" i="22"/>
  <c r="C754" i="22"/>
  <c r="AL754" i="22" s="1"/>
  <c r="E754" i="22"/>
  <c r="AJ754" i="22" s="1"/>
  <c r="F754" i="22"/>
  <c r="AM754" i="22" s="1"/>
  <c r="G754" i="22"/>
  <c r="H754" i="22"/>
  <c r="AN754" i="22" s="1"/>
  <c r="I754" i="22"/>
  <c r="J754" i="22"/>
  <c r="K754" i="22"/>
  <c r="L754" i="22"/>
  <c r="B755" i="22"/>
  <c r="C755" i="22"/>
  <c r="AL755" i="22" s="1"/>
  <c r="E755" i="22"/>
  <c r="AJ755" i="22" s="1"/>
  <c r="F755" i="22"/>
  <c r="AM755" i="22" s="1"/>
  <c r="G755" i="22"/>
  <c r="H755" i="22"/>
  <c r="AN755" i="22" s="1"/>
  <c r="I755" i="22"/>
  <c r="J755" i="22"/>
  <c r="K755" i="22"/>
  <c r="L755" i="22"/>
  <c r="B756" i="22"/>
  <c r="C756" i="22"/>
  <c r="AL756" i="22" s="1"/>
  <c r="E756" i="22"/>
  <c r="AJ756" i="22" s="1"/>
  <c r="F756" i="22"/>
  <c r="AM756" i="22" s="1"/>
  <c r="G756" i="22"/>
  <c r="H756" i="22"/>
  <c r="AN756" i="22" s="1"/>
  <c r="I756" i="22"/>
  <c r="J756" i="22"/>
  <c r="K756" i="22"/>
  <c r="L756" i="22"/>
  <c r="B757" i="22"/>
  <c r="C757" i="22"/>
  <c r="AL757" i="22" s="1"/>
  <c r="E757" i="22"/>
  <c r="AJ757" i="22" s="1"/>
  <c r="F757" i="22"/>
  <c r="AM757" i="22" s="1"/>
  <c r="G757" i="22"/>
  <c r="H757" i="22"/>
  <c r="AN757" i="22" s="1"/>
  <c r="I757" i="22"/>
  <c r="J757" i="22"/>
  <c r="K757" i="22"/>
  <c r="L757" i="22"/>
  <c r="B758" i="22"/>
  <c r="C758" i="22"/>
  <c r="AL758" i="22" s="1"/>
  <c r="E758" i="22"/>
  <c r="AJ758" i="22" s="1"/>
  <c r="F758" i="22"/>
  <c r="AM758" i="22" s="1"/>
  <c r="G758" i="22"/>
  <c r="H758" i="22"/>
  <c r="AN758" i="22" s="1"/>
  <c r="I758" i="22"/>
  <c r="J758" i="22"/>
  <c r="K758" i="22"/>
  <c r="L758" i="22"/>
  <c r="B759" i="22"/>
  <c r="C759" i="22"/>
  <c r="AL759" i="22" s="1"/>
  <c r="E759" i="22"/>
  <c r="AJ759" i="22" s="1"/>
  <c r="F759" i="22"/>
  <c r="AM759" i="22" s="1"/>
  <c r="G759" i="22"/>
  <c r="H759" i="22"/>
  <c r="AN759" i="22" s="1"/>
  <c r="I759" i="22"/>
  <c r="J759" i="22"/>
  <c r="K759" i="22"/>
  <c r="L759" i="22"/>
  <c r="B760" i="22"/>
  <c r="C760" i="22"/>
  <c r="AL760" i="22" s="1"/>
  <c r="E760" i="22"/>
  <c r="AJ760" i="22" s="1"/>
  <c r="F760" i="22"/>
  <c r="AM760" i="22" s="1"/>
  <c r="G760" i="22"/>
  <c r="H760" i="22"/>
  <c r="AN760" i="22" s="1"/>
  <c r="I760" i="22"/>
  <c r="J760" i="22"/>
  <c r="K760" i="22"/>
  <c r="L760" i="22"/>
  <c r="B761" i="22"/>
  <c r="C761" i="22"/>
  <c r="AL761" i="22" s="1"/>
  <c r="E761" i="22"/>
  <c r="AJ761" i="22" s="1"/>
  <c r="F761" i="22"/>
  <c r="AM761" i="22" s="1"/>
  <c r="G761" i="22"/>
  <c r="H761" i="22"/>
  <c r="AN761" i="22" s="1"/>
  <c r="I761" i="22"/>
  <c r="J761" i="22"/>
  <c r="K761" i="22"/>
  <c r="L761" i="22"/>
  <c r="B762" i="22"/>
  <c r="C762" i="22"/>
  <c r="AL762" i="22" s="1"/>
  <c r="E762" i="22"/>
  <c r="AJ762" i="22" s="1"/>
  <c r="F762" i="22"/>
  <c r="AM762" i="22" s="1"/>
  <c r="G762" i="22"/>
  <c r="H762" i="22"/>
  <c r="AN762" i="22" s="1"/>
  <c r="I762" i="22"/>
  <c r="J762" i="22"/>
  <c r="K762" i="22"/>
  <c r="L762" i="22"/>
  <c r="B763" i="22"/>
  <c r="C763" i="22"/>
  <c r="AL763" i="22" s="1"/>
  <c r="E763" i="22"/>
  <c r="AJ763" i="22" s="1"/>
  <c r="F763" i="22"/>
  <c r="AM763" i="22" s="1"/>
  <c r="G763" i="22"/>
  <c r="H763" i="22"/>
  <c r="AN763" i="22" s="1"/>
  <c r="I763" i="22"/>
  <c r="J763" i="22"/>
  <c r="K763" i="22"/>
  <c r="L763" i="22"/>
  <c r="B764" i="22"/>
  <c r="C764" i="22"/>
  <c r="AL764" i="22" s="1"/>
  <c r="E764" i="22"/>
  <c r="AJ764" i="22" s="1"/>
  <c r="F764" i="22"/>
  <c r="AM764" i="22" s="1"/>
  <c r="G764" i="22"/>
  <c r="H764" i="22"/>
  <c r="AN764" i="22" s="1"/>
  <c r="I764" i="22"/>
  <c r="J764" i="22"/>
  <c r="K764" i="22"/>
  <c r="L764" i="22"/>
  <c r="B765" i="22"/>
  <c r="C765" i="22"/>
  <c r="AL765" i="22" s="1"/>
  <c r="E765" i="22"/>
  <c r="AJ765" i="22" s="1"/>
  <c r="F765" i="22"/>
  <c r="AM765" i="22" s="1"/>
  <c r="G765" i="22"/>
  <c r="H765" i="22"/>
  <c r="AN765" i="22" s="1"/>
  <c r="I765" i="22"/>
  <c r="J765" i="22"/>
  <c r="K765" i="22"/>
  <c r="L765" i="22"/>
  <c r="B766" i="22"/>
  <c r="C766" i="22"/>
  <c r="AL766" i="22" s="1"/>
  <c r="E766" i="22"/>
  <c r="AJ766" i="22" s="1"/>
  <c r="F766" i="22"/>
  <c r="AM766" i="22" s="1"/>
  <c r="G766" i="22"/>
  <c r="H766" i="22"/>
  <c r="AN766" i="22" s="1"/>
  <c r="I766" i="22"/>
  <c r="J766" i="22"/>
  <c r="K766" i="22"/>
  <c r="L766" i="22"/>
  <c r="B767" i="22"/>
  <c r="C767" i="22"/>
  <c r="AL767" i="22" s="1"/>
  <c r="E767" i="22"/>
  <c r="AJ767" i="22" s="1"/>
  <c r="F767" i="22"/>
  <c r="AM767" i="22" s="1"/>
  <c r="G767" i="22"/>
  <c r="H767" i="22"/>
  <c r="AN767" i="22" s="1"/>
  <c r="I767" i="22"/>
  <c r="J767" i="22"/>
  <c r="K767" i="22"/>
  <c r="L767" i="22"/>
  <c r="B768" i="22"/>
  <c r="C768" i="22"/>
  <c r="AL768" i="22" s="1"/>
  <c r="E768" i="22"/>
  <c r="AJ768" i="22" s="1"/>
  <c r="F768" i="22"/>
  <c r="AM768" i="22" s="1"/>
  <c r="G768" i="22"/>
  <c r="H768" i="22"/>
  <c r="AN768" i="22" s="1"/>
  <c r="I768" i="22"/>
  <c r="J768" i="22"/>
  <c r="K768" i="22"/>
  <c r="L768" i="22"/>
  <c r="B769" i="22"/>
  <c r="C769" i="22"/>
  <c r="AL769" i="22" s="1"/>
  <c r="E769" i="22"/>
  <c r="AJ769" i="22" s="1"/>
  <c r="F769" i="22"/>
  <c r="AM769" i="22" s="1"/>
  <c r="G769" i="22"/>
  <c r="H769" i="22"/>
  <c r="AN769" i="22" s="1"/>
  <c r="I769" i="22"/>
  <c r="J769" i="22"/>
  <c r="K769" i="22"/>
  <c r="L769" i="22"/>
  <c r="B770" i="22"/>
  <c r="C770" i="22"/>
  <c r="AL770" i="22" s="1"/>
  <c r="E770" i="22"/>
  <c r="AJ770" i="22" s="1"/>
  <c r="F770" i="22"/>
  <c r="AM770" i="22" s="1"/>
  <c r="G770" i="22"/>
  <c r="H770" i="22"/>
  <c r="AN770" i="22" s="1"/>
  <c r="I770" i="22"/>
  <c r="J770" i="22"/>
  <c r="K770" i="22"/>
  <c r="L770" i="22"/>
  <c r="B771" i="22"/>
  <c r="C771" i="22"/>
  <c r="AL771" i="22" s="1"/>
  <c r="E771" i="22"/>
  <c r="AJ771" i="22" s="1"/>
  <c r="F771" i="22"/>
  <c r="AM771" i="22" s="1"/>
  <c r="G771" i="22"/>
  <c r="H771" i="22"/>
  <c r="AN771" i="22" s="1"/>
  <c r="I771" i="22"/>
  <c r="J771" i="22"/>
  <c r="K771" i="22"/>
  <c r="L771" i="22"/>
  <c r="B772" i="22"/>
  <c r="C772" i="22"/>
  <c r="AL772" i="22" s="1"/>
  <c r="E772" i="22"/>
  <c r="AJ772" i="22" s="1"/>
  <c r="F772" i="22"/>
  <c r="AM772" i="22" s="1"/>
  <c r="G772" i="22"/>
  <c r="H772" i="22"/>
  <c r="AN772" i="22" s="1"/>
  <c r="I772" i="22"/>
  <c r="J772" i="22"/>
  <c r="K772" i="22"/>
  <c r="L772" i="22"/>
  <c r="B773" i="22"/>
  <c r="C773" i="22"/>
  <c r="AL773" i="22" s="1"/>
  <c r="E773" i="22"/>
  <c r="AJ773" i="22" s="1"/>
  <c r="F773" i="22"/>
  <c r="AM773" i="22" s="1"/>
  <c r="G773" i="22"/>
  <c r="H773" i="22"/>
  <c r="AN773" i="22" s="1"/>
  <c r="I773" i="22"/>
  <c r="J773" i="22"/>
  <c r="K773" i="22"/>
  <c r="L773" i="22"/>
  <c r="B774" i="22"/>
  <c r="C774" i="22"/>
  <c r="AL774" i="22" s="1"/>
  <c r="E774" i="22"/>
  <c r="AJ774" i="22" s="1"/>
  <c r="F774" i="22"/>
  <c r="AM774" i="22" s="1"/>
  <c r="G774" i="22"/>
  <c r="H774" i="22"/>
  <c r="AN774" i="22" s="1"/>
  <c r="I774" i="22"/>
  <c r="J774" i="22"/>
  <c r="K774" i="22"/>
  <c r="L774" i="22"/>
  <c r="B775" i="22"/>
  <c r="C775" i="22"/>
  <c r="AL775" i="22" s="1"/>
  <c r="E775" i="22"/>
  <c r="AJ775" i="22" s="1"/>
  <c r="F775" i="22"/>
  <c r="AM775" i="22" s="1"/>
  <c r="G775" i="22"/>
  <c r="H775" i="22"/>
  <c r="AN775" i="22" s="1"/>
  <c r="I775" i="22"/>
  <c r="J775" i="22"/>
  <c r="K775" i="22"/>
  <c r="L775" i="22"/>
  <c r="B776" i="22"/>
  <c r="C776" i="22"/>
  <c r="AL776" i="22" s="1"/>
  <c r="E776" i="22"/>
  <c r="AJ776" i="22" s="1"/>
  <c r="F776" i="22"/>
  <c r="AM776" i="22" s="1"/>
  <c r="G776" i="22"/>
  <c r="H776" i="22"/>
  <c r="AN776" i="22" s="1"/>
  <c r="I776" i="22"/>
  <c r="J776" i="22"/>
  <c r="K776" i="22"/>
  <c r="L776" i="22"/>
  <c r="B777" i="22"/>
  <c r="C777" i="22"/>
  <c r="AL777" i="22" s="1"/>
  <c r="E777" i="22"/>
  <c r="AJ777" i="22" s="1"/>
  <c r="F777" i="22"/>
  <c r="AM777" i="22" s="1"/>
  <c r="G777" i="22"/>
  <c r="H777" i="22"/>
  <c r="AN777" i="22" s="1"/>
  <c r="I777" i="22"/>
  <c r="J777" i="22"/>
  <c r="K777" i="22"/>
  <c r="L777" i="22"/>
  <c r="B778" i="22"/>
  <c r="C778" i="22"/>
  <c r="AL778" i="22" s="1"/>
  <c r="E778" i="22"/>
  <c r="AJ778" i="22" s="1"/>
  <c r="F778" i="22"/>
  <c r="AM778" i="22" s="1"/>
  <c r="G778" i="22"/>
  <c r="H778" i="22"/>
  <c r="AN778" i="22" s="1"/>
  <c r="I778" i="22"/>
  <c r="J778" i="22"/>
  <c r="K778" i="22"/>
  <c r="L778" i="22"/>
  <c r="B779" i="22"/>
  <c r="C779" i="22"/>
  <c r="AL779" i="22" s="1"/>
  <c r="E779" i="22"/>
  <c r="AJ779" i="22" s="1"/>
  <c r="F779" i="22"/>
  <c r="AM779" i="22" s="1"/>
  <c r="G779" i="22"/>
  <c r="H779" i="22"/>
  <c r="AN779" i="22" s="1"/>
  <c r="I779" i="22"/>
  <c r="J779" i="22"/>
  <c r="K779" i="22"/>
  <c r="L779" i="22"/>
  <c r="B780" i="22"/>
  <c r="C780" i="22"/>
  <c r="AL780" i="22" s="1"/>
  <c r="E780" i="22"/>
  <c r="AJ780" i="22" s="1"/>
  <c r="F780" i="22"/>
  <c r="AM780" i="22" s="1"/>
  <c r="G780" i="22"/>
  <c r="H780" i="22"/>
  <c r="AN780" i="22" s="1"/>
  <c r="I780" i="22"/>
  <c r="J780" i="22"/>
  <c r="K780" i="22"/>
  <c r="L780" i="22"/>
  <c r="B781" i="22"/>
  <c r="C781" i="22"/>
  <c r="AL781" i="22" s="1"/>
  <c r="E781" i="22"/>
  <c r="AJ781" i="22" s="1"/>
  <c r="F781" i="22"/>
  <c r="AM781" i="22" s="1"/>
  <c r="G781" i="22"/>
  <c r="H781" i="22"/>
  <c r="AN781" i="22" s="1"/>
  <c r="I781" i="22"/>
  <c r="J781" i="22"/>
  <c r="K781" i="22"/>
  <c r="L781" i="22"/>
  <c r="B782" i="22"/>
  <c r="C782" i="22"/>
  <c r="AL782" i="22" s="1"/>
  <c r="E782" i="22"/>
  <c r="AJ782" i="22" s="1"/>
  <c r="F782" i="22"/>
  <c r="AM782" i="22" s="1"/>
  <c r="G782" i="22"/>
  <c r="H782" i="22"/>
  <c r="AN782" i="22" s="1"/>
  <c r="I782" i="22"/>
  <c r="J782" i="22"/>
  <c r="K782" i="22"/>
  <c r="L782" i="22"/>
  <c r="B783" i="22"/>
  <c r="C783" i="22"/>
  <c r="AL783" i="22" s="1"/>
  <c r="E783" i="22"/>
  <c r="AJ783" i="22" s="1"/>
  <c r="F783" i="22"/>
  <c r="AM783" i="22" s="1"/>
  <c r="G783" i="22"/>
  <c r="H783" i="22"/>
  <c r="AN783" i="22" s="1"/>
  <c r="I783" i="22"/>
  <c r="J783" i="22"/>
  <c r="K783" i="22"/>
  <c r="L783" i="22"/>
  <c r="B784" i="22"/>
  <c r="C784" i="22"/>
  <c r="AL784" i="22" s="1"/>
  <c r="E784" i="22"/>
  <c r="AJ784" i="22" s="1"/>
  <c r="F784" i="22"/>
  <c r="AM784" i="22" s="1"/>
  <c r="G784" i="22"/>
  <c r="H784" i="22"/>
  <c r="AN784" i="22" s="1"/>
  <c r="I784" i="22"/>
  <c r="J784" i="22"/>
  <c r="K784" i="22"/>
  <c r="L784" i="22"/>
  <c r="B785" i="22"/>
  <c r="C785" i="22"/>
  <c r="AL785" i="22" s="1"/>
  <c r="E785" i="22"/>
  <c r="AJ785" i="22" s="1"/>
  <c r="F785" i="22"/>
  <c r="AM785" i="22" s="1"/>
  <c r="G785" i="22"/>
  <c r="H785" i="22"/>
  <c r="AN785" i="22" s="1"/>
  <c r="I785" i="22"/>
  <c r="J785" i="22"/>
  <c r="K785" i="22"/>
  <c r="L785" i="22"/>
  <c r="B786" i="22"/>
  <c r="C786" i="22"/>
  <c r="AL786" i="22" s="1"/>
  <c r="E786" i="22"/>
  <c r="AJ786" i="22" s="1"/>
  <c r="F786" i="22"/>
  <c r="AM786" i="22" s="1"/>
  <c r="G786" i="22"/>
  <c r="H786" i="22"/>
  <c r="AN786" i="22" s="1"/>
  <c r="I786" i="22"/>
  <c r="J786" i="22"/>
  <c r="K786" i="22"/>
  <c r="L786" i="22"/>
  <c r="B787" i="22"/>
  <c r="C787" i="22"/>
  <c r="AL787" i="22" s="1"/>
  <c r="E787" i="22"/>
  <c r="AJ787" i="22" s="1"/>
  <c r="F787" i="22"/>
  <c r="AM787" i="22" s="1"/>
  <c r="G787" i="22"/>
  <c r="H787" i="22"/>
  <c r="AN787" i="22" s="1"/>
  <c r="I787" i="22"/>
  <c r="J787" i="22"/>
  <c r="K787" i="22"/>
  <c r="L787" i="22"/>
  <c r="B788" i="22"/>
  <c r="C788" i="22"/>
  <c r="AL788" i="22" s="1"/>
  <c r="E788" i="22"/>
  <c r="AJ788" i="22" s="1"/>
  <c r="F788" i="22"/>
  <c r="AM788" i="22" s="1"/>
  <c r="G788" i="22"/>
  <c r="H788" i="22"/>
  <c r="AN788" i="22" s="1"/>
  <c r="I788" i="22"/>
  <c r="J788" i="22"/>
  <c r="K788" i="22"/>
  <c r="L788" i="22"/>
  <c r="B789" i="22"/>
  <c r="C789" i="22"/>
  <c r="AL789" i="22" s="1"/>
  <c r="E789" i="22"/>
  <c r="AJ789" i="22" s="1"/>
  <c r="F789" i="22"/>
  <c r="AM789" i="22" s="1"/>
  <c r="G789" i="22"/>
  <c r="H789" i="22"/>
  <c r="AN789" i="22" s="1"/>
  <c r="I789" i="22"/>
  <c r="J789" i="22"/>
  <c r="K789" i="22"/>
  <c r="L789" i="22"/>
  <c r="B790" i="22"/>
  <c r="C790" i="22"/>
  <c r="AL790" i="22" s="1"/>
  <c r="E790" i="22"/>
  <c r="AJ790" i="22" s="1"/>
  <c r="F790" i="22"/>
  <c r="AM790" i="22" s="1"/>
  <c r="G790" i="22"/>
  <c r="H790" i="22"/>
  <c r="AN790" i="22" s="1"/>
  <c r="I790" i="22"/>
  <c r="J790" i="22"/>
  <c r="K790" i="22"/>
  <c r="L790" i="22"/>
  <c r="B791" i="22"/>
  <c r="C791" i="22"/>
  <c r="AL791" i="22" s="1"/>
  <c r="E791" i="22"/>
  <c r="AJ791" i="22" s="1"/>
  <c r="F791" i="22"/>
  <c r="AM791" i="22" s="1"/>
  <c r="G791" i="22"/>
  <c r="H791" i="22"/>
  <c r="AN791" i="22" s="1"/>
  <c r="I791" i="22"/>
  <c r="J791" i="22"/>
  <c r="K791" i="22"/>
  <c r="L791" i="22"/>
  <c r="B792" i="22"/>
  <c r="C792" i="22"/>
  <c r="AL792" i="22" s="1"/>
  <c r="E792" i="22"/>
  <c r="AJ792" i="22" s="1"/>
  <c r="F792" i="22"/>
  <c r="AM792" i="22" s="1"/>
  <c r="G792" i="22"/>
  <c r="H792" i="22"/>
  <c r="AN792" i="22" s="1"/>
  <c r="I792" i="22"/>
  <c r="J792" i="22"/>
  <c r="K792" i="22"/>
  <c r="L792" i="22"/>
  <c r="B793" i="22"/>
  <c r="C793" i="22"/>
  <c r="AL793" i="22" s="1"/>
  <c r="E793" i="22"/>
  <c r="AJ793" i="22" s="1"/>
  <c r="F793" i="22"/>
  <c r="AM793" i="22" s="1"/>
  <c r="G793" i="22"/>
  <c r="H793" i="22"/>
  <c r="AN793" i="22" s="1"/>
  <c r="I793" i="22"/>
  <c r="J793" i="22"/>
  <c r="K793" i="22"/>
  <c r="L793" i="22"/>
  <c r="B794" i="22"/>
  <c r="C794" i="22"/>
  <c r="AL794" i="22" s="1"/>
  <c r="E794" i="22"/>
  <c r="AJ794" i="22" s="1"/>
  <c r="F794" i="22"/>
  <c r="AM794" i="22" s="1"/>
  <c r="G794" i="22"/>
  <c r="H794" i="22"/>
  <c r="AN794" i="22" s="1"/>
  <c r="I794" i="22"/>
  <c r="J794" i="22"/>
  <c r="K794" i="22"/>
  <c r="L794" i="22"/>
  <c r="B795" i="22"/>
  <c r="C795" i="22"/>
  <c r="AL795" i="22" s="1"/>
  <c r="E795" i="22"/>
  <c r="AJ795" i="22" s="1"/>
  <c r="F795" i="22"/>
  <c r="AM795" i="22" s="1"/>
  <c r="G795" i="22"/>
  <c r="H795" i="22"/>
  <c r="AN795" i="22" s="1"/>
  <c r="I795" i="22"/>
  <c r="J795" i="22"/>
  <c r="K795" i="22"/>
  <c r="L795" i="22"/>
  <c r="B796" i="22"/>
  <c r="C796" i="22"/>
  <c r="AL796" i="22" s="1"/>
  <c r="E796" i="22"/>
  <c r="AJ796" i="22" s="1"/>
  <c r="F796" i="22"/>
  <c r="AM796" i="22" s="1"/>
  <c r="G796" i="22"/>
  <c r="H796" i="22"/>
  <c r="AN796" i="22" s="1"/>
  <c r="I796" i="22"/>
  <c r="J796" i="22"/>
  <c r="K796" i="22"/>
  <c r="L796" i="22"/>
  <c r="B797" i="22"/>
  <c r="C797" i="22"/>
  <c r="AL797" i="22" s="1"/>
  <c r="E797" i="22"/>
  <c r="AJ797" i="22" s="1"/>
  <c r="F797" i="22"/>
  <c r="AM797" i="22" s="1"/>
  <c r="G797" i="22"/>
  <c r="H797" i="22"/>
  <c r="AN797" i="22" s="1"/>
  <c r="I797" i="22"/>
  <c r="J797" i="22"/>
  <c r="K797" i="22"/>
  <c r="L797" i="22"/>
  <c r="B798" i="22"/>
  <c r="C798" i="22"/>
  <c r="AL798" i="22" s="1"/>
  <c r="E798" i="22"/>
  <c r="AJ798" i="22" s="1"/>
  <c r="F798" i="22"/>
  <c r="AM798" i="22" s="1"/>
  <c r="G798" i="22"/>
  <c r="H798" i="22"/>
  <c r="AN798" i="22" s="1"/>
  <c r="I798" i="22"/>
  <c r="J798" i="22"/>
  <c r="K798" i="22"/>
  <c r="L798" i="22"/>
  <c r="B799" i="22"/>
  <c r="C799" i="22"/>
  <c r="AL799" i="22" s="1"/>
  <c r="E799" i="22"/>
  <c r="AJ799" i="22" s="1"/>
  <c r="F799" i="22"/>
  <c r="AM799" i="22" s="1"/>
  <c r="G799" i="22"/>
  <c r="H799" i="22"/>
  <c r="AN799" i="22" s="1"/>
  <c r="I799" i="22"/>
  <c r="J799" i="22"/>
  <c r="K799" i="22"/>
  <c r="L799" i="22"/>
  <c r="B800" i="22"/>
  <c r="C800" i="22"/>
  <c r="AL800" i="22" s="1"/>
  <c r="E800" i="22"/>
  <c r="AJ800" i="22" s="1"/>
  <c r="F800" i="22"/>
  <c r="AM800" i="22" s="1"/>
  <c r="G800" i="22"/>
  <c r="H800" i="22"/>
  <c r="AN800" i="22" s="1"/>
  <c r="I800" i="22"/>
  <c r="J800" i="22"/>
  <c r="K800" i="22"/>
  <c r="L800" i="22"/>
  <c r="B801" i="22"/>
  <c r="C801" i="22"/>
  <c r="AL801" i="22" s="1"/>
  <c r="E801" i="22"/>
  <c r="AJ801" i="22" s="1"/>
  <c r="F801" i="22"/>
  <c r="AM801" i="22" s="1"/>
  <c r="G801" i="22"/>
  <c r="H801" i="22"/>
  <c r="AN801" i="22" s="1"/>
  <c r="I801" i="22"/>
  <c r="J801" i="22"/>
  <c r="K801" i="22"/>
  <c r="L801" i="22"/>
  <c r="B802" i="22"/>
  <c r="C802" i="22"/>
  <c r="AL802" i="22" s="1"/>
  <c r="E802" i="22"/>
  <c r="AJ802" i="22" s="1"/>
  <c r="F802" i="22"/>
  <c r="AM802" i="22" s="1"/>
  <c r="G802" i="22"/>
  <c r="H802" i="22"/>
  <c r="AN802" i="22" s="1"/>
  <c r="I802" i="22"/>
  <c r="J802" i="22"/>
  <c r="K802" i="22"/>
  <c r="L802" i="22"/>
  <c r="B803" i="22"/>
  <c r="C803" i="22"/>
  <c r="AL803" i="22" s="1"/>
  <c r="E803" i="22"/>
  <c r="AJ803" i="22" s="1"/>
  <c r="F803" i="22"/>
  <c r="AM803" i="22" s="1"/>
  <c r="G803" i="22"/>
  <c r="H803" i="22"/>
  <c r="AN803" i="22" s="1"/>
  <c r="I803" i="22"/>
  <c r="J803" i="22"/>
  <c r="K803" i="22"/>
  <c r="L803" i="22"/>
  <c r="B804" i="22"/>
  <c r="C804" i="22"/>
  <c r="AL804" i="22" s="1"/>
  <c r="E804" i="22"/>
  <c r="AJ804" i="22" s="1"/>
  <c r="F804" i="22"/>
  <c r="AM804" i="22" s="1"/>
  <c r="G804" i="22"/>
  <c r="H804" i="22"/>
  <c r="AN804" i="22" s="1"/>
  <c r="I804" i="22"/>
  <c r="J804" i="22"/>
  <c r="K804" i="22"/>
  <c r="L804" i="22"/>
  <c r="B805" i="22"/>
  <c r="C805" i="22"/>
  <c r="AL805" i="22" s="1"/>
  <c r="E805" i="22"/>
  <c r="AJ805" i="22" s="1"/>
  <c r="F805" i="22"/>
  <c r="AM805" i="22" s="1"/>
  <c r="G805" i="22"/>
  <c r="H805" i="22"/>
  <c r="AN805" i="22" s="1"/>
  <c r="I805" i="22"/>
  <c r="J805" i="22"/>
  <c r="K805" i="22"/>
  <c r="L805" i="22"/>
  <c r="B806" i="22"/>
  <c r="C806" i="22"/>
  <c r="AL806" i="22" s="1"/>
  <c r="E806" i="22"/>
  <c r="AJ806" i="22" s="1"/>
  <c r="F806" i="22"/>
  <c r="AM806" i="22" s="1"/>
  <c r="G806" i="22"/>
  <c r="H806" i="22"/>
  <c r="AN806" i="22" s="1"/>
  <c r="I806" i="22"/>
  <c r="J806" i="22"/>
  <c r="K806" i="22"/>
  <c r="L806" i="22"/>
  <c r="B807" i="22"/>
  <c r="C807" i="22"/>
  <c r="AL807" i="22" s="1"/>
  <c r="E807" i="22"/>
  <c r="AJ807" i="22" s="1"/>
  <c r="F807" i="22"/>
  <c r="AM807" i="22" s="1"/>
  <c r="G807" i="22"/>
  <c r="H807" i="22"/>
  <c r="AN807" i="22" s="1"/>
  <c r="I807" i="22"/>
  <c r="J807" i="22"/>
  <c r="K807" i="22"/>
  <c r="L807" i="22"/>
  <c r="B808" i="22"/>
  <c r="C808" i="22"/>
  <c r="AL808" i="22" s="1"/>
  <c r="E808" i="22"/>
  <c r="AJ808" i="22" s="1"/>
  <c r="F808" i="22"/>
  <c r="AM808" i="22" s="1"/>
  <c r="G808" i="22"/>
  <c r="H808" i="22"/>
  <c r="AN808" i="22" s="1"/>
  <c r="I808" i="22"/>
  <c r="J808" i="22"/>
  <c r="K808" i="22"/>
  <c r="L808" i="22"/>
  <c r="B809" i="22"/>
  <c r="C809" i="22"/>
  <c r="AL809" i="22" s="1"/>
  <c r="E809" i="22"/>
  <c r="AJ809" i="22" s="1"/>
  <c r="F809" i="22"/>
  <c r="AM809" i="22" s="1"/>
  <c r="G809" i="22"/>
  <c r="H809" i="22"/>
  <c r="AN809" i="22" s="1"/>
  <c r="I809" i="22"/>
  <c r="J809" i="22"/>
  <c r="K809" i="22"/>
  <c r="L809" i="22"/>
  <c r="B810" i="22"/>
  <c r="C810" i="22"/>
  <c r="AL810" i="22" s="1"/>
  <c r="E810" i="22"/>
  <c r="AJ810" i="22" s="1"/>
  <c r="F810" i="22"/>
  <c r="AM810" i="22" s="1"/>
  <c r="G810" i="22"/>
  <c r="H810" i="22"/>
  <c r="AN810" i="22" s="1"/>
  <c r="I810" i="22"/>
  <c r="J810" i="22"/>
  <c r="K810" i="22"/>
  <c r="L810" i="22"/>
  <c r="B811" i="22"/>
  <c r="C811" i="22"/>
  <c r="AL811" i="22" s="1"/>
  <c r="E811" i="22"/>
  <c r="AJ811" i="22" s="1"/>
  <c r="F811" i="22"/>
  <c r="AM811" i="22" s="1"/>
  <c r="G811" i="22"/>
  <c r="H811" i="22"/>
  <c r="AN811" i="22" s="1"/>
  <c r="I811" i="22"/>
  <c r="J811" i="22"/>
  <c r="K811" i="22"/>
  <c r="L811" i="22"/>
  <c r="B812" i="22"/>
  <c r="C812" i="22"/>
  <c r="AL812" i="22" s="1"/>
  <c r="E812" i="22"/>
  <c r="AJ812" i="22" s="1"/>
  <c r="F812" i="22"/>
  <c r="AM812" i="22" s="1"/>
  <c r="G812" i="22"/>
  <c r="H812" i="22"/>
  <c r="AN812" i="22" s="1"/>
  <c r="I812" i="22"/>
  <c r="J812" i="22"/>
  <c r="K812" i="22"/>
  <c r="L812" i="22"/>
  <c r="B813" i="22"/>
  <c r="C813" i="22"/>
  <c r="AL813" i="22" s="1"/>
  <c r="E813" i="22"/>
  <c r="AJ813" i="22" s="1"/>
  <c r="F813" i="22"/>
  <c r="AM813" i="22" s="1"/>
  <c r="G813" i="22"/>
  <c r="H813" i="22"/>
  <c r="AN813" i="22" s="1"/>
  <c r="I813" i="22"/>
  <c r="J813" i="22"/>
  <c r="K813" i="22"/>
  <c r="L813" i="22"/>
  <c r="B814" i="22"/>
  <c r="C814" i="22"/>
  <c r="AL814" i="22" s="1"/>
  <c r="E814" i="22"/>
  <c r="AJ814" i="22" s="1"/>
  <c r="F814" i="22"/>
  <c r="AM814" i="22" s="1"/>
  <c r="G814" i="22"/>
  <c r="H814" i="22"/>
  <c r="AN814" i="22" s="1"/>
  <c r="I814" i="22"/>
  <c r="J814" i="22"/>
  <c r="K814" i="22"/>
  <c r="L814" i="22"/>
  <c r="B815" i="22"/>
  <c r="C815" i="22"/>
  <c r="AL815" i="22" s="1"/>
  <c r="E815" i="22"/>
  <c r="AJ815" i="22" s="1"/>
  <c r="F815" i="22"/>
  <c r="AM815" i="22" s="1"/>
  <c r="G815" i="22"/>
  <c r="H815" i="22"/>
  <c r="AN815" i="22" s="1"/>
  <c r="I815" i="22"/>
  <c r="J815" i="22"/>
  <c r="K815" i="22"/>
  <c r="L815" i="22"/>
  <c r="B816" i="22"/>
  <c r="C816" i="22"/>
  <c r="AL816" i="22" s="1"/>
  <c r="E816" i="22"/>
  <c r="AJ816" i="22" s="1"/>
  <c r="F816" i="22"/>
  <c r="AM816" i="22" s="1"/>
  <c r="G816" i="22"/>
  <c r="H816" i="22"/>
  <c r="AN816" i="22" s="1"/>
  <c r="I816" i="22"/>
  <c r="J816" i="22"/>
  <c r="K816" i="22"/>
  <c r="L816" i="22"/>
  <c r="B817" i="22"/>
  <c r="C817" i="22"/>
  <c r="AL817" i="22" s="1"/>
  <c r="E817" i="22"/>
  <c r="AJ817" i="22" s="1"/>
  <c r="F817" i="22"/>
  <c r="AM817" i="22" s="1"/>
  <c r="G817" i="22"/>
  <c r="H817" i="22"/>
  <c r="AN817" i="22" s="1"/>
  <c r="I817" i="22"/>
  <c r="J817" i="22"/>
  <c r="K817" i="22"/>
  <c r="L817" i="22"/>
  <c r="B818" i="22"/>
  <c r="C818" i="22"/>
  <c r="AL818" i="22" s="1"/>
  <c r="E818" i="22"/>
  <c r="AJ818" i="22" s="1"/>
  <c r="F818" i="22"/>
  <c r="AM818" i="22" s="1"/>
  <c r="G818" i="22"/>
  <c r="H818" i="22"/>
  <c r="AN818" i="22" s="1"/>
  <c r="I818" i="22"/>
  <c r="J818" i="22"/>
  <c r="K818" i="22"/>
  <c r="L818" i="22"/>
  <c r="B819" i="22"/>
  <c r="C819" i="22"/>
  <c r="AL819" i="22" s="1"/>
  <c r="E819" i="22"/>
  <c r="AJ819" i="22" s="1"/>
  <c r="F819" i="22"/>
  <c r="AM819" i="22" s="1"/>
  <c r="G819" i="22"/>
  <c r="H819" i="22"/>
  <c r="AN819" i="22" s="1"/>
  <c r="I819" i="22"/>
  <c r="J819" i="22"/>
  <c r="K819" i="22"/>
  <c r="L819" i="22"/>
  <c r="B820" i="22"/>
  <c r="C820" i="22"/>
  <c r="AL820" i="22" s="1"/>
  <c r="E820" i="22"/>
  <c r="AJ820" i="22" s="1"/>
  <c r="F820" i="22"/>
  <c r="AM820" i="22" s="1"/>
  <c r="G820" i="22"/>
  <c r="H820" i="22"/>
  <c r="AN820" i="22" s="1"/>
  <c r="I820" i="22"/>
  <c r="J820" i="22"/>
  <c r="K820" i="22"/>
  <c r="L820" i="22"/>
  <c r="B821" i="22"/>
  <c r="C821" i="22"/>
  <c r="AL821" i="22" s="1"/>
  <c r="E821" i="22"/>
  <c r="AJ821" i="22" s="1"/>
  <c r="F821" i="22"/>
  <c r="AM821" i="22" s="1"/>
  <c r="G821" i="22"/>
  <c r="H821" i="22"/>
  <c r="AN821" i="22" s="1"/>
  <c r="I821" i="22"/>
  <c r="J821" i="22"/>
  <c r="K821" i="22"/>
  <c r="L821" i="22"/>
  <c r="B822" i="22"/>
  <c r="C822" i="22"/>
  <c r="AL822" i="22" s="1"/>
  <c r="E822" i="22"/>
  <c r="AJ822" i="22" s="1"/>
  <c r="F822" i="22"/>
  <c r="AM822" i="22" s="1"/>
  <c r="G822" i="22"/>
  <c r="H822" i="22"/>
  <c r="AN822" i="22" s="1"/>
  <c r="I822" i="22"/>
  <c r="J822" i="22"/>
  <c r="K822" i="22"/>
  <c r="L822" i="22"/>
  <c r="B823" i="22"/>
  <c r="C823" i="22"/>
  <c r="AL823" i="22" s="1"/>
  <c r="E823" i="22"/>
  <c r="AJ823" i="22" s="1"/>
  <c r="F823" i="22"/>
  <c r="AM823" i="22" s="1"/>
  <c r="G823" i="22"/>
  <c r="H823" i="22"/>
  <c r="AN823" i="22" s="1"/>
  <c r="I823" i="22"/>
  <c r="J823" i="22"/>
  <c r="K823" i="22"/>
  <c r="L823" i="22"/>
  <c r="B824" i="22"/>
  <c r="C824" i="22"/>
  <c r="AL824" i="22" s="1"/>
  <c r="E824" i="22"/>
  <c r="AJ824" i="22" s="1"/>
  <c r="F824" i="22"/>
  <c r="AM824" i="22" s="1"/>
  <c r="G824" i="22"/>
  <c r="H824" i="22"/>
  <c r="AN824" i="22" s="1"/>
  <c r="I824" i="22"/>
  <c r="J824" i="22"/>
  <c r="K824" i="22"/>
  <c r="L824" i="22"/>
  <c r="B825" i="22"/>
  <c r="C825" i="22"/>
  <c r="AL825" i="22" s="1"/>
  <c r="E825" i="22"/>
  <c r="AJ825" i="22" s="1"/>
  <c r="F825" i="22"/>
  <c r="AM825" i="22" s="1"/>
  <c r="G825" i="22"/>
  <c r="H825" i="22"/>
  <c r="AN825" i="22" s="1"/>
  <c r="I825" i="22"/>
  <c r="J825" i="22"/>
  <c r="K825" i="22"/>
  <c r="L825" i="22"/>
  <c r="B826" i="22"/>
  <c r="C826" i="22"/>
  <c r="AL826" i="22" s="1"/>
  <c r="E826" i="22"/>
  <c r="AJ826" i="22" s="1"/>
  <c r="F826" i="22"/>
  <c r="AM826" i="22" s="1"/>
  <c r="G826" i="22"/>
  <c r="H826" i="22"/>
  <c r="AN826" i="22" s="1"/>
  <c r="I826" i="22"/>
  <c r="J826" i="22"/>
  <c r="K826" i="22"/>
  <c r="L826" i="22"/>
  <c r="B827" i="22"/>
  <c r="C827" i="22"/>
  <c r="AL827" i="22" s="1"/>
  <c r="E827" i="22"/>
  <c r="AJ827" i="22" s="1"/>
  <c r="F827" i="22"/>
  <c r="AM827" i="22" s="1"/>
  <c r="G827" i="22"/>
  <c r="H827" i="22"/>
  <c r="AN827" i="22" s="1"/>
  <c r="I827" i="22"/>
  <c r="J827" i="22"/>
  <c r="K827" i="22"/>
  <c r="L827" i="22"/>
  <c r="B828" i="22"/>
  <c r="C828" i="22"/>
  <c r="AL828" i="22" s="1"/>
  <c r="E828" i="22"/>
  <c r="AJ828" i="22" s="1"/>
  <c r="F828" i="22"/>
  <c r="AM828" i="22" s="1"/>
  <c r="G828" i="22"/>
  <c r="H828" i="22"/>
  <c r="AN828" i="22" s="1"/>
  <c r="I828" i="22"/>
  <c r="J828" i="22"/>
  <c r="K828" i="22"/>
  <c r="L828" i="22"/>
  <c r="B829" i="22"/>
  <c r="C829" i="22"/>
  <c r="AL829" i="22" s="1"/>
  <c r="E829" i="22"/>
  <c r="AJ829" i="22" s="1"/>
  <c r="F829" i="22"/>
  <c r="AM829" i="22" s="1"/>
  <c r="G829" i="22"/>
  <c r="H829" i="22"/>
  <c r="AN829" i="22" s="1"/>
  <c r="I829" i="22"/>
  <c r="J829" i="22"/>
  <c r="K829" i="22"/>
  <c r="L829" i="22"/>
  <c r="B830" i="22"/>
  <c r="C830" i="22"/>
  <c r="AL830" i="22" s="1"/>
  <c r="E830" i="22"/>
  <c r="AJ830" i="22" s="1"/>
  <c r="F830" i="22"/>
  <c r="AM830" i="22" s="1"/>
  <c r="G830" i="22"/>
  <c r="H830" i="22"/>
  <c r="AN830" i="22" s="1"/>
  <c r="I830" i="22"/>
  <c r="J830" i="22"/>
  <c r="K830" i="22"/>
  <c r="L830" i="22"/>
  <c r="B831" i="22"/>
  <c r="C831" i="22"/>
  <c r="AL831" i="22" s="1"/>
  <c r="E831" i="22"/>
  <c r="AJ831" i="22" s="1"/>
  <c r="F831" i="22"/>
  <c r="AM831" i="22" s="1"/>
  <c r="G831" i="22"/>
  <c r="H831" i="22"/>
  <c r="AN831" i="22" s="1"/>
  <c r="I831" i="22"/>
  <c r="J831" i="22"/>
  <c r="K831" i="22"/>
  <c r="L831" i="22"/>
  <c r="B832" i="22"/>
  <c r="C832" i="22"/>
  <c r="AL832" i="22" s="1"/>
  <c r="E832" i="22"/>
  <c r="AJ832" i="22" s="1"/>
  <c r="F832" i="22"/>
  <c r="AM832" i="22" s="1"/>
  <c r="G832" i="22"/>
  <c r="H832" i="22"/>
  <c r="AN832" i="22" s="1"/>
  <c r="I832" i="22"/>
  <c r="J832" i="22"/>
  <c r="K832" i="22"/>
  <c r="L832" i="22"/>
  <c r="B833" i="22"/>
  <c r="C833" i="22"/>
  <c r="AL833" i="22" s="1"/>
  <c r="E833" i="22"/>
  <c r="AJ833" i="22" s="1"/>
  <c r="F833" i="22"/>
  <c r="AM833" i="22" s="1"/>
  <c r="G833" i="22"/>
  <c r="H833" i="22"/>
  <c r="AN833" i="22" s="1"/>
  <c r="I833" i="22"/>
  <c r="J833" i="22"/>
  <c r="K833" i="22"/>
  <c r="L833" i="22"/>
  <c r="B834" i="22"/>
  <c r="C834" i="22"/>
  <c r="AL834" i="22" s="1"/>
  <c r="E834" i="22"/>
  <c r="AJ834" i="22" s="1"/>
  <c r="F834" i="22"/>
  <c r="AM834" i="22" s="1"/>
  <c r="G834" i="22"/>
  <c r="H834" i="22"/>
  <c r="AN834" i="22" s="1"/>
  <c r="I834" i="22"/>
  <c r="J834" i="22"/>
  <c r="K834" i="22"/>
  <c r="L834" i="22"/>
  <c r="B835" i="22"/>
  <c r="C835" i="22"/>
  <c r="AL835" i="22" s="1"/>
  <c r="E835" i="22"/>
  <c r="AJ835" i="22" s="1"/>
  <c r="F835" i="22"/>
  <c r="AM835" i="22" s="1"/>
  <c r="G835" i="22"/>
  <c r="H835" i="22"/>
  <c r="AN835" i="22" s="1"/>
  <c r="I835" i="22"/>
  <c r="J835" i="22"/>
  <c r="K835" i="22"/>
  <c r="L835" i="22"/>
  <c r="B836" i="22"/>
  <c r="C836" i="22"/>
  <c r="AL836" i="22" s="1"/>
  <c r="E836" i="22"/>
  <c r="AJ836" i="22" s="1"/>
  <c r="F836" i="22"/>
  <c r="AM836" i="22" s="1"/>
  <c r="G836" i="22"/>
  <c r="H836" i="22"/>
  <c r="AN836" i="22" s="1"/>
  <c r="I836" i="22"/>
  <c r="J836" i="22"/>
  <c r="K836" i="22"/>
  <c r="L836" i="22"/>
  <c r="B837" i="22"/>
  <c r="C837" i="22"/>
  <c r="AL837" i="22" s="1"/>
  <c r="E837" i="22"/>
  <c r="AJ837" i="22" s="1"/>
  <c r="F837" i="22"/>
  <c r="AM837" i="22" s="1"/>
  <c r="G837" i="22"/>
  <c r="H837" i="22"/>
  <c r="AN837" i="22" s="1"/>
  <c r="I837" i="22"/>
  <c r="J837" i="22"/>
  <c r="K837" i="22"/>
  <c r="L837" i="22"/>
  <c r="B838" i="22"/>
  <c r="C838" i="22"/>
  <c r="AL838" i="22" s="1"/>
  <c r="E838" i="22"/>
  <c r="AJ838" i="22" s="1"/>
  <c r="F838" i="22"/>
  <c r="AM838" i="22" s="1"/>
  <c r="G838" i="22"/>
  <c r="H838" i="22"/>
  <c r="AN838" i="22" s="1"/>
  <c r="I838" i="22"/>
  <c r="J838" i="22"/>
  <c r="K838" i="22"/>
  <c r="L838" i="22"/>
  <c r="B839" i="22"/>
  <c r="C839" i="22"/>
  <c r="AL839" i="22" s="1"/>
  <c r="E839" i="22"/>
  <c r="AJ839" i="22" s="1"/>
  <c r="F839" i="22"/>
  <c r="AM839" i="22" s="1"/>
  <c r="G839" i="22"/>
  <c r="H839" i="22"/>
  <c r="AN839" i="22" s="1"/>
  <c r="I839" i="22"/>
  <c r="J839" i="22"/>
  <c r="K839" i="22"/>
  <c r="L839" i="22"/>
  <c r="B840" i="22"/>
  <c r="C840" i="22"/>
  <c r="AL840" i="22" s="1"/>
  <c r="E840" i="22"/>
  <c r="AJ840" i="22" s="1"/>
  <c r="F840" i="22"/>
  <c r="AM840" i="22" s="1"/>
  <c r="G840" i="22"/>
  <c r="H840" i="22"/>
  <c r="AN840" i="22" s="1"/>
  <c r="I840" i="22"/>
  <c r="J840" i="22"/>
  <c r="K840" i="22"/>
  <c r="L840" i="22"/>
  <c r="B841" i="22"/>
  <c r="C841" i="22"/>
  <c r="AL841" i="22" s="1"/>
  <c r="E841" i="22"/>
  <c r="AJ841" i="22" s="1"/>
  <c r="F841" i="22"/>
  <c r="AM841" i="22" s="1"/>
  <c r="G841" i="22"/>
  <c r="H841" i="22"/>
  <c r="AN841" i="22" s="1"/>
  <c r="I841" i="22"/>
  <c r="J841" i="22"/>
  <c r="K841" i="22"/>
  <c r="L841" i="22"/>
  <c r="B842" i="22"/>
  <c r="C842" i="22"/>
  <c r="AL842" i="22" s="1"/>
  <c r="E842" i="22"/>
  <c r="AJ842" i="22" s="1"/>
  <c r="F842" i="22"/>
  <c r="AM842" i="22" s="1"/>
  <c r="G842" i="22"/>
  <c r="H842" i="22"/>
  <c r="AN842" i="22" s="1"/>
  <c r="I842" i="22"/>
  <c r="J842" i="22"/>
  <c r="K842" i="22"/>
  <c r="L842" i="22"/>
  <c r="B843" i="22"/>
  <c r="C843" i="22"/>
  <c r="AL843" i="22" s="1"/>
  <c r="E843" i="22"/>
  <c r="AJ843" i="22" s="1"/>
  <c r="F843" i="22"/>
  <c r="AM843" i="22" s="1"/>
  <c r="G843" i="22"/>
  <c r="H843" i="22"/>
  <c r="AN843" i="22" s="1"/>
  <c r="I843" i="22"/>
  <c r="J843" i="22"/>
  <c r="K843" i="22"/>
  <c r="L843" i="22"/>
  <c r="B844" i="22"/>
  <c r="C844" i="22"/>
  <c r="AL844" i="22" s="1"/>
  <c r="E844" i="22"/>
  <c r="AJ844" i="22" s="1"/>
  <c r="F844" i="22"/>
  <c r="AM844" i="22" s="1"/>
  <c r="G844" i="22"/>
  <c r="H844" i="22"/>
  <c r="AN844" i="22" s="1"/>
  <c r="I844" i="22"/>
  <c r="J844" i="22"/>
  <c r="K844" i="22"/>
  <c r="L844" i="22"/>
  <c r="B845" i="22"/>
  <c r="C845" i="22"/>
  <c r="AL845" i="22" s="1"/>
  <c r="E845" i="22"/>
  <c r="AJ845" i="22" s="1"/>
  <c r="F845" i="22"/>
  <c r="AM845" i="22" s="1"/>
  <c r="G845" i="22"/>
  <c r="H845" i="22"/>
  <c r="AN845" i="22" s="1"/>
  <c r="I845" i="22"/>
  <c r="J845" i="22"/>
  <c r="K845" i="22"/>
  <c r="L845" i="22"/>
  <c r="B846" i="22"/>
  <c r="C846" i="22"/>
  <c r="AL846" i="22" s="1"/>
  <c r="E846" i="22"/>
  <c r="AJ846" i="22" s="1"/>
  <c r="F846" i="22"/>
  <c r="AM846" i="22" s="1"/>
  <c r="G846" i="22"/>
  <c r="H846" i="22"/>
  <c r="AN846" i="22" s="1"/>
  <c r="I846" i="22"/>
  <c r="J846" i="22"/>
  <c r="K846" i="22"/>
  <c r="L846" i="22"/>
  <c r="B847" i="22"/>
  <c r="C847" i="22"/>
  <c r="AL847" i="22" s="1"/>
  <c r="E847" i="22"/>
  <c r="AJ847" i="22" s="1"/>
  <c r="F847" i="22"/>
  <c r="AM847" i="22" s="1"/>
  <c r="G847" i="22"/>
  <c r="H847" i="22"/>
  <c r="AN847" i="22" s="1"/>
  <c r="I847" i="22"/>
  <c r="J847" i="22"/>
  <c r="K847" i="22"/>
  <c r="L847" i="22"/>
  <c r="B848" i="22"/>
  <c r="C848" i="22"/>
  <c r="AL848" i="22" s="1"/>
  <c r="E848" i="22"/>
  <c r="AJ848" i="22" s="1"/>
  <c r="F848" i="22"/>
  <c r="AM848" i="22" s="1"/>
  <c r="G848" i="22"/>
  <c r="H848" i="22"/>
  <c r="AN848" i="22" s="1"/>
  <c r="I848" i="22"/>
  <c r="J848" i="22"/>
  <c r="K848" i="22"/>
  <c r="L848" i="22"/>
  <c r="B849" i="22"/>
  <c r="C849" i="22"/>
  <c r="AL849" i="22" s="1"/>
  <c r="E849" i="22"/>
  <c r="AJ849" i="22" s="1"/>
  <c r="F849" i="22"/>
  <c r="AM849" i="22" s="1"/>
  <c r="G849" i="22"/>
  <c r="H849" i="22"/>
  <c r="AN849" i="22" s="1"/>
  <c r="I849" i="22"/>
  <c r="J849" i="22"/>
  <c r="K849" i="22"/>
  <c r="L849" i="22"/>
  <c r="B850" i="22"/>
  <c r="C850" i="22"/>
  <c r="AL850" i="22" s="1"/>
  <c r="E850" i="22"/>
  <c r="AJ850" i="22" s="1"/>
  <c r="F850" i="22"/>
  <c r="AM850" i="22" s="1"/>
  <c r="G850" i="22"/>
  <c r="H850" i="22"/>
  <c r="AN850" i="22" s="1"/>
  <c r="I850" i="22"/>
  <c r="J850" i="22"/>
  <c r="K850" i="22"/>
  <c r="L850" i="22"/>
  <c r="B851" i="22"/>
  <c r="C851" i="22"/>
  <c r="AL851" i="22" s="1"/>
  <c r="E851" i="22"/>
  <c r="AJ851" i="22" s="1"/>
  <c r="F851" i="22"/>
  <c r="AM851" i="22" s="1"/>
  <c r="G851" i="22"/>
  <c r="H851" i="22"/>
  <c r="AN851" i="22" s="1"/>
  <c r="I851" i="22"/>
  <c r="J851" i="22"/>
  <c r="K851" i="22"/>
  <c r="L851" i="22"/>
  <c r="B852" i="22"/>
  <c r="C852" i="22"/>
  <c r="AL852" i="22" s="1"/>
  <c r="E852" i="22"/>
  <c r="AJ852" i="22" s="1"/>
  <c r="F852" i="22"/>
  <c r="AM852" i="22" s="1"/>
  <c r="G852" i="22"/>
  <c r="H852" i="22"/>
  <c r="AN852" i="22" s="1"/>
  <c r="I852" i="22"/>
  <c r="J852" i="22"/>
  <c r="K852" i="22"/>
  <c r="L852" i="22"/>
  <c r="B853" i="22"/>
  <c r="C853" i="22"/>
  <c r="AL853" i="22" s="1"/>
  <c r="E853" i="22"/>
  <c r="AJ853" i="22" s="1"/>
  <c r="F853" i="22"/>
  <c r="AM853" i="22" s="1"/>
  <c r="G853" i="22"/>
  <c r="H853" i="22"/>
  <c r="AN853" i="22" s="1"/>
  <c r="I853" i="22"/>
  <c r="J853" i="22"/>
  <c r="K853" i="22"/>
  <c r="L853" i="22"/>
  <c r="B854" i="22"/>
  <c r="C854" i="22"/>
  <c r="AL854" i="22" s="1"/>
  <c r="E854" i="22"/>
  <c r="AJ854" i="22" s="1"/>
  <c r="F854" i="22"/>
  <c r="AM854" i="22" s="1"/>
  <c r="G854" i="22"/>
  <c r="H854" i="22"/>
  <c r="AN854" i="22" s="1"/>
  <c r="I854" i="22"/>
  <c r="J854" i="22"/>
  <c r="K854" i="22"/>
  <c r="L854" i="22"/>
  <c r="B855" i="22"/>
  <c r="C855" i="22"/>
  <c r="AL855" i="22" s="1"/>
  <c r="E855" i="22"/>
  <c r="AJ855" i="22" s="1"/>
  <c r="F855" i="22"/>
  <c r="AM855" i="22" s="1"/>
  <c r="G855" i="22"/>
  <c r="H855" i="22"/>
  <c r="AN855" i="22" s="1"/>
  <c r="I855" i="22"/>
  <c r="J855" i="22"/>
  <c r="K855" i="22"/>
  <c r="L855" i="22"/>
  <c r="B856" i="22"/>
  <c r="C856" i="22"/>
  <c r="AL856" i="22" s="1"/>
  <c r="E856" i="22"/>
  <c r="AJ856" i="22" s="1"/>
  <c r="F856" i="22"/>
  <c r="AM856" i="22" s="1"/>
  <c r="G856" i="22"/>
  <c r="H856" i="22"/>
  <c r="AN856" i="22" s="1"/>
  <c r="I856" i="22"/>
  <c r="J856" i="22"/>
  <c r="K856" i="22"/>
  <c r="L856" i="22"/>
  <c r="B857" i="22"/>
  <c r="C857" i="22"/>
  <c r="AL857" i="22" s="1"/>
  <c r="E857" i="22"/>
  <c r="AJ857" i="22" s="1"/>
  <c r="F857" i="22"/>
  <c r="AM857" i="22" s="1"/>
  <c r="G857" i="22"/>
  <c r="H857" i="22"/>
  <c r="AN857" i="22" s="1"/>
  <c r="I857" i="22"/>
  <c r="J857" i="22"/>
  <c r="K857" i="22"/>
  <c r="L857" i="22"/>
  <c r="B858" i="22"/>
  <c r="C858" i="22"/>
  <c r="AL858" i="22" s="1"/>
  <c r="E858" i="22"/>
  <c r="AJ858" i="22" s="1"/>
  <c r="F858" i="22"/>
  <c r="AM858" i="22" s="1"/>
  <c r="G858" i="22"/>
  <c r="H858" i="22"/>
  <c r="AN858" i="22" s="1"/>
  <c r="I858" i="22"/>
  <c r="J858" i="22"/>
  <c r="K858" i="22"/>
  <c r="L858" i="22"/>
  <c r="B859" i="22"/>
  <c r="C859" i="22"/>
  <c r="AL859" i="22" s="1"/>
  <c r="E859" i="22"/>
  <c r="AJ859" i="22" s="1"/>
  <c r="F859" i="22"/>
  <c r="AM859" i="22" s="1"/>
  <c r="G859" i="22"/>
  <c r="H859" i="22"/>
  <c r="AN859" i="22" s="1"/>
  <c r="I859" i="22"/>
  <c r="J859" i="22"/>
  <c r="K859" i="22"/>
  <c r="L859" i="22"/>
  <c r="B860" i="22"/>
  <c r="C860" i="22"/>
  <c r="AL860" i="22" s="1"/>
  <c r="E860" i="22"/>
  <c r="AJ860" i="22" s="1"/>
  <c r="F860" i="22"/>
  <c r="AM860" i="22" s="1"/>
  <c r="G860" i="22"/>
  <c r="H860" i="22"/>
  <c r="AN860" i="22" s="1"/>
  <c r="I860" i="22"/>
  <c r="J860" i="22"/>
  <c r="K860" i="22"/>
  <c r="L860" i="22"/>
  <c r="B861" i="22"/>
  <c r="C861" i="22"/>
  <c r="AL861" i="22" s="1"/>
  <c r="E861" i="22"/>
  <c r="AJ861" i="22" s="1"/>
  <c r="F861" i="22"/>
  <c r="AM861" i="22" s="1"/>
  <c r="G861" i="22"/>
  <c r="H861" i="22"/>
  <c r="AN861" i="22" s="1"/>
  <c r="I861" i="22"/>
  <c r="J861" i="22"/>
  <c r="K861" i="22"/>
  <c r="L861" i="22"/>
  <c r="B862" i="22"/>
  <c r="C862" i="22"/>
  <c r="AL862" i="22" s="1"/>
  <c r="E862" i="22"/>
  <c r="AJ862" i="22" s="1"/>
  <c r="F862" i="22"/>
  <c r="AM862" i="22" s="1"/>
  <c r="G862" i="22"/>
  <c r="H862" i="22"/>
  <c r="AN862" i="22" s="1"/>
  <c r="I862" i="22"/>
  <c r="J862" i="22"/>
  <c r="K862" i="22"/>
  <c r="L862" i="22"/>
  <c r="B863" i="22"/>
  <c r="C863" i="22"/>
  <c r="AL863" i="22" s="1"/>
  <c r="E863" i="22"/>
  <c r="AJ863" i="22" s="1"/>
  <c r="F863" i="22"/>
  <c r="AM863" i="22" s="1"/>
  <c r="G863" i="22"/>
  <c r="H863" i="22"/>
  <c r="AN863" i="22" s="1"/>
  <c r="I863" i="22"/>
  <c r="J863" i="22"/>
  <c r="K863" i="22"/>
  <c r="L863" i="22"/>
  <c r="B864" i="22"/>
  <c r="C864" i="22"/>
  <c r="AL864" i="22" s="1"/>
  <c r="E864" i="22"/>
  <c r="AJ864" i="22" s="1"/>
  <c r="F864" i="22"/>
  <c r="AM864" i="22" s="1"/>
  <c r="G864" i="22"/>
  <c r="H864" i="22"/>
  <c r="AN864" i="22" s="1"/>
  <c r="I864" i="22"/>
  <c r="J864" i="22"/>
  <c r="K864" i="22"/>
  <c r="L864" i="22"/>
  <c r="B865" i="22"/>
  <c r="C865" i="22"/>
  <c r="AL865" i="22" s="1"/>
  <c r="E865" i="22"/>
  <c r="AJ865" i="22" s="1"/>
  <c r="F865" i="22"/>
  <c r="AM865" i="22" s="1"/>
  <c r="G865" i="22"/>
  <c r="H865" i="22"/>
  <c r="AN865" i="22" s="1"/>
  <c r="I865" i="22"/>
  <c r="J865" i="22"/>
  <c r="K865" i="22"/>
  <c r="L865" i="22"/>
  <c r="B866" i="22"/>
  <c r="C866" i="22"/>
  <c r="AL866" i="22" s="1"/>
  <c r="E866" i="22"/>
  <c r="AJ866" i="22" s="1"/>
  <c r="F866" i="22"/>
  <c r="AM866" i="22" s="1"/>
  <c r="G866" i="22"/>
  <c r="H866" i="22"/>
  <c r="AN866" i="22" s="1"/>
  <c r="I866" i="22"/>
  <c r="J866" i="22"/>
  <c r="K866" i="22"/>
  <c r="L866" i="22"/>
  <c r="B867" i="22"/>
  <c r="C867" i="22"/>
  <c r="AL867" i="22" s="1"/>
  <c r="E867" i="22"/>
  <c r="AJ867" i="22" s="1"/>
  <c r="F867" i="22"/>
  <c r="AM867" i="22" s="1"/>
  <c r="G867" i="22"/>
  <c r="H867" i="22"/>
  <c r="AN867" i="22" s="1"/>
  <c r="I867" i="22"/>
  <c r="J867" i="22"/>
  <c r="K867" i="22"/>
  <c r="L867" i="22"/>
  <c r="B868" i="22"/>
  <c r="C868" i="22"/>
  <c r="AL868" i="22" s="1"/>
  <c r="E868" i="22"/>
  <c r="AJ868" i="22" s="1"/>
  <c r="F868" i="22"/>
  <c r="AM868" i="22" s="1"/>
  <c r="G868" i="22"/>
  <c r="H868" i="22"/>
  <c r="AN868" i="22" s="1"/>
  <c r="I868" i="22"/>
  <c r="J868" i="22"/>
  <c r="K868" i="22"/>
  <c r="L868" i="22"/>
  <c r="B869" i="22"/>
  <c r="C869" i="22"/>
  <c r="AL869" i="22" s="1"/>
  <c r="E869" i="22"/>
  <c r="AJ869" i="22" s="1"/>
  <c r="F869" i="22"/>
  <c r="AM869" i="22" s="1"/>
  <c r="G869" i="22"/>
  <c r="H869" i="22"/>
  <c r="AN869" i="22" s="1"/>
  <c r="I869" i="22"/>
  <c r="J869" i="22"/>
  <c r="K869" i="22"/>
  <c r="L869" i="22"/>
  <c r="B870" i="22"/>
  <c r="C870" i="22"/>
  <c r="AL870" i="22" s="1"/>
  <c r="E870" i="22"/>
  <c r="AJ870" i="22" s="1"/>
  <c r="F870" i="22"/>
  <c r="AM870" i="22" s="1"/>
  <c r="G870" i="22"/>
  <c r="H870" i="22"/>
  <c r="AN870" i="22" s="1"/>
  <c r="I870" i="22"/>
  <c r="J870" i="22"/>
  <c r="K870" i="22"/>
  <c r="L870" i="22"/>
  <c r="B871" i="22"/>
  <c r="C871" i="22"/>
  <c r="AL871" i="22" s="1"/>
  <c r="E871" i="22"/>
  <c r="AJ871" i="22" s="1"/>
  <c r="F871" i="22"/>
  <c r="AM871" i="22" s="1"/>
  <c r="G871" i="22"/>
  <c r="H871" i="22"/>
  <c r="AN871" i="22" s="1"/>
  <c r="I871" i="22"/>
  <c r="J871" i="22"/>
  <c r="K871" i="22"/>
  <c r="L871" i="22"/>
  <c r="B872" i="22"/>
  <c r="C872" i="22"/>
  <c r="AL872" i="22" s="1"/>
  <c r="E872" i="22"/>
  <c r="AJ872" i="22" s="1"/>
  <c r="F872" i="22"/>
  <c r="AM872" i="22" s="1"/>
  <c r="G872" i="22"/>
  <c r="H872" i="22"/>
  <c r="AN872" i="22" s="1"/>
  <c r="I872" i="22"/>
  <c r="J872" i="22"/>
  <c r="K872" i="22"/>
  <c r="L872" i="22"/>
  <c r="B873" i="22"/>
  <c r="C873" i="22"/>
  <c r="AL873" i="22" s="1"/>
  <c r="E873" i="22"/>
  <c r="AJ873" i="22" s="1"/>
  <c r="F873" i="22"/>
  <c r="AM873" i="22" s="1"/>
  <c r="G873" i="22"/>
  <c r="H873" i="22"/>
  <c r="AN873" i="22" s="1"/>
  <c r="I873" i="22"/>
  <c r="J873" i="22"/>
  <c r="K873" i="22"/>
  <c r="L873" i="22"/>
  <c r="B874" i="22"/>
  <c r="C874" i="22"/>
  <c r="AL874" i="22" s="1"/>
  <c r="E874" i="22"/>
  <c r="AJ874" i="22" s="1"/>
  <c r="F874" i="22"/>
  <c r="AM874" i="22" s="1"/>
  <c r="G874" i="22"/>
  <c r="H874" i="22"/>
  <c r="AN874" i="22" s="1"/>
  <c r="I874" i="22"/>
  <c r="J874" i="22"/>
  <c r="K874" i="22"/>
  <c r="L874" i="22"/>
  <c r="B875" i="22"/>
  <c r="C875" i="22"/>
  <c r="AL875" i="22" s="1"/>
  <c r="E875" i="22"/>
  <c r="AJ875" i="22" s="1"/>
  <c r="F875" i="22"/>
  <c r="AM875" i="22" s="1"/>
  <c r="G875" i="22"/>
  <c r="H875" i="22"/>
  <c r="AN875" i="22" s="1"/>
  <c r="I875" i="22"/>
  <c r="J875" i="22"/>
  <c r="K875" i="22"/>
  <c r="L875" i="22"/>
  <c r="B876" i="22"/>
  <c r="C876" i="22"/>
  <c r="AL876" i="22" s="1"/>
  <c r="E876" i="22"/>
  <c r="AJ876" i="22" s="1"/>
  <c r="F876" i="22"/>
  <c r="AM876" i="22" s="1"/>
  <c r="G876" i="22"/>
  <c r="H876" i="22"/>
  <c r="AN876" i="22" s="1"/>
  <c r="I876" i="22"/>
  <c r="J876" i="22"/>
  <c r="K876" i="22"/>
  <c r="L876" i="22"/>
  <c r="B877" i="22"/>
  <c r="C877" i="22"/>
  <c r="AL877" i="22" s="1"/>
  <c r="E877" i="22"/>
  <c r="AJ877" i="22" s="1"/>
  <c r="F877" i="22"/>
  <c r="AM877" i="22" s="1"/>
  <c r="G877" i="22"/>
  <c r="H877" i="22"/>
  <c r="AN877" i="22" s="1"/>
  <c r="I877" i="22"/>
  <c r="J877" i="22"/>
  <c r="K877" i="22"/>
  <c r="L877" i="22"/>
  <c r="B878" i="22"/>
  <c r="C878" i="22"/>
  <c r="AL878" i="22" s="1"/>
  <c r="E878" i="22"/>
  <c r="AJ878" i="22" s="1"/>
  <c r="F878" i="22"/>
  <c r="AM878" i="22" s="1"/>
  <c r="G878" i="22"/>
  <c r="H878" i="22"/>
  <c r="AN878" i="22" s="1"/>
  <c r="I878" i="22"/>
  <c r="J878" i="22"/>
  <c r="K878" i="22"/>
  <c r="L878" i="22"/>
  <c r="B879" i="22"/>
  <c r="C879" i="22"/>
  <c r="AL879" i="22" s="1"/>
  <c r="E879" i="22"/>
  <c r="AJ879" i="22" s="1"/>
  <c r="F879" i="22"/>
  <c r="AM879" i="22" s="1"/>
  <c r="G879" i="22"/>
  <c r="H879" i="22"/>
  <c r="AN879" i="22" s="1"/>
  <c r="I879" i="22"/>
  <c r="J879" i="22"/>
  <c r="K879" i="22"/>
  <c r="L879" i="22"/>
  <c r="B880" i="22"/>
  <c r="C880" i="22"/>
  <c r="AL880" i="22" s="1"/>
  <c r="E880" i="22"/>
  <c r="AJ880" i="22" s="1"/>
  <c r="F880" i="22"/>
  <c r="AM880" i="22" s="1"/>
  <c r="G880" i="22"/>
  <c r="H880" i="22"/>
  <c r="AN880" i="22" s="1"/>
  <c r="I880" i="22"/>
  <c r="J880" i="22"/>
  <c r="K880" i="22"/>
  <c r="L880" i="22"/>
  <c r="B881" i="22"/>
  <c r="C881" i="22"/>
  <c r="AL881" i="22" s="1"/>
  <c r="E881" i="22"/>
  <c r="AJ881" i="22" s="1"/>
  <c r="F881" i="22"/>
  <c r="AM881" i="22" s="1"/>
  <c r="G881" i="22"/>
  <c r="H881" i="22"/>
  <c r="AN881" i="22" s="1"/>
  <c r="I881" i="22"/>
  <c r="J881" i="22"/>
  <c r="K881" i="22"/>
  <c r="L881" i="22"/>
  <c r="B882" i="22"/>
  <c r="C882" i="22"/>
  <c r="AL882" i="22" s="1"/>
  <c r="E882" i="22"/>
  <c r="AJ882" i="22" s="1"/>
  <c r="F882" i="22"/>
  <c r="AM882" i="22" s="1"/>
  <c r="G882" i="22"/>
  <c r="H882" i="22"/>
  <c r="AN882" i="22" s="1"/>
  <c r="I882" i="22"/>
  <c r="J882" i="22"/>
  <c r="K882" i="22"/>
  <c r="L882" i="22"/>
  <c r="B883" i="22"/>
  <c r="C883" i="22"/>
  <c r="AL883" i="22" s="1"/>
  <c r="E883" i="22"/>
  <c r="AJ883" i="22" s="1"/>
  <c r="F883" i="22"/>
  <c r="AM883" i="22" s="1"/>
  <c r="G883" i="22"/>
  <c r="H883" i="22"/>
  <c r="AN883" i="22" s="1"/>
  <c r="I883" i="22"/>
  <c r="J883" i="22"/>
  <c r="K883" i="22"/>
  <c r="L883" i="22"/>
  <c r="B884" i="22"/>
  <c r="C884" i="22"/>
  <c r="AL884" i="22" s="1"/>
  <c r="E884" i="22"/>
  <c r="AJ884" i="22" s="1"/>
  <c r="F884" i="22"/>
  <c r="AM884" i="22" s="1"/>
  <c r="G884" i="22"/>
  <c r="H884" i="22"/>
  <c r="AN884" i="22" s="1"/>
  <c r="I884" i="22"/>
  <c r="J884" i="22"/>
  <c r="K884" i="22"/>
  <c r="L884" i="22"/>
  <c r="B885" i="22"/>
  <c r="C885" i="22"/>
  <c r="AL885" i="22" s="1"/>
  <c r="E885" i="22"/>
  <c r="AJ885" i="22" s="1"/>
  <c r="F885" i="22"/>
  <c r="AM885" i="22" s="1"/>
  <c r="G885" i="22"/>
  <c r="H885" i="22"/>
  <c r="AN885" i="22" s="1"/>
  <c r="I885" i="22"/>
  <c r="J885" i="22"/>
  <c r="K885" i="22"/>
  <c r="L885" i="22"/>
  <c r="B886" i="22"/>
  <c r="C886" i="22"/>
  <c r="AL886" i="22" s="1"/>
  <c r="E886" i="22"/>
  <c r="AJ886" i="22" s="1"/>
  <c r="F886" i="22"/>
  <c r="AM886" i="22" s="1"/>
  <c r="G886" i="22"/>
  <c r="H886" i="22"/>
  <c r="AN886" i="22" s="1"/>
  <c r="I886" i="22"/>
  <c r="J886" i="22"/>
  <c r="K886" i="22"/>
  <c r="L886" i="22"/>
  <c r="B887" i="22"/>
  <c r="C887" i="22"/>
  <c r="AL887" i="22" s="1"/>
  <c r="E887" i="22"/>
  <c r="AJ887" i="22" s="1"/>
  <c r="F887" i="22"/>
  <c r="AM887" i="22" s="1"/>
  <c r="G887" i="22"/>
  <c r="H887" i="22"/>
  <c r="AN887" i="22" s="1"/>
  <c r="I887" i="22"/>
  <c r="J887" i="22"/>
  <c r="K887" i="22"/>
  <c r="L887" i="22"/>
  <c r="B888" i="22"/>
  <c r="C888" i="22"/>
  <c r="AL888" i="22" s="1"/>
  <c r="E888" i="22"/>
  <c r="AJ888" i="22" s="1"/>
  <c r="F888" i="22"/>
  <c r="AM888" i="22" s="1"/>
  <c r="G888" i="22"/>
  <c r="H888" i="22"/>
  <c r="AN888" i="22" s="1"/>
  <c r="I888" i="22"/>
  <c r="J888" i="22"/>
  <c r="K888" i="22"/>
  <c r="L888" i="22"/>
  <c r="B889" i="22"/>
  <c r="C889" i="22"/>
  <c r="AL889" i="22" s="1"/>
  <c r="E889" i="22"/>
  <c r="AJ889" i="22" s="1"/>
  <c r="F889" i="22"/>
  <c r="AM889" i="22" s="1"/>
  <c r="G889" i="22"/>
  <c r="H889" i="22"/>
  <c r="AN889" i="22" s="1"/>
  <c r="I889" i="22"/>
  <c r="J889" i="22"/>
  <c r="K889" i="22"/>
  <c r="L889" i="22"/>
  <c r="B890" i="22"/>
  <c r="C890" i="22"/>
  <c r="AL890" i="22" s="1"/>
  <c r="E890" i="22"/>
  <c r="AJ890" i="22" s="1"/>
  <c r="F890" i="22"/>
  <c r="AM890" i="22" s="1"/>
  <c r="G890" i="22"/>
  <c r="H890" i="22"/>
  <c r="AN890" i="22" s="1"/>
  <c r="I890" i="22"/>
  <c r="J890" i="22"/>
  <c r="K890" i="22"/>
  <c r="L890" i="22"/>
  <c r="B891" i="22"/>
  <c r="C891" i="22"/>
  <c r="AL891" i="22" s="1"/>
  <c r="E891" i="22"/>
  <c r="AJ891" i="22" s="1"/>
  <c r="F891" i="22"/>
  <c r="AM891" i="22" s="1"/>
  <c r="G891" i="22"/>
  <c r="H891" i="22"/>
  <c r="AN891" i="22" s="1"/>
  <c r="I891" i="22"/>
  <c r="J891" i="22"/>
  <c r="K891" i="22"/>
  <c r="L891" i="22"/>
  <c r="B892" i="22"/>
  <c r="C892" i="22"/>
  <c r="AL892" i="22" s="1"/>
  <c r="E892" i="22"/>
  <c r="AJ892" i="22" s="1"/>
  <c r="F892" i="22"/>
  <c r="AM892" i="22" s="1"/>
  <c r="G892" i="22"/>
  <c r="H892" i="22"/>
  <c r="AN892" i="22" s="1"/>
  <c r="I892" i="22"/>
  <c r="J892" i="22"/>
  <c r="K892" i="22"/>
  <c r="L892" i="22"/>
  <c r="B893" i="22"/>
  <c r="C893" i="22"/>
  <c r="AL893" i="22" s="1"/>
  <c r="E893" i="22"/>
  <c r="AJ893" i="22" s="1"/>
  <c r="F893" i="22"/>
  <c r="AM893" i="22" s="1"/>
  <c r="G893" i="22"/>
  <c r="H893" i="22"/>
  <c r="AN893" i="22" s="1"/>
  <c r="I893" i="22"/>
  <c r="J893" i="22"/>
  <c r="K893" i="22"/>
  <c r="L893" i="22"/>
  <c r="B894" i="22"/>
  <c r="C894" i="22"/>
  <c r="AL894" i="22" s="1"/>
  <c r="E894" i="22"/>
  <c r="AJ894" i="22" s="1"/>
  <c r="F894" i="22"/>
  <c r="AM894" i="22" s="1"/>
  <c r="G894" i="22"/>
  <c r="H894" i="22"/>
  <c r="AN894" i="22" s="1"/>
  <c r="I894" i="22"/>
  <c r="J894" i="22"/>
  <c r="K894" i="22"/>
  <c r="L894" i="22"/>
  <c r="B895" i="22"/>
  <c r="C895" i="22"/>
  <c r="AL895" i="22" s="1"/>
  <c r="E895" i="22"/>
  <c r="AJ895" i="22" s="1"/>
  <c r="F895" i="22"/>
  <c r="AM895" i="22" s="1"/>
  <c r="G895" i="22"/>
  <c r="H895" i="22"/>
  <c r="AN895" i="22" s="1"/>
  <c r="I895" i="22"/>
  <c r="J895" i="22"/>
  <c r="K895" i="22"/>
  <c r="L895" i="22"/>
  <c r="B896" i="22"/>
  <c r="C896" i="22"/>
  <c r="AL896" i="22" s="1"/>
  <c r="E896" i="22"/>
  <c r="AJ896" i="22" s="1"/>
  <c r="F896" i="22"/>
  <c r="AM896" i="22" s="1"/>
  <c r="G896" i="22"/>
  <c r="H896" i="22"/>
  <c r="AN896" i="22" s="1"/>
  <c r="I896" i="22"/>
  <c r="J896" i="22"/>
  <c r="K896" i="22"/>
  <c r="L896" i="22"/>
  <c r="B897" i="22"/>
  <c r="C897" i="22"/>
  <c r="AL897" i="22" s="1"/>
  <c r="E897" i="22"/>
  <c r="AJ897" i="22" s="1"/>
  <c r="F897" i="22"/>
  <c r="AM897" i="22" s="1"/>
  <c r="G897" i="22"/>
  <c r="H897" i="22"/>
  <c r="AN897" i="22" s="1"/>
  <c r="I897" i="22"/>
  <c r="J897" i="22"/>
  <c r="K897" i="22"/>
  <c r="L897" i="22"/>
  <c r="B898" i="22"/>
  <c r="C898" i="22"/>
  <c r="AL898" i="22" s="1"/>
  <c r="E898" i="22"/>
  <c r="AJ898" i="22" s="1"/>
  <c r="F898" i="22"/>
  <c r="AM898" i="22" s="1"/>
  <c r="G898" i="22"/>
  <c r="H898" i="22"/>
  <c r="AN898" i="22" s="1"/>
  <c r="I898" i="22"/>
  <c r="J898" i="22"/>
  <c r="K898" i="22"/>
  <c r="L898" i="22"/>
  <c r="B899" i="22"/>
  <c r="C899" i="22"/>
  <c r="AL899" i="22" s="1"/>
  <c r="E899" i="22"/>
  <c r="AJ899" i="22" s="1"/>
  <c r="F899" i="22"/>
  <c r="AM899" i="22" s="1"/>
  <c r="G899" i="22"/>
  <c r="H899" i="22"/>
  <c r="AN899" i="22" s="1"/>
  <c r="I899" i="22"/>
  <c r="J899" i="22"/>
  <c r="K899" i="22"/>
  <c r="L899" i="22"/>
  <c r="B900" i="22"/>
  <c r="C900" i="22"/>
  <c r="AL900" i="22" s="1"/>
  <c r="E900" i="22"/>
  <c r="AJ900" i="22" s="1"/>
  <c r="F900" i="22"/>
  <c r="AM900" i="22" s="1"/>
  <c r="G900" i="22"/>
  <c r="H900" i="22"/>
  <c r="AN900" i="22" s="1"/>
  <c r="I900" i="22"/>
  <c r="J900" i="22"/>
  <c r="K900" i="22"/>
  <c r="L900" i="22"/>
  <c r="B901" i="22"/>
  <c r="C901" i="22"/>
  <c r="AL901" i="22" s="1"/>
  <c r="E901" i="22"/>
  <c r="AJ901" i="22" s="1"/>
  <c r="F901" i="22"/>
  <c r="AM901" i="22" s="1"/>
  <c r="G901" i="22"/>
  <c r="H901" i="22"/>
  <c r="AN901" i="22" s="1"/>
  <c r="I901" i="22"/>
  <c r="J901" i="22"/>
  <c r="K901" i="22"/>
  <c r="L901" i="22"/>
  <c r="B902" i="22"/>
  <c r="C902" i="22"/>
  <c r="AL902" i="22" s="1"/>
  <c r="E902" i="22"/>
  <c r="AJ902" i="22" s="1"/>
  <c r="F902" i="22"/>
  <c r="AM902" i="22" s="1"/>
  <c r="G902" i="22"/>
  <c r="H902" i="22"/>
  <c r="AN902" i="22" s="1"/>
  <c r="I902" i="22"/>
  <c r="J902" i="22"/>
  <c r="K902" i="22"/>
  <c r="L902" i="22"/>
  <c r="B903" i="22"/>
  <c r="C903" i="22"/>
  <c r="AL903" i="22" s="1"/>
  <c r="E903" i="22"/>
  <c r="AJ903" i="22" s="1"/>
  <c r="F903" i="22"/>
  <c r="AM903" i="22" s="1"/>
  <c r="G903" i="22"/>
  <c r="H903" i="22"/>
  <c r="AN903" i="22" s="1"/>
  <c r="I903" i="22"/>
  <c r="J903" i="22"/>
  <c r="K903" i="22"/>
  <c r="L903" i="22"/>
  <c r="B904" i="22"/>
  <c r="C904" i="22"/>
  <c r="AL904" i="22" s="1"/>
  <c r="E904" i="22"/>
  <c r="AJ904" i="22" s="1"/>
  <c r="F904" i="22"/>
  <c r="AM904" i="22" s="1"/>
  <c r="G904" i="22"/>
  <c r="H904" i="22"/>
  <c r="AN904" i="22" s="1"/>
  <c r="I904" i="22"/>
  <c r="J904" i="22"/>
  <c r="K904" i="22"/>
  <c r="L904" i="22"/>
  <c r="B905" i="22"/>
  <c r="C905" i="22"/>
  <c r="AL905" i="22" s="1"/>
  <c r="E905" i="22"/>
  <c r="AJ905" i="22" s="1"/>
  <c r="F905" i="22"/>
  <c r="AM905" i="22" s="1"/>
  <c r="G905" i="22"/>
  <c r="H905" i="22"/>
  <c r="AN905" i="22" s="1"/>
  <c r="I905" i="22"/>
  <c r="J905" i="22"/>
  <c r="K905" i="22"/>
  <c r="L905" i="22"/>
  <c r="B906" i="22"/>
  <c r="C906" i="22"/>
  <c r="AL906" i="22" s="1"/>
  <c r="E906" i="22"/>
  <c r="AJ906" i="22" s="1"/>
  <c r="F906" i="22"/>
  <c r="AM906" i="22" s="1"/>
  <c r="G906" i="22"/>
  <c r="H906" i="22"/>
  <c r="AN906" i="22" s="1"/>
  <c r="I906" i="22"/>
  <c r="J906" i="22"/>
  <c r="K906" i="22"/>
  <c r="L906" i="22"/>
  <c r="B907" i="22"/>
  <c r="C907" i="22"/>
  <c r="AL907" i="22" s="1"/>
  <c r="E907" i="22"/>
  <c r="AJ907" i="22" s="1"/>
  <c r="F907" i="22"/>
  <c r="AM907" i="22" s="1"/>
  <c r="G907" i="22"/>
  <c r="H907" i="22"/>
  <c r="AN907" i="22" s="1"/>
  <c r="I907" i="22"/>
  <c r="J907" i="22"/>
  <c r="K907" i="22"/>
  <c r="L907" i="22"/>
  <c r="B908" i="22"/>
  <c r="C908" i="22"/>
  <c r="AL908" i="22" s="1"/>
  <c r="E908" i="22"/>
  <c r="AJ908" i="22" s="1"/>
  <c r="F908" i="22"/>
  <c r="AM908" i="22" s="1"/>
  <c r="G908" i="22"/>
  <c r="H908" i="22"/>
  <c r="AN908" i="22" s="1"/>
  <c r="I908" i="22"/>
  <c r="J908" i="22"/>
  <c r="K908" i="22"/>
  <c r="L908" i="22"/>
  <c r="B909" i="22"/>
  <c r="C909" i="22"/>
  <c r="AL909" i="22" s="1"/>
  <c r="E909" i="22"/>
  <c r="AJ909" i="22" s="1"/>
  <c r="F909" i="22"/>
  <c r="AM909" i="22" s="1"/>
  <c r="G909" i="22"/>
  <c r="H909" i="22"/>
  <c r="AN909" i="22" s="1"/>
  <c r="I909" i="22"/>
  <c r="J909" i="22"/>
  <c r="K909" i="22"/>
  <c r="L909" i="22"/>
  <c r="B910" i="22"/>
  <c r="C910" i="22"/>
  <c r="AL910" i="22" s="1"/>
  <c r="E910" i="22"/>
  <c r="AJ910" i="22" s="1"/>
  <c r="F910" i="22"/>
  <c r="AM910" i="22" s="1"/>
  <c r="G910" i="22"/>
  <c r="H910" i="22"/>
  <c r="AN910" i="22" s="1"/>
  <c r="I910" i="22"/>
  <c r="J910" i="22"/>
  <c r="K910" i="22"/>
  <c r="L910" i="22"/>
  <c r="B911" i="22"/>
  <c r="C911" i="22"/>
  <c r="AL911" i="22" s="1"/>
  <c r="E911" i="22"/>
  <c r="AJ911" i="22" s="1"/>
  <c r="F911" i="22"/>
  <c r="AM911" i="22" s="1"/>
  <c r="G911" i="22"/>
  <c r="H911" i="22"/>
  <c r="AN911" i="22" s="1"/>
  <c r="I911" i="22"/>
  <c r="J911" i="22"/>
  <c r="K911" i="22"/>
  <c r="L911" i="22"/>
  <c r="B912" i="22"/>
  <c r="C912" i="22"/>
  <c r="AL912" i="22" s="1"/>
  <c r="E912" i="22"/>
  <c r="AJ912" i="22" s="1"/>
  <c r="F912" i="22"/>
  <c r="AM912" i="22" s="1"/>
  <c r="G912" i="22"/>
  <c r="H912" i="22"/>
  <c r="AN912" i="22" s="1"/>
  <c r="I912" i="22"/>
  <c r="J912" i="22"/>
  <c r="K912" i="22"/>
  <c r="L912" i="22"/>
  <c r="B913" i="22"/>
  <c r="C913" i="22"/>
  <c r="AL913" i="22" s="1"/>
  <c r="E913" i="22"/>
  <c r="AJ913" i="22" s="1"/>
  <c r="F913" i="22"/>
  <c r="AM913" i="22" s="1"/>
  <c r="G913" i="22"/>
  <c r="H913" i="22"/>
  <c r="AN913" i="22" s="1"/>
  <c r="I913" i="22"/>
  <c r="J913" i="22"/>
  <c r="K913" i="22"/>
  <c r="L913" i="22"/>
  <c r="B914" i="22"/>
  <c r="C914" i="22"/>
  <c r="AL914" i="22" s="1"/>
  <c r="E914" i="22"/>
  <c r="AJ914" i="22" s="1"/>
  <c r="F914" i="22"/>
  <c r="AM914" i="22" s="1"/>
  <c r="G914" i="22"/>
  <c r="H914" i="22"/>
  <c r="AN914" i="22" s="1"/>
  <c r="I914" i="22"/>
  <c r="J914" i="22"/>
  <c r="K914" i="22"/>
  <c r="L914" i="22"/>
  <c r="B915" i="22"/>
  <c r="C915" i="22"/>
  <c r="AL915" i="22" s="1"/>
  <c r="E915" i="22"/>
  <c r="AJ915" i="22" s="1"/>
  <c r="F915" i="22"/>
  <c r="AM915" i="22" s="1"/>
  <c r="G915" i="22"/>
  <c r="H915" i="22"/>
  <c r="AN915" i="22" s="1"/>
  <c r="I915" i="22"/>
  <c r="J915" i="22"/>
  <c r="K915" i="22"/>
  <c r="L915" i="22"/>
  <c r="B916" i="22"/>
  <c r="C916" i="22"/>
  <c r="AL916" i="22" s="1"/>
  <c r="E916" i="22"/>
  <c r="AJ916" i="22" s="1"/>
  <c r="F916" i="22"/>
  <c r="AM916" i="22" s="1"/>
  <c r="G916" i="22"/>
  <c r="H916" i="22"/>
  <c r="AN916" i="22" s="1"/>
  <c r="I916" i="22"/>
  <c r="J916" i="22"/>
  <c r="K916" i="22"/>
  <c r="L916" i="22"/>
  <c r="B917" i="22"/>
  <c r="C917" i="22"/>
  <c r="AL917" i="22" s="1"/>
  <c r="E917" i="22"/>
  <c r="AJ917" i="22" s="1"/>
  <c r="F917" i="22"/>
  <c r="AM917" i="22" s="1"/>
  <c r="G917" i="22"/>
  <c r="H917" i="22"/>
  <c r="AN917" i="22" s="1"/>
  <c r="I917" i="22"/>
  <c r="J917" i="22"/>
  <c r="K917" i="22"/>
  <c r="L917" i="22"/>
  <c r="B918" i="22"/>
  <c r="C918" i="22"/>
  <c r="AL918" i="22" s="1"/>
  <c r="E918" i="22"/>
  <c r="AJ918" i="22" s="1"/>
  <c r="F918" i="22"/>
  <c r="AM918" i="22" s="1"/>
  <c r="G918" i="22"/>
  <c r="H918" i="22"/>
  <c r="AN918" i="22" s="1"/>
  <c r="I918" i="22"/>
  <c r="J918" i="22"/>
  <c r="K918" i="22"/>
  <c r="L918" i="22"/>
  <c r="B919" i="22"/>
  <c r="C919" i="22"/>
  <c r="AL919" i="22" s="1"/>
  <c r="E919" i="22"/>
  <c r="AJ919" i="22" s="1"/>
  <c r="F919" i="22"/>
  <c r="AM919" i="22" s="1"/>
  <c r="G919" i="22"/>
  <c r="H919" i="22"/>
  <c r="AN919" i="22" s="1"/>
  <c r="I919" i="22"/>
  <c r="J919" i="22"/>
  <c r="K919" i="22"/>
  <c r="L919" i="22"/>
  <c r="B920" i="22"/>
  <c r="C920" i="22"/>
  <c r="AL920" i="22" s="1"/>
  <c r="E920" i="22"/>
  <c r="AJ920" i="22" s="1"/>
  <c r="F920" i="22"/>
  <c r="AM920" i="22" s="1"/>
  <c r="G920" i="22"/>
  <c r="H920" i="22"/>
  <c r="AN920" i="22" s="1"/>
  <c r="I920" i="22"/>
  <c r="J920" i="22"/>
  <c r="K920" i="22"/>
  <c r="L920" i="22"/>
  <c r="B921" i="22"/>
  <c r="C921" i="22"/>
  <c r="AL921" i="22" s="1"/>
  <c r="E921" i="22"/>
  <c r="AJ921" i="22" s="1"/>
  <c r="F921" i="22"/>
  <c r="AM921" i="22" s="1"/>
  <c r="G921" i="22"/>
  <c r="H921" i="22"/>
  <c r="AN921" i="22" s="1"/>
  <c r="I921" i="22"/>
  <c r="J921" i="22"/>
  <c r="K921" i="22"/>
  <c r="L921" i="22"/>
  <c r="B922" i="22"/>
  <c r="C922" i="22"/>
  <c r="AL922" i="22" s="1"/>
  <c r="E922" i="22"/>
  <c r="AJ922" i="22" s="1"/>
  <c r="F922" i="22"/>
  <c r="AM922" i="22" s="1"/>
  <c r="G922" i="22"/>
  <c r="H922" i="22"/>
  <c r="AN922" i="22" s="1"/>
  <c r="I922" i="22"/>
  <c r="J922" i="22"/>
  <c r="K922" i="22"/>
  <c r="L922" i="22"/>
  <c r="B923" i="22"/>
  <c r="C923" i="22"/>
  <c r="AL923" i="22" s="1"/>
  <c r="E923" i="22"/>
  <c r="AJ923" i="22" s="1"/>
  <c r="F923" i="22"/>
  <c r="AM923" i="22" s="1"/>
  <c r="G923" i="22"/>
  <c r="H923" i="22"/>
  <c r="AN923" i="22" s="1"/>
  <c r="I923" i="22"/>
  <c r="J923" i="22"/>
  <c r="K923" i="22"/>
  <c r="L923" i="22"/>
  <c r="B924" i="22"/>
  <c r="C924" i="22"/>
  <c r="AL924" i="22" s="1"/>
  <c r="E924" i="22"/>
  <c r="AJ924" i="22" s="1"/>
  <c r="F924" i="22"/>
  <c r="AM924" i="22" s="1"/>
  <c r="G924" i="22"/>
  <c r="H924" i="22"/>
  <c r="AN924" i="22" s="1"/>
  <c r="I924" i="22"/>
  <c r="J924" i="22"/>
  <c r="K924" i="22"/>
  <c r="L924" i="22"/>
  <c r="B925" i="22"/>
  <c r="C925" i="22"/>
  <c r="AL925" i="22" s="1"/>
  <c r="E925" i="22"/>
  <c r="AJ925" i="22" s="1"/>
  <c r="F925" i="22"/>
  <c r="AM925" i="22" s="1"/>
  <c r="G925" i="22"/>
  <c r="H925" i="22"/>
  <c r="AN925" i="22" s="1"/>
  <c r="I925" i="22"/>
  <c r="J925" i="22"/>
  <c r="K925" i="22"/>
  <c r="L925" i="22"/>
  <c r="B926" i="22"/>
  <c r="C926" i="22"/>
  <c r="AL926" i="22" s="1"/>
  <c r="E926" i="22"/>
  <c r="AJ926" i="22" s="1"/>
  <c r="F926" i="22"/>
  <c r="AM926" i="22" s="1"/>
  <c r="G926" i="22"/>
  <c r="H926" i="22"/>
  <c r="AN926" i="22" s="1"/>
  <c r="I926" i="22"/>
  <c r="J926" i="22"/>
  <c r="K926" i="22"/>
  <c r="L926" i="22"/>
  <c r="B927" i="22"/>
  <c r="C927" i="22"/>
  <c r="AL927" i="22" s="1"/>
  <c r="E927" i="22"/>
  <c r="AJ927" i="22" s="1"/>
  <c r="F927" i="22"/>
  <c r="AM927" i="22" s="1"/>
  <c r="G927" i="22"/>
  <c r="H927" i="22"/>
  <c r="AN927" i="22" s="1"/>
  <c r="I927" i="22"/>
  <c r="J927" i="22"/>
  <c r="K927" i="22"/>
  <c r="L927" i="22"/>
  <c r="B928" i="22"/>
  <c r="C928" i="22"/>
  <c r="AL928" i="22" s="1"/>
  <c r="E928" i="22"/>
  <c r="AJ928" i="22" s="1"/>
  <c r="F928" i="22"/>
  <c r="AM928" i="22" s="1"/>
  <c r="G928" i="22"/>
  <c r="H928" i="22"/>
  <c r="AN928" i="22" s="1"/>
  <c r="I928" i="22"/>
  <c r="J928" i="22"/>
  <c r="K928" i="22"/>
  <c r="L928" i="22"/>
  <c r="B929" i="22"/>
  <c r="C929" i="22"/>
  <c r="AL929" i="22" s="1"/>
  <c r="E929" i="22"/>
  <c r="AJ929" i="22" s="1"/>
  <c r="F929" i="22"/>
  <c r="AM929" i="22" s="1"/>
  <c r="G929" i="22"/>
  <c r="H929" i="22"/>
  <c r="AN929" i="22" s="1"/>
  <c r="I929" i="22"/>
  <c r="J929" i="22"/>
  <c r="K929" i="22"/>
  <c r="L929" i="22"/>
  <c r="B930" i="22"/>
  <c r="C930" i="22"/>
  <c r="AL930" i="22" s="1"/>
  <c r="E930" i="22"/>
  <c r="AJ930" i="22" s="1"/>
  <c r="F930" i="22"/>
  <c r="AM930" i="22" s="1"/>
  <c r="G930" i="22"/>
  <c r="H930" i="22"/>
  <c r="AN930" i="22" s="1"/>
  <c r="I930" i="22"/>
  <c r="J930" i="22"/>
  <c r="K930" i="22"/>
  <c r="L930" i="22"/>
  <c r="B931" i="22"/>
  <c r="C931" i="22"/>
  <c r="AL931" i="22" s="1"/>
  <c r="E931" i="22"/>
  <c r="AJ931" i="22" s="1"/>
  <c r="F931" i="22"/>
  <c r="AM931" i="22" s="1"/>
  <c r="G931" i="22"/>
  <c r="H931" i="22"/>
  <c r="AN931" i="22" s="1"/>
  <c r="I931" i="22"/>
  <c r="J931" i="22"/>
  <c r="K931" i="22"/>
  <c r="L931" i="22"/>
  <c r="B932" i="22"/>
  <c r="C932" i="22"/>
  <c r="AL932" i="22" s="1"/>
  <c r="E932" i="22"/>
  <c r="AJ932" i="22" s="1"/>
  <c r="F932" i="22"/>
  <c r="AM932" i="22" s="1"/>
  <c r="G932" i="22"/>
  <c r="H932" i="22"/>
  <c r="AN932" i="22" s="1"/>
  <c r="I932" i="22"/>
  <c r="J932" i="22"/>
  <c r="K932" i="22"/>
  <c r="L932" i="22"/>
  <c r="B933" i="22"/>
  <c r="C933" i="22"/>
  <c r="AL933" i="22" s="1"/>
  <c r="E933" i="22"/>
  <c r="AJ933" i="22" s="1"/>
  <c r="F933" i="22"/>
  <c r="AM933" i="22" s="1"/>
  <c r="G933" i="22"/>
  <c r="H933" i="22"/>
  <c r="AN933" i="22" s="1"/>
  <c r="I933" i="22"/>
  <c r="J933" i="22"/>
  <c r="K933" i="22"/>
  <c r="L933" i="22"/>
  <c r="B934" i="22"/>
  <c r="C934" i="22"/>
  <c r="AL934" i="22" s="1"/>
  <c r="E934" i="22"/>
  <c r="AJ934" i="22" s="1"/>
  <c r="F934" i="22"/>
  <c r="AM934" i="22" s="1"/>
  <c r="G934" i="22"/>
  <c r="H934" i="22"/>
  <c r="AN934" i="22" s="1"/>
  <c r="I934" i="22"/>
  <c r="J934" i="22"/>
  <c r="K934" i="22"/>
  <c r="L934" i="22"/>
  <c r="B935" i="22"/>
  <c r="C935" i="22"/>
  <c r="AL935" i="22" s="1"/>
  <c r="E935" i="22"/>
  <c r="AJ935" i="22" s="1"/>
  <c r="F935" i="22"/>
  <c r="AM935" i="22" s="1"/>
  <c r="G935" i="22"/>
  <c r="H935" i="22"/>
  <c r="AN935" i="22" s="1"/>
  <c r="I935" i="22"/>
  <c r="J935" i="22"/>
  <c r="K935" i="22"/>
  <c r="L935" i="22"/>
  <c r="B936" i="22"/>
  <c r="C936" i="22"/>
  <c r="AL936" i="22" s="1"/>
  <c r="E936" i="22"/>
  <c r="AJ936" i="22" s="1"/>
  <c r="F936" i="22"/>
  <c r="AM936" i="22" s="1"/>
  <c r="G936" i="22"/>
  <c r="H936" i="22"/>
  <c r="AN936" i="22" s="1"/>
  <c r="I936" i="22"/>
  <c r="J936" i="22"/>
  <c r="K936" i="22"/>
  <c r="L936" i="22"/>
  <c r="B937" i="22"/>
  <c r="C937" i="22"/>
  <c r="AL937" i="22" s="1"/>
  <c r="E937" i="22"/>
  <c r="AJ937" i="22" s="1"/>
  <c r="F937" i="22"/>
  <c r="AM937" i="22" s="1"/>
  <c r="G937" i="22"/>
  <c r="H937" i="22"/>
  <c r="AN937" i="22" s="1"/>
  <c r="I937" i="22"/>
  <c r="J937" i="22"/>
  <c r="K937" i="22"/>
  <c r="L937" i="22"/>
  <c r="B938" i="22"/>
  <c r="C938" i="22"/>
  <c r="AL938" i="22" s="1"/>
  <c r="E938" i="22"/>
  <c r="AJ938" i="22" s="1"/>
  <c r="F938" i="22"/>
  <c r="AM938" i="22" s="1"/>
  <c r="G938" i="22"/>
  <c r="H938" i="22"/>
  <c r="AN938" i="22" s="1"/>
  <c r="I938" i="22"/>
  <c r="J938" i="22"/>
  <c r="K938" i="22"/>
  <c r="L938" i="22"/>
  <c r="B939" i="22"/>
  <c r="C939" i="22"/>
  <c r="AL939" i="22" s="1"/>
  <c r="E939" i="22"/>
  <c r="AJ939" i="22" s="1"/>
  <c r="F939" i="22"/>
  <c r="AM939" i="22" s="1"/>
  <c r="G939" i="22"/>
  <c r="H939" i="22"/>
  <c r="AN939" i="22" s="1"/>
  <c r="I939" i="22"/>
  <c r="J939" i="22"/>
  <c r="K939" i="22"/>
  <c r="L939" i="22"/>
  <c r="B940" i="22"/>
  <c r="C940" i="22"/>
  <c r="AL940" i="22" s="1"/>
  <c r="E940" i="22"/>
  <c r="AJ940" i="22" s="1"/>
  <c r="F940" i="22"/>
  <c r="AM940" i="22" s="1"/>
  <c r="G940" i="22"/>
  <c r="H940" i="22"/>
  <c r="AN940" i="22" s="1"/>
  <c r="I940" i="22"/>
  <c r="J940" i="22"/>
  <c r="K940" i="22"/>
  <c r="L940" i="22"/>
  <c r="B941" i="22"/>
  <c r="C941" i="22"/>
  <c r="AL941" i="22" s="1"/>
  <c r="E941" i="22"/>
  <c r="AJ941" i="22" s="1"/>
  <c r="F941" i="22"/>
  <c r="AM941" i="22" s="1"/>
  <c r="G941" i="22"/>
  <c r="H941" i="22"/>
  <c r="AN941" i="22" s="1"/>
  <c r="I941" i="22"/>
  <c r="J941" i="22"/>
  <c r="K941" i="22"/>
  <c r="L941" i="22"/>
  <c r="B942" i="22"/>
  <c r="C942" i="22"/>
  <c r="AL942" i="22" s="1"/>
  <c r="E942" i="22"/>
  <c r="AJ942" i="22" s="1"/>
  <c r="F942" i="22"/>
  <c r="AM942" i="22" s="1"/>
  <c r="G942" i="22"/>
  <c r="H942" i="22"/>
  <c r="AN942" i="22" s="1"/>
  <c r="I942" i="22"/>
  <c r="J942" i="22"/>
  <c r="K942" i="22"/>
  <c r="L942" i="22"/>
  <c r="B943" i="22"/>
  <c r="C943" i="22"/>
  <c r="AL943" i="22" s="1"/>
  <c r="E943" i="22"/>
  <c r="AJ943" i="22" s="1"/>
  <c r="F943" i="22"/>
  <c r="AM943" i="22" s="1"/>
  <c r="G943" i="22"/>
  <c r="H943" i="22"/>
  <c r="AN943" i="22" s="1"/>
  <c r="I943" i="22"/>
  <c r="J943" i="22"/>
  <c r="K943" i="22"/>
  <c r="L943" i="22"/>
  <c r="B944" i="22"/>
  <c r="C944" i="22"/>
  <c r="AL944" i="22" s="1"/>
  <c r="E944" i="22"/>
  <c r="AJ944" i="22" s="1"/>
  <c r="F944" i="22"/>
  <c r="AM944" i="22" s="1"/>
  <c r="G944" i="22"/>
  <c r="H944" i="22"/>
  <c r="AN944" i="22" s="1"/>
  <c r="I944" i="22"/>
  <c r="J944" i="22"/>
  <c r="K944" i="22"/>
  <c r="L944" i="22"/>
  <c r="B945" i="22"/>
  <c r="C945" i="22"/>
  <c r="AL945" i="22" s="1"/>
  <c r="E945" i="22"/>
  <c r="AJ945" i="22" s="1"/>
  <c r="F945" i="22"/>
  <c r="AM945" i="22" s="1"/>
  <c r="G945" i="22"/>
  <c r="H945" i="22"/>
  <c r="AN945" i="22" s="1"/>
  <c r="I945" i="22"/>
  <c r="J945" i="22"/>
  <c r="K945" i="22"/>
  <c r="L945" i="22"/>
  <c r="B946" i="22"/>
  <c r="C946" i="22"/>
  <c r="AL946" i="22" s="1"/>
  <c r="E946" i="22"/>
  <c r="AJ946" i="22" s="1"/>
  <c r="F946" i="22"/>
  <c r="AM946" i="22" s="1"/>
  <c r="G946" i="22"/>
  <c r="H946" i="22"/>
  <c r="AN946" i="22" s="1"/>
  <c r="I946" i="22"/>
  <c r="J946" i="22"/>
  <c r="K946" i="22"/>
  <c r="L946" i="22"/>
  <c r="B947" i="22"/>
  <c r="C947" i="22"/>
  <c r="AL947" i="22" s="1"/>
  <c r="E947" i="22"/>
  <c r="AJ947" i="22" s="1"/>
  <c r="F947" i="22"/>
  <c r="AM947" i="22" s="1"/>
  <c r="G947" i="22"/>
  <c r="H947" i="22"/>
  <c r="AN947" i="22" s="1"/>
  <c r="I947" i="22"/>
  <c r="J947" i="22"/>
  <c r="K947" i="22"/>
  <c r="L947" i="22"/>
  <c r="B948" i="22"/>
  <c r="C948" i="22"/>
  <c r="AL948" i="22" s="1"/>
  <c r="E948" i="22"/>
  <c r="AJ948" i="22" s="1"/>
  <c r="F948" i="22"/>
  <c r="AM948" i="22" s="1"/>
  <c r="G948" i="22"/>
  <c r="H948" i="22"/>
  <c r="AN948" i="22" s="1"/>
  <c r="I948" i="22"/>
  <c r="J948" i="22"/>
  <c r="K948" i="22"/>
  <c r="L948" i="22"/>
  <c r="B949" i="22"/>
  <c r="C949" i="22"/>
  <c r="AL949" i="22" s="1"/>
  <c r="E949" i="22"/>
  <c r="AJ949" i="22" s="1"/>
  <c r="F949" i="22"/>
  <c r="AM949" i="22" s="1"/>
  <c r="G949" i="22"/>
  <c r="H949" i="22"/>
  <c r="AN949" i="22" s="1"/>
  <c r="I949" i="22"/>
  <c r="J949" i="22"/>
  <c r="K949" i="22"/>
  <c r="L949" i="22"/>
  <c r="B950" i="22"/>
  <c r="C950" i="22"/>
  <c r="AL950" i="22" s="1"/>
  <c r="E950" i="22"/>
  <c r="AJ950" i="22" s="1"/>
  <c r="F950" i="22"/>
  <c r="AM950" i="22" s="1"/>
  <c r="G950" i="22"/>
  <c r="H950" i="22"/>
  <c r="AN950" i="22" s="1"/>
  <c r="I950" i="22"/>
  <c r="J950" i="22"/>
  <c r="K950" i="22"/>
  <c r="L950" i="22"/>
  <c r="B951" i="22"/>
  <c r="C951" i="22"/>
  <c r="AL951" i="22" s="1"/>
  <c r="E951" i="22"/>
  <c r="AJ951" i="22" s="1"/>
  <c r="F951" i="22"/>
  <c r="AM951" i="22" s="1"/>
  <c r="G951" i="22"/>
  <c r="H951" i="22"/>
  <c r="AN951" i="22" s="1"/>
  <c r="I951" i="22"/>
  <c r="J951" i="22"/>
  <c r="K951" i="22"/>
  <c r="L951" i="22"/>
  <c r="B952" i="22"/>
  <c r="C952" i="22"/>
  <c r="AL952" i="22" s="1"/>
  <c r="E952" i="22"/>
  <c r="AJ952" i="22" s="1"/>
  <c r="F952" i="22"/>
  <c r="AM952" i="22" s="1"/>
  <c r="G952" i="22"/>
  <c r="H952" i="22"/>
  <c r="AN952" i="22" s="1"/>
  <c r="I952" i="22"/>
  <c r="J952" i="22"/>
  <c r="K952" i="22"/>
  <c r="L952" i="22"/>
  <c r="B953" i="22"/>
  <c r="C953" i="22"/>
  <c r="AL953" i="22" s="1"/>
  <c r="E953" i="22"/>
  <c r="AJ953" i="22" s="1"/>
  <c r="F953" i="22"/>
  <c r="AM953" i="22" s="1"/>
  <c r="G953" i="22"/>
  <c r="H953" i="22"/>
  <c r="AN953" i="22" s="1"/>
  <c r="I953" i="22"/>
  <c r="J953" i="22"/>
  <c r="K953" i="22"/>
  <c r="L953" i="22"/>
  <c r="B954" i="22"/>
  <c r="C954" i="22"/>
  <c r="AL954" i="22" s="1"/>
  <c r="E954" i="22"/>
  <c r="AJ954" i="22" s="1"/>
  <c r="F954" i="22"/>
  <c r="AM954" i="22" s="1"/>
  <c r="G954" i="22"/>
  <c r="H954" i="22"/>
  <c r="AN954" i="22" s="1"/>
  <c r="I954" i="22"/>
  <c r="J954" i="22"/>
  <c r="K954" i="22"/>
  <c r="L954" i="22"/>
  <c r="B955" i="22"/>
  <c r="C955" i="22"/>
  <c r="AL955" i="22" s="1"/>
  <c r="E955" i="22"/>
  <c r="AJ955" i="22" s="1"/>
  <c r="F955" i="22"/>
  <c r="AM955" i="22" s="1"/>
  <c r="G955" i="22"/>
  <c r="H955" i="22"/>
  <c r="AN955" i="22" s="1"/>
  <c r="I955" i="22"/>
  <c r="J955" i="22"/>
  <c r="K955" i="22"/>
  <c r="L955" i="22"/>
  <c r="B956" i="22"/>
  <c r="C956" i="22"/>
  <c r="AL956" i="22" s="1"/>
  <c r="E956" i="22"/>
  <c r="AJ956" i="22" s="1"/>
  <c r="F956" i="22"/>
  <c r="AM956" i="22" s="1"/>
  <c r="G956" i="22"/>
  <c r="H956" i="22"/>
  <c r="AN956" i="22" s="1"/>
  <c r="I956" i="22"/>
  <c r="J956" i="22"/>
  <c r="K956" i="22"/>
  <c r="L956" i="22"/>
  <c r="B957" i="22"/>
  <c r="C957" i="22"/>
  <c r="AL957" i="22" s="1"/>
  <c r="E957" i="22"/>
  <c r="AJ957" i="22" s="1"/>
  <c r="F957" i="22"/>
  <c r="AM957" i="22" s="1"/>
  <c r="G957" i="22"/>
  <c r="H957" i="22"/>
  <c r="AN957" i="22" s="1"/>
  <c r="I957" i="22"/>
  <c r="J957" i="22"/>
  <c r="K957" i="22"/>
  <c r="L957" i="22"/>
  <c r="B958" i="22"/>
  <c r="C958" i="22"/>
  <c r="AL958" i="22" s="1"/>
  <c r="E958" i="22"/>
  <c r="AJ958" i="22" s="1"/>
  <c r="F958" i="22"/>
  <c r="AM958" i="22" s="1"/>
  <c r="G958" i="22"/>
  <c r="H958" i="22"/>
  <c r="AN958" i="22" s="1"/>
  <c r="I958" i="22"/>
  <c r="J958" i="22"/>
  <c r="K958" i="22"/>
  <c r="L958" i="22"/>
  <c r="B959" i="22"/>
  <c r="C959" i="22"/>
  <c r="AL959" i="22" s="1"/>
  <c r="E959" i="22"/>
  <c r="AJ959" i="22" s="1"/>
  <c r="F959" i="22"/>
  <c r="AM959" i="22" s="1"/>
  <c r="G959" i="22"/>
  <c r="H959" i="22"/>
  <c r="AN959" i="22" s="1"/>
  <c r="I959" i="22"/>
  <c r="J959" i="22"/>
  <c r="K959" i="22"/>
  <c r="L959" i="22"/>
  <c r="B960" i="22"/>
  <c r="C960" i="22"/>
  <c r="AL960" i="22" s="1"/>
  <c r="E960" i="22"/>
  <c r="AJ960" i="22" s="1"/>
  <c r="F960" i="22"/>
  <c r="AM960" i="22" s="1"/>
  <c r="G960" i="22"/>
  <c r="H960" i="22"/>
  <c r="AN960" i="22" s="1"/>
  <c r="I960" i="22"/>
  <c r="J960" i="22"/>
  <c r="K960" i="22"/>
  <c r="L960" i="22"/>
  <c r="B961" i="22"/>
  <c r="C961" i="22"/>
  <c r="AL961" i="22" s="1"/>
  <c r="E961" i="22"/>
  <c r="AJ961" i="22" s="1"/>
  <c r="F961" i="22"/>
  <c r="AM961" i="22" s="1"/>
  <c r="G961" i="22"/>
  <c r="H961" i="22"/>
  <c r="AN961" i="22" s="1"/>
  <c r="I961" i="22"/>
  <c r="J961" i="22"/>
  <c r="K961" i="22"/>
  <c r="L961" i="22"/>
  <c r="B962" i="22"/>
  <c r="C962" i="22"/>
  <c r="AL962" i="22" s="1"/>
  <c r="E962" i="22"/>
  <c r="AJ962" i="22" s="1"/>
  <c r="F962" i="22"/>
  <c r="AM962" i="22" s="1"/>
  <c r="G962" i="22"/>
  <c r="H962" i="22"/>
  <c r="AN962" i="22" s="1"/>
  <c r="I962" i="22"/>
  <c r="J962" i="22"/>
  <c r="K962" i="22"/>
  <c r="L962" i="22"/>
  <c r="B963" i="22"/>
  <c r="C963" i="22"/>
  <c r="AL963" i="22" s="1"/>
  <c r="E963" i="22"/>
  <c r="AJ963" i="22" s="1"/>
  <c r="F963" i="22"/>
  <c r="AM963" i="22" s="1"/>
  <c r="G963" i="22"/>
  <c r="H963" i="22"/>
  <c r="AN963" i="22" s="1"/>
  <c r="I963" i="22"/>
  <c r="J963" i="22"/>
  <c r="K963" i="22"/>
  <c r="L963" i="22"/>
  <c r="B964" i="22"/>
  <c r="C964" i="22"/>
  <c r="AL964" i="22" s="1"/>
  <c r="E964" i="22"/>
  <c r="AJ964" i="22" s="1"/>
  <c r="F964" i="22"/>
  <c r="AM964" i="22" s="1"/>
  <c r="G964" i="22"/>
  <c r="H964" i="22"/>
  <c r="AN964" i="22" s="1"/>
  <c r="I964" i="22"/>
  <c r="J964" i="22"/>
  <c r="K964" i="22"/>
  <c r="L964" i="22"/>
  <c r="B965" i="22"/>
  <c r="C965" i="22"/>
  <c r="AL965" i="22" s="1"/>
  <c r="E965" i="22"/>
  <c r="AJ965" i="22" s="1"/>
  <c r="F965" i="22"/>
  <c r="AM965" i="22" s="1"/>
  <c r="G965" i="22"/>
  <c r="H965" i="22"/>
  <c r="AN965" i="22" s="1"/>
  <c r="I965" i="22"/>
  <c r="J965" i="22"/>
  <c r="K965" i="22"/>
  <c r="L965" i="22"/>
  <c r="B966" i="22"/>
  <c r="C966" i="22"/>
  <c r="AL966" i="22" s="1"/>
  <c r="E966" i="22"/>
  <c r="AJ966" i="22" s="1"/>
  <c r="F966" i="22"/>
  <c r="AM966" i="22" s="1"/>
  <c r="G966" i="22"/>
  <c r="H966" i="22"/>
  <c r="AN966" i="22" s="1"/>
  <c r="I966" i="22"/>
  <c r="J966" i="22"/>
  <c r="K966" i="22"/>
  <c r="L966" i="22"/>
  <c r="B967" i="22"/>
  <c r="C967" i="22"/>
  <c r="AL967" i="22" s="1"/>
  <c r="E967" i="22"/>
  <c r="AJ967" i="22" s="1"/>
  <c r="F967" i="22"/>
  <c r="AM967" i="22" s="1"/>
  <c r="G967" i="22"/>
  <c r="H967" i="22"/>
  <c r="AN967" i="22" s="1"/>
  <c r="I967" i="22"/>
  <c r="J967" i="22"/>
  <c r="K967" i="22"/>
  <c r="L967" i="22"/>
  <c r="B968" i="22"/>
  <c r="C968" i="22"/>
  <c r="AL968" i="22" s="1"/>
  <c r="E968" i="22"/>
  <c r="AJ968" i="22" s="1"/>
  <c r="F968" i="22"/>
  <c r="AM968" i="22" s="1"/>
  <c r="G968" i="22"/>
  <c r="H968" i="22"/>
  <c r="AN968" i="22" s="1"/>
  <c r="I968" i="22"/>
  <c r="J968" i="22"/>
  <c r="K968" i="22"/>
  <c r="L968" i="22"/>
  <c r="B969" i="22"/>
  <c r="C969" i="22"/>
  <c r="AL969" i="22" s="1"/>
  <c r="E969" i="22"/>
  <c r="AJ969" i="22" s="1"/>
  <c r="F969" i="22"/>
  <c r="AM969" i="22" s="1"/>
  <c r="G969" i="22"/>
  <c r="H969" i="22"/>
  <c r="AN969" i="22" s="1"/>
  <c r="I969" i="22"/>
  <c r="J969" i="22"/>
  <c r="K969" i="22"/>
  <c r="L969" i="22"/>
  <c r="B970" i="22"/>
  <c r="C970" i="22"/>
  <c r="AL970" i="22" s="1"/>
  <c r="E970" i="22"/>
  <c r="AJ970" i="22" s="1"/>
  <c r="F970" i="22"/>
  <c r="AM970" i="22" s="1"/>
  <c r="G970" i="22"/>
  <c r="H970" i="22"/>
  <c r="AN970" i="22" s="1"/>
  <c r="I970" i="22"/>
  <c r="J970" i="22"/>
  <c r="K970" i="22"/>
  <c r="L970" i="22"/>
  <c r="B971" i="22"/>
  <c r="C971" i="22"/>
  <c r="AL971" i="22" s="1"/>
  <c r="E971" i="22"/>
  <c r="AJ971" i="22" s="1"/>
  <c r="F971" i="22"/>
  <c r="AM971" i="22" s="1"/>
  <c r="G971" i="22"/>
  <c r="H971" i="22"/>
  <c r="AN971" i="22" s="1"/>
  <c r="I971" i="22"/>
  <c r="J971" i="22"/>
  <c r="K971" i="22"/>
  <c r="L971" i="22"/>
  <c r="B972" i="22"/>
  <c r="C972" i="22"/>
  <c r="AL972" i="22" s="1"/>
  <c r="E972" i="22"/>
  <c r="AJ972" i="22" s="1"/>
  <c r="F972" i="22"/>
  <c r="AM972" i="22" s="1"/>
  <c r="G972" i="22"/>
  <c r="H972" i="22"/>
  <c r="AN972" i="22" s="1"/>
  <c r="I972" i="22"/>
  <c r="J972" i="22"/>
  <c r="K972" i="22"/>
  <c r="L972" i="22"/>
  <c r="B973" i="22"/>
  <c r="C973" i="22"/>
  <c r="AL973" i="22" s="1"/>
  <c r="E973" i="22"/>
  <c r="AJ973" i="22" s="1"/>
  <c r="F973" i="22"/>
  <c r="AM973" i="22" s="1"/>
  <c r="G973" i="22"/>
  <c r="H973" i="22"/>
  <c r="AN973" i="22" s="1"/>
  <c r="I973" i="22"/>
  <c r="J973" i="22"/>
  <c r="K973" i="22"/>
  <c r="L973" i="22"/>
  <c r="B974" i="22"/>
  <c r="C974" i="22"/>
  <c r="AL974" i="22" s="1"/>
  <c r="E974" i="22"/>
  <c r="AJ974" i="22" s="1"/>
  <c r="F974" i="22"/>
  <c r="AM974" i="22" s="1"/>
  <c r="G974" i="22"/>
  <c r="H974" i="22"/>
  <c r="AN974" i="22" s="1"/>
  <c r="I974" i="22"/>
  <c r="J974" i="22"/>
  <c r="K974" i="22"/>
  <c r="L974" i="22"/>
  <c r="B975" i="22"/>
  <c r="C975" i="22"/>
  <c r="AL975" i="22" s="1"/>
  <c r="E975" i="22"/>
  <c r="AJ975" i="22" s="1"/>
  <c r="F975" i="22"/>
  <c r="AM975" i="22" s="1"/>
  <c r="G975" i="22"/>
  <c r="H975" i="22"/>
  <c r="AN975" i="22" s="1"/>
  <c r="I975" i="22"/>
  <c r="J975" i="22"/>
  <c r="K975" i="22"/>
  <c r="L975" i="22"/>
  <c r="B976" i="22"/>
  <c r="C976" i="22"/>
  <c r="AL976" i="22" s="1"/>
  <c r="E976" i="22"/>
  <c r="AJ976" i="22" s="1"/>
  <c r="F976" i="22"/>
  <c r="AM976" i="22" s="1"/>
  <c r="G976" i="22"/>
  <c r="H976" i="22"/>
  <c r="AN976" i="22" s="1"/>
  <c r="I976" i="22"/>
  <c r="J976" i="22"/>
  <c r="K976" i="22"/>
  <c r="L976" i="22"/>
  <c r="B977" i="22"/>
  <c r="C977" i="22"/>
  <c r="AL977" i="22" s="1"/>
  <c r="E977" i="22"/>
  <c r="AJ977" i="22" s="1"/>
  <c r="F977" i="22"/>
  <c r="AM977" i="22" s="1"/>
  <c r="G977" i="22"/>
  <c r="H977" i="22"/>
  <c r="AN977" i="22" s="1"/>
  <c r="I977" i="22"/>
  <c r="J977" i="22"/>
  <c r="K977" i="22"/>
  <c r="L977" i="22"/>
  <c r="B978" i="22"/>
  <c r="C978" i="22"/>
  <c r="AL978" i="22" s="1"/>
  <c r="E978" i="22"/>
  <c r="AJ978" i="22" s="1"/>
  <c r="F978" i="22"/>
  <c r="AM978" i="22" s="1"/>
  <c r="G978" i="22"/>
  <c r="H978" i="22"/>
  <c r="AN978" i="22" s="1"/>
  <c r="I978" i="22"/>
  <c r="J978" i="22"/>
  <c r="K978" i="22"/>
  <c r="L978" i="22"/>
  <c r="B979" i="22"/>
  <c r="C979" i="22"/>
  <c r="AL979" i="22" s="1"/>
  <c r="E979" i="22"/>
  <c r="AJ979" i="22" s="1"/>
  <c r="F979" i="22"/>
  <c r="AM979" i="22" s="1"/>
  <c r="G979" i="22"/>
  <c r="H979" i="22"/>
  <c r="AN979" i="22" s="1"/>
  <c r="I979" i="22"/>
  <c r="J979" i="22"/>
  <c r="K979" i="22"/>
  <c r="L979" i="22"/>
  <c r="B980" i="22"/>
  <c r="C980" i="22"/>
  <c r="AL980" i="22" s="1"/>
  <c r="E980" i="22"/>
  <c r="AJ980" i="22" s="1"/>
  <c r="F980" i="22"/>
  <c r="AM980" i="22" s="1"/>
  <c r="G980" i="22"/>
  <c r="H980" i="22"/>
  <c r="AN980" i="22" s="1"/>
  <c r="I980" i="22"/>
  <c r="J980" i="22"/>
  <c r="K980" i="22"/>
  <c r="L980" i="22"/>
  <c r="B981" i="22"/>
  <c r="C981" i="22"/>
  <c r="AL981" i="22" s="1"/>
  <c r="E981" i="22"/>
  <c r="AJ981" i="22" s="1"/>
  <c r="F981" i="22"/>
  <c r="AM981" i="22" s="1"/>
  <c r="G981" i="22"/>
  <c r="H981" i="22"/>
  <c r="AN981" i="22" s="1"/>
  <c r="I981" i="22"/>
  <c r="J981" i="22"/>
  <c r="K981" i="22"/>
  <c r="L981" i="22"/>
  <c r="B982" i="22"/>
  <c r="C982" i="22"/>
  <c r="AL982" i="22" s="1"/>
  <c r="E982" i="22"/>
  <c r="AJ982" i="22" s="1"/>
  <c r="F982" i="22"/>
  <c r="AM982" i="22" s="1"/>
  <c r="G982" i="22"/>
  <c r="H982" i="22"/>
  <c r="AN982" i="22" s="1"/>
  <c r="I982" i="22"/>
  <c r="J982" i="22"/>
  <c r="K982" i="22"/>
  <c r="L982" i="22"/>
  <c r="B983" i="22"/>
  <c r="C983" i="22"/>
  <c r="AL983" i="22" s="1"/>
  <c r="E983" i="22"/>
  <c r="AJ983" i="22" s="1"/>
  <c r="F983" i="22"/>
  <c r="AM983" i="22" s="1"/>
  <c r="G983" i="22"/>
  <c r="H983" i="22"/>
  <c r="AN983" i="22" s="1"/>
  <c r="I983" i="22"/>
  <c r="J983" i="22"/>
  <c r="K983" i="22"/>
  <c r="L983" i="22"/>
  <c r="B984" i="22"/>
  <c r="C984" i="22"/>
  <c r="AL984" i="22" s="1"/>
  <c r="E984" i="22"/>
  <c r="AJ984" i="22" s="1"/>
  <c r="F984" i="22"/>
  <c r="AM984" i="22" s="1"/>
  <c r="G984" i="22"/>
  <c r="H984" i="22"/>
  <c r="AN984" i="22" s="1"/>
  <c r="I984" i="22"/>
  <c r="J984" i="22"/>
  <c r="K984" i="22"/>
  <c r="L984" i="22"/>
  <c r="B985" i="22"/>
  <c r="C985" i="22"/>
  <c r="AL985" i="22" s="1"/>
  <c r="E985" i="22"/>
  <c r="AJ985" i="22" s="1"/>
  <c r="F985" i="22"/>
  <c r="AM985" i="22" s="1"/>
  <c r="G985" i="22"/>
  <c r="H985" i="22"/>
  <c r="AN985" i="22" s="1"/>
  <c r="I985" i="22"/>
  <c r="J985" i="22"/>
  <c r="K985" i="22"/>
  <c r="L985" i="22"/>
  <c r="B986" i="22"/>
  <c r="C986" i="22"/>
  <c r="AL986" i="22" s="1"/>
  <c r="E986" i="22"/>
  <c r="AJ986" i="22" s="1"/>
  <c r="F986" i="22"/>
  <c r="AM986" i="22" s="1"/>
  <c r="G986" i="22"/>
  <c r="H986" i="22"/>
  <c r="AN986" i="22" s="1"/>
  <c r="I986" i="22"/>
  <c r="J986" i="22"/>
  <c r="K986" i="22"/>
  <c r="L986" i="22"/>
  <c r="B987" i="22"/>
  <c r="C987" i="22"/>
  <c r="AL987" i="22" s="1"/>
  <c r="E987" i="22"/>
  <c r="AJ987" i="22" s="1"/>
  <c r="F987" i="22"/>
  <c r="AM987" i="22" s="1"/>
  <c r="G987" i="22"/>
  <c r="H987" i="22"/>
  <c r="AN987" i="22" s="1"/>
  <c r="I987" i="22"/>
  <c r="J987" i="22"/>
  <c r="K987" i="22"/>
  <c r="L987" i="22"/>
  <c r="B988" i="22"/>
  <c r="C988" i="22"/>
  <c r="AL988" i="22" s="1"/>
  <c r="E988" i="22"/>
  <c r="AJ988" i="22" s="1"/>
  <c r="F988" i="22"/>
  <c r="AM988" i="22" s="1"/>
  <c r="G988" i="22"/>
  <c r="H988" i="22"/>
  <c r="AN988" i="22" s="1"/>
  <c r="I988" i="22"/>
  <c r="J988" i="22"/>
  <c r="K988" i="22"/>
  <c r="L988" i="22"/>
  <c r="B989" i="22"/>
  <c r="C989" i="22"/>
  <c r="AL989" i="22" s="1"/>
  <c r="E989" i="22"/>
  <c r="AJ989" i="22" s="1"/>
  <c r="F989" i="22"/>
  <c r="AM989" i="22" s="1"/>
  <c r="G989" i="22"/>
  <c r="H989" i="22"/>
  <c r="AN989" i="22" s="1"/>
  <c r="I989" i="22"/>
  <c r="J989" i="22"/>
  <c r="K989" i="22"/>
  <c r="L989" i="22"/>
  <c r="B990" i="22"/>
  <c r="C990" i="22"/>
  <c r="AL990" i="22" s="1"/>
  <c r="E990" i="22"/>
  <c r="AJ990" i="22" s="1"/>
  <c r="F990" i="22"/>
  <c r="AM990" i="22" s="1"/>
  <c r="G990" i="22"/>
  <c r="H990" i="22"/>
  <c r="AN990" i="22" s="1"/>
  <c r="I990" i="22"/>
  <c r="J990" i="22"/>
  <c r="K990" i="22"/>
  <c r="L990" i="22"/>
  <c r="B991" i="22"/>
  <c r="C991" i="22"/>
  <c r="AL991" i="22" s="1"/>
  <c r="E991" i="22"/>
  <c r="AJ991" i="22" s="1"/>
  <c r="F991" i="22"/>
  <c r="AM991" i="22" s="1"/>
  <c r="G991" i="22"/>
  <c r="H991" i="22"/>
  <c r="AN991" i="22" s="1"/>
  <c r="I991" i="22"/>
  <c r="J991" i="22"/>
  <c r="K991" i="22"/>
  <c r="L991" i="22"/>
  <c r="B992" i="22"/>
  <c r="C992" i="22"/>
  <c r="AL992" i="22" s="1"/>
  <c r="E992" i="22"/>
  <c r="AJ992" i="22" s="1"/>
  <c r="F992" i="22"/>
  <c r="AM992" i="22" s="1"/>
  <c r="G992" i="22"/>
  <c r="H992" i="22"/>
  <c r="AN992" i="22" s="1"/>
  <c r="I992" i="22"/>
  <c r="J992" i="22"/>
  <c r="K992" i="22"/>
  <c r="L992" i="22"/>
  <c r="B993" i="22"/>
  <c r="C993" i="22"/>
  <c r="AL993" i="22" s="1"/>
  <c r="E993" i="22"/>
  <c r="AJ993" i="22" s="1"/>
  <c r="F993" i="22"/>
  <c r="AM993" i="22" s="1"/>
  <c r="G993" i="22"/>
  <c r="H993" i="22"/>
  <c r="AN993" i="22" s="1"/>
  <c r="I993" i="22"/>
  <c r="J993" i="22"/>
  <c r="K993" i="22"/>
  <c r="L993" i="22"/>
  <c r="B994" i="22"/>
  <c r="C994" i="22"/>
  <c r="AL994" i="22" s="1"/>
  <c r="E994" i="22"/>
  <c r="AJ994" i="22" s="1"/>
  <c r="F994" i="22"/>
  <c r="AM994" i="22" s="1"/>
  <c r="G994" i="22"/>
  <c r="H994" i="22"/>
  <c r="AN994" i="22" s="1"/>
  <c r="I994" i="22"/>
  <c r="J994" i="22"/>
  <c r="K994" i="22"/>
  <c r="L994" i="22"/>
  <c r="B995" i="22"/>
  <c r="C995" i="22"/>
  <c r="AL995" i="22" s="1"/>
  <c r="E995" i="22"/>
  <c r="AJ995" i="22" s="1"/>
  <c r="F995" i="22"/>
  <c r="AM995" i="22" s="1"/>
  <c r="G995" i="22"/>
  <c r="H995" i="22"/>
  <c r="AN995" i="22" s="1"/>
  <c r="I995" i="22"/>
  <c r="J995" i="22"/>
  <c r="K995" i="22"/>
  <c r="L995" i="22"/>
  <c r="B996" i="22"/>
  <c r="C996" i="22"/>
  <c r="AL996" i="22" s="1"/>
  <c r="E996" i="22"/>
  <c r="AJ996" i="22" s="1"/>
  <c r="F996" i="22"/>
  <c r="AM996" i="22" s="1"/>
  <c r="G996" i="22"/>
  <c r="H996" i="22"/>
  <c r="AN996" i="22" s="1"/>
  <c r="I996" i="22"/>
  <c r="J996" i="22"/>
  <c r="K996" i="22"/>
  <c r="L996" i="22"/>
  <c r="B997" i="22"/>
  <c r="C997" i="22"/>
  <c r="AL997" i="22" s="1"/>
  <c r="E997" i="22"/>
  <c r="AJ997" i="22" s="1"/>
  <c r="F997" i="22"/>
  <c r="AM997" i="22" s="1"/>
  <c r="G997" i="22"/>
  <c r="H997" i="22"/>
  <c r="AN997" i="22" s="1"/>
  <c r="I997" i="22"/>
  <c r="J997" i="22"/>
  <c r="K997" i="22"/>
  <c r="L997" i="22"/>
  <c r="B998" i="22"/>
  <c r="C998" i="22"/>
  <c r="AL998" i="22" s="1"/>
  <c r="E998" i="22"/>
  <c r="AJ998" i="22" s="1"/>
  <c r="F998" i="22"/>
  <c r="AM998" i="22" s="1"/>
  <c r="G998" i="22"/>
  <c r="H998" i="22"/>
  <c r="AN998" i="22" s="1"/>
  <c r="I998" i="22"/>
  <c r="J998" i="22"/>
  <c r="K998" i="22"/>
  <c r="L998" i="22"/>
  <c r="B999" i="22"/>
  <c r="C999" i="22"/>
  <c r="AL999" i="22" s="1"/>
  <c r="E999" i="22"/>
  <c r="AJ999" i="22" s="1"/>
  <c r="F999" i="22"/>
  <c r="AM999" i="22" s="1"/>
  <c r="G999" i="22"/>
  <c r="H999" i="22"/>
  <c r="AN999" i="22" s="1"/>
  <c r="I999" i="22"/>
  <c r="J999" i="22"/>
  <c r="K999" i="22"/>
  <c r="L999" i="22"/>
  <c r="B1000" i="22"/>
  <c r="C1000" i="22"/>
  <c r="AL1000" i="22" s="1"/>
  <c r="E1000" i="22"/>
  <c r="AJ1000" i="22" s="1"/>
  <c r="F1000" i="22"/>
  <c r="AM1000" i="22" s="1"/>
  <c r="G1000" i="22"/>
  <c r="H1000" i="22"/>
  <c r="AN1000" i="22" s="1"/>
  <c r="I1000" i="22"/>
  <c r="J1000" i="22"/>
  <c r="K1000" i="22"/>
  <c r="L1000" i="22"/>
  <c r="B1001" i="22"/>
  <c r="C1001" i="22"/>
  <c r="AL1001" i="22" s="1"/>
  <c r="E1001" i="22"/>
  <c r="AJ1001" i="22" s="1"/>
  <c r="F1001" i="22"/>
  <c r="AM1001" i="22" s="1"/>
  <c r="G1001" i="22"/>
  <c r="H1001" i="22"/>
  <c r="AN1001" i="22" s="1"/>
  <c r="I1001" i="22"/>
  <c r="J1001" i="22"/>
  <c r="K1001" i="22"/>
  <c r="L1001" i="22"/>
  <c r="B1002" i="22"/>
  <c r="C1002" i="22"/>
  <c r="AL1002" i="22" s="1"/>
  <c r="E1002" i="22"/>
  <c r="AJ1002" i="22" s="1"/>
  <c r="F1002" i="22"/>
  <c r="AM1002" i="22" s="1"/>
  <c r="G1002" i="22"/>
  <c r="H1002" i="22"/>
  <c r="AN1002" i="22" s="1"/>
  <c r="I1002" i="22"/>
  <c r="J1002" i="22"/>
  <c r="K1002" i="22"/>
  <c r="L1002" i="22"/>
  <c r="B1003" i="22"/>
  <c r="C1003" i="22"/>
  <c r="AL1003" i="22" s="1"/>
  <c r="E1003" i="22"/>
  <c r="AJ1003" i="22" s="1"/>
  <c r="F1003" i="22"/>
  <c r="AM1003" i="22" s="1"/>
  <c r="G1003" i="22"/>
  <c r="H1003" i="22"/>
  <c r="AN1003" i="22" s="1"/>
  <c r="I1003" i="22"/>
  <c r="J1003" i="22"/>
  <c r="K1003" i="22"/>
  <c r="L1003" i="22"/>
  <c r="B1004" i="22"/>
  <c r="C1004" i="22"/>
  <c r="AL1004" i="22" s="1"/>
  <c r="E1004" i="22"/>
  <c r="AJ1004" i="22" s="1"/>
  <c r="F1004" i="22"/>
  <c r="AM1004" i="22" s="1"/>
  <c r="G1004" i="22"/>
  <c r="H1004" i="22"/>
  <c r="AN1004" i="22" s="1"/>
  <c r="I1004" i="22"/>
  <c r="J1004" i="22"/>
  <c r="K1004" i="22"/>
  <c r="L1004" i="22"/>
  <c r="B1005" i="22"/>
  <c r="C1005" i="22"/>
  <c r="AL1005" i="22" s="1"/>
  <c r="E1005" i="22"/>
  <c r="AJ1005" i="22" s="1"/>
  <c r="F1005" i="22"/>
  <c r="AM1005" i="22" s="1"/>
  <c r="G1005" i="22"/>
  <c r="H1005" i="22"/>
  <c r="AN1005" i="22" s="1"/>
  <c r="I1005" i="22"/>
  <c r="J1005" i="22"/>
  <c r="K1005" i="22"/>
  <c r="L1005" i="22"/>
  <c r="B1006" i="22"/>
  <c r="C1006" i="22"/>
  <c r="AL1006" i="22" s="1"/>
  <c r="E1006" i="22"/>
  <c r="AJ1006" i="22" s="1"/>
  <c r="F1006" i="22"/>
  <c r="AM1006" i="22" s="1"/>
  <c r="G1006" i="22"/>
  <c r="H1006" i="22"/>
  <c r="AN1006" i="22" s="1"/>
  <c r="I1006" i="22"/>
  <c r="J1006" i="22"/>
  <c r="K1006" i="22"/>
  <c r="L1006" i="22"/>
  <c r="B1007" i="22"/>
  <c r="C1007" i="22"/>
  <c r="AL1007" i="22" s="1"/>
  <c r="E1007" i="22"/>
  <c r="AJ1007" i="22" s="1"/>
  <c r="F1007" i="22"/>
  <c r="AM1007" i="22" s="1"/>
  <c r="G1007" i="22"/>
  <c r="H1007" i="22"/>
  <c r="AN1007" i="22" s="1"/>
  <c r="I1007" i="22"/>
  <c r="J1007" i="22"/>
  <c r="K1007" i="22"/>
  <c r="L1007" i="22"/>
  <c r="B1008" i="22"/>
  <c r="C1008" i="22"/>
  <c r="AL1008" i="22" s="1"/>
  <c r="E1008" i="22"/>
  <c r="AJ1008" i="22" s="1"/>
  <c r="F1008" i="22"/>
  <c r="AM1008" i="22" s="1"/>
  <c r="G1008" i="22"/>
  <c r="H1008" i="22"/>
  <c r="AN1008" i="22" s="1"/>
  <c r="I1008" i="22"/>
  <c r="J1008" i="22"/>
  <c r="K1008" i="22"/>
  <c r="L1008" i="22"/>
  <c r="B1009" i="22"/>
  <c r="C1009" i="22"/>
  <c r="AL1009" i="22" s="1"/>
  <c r="E1009" i="22"/>
  <c r="AJ1009" i="22" s="1"/>
  <c r="F1009" i="22"/>
  <c r="AM1009" i="22" s="1"/>
  <c r="G1009" i="22"/>
  <c r="H1009" i="22"/>
  <c r="AN1009" i="22" s="1"/>
  <c r="I1009" i="22"/>
  <c r="J1009" i="22"/>
  <c r="K1009" i="22"/>
  <c r="L1009" i="22"/>
  <c r="B1010" i="22"/>
  <c r="C1010" i="22"/>
  <c r="AL1010" i="22" s="1"/>
  <c r="E1010" i="22"/>
  <c r="AJ1010" i="22" s="1"/>
  <c r="F1010" i="22"/>
  <c r="AM1010" i="22" s="1"/>
  <c r="G1010" i="22"/>
  <c r="H1010" i="22"/>
  <c r="AN1010" i="22" s="1"/>
  <c r="I1010" i="22"/>
  <c r="J1010" i="22"/>
  <c r="K1010" i="22"/>
  <c r="L1010" i="22"/>
  <c r="A1011" i="22"/>
  <c r="B1011" i="22"/>
  <c r="C1011" i="22"/>
  <c r="D1011" i="22"/>
  <c r="E1011" i="22"/>
  <c r="F1011" i="22"/>
  <c r="G1011" i="22"/>
  <c r="H1011" i="22"/>
  <c r="I1011" i="22"/>
  <c r="J1011" i="22"/>
  <c r="K1011" i="22"/>
  <c r="L1011" i="22"/>
  <c r="A1012" i="22"/>
  <c r="B1012" i="22"/>
  <c r="C1012" i="22"/>
  <c r="D1012" i="22"/>
  <c r="E1012" i="22"/>
  <c r="F1012" i="22"/>
  <c r="G1012" i="22"/>
  <c r="H1012" i="22"/>
  <c r="I1012" i="22"/>
  <c r="J1012" i="22"/>
  <c r="K1012" i="22"/>
  <c r="L1012" i="22"/>
  <c r="N12" i="22"/>
  <c r="AO12" i="22" s="1"/>
  <c r="P12" i="22"/>
  <c r="Q12" i="22"/>
  <c r="R12" i="22"/>
  <c r="S12" i="22"/>
  <c r="X12" i="22" s="1"/>
  <c r="U12" i="22"/>
  <c r="N13" i="22"/>
  <c r="AO13" i="22" s="1"/>
  <c r="O13" i="22"/>
  <c r="AP13" i="22" s="1"/>
  <c r="P13" i="22"/>
  <c r="Q13" i="22"/>
  <c r="R13" i="22"/>
  <c r="S13" i="22"/>
  <c r="X13" i="22" s="1"/>
  <c r="U13" i="22"/>
  <c r="N14" i="22"/>
  <c r="AO14" i="22" s="1"/>
  <c r="O14" i="22"/>
  <c r="AP14" i="22" s="1"/>
  <c r="P14" i="22"/>
  <c r="Q14" i="22"/>
  <c r="R14" i="22"/>
  <c r="S14" i="22"/>
  <c r="X14" i="22" s="1"/>
  <c r="U14" i="22"/>
  <c r="N15" i="22"/>
  <c r="AO15" i="22" s="1"/>
  <c r="O15" i="22"/>
  <c r="AP15" i="22" s="1"/>
  <c r="P15" i="22"/>
  <c r="Q15" i="22"/>
  <c r="R15" i="22"/>
  <c r="S15" i="22"/>
  <c r="X15" i="22" s="1"/>
  <c r="U15" i="22"/>
  <c r="N16" i="22"/>
  <c r="AO16" i="22" s="1"/>
  <c r="O16" i="22"/>
  <c r="AP16" i="22" s="1"/>
  <c r="P16" i="22"/>
  <c r="Q16" i="22"/>
  <c r="R16" i="22"/>
  <c r="S16" i="22"/>
  <c r="X16" i="22" s="1"/>
  <c r="U16" i="22"/>
  <c r="N17" i="22"/>
  <c r="AO17" i="22" s="1"/>
  <c r="O17" i="22"/>
  <c r="AP17" i="22" s="1"/>
  <c r="P17" i="22"/>
  <c r="Q17" i="22"/>
  <c r="R17" i="22"/>
  <c r="S17" i="22"/>
  <c r="X17" i="22" s="1"/>
  <c r="U17" i="22"/>
  <c r="N18" i="22"/>
  <c r="AO18" i="22" s="1"/>
  <c r="O18" i="22"/>
  <c r="AP18" i="22" s="1"/>
  <c r="P18" i="22"/>
  <c r="Q18" i="22"/>
  <c r="R18" i="22"/>
  <c r="S18" i="22"/>
  <c r="X18" i="22" s="1"/>
  <c r="U18" i="22"/>
  <c r="N19" i="22"/>
  <c r="AO19" i="22" s="1"/>
  <c r="O19" i="22"/>
  <c r="AP19" i="22" s="1"/>
  <c r="P19" i="22"/>
  <c r="Q19" i="22"/>
  <c r="R19" i="22"/>
  <c r="S19" i="22"/>
  <c r="X19" i="22" s="1"/>
  <c r="U19" i="22"/>
  <c r="N20" i="22"/>
  <c r="AO20" i="22" s="1"/>
  <c r="O20" i="22"/>
  <c r="AP20" i="22" s="1"/>
  <c r="P20" i="22"/>
  <c r="Q20" i="22"/>
  <c r="R20" i="22"/>
  <c r="S20" i="22"/>
  <c r="U20" i="22"/>
  <c r="N21" i="22"/>
  <c r="AO21" i="22" s="1"/>
  <c r="O21" i="22"/>
  <c r="AP21" i="22" s="1"/>
  <c r="P21" i="22"/>
  <c r="Q21" i="22"/>
  <c r="R21" i="22"/>
  <c r="S21" i="22"/>
  <c r="U21" i="22"/>
  <c r="N22" i="22"/>
  <c r="AO22" i="22" s="1"/>
  <c r="O22" i="22"/>
  <c r="AP22" i="22" s="1"/>
  <c r="P22" i="22"/>
  <c r="Q22" i="22"/>
  <c r="R22" i="22"/>
  <c r="S22" i="22"/>
  <c r="X22" i="22" s="1"/>
  <c r="U22" i="22"/>
  <c r="N23" i="22"/>
  <c r="AO23" i="22" s="1"/>
  <c r="O23" i="22"/>
  <c r="AP23" i="22" s="1"/>
  <c r="P23" i="22"/>
  <c r="Q23" i="22"/>
  <c r="R23" i="22"/>
  <c r="S23" i="22"/>
  <c r="U23" i="22"/>
  <c r="N24" i="22"/>
  <c r="AO24" i="22" s="1"/>
  <c r="O24" i="22"/>
  <c r="AP24" i="22" s="1"/>
  <c r="P24" i="22"/>
  <c r="Q24" i="22"/>
  <c r="S24" i="22"/>
  <c r="X24" i="22" s="1"/>
  <c r="U24" i="22"/>
  <c r="N25" i="22"/>
  <c r="AO25" i="22" s="1"/>
  <c r="O25" i="22"/>
  <c r="AP25" i="22" s="1"/>
  <c r="P25" i="22"/>
  <c r="Q25" i="22"/>
  <c r="R25" i="22"/>
  <c r="S25" i="22"/>
  <c r="U25" i="22"/>
  <c r="N26" i="22"/>
  <c r="AO26" i="22" s="1"/>
  <c r="O26" i="22"/>
  <c r="AP26" i="22" s="1"/>
  <c r="P26" i="22"/>
  <c r="Q26" i="22"/>
  <c r="R26" i="22"/>
  <c r="S26" i="22"/>
  <c r="X26" i="22" s="1"/>
  <c r="U26" i="22"/>
  <c r="N27" i="22"/>
  <c r="AO27" i="22" s="1"/>
  <c r="O27" i="22"/>
  <c r="AP27" i="22" s="1"/>
  <c r="P27" i="22"/>
  <c r="Q27" i="22"/>
  <c r="R27" i="22"/>
  <c r="S27" i="22"/>
  <c r="X27" i="22" s="1"/>
  <c r="U27" i="22"/>
  <c r="N28" i="22"/>
  <c r="AO28" i="22" s="1"/>
  <c r="O28" i="22"/>
  <c r="AP28" i="22" s="1"/>
  <c r="P28" i="22"/>
  <c r="Q28" i="22"/>
  <c r="R28" i="22"/>
  <c r="S28" i="22"/>
  <c r="X28" i="22" s="1"/>
  <c r="U28" i="22"/>
  <c r="N29" i="22"/>
  <c r="AO29" i="22" s="1"/>
  <c r="O29" i="22"/>
  <c r="AP29" i="22" s="1"/>
  <c r="P29" i="22"/>
  <c r="Q29" i="22"/>
  <c r="R29" i="22"/>
  <c r="S29" i="22"/>
  <c r="X29" i="22" s="1"/>
  <c r="U29" i="22"/>
  <c r="N30" i="22"/>
  <c r="AO30" i="22" s="1"/>
  <c r="O30" i="22"/>
  <c r="AP30" i="22" s="1"/>
  <c r="P30" i="22"/>
  <c r="Q30" i="22"/>
  <c r="R30" i="22"/>
  <c r="S30" i="22"/>
  <c r="X30" i="22" s="1"/>
  <c r="U30" i="22"/>
  <c r="N31" i="22"/>
  <c r="AO31" i="22" s="1"/>
  <c r="O31" i="22"/>
  <c r="AP31" i="22" s="1"/>
  <c r="P31" i="22"/>
  <c r="Q31" i="22"/>
  <c r="R31" i="22"/>
  <c r="S31" i="22"/>
  <c r="X31" i="22" s="1"/>
  <c r="U31" i="22"/>
  <c r="N32" i="22"/>
  <c r="AO32" i="22" s="1"/>
  <c r="O32" i="22"/>
  <c r="AP32" i="22" s="1"/>
  <c r="P32" i="22"/>
  <c r="Q32" i="22"/>
  <c r="R32" i="22"/>
  <c r="S32" i="22"/>
  <c r="X32" i="22" s="1"/>
  <c r="U32" i="22"/>
  <c r="N33" i="22"/>
  <c r="AO33" i="22" s="1"/>
  <c r="O33" i="22"/>
  <c r="AP33" i="22" s="1"/>
  <c r="P33" i="22"/>
  <c r="Q33" i="22"/>
  <c r="R33" i="22"/>
  <c r="S33" i="22"/>
  <c r="X33" i="22" s="1"/>
  <c r="U33" i="22"/>
  <c r="N34" i="22"/>
  <c r="AO34" i="22" s="1"/>
  <c r="O34" i="22"/>
  <c r="AP34" i="22" s="1"/>
  <c r="P34" i="22"/>
  <c r="Q34" i="22"/>
  <c r="R34" i="22"/>
  <c r="S34" i="22"/>
  <c r="X34" i="22" s="1"/>
  <c r="U34" i="22"/>
  <c r="N35" i="22"/>
  <c r="AO35" i="22" s="1"/>
  <c r="O35" i="22"/>
  <c r="AP35" i="22" s="1"/>
  <c r="P35" i="22"/>
  <c r="Q35" i="22"/>
  <c r="R35" i="22"/>
  <c r="S35" i="22"/>
  <c r="X35" i="22" s="1"/>
  <c r="U35" i="22"/>
  <c r="N36" i="22"/>
  <c r="AO36" i="22" s="1"/>
  <c r="O36" i="22"/>
  <c r="AP36" i="22" s="1"/>
  <c r="P36" i="22"/>
  <c r="Q36" i="22"/>
  <c r="R36" i="22"/>
  <c r="S36" i="22"/>
  <c r="X36" i="22" s="1"/>
  <c r="U36" i="22"/>
  <c r="N37" i="22"/>
  <c r="AO37" i="22" s="1"/>
  <c r="O37" i="22"/>
  <c r="AP37" i="22" s="1"/>
  <c r="P37" i="22"/>
  <c r="Q37" i="22"/>
  <c r="R37" i="22"/>
  <c r="S37" i="22"/>
  <c r="X37" i="22" s="1"/>
  <c r="U37" i="22"/>
  <c r="N38" i="22"/>
  <c r="AO38" i="22" s="1"/>
  <c r="O38" i="22"/>
  <c r="AP38" i="22" s="1"/>
  <c r="P38" i="22"/>
  <c r="Q38" i="22"/>
  <c r="R38" i="22"/>
  <c r="S38" i="22"/>
  <c r="X38" i="22" s="1"/>
  <c r="U38" i="22"/>
  <c r="N39" i="22"/>
  <c r="AO39" i="22" s="1"/>
  <c r="O39" i="22"/>
  <c r="AP39" i="22" s="1"/>
  <c r="P39" i="22"/>
  <c r="Q39" i="22"/>
  <c r="R39" i="22"/>
  <c r="S39" i="22"/>
  <c r="X39" i="22" s="1"/>
  <c r="U39" i="22"/>
  <c r="N40" i="22"/>
  <c r="AO40" i="22" s="1"/>
  <c r="O40" i="22"/>
  <c r="AP40" i="22" s="1"/>
  <c r="P40" i="22"/>
  <c r="Q40" i="22"/>
  <c r="R40" i="22"/>
  <c r="S40" i="22"/>
  <c r="X40" i="22" s="1"/>
  <c r="U40" i="22"/>
  <c r="N41" i="22"/>
  <c r="AO41" i="22" s="1"/>
  <c r="O41" i="22"/>
  <c r="AP41" i="22" s="1"/>
  <c r="P41" i="22"/>
  <c r="Q41" i="22"/>
  <c r="R41" i="22"/>
  <c r="S41" i="22"/>
  <c r="X41" i="22" s="1"/>
  <c r="U41" i="22"/>
  <c r="N42" i="22"/>
  <c r="AO42" i="22" s="1"/>
  <c r="O42" i="22"/>
  <c r="AP42" i="22" s="1"/>
  <c r="P42" i="22"/>
  <c r="Q42" i="22"/>
  <c r="R42" i="22"/>
  <c r="S42" i="22"/>
  <c r="U42" i="22"/>
  <c r="N43" i="22"/>
  <c r="AO43" i="22" s="1"/>
  <c r="O43" i="22"/>
  <c r="AP43" i="22" s="1"/>
  <c r="P43" i="22"/>
  <c r="Q43" i="22"/>
  <c r="R43" i="22"/>
  <c r="S43" i="22"/>
  <c r="X43" i="22" s="1"/>
  <c r="U43" i="22"/>
  <c r="N44" i="22"/>
  <c r="AO44" i="22" s="1"/>
  <c r="O44" i="22"/>
  <c r="AP44" i="22" s="1"/>
  <c r="P44" i="22"/>
  <c r="Q44" i="22"/>
  <c r="R44" i="22"/>
  <c r="S44" i="22"/>
  <c r="X44" i="22" s="1"/>
  <c r="U44" i="22"/>
  <c r="N45" i="22"/>
  <c r="AO45" i="22" s="1"/>
  <c r="O45" i="22"/>
  <c r="AP45" i="22" s="1"/>
  <c r="P45" i="22"/>
  <c r="Q45" i="22"/>
  <c r="R45" i="22"/>
  <c r="S45" i="22"/>
  <c r="U45" i="22"/>
  <c r="N46" i="22"/>
  <c r="AO46" i="22" s="1"/>
  <c r="O46" i="22"/>
  <c r="AP46" i="22" s="1"/>
  <c r="P46" i="22"/>
  <c r="Q46" i="22"/>
  <c r="R46" i="22"/>
  <c r="S46" i="22"/>
  <c r="U46" i="22"/>
  <c r="N47" i="22"/>
  <c r="AO47" i="22" s="1"/>
  <c r="O47" i="22"/>
  <c r="AP47" i="22" s="1"/>
  <c r="P47" i="22"/>
  <c r="Q47" i="22"/>
  <c r="R47" i="22"/>
  <c r="S47" i="22"/>
  <c r="X47" i="22" s="1"/>
  <c r="U47" i="22"/>
  <c r="N48" i="22"/>
  <c r="AO48" i="22" s="1"/>
  <c r="O48" i="22"/>
  <c r="AP48" i="22" s="1"/>
  <c r="P48" i="22"/>
  <c r="Q48" i="22"/>
  <c r="R48" i="22"/>
  <c r="S48" i="22"/>
  <c r="U48" i="22"/>
  <c r="N49" i="22"/>
  <c r="AO49" i="22" s="1"/>
  <c r="O49" i="22"/>
  <c r="AP49" i="22" s="1"/>
  <c r="P49" i="22"/>
  <c r="Q49" i="22"/>
  <c r="R49" i="22"/>
  <c r="S49" i="22"/>
  <c r="U49" i="22"/>
  <c r="N50" i="22"/>
  <c r="AO50" i="22" s="1"/>
  <c r="O50" i="22"/>
  <c r="AP50" i="22" s="1"/>
  <c r="P50" i="22"/>
  <c r="Q50" i="22"/>
  <c r="R50" i="22"/>
  <c r="S50" i="22"/>
  <c r="U50" i="22"/>
  <c r="N51" i="22"/>
  <c r="AO51" i="22" s="1"/>
  <c r="O51" i="22"/>
  <c r="AP51" i="22" s="1"/>
  <c r="P51" i="22"/>
  <c r="Q51" i="22"/>
  <c r="R51" i="22"/>
  <c r="S51" i="22"/>
  <c r="U51" i="22"/>
  <c r="N52" i="22"/>
  <c r="AO52" i="22" s="1"/>
  <c r="O52" i="22"/>
  <c r="AP52" i="22" s="1"/>
  <c r="P52" i="22"/>
  <c r="Q52" i="22"/>
  <c r="R52" i="22"/>
  <c r="S52" i="22"/>
  <c r="X52" i="22" s="1"/>
  <c r="U52" i="22"/>
  <c r="N53" i="22"/>
  <c r="AO53" i="22" s="1"/>
  <c r="O53" i="22"/>
  <c r="AP53" i="22" s="1"/>
  <c r="P53" i="22"/>
  <c r="Q53" i="22"/>
  <c r="R53" i="22"/>
  <c r="S53" i="22"/>
  <c r="X53" i="22" s="1"/>
  <c r="U53" i="22"/>
  <c r="N54" i="22"/>
  <c r="AO54" i="22" s="1"/>
  <c r="O54" i="22"/>
  <c r="AP54" i="22" s="1"/>
  <c r="P54" i="22"/>
  <c r="Q54" i="22"/>
  <c r="R54" i="22"/>
  <c r="S54" i="22"/>
  <c r="U54" i="22"/>
  <c r="N55" i="22"/>
  <c r="AO55" i="22" s="1"/>
  <c r="O55" i="22"/>
  <c r="AP55" i="22" s="1"/>
  <c r="P55" i="22"/>
  <c r="Q55" i="22"/>
  <c r="R55" i="22"/>
  <c r="S55" i="22"/>
  <c r="U55" i="22"/>
  <c r="N56" i="22"/>
  <c r="AO56" i="22" s="1"/>
  <c r="O56" i="22"/>
  <c r="AP56" i="22" s="1"/>
  <c r="P56" i="22"/>
  <c r="Q56" i="22"/>
  <c r="R56" i="22"/>
  <c r="S56" i="22"/>
  <c r="U56" i="22"/>
  <c r="N57" i="22"/>
  <c r="AO57" i="22" s="1"/>
  <c r="O57" i="22"/>
  <c r="AP57" i="22" s="1"/>
  <c r="P57" i="22"/>
  <c r="Q57" i="22"/>
  <c r="R57" i="22"/>
  <c r="S57" i="22"/>
  <c r="U57" i="22"/>
  <c r="N58" i="22"/>
  <c r="AO58" i="22" s="1"/>
  <c r="O58" i="22"/>
  <c r="AP58" i="22" s="1"/>
  <c r="P58" i="22"/>
  <c r="Q58" i="22"/>
  <c r="R58" i="22"/>
  <c r="S58" i="22"/>
  <c r="U58" i="22"/>
  <c r="N59" i="22"/>
  <c r="AO59" i="22" s="1"/>
  <c r="O59" i="22"/>
  <c r="AP59" i="22" s="1"/>
  <c r="P59" i="22"/>
  <c r="Q59" i="22"/>
  <c r="R59" i="22"/>
  <c r="S59" i="22"/>
  <c r="X59" i="22" s="1"/>
  <c r="U59" i="22"/>
  <c r="N60" i="22"/>
  <c r="AO60" i="22" s="1"/>
  <c r="O60" i="22"/>
  <c r="AP60" i="22" s="1"/>
  <c r="P60" i="22"/>
  <c r="Q60" i="22"/>
  <c r="R60" i="22"/>
  <c r="S60" i="22"/>
  <c r="U60" i="22"/>
  <c r="N61" i="22"/>
  <c r="AO61" i="22" s="1"/>
  <c r="O61" i="22"/>
  <c r="AP61" i="22" s="1"/>
  <c r="P61" i="22"/>
  <c r="Q61" i="22"/>
  <c r="R61" i="22"/>
  <c r="S61" i="22"/>
  <c r="U61" i="22"/>
  <c r="N62" i="22"/>
  <c r="AO62" i="22" s="1"/>
  <c r="O62" i="22"/>
  <c r="AP62" i="22" s="1"/>
  <c r="P62" i="22"/>
  <c r="Q62" i="22"/>
  <c r="R62" i="22"/>
  <c r="S62" i="22"/>
  <c r="X62" i="22" s="1"/>
  <c r="U62" i="22"/>
  <c r="N63" i="22"/>
  <c r="AO63" i="22" s="1"/>
  <c r="O63" i="22"/>
  <c r="AP63" i="22" s="1"/>
  <c r="P63" i="22"/>
  <c r="Q63" i="22"/>
  <c r="R63" i="22"/>
  <c r="S63" i="22"/>
  <c r="X63" i="22" s="1"/>
  <c r="U63" i="22"/>
  <c r="N64" i="22"/>
  <c r="AO64" i="22" s="1"/>
  <c r="O64" i="22"/>
  <c r="AP64" i="22" s="1"/>
  <c r="P64" i="22"/>
  <c r="Q64" i="22"/>
  <c r="R64" i="22"/>
  <c r="S64" i="22"/>
  <c r="X64" i="22" s="1"/>
  <c r="U64" i="22"/>
  <c r="N65" i="22"/>
  <c r="AO65" i="22" s="1"/>
  <c r="O65" i="22"/>
  <c r="AP65" i="22" s="1"/>
  <c r="P65" i="22"/>
  <c r="Q65" i="22"/>
  <c r="R65" i="22"/>
  <c r="S65" i="22"/>
  <c r="X65" i="22" s="1"/>
  <c r="U65" i="22"/>
  <c r="N66" i="22"/>
  <c r="AO66" i="22" s="1"/>
  <c r="O66" i="22"/>
  <c r="AP66" i="22" s="1"/>
  <c r="P66" i="22"/>
  <c r="Q66" i="22"/>
  <c r="R66" i="22"/>
  <c r="S66" i="22"/>
  <c r="X66" i="22" s="1"/>
  <c r="U66" i="22"/>
  <c r="N67" i="22"/>
  <c r="AO67" i="22" s="1"/>
  <c r="O67" i="22"/>
  <c r="AP67" i="22" s="1"/>
  <c r="P67" i="22"/>
  <c r="Q67" i="22"/>
  <c r="R67" i="22"/>
  <c r="S67" i="22"/>
  <c r="X67" i="22" s="1"/>
  <c r="U67" i="22"/>
  <c r="N68" i="22"/>
  <c r="AO68" i="22" s="1"/>
  <c r="O68" i="22"/>
  <c r="AP68" i="22" s="1"/>
  <c r="P68" i="22"/>
  <c r="Q68" i="22"/>
  <c r="R68" i="22"/>
  <c r="S68" i="22"/>
  <c r="X68" i="22" s="1"/>
  <c r="U68" i="22"/>
  <c r="N69" i="22"/>
  <c r="AO69" i="22" s="1"/>
  <c r="O69" i="22"/>
  <c r="AP69" i="22" s="1"/>
  <c r="P69" i="22"/>
  <c r="Q69" i="22"/>
  <c r="R69" i="22"/>
  <c r="S69" i="22"/>
  <c r="X69" i="22" s="1"/>
  <c r="U69" i="22"/>
  <c r="N70" i="22"/>
  <c r="AO70" i="22" s="1"/>
  <c r="O70" i="22"/>
  <c r="AP70" i="22" s="1"/>
  <c r="P70" i="22"/>
  <c r="Q70" i="22"/>
  <c r="R70" i="22"/>
  <c r="S70" i="22"/>
  <c r="X70" i="22" s="1"/>
  <c r="U70" i="22"/>
  <c r="N71" i="22"/>
  <c r="AO71" i="22" s="1"/>
  <c r="O71" i="22"/>
  <c r="AP71" i="22" s="1"/>
  <c r="P71" i="22"/>
  <c r="Q71" i="22"/>
  <c r="R71" i="22"/>
  <c r="S71" i="22"/>
  <c r="X71" i="22" s="1"/>
  <c r="U71" i="22"/>
  <c r="N72" i="22"/>
  <c r="AO72" i="22" s="1"/>
  <c r="O72" i="22"/>
  <c r="AP72" i="22" s="1"/>
  <c r="P72" i="22"/>
  <c r="Q72" i="22"/>
  <c r="R72" i="22"/>
  <c r="S72" i="22"/>
  <c r="X72" i="22" s="1"/>
  <c r="U72" i="22"/>
  <c r="N73" i="22"/>
  <c r="AO73" i="22" s="1"/>
  <c r="O73" i="22"/>
  <c r="AP73" i="22" s="1"/>
  <c r="P73" i="22"/>
  <c r="Q73" i="22"/>
  <c r="R73" i="22"/>
  <c r="S73" i="22"/>
  <c r="X73" i="22" s="1"/>
  <c r="U73" i="22"/>
  <c r="N74" i="22"/>
  <c r="AO74" i="22" s="1"/>
  <c r="O74" i="22"/>
  <c r="AP74" i="22" s="1"/>
  <c r="P74" i="22"/>
  <c r="Q74" i="22"/>
  <c r="R74" i="22"/>
  <c r="S74" i="22"/>
  <c r="X74" i="22" s="1"/>
  <c r="U74" i="22"/>
  <c r="N75" i="22"/>
  <c r="AO75" i="22" s="1"/>
  <c r="O75" i="22"/>
  <c r="AP75" i="22" s="1"/>
  <c r="P75" i="22"/>
  <c r="Q75" i="22"/>
  <c r="R75" i="22"/>
  <c r="S75" i="22"/>
  <c r="X75" i="22" s="1"/>
  <c r="U75" i="22"/>
  <c r="N76" i="22"/>
  <c r="AO76" i="22" s="1"/>
  <c r="O76" i="22"/>
  <c r="AP76" i="22" s="1"/>
  <c r="P76" i="22"/>
  <c r="Q76" i="22"/>
  <c r="R76" i="22"/>
  <c r="S76" i="22"/>
  <c r="X76" i="22" s="1"/>
  <c r="U76" i="22"/>
  <c r="N77" i="22"/>
  <c r="AO77" i="22" s="1"/>
  <c r="O77" i="22"/>
  <c r="AP77" i="22" s="1"/>
  <c r="P77" i="22"/>
  <c r="Q77" i="22"/>
  <c r="R77" i="22"/>
  <c r="S77" i="22"/>
  <c r="X77" i="22" s="1"/>
  <c r="U77" i="22"/>
  <c r="N78" i="22"/>
  <c r="AO78" i="22" s="1"/>
  <c r="O78" i="22"/>
  <c r="AP78" i="22" s="1"/>
  <c r="P78" i="22"/>
  <c r="Q78" i="22"/>
  <c r="R78" i="22"/>
  <c r="S78" i="22"/>
  <c r="X78" i="22" s="1"/>
  <c r="U78" i="22"/>
  <c r="N79" i="22"/>
  <c r="AO79" i="22" s="1"/>
  <c r="O79" i="22"/>
  <c r="AP79" i="22" s="1"/>
  <c r="P79" i="22"/>
  <c r="Q79" i="22"/>
  <c r="R79" i="22"/>
  <c r="S79" i="22"/>
  <c r="X79" i="22" s="1"/>
  <c r="U79" i="22"/>
  <c r="N80" i="22"/>
  <c r="AO80" i="22" s="1"/>
  <c r="O80" i="22"/>
  <c r="AP80" i="22" s="1"/>
  <c r="P80" i="22"/>
  <c r="Q80" i="22"/>
  <c r="R80" i="22"/>
  <c r="S80" i="22"/>
  <c r="X80" i="22" s="1"/>
  <c r="U80" i="22"/>
  <c r="N81" i="22"/>
  <c r="AO81" i="22" s="1"/>
  <c r="O81" i="22"/>
  <c r="AP81" i="22" s="1"/>
  <c r="P81" i="22"/>
  <c r="Q81" i="22"/>
  <c r="R81" i="22"/>
  <c r="S81" i="22"/>
  <c r="X81" i="22" s="1"/>
  <c r="U81" i="22"/>
  <c r="N82" i="22"/>
  <c r="AO82" i="22" s="1"/>
  <c r="O82" i="22"/>
  <c r="AP82" i="22" s="1"/>
  <c r="P82" i="22"/>
  <c r="Q82" i="22"/>
  <c r="R82" i="22"/>
  <c r="S82" i="22"/>
  <c r="X82" i="22" s="1"/>
  <c r="U82" i="22"/>
  <c r="N83" i="22"/>
  <c r="AO83" i="22" s="1"/>
  <c r="O83" i="22"/>
  <c r="AP83" i="22" s="1"/>
  <c r="P83" i="22"/>
  <c r="Q83" i="22"/>
  <c r="R83" i="22"/>
  <c r="S83" i="22"/>
  <c r="X83" i="22" s="1"/>
  <c r="U83" i="22"/>
  <c r="N84" i="22"/>
  <c r="AO84" i="22" s="1"/>
  <c r="O84" i="22"/>
  <c r="AP84" i="22" s="1"/>
  <c r="P84" i="22"/>
  <c r="Q84" i="22"/>
  <c r="R84" i="22"/>
  <c r="S84" i="22"/>
  <c r="X84" i="22" s="1"/>
  <c r="U84" i="22"/>
  <c r="N85" i="22"/>
  <c r="AO85" i="22" s="1"/>
  <c r="O85" i="22"/>
  <c r="AP85" i="22" s="1"/>
  <c r="P85" i="22"/>
  <c r="Q85" i="22"/>
  <c r="R85" i="22"/>
  <c r="S85" i="22"/>
  <c r="X85" i="22" s="1"/>
  <c r="U85" i="22"/>
  <c r="N86" i="22"/>
  <c r="AO86" i="22" s="1"/>
  <c r="O86" i="22"/>
  <c r="AP86" i="22" s="1"/>
  <c r="P86" i="22"/>
  <c r="Q86" i="22"/>
  <c r="R86" i="22"/>
  <c r="S86" i="22"/>
  <c r="X86" i="22" s="1"/>
  <c r="U86" i="22"/>
  <c r="N87" i="22"/>
  <c r="AO87" i="22" s="1"/>
  <c r="O87" i="22"/>
  <c r="AP87" i="22" s="1"/>
  <c r="P87" i="22"/>
  <c r="Q87" i="22"/>
  <c r="R87" i="22"/>
  <c r="S87" i="22"/>
  <c r="X87" i="22" s="1"/>
  <c r="U87" i="22"/>
  <c r="N88" i="22"/>
  <c r="AO88" i="22" s="1"/>
  <c r="O88" i="22"/>
  <c r="AP88" i="22" s="1"/>
  <c r="P88" i="22"/>
  <c r="Q88" i="22"/>
  <c r="R88" i="22"/>
  <c r="S88" i="22"/>
  <c r="X88" i="22" s="1"/>
  <c r="U88" i="22"/>
  <c r="N89" i="22"/>
  <c r="AO89" i="22" s="1"/>
  <c r="O89" i="22"/>
  <c r="AP89" i="22" s="1"/>
  <c r="P89" i="22"/>
  <c r="Q89" i="22"/>
  <c r="R89" i="22"/>
  <c r="S89" i="22"/>
  <c r="X89" i="22" s="1"/>
  <c r="U89" i="22"/>
  <c r="N90" i="22"/>
  <c r="AO90" i="22" s="1"/>
  <c r="O90" i="22"/>
  <c r="AP90" i="22" s="1"/>
  <c r="P90" i="22"/>
  <c r="Q90" i="22"/>
  <c r="R90" i="22"/>
  <c r="S90" i="22"/>
  <c r="X90" i="22" s="1"/>
  <c r="U90" i="22"/>
  <c r="N91" i="22"/>
  <c r="AO91" i="22" s="1"/>
  <c r="O91" i="22"/>
  <c r="AP91" i="22" s="1"/>
  <c r="P91" i="22"/>
  <c r="Q91" i="22"/>
  <c r="R91" i="22"/>
  <c r="S91" i="22"/>
  <c r="X91" i="22" s="1"/>
  <c r="U91" i="22"/>
  <c r="N92" i="22"/>
  <c r="AO92" i="22" s="1"/>
  <c r="O92" i="22"/>
  <c r="AP92" i="22" s="1"/>
  <c r="P92" i="22"/>
  <c r="Q92" i="22"/>
  <c r="R92" i="22"/>
  <c r="S92" i="22"/>
  <c r="X92" i="22" s="1"/>
  <c r="U92" i="22"/>
  <c r="N93" i="22"/>
  <c r="AO93" i="22" s="1"/>
  <c r="O93" i="22"/>
  <c r="AP93" i="22" s="1"/>
  <c r="P93" i="22"/>
  <c r="Q93" i="22"/>
  <c r="R93" i="22"/>
  <c r="S93" i="22"/>
  <c r="X93" i="22" s="1"/>
  <c r="U93" i="22"/>
  <c r="N94" i="22"/>
  <c r="AO94" i="22" s="1"/>
  <c r="O94" i="22"/>
  <c r="AP94" i="22" s="1"/>
  <c r="P94" i="22"/>
  <c r="Q94" i="22"/>
  <c r="R94" i="22"/>
  <c r="S94" i="22"/>
  <c r="U94" i="22"/>
  <c r="N95" i="22"/>
  <c r="AO95" i="22" s="1"/>
  <c r="O95" i="22"/>
  <c r="AP95" i="22" s="1"/>
  <c r="P95" i="22"/>
  <c r="Q95" i="22"/>
  <c r="R95" i="22"/>
  <c r="S95" i="22"/>
  <c r="X95" i="22" s="1"/>
  <c r="U95" i="22"/>
  <c r="N96" i="22"/>
  <c r="AO96" i="22" s="1"/>
  <c r="O96" i="22"/>
  <c r="AP96" i="22" s="1"/>
  <c r="P96" i="22"/>
  <c r="Q96" i="22"/>
  <c r="R96" i="22"/>
  <c r="S96" i="22"/>
  <c r="X96" i="22" s="1"/>
  <c r="U96" i="22"/>
  <c r="N97" i="22"/>
  <c r="AO97" i="22" s="1"/>
  <c r="O97" i="22"/>
  <c r="AP97" i="22" s="1"/>
  <c r="P97" i="22"/>
  <c r="Q97" i="22"/>
  <c r="S97" i="22"/>
  <c r="X97" i="22" s="1"/>
  <c r="U97" i="22"/>
  <c r="N98" i="22"/>
  <c r="AO98" i="22" s="1"/>
  <c r="O98" i="22"/>
  <c r="AP98" i="22" s="1"/>
  <c r="P98" i="22"/>
  <c r="Q98" i="22"/>
  <c r="R98" i="22"/>
  <c r="S98" i="22"/>
  <c r="X98" i="22" s="1"/>
  <c r="U98" i="22"/>
  <c r="N99" i="22"/>
  <c r="AO99" i="22" s="1"/>
  <c r="O99" i="22"/>
  <c r="AP99" i="22" s="1"/>
  <c r="P99" i="22"/>
  <c r="Q99" i="22"/>
  <c r="R99" i="22"/>
  <c r="S99" i="22"/>
  <c r="X99" i="22" s="1"/>
  <c r="U99" i="22"/>
  <c r="N100" i="22"/>
  <c r="AO100" i="22" s="1"/>
  <c r="O100" i="22"/>
  <c r="AP100" i="22" s="1"/>
  <c r="P100" i="22"/>
  <c r="Q100" i="22"/>
  <c r="R100" i="22"/>
  <c r="S100" i="22"/>
  <c r="X100" i="22" s="1"/>
  <c r="U100" i="22"/>
  <c r="N101" i="22"/>
  <c r="AO101" i="22" s="1"/>
  <c r="O101" i="22"/>
  <c r="AP101" i="22" s="1"/>
  <c r="P101" i="22"/>
  <c r="Q101" i="22"/>
  <c r="R101" i="22"/>
  <c r="S101" i="22"/>
  <c r="U101" i="22"/>
  <c r="N102" i="22"/>
  <c r="AO102" i="22" s="1"/>
  <c r="O102" i="22"/>
  <c r="AP102" i="22" s="1"/>
  <c r="P102" i="22"/>
  <c r="Q102" i="22"/>
  <c r="R102" i="22"/>
  <c r="S102" i="22"/>
  <c r="X102" i="22" s="1"/>
  <c r="U102" i="22"/>
  <c r="N103" i="22"/>
  <c r="AO103" i="22" s="1"/>
  <c r="O103" i="22"/>
  <c r="AP103" i="22" s="1"/>
  <c r="P103" i="22"/>
  <c r="Q103" i="22"/>
  <c r="R103" i="22"/>
  <c r="S103" i="22"/>
  <c r="X103" i="22" s="1"/>
  <c r="U103" i="22"/>
  <c r="N104" i="22"/>
  <c r="AO104" i="22" s="1"/>
  <c r="O104" i="22"/>
  <c r="AP104" i="22" s="1"/>
  <c r="P104" i="22"/>
  <c r="Q104" i="22"/>
  <c r="R104" i="22"/>
  <c r="S104" i="22"/>
  <c r="X104" i="22" s="1"/>
  <c r="U104" i="22"/>
  <c r="N105" i="22"/>
  <c r="AO105" i="22" s="1"/>
  <c r="O105" i="22"/>
  <c r="AP105" i="22" s="1"/>
  <c r="P105" i="22"/>
  <c r="Q105" i="22"/>
  <c r="R105" i="22"/>
  <c r="S105" i="22"/>
  <c r="U105" i="22"/>
  <c r="N106" i="22"/>
  <c r="AO106" i="22" s="1"/>
  <c r="O106" i="22"/>
  <c r="AP106" i="22" s="1"/>
  <c r="P106" i="22"/>
  <c r="Q106" i="22"/>
  <c r="R106" i="22"/>
  <c r="S106" i="22"/>
  <c r="X106" i="22" s="1"/>
  <c r="U106" i="22"/>
  <c r="N107" i="22"/>
  <c r="AO107" i="22" s="1"/>
  <c r="O107" i="22"/>
  <c r="AP107" i="22" s="1"/>
  <c r="P107" i="22"/>
  <c r="Q107" i="22"/>
  <c r="R107" i="22"/>
  <c r="S107" i="22"/>
  <c r="X107" i="22" s="1"/>
  <c r="U107" i="22"/>
  <c r="N108" i="22"/>
  <c r="AO108" i="22" s="1"/>
  <c r="O108" i="22"/>
  <c r="AP108" i="22" s="1"/>
  <c r="P108" i="22"/>
  <c r="Q108" i="22"/>
  <c r="R108" i="22"/>
  <c r="S108" i="22"/>
  <c r="X108" i="22" s="1"/>
  <c r="U108" i="22"/>
  <c r="N109" i="22"/>
  <c r="AO109" i="22" s="1"/>
  <c r="O109" i="22"/>
  <c r="AP109" i="22" s="1"/>
  <c r="P109" i="22"/>
  <c r="Q109" i="22"/>
  <c r="R109" i="22"/>
  <c r="S109" i="22"/>
  <c r="X109" i="22" s="1"/>
  <c r="U109" i="22"/>
  <c r="N110" i="22"/>
  <c r="AO110" i="22" s="1"/>
  <c r="O110" i="22"/>
  <c r="AP110" i="22" s="1"/>
  <c r="P110" i="22"/>
  <c r="Q110" i="22"/>
  <c r="R110" i="22"/>
  <c r="S110" i="22"/>
  <c r="U110" i="22"/>
  <c r="N111" i="22"/>
  <c r="AO111" i="22" s="1"/>
  <c r="O111" i="22"/>
  <c r="AP111" i="22" s="1"/>
  <c r="P111" i="22"/>
  <c r="Q111" i="22"/>
  <c r="R111" i="22"/>
  <c r="S111" i="22"/>
  <c r="X111" i="22" s="1"/>
  <c r="U111" i="22"/>
  <c r="N112" i="22"/>
  <c r="AO112" i="22" s="1"/>
  <c r="O112" i="22"/>
  <c r="AP112" i="22" s="1"/>
  <c r="P112" i="22"/>
  <c r="Q112" i="22"/>
  <c r="R112" i="22"/>
  <c r="S112" i="22"/>
  <c r="X112" i="22" s="1"/>
  <c r="U112" i="22"/>
  <c r="N113" i="22"/>
  <c r="AO113" i="22" s="1"/>
  <c r="O113" i="22"/>
  <c r="AP113" i="22" s="1"/>
  <c r="P113" i="22"/>
  <c r="Q113" i="22"/>
  <c r="R113" i="22"/>
  <c r="S113" i="22"/>
  <c r="X113" i="22" s="1"/>
  <c r="U113" i="22"/>
  <c r="N114" i="22"/>
  <c r="AO114" i="22" s="1"/>
  <c r="O114" i="22"/>
  <c r="AP114" i="22" s="1"/>
  <c r="P114" i="22"/>
  <c r="Q114" i="22"/>
  <c r="R114" i="22"/>
  <c r="S114" i="22"/>
  <c r="X114" i="22" s="1"/>
  <c r="U114" i="22"/>
  <c r="N115" i="22"/>
  <c r="AO115" i="22" s="1"/>
  <c r="O115" i="22"/>
  <c r="AP115" i="22" s="1"/>
  <c r="P115" i="22"/>
  <c r="Q115" i="22"/>
  <c r="R115" i="22"/>
  <c r="S115" i="22"/>
  <c r="X115" i="22" s="1"/>
  <c r="U115" i="22"/>
  <c r="N116" i="22"/>
  <c r="AO116" i="22" s="1"/>
  <c r="O116" i="22"/>
  <c r="AP116" i="22" s="1"/>
  <c r="P116" i="22"/>
  <c r="Q116" i="22"/>
  <c r="R116" i="22"/>
  <c r="S116" i="22"/>
  <c r="X116" i="22" s="1"/>
  <c r="U116" i="22"/>
  <c r="N117" i="22"/>
  <c r="AO117" i="22" s="1"/>
  <c r="O117" i="22"/>
  <c r="AP117" i="22" s="1"/>
  <c r="P117" i="22"/>
  <c r="Q117" i="22"/>
  <c r="R117" i="22"/>
  <c r="S117" i="22"/>
  <c r="X117" i="22" s="1"/>
  <c r="U117" i="22"/>
  <c r="N118" i="22"/>
  <c r="AO118" i="22" s="1"/>
  <c r="O118" i="22"/>
  <c r="AP118" i="22" s="1"/>
  <c r="P118" i="22"/>
  <c r="Q118" i="22"/>
  <c r="R118" i="22"/>
  <c r="S118" i="22"/>
  <c r="X118" i="22" s="1"/>
  <c r="U118" i="22"/>
  <c r="N119" i="22"/>
  <c r="AO119" i="22" s="1"/>
  <c r="O119" i="22"/>
  <c r="AP119" i="22" s="1"/>
  <c r="P119" i="22"/>
  <c r="Q119" i="22"/>
  <c r="R119" i="22"/>
  <c r="S119" i="22"/>
  <c r="U119" i="22"/>
  <c r="N120" i="22"/>
  <c r="AO120" i="22" s="1"/>
  <c r="O120" i="22"/>
  <c r="AP120" i="22" s="1"/>
  <c r="P120" i="22"/>
  <c r="Q120" i="22"/>
  <c r="R120" i="22"/>
  <c r="S120" i="22"/>
  <c r="X120" i="22" s="1"/>
  <c r="U120" i="22"/>
  <c r="N121" i="22"/>
  <c r="AO121" i="22" s="1"/>
  <c r="O121" i="22"/>
  <c r="AP121" i="22" s="1"/>
  <c r="P121" i="22"/>
  <c r="Q121" i="22"/>
  <c r="R121" i="22"/>
  <c r="S121" i="22"/>
  <c r="X121" i="22" s="1"/>
  <c r="U121" i="22"/>
  <c r="N122" i="22"/>
  <c r="AO122" i="22" s="1"/>
  <c r="O122" i="22"/>
  <c r="AP122" i="22" s="1"/>
  <c r="P122" i="22"/>
  <c r="Q122" i="22"/>
  <c r="R122" i="22"/>
  <c r="S122" i="22"/>
  <c r="X122" i="22" s="1"/>
  <c r="U122" i="22"/>
  <c r="N123" i="22"/>
  <c r="AO123" i="22" s="1"/>
  <c r="O123" i="22"/>
  <c r="AP123" i="22" s="1"/>
  <c r="P123" i="22"/>
  <c r="Q123" i="22"/>
  <c r="R123" i="22"/>
  <c r="S123" i="22"/>
  <c r="X123" i="22" s="1"/>
  <c r="U123" i="22"/>
  <c r="N124" i="22"/>
  <c r="AO124" i="22" s="1"/>
  <c r="O124" i="22"/>
  <c r="AP124" i="22" s="1"/>
  <c r="P124" i="22"/>
  <c r="Q124" i="22"/>
  <c r="R124" i="22"/>
  <c r="S124" i="22"/>
  <c r="X124" i="22" s="1"/>
  <c r="U124" i="22"/>
  <c r="N125" i="22"/>
  <c r="AO125" i="22" s="1"/>
  <c r="O125" i="22"/>
  <c r="AP125" i="22" s="1"/>
  <c r="P125" i="22"/>
  <c r="Q125" i="22"/>
  <c r="R125" i="22"/>
  <c r="S125" i="22"/>
  <c r="X125" i="22" s="1"/>
  <c r="U125" i="22"/>
  <c r="N126" i="22"/>
  <c r="AO126" i="22" s="1"/>
  <c r="O126" i="22"/>
  <c r="AP126" i="22" s="1"/>
  <c r="P126" i="22"/>
  <c r="Q126" i="22"/>
  <c r="R126" i="22"/>
  <c r="S126" i="22"/>
  <c r="X126" i="22" s="1"/>
  <c r="U126" i="22"/>
  <c r="N127" i="22"/>
  <c r="AO127" i="22" s="1"/>
  <c r="O127" i="22"/>
  <c r="AP127" i="22" s="1"/>
  <c r="P127" i="22"/>
  <c r="Q127" i="22"/>
  <c r="R127" i="22"/>
  <c r="S127" i="22"/>
  <c r="U127" i="22"/>
  <c r="N128" i="22"/>
  <c r="AO128" i="22" s="1"/>
  <c r="O128" i="22"/>
  <c r="AP128" i="22" s="1"/>
  <c r="P128" i="22"/>
  <c r="Q128" i="22"/>
  <c r="R128" i="22"/>
  <c r="S128" i="22"/>
  <c r="X128" i="22" s="1"/>
  <c r="U128" i="22"/>
  <c r="N129" i="22"/>
  <c r="AO129" i="22" s="1"/>
  <c r="O129" i="22"/>
  <c r="AP129" i="22" s="1"/>
  <c r="P129" i="22"/>
  <c r="Q129" i="22"/>
  <c r="R129" i="22"/>
  <c r="S129" i="22"/>
  <c r="X129" i="22" s="1"/>
  <c r="U129" i="22"/>
  <c r="N130" i="22"/>
  <c r="AO130" i="22" s="1"/>
  <c r="O130" i="22"/>
  <c r="AP130" i="22" s="1"/>
  <c r="P130" i="22"/>
  <c r="Q130" i="22"/>
  <c r="R130" i="22"/>
  <c r="S130" i="22"/>
  <c r="U130" i="22"/>
  <c r="N131" i="22"/>
  <c r="AO131" i="22" s="1"/>
  <c r="O131" i="22"/>
  <c r="AP131" i="22" s="1"/>
  <c r="P131" i="22"/>
  <c r="Q131" i="22"/>
  <c r="R131" i="22"/>
  <c r="S131" i="22"/>
  <c r="U131" i="22"/>
  <c r="N132" i="22"/>
  <c r="AO132" i="22" s="1"/>
  <c r="O132" i="22"/>
  <c r="AP132" i="22" s="1"/>
  <c r="P132" i="22"/>
  <c r="Q132" i="22"/>
  <c r="R132" i="22"/>
  <c r="S132" i="22"/>
  <c r="X132" i="22" s="1"/>
  <c r="U132" i="22"/>
  <c r="N133" i="22"/>
  <c r="AO133" i="22" s="1"/>
  <c r="O133" i="22"/>
  <c r="AP133" i="22" s="1"/>
  <c r="P133" i="22"/>
  <c r="Q133" i="22"/>
  <c r="R133" i="22"/>
  <c r="S133" i="22"/>
  <c r="X133" i="22" s="1"/>
  <c r="U133" i="22"/>
  <c r="N134" i="22"/>
  <c r="AO134" i="22" s="1"/>
  <c r="O134" i="22"/>
  <c r="AP134" i="22" s="1"/>
  <c r="P134" i="22"/>
  <c r="Q134" i="22"/>
  <c r="R134" i="22"/>
  <c r="S134" i="22"/>
  <c r="U134" i="22"/>
  <c r="N135" i="22"/>
  <c r="AO135" i="22" s="1"/>
  <c r="O135" i="22"/>
  <c r="AP135" i="22" s="1"/>
  <c r="P135" i="22"/>
  <c r="Q135" i="22"/>
  <c r="R135" i="22"/>
  <c r="S135" i="22"/>
  <c r="X135" i="22" s="1"/>
  <c r="U135" i="22"/>
  <c r="N136" i="22"/>
  <c r="AO136" i="22" s="1"/>
  <c r="O136" i="22"/>
  <c r="AP136" i="22" s="1"/>
  <c r="P136" i="22"/>
  <c r="Q136" i="22"/>
  <c r="R136" i="22"/>
  <c r="S136" i="22"/>
  <c r="X136" i="22" s="1"/>
  <c r="U136" i="22"/>
  <c r="N137" i="22"/>
  <c r="AO137" i="22" s="1"/>
  <c r="O137" i="22"/>
  <c r="AP137" i="22" s="1"/>
  <c r="P137" i="22"/>
  <c r="Q137" i="22"/>
  <c r="R137" i="22"/>
  <c r="S137" i="22"/>
  <c r="X137" i="22" s="1"/>
  <c r="U137" i="22"/>
  <c r="N138" i="22"/>
  <c r="AO138" i="22" s="1"/>
  <c r="O138" i="22"/>
  <c r="AP138" i="22" s="1"/>
  <c r="P138" i="22"/>
  <c r="Q138" i="22"/>
  <c r="R138" i="22"/>
  <c r="S138" i="22"/>
  <c r="X138" i="22" s="1"/>
  <c r="U138" i="22"/>
  <c r="N139" i="22"/>
  <c r="AO139" i="22" s="1"/>
  <c r="O139" i="22"/>
  <c r="AP139" i="22" s="1"/>
  <c r="P139" i="22"/>
  <c r="Q139" i="22"/>
  <c r="R139" i="22"/>
  <c r="S139" i="22"/>
  <c r="X139" i="22" s="1"/>
  <c r="U139" i="22"/>
  <c r="N140" i="22"/>
  <c r="AO140" i="22" s="1"/>
  <c r="O140" i="22"/>
  <c r="AP140" i="22" s="1"/>
  <c r="P140" i="22"/>
  <c r="Q140" i="22"/>
  <c r="R140" i="22"/>
  <c r="S140" i="22"/>
  <c r="X140" i="22" s="1"/>
  <c r="U140" i="22"/>
  <c r="N141" i="22"/>
  <c r="AO141" i="22" s="1"/>
  <c r="O141" i="22"/>
  <c r="AP141" i="22" s="1"/>
  <c r="P141" i="22"/>
  <c r="Q141" i="22"/>
  <c r="R141" i="22"/>
  <c r="S141" i="22"/>
  <c r="X141" i="22" s="1"/>
  <c r="U141" i="22"/>
  <c r="N142" i="22"/>
  <c r="AO142" i="22" s="1"/>
  <c r="O142" i="22"/>
  <c r="AP142" i="22" s="1"/>
  <c r="P142" i="22"/>
  <c r="Q142" i="22"/>
  <c r="R142" i="22"/>
  <c r="S142" i="22"/>
  <c r="X142" i="22" s="1"/>
  <c r="U142" i="22"/>
  <c r="N143" i="22"/>
  <c r="AO143" i="22" s="1"/>
  <c r="O143" i="22"/>
  <c r="AP143" i="22" s="1"/>
  <c r="P143" i="22"/>
  <c r="Q143" i="22"/>
  <c r="R143" i="22"/>
  <c r="S143" i="22"/>
  <c r="X143" i="22" s="1"/>
  <c r="U143" i="22"/>
  <c r="N144" i="22"/>
  <c r="AO144" i="22" s="1"/>
  <c r="O144" i="22"/>
  <c r="AP144" i="22" s="1"/>
  <c r="P144" i="22"/>
  <c r="Q144" i="22"/>
  <c r="R144" i="22"/>
  <c r="S144" i="22"/>
  <c r="X144" i="22" s="1"/>
  <c r="U144" i="22"/>
  <c r="N145" i="22"/>
  <c r="AO145" i="22" s="1"/>
  <c r="P145" i="22"/>
  <c r="Q145" i="22"/>
  <c r="R145" i="22"/>
  <c r="S145" i="22"/>
  <c r="X145" i="22" s="1"/>
  <c r="U145" i="22"/>
  <c r="N146" i="22"/>
  <c r="AO146" i="22" s="1"/>
  <c r="O146" i="22"/>
  <c r="AP146" i="22" s="1"/>
  <c r="P146" i="22"/>
  <c r="Q146" i="22"/>
  <c r="R146" i="22"/>
  <c r="S146" i="22"/>
  <c r="X146" i="22" s="1"/>
  <c r="U146" i="22"/>
  <c r="N147" i="22"/>
  <c r="AO147" i="22" s="1"/>
  <c r="O147" i="22"/>
  <c r="AP147" i="22" s="1"/>
  <c r="P147" i="22"/>
  <c r="Q147" i="22"/>
  <c r="R147" i="22"/>
  <c r="S147" i="22"/>
  <c r="X147" i="22" s="1"/>
  <c r="U147" i="22"/>
  <c r="N148" i="22"/>
  <c r="AO148" i="22" s="1"/>
  <c r="O148" i="22"/>
  <c r="AP148" i="22" s="1"/>
  <c r="P148" i="22"/>
  <c r="Q148" i="22"/>
  <c r="R148" i="22"/>
  <c r="S148" i="22"/>
  <c r="U148" i="22"/>
  <c r="N149" i="22"/>
  <c r="AO149" i="22" s="1"/>
  <c r="O149" i="22"/>
  <c r="AP149" i="22" s="1"/>
  <c r="P149" i="22"/>
  <c r="Q149" i="22"/>
  <c r="R149" i="22"/>
  <c r="S149" i="22"/>
  <c r="U149" i="22"/>
  <c r="N150" i="22"/>
  <c r="AO150" i="22" s="1"/>
  <c r="AP150" i="22"/>
  <c r="P150" i="22"/>
  <c r="Q150" i="22"/>
  <c r="R150" i="22"/>
  <c r="S150" i="22"/>
  <c r="U150" i="22"/>
  <c r="N151" i="22"/>
  <c r="AO151" i="22" s="1"/>
  <c r="O151" i="22"/>
  <c r="AP151" i="22" s="1"/>
  <c r="P151" i="22"/>
  <c r="Q151" i="22"/>
  <c r="R151" i="22"/>
  <c r="S151" i="22"/>
  <c r="U151" i="22"/>
  <c r="N152" i="22"/>
  <c r="AO152" i="22" s="1"/>
  <c r="O152" i="22"/>
  <c r="AP152" i="22" s="1"/>
  <c r="P152" i="22"/>
  <c r="Q152" i="22"/>
  <c r="R152" i="22"/>
  <c r="S152" i="22"/>
  <c r="U152" i="22"/>
  <c r="N153" i="22"/>
  <c r="AO153" i="22" s="1"/>
  <c r="O153" i="22"/>
  <c r="AP153" i="22" s="1"/>
  <c r="P153" i="22"/>
  <c r="Q153" i="22"/>
  <c r="R153" i="22"/>
  <c r="S153" i="22"/>
  <c r="U153" i="22"/>
  <c r="N154" i="22"/>
  <c r="AO154" i="22" s="1"/>
  <c r="O154" i="22"/>
  <c r="AP154" i="22" s="1"/>
  <c r="P154" i="22"/>
  <c r="Q154" i="22"/>
  <c r="R154" i="22"/>
  <c r="S154" i="22"/>
  <c r="U154" i="22"/>
  <c r="N155" i="22"/>
  <c r="AO155" i="22" s="1"/>
  <c r="O155" i="22"/>
  <c r="AP155" i="22" s="1"/>
  <c r="P155" i="22"/>
  <c r="Q155" i="22"/>
  <c r="R155" i="22"/>
  <c r="S155" i="22"/>
  <c r="U155" i="22"/>
  <c r="N156" i="22"/>
  <c r="AO156" i="22" s="1"/>
  <c r="O156" i="22"/>
  <c r="AP156" i="22" s="1"/>
  <c r="P156" i="22"/>
  <c r="Q156" i="22"/>
  <c r="R156" i="22"/>
  <c r="S156" i="22"/>
  <c r="U156" i="22"/>
  <c r="N157" i="22"/>
  <c r="AO157" i="22" s="1"/>
  <c r="O157" i="22"/>
  <c r="AP157" i="22" s="1"/>
  <c r="P157" i="22"/>
  <c r="Q157" i="22"/>
  <c r="R157" i="22"/>
  <c r="S157" i="22"/>
  <c r="U157" i="22"/>
  <c r="N158" i="22"/>
  <c r="AO158" i="22" s="1"/>
  <c r="O158" i="22"/>
  <c r="AP158" i="22" s="1"/>
  <c r="P158" i="22"/>
  <c r="Q158" i="22"/>
  <c r="R158" i="22"/>
  <c r="S158" i="22"/>
  <c r="U158" i="22"/>
  <c r="N159" i="22"/>
  <c r="AO159" i="22" s="1"/>
  <c r="O159" i="22"/>
  <c r="AP159" i="22" s="1"/>
  <c r="P159" i="22"/>
  <c r="Q159" i="22"/>
  <c r="R159" i="22"/>
  <c r="S159" i="22"/>
  <c r="U159" i="22"/>
  <c r="N160" i="22"/>
  <c r="AO160" i="22" s="1"/>
  <c r="O160" i="22"/>
  <c r="AP160" i="22" s="1"/>
  <c r="P160" i="22"/>
  <c r="Q160" i="22"/>
  <c r="R160" i="22"/>
  <c r="S160" i="22"/>
  <c r="U160" i="22"/>
  <c r="N161" i="22"/>
  <c r="AO161" i="22" s="1"/>
  <c r="O161" i="22"/>
  <c r="AP161" i="22" s="1"/>
  <c r="P161" i="22"/>
  <c r="Q161" i="22"/>
  <c r="R161" i="22"/>
  <c r="S161" i="22"/>
  <c r="U161" i="22"/>
  <c r="N162" i="22"/>
  <c r="AO162" i="22" s="1"/>
  <c r="O162" i="22"/>
  <c r="AP162" i="22" s="1"/>
  <c r="P162" i="22"/>
  <c r="Q162" i="22"/>
  <c r="R162" i="22"/>
  <c r="S162" i="22"/>
  <c r="U162" i="22"/>
  <c r="N163" i="22"/>
  <c r="AO163" i="22" s="1"/>
  <c r="O163" i="22"/>
  <c r="AP163" i="22" s="1"/>
  <c r="P163" i="22"/>
  <c r="Q163" i="22"/>
  <c r="R163" i="22"/>
  <c r="S163" i="22"/>
  <c r="U163" i="22"/>
  <c r="N164" i="22"/>
  <c r="AO164" i="22" s="1"/>
  <c r="O164" i="22"/>
  <c r="AP164" i="22" s="1"/>
  <c r="P164" i="22"/>
  <c r="Q164" i="22"/>
  <c r="R164" i="22"/>
  <c r="S164" i="22"/>
  <c r="U164" i="22"/>
  <c r="N165" i="22"/>
  <c r="AO165" i="22" s="1"/>
  <c r="O165" i="22"/>
  <c r="AP165" i="22" s="1"/>
  <c r="P165" i="22"/>
  <c r="Q165" i="22"/>
  <c r="R165" i="22"/>
  <c r="S165" i="22"/>
  <c r="X165" i="22" s="1"/>
  <c r="U165" i="22"/>
  <c r="N166" i="22"/>
  <c r="AO166" i="22" s="1"/>
  <c r="O166" i="22"/>
  <c r="AP166" i="22" s="1"/>
  <c r="P166" i="22"/>
  <c r="Q166" i="22"/>
  <c r="R166" i="22"/>
  <c r="S166" i="22"/>
  <c r="U166" i="22"/>
  <c r="N167" i="22"/>
  <c r="AO167" i="22" s="1"/>
  <c r="O167" i="22"/>
  <c r="AP167" i="22" s="1"/>
  <c r="P167" i="22"/>
  <c r="Q167" i="22"/>
  <c r="R167" i="22"/>
  <c r="S167" i="22"/>
  <c r="X167" i="22" s="1"/>
  <c r="U167" i="22"/>
  <c r="N168" i="22"/>
  <c r="AO168" i="22" s="1"/>
  <c r="O168" i="22"/>
  <c r="AP168" i="22" s="1"/>
  <c r="P168" i="22"/>
  <c r="Q168" i="22"/>
  <c r="R168" i="22"/>
  <c r="S168" i="22"/>
  <c r="U168" i="22"/>
  <c r="AO169" i="22"/>
  <c r="O169" i="22"/>
  <c r="AP169" i="22" s="1"/>
  <c r="P169" i="22"/>
  <c r="Q169" i="22"/>
  <c r="R169" i="22"/>
  <c r="S169" i="22"/>
  <c r="U169" i="22"/>
  <c r="N170" i="22"/>
  <c r="AO170" i="22" s="1"/>
  <c r="O170" i="22"/>
  <c r="AP170" i="22" s="1"/>
  <c r="P170" i="22"/>
  <c r="Q170" i="22"/>
  <c r="R170" i="22"/>
  <c r="S170" i="22"/>
  <c r="U170" i="22"/>
  <c r="N171" i="22"/>
  <c r="AO171" i="22" s="1"/>
  <c r="O171" i="22"/>
  <c r="AP171" i="22" s="1"/>
  <c r="P171" i="22"/>
  <c r="Q171" i="22"/>
  <c r="R171" i="22"/>
  <c r="S171" i="22"/>
  <c r="U171" i="22"/>
  <c r="N172" i="22"/>
  <c r="AO172" i="22" s="1"/>
  <c r="O172" i="22"/>
  <c r="AP172" i="22" s="1"/>
  <c r="P172" i="22"/>
  <c r="Q172" i="22"/>
  <c r="R172" i="22"/>
  <c r="S172" i="22"/>
  <c r="U172" i="22"/>
  <c r="N173" i="22"/>
  <c r="AO173" i="22" s="1"/>
  <c r="O173" i="22"/>
  <c r="AP173" i="22" s="1"/>
  <c r="P173" i="22"/>
  <c r="Q173" i="22"/>
  <c r="R173" i="22"/>
  <c r="S173" i="22"/>
  <c r="X173" i="22" s="1"/>
  <c r="U173" i="22"/>
  <c r="N174" i="22"/>
  <c r="AO174" i="22" s="1"/>
  <c r="O174" i="22"/>
  <c r="AP174" i="22" s="1"/>
  <c r="P174" i="22"/>
  <c r="Q174" i="22"/>
  <c r="R174" i="22"/>
  <c r="S174" i="22"/>
  <c r="U174" i="22"/>
  <c r="N175" i="22"/>
  <c r="AO175" i="22" s="1"/>
  <c r="O175" i="22"/>
  <c r="AP175" i="22" s="1"/>
  <c r="P175" i="22"/>
  <c r="Q175" i="22"/>
  <c r="R175" i="22"/>
  <c r="S175" i="22"/>
  <c r="X175" i="22" s="1"/>
  <c r="U175" i="22"/>
  <c r="N176" i="22"/>
  <c r="AO176" i="22" s="1"/>
  <c r="O176" i="22"/>
  <c r="AP176" i="22" s="1"/>
  <c r="P176" i="22"/>
  <c r="Q176" i="22"/>
  <c r="R176" i="22"/>
  <c r="S176" i="22"/>
  <c r="U176" i="22"/>
  <c r="N177" i="22"/>
  <c r="AO177" i="22" s="1"/>
  <c r="O177" i="22"/>
  <c r="AP177" i="22" s="1"/>
  <c r="P177" i="22"/>
  <c r="Q177" i="22"/>
  <c r="R177" i="22"/>
  <c r="S177" i="22"/>
  <c r="U177" i="22"/>
  <c r="N178" i="22"/>
  <c r="AO178" i="22" s="1"/>
  <c r="O178" i="22"/>
  <c r="AP178" i="22" s="1"/>
  <c r="P178" i="22"/>
  <c r="Q178" i="22"/>
  <c r="R178" i="22"/>
  <c r="S178" i="22"/>
  <c r="U178" i="22"/>
  <c r="N179" i="22"/>
  <c r="AO179" i="22" s="1"/>
  <c r="O179" i="22"/>
  <c r="AP179" i="22" s="1"/>
  <c r="P179" i="22"/>
  <c r="Q179" i="22"/>
  <c r="R179" i="22"/>
  <c r="S179" i="22"/>
  <c r="X179" i="22" s="1"/>
  <c r="U179" i="22"/>
  <c r="N180" i="22"/>
  <c r="AO180" i="22" s="1"/>
  <c r="O180" i="22"/>
  <c r="AP180" i="22" s="1"/>
  <c r="P180" i="22"/>
  <c r="Q180" i="22"/>
  <c r="R180" i="22"/>
  <c r="S180" i="22"/>
  <c r="U180" i="22"/>
  <c r="N181" i="22"/>
  <c r="AO181" i="22" s="1"/>
  <c r="O181" i="22"/>
  <c r="AP181" i="22" s="1"/>
  <c r="P181" i="22"/>
  <c r="Q181" i="22"/>
  <c r="R181" i="22"/>
  <c r="S181" i="22"/>
  <c r="U181" i="22"/>
  <c r="N182" i="22"/>
  <c r="AO182" i="22" s="1"/>
  <c r="O182" i="22"/>
  <c r="AP182" i="22" s="1"/>
  <c r="P182" i="22"/>
  <c r="Q182" i="22"/>
  <c r="R182" i="22"/>
  <c r="S182" i="22"/>
  <c r="X182" i="22" s="1"/>
  <c r="U182" i="22"/>
  <c r="N183" i="22"/>
  <c r="AO183" i="22" s="1"/>
  <c r="O183" i="22"/>
  <c r="AP183" i="22" s="1"/>
  <c r="P183" i="22"/>
  <c r="Q183" i="22"/>
  <c r="R183" i="22"/>
  <c r="S183" i="22"/>
  <c r="X183" i="22" s="1"/>
  <c r="U183" i="22"/>
  <c r="N184" i="22"/>
  <c r="AO184" i="22" s="1"/>
  <c r="O184" i="22"/>
  <c r="AP184" i="22" s="1"/>
  <c r="P184" i="22"/>
  <c r="Q184" i="22"/>
  <c r="R184" i="22"/>
  <c r="S184" i="22"/>
  <c r="X184" i="22" s="1"/>
  <c r="U184" i="22"/>
  <c r="N185" i="22"/>
  <c r="AO185" i="22" s="1"/>
  <c r="O185" i="22"/>
  <c r="AP185" i="22" s="1"/>
  <c r="P185" i="22"/>
  <c r="Q185" i="22"/>
  <c r="R185" i="22"/>
  <c r="S185" i="22"/>
  <c r="X185" i="22" s="1"/>
  <c r="U185" i="22"/>
  <c r="N186" i="22"/>
  <c r="AO186" i="22" s="1"/>
  <c r="O186" i="22"/>
  <c r="AP186" i="22" s="1"/>
  <c r="P186" i="22"/>
  <c r="Q186" i="22"/>
  <c r="R186" i="22"/>
  <c r="S186" i="22"/>
  <c r="X186" i="22" s="1"/>
  <c r="U186" i="22"/>
  <c r="N187" i="22"/>
  <c r="AO187" i="22" s="1"/>
  <c r="O187" i="22"/>
  <c r="AP187" i="22" s="1"/>
  <c r="P187" i="22"/>
  <c r="Q187" i="22"/>
  <c r="R187" i="22"/>
  <c r="S187" i="22"/>
  <c r="X187" i="22" s="1"/>
  <c r="U187" i="22"/>
  <c r="N188" i="22"/>
  <c r="AO188" i="22" s="1"/>
  <c r="O188" i="22"/>
  <c r="AP188" i="22" s="1"/>
  <c r="P188" i="22"/>
  <c r="Q188" i="22"/>
  <c r="R188" i="22"/>
  <c r="S188" i="22"/>
  <c r="X188" i="22" s="1"/>
  <c r="U188" i="22"/>
  <c r="N189" i="22"/>
  <c r="AO189" i="22" s="1"/>
  <c r="O189" i="22"/>
  <c r="AP189" i="22" s="1"/>
  <c r="P189" i="22"/>
  <c r="Q189" i="22"/>
  <c r="R189" i="22"/>
  <c r="S189" i="22"/>
  <c r="X189" i="22" s="1"/>
  <c r="U189" i="22"/>
  <c r="N190" i="22"/>
  <c r="AO190" i="22" s="1"/>
  <c r="O190" i="22"/>
  <c r="AP190" i="22" s="1"/>
  <c r="P190" i="22"/>
  <c r="Q190" i="22"/>
  <c r="R190" i="22"/>
  <c r="S190" i="22"/>
  <c r="X190" i="22" s="1"/>
  <c r="U190" i="22"/>
  <c r="N191" i="22"/>
  <c r="AO191" i="22" s="1"/>
  <c r="O191" i="22"/>
  <c r="AP191" i="22" s="1"/>
  <c r="P191" i="22"/>
  <c r="Q191" i="22"/>
  <c r="R191" i="22"/>
  <c r="S191" i="22"/>
  <c r="X191" i="22" s="1"/>
  <c r="U191" i="22"/>
  <c r="N192" i="22"/>
  <c r="AO192" i="22" s="1"/>
  <c r="O192" i="22"/>
  <c r="AP192" i="22" s="1"/>
  <c r="P192" i="22"/>
  <c r="Q192" i="22"/>
  <c r="R192" i="22"/>
  <c r="S192" i="22"/>
  <c r="X192" i="22" s="1"/>
  <c r="U192" i="22"/>
  <c r="N193" i="22"/>
  <c r="AO193" i="22" s="1"/>
  <c r="O193" i="22"/>
  <c r="AP193" i="22" s="1"/>
  <c r="P193" i="22"/>
  <c r="Q193" i="22"/>
  <c r="R193" i="22"/>
  <c r="S193" i="22"/>
  <c r="X193" i="22" s="1"/>
  <c r="U193" i="22"/>
  <c r="N194" i="22"/>
  <c r="AO194" i="22" s="1"/>
  <c r="O194" i="22"/>
  <c r="AP194" i="22" s="1"/>
  <c r="P194" i="22"/>
  <c r="Q194" i="22"/>
  <c r="R194" i="22"/>
  <c r="S194" i="22"/>
  <c r="X194" i="22" s="1"/>
  <c r="U194" i="22"/>
  <c r="N195" i="22"/>
  <c r="AO195" i="22" s="1"/>
  <c r="O195" i="22"/>
  <c r="AP195" i="22" s="1"/>
  <c r="P195" i="22"/>
  <c r="Q195" i="22"/>
  <c r="R195" i="22"/>
  <c r="S195" i="22"/>
  <c r="X195" i="22" s="1"/>
  <c r="U195" i="22"/>
  <c r="N196" i="22"/>
  <c r="AO196" i="22" s="1"/>
  <c r="O196" i="22"/>
  <c r="AP196" i="22" s="1"/>
  <c r="P196" i="22"/>
  <c r="Q196" i="22"/>
  <c r="R196" i="22"/>
  <c r="S196" i="22"/>
  <c r="X196" i="22" s="1"/>
  <c r="U196" i="22"/>
  <c r="N197" i="22"/>
  <c r="AO197" i="22" s="1"/>
  <c r="O197" i="22"/>
  <c r="AP197" i="22" s="1"/>
  <c r="P197" i="22"/>
  <c r="Q197" i="22"/>
  <c r="R197" i="22"/>
  <c r="S197" i="22"/>
  <c r="X197" i="22" s="1"/>
  <c r="U197" i="22"/>
  <c r="N198" i="22"/>
  <c r="AO198" i="22" s="1"/>
  <c r="O198" i="22"/>
  <c r="AP198" i="22" s="1"/>
  <c r="P198" i="22"/>
  <c r="Q198" i="22"/>
  <c r="R198" i="22"/>
  <c r="S198" i="22"/>
  <c r="X198" i="22" s="1"/>
  <c r="U198" i="22"/>
  <c r="N199" i="22"/>
  <c r="AO199" i="22" s="1"/>
  <c r="O199" i="22"/>
  <c r="AP199" i="22" s="1"/>
  <c r="P199" i="22"/>
  <c r="Q199" i="22"/>
  <c r="R199" i="22"/>
  <c r="S199" i="22"/>
  <c r="X199" i="22" s="1"/>
  <c r="U199" i="22"/>
  <c r="N200" i="22"/>
  <c r="AO200" i="22" s="1"/>
  <c r="O200" i="22"/>
  <c r="AP200" i="22" s="1"/>
  <c r="P200" i="22"/>
  <c r="Q200" i="22"/>
  <c r="R200" i="22"/>
  <c r="S200" i="22"/>
  <c r="X200" i="22" s="1"/>
  <c r="U200" i="22"/>
  <c r="N201" i="22"/>
  <c r="AO201" i="22" s="1"/>
  <c r="O201" i="22"/>
  <c r="AP201" i="22" s="1"/>
  <c r="P201" i="22"/>
  <c r="Q201" i="22"/>
  <c r="R201" i="22"/>
  <c r="S201" i="22"/>
  <c r="X201" i="22" s="1"/>
  <c r="U201" i="22"/>
  <c r="N202" i="22"/>
  <c r="AO202" i="22" s="1"/>
  <c r="O202" i="22"/>
  <c r="AP202" i="22" s="1"/>
  <c r="P202" i="22"/>
  <c r="Q202" i="22"/>
  <c r="R202" i="22"/>
  <c r="S202" i="22"/>
  <c r="X202" i="22" s="1"/>
  <c r="U202" i="22"/>
  <c r="N203" i="22"/>
  <c r="AO203" i="22" s="1"/>
  <c r="O203" i="22"/>
  <c r="AP203" i="22" s="1"/>
  <c r="P203" i="22"/>
  <c r="Q203" i="22"/>
  <c r="R203" i="22"/>
  <c r="S203" i="22"/>
  <c r="X203" i="22" s="1"/>
  <c r="U203" i="22"/>
  <c r="N204" i="22"/>
  <c r="AO204" i="22" s="1"/>
  <c r="O204" i="22"/>
  <c r="AP204" i="22" s="1"/>
  <c r="P204" i="22"/>
  <c r="Q204" i="22"/>
  <c r="R204" i="22"/>
  <c r="S204" i="22"/>
  <c r="X204" i="22" s="1"/>
  <c r="U204" i="22"/>
  <c r="N205" i="22"/>
  <c r="AO205" i="22" s="1"/>
  <c r="O205" i="22"/>
  <c r="AP205" i="22" s="1"/>
  <c r="P205" i="22"/>
  <c r="Q205" i="22"/>
  <c r="R205" i="22"/>
  <c r="S205" i="22"/>
  <c r="X205" i="22" s="1"/>
  <c r="U205" i="22"/>
  <c r="N206" i="22"/>
  <c r="AO206" i="22" s="1"/>
  <c r="O206" i="22"/>
  <c r="AP206" i="22" s="1"/>
  <c r="P206" i="22"/>
  <c r="Q206" i="22"/>
  <c r="R206" i="22"/>
  <c r="S206" i="22"/>
  <c r="U206" i="22"/>
  <c r="N207" i="22"/>
  <c r="AO207" i="22" s="1"/>
  <c r="O207" i="22"/>
  <c r="AP207" i="22" s="1"/>
  <c r="P207" i="22"/>
  <c r="Q207" i="22"/>
  <c r="R207" i="22"/>
  <c r="S207" i="22"/>
  <c r="X207" i="22" s="1"/>
  <c r="U207" i="22"/>
  <c r="N208" i="22"/>
  <c r="AO208" i="22" s="1"/>
  <c r="O208" i="22"/>
  <c r="AP208" i="22" s="1"/>
  <c r="P208" i="22"/>
  <c r="Q208" i="22"/>
  <c r="R208" i="22"/>
  <c r="S208" i="22"/>
  <c r="X208" i="22" s="1"/>
  <c r="U208" i="22"/>
  <c r="N209" i="22"/>
  <c r="AO209" i="22" s="1"/>
  <c r="O209" i="22"/>
  <c r="AP209" i="22" s="1"/>
  <c r="P209" i="22"/>
  <c r="Q209" i="22"/>
  <c r="R209" i="22"/>
  <c r="S209" i="22"/>
  <c r="X209" i="22" s="1"/>
  <c r="U209" i="22"/>
  <c r="N210" i="22"/>
  <c r="AO210" i="22" s="1"/>
  <c r="O210" i="22"/>
  <c r="AP210" i="22" s="1"/>
  <c r="P210" i="22"/>
  <c r="Q210" i="22"/>
  <c r="R210" i="22"/>
  <c r="S210" i="22"/>
  <c r="U210" i="22"/>
  <c r="N211" i="22"/>
  <c r="AO211" i="22" s="1"/>
  <c r="O211" i="22"/>
  <c r="AP211" i="22" s="1"/>
  <c r="P211" i="22"/>
  <c r="Q211" i="22"/>
  <c r="R211" i="22"/>
  <c r="S211" i="22"/>
  <c r="X211" i="22" s="1"/>
  <c r="U211" i="22"/>
  <c r="N212" i="22"/>
  <c r="AO212" i="22" s="1"/>
  <c r="O212" i="22"/>
  <c r="AP212" i="22" s="1"/>
  <c r="P212" i="22"/>
  <c r="Q212" i="22"/>
  <c r="R212" i="22"/>
  <c r="S212" i="22"/>
  <c r="X212" i="22" s="1"/>
  <c r="U212" i="22"/>
  <c r="N213" i="22"/>
  <c r="AO213" i="22" s="1"/>
  <c r="O213" i="22"/>
  <c r="AP213" i="22" s="1"/>
  <c r="P213" i="22"/>
  <c r="Q213" i="22"/>
  <c r="R213" i="22"/>
  <c r="S213" i="22"/>
  <c r="X213" i="22" s="1"/>
  <c r="U213" i="22"/>
  <c r="N214" i="22"/>
  <c r="AO214" i="22" s="1"/>
  <c r="O214" i="22"/>
  <c r="AP214" i="22" s="1"/>
  <c r="P214" i="22"/>
  <c r="Q214" i="22"/>
  <c r="R214" i="22"/>
  <c r="S214" i="22"/>
  <c r="X214" i="22" s="1"/>
  <c r="U214" i="22"/>
  <c r="N215" i="22"/>
  <c r="AO215" i="22" s="1"/>
  <c r="O215" i="22"/>
  <c r="AP215" i="22" s="1"/>
  <c r="P215" i="22"/>
  <c r="Q215" i="22"/>
  <c r="R215" i="22"/>
  <c r="S215" i="22"/>
  <c r="X215" i="22" s="1"/>
  <c r="U215" i="22"/>
  <c r="N216" i="22"/>
  <c r="AO216" i="22" s="1"/>
  <c r="O216" i="22"/>
  <c r="AP216" i="22" s="1"/>
  <c r="P216" i="22"/>
  <c r="Q216" i="22"/>
  <c r="R216" i="22"/>
  <c r="S216" i="22"/>
  <c r="X216" i="22" s="1"/>
  <c r="U216" i="22"/>
  <c r="N217" i="22"/>
  <c r="AO217" i="22" s="1"/>
  <c r="O217" i="22"/>
  <c r="AP217" i="22" s="1"/>
  <c r="P217" i="22"/>
  <c r="Q217" i="22"/>
  <c r="R217" i="22"/>
  <c r="S217" i="22"/>
  <c r="X217" i="22" s="1"/>
  <c r="U217" i="22"/>
  <c r="N218" i="22"/>
  <c r="AO218" i="22" s="1"/>
  <c r="O218" i="22"/>
  <c r="AP218" i="22" s="1"/>
  <c r="P218" i="22"/>
  <c r="Q218" i="22"/>
  <c r="R218" i="22"/>
  <c r="S218" i="22"/>
  <c r="X218" i="22" s="1"/>
  <c r="U218" i="22"/>
  <c r="N219" i="22"/>
  <c r="AO219" i="22" s="1"/>
  <c r="O219" i="22"/>
  <c r="AP219" i="22" s="1"/>
  <c r="P219" i="22"/>
  <c r="Q219" i="22"/>
  <c r="R219" i="22"/>
  <c r="S219" i="22"/>
  <c r="X219" i="22" s="1"/>
  <c r="U219" i="22"/>
  <c r="N220" i="22"/>
  <c r="AO220" i="22" s="1"/>
  <c r="O220" i="22"/>
  <c r="AP220" i="22" s="1"/>
  <c r="P220" i="22"/>
  <c r="Q220" i="22"/>
  <c r="R220" i="22"/>
  <c r="S220" i="22"/>
  <c r="X220" i="22" s="1"/>
  <c r="U220" i="22"/>
  <c r="N221" i="22"/>
  <c r="AO221" i="22" s="1"/>
  <c r="O221" i="22"/>
  <c r="AP221" i="22" s="1"/>
  <c r="P221" i="22"/>
  <c r="Q221" i="22"/>
  <c r="R221" i="22"/>
  <c r="S221" i="22"/>
  <c r="X221" i="22" s="1"/>
  <c r="U221" i="22"/>
  <c r="N222" i="22"/>
  <c r="AO222" i="22" s="1"/>
  <c r="O222" i="22"/>
  <c r="AP222" i="22" s="1"/>
  <c r="P222" i="22"/>
  <c r="Q222" i="22"/>
  <c r="R222" i="22"/>
  <c r="S222" i="22"/>
  <c r="X222" i="22" s="1"/>
  <c r="U222" i="22"/>
  <c r="N223" i="22"/>
  <c r="AO223" i="22" s="1"/>
  <c r="O223" i="22"/>
  <c r="AP223" i="22" s="1"/>
  <c r="P223" i="22"/>
  <c r="Q223" i="22"/>
  <c r="R223" i="22"/>
  <c r="S223" i="22"/>
  <c r="X223" i="22" s="1"/>
  <c r="U223" i="22"/>
  <c r="N224" i="22"/>
  <c r="AO224" i="22" s="1"/>
  <c r="O224" i="22"/>
  <c r="AP224" i="22" s="1"/>
  <c r="P224" i="22"/>
  <c r="Q224" i="22"/>
  <c r="R224" i="22"/>
  <c r="S224" i="22"/>
  <c r="X224" i="22" s="1"/>
  <c r="U224" i="22"/>
  <c r="N225" i="22"/>
  <c r="AO225" i="22" s="1"/>
  <c r="O225" i="22"/>
  <c r="AP225" i="22" s="1"/>
  <c r="P225" i="22"/>
  <c r="Q225" i="22"/>
  <c r="R225" i="22"/>
  <c r="S225" i="22"/>
  <c r="X225" i="22" s="1"/>
  <c r="U225" i="22"/>
  <c r="N226" i="22"/>
  <c r="AO226" i="22" s="1"/>
  <c r="O226" i="22"/>
  <c r="AP226" i="22" s="1"/>
  <c r="P226" i="22"/>
  <c r="Q226" i="22"/>
  <c r="R226" i="22"/>
  <c r="S226" i="22"/>
  <c r="X226" i="22" s="1"/>
  <c r="U226" i="22"/>
  <c r="N227" i="22"/>
  <c r="AO227" i="22" s="1"/>
  <c r="O227" i="22"/>
  <c r="AP227" i="22" s="1"/>
  <c r="P227" i="22"/>
  <c r="Q227" i="22"/>
  <c r="R227" i="22"/>
  <c r="S227" i="22"/>
  <c r="X227" i="22" s="1"/>
  <c r="U227" i="22"/>
  <c r="N228" i="22"/>
  <c r="AO228" i="22" s="1"/>
  <c r="O228" i="22"/>
  <c r="AP228" i="22" s="1"/>
  <c r="P228" i="22"/>
  <c r="Q228" i="22"/>
  <c r="R228" i="22"/>
  <c r="S228" i="22"/>
  <c r="X228" i="22" s="1"/>
  <c r="U228" i="22"/>
  <c r="N229" i="22"/>
  <c r="AO229" i="22" s="1"/>
  <c r="O229" i="22"/>
  <c r="AP229" i="22" s="1"/>
  <c r="P229" i="22"/>
  <c r="Q229" i="22"/>
  <c r="R229" i="22"/>
  <c r="S229" i="22"/>
  <c r="X229" i="22" s="1"/>
  <c r="U229" i="22"/>
  <c r="N230" i="22"/>
  <c r="AO230" i="22" s="1"/>
  <c r="O230" i="22"/>
  <c r="AP230" i="22" s="1"/>
  <c r="P230" i="22"/>
  <c r="Q230" i="22"/>
  <c r="R230" i="22"/>
  <c r="S230" i="22"/>
  <c r="X230" i="22" s="1"/>
  <c r="U230" i="22"/>
  <c r="N231" i="22"/>
  <c r="AO231" i="22" s="1"/>
  <c r="O231" i="22"/>
  <c r="AP231" i="22" s="1"/>
  <c r="P231" i="22"/>
  <c r="Q231" i="22"/>
  <c r="R231" i="22"/>
  <c r="S231" i="22"/>
  <c r="X231" i="22" s="1"/>
  <c r="U231" i="22"/>
  <c r="N232" i="22"/>
  <c r="AO232" i="22" s="1"/>
  <c r="O232" i="22"/>
  <c r="AP232" i="22" s="1"/>
  <c r="P232" i="22"/>
  <c r="Q232" i="22"/>
  <c r="R232" i="22"/>
  <c r="S232" i="22"/>
  <c r="X232" i="22" s="1"/>
  <c r="U232" i="22"/>
  <c r="N233" i="22"/>
  <c r="AO233" i="22" s="1"/>
  <c r="O233" i="22"/>
  <c r="AP233" i="22" s="1"/>
  <c r="P233" i="22"/>
  <c r="Q233" i="22"/>
  <c r="R233" i="22"/>
  <c r="S233" i="22"/>
  <c r="X233" i="22" s="1"/>
  <c r="U233" i="22"/>
  <c r="N234" i="22"/>
  <c r="AO234" i="22" s="1"/>
  <c r="O234" i="22"/>
  <c r="AP234" i="22" s="1"/>
  <c r="P234" i="22"/>
  <c r="Q234" i="22"/>
  <c r="R234" i="22"/>
  <c r="S234" i="22"/>
  <c r="X234" i="22" s="1"/>
  <c r="U234" i="22"/>
  <c r="N235" i="22"/>
  <c r="AO235" i="22" s="1"/>
  <c r="O235" i="22"/>
  <c r="AP235" i="22" s="1"/>
  <c r="P235" i="22"/>
  <c r="Q235" i="22"/>
  <c r="R235" i="22"/>
  <c r="S235" i="22"/>
  <c r="X235" i="22" s="1"/>
  <c r="U235" i="22"/>
  <c r="N236" i="22"/>
  <c r="AO236" i="22" s="1"/>
  <c r="O236" i="22"/>
  <c r="AP236" i="22" s="1"/>
  <c r="P236" i="22"/>
  <c r="Q236" i="22"/>
  <c r="R236" i="22"/>
  <c r="S236" i="22"/>
  <c r="X236" i="22" s="1"/>
  <c r="U236" i="22"/>
  <c r="N237" i="22"/>
  <c r="AO237" i="22" s="1"/>
  <c r="O237" i="22"/>
  <c r="AP237" i="22" s="1"/>
  <c r="P237" i="22"/>
  <c r="Q237" i="22"/>
  <c r="R237" i="22"/>
  <c r="S237" i="22"/>
  <c r="X237" i="22" s="1"/>
  <c r="U237" i="22"/>
  <c r="N238" i="22"/>
  <c r="AO238" i="22" s="1"/>
  <c r="O238" i="22"/>
  <c r="AP238" i="22" s="1"/>
  <c r="P238" i="22"/>
  <c r="Q238" i="22"/>
  <c r="R238" i="22"/>
  <c r="S238" i="22"/>
  <c r="X238" i="22" s="1"/>
  <c r="U238" i="22"/>
  <c r="N239" i="22"/>
  <c r="AO239" i="22" s="1"/>
  <c r="O239" i="22"/>
  <c r="AP239" i="22" s="1"/>
  <c r="P239" i="22"/>
  <c r="Q239" i="22"/>
  <c r="R239" i="22"/>
  <c r="S239" i="22"/>
  <c r="X239" i="22" s="1"/>
  <c r="U239" i="22"/>
  <c r="N240" i="22"/>
  <c r="AO240" i="22" s="1"/>
  <c r="O240" i="22"/>
  <c r="AP240" i="22" s="1"/>
  <c r="P240" i="22"/>
  <c r="Q240" i="22"/>
  <c r="R240" i="22"/>
  <c r="S240" i="22"/>
  <c r="X240" i="22" s="1"/>
  <c r="U240" i="22"/>
  <c r="N241" i="22"/>
  <c r="AO241" i="22" s="1"/>
  <c r="O241" i="22"/>
  <c r="AP241" i="22" s="1"/>
  <c r="P241" i="22"/>
  <c r="Q241" i="22"/>
  <c r="R241" i="22"/>
  <c r="S241" i="22"/>
  <c r="X241" i="22" s="1"/>
  <c r="U241" i="22"/>
  <c r="N242" i="22"/>
  <c r="AO242" i="22" s="1"/>
  <c r="O242" i="22"/>
  <c r="AP242" i="22" s="1"/>
  <c r="P242" i="22"/>
  <c r="Q242" i="22"/>
  <c r="R242" i="22"/>
  <c r="S242" i="22"/>
  <c r="X242" i="22" s="1"/>
  <c r="U242" i="22"/>
  <c r="N243" i="22"/>
  <c r="AO243" i="22" s="1"/>
  <c r="O243" i="22"/>
  <c r="AP243" i="22" s="1"/>
  <c r="P243" i="22"/>
  <c r="Q243" i="22"/>
  <c r="R243" i="22"/>
  <c r="S243" i="22"/>
  <c r="X243" i="22" s="1"/>
  <c r="U243" i="22"/>
  <c r="N244" i="22"/>
  <c r="AO244" i="22" s="1"/>
  <c r="O244" i="22"/>
  <c r="AP244" i="22" s="1"/>
  <c r="P244" i="22"/>
  <c r="Q244" i="22"/>
  <c r="R244" i="22"/>
  <c r="S244" i="22"/>
  <c r="X244" i="22" s="1"/>
  <c r="U244" i="22"/>
  <c r="N245" i="22"/>
  <c r="AO245" i="22" s="1"/>
  <c r="O245" i="22"/>
  <c r="AP245" i="22" s="1"/>
  <c r="P245" i="22"/>
  <c r="Q245" i="22"/>
  <c r="R245" i="22"/>
  <c r="S245" i="22"/>
  <c r="X245" i="22" s="1"/>
  <c r="U245" i="22"/>
  <c r="N246" i="22"/>
  <c r="AO246" i="22" s="1"/>
  <c r="O246" i="22"/>
  <c r="AP246" i="22" s="1"/>
  <c r="P246" i="22"/>
  <c r="Q246" i="22"/>
  <c r="R246" i="22"/>
  <c r="S246" i="22"/>
  <c r="X246" i="22" s="1"/>
  <c r="U246" i="22"/>
  <c r="N247" i="22"/>
  <c r="AO247" i="22" s="1"/>
  <c r="O247" i="22"/>
  <c r="AP247" i="22" s="1"/>
  <c r="P247" i="22"/>
  <c r="Q247" i="22"/>
  <c r="R247" i="22"/>
  <c r="S247" i="22"/>
  <c r="X247" i="22" s="1"/>
  <c r="U247" i="22"/>
  <c r="N248" i="22"/>
  <c r="AO248" i="22" s="1"/>
  <c r="O248" i="22"/>
  <c r="AP248" i="22" s="1"/>
  <c r="P248" i="22"/>
  <c r="Q248" i="22"/>
  <c r="R248" i="22"/>
  <c r="S248" i="22"/>
  <c r="X248" i="22" s="1"/>
  <c r="U248" i="22"/>
  <c r="N249" i="22"/>
  <c r="AO249" i="22" s="1"/>
  <c r="O249" i="22"/>
  <c r="AP249" i="22" s="1"/>
  <c r="P249" i="22"/>
  <c r="Q249" i="22"/>
  <c r="R249" i="22"/>
  <c r="S249" i="22"/>
  <c r="X249" i="22" s="1"/>
  <c r="U249" i="22"/>
  <c r="N250" i="22"/>
  <c r="AO250" i="22" s="1"/>
  <c r="O250" i="22"/>
  <c r="AP250" i="22" s="1"/>
  <c r="P250" i="22"/>
  <c r="Q250" i="22"/>
  <c r="R250" i="22"/>
  <c r="S250" i="22"/>
  <c r="X250" i="22" s="1"/>
  <c r="U250" i="22"/>
  <c r="N251" i="22"/>
  <c r="AO251" i="22" s="1"/>
  <c r="O251" i="22"/>
  <c r="AP251" i="22" s="1"/>
  <c r="P251" i="22"/>
  <c r="Q251" i="22"/>
  <c r="R251" i="22"/>
  <c r="S251" i="22"/>
  <c r="X251" i="22" s="1"/>
  <c r="U251" i="22"/>
  <c r="N252" i="22"/>
  <c r="AO252" i="22" s="1"/>
  <c r="O252" i="22"/>
  <c r="AP252" i="22" s="1"/>
  <c r="P252" i="22"/>
  <c r="Q252" i="22"/>
  <c r="R252" i="22"/>
  <c r="S252" i="22"/>
  <c r="X252" i="22" s="1"/>
  <c r="U252" i="22"/>
  <c r="N253" i="22"/>
  <c r="AO253" i="22" s="1"/>
  <c r="O253" i="22"/>
  <c r="AP253" i="22" s="1"/>
  <c r="P253" i="22"/>
  <c r="Q253" i="22"/>
  <c r="R253" i="22"/>
  <c r="S253" i="22"/>
  <c r="X253" i="22" s="1"/>
  <c r="U253" i="22"/>
  <c r="N254" i="22"/>
  <c r="AO254" i="22" s="1"/>
  <c r="O254" i="22"/>
  <c r="AP254" i="22" s="1"/>
  <c r="P254" i="22"/>
  <c r="Q254" i="22"/>
  <c r="R254" i="22"/>
  <c r="S254" i="22"/>
  <c r="X254" i="22" s="1"/>
  <c r="U254" i="22"/>
  <c r="N255" i="22"/>
  <c r="AO255" i="22" s="1"/>
  <c r="O255" i="22"/>
  <c r="AP255" i="22" s="1"/>
  <c r="P255" i="22"/>
  <c r="Q255" i="22"/>
  <c r="R255" i="22"/>
  <c r="S255" i="22"/>
  <c r="X255" i="22" s="1"/>
  <c r="U255" i="22"/>
  <c r="N256" i="22"/>
  <c r="AO256" i="22" s="1"/>
  <c r="O256" i="22"/>
  <c r="AP256" i="22" s="1"/>
  <c r="P256" i="22"/>
  <c r="Q256" i="22"/>
  <c r="R256" i="22"/>
  <c r="S256" i="22"/>
  <c r="X256" i="22" s="1"/>
  <c r="U256" i="22"/>
  <c r="N257" i="22"/>
  <c r="AO257" i="22" s="1"/>
  <c r="O257" i="22"/>
  <c r="AP257" i="22" s="1"/>
  <c r="P257" i="22"/>
  <c r="Q257" i="22"/>
  <c r="R257" i="22"/>
  <c r="S257" i="22"/>
  <c r="X257" i="22" s="1"/>
  <c r="U257" i="22"/>
  <c r="N258" i="22"/>
  <c r="AO258" i="22" s="1"/>
  <c r="O258" i="22"/>
  <c r="AP258" i="22" s="1"/>
  <c r="P258" i="22"/>
  <c r="Q258" i="22"/>
  <c r="R258" i="22"/>
  <c r="S258" i="22"/>
  <c r="X258" i="22" s="1"/>
  <c r="U258" i="22"/>
  <c r="N259" i="22"/>
  <c r="AO259" i="22" s="1"/>
  <c r="O259" i="22"/>
  <c r="AP259" i="22" s="1"/>
  <c r="P259" i="22"/>
  <c r="Q259" i="22"/>
  <c r="R259" i="22"/>
  <c r="S259" i="22"/>
  <c r="X259" i="22" s="1"/>
  <c r="U259" i="22"/>
  <c r="N260" i="22"/>
  <c r="AO260" i="22" s="1"/>
  <c r="O260" i="22"/>
  <c r="AP260" i="22" s="1"/>
  <c r="P260" i="22"/>
  <c r="Q260" i="22"/>
  <c r="R260" i="22"/>
  <c r="S260" i="22"/>
  <c r="X260" i="22" s="1"/>
  <c r="U260" i="22"/>
  <c r="N261" i="22"/>
  <c r="AO261" i="22" s="1"/>
  <c r="O261" i="22"/>
  <c r="AP261" i="22" s="1"/>
  <c r="P261" i="22"/>
  <c r="Q261" i="22"/>
  <c r="R261" i="22"/>
  <c r="S261" i="22"/>
  <c r="X261" i="22" s="1"/>
  <c r="U261" i="22"/>
  <c r="N262" i="22"/>
  <c r="AO262" i="22" s="1"/>
  <c r="O262" i="22"/>
  <c r="AP262" i="22" s="1"/>
  <c r="P262" i="22"/>
  <c r="Q262" i="22"/>
  <c r="R262" i="22"/>
  <c r="S262" i="22"/>
  <c r="X262" i="22" s="1"/>
  <c r="U262" i="22"/>
  <c r="N263" i="22"/>
  <c r="AO263" i="22" s="1"/>
  <c r="O263" i="22"/>
  <c r="AP263" i="22" s="1"/>
  <c r="P263" i="22"/>
  <c r="Q263" i="22"/>
  <c r="R263" i="22"/>
  <c r="S263" i="22"/>
  <c r="X263" i="22" s="1"/>
  <c r="U263" i="22"/>
  <c r="N264" i="22"/>
  <c r="AO264" i="22" s="1"/>
  <c r="O264" i="22"/>
  <c r="AP264" i="22" s="1"/>
  <c r="P264" i="22"/>
  <c r="Q264" i="22"/>
  <c r="R264" i="22"/>
  <c r="S264" i="22"/>
  <c r="X264" i="22" s="1"/>
  <c r="U264" i="22"/>
  <c r="N265" i="22"/>
  <c r="AO265" i="22" s="1"/>
  <c r="O265" i="22"/>
  <c r="AP265" i="22" s="1"/>
  <c r="P265" i="22"/>
  <c r="Q265" i="22"/>
  <c r="R265" i="22"/>
  <c r="S265" i="22"/>
  <c r="X265" i="22" s="1"/>
  <c r="U265" i="22"/>
  <c r="N266" i="22"/>
  <c r="AO266" i="22" s="1"/>
  <c r="O266" i="22"/>
  <c r="AP266" i="22" s="1"/>
  <c r="P266" i="22"/>
  <c r="Q266" i="22"/>
  <c r="R266" i="22"/>
  <c r="S266" i="22"/>
  <c r="X266" i="22" s="1"/>
  <c r="U266" i="22"/>
  <c r="N267" i="22"/>
  <c r="AO267" i="22" s="1"/>
  <c r="O267" i="22"/>
  <c r="AP267" i="22" s="1"/>
  <c r="P267" i="22"/>
  <c r="Q267" i="22"/>
  <c r="R267" i="22"/>
  <c r="S267" i="22"/>
  <c r="X267" i="22" s="1"/>
  <c r="U267" i="22"/>
  <c r="N268" i="22"/>
  <c r="AO268" i="22" s="1"/>
  <c r="O268" i="22"/>
  <c r="AP268" i="22" s="1"/>
  <c r="P268" i="22"/>
  <c r="Q268" i="22"/>
  <c r="R268" i="22"/>
  <c r="S268" i="22"/>
  <c r="X268" i="22" s="1"/>
  <c r="U268" i="22"/>
  <c r="N269" i="22"/>
  <c r="AO269" i="22" s="1"/>
  <c r="O269" i="22"/>
  <c r="AP269" i="22" s="1"/>
  <c r="P269" i="22"/>
  <c r="Q269" i="22"/>
  <c r="R269" i="22"/>
  <c r="S269" i="22"/>
  <c r="X269" i="22" s="1"/>
  <c r="U269" i="22"/>
  <c r="N270" i="22"/>
  <c r="AO270" i="22" s="1"/>
  <c r="O270" i="22"/>
  <c r="AP270" i="22" s="1"/>
  <c r="P270" i="22"/>
  <c r="Q270" i="22"/>
  <c r="R270" i="22"/>
  <c r="S270" i="22"/>
  <c r="X270" i="22" s="1"/>
  <c r="U270" i="22"/>
  <c r="N271" i="22"/>
  <c r="AO271" i="22" s="1"/>
  <c r="O271" i="22"/>
  <c r="AP271" i="22" s="1"/>
  <c r="P271" i="22"/>
  <c r="Q271" i="22"/>
  <c r="R271" i="22"/>
  <c r="S271" i="22"/>
  <c r="X271" i="22" s="1"/>
  <c r="U271" i="22"/>
  <c r="N272" i="22"/>
  <c r="AO272" i="22" s="1"/>
  <c r="O272" i="22"/>
  <c r="AP272" i="22" s="1"/>
  <c r="P272" i="22"/>
  <c r="Q272" i="22"/>
  <c r="R272" i="22"/>
  <c r="S272" i="22"/>
  <c r="X272" i="22" s="1"/>
  <c r="U272" i="22"/>
  <c r="N273" i="22"/>
  <c r="AO273" i="22" s="1"/>
  <c r="O273" i="22"/>
  <c r="AP273" i="22" s="1"/>
  <c r="P273" i="22"/>
  <c r="Q273" i="22"/>
  <c r="R273" i="22"/>
  <c r="S273" i="22"/>
  <c r="X273" i="22" s="1"/>
  <c r="U273" i="22"/>
  <c r="N274" i="22"/>
  <c r="AO274" i="22" s="1"/>
  <c r="O274" i="22"/>
  <c r="AP274" i="22" s="1"/>
  <c r="P274" i="22"/>
  <c r="Q274" i="22"/>
  <c r="R274" i="22"/>
  <c r="S274" i="22"/>
  <c r="X274" i="22" s="1"/>
  <c r="U274" i="22"/>
  <c r="N275" i="22"/>
  <c r="AO275" i="22" s="1"/>
  <c r="O275" i="22"/>
  <c r="AP275" i="22" s="1"/>
  <c r="P275" i="22"/>
  <c r="Q275" i="22"/>
  <c r="R275" i="22"/>
  <c r="S275" i="22"/>
  <c r="X275" i="22" s="1"/>
  <c r="U275" i="22"/>
  <c r="N276" i="22"/>
  <c r="AO276" i="22" s="1"/>
  <c r="O276" i="22"/>
  <c r="AP276" i="22" s="1"/>
  <c r="P276" i="22"/>
  <c r="Q276" i="22"/>
  <c r="R276" i="22"/>
  <c r="S276" i="22"/>
  <c r="X276" i="22" s="1"/>
  <c r="U276" i="22"/>
  <c r="N277" i="22"/>
  <c r="AO277" i="22" s="1"/>
  <c r="O277" i="22"/>
  <c r="AP277" i="22" s="1"/>
  <c r="P277" i="22"/>
  <c r="Q277" i="22"/>
  <c r="R277" i="22"/>
  <c r="S277" i="22"/>
  <c r="X277" i="22" s="1"/>
  <c r="U277" i="22"/>
  <c r="N278" i="22"/>
  <c r="AO278" i="22" s="1"/>
  <c r="O278" i="22"/>
  <c r="AP278" i="22" s="1"/>
  <c r="P278" i="22"/>
  <c r="Q278" i="22"/>
  <c r="R278" i="22"/>
  <c r="S278" i="22"/>
  <c r="X278" i="22" s="1"/>
  <c r="U278" i="22"/>
  <c r="N279" i="22"/>
  <c r="AO279" i="22" s="1"/>
  <c r="O279" i="22"/>
  <c r="AP279" i="22" s="1"/>
  <c r="P279" i="22"/>
  <c r="Q279" i="22"/>
  <c r="R279" i="22"/>
  <c r="S279" i="22"/>
  <c r="X279" i="22" s="1"/>
  <c r="U279" i="22"/>
  <c r="N280" i="22"/>
  <c r="AO280" i="22" s="1"/>
  <c r="O280" i="22"/>
  <c r="AP280" i="22" s="1"/>
  <c r="P280" i="22"/>
  <c r="Q280" i="22"/>
  <c r="R280" i="22"/>
  <c r="S280" i="22"/>
  <c r="X280" i="22" s="1"/>
  <c r="U280" i="22"/>
  <c r="N281" i="22"/>
  <c r="AO281" i="22" s="1"/>
  <c r="O281" i="22"/>
  <c r="AP281" i="22" s="1"/>
  <c r="P281" i="22"/>
  <c r="Q281" i="22"/>
  <c r="R281" i="22"/>
  <c r="S281" i="22"/>
  <c r="X281" i="22" s="1"/>
  <c r="U281" i="22"/>
  <c r="N282" i="22"/>
  <c r="AO282" i="22" s="1"/>
  <c r="O282" i="22"/>
  <c r="AP282" i="22" s="1"/>
  <c r="P282" i="22"/>
  <c r="Q282" i="22"/>
  <c r="R282" i="22"/>
  <c r="S282" i="22"/>
  <c r="X282" i="22" s="1"/>
  <c r="U282" i="22"/>
  <c r="N283" i="22"/>
  <c r="AO283" i="22" s="1"/>
  <c r="O283" i="22"/>
  <c r="AP283" i="22" s="1"/>
  <c r="P283" i="22"/>
  <c r="Q283" i="22"/>
  <c r="R283" i="22"/>
  <c r="S283" i="22"/>
  <c r="X283" i="22" s="1"/>
  <c r="U283" i="22"/>
  <c r="N284" i="22"/>
  <c r="AO284" i="22" s="1"/>
  <c r="O284" i="22"/>
  <c r="AP284" i="22" s="1"/>
  <c r="P284" i="22"/>
  <c r="Q284" i="22"/>
  <c r="R284" i="22"/>
  <c r="S284" i="22"/>
  <c r="X284" i="22" s="1"/>
  <c r="U284" i="22"/>
  <c r="N285" i="22"/>
  <c r="AO285" i="22" s="1"/>
  <c r="O285" i="22"/>
  <c r="AP285" i="22" s="1"/>
  <c r="P285" i="22"/>
  <c r="Q285" i="22"/>
  <c r="R285" i="22"/>
  <c r="S285" i="22"/>
  <c r="X285" i="22" s="1"/>
  <c r="U285" i="22"/>
  <c r="N286" i="22"/>
  <c r="AO286" i="22" s="1"/>
  <c r="O286" i="22"/>
  <c r="AP286" i="22" s="1"/>
  <c r="P286" i="22"/>
  <c r="Q286" i="22"/>
  <c r="R286" i="22"/>
  <c r="S286" i="22"/>
  <c r="X286" i="22" s="1"/>
  <c r="U286" i="22"/>
  <c r="N287" i="22"/>
  <c r="AO287" i="22" s="1"/>
  <c r="O287" i="22"/>
  <c r="AP287" i="22" s="1"/>
  <c r="P287" i="22"/>
  <c r="Q287" i="22"/>
  <c r="R287" i="22"/>
  <c r="S287" i="22"/>
  <c r="X287" i="22" s="1"/>
  <c r="U287" i="22"/>
  <c r="N288" i="22"/>
  <c r="AO288" i="22" s="1"/>
  <c r="O288" i="22"/>
  <c r="AP288" i="22" s="1"/>
  <c r="P288" i="22"/>
  <c r="Q288" i="22"/>
  <c r="R288" i="22"/>
  <c r="S288" i="22"/>
  <c r="X288" i="22" s="1"/>
  <c r="U288" i="22"/>
  <c r="N289" i="22"/>
  <c r="AO289" i="22" s="1"/>
  <c r="O289" i="22"/>
  <c r="AP289" i="22" s="1"/>
  <c r="P289" i="22"/>
  <c r="Q289" i="22"/>
  <c r="R289" i="22"/>
  <c r="S289" i="22"/>
  <c r="X289" i="22" s="1"/>
  <c r="U289" i="22"/>
  <c r="N290" i="22"/>
  <c r="AO290" i="22" s="1"/>
  <c r="O290" i="22"/>
  <c r="AP290" i="22" s="1"/>
  <c r="P290" i="22"/>
  <c r="Q290" i="22"/>
  <c r="R290" i="22"/>
  <c r="S290" i="22"/>
  <c r="X290" i="22" s="1"/>
  <c r="U290" i="22"/>
  <c r="N291" i="22"/>
  <c r="AO291" i="22" s="1"/>
  <c r="O291" i="22"/>
  <c r="AP291" i="22" s="1"/>
  <c r="P291" i="22"/>
  <c r="Q291" i="22"/>
  <c r="R291" i="22"/>
  <c r="S291" i="22"/>
  <c r="X291" i="22" s="1"/>
  <c r="U291" i="22"/>
  <c r="N292" i="22"/>
  <c r="AO292" i="22" s="1"/>
  <c r="O292" i="22"/>
  <c r="AP292" i="22" s="1"/>
  <c r="P292" i="22"/>
  <c r="Q292" i="22"/>
  <c r="R292" i="22"/>
  <c r="S292" i="22"/>
  <c r="X292" i="22" s="1"/>
  <c r="U292" i="22"/>
  <c r="N293" i="22"/>
  <c r="AO293" i="22" s="1"/>
  <c r="O293" i="22"/>
  <c r="AP293" i="22" s="1"/>
  <c r="P293" i="22"/>
  <c r="Q293" i="22"/>
  <c r="R293" i="22"/>
  <c r="S293" i="22"/>
  <c r="X293" i="22" s="1"/>
  <c r="U293" i="22"/>
  <c r="N294" i="22"/>
  <c r="AO294" i="22" s="1"/>
  <c r="O294" i="22"/>
  <c r="AP294" i="22" s="1"/>
  <c r="P294" i="22"/>
  <c r="Q294" i="22"/>
  <c r="R294" i="22"/>
  <c r="S294" i="22"/>
  <c r="X294" i="22" s="1"/>
  <c r="U294" i="22"/>
  <c r="N295" i="22"/>
  <c r="AO295" i="22" s="1"/>
  <c r="O295" i="22"/>
  <c r="AP295" i="22" s="1"/>
  <c r="P295" i="22"/>
  <c r="Q295" i="22"/>
  <c r="R295" i="22"/>
  <c r="S295" i="22"/>
  <c r="X295" i="22" s="1"/>
  <c r="U295" i="22"/>
  <c r="N296" i="22"/>
  <c r="AO296" i="22" s="1"/>
  <c r="O296" i="22"/>
  <c r="AP296" i="22" s="1"/>
  <c r="P296" i="22"/>
  <c r="Q296" i="22"/>
  <c r="R296" i="22"/>
  <c r="S296" i="22"/>
  <c r="X296" i="22" s="1"/>
  <c r="U296" i="22"/>
  <c r="N297" i="22"/>
  <c r="AO297" i="22" s="1"/>
  <c r="O297" i="22"/>
  <c r="AP297" i="22" s="1"/>
  <c r="P297" i="22"/>
  <c r="Q297" i="22"/>
  <c r="R297" i="22"/>
  <c r="S297" i="22"/>
  <c r="X297" i="22" s="1"/>
  <c r="U297" i="22"/>
  <c r="N298" i="22"/>
  <c r="AO298" i="22" s="1"/>
  <c r="O298" i="22"/>
  <c r="AP298" i="22" s="1"/>
  <c r="P298" i="22"/>
  <c r="Q298" i="22"/>
  <c r="R298" i="22"/>
  <c r="S298" i="22"/>
  <c r="X298" i="22" s="1"/>
  <c r="U298" i="22"/>
  <c r="N299" i="22"/>
  <c r="AO299" i="22" s="1"/>
  <c r="O299" i="22"/>
  <c r="AP299" i="22" s="1"/>
  <c r="P299" i="22"/>
  <c r="Q299" i="22"/>
  <c r="R299" i="22"/>
  <c r="S299" i="22"/>
  <c r="X299" i="22" s="1"/>
  <c r="U299" i="22"/>
  <c r="N300" i="22"/>
  <c r="AO300" i="22" s="1"/>
  <c r="O300" i="22"/>
  <c r="AP300" i="22" s="1"/>
  <c r="P300" i="22"/>
  <c r="Q300" i="22"/>
  <c r="R300" i="22"/>
  <c r="S300" i="22"/>
  <c r="X300" i="22" s="1"/>
  <c r="U300" i="22"/>
  <c r="N301" i="22"/>
  <c r="AO301" i="22" s="1"/>
  <c r="O301" i="22"/>
  <c r="AP301" i="22" s="1"/>
  <c r="P301" i="22"/>
  <c r="Q301" i="22"/>
  <c r="R301" i="22"/>
  <c r="S301" i="22"/>
  <c r="X301" i="22" s="1"/>
  <c r="U301" i="22"/>
  <c r="N302" i="22"/>
  <c r="AO302" i="22" s="1"/>
  <c r="O302" i="22"/>
  <c r="AP302" i="22" s="1"/>
  <c r="P302" i="22"/>
  <c r="Q302" i="22"/>
  <c r="R302" i="22"/>
  <c r="S302" i="22"/>
  <c r="X302" i="22" s="1"/>
  <c r="U302" i="22"/>
  <c r="N303" i="22"/>
  <c r="AO303" i="22" s="1"/>
  <c r="O303" i="22"/>
  <c r="AP303" i="22" s="1"/>
  <c r="P303" i="22"/>
  <c r="Q303" i="22"/>
  <c r="R303" i="22"/>
  <c r="S303" i="22"/>
  <c r="X303" i="22" s="1"/>
  <c r="U303" i="22"/>
  <c r="N304" i="22"/>
  <c r="AO304" i="22" s="1"/>
  <c r="O304" i="22"/>
  <c r="AP304" i="22" s="1"/>
  <c r="P304" i="22"/>
  <c r="Q304" i="22"/>
  <c r="R304" i="22"/>
  <c r="S304" i="22"/>
  <c r="X304" i="22" s="1"/>
  <c r="U304" i="22"/>
  <c r="N305" i="22"/>
  <c r="AO305" i="22" s="1"/>
  <c r="O305" i="22"/>
  <c r="AP305" i="22" s="1"/>
  <c r="P305" i="22"/>
  <c r="Q305" i="22"/>
  <c r="R305" i="22"/>
  <c r="S305" i="22"/>
  <c r="X305" i="22" s="1"/>
  <c r="U305" i="22"/>
  <c r="N306" i="22"/>
  <c r="AO306" i="22" s="1"/>
  <c r="O306" i="22"/>
  <c r="AP306" i="22" s="1"/>
  <c r="P306" i="22"/>
  <c r="Q306" i="22"/>
  <c r="R306" i="22"/>
  <c r="S306" i="22"/>
  <c r="X306" i="22" s="1"/>
  <c r="U306" i="22"/>
  <c r="N307" i="22"/>
  <c r="AO307" i="22" s="1"/>
  <c r="O307" i="22"/>
  <c r="AP307" i="22" s="1"/>
  <c r="P307" i="22"/>
  <c r="Q307" i="22"/>
  <c r="R307" i="22"/>
  <c r="S307" i="22"/>
  <c r="X307" i="22" s="1"/>
  <c r="U307" i="22"/>
  <c r="N308" i="22"/>
  <c r="AO308" i="22" s="1"/>
  <c r="O308" i="22"/>
  <c r="AP308" i="22" s="1"/>
  <c r="P308" i="22"/>
  <c r="Q308" i="22"/>
  <c r="R308" i="22"/>
  <c r="S308" i="22"/>
  <c r="X308" i="22" s="1"/>
  <c r="U308" i="22"/>
  <c r="N309" i="22"/>
  <c r="AO309" i="22" s="1"/>
  <c r="O309" i="22"/>
  <c r="AP309" i="22" s="1"/>
  <c r="P309" i="22"/>
  <c r="Q309" i="22"/>
  <c r="R309" i="22"/>
  <c r="S309" i="22"/>
  <c r="X309" i="22" s="1"/>
  <c r="U309" i="22"/>
  <c r="N310" i="22"/>
  <c r="AO310" i="22" s="1"/>
  <c r="O310" i="22"/>
  <c r="AP310" i="22" s="1"/>
  <c r="P310" i="22"/>
  <c r="Q310" i="22"/>
  <c r="R310" i="22"/>
  <c r="S310" i="22"/>
  <c r="X310" i="22" s="1"/>
  <c r="U310" i="22"/>
  <c r="N311" i="22"/>
  <c r="AO311" i="22" s="1"/>
  <c r="O311" i="22"/>
  <c r="AP311" i="22" s="1"/>
  <c r="P311" i="22"/>
  <c r="Q311" i="22"/>
  <c r="R311" i="22"/>
  <c r="S311" i="22"/>
  <c r="X311" i="22" s="1"/>
  <c r="U311" i="22"/>
  <c r="N312" i="22"/>
  <c r="AO312" i="22" s="1"/>
  <c r="O312" i="22"/>
  <c r="AP312" i="22" s="1"/>
  <c r="P312" i="22"/>
  <c r="Q312" i="22"/>
  <c r="R312" i="22"/>
  <c r="S312" i="22"/>
  <c r="X312" i="22" s="1"/>
  <c r="U312" i="22"/>
  <c r="N313" i="22"/>
  <c r="AO313" i="22" s="1"/>
  <c r="O313" i="22"/>
  <c r="AP313" i="22" s="1"/>
  <c r="P313" i="22"/>
  <c r="Q313" i="22"/>
  <c r="R313" i="22"/>
  <c r="S313" i="22"/>
  <c r="X313" i="22" s="1"/>
  <c r="U313" i="22"/>
  <c r="N314" i="22"/>
  <c r="AO314" i="22" s="1"/>
  <c r="O314" i="22"/>
  <c r="AP314" i="22" s="1"/>
  <c r="P314" i="22"/>
  <c r="Q314" i="22"/>
  <c r="R314" i="22"/>
  <c r="S314" i="22"/>
  <c r="X314" i="22" s="1"/>
  <c r="U314" i="22"/>
  <c r="N315" i="22"/>
  <c r="AO315" i="22" s="1"/>
  <c r="O315" i="22"/>
  <c r="AP315" i="22" s="1"/>
  <c r="P315" i="22"/>
  <c r="Q315" i="22"/>
  <c r="R315" i="22"/>
  <c r="S315" i="22"/>
  <c r="X315" i="22" s="1"/>
  <c r="U315" i="22"/>
  <c r="N316" i="22"/>
  <c r="AO316" i="22" s="1"/>
  <c r="O316" i="22"/>
  <c r="AP316" i="22" s="1"/>
  <c r="P316" i="22"/>
  <c r="Q316" i="22"/>
  <c r="R316" i="22"/>
  <c r="S316" i="22"/>
  <c r="X316" i="22" s="1"/>
  <c r="U316" i="22"/>
  <c r="N317" i="22"/>
  <c r="AO317" i="22" s="1"/>
  <c r="O317" i="22"/>
  <c r="AP317" i="22" s="1"/>
  <c r="P317" i="22"/>
  <c r="Q317" i="22"/>
  <c r="R317" i="22"/>
  <c r="S317" i="22"/>
  <c r="X317" i="22" s="1"/>
  <c r="U317" i="22"/>
  <c r="N318" i="22"/>
  <c r="AO318" i="22" s="1"/>
  <c r="O318" i="22"/>
  <c r="AP318" i="22" s="1"/>
  <c r="P318" i="22"/>
  <c r="Q318" i="22"/>
  <c r="R318" i="22"/>
  <c r="S318" i="22"/>
  <c r="X318" i="22" s="1"/>
  <c r="U318" i="22"/>
  <c r="N319" i="22"/>
  <c r="AO319" i="22" s="1"/>
  <c r="O319" i="22"/>
  <c r="AP319" i="22" s="1"/>
  <c r="P319" i="22"/>
  <c r="Q319" i="22"/>
  <c r="R319" i="22"/>
  <c r="S319" i="22"/>
  <c r="X319" i="22" s="1"/>
  <c r="U319" i="22"/>
  <c r="N320" i="22"/>
  <c r="AO320" i="22" s="1"/>
  <c r="O320" i="22"/>
  <c r="AP320" i="22" s="1"/>
  <c r="P320" i="22"/>
  <c r="Q320" i="22"/>
  <c r="R320" i="22"/>
  <c r="S320" i="22"/>
  <c r="X320" i="22" s="1"/>
  <c r="U320" i="22"/>
  <c r="N321" i="22"/>
  <c r="AO321" i="22" s="1"/>
  <c r="O321" i="22"/>
  <c r="AP321" i="22" s="1"/>
  <c r="P321" i="22"/>
  <c r="Q321" i="22"/>
  <c r="R321" i="22"/>
  <c r="S321" i="22"/>
  <c r="X321" i="22" s="1"/>
  <c r="U321" i="22"/>
  <c r="N322" i="22"/>
  <c r="AO322" i="22" s="1"/>
  <c r="O322" i="22"/>
  <c r="AP322" i="22" s="1"/>
  <c r="P322" i="22"/>
  <c r="Q322" i="22"/>
  <c r="R322" i="22"/>
  <c r="S322" i="22"/>
  <c r="X322" i="22" s="1"/>
  <c r="U322" i="22"/>
  <c r="N323" i="22"/>
  <c r="AO323" i="22" s="1"/>
  <c r="O323" i="22"/>
  <c r="AP323" i="22" s="1"/>
  <c r="P323" i="22"/>
  <c r="Q323" i="22"/>
  <c r="R323" i="22"/>
  <c r="S323" i="22"/>
  <c r="X323" i="22" s="1"/>
  <c r="U323" i="22"/>
  <c r="N324" i="22"/>
  <c r="AO324" i="22" s="1"/>
  <c r="O324" i="22"/>
  <c r="AP324" i="22" s="1"/>
  <c r="P324" i="22"/>
  <c r="Q324" i="22"/>
  <c r="R324" i="22"/>
  <c r="S324" i="22"/>
  <c r="X324" i="22" s="1"/>
  <c r="U324" i="22"/>
  <c r="N325" i="22"/>
  <c r="AO325" i="22" s="1"/>
  <c r="O325" i="22"/>
  <c r="AP325" i="22" s="1"/>
  <c r="P325" i="22"/>
  <c r="Q325" i="22"/>
  <c r="R325" i="22"/>
  <c r="S325" i="22"/>
  <c r="X325" i="22" s="1"/>
  <c r="U325" i="22"/>
  <c r="N326" i="22"/>
  <c r="AO326" i="22" s="1"/>
  <c r="O326" i="22"/>
  <c r="AP326" i="22" s="1"/>
  <c r="P326" i="22"/>
  <c r="Q326" i="22"/>
  <c r="R326" i="22"/>
  <c r="S326" i="22"/>
  <c r="X326" i="22" s="1"/>
  <c r="U326" i="22"/>
  <c r="N327" i="22"/>
  <c r="AO327" i="22" s="1"/>
  <c r="O327" i="22"/>
  <c r="AP327" i="22" s="1"/>
  <c r="P327" i="22"/>
  <c r="Q327" i="22"/>
  <c r="R327" i="22"/>
  <c r="S327" i="22"/>
  <c r="X327" i="22" s="1"/>
  <c r="U327" i="22"/>
  <c r="N328" i="22"/>
  <c r="AO328" i="22" s="1"/>
  <c r="O328" i="22"/>
  <c r="AP328" i="22" s="1"/>
  <c r="P328" i="22"/>
  <c r="Q328" i="22"/>
  <c r="R328" i="22"/>
  <c r="S328" i="22"/>
  <c r="X328" i="22" s="1"/>
  <c r="U328" i="22"/>
  <c r="N329" i="22"/>
  <c r="AO329" i="22" s="1"/>
  <c r="O329" i="22"/>
  <c r="AP329" i="22" s="1"/>
  <c r="P329" i="22"/>
  <c r="Q329" i="22"/>
  <c r="R329" i="22"/>
  <c r="S329" i="22"/>
  <c r="X329" i="22" s="1"/>
  <c r="U329" i="22"/>
  <c r="N330" i="22"/>
  <c r="AO330" i="22" s="1"/>
  <c r="O330" i="22"/>
  <c r="AP330" i="22" s="1"/>
  <c r="P330" i="22"/>
  <c r="Q330" i="22"/>
  <c r="R330" i="22"/>
  <c r="S330" i="22"/>
  <c r="X330" i="22" s="1"/>
  <c r="U330" i="22"/>
  <c r="N331" i="22"/>
  <c r="AO331" i="22" s="1"/>
  <c r="O331" i="22"/>
  <c r="AP331" i="22" s="1"/>
  <c r="P331" i="22"/>
  <c r="Q331" i="22"/>
  <c r="R331" i="22"/>
  <c r="S331" i="22"/>
  <c r="X331" i="22" s="1"/>
  <c r="U331" i="22"/>
  <c r="N332" i="22"/>
  <c r="AO332" i="22" s="1"/>
  <c r="O332" i="22"/>
  <c r="AP332" i="22" s="1"/>
  <c r="P332" i="22"/>
  <c r="Q332" i="22"/>
  <c r="R332" i="22"/>
  <c r="S332" i="22"/>
  <c r="X332" i="22" s="1"/>
  <c r="U332" i="22"/>
  <c r="N333" i="22"/>
  <c r="AO333" i="22" s="1"/>
  <c r="O333" i="22"/>
  <c r="AP333" i="22" s="1"/>
  <c r="P333" i="22"/>
  <c r="Q333" i="22"/>
  <c r="R333" i="22"/>
  <c r="S333" i="22"/>
  <c r="X333" i="22" s="1"/>
  <c r="U333" i="22"/>
  <c r="N334" i="22"/>
  <c r="AO334" i="22" s="1"/>
  <c r="O334" i="22"/>
  <c r="AP334" i="22" s="1"/>
  <c r="P334" i="22"/>
  <c r="Q334" i="22"/>
  <c r="R334" i="22"/>
  <c r="S334" i="22"/>
  <c r="X334" i="22" s="1"/>
  <c r="U334" i="22"/>
  <c r="N335" i="22"/>
  <c r="AO335" i="22" s="1"/>
  <c r="O335" i="22"/>
  <c r="AP335" i="22" s="1"/>
  <c r="P335" i="22"/>
  <c r="Q335" i="22"/>
  <c r="R335" i="22"/>
  <c r="S335" i="22"/>
  <c r="X335" i="22" s="1"/>
  <c r="U335" i="22"/>
  <c r="N336" i="22"/>
  <c r="AO336" i="22" s="1"/>
  <c r="O336" i="22"/>
  <c r="AP336" i="22" s="1"/>
  <c r="P336" i="22"/>
  <c r="Q336" i="22"/>
  <c r="R336" i="22"/>
  <c r="S336" i="22"/>
  <c r="X336" i="22" s="1"/>
  <c r="U336" i="22"/>
  <c r="N337" i="22"/>
  <c r="AO337" i="22" s="1"/>
  <c r="O337" i="22"/>
  <c r="AP337" i="22" s="1"/>
  <c r="P337" i="22"/>
  <c r="Q337" i="22"/>
  <c r="R337" i="22"/>
  <c r="S337" i="22"/>
  <c r="X337" i="22" s="1"/>
  <c r="U337" i="22"/>
  <c r="N338" i="22"/>
  <c r="AO338" i="22" s="1"/>
  <c r="O338" i="22"/>
  <c r="AP338" i="22" s="1"/>
  <c r="P338" i="22"/>
  <c r="Q338" i="22"/>
  <c r="R338" i="22"/>
  <c r="S338" i="22"/>
  <c r="X338" i="22" s="1"/>
  <c r="U338" i="22"/>
  <c r="N339" i="22"/>
  <c r="AO339" i="22" s="1"/>
  <c r="O339" i="22"/>
  <c r="AP339" i="22" s="1"/>
  <c r="P339" i="22"/>
  <c r="Q339" i="22"/>
  <c r="R339" i="22"/>
  <c r="S339" i="22"/>
  <c r="X339" i="22" s="1"/>
  <c r="U339" i="22"/>
  <c r="N340" i="22"/>
  <c r="AO340" i="22" s="1"/>
  <c r="O340" i="22"/>
  <c r="AP340" i="22" s="1"/>
  <c r="P340" i="22"/>
  <c r="Q340" i="22"/>
  <c r="R340" i="22"/>
  <c r="S340" i="22"/>
  <c r="X340" i="22" s="1"/>
  <c r="U340" i="22"/>
  <c r="N341" i="22"/>
  <c r="AO341" i="22" s="1"/>
  <c r="O341" i="22"/>
  <c r="AP341" i="22" s="1"/>
  <c r="P341" i="22"/>
  <c r="Q341" i="22"/>
  <c r="R341" i="22"/>
  <c r="S341" i="22"/>
  <c r="X341" i="22" s="1"/>
  <c r="U341" i="22"/>
  <c r="N342" i="22"/>
  <c r="AO342" i="22" s="1"/>
  <c r="O342" i="22"/>
  <c r="AP342" i="22" s="1"/>
  <c r="P342" i="22"/>
  <c r="Q342" i="22"/>
  <c r="R342" i="22"/>
  <c r="S342" i="22"/>
  <c r="X342" i="22" s="1"/>
  <c r="U342" i="22"/>
  <c r="N343" i="22"/>
  <c r="AO343" i="22" s="1"/>
  <c r="O343" i="22"/>
  <c r="AP343" i="22" s="1"/>
  <c r="P343" i="22"/>
  <c r="Q343" i="22"/>
  <c r="R343" i="22"/>
  <c r="S343" i="22"/>
  <c r="X343" i="22" s="1"/>
  <c r="U343" i="22"/>
  <c r="N344" i="22"/>
  <c r="AO344" i="22" s="1"/>
  <c r="O344" i="22"/>
  <c r="AP344" i="22" s="1"/>
  <c r="P344" i="22"/>
  <c r="Q344" i="22"/>
  <c r="R344" i="22"/>
  <c r="S344" i="22"/>
  <c r="X344" i="22" s="1"/>
  <c r="U344" i="22"/>
  <c r="N345" i="22"/>
  <c r="AO345" i="22" s="1"/>
  <c r="O345" i="22"/>
  <c r="AP345" i="22" s="1"/>
  <c r="P345" i="22"/>
  <c r="Q345" i="22"/>
  <c r="R345" i="22"/>
  <c r="S345" i="22"/>
  <c r="X345" i="22" s="1"/>
  <c r="U345" i="22"/>
  <c r="N346" i="22"/>
  <c r="AO346" i="22" s="1"/>
  <c r="O346" i="22"/>
  <c r="AP346" i="22" s="1"/>
  <c r="P346" i="22"/>
  <c r="Q346" i="22"/>
  <c r="R346" i="22"/>
  <c r="S346" i="22"/>
  <c r="X346" i="22" s="1"/>
  <c r="U346" i="22"/>
  <c r="N347" i="22"/>
  <c r="AO347" i="22" s="1"/>
  <c r="O347" i="22"/>
  <c r="AP347" i="22" s="1"/>
  <c r="P347" i="22"/>
  <c r="Q347" i="22"/>
  <c r="R347" i="22"/>
  <c r="S347" i="22"/>
  <c r="X347" i="22" s="1"/>
  <c r="U347" i="22"/>
  <c r="N348" i="22"/>
  <c r="AO348" i="22" s="1"/>
  <c r="O348" i="22"/>
  <c r="AP348" i="22" s="1"/>
  <c r="P348" i="22"/>
  <c r="Q348" i="22"/>
  <c r="R348" i="22"/>
  <c r="S348" i="22"/>
  <c r="X348" i="22" s="1"/>
  <c r="U348" i="22"/>
  <c r="N349" i="22"/>
  <c r="AO349" i="22" s="1"/>
  <c r="O349" i="22"/>
  <c r="AP349" i="22" s="1"/>
  <c r="P349" i="22"/>
  <c r="Q349" i="22"/>
  <c r="R349" i="22"/>
  <c r="S349" i="22"/>
  <c r="X349" i="22" s="1"/>
  <c r="U349" i="22"/>
  <c r="N350" i="22"/>
  <c r="AO350" i="22" s="1"/>
  <c r="O350" i="22"/>
  <c r="AP350" i="22" s="1"/>
  <c r="P350" i="22"/>
  <c r="Q350" i="22"/>
  <c r="R350" i="22"/>
  <c r="S350" i="22"/>
  <c r="X350" i="22" s="1"/>
  <c r="U350" i="22"/>
  <c r="N351" i="22"/>
  <c r="AO351" i="22" s="1"/>
  <c r="O351" i="22"/>
  <c r="AP351" i="22" s="1"/>
  <c r="P351" i="22"/>
  <c r="Q351" i="22"/>
  <c r="R351" i="22"/>
  <c r="S351" i="22"/>
  <c r="X351" i="22" s="1"/>
  <c r="U351" i="22"/>
  <c r="N352" i="22"/>
  <c r="AO352" i="22" s="1"/>
  <c r="O352" i="22"/>
  <c r="AP352" i="22" s="1"/>
  <c r="P352" i="22"/>
  <c r="Q352" i="22"/>
  <c r="R352" i="22"/>
  <c r="S352" i="22"/>
  <c r="X352" i="22" s="1"/>
  <c r="U352" i="22"/>
  <c r="N353" i="22"/>
  <c r="AO353" i="22" s="1"/>
  <c r="O353" i="22"/>
  <c r="AP353" i="22" s="1"/>
  <c r="P353" i="22"/>
  <c r="Q353" i="22"/>
  <c r="R353" i="22"/>
  <c r="S353" i="22"/>
  <c r="X353" i="22" s="1"/>
  <c r="U353" i="22"/>
  <c r="N354" i="22"/>
  <c r="AO354" i="22" s="1"/>
  <c r="O354" i="22"/>
  <c r="AP354" i="22" s="1"/>
  <c r="P354" i="22"/>
  <c r="Q354" i="22"/>
  <c r="R354" i="22"/>
  <c r="S354" i="22"/>
  <c r="X354" i="22" s="1"/>
  <c r="U354" i="22"/>
  <c r="N355" i="22"/>
  <c r="AO355" i="22" s="1"/>
  <c r="O355" i="22"/>
  <c r="AP355" i="22" s="1"/>
  <c r="P355" i="22"/>
  <c r="Q355" i="22"/>
  <c r="R355" i="22"/>
  <c r="S355" i="22"/>
  <c r="X355" i="22" s="1"/>
  <c r="U355" i="22"/>
  <c r="N356" i="22"/>
  <c r="AO356" i="22" s="1"/>
  <c r="O356" i="22"/>
  <c r="AP356" i="22" s="1"/>
  <c r="P356" i="22"/>
  <c r="Q356" i="22"/>
  <c r="R356" i="22"/>
  <c r="S356" i="22"/>
  <c r="X356" i="22" s="1"/>
  <c r="U356" i="22"/>
  <c r="N357" i="22"/>
  <c r="AO357" i="22" s="1"/>
  <c r="O357" i="22"/>
  <c r="AP357" i="22" s="1"/>
  <c r="P357" i="22"/>
  <c r="Q357" i="22"/>
  <c r="R357" i="22"/>
  <c r="S357" i="22"/>
  <c r="X357" i="22" s="1"/>
  <c r="U357" i="22"/>
  <c r="N358" i="22"/>
  <c r="AO358" i="22" s="1"/>
  <c r="O358" i="22"/>
  <c r="AP358" i="22" s="1"/>
  <c r="P358" i="22"/>
  <c r="Q358" i="22"/>
  <c r="R358" i="22"/>
  <c r="S358" i="22"/>
  <c r="X358" i="22" s="1"/>
  <c r="U358" i="22"/>
  <c r="N359" i="22"/>
  <c r="AO359" i="22" s="1"/>
  <c r="O359" i="22"/>
  <c r="AP359" i="22" s="1"/>
  <c r="P359" i="22"/>
  <c r="Q359" i="22"/>
  <c r="R359" i="22"/>
  <c r="S359" i="22"/>
  <c r="X359" i="22" s="1"/>
  <c r="U359" i="22"/>
  <c r="N360" i="22"/>
  <c r="AO360" i="22" s="1"/>
  <c r="O360" i="22"/>
  <c r="AP360" i="22" s="1"/>
  <c r="P360" i="22"/>
  <c r="Q360" i="22"/>
  <c r="R360" i="22"/>
  <c r="S360" i="22"/>
  <c r="X360" i="22" s="1"/>
  <c r="U360" i="22"/>
  <c r="N361" i="22"/>
  <c r="AO361" i="22" s="1"/>
  <c r="O361" i="22"/>
  <c r="AP361" i="22" s="1"/>
  <c r="P361" i="22"/>
  <c r="Q361" i="22"/>
  <c r="R361" i="22"/>
  <c r="S361" i="22"/>
  <c r="X361" i="22" s="1"/>
  <c r="U361" i="22"/>
  <c r="N362" i="22"/>
  <c r="AO362" i="22" s="1"/>
  <c r="O362" i="22"/>
  <c r="AP362" i="22" s="1"/>
  <c r="P362" i="22"/>
  <c r="Q362" i="22"/>
  <c r="R362" i="22"/>
  <c r="S362" i="22"/>
  <c r="X362" i="22" s="1"/>
  <c r="U362" i="22"/>
  <c r="N363" i="22"/>
  <c r="AO363" i="22" s="1"/>
  <c r="O363" i="22"/>
  <c r="AP363" i="22" s="1"/>
  <c r="P363" i="22"/>
  <c r="Q363" i="22"/>
  <c r="R363" i="22"/>
  <c r="S363" i="22"/>
  <c r="X363" i="22" s="1"/>
  <c r="U363" i="22"/>
  <c r="N364" i="22"/>
  <c r="AO364" i="22" s="1"/>
  <c r="O364" i="22"/>
  <c r="AP364" i="22" s="1"/>
  <c r="P364" i="22"/>
  <c r="Q364" i="22"/>
  <c r="R364" i="22"/>
  <c r="S364" i="22"/>
  <c r="X364" i="22" s="1"/>
  <c r="U364" i="22"/>
  <c r="N365" i="22"/>
  <c r="AO365" i="22" s="1"/>
  <c r="O365" i="22"/>
  <c r="AP365" i="22" s="1"/>
  <c r="P365" i="22"/>
  <c r="Q365" i="22"/>
  <c r="R365" i="22"/>
  <c r="S365" i="22"/>
  <c r="X365" i="22" s="1"/>
  <c r="U365" i="22"/>
  <c r="N366" i="22"/>
  <c r="AO366" i="22" s="1"/>
  <c r="O366" i="22"/>
  <c r="AP366" i="22" s="1"/>
  <c r="P366" i="22"/>
  <c r="Q366" i="22"/>
  <c r="R366" i="22"/>
  <c r="S366" i="22"/>
  <c r="X366" i="22" s="1"/>
  <c r="U366" i="22"/>
  <c r="N367" i="22"/>
  <c r="AO367" i="22" s="1"/>
  <c r="O367" i="22"/>
  <c r="AP367" i="22" s="1"/>
  <c r="P367" i="22"/>
  <c r="Q367" i="22"/>
  <c r="R367" i="22"/>
  <c r="S367" i="22"/>
  <c r="X367" i="22" s="1"/>
  <c r="U367" i="22"/>
  <c r="N368" i="22"/>
  <c r="AO368" i="22" s="1"/>
  <c r="O368" i="22"/>
  <c r="AP368" i="22" s="1"/>
  <c r="P368" i="22"/>
  <c r="Q368" i="22"/>
  <c r="R368" i="22"/>
  <c r="S368" i="22"/>
  <c r="X368" i="22" s="1"/>
  <c r="U368" i="22"/>
  <c r="N369" i="22"/>
  <c r="AO369" i="22" s="1"/>
  <c r="O369" i="22"/>
  <c r="AP369" i="22" s="1"/>
  <c r="P369" i="22"/>
  <c r="Q369" i="22"/>
  <c r="R369" i="22"/>
  <c r="S369" i="22"/>
  <c r="X369" i="22" s="1"/>
  <c r="U369" i="22"/>
  <c r="N370" i="22"/>
  <c r="AO370" i="22" s="1"/>
  <c r="O370" i="22"/>
  <c r="AP370" i="22" s="1"/>
  <c r="P370" i="22"/>
  <c r="Q370" i="22"/>
  <c r="R370" i="22"/>
  <c r="S370" i="22"/>
  <c r="X370" i="22" s="1"/>
  <c r="U370" i="22"/>
  <c r="N371" i="22"/>
  <c r="AO371" i="22" s="1"/>
  <c r="O371" i="22"/>
  <c r="AP371" i="22" s="1"/>
  <c r="P371" i="22"/>
  <c r="Q371" i="22"/>
  <c r="R371" i="22"/>
  <c r="S371" i="22"/>
  <c r="X371" i="22" s="1"/>
  <c r="U371" i="22"/>
  <c r="N372" i="22"/>
  <c r="AO372" i="22" s="1"/>
  <c r="O372" i="22"/>
  <c r="AP372" i="22" s="1"/>
  <c r="P372" i="22"/>
  <c r="Q372" i="22"/>
  <c r="R372" i="22"/>
  <c r="S372" i="22"/>
  <c r="X372" i="22" s="1"/>
  <c r="U372" i="22"/>
  <c r="N373" i="22"/>
  <c r="AO373" i="22" s="1"/>
  <c r="O373" i="22"/>
  <c r="AP373" i="22" s="1"/>
  <c r="P373" i="22"/>
  <c r="Q373" i="22"/>
  <c r="R373" i="22"/>
  <c r="S373" i="22"/>
  <c r="X373" i="22" s="1"/>
  <c r="U373" i="22"/>
  <c r="N374" i="22"/>
  <c r="AO374" i="22" s="1"/>
  <c r="O374" i="22"/>
  <c r="AP374" i="22" s="1"/>
  <c r="P374" i="22"/>
  <c r="Q374" i="22"/>
  <c r="R374" i="22"/>
  <c r="S374" i="22"/>
  <c r="X374" i="22" s="1"/>
  <c r="U374" i="22"/>
  <c r="N375" i="22"/>
  <c r="AO375" i="22" s="1"/>
  <c r="O375" i="22"/>
  <c r="AP375" i="22" s="1"/>
  <c r="P375" i="22"/>
  <c r="Q375" i="22"/>
  <c r="R375" i="22"/>
  <c r="S375" i="22"/>
  <c r="X375" i="22" s="1"/>
  <c r="U375" i="22"/>
  <c r="N376" i="22"/>
  <c r="AO376" i="22" s="1"/>
  <c r="O376" i="22"/>
  <c r="AP376" i="22" s="1"/>
  <c r="P376" i="22"/>
  <c r="Q376" i="22"/>
  <c r="R376" i="22"/>
  <c r="S376" i="22"/>
  <c r="X376" i="22" s="1"/>
  <c r="U376" i="22"/>
  <c r="N377" i="22"/>
  <c r="AO377" i="22" s="1"/>
  <c r="O377" i="22"/>
  <c r="AP377" i="22" s="1"/>
  <c r="P377" i="22"/>
  <c r="Q377" i="22"/>
  <c r="R377" i="22"/>
  <c r="S377" i="22"/>
  <c r="X377" i="22" s="1"/>
  <c r="U377" i="22"/>
  <c r="N378" i="22"/>
  <c r="AO378" i="22" s="1"/>
  <c r="O378" i="22"/>
  <c r="AP378" i="22" s="1"/>
  <c r="P378" i="22"/>
  <c r="Q378" i="22"/>
  <c r="R378" i="22"/>
  <c r="S378" i="22"/>
  <c r="X378" i="22" s="1"/>
  <c r="U378" i="22"/>
  <c r="N379" i="22"/>
  <c r="AO379" i="22" s="1"/>
  <c r="O379" i="22"/>
  <c r="AP379" i="22" s="1"/>
  <c r="P379" i="22"/>
  <c r="Q379" i="22"/>
  <c r="R379" i="22"/>
  <c r="S379" i="22"/>
  <c r="X379" i="22" s="1"/>
  <c r="U379" i="22"/>
  <c r="N380" i="22"/>
  <c r="AO380" i="22" s="1"/>
  <c r="O380" i="22"/>
  <c r="AP380" i="22" s="1"/>
  <c r="P380" i="22"/>
  <c r="Q380" i="22"/>
  <c r="R380" i="22"/>
  <c r="S380" i="22"/>
  <c r="X380" i="22" s="1"/>
  <c r="U380" i="22"/>
  <c r="N381" i="22"/>
  <c r="AO381" i="22" s="1"/>
  <c r="O381" i="22"/>
  <c r="AP381" i="22" s="1"/>
  <c r="P381" i="22"/>
  <c r="Q381" i="22"/>
  <c r="R381" i="22"/>
  <c r="S381" i="22"/>
  <c r="X381" i="22" s="1"/>
  <c r="U381" i="22"/>
  <c r="N382" i="22"/>
  <c r="AO382" i="22" s="1"/>
  <c r="O382" i="22"/>
  <c r="AP382" i="22" s="1"/>
  <c r="P382" i="22"/>
  <c r="Q382" i="22"/>
  <c r="R382" i="22"/>
  <c r="S382" i="22"/>
  <c r="X382" i="22" s="1"/>
  <c r="U382" i="22"/>
  <c r="N383" i="22"/>
  <c r="AO383" i="22" s="1"/>
  <c r="O383" i="22"/>
  <c r="AP383" i="22" s="1"/>
  <c r="P383" i="22"/>
  <c r="Q383" i="22"/>
  <c r="R383" i="22"/>
  <c r="S383" i="22"/>
  <c r="X383" i="22" s="1"/>
  <c r="U383" i="22"/>
  <c r="N384" i="22"/>
  <c r="AO384" i="22" s="1"/>
  <c r="O384" i="22"/>
  <c r="AP384" i="22" s="1"/>
  <c r="P384" i="22"/>
  <c r="Q384" i="22"/>
  <c r="R384" i="22"/>
  <c r="S384" i="22"/>
  <c r="X384" i="22" s="1"/>
  <c r="U384" i="22"/>
  <c r="N385" i="22"/>
  <c r="AO385" i="22" s="1"/>
  <c r="O385" i="22"/>
  <c r="AP385" i="22" s="1"/>
  <c r="P385" i="22"/>
  <c r="Q385" i="22"/>
  <c r="R385" i="22"/>
  <c r="S385" i="22"/>
  <c r="X385" i="22" s="1"/>
  <c r="U385" i="22"/>
  <c r="N386" i="22"/>
  <c r="AO386" i="22" s="1"/>
  <c r="O386" i="22"/>
  <c r="AP386" i="22" s="1"/>
  <c r="P386" i="22"/>
  <c r="Q386" i="22"/>
  <c r="R386" i="22"/>
  <c r="S386" i="22"/>
  <c r="X386" i="22" s="1"/>
  <c r="U386" i="22"/>
  <c r="N387" i="22"/>
  <c r="AO387" i="22" s="1"/>
  <c r="O387" i="22"/>
  <c r="AP387" i="22" s="1"/>
  <c r="P387" i="22"/>
  <c r="Q387" i="22"/>
  <c r="R387" i="22"/>
  <c r="S387" i="22"/>
  <c r="X387" i="22" s="1"/>
  <c r="U387" i="22"/>
  <c r="N388" i="22"/>
  <c r="AO388" i="22" s="1"/>
  <c r="O388" i="22"/>
  <c r="AP388" i="22" s="1"/>
  <c r="P388" i="22"/>
  <c r="Q388" i="22"/>
  <c r="R388" i="22"/>
  <c r="S388" i="22"/>
  <c r="X388" i="22" s="1"/>
  <c r="U388" i="22"/>
  <c r="N389" i="22"/>
  <c r="AO389" i="22" s="1"/>
  <c r="O389" i="22"/>
  <c r="AP389" i="22" s="1"/>
  <c r="P389" i="22"/>
  <c r="Q389" i="22"/>
  <c r="R389" i="22"/>
  <c r="S389" i="22"/>
  <c r="X389" i="22" s="1"/>
  <c r="U389" i="22"/>
  <c r="N390" i="22"/>
  <c r="AO390" i="22" s="1"/>
  <c r="O390" i="22"/>
  <c r="AP390" i="22" s="1"/>
  <c r="P390" i="22"/>
  <c r="Q390" i="22"/>
  <c r="R390" i="22"/>
  <c r="S390" i="22"/>
  <c r="X390" i="22" s="1"/>
  <c r="U390" i="22"/>
  <c r="N391" i="22"/>
  <c r="AO391" i="22" s="1"/>
  <c r="O391" i="22"/>
  <c r="AP391" i="22" s="1"/>
  <c r="P391" i="22"/>
  <c r="Q391" i="22"/>
  <c r="R391" i="22"/>
  <c r="S391" i="22"/>
  <c r="X391" i="22" s="1"/>
  <c r="U391" i="22"/>
  <c r="N392" i="22"/>
  <c r="AO392" i="22" s="1"/>
  <c r="O392" i="22"/>
  <c r="AP392" i="22" s="1"/>
  <c r="P392" i="22"/>
  <c r="Q392" i="22"/>
  <c r="R392" i="22"/>
  <c r="S392" i="22"/>
  <c r="X392" i="22" s="1"/>
  <c r="U392" i="22"/>
  <c r="N393" i="22"/>
  <c r="AO393" i="22" s="1"/>
  <c r="O393" i="22"/>
  <c r="AP393" i="22" s="1"/>
  <c r="P393" i="22"/>
  <c r="Q393" i="22"/>
  <c r="R393" i="22"/>
  <c r="S393" i="22"/>
  <c r="X393" i="22" s="1"/>
  <c r="U393" i="22"/>
  <c r="N394" i="22"/>
  <c r="AO394" i="22" s="1"/>
  <c r="O394" i="22"/>
  <c r="AP394" i="22" s="1"/>
  <c r="P394" i="22"/>
  <c r="Q394" i="22"/>
  <c r="R394" i="22"/>
  <c r="S394" i="22"/>
  <c r="X394" i="22" s="1"/>
  <c r="U394" i="22"/>
  <c r="N395" i="22"/>
  <c r="AO395" i="22" s="1"/>
  <c r="O395" i="22"/>
  <c r="AP395" i="22" s="1"/>
  <c r="P395" i="22"/>
  <c r="Q395" i="22"/>
  <c r="R395" i="22"/>
  <c r="S395" i="22"/>
  <c r="X395" i="22" s="1"/>
  <c r="U395" i="22"/>
  <c r="N396" i="22"/>
  <c r="AO396" i="22" s="1"/>
  <c r="O396" i="22"/>
  <c r="AP396" i="22" s="1"/>
  <c r="P396" i="22"/>
  <c r="Q396" i="22"/>
  <c r="R396" i="22"/>
  <c r="S396" i="22"/>
  <c r="X396" i="22" s="1"/>
  <c r="U396" i="22"/>
  <c r="N397" i="22"/>
  <c r="AO397" i="22" s="1"/>
  <c r="O397" i="22"/>
  <c r="AP397" i="22" s="1"/>
  <c r="P397" i="22"/>
  <c r="Q397" i="22"/>
  <c r="R397" i="22"/>
  <c r="S397" i="22"/>
  <c r="X397" i="22" s="1"/>
  <c r="U397" i="22"/>
  <c r="N398" i="22"/>
  <c r="AO398" i="22" s="1"/>
  <c r="O398" i="22"/>
  <c r="AP398" i="22" s="1"/>
  <c r="P398" i="22"/>
  <c r="Q398" i="22"/>
  <c r="R398" i="22"/>
  <c r="S398" i="22"/>
  <c r="X398" i="22" s="1"/>
  <c r="U398" i="22"/>
  <c r="N399" i="22"/>
  <c r="AO399" i="22" s="1"/>
  <c r="O399" i="22"/>
  <c r="AP399" i="22" s="1"/>
  <c r="P399" i="22"/>
  <c r="Q399" i="22"/>
  <c r="R399" i="22"/>
  <c r="S399" i="22"/>
  <c r="X399" i="22" s="1"/>
  <c r="U399" i="22"/>
  <c r="N400" i="22"/>
  <c r="AO400" i="22" s="1"/>
  <c r="O400" i="22"/>
  <c r="AP400" i="22" s="1"/>
  <c r="P400" i="22"/>
  <c r="Q400" i="22"/>
  <c r="R400" i="22"/>
  <c r="S400" i="22"/>
  <c r="X400" i="22" s="1"/>
  <c r="U400" i="22"/>
  <c r="N401" i="22"/>
  <c r="AO401" i="22" s="1"/>
  <c r="O401" i="22"/>
  <c r="AP401" i="22" s="1"/>
  <c r="P401" i="22"/>
  <c r="Q401" i="22"/>
  <c r="R401" i="22"/>
  <c r="S401" i="22"/>
  <c r="X401" i="22" s="1"/>
  <c r="U401" i="22"/>
  <c r="N402" i="22"/>
  <c r="AO402" i="22" s="1"/>
  <c r="O402" i="22"/>
  <c r="AP402" i="22" s="1"/>
  <c r="P402" i="22"/>
  <c r="Q402" i="22"/>
  <c r="R402" i="22"/>
  <c r="S402" i="22"/>
  <c r="X402" i="22" s="1"/>
  <c r="U402" i="22"/>
  <c r="N403" i="22"/>
  <c r="AO403" i="22" s="1"/>
  <c r="O403" i="22"/>
  <c r="AP403" i="22" s="1"/>
  <c r="P403" i="22"/>
  <c r="Q403" i="22"/>
  <c r="R403" i="22"/>
  <c r="S403" i="22"/>
  <c r="X403" i="22" s="1"/>
  <c r="U403" i="22"/>
  <c r="N404" i="22"/>
  <c r="AO404" i="22" s="1"/>
  <c r="O404" i="22"/>
  <c r="AP404" i="22" s="1"/>
  <c r="P404" i="22"/>
  <c r="Q404" i="22"/>
  <c r="R404" i="22"/>
  <c r="S404" i="22"/>
  <c r="X404" i="22" s="1"/>
  <c r="U404" i="22"/>
  <c r="N405" i="22"/>
  <c r="AO405" i="22" s="1"/>
  <c r="O405" i="22"/>
  <c r="AP405" i="22" s="1"/>
  <c r="P405" i="22"/>
  <c r="Q405" i="22"/>
  <c r="R405" i="22"/>
  <c r="S405" i="22"/>
  <c r="X405" i="22" s="1"/>
  <c r="U405" i="22"/>
  <c r="N406" i="22"/>
  <c r="AO406" i="22" s="1"/>
  <c r="O406" i="22"/>
  <c r="AP406" i="22" s="1"/>
  <c r="P406" i="22"/>
  <c r="Q406" i="22"/>
  <c r="R406" i="22"/>
  <c r="S406" i="22"/>
  <c r="X406" i="22" s="1"/>
  <c r="U406" i="22"/>
  <c r="N407" i="22"/>
  <c r="AO407" i="22" s="1"/>
  <c r="O407" i="22"/>
  <c r="AP407" i="22" s="1"/>
  <c r="P407" i="22"/>
  <c r="Q407" i="22"/>
  <c r="R407" i="22"/>
  <c r="S407" i="22"/>
  <c r="X407" i="22" s="1"/>
  <c r="U407" i="22"/>
  <c r="N408" i="22"/>
  <c r="AO408" i="22" s="1"/>
  <c r="O408" i="22"/>
  <c r="AP408" i="22" s="1"/>
  <c r="P408" i="22"/>
  <c r="Q408" i="22"/>
  <c r="R408" i="22"/>
  <c r="S408" i="22"/>
  <c r="X408" i="22" s="1"/>
  <c r="U408" i="22"/>
  <c r="N409" i="22"/>
  <c r="AO409" i="22" s="1"/>
  <c r="O409" i="22"/>
  <c r="AP409" i="22" s="1"/>
  <c r="P409" i="22"/>
  <c r="Q409" i="22"/>
  <c r="R409" i="22"/>
  <c r="S409" i="22"/>
  <c r="X409" i="22" s="1"/>
  <c r="U409" i="22"/>
  <c r="N410" i="22"/>
  <c r="AO410" i="22" s="1"/>
  <c r="O410" i="22"/>
  <c r="AP410" i="22" s="1"/>
  <c r="P410" i="22"/>
  <c r="Q410" i="22"/>
  <c r="R410" i="22"/>
  <c r="S410" i="22"/>
  <c r="X410" i="22" s="1"/>
  <c r="U410" i="22"/>
  <c r="N411" i="22"/>
  <c r="AO411" i="22" s="1"/>
  <c r="O411" i="22"/>
  <c r="AP411" i="22" s="1"/>
  <c r="P411" i="22"/>
  <c r="Q411" i="22"/>
  <c r="R411" i="22"/>
  <c r="S411" i="22"/>
  <c r="X411" i="22" s="1"/>
  <c r="U411" i="22"/>
  <c r="N412" i="22"/>
  <c r="AO412" i="22" s="1"/>
  <c r="O412" i="22"/>
  <c r="AP412" i="22" s="1"/>
  <c r="P412" i="22"/>
  <c r="Q412" i="22"/>
  <c r="R412" i="22"/>
  <c r="S412" i="22"/>
  <c r="X412" i="22" s="1"/>
  <c r="U412" i="22"/>
  <c r="N413" i="22"/>
  <c r="AO413" i="22" s="1"/>
  <c r="O413" i="22"/>
  <c r="AP413" i="22" s="1"/>
  <c r="P413" i="22"/>
  <c r="Q413" i="22"/>
  <c r="R413" i="22"/>
  <c r="S413" i="22"/>
  <c r="X413" i="22" s="1"/>
  <c r="U413" i="22"/>
  <c r="N414" i="22"/>
  <c r="AO414" i="22" s="1"/>
  <c r="O414" i="22"/>
  <c r="AP414" i="22" s="1"/>
  <c r="P414" i="22"/>
  <c r="Q414" i="22"/>
  <c r="R414" i="22"/>
  <c r="S414" i="22"/>
  <c r="X414" i="22" s="1"/>
  <c r="U414" i="22"/>
  <c r="N415" i="22"/>
  <c r="AO415" i="22" s="1"/>
  <c r="O415" i="22"/>
  <c r="AP415" i="22" s="1"/>
  <c r="P415" i="22"/>
  <c r="Q415" i="22"/>
  <c r="R415" i="22"/>
  <c r="S415" i="22"/>
  <c r="X415" i="22" s="1"/>
  <c r="U415" i="22"/>
  <c r="N416" i="22"/>
  <c r="AO416" i="22" s="1"/>
  <c r="O416" i="22"/>
  <c r="AP416" i="22" s="1"/>
  <c r="P416" i="22"/>
  <c r="Q416" i="22"/>
  <c r="R416" i="22"/>
  <c r="S416" i="22"/>
  <c r="X416" i="22" s="1"/>
  <c r="U416" i="22"/>
  <c r="N417" i="22"/>
  <c r="AO417" i="22" s="1"/>
  <c r="O417" i="22"/>
  <c r="AP417" i="22" s="1"/>
  <c r="P417" i="22"/>
  <c r="Q417" i="22"/>
  <c r="R417" i="22"/>
  <c r="S417" i="22"/>
  <c r="X417" i="22" s="1"/>
  <c r="U417" i="22"/>
  <c r="N418" i="22"/>
  <c r="AO418" i="22" s="1"/>
  <c r="O418" i="22"/>
  <c r="AP418" i="22" s="1"/>
  <c r="P418" i="22"/>
  <c r="Q418" i="22"/>
  <c r="R418" i="22"/>
  <c r="S418" i="22"/>
  <c r="X418" i="22" s="1"/>
  <c r="U418" i="22"/>
  <c r="N419" i="22"/>
  <c r="AO419" i="22" s="1"/>
  <c r="O419" i="22"/>
  <c r="AP419" i="22" s="1"/>
  <c r="P419" i="22"/>
  <c r="Q419" i="22"/>
  <c r="R419" i="22"/>
  <c r="S419" i="22"/>
  <c r="X419" i="22" s="1"/>
  <c r="U419" i="22"/>
  <c r="N420" i="22"/>
  <c r="AO420" i="22" s="1"/>
  <c r="O420" i="22"/>
  <c r="AP420" i="22" s="1"/>
  <c r="P420" i="22"/>
  <c r="Q420" i="22"/>
  <c r="R420" i="22"/>
  <c r="S420" i="22"/>
  <c r="X420" i="22" s="1"/>
  <c r="U420" i="22"/>
  <c r="N421" i="22"/>
  <c r="AO421" i="22" s="1"/>
  <c r="O421" i="22"/>
  <c r="AP421" i="22" s="1"/>
  <c r="P421" i="22"/>
  <c r="Q421" i="22"/>
  <c r="R421" i="22"/>
  <c r="S421" i="22"/>
  <c r="X421" i="22" s="1"/>
  <c r="U421" i="22"/>
  <c r="N422" i="22"/>
  <c r="AO422" i="22" s="1"/>
  <c r="O422" i="22"/>
  <c r="AP422" i="22" s="1"/>
  <c r="P422" i="22"/>
  <c r="Q422" i="22"/>
  <c r="R422" i="22"/>
  <c r="S422" i="22"/>
  <c r="X422" i="22" s="1"/>
  <c r="U422" i="22"/>
  <c r="N423" i="22"/>
  <c r="AO423" i="22" s="1"/>
  <c r="O423" i="22"/>
  <c r="AP423" i="22" s="1"/>
  <c r="P423" i="22"/>
  <c r="Q423" i="22"/>
  <c r="R423" i="22"/>
  <c r="S423" i="22"/>
  <c r="X423" i="22" s="1"/>
  <c r="U423" i="22"/>
  <c r="N424" i="22"/>
  <c r="AO424" i="22" s="1"/>
  <c r="O424" i="22"/>
  <c r="AP424" i="22" s="1"/>
  <c r="P424" i="22"/>
  <c r="Q424" i="22"/>
  <c r="R424" i="22"/>
  <c r="S424" i="22"/>
  <c r="X424" i="22" s="1"/>
  <c r="U424" i="22"/>
  <c r="N425" i="22"/>
  <c r="AO425" i="22" s="1"/>
  <c r="O425" i="22"/>
  <c r="AP425" i="22" s="1"/>
  <c r="P425" i="22"/>
  <c r="Q425" i="22"/>
  <c r="R425" i="22"/>
  <c r="S425" i="22"/>
  <c r="X425" i="22" s="1"/>
  <c r="U425" i="22"/>
  <c r="N426" i="22"/>
  <c r="AO426" i="22" s="1"/>
  <c r="O426" i="22"/>
  <c r="AP426" i="22" s="1"/>
  <c r="P426" i="22"/>
  <c r="Q426" i="22"/>
  <c r="R426" i="22"/>
  <c r="S426" i="22"/>
  <c r="X426" i="22" s="1"/>
  <c r="U426" i="22"/>
  <c r="N427" i="22"/>
  <c r="AO427" i="22" s="1"/>
  <c r="O427" i="22"/>
  <c r="AP427" i="22" s="1"/>
  <c r="P427" i="22"/>
  <c r="Q427" i="22"/>
  <c r="R427" i="22"/>
  <c r="S427" i="22"/>
  <c r="X427" i="22" s="1"/>
  <c r="U427" i="22"/>
  <c r="N428" i="22"/>
  <c r="AO428" i="22" s="1"/>
  <c r="O428" i="22"/>
  <c r="AP428" i="22" s="1"/>
  <c r="P428" i="22"/>
  <c r="Q428" i="22"/>
  <c r="R428" i="22"/>
  <c r="S428" i="22"/>
  <c r="X428" i="22" s="1"/>
  <c r="U428" i="22"/>
  <c r="N429" i="22"/>
  <c r="AO429" i="22" s="1"/>
  <c r="O429" i="22"/>
  <c r="AP429" i="22" s="1"/>
  <c r="P429" i="22"/>
  <c r="Q429" i="22"/>
  <c r="R429" i="22"/>
  <c r="S429" i="22"/>
  <c r="X429" i="22" s="1"/>
  <c r="U429" i="22"/>
  <c r="N430" i="22"/>
  <c r="AO430" i="22" s="1"/>
  <c r="O430" i="22"/>
  <c r="AP430" i="22" s="1"/>
  <c r="P430" i="22"/>
  <c r="Q430" i="22"/>
  <c r="R430" i="22"/>
  <c r="S430" i="22"/>
  <c r="X430" i="22" s="1"/>
  <c r="U430" i="22"/>
  <c r="N431" i="22"/>
  <c r="AO431" i="22" s="1"/>
  <c r="O431" i="22"/>
  <c r="AP431" i="22" s="1"/>
  <c r="P431" i="22"/>
  <c r="Q431" i="22"/>
  <c r="R431" i="22"/>
  <c r="S431" i="22"/>
  <c r="X431" i="22" s="1"/>
  <c r="U431" i="22"/>
  <c r="N432" i="22"/>
  <c r="AO432" i="22" s="1"/>
  <c r="O432" i="22"/>
  <c r="AP432" i="22" s="1"/>
  <c r="P432" i="22"/>
  <c r="Q432" i="22"/>
  <c r="R432" i="22"/>
  <c r="S432" i="22"/>
  <c r="X432" i="22" s="1"/>
  <c r="U432" i="22"/>
  <c r="N433" i="22"/>
  <c r="AO433" i="22" s="1"/>
  <c r="O433" i="22"/>
  <c r="AP433" i="22" s="1"/>
  <c r="P433" i="22"/>
  <c r="Q433" i="22"/>
  <c r="R433" i="22"/>
  <c r="S433" i="22"/>
  <c r="X433" i="22" s="1"/>
  <c r="U433" i="22"/>
  <c r="N434" i="22"/>
  <c r="AO434" i="22" s="1"/>
  <c r="O434" i="22"/>
  <c r="AP434" i="22" s="1"/>
  <c r="P434" i="22"/>
  <c r="Q434" i="22"/>
  <c r="R434" i="22"/>
  <c r="S434" i="22"/>
  <c r="X434" i="22" s="1"/>
  <c r="U434" i="22"/>
  <c r="N435" i="22"/>
  <c r="AO435" i="22" s="1"/>
  <c r="O435" i="22"/>
  <c r="AP435" i="22" s="1"/>
  <c r="P435" i="22"/>
  <c r="Q435" i="22"/>
  <c r="R435" i="22"/>
  <c r="S435" i="22"/>
  <c r="X435" i="22" s="1"/>
  <c r="U435" i="22"/>
  <c r="N436" i="22"/>
  <c r="AO436" i="22" s="1"/>
  <c r="O436" i="22"/>
  <c r="AP436" i="22" s="1"/>
  <c r="P436" i="22"/>
  <c r="Q436" i="22"/>
  <c r="R436" i="22"/>
  <c r="S436" i="22"/>
  <c r="X436" i="22" s="1"/>
  <c r="U436" i="22"/>
  <c r="N437" i="22"/>
  <c r="AO437" i="22" s="1"/>
  <c r="O437" i="22"/>
  <c r="AP437" i="22" s="1"/>
  <c r="P437" i="22"/>
  <c r="Q437" i="22"/>
  <c r="R437" i="22"/>
  <c r="S437" i="22"/>
  <c r="X437" i="22" s="1"/>
  <c r="U437" i="22"/>
  <c r="N438" i="22"/>
  <c r="AO438" i="22" s="1"/>
  <c r="O438" i="22"/>
  <c r="AP438" i="22" s="1"/>
  <c r="P438" i="22"/>
  <c r="Q438" i="22"/>
  <c r="R438" i="22"/>
  <c r="S438" i="22"/>
  <c r="X438" i="22" s="1"/>
  <c r="U438" i="22"/>
  <c r="N439" i="22"/>
  <c r="AO439" i="22" s="1"/>
  <c r="O439" i="22"/>
  <c r="AP439" i="22" s="1"/>
  <c r="P439" i="22"/>
  <c r="Q439" i="22"/>
  <c r="R439" i="22"/>
  <c r="S439" i="22"/>
  <c r="X439" i="22" s="1"/>
  <c r="U439" i="22"/>
  <c r="N440" i="22"/>
  <c r="AO440" i="22" s="1"/>
  <c r="O440" i="22"/>
  <c r="AP440" i="22" s="1"/>
  <c r="P440" i="22"/>
  <c r="Q440" i="22"/>
  <c r="R440" i="22"/>
  <c r="S440" i="22"/>
  <c r="X440" i="22" s="1"/>
  <c r="U440" i="22"/>
  <c r="N441" i="22"/>
  <c r="AO441" i="22" s="1"/>
  <c r="O441" i="22"/>
  <c r="AP441" i="22" s="1"/>
  <c r="P441" i="22"/>
  <c r="Q441" i="22"/>
  <c r="R441" i="22"/>
  <c r="S441" i="22"/>
  <c r="X441" i="22" s="1"/>
  <c r="U441" i="22"/>
  <c r="N442" i="22"/>
  <c r="AO442" i="22" s="1"/>
  <c r="O442" i="22"/>
  <c r="AP442" i="22" s="1"/>
  <c r="P442" i="22"/>
  <c r="Q442" i="22"/>
  <c r="R442" i="22"/>
  <c r="S442" i="22"/>
  <c r="X442" i="22" s="1"/>
  <c r="U442" i="22"/>
  <c r="N443" i="22"/>
  <c r="AO443" i="22" s="1"/>
  <c r="O443" i="22"/>
  <c r="AP443" i="22" s="1"/>
  <c r="P443" i="22"/>
  <c r="Q443" i="22"/>
  <c r="R443" i="22"/>
  <c r="S443" i="22"/>
  <c r="X443" i="22" s="1"/>
  <c r="U443" i="22"/>
  <c r="N444" i="22"/>
  <c r="AO444" i="22" s="1"/>
  <c r="O444" i="22"/>
  <c r="AP444" i="22" s="1"/>
  <c r="P444" i="22"/>
  <c r="Q444" i="22"/>
  <c r="R444" i="22"/>
  <c r="S444" i="22"/>
  <c r="X444" i="22" s="1"/>
  <c r="U444" i="22"/>
  <c r="N445" i="22"/>
  <c r="AO445" i="22" s="1"/>
  <c r="O445" i="22"/>
  <c r="AP445" i="22" s="1"/>
  <c r="P445" i="22"/>
  <c r="Q445" i="22"/>
  <c r="R445" i="22"/>
  <c r="S445" i="22"/>
  <c r="X445" i="22" s="1"/>
  <c r="U445" i="22"/>
  <c r="N446" i="22"/>
  <c r="AO446" i="22" s="1"/>
  <c r="O446" i="22"/>
  <c r="AP446" i="22" s="1"/>
  <c r="P446" i="22"/>
  <c r="Q446" i="22"/>
  <c r="R446" i="22"/>
  <c r="S446" i="22"/>
  <c r="X446" i="22" s="1"/>
  <c r="U446" i="22"/>
  <c r="N447" i="22"/>
  <c r="AO447" i="22" s="1"/>
  <c r="O447" i="22"/>
  <c r="AP447" i="22" s="1"/>
  <c r="P447" i="22"/>
  <c r="Q447" i="22"/>
  <c r="R447" i="22"/>
  <c r="S447" i="22"/>
  <c r="X447" i="22" s="1"/>
  <c r="U447" i="22"/>
  <c r="N448" i="22"/>
  <c r="AO448" i="22" s="1"/>
  <c r="O448" i="22"/>
  <c r="AP448" i="22" s="1"/>
  <c r="P448" i="22"/>
  <c r="Q448" i="22"/>
  <c r="R448" i="22"/>
  <c r="S448" i="22"/>
  <c r="X448" i="22" s="1"/>
  <c r="U448" i="22"/>
  <c r="N449" i="22"/>
  <c r="AO449" i="22" s="1"/>
  <c r="O449" i="22"/>
  <c r="AP449" i="22" s="1"/>
  <c r="P449" i="22"/>
  <c r="Q449" i="22"/>
  <c r="R449" i="22"/>
  <c r="S449" i="22"/>
  <c r="X449" i="22" s="1"/>
  <c r="U449" i="22"/>
  <c r="N450" i="22"/>
  <c r="AO450" i="22" s="1"/>
  <c r="O450" i="22"/>
  <c r="AP450" i="22" s="1"/>
  <c r="P450" i="22"/>
  <c r="Q450" i="22"/>
  <c r="R450" i="22"/>
  <c r="S450" i="22"/>
  <c r="X450" i="22" s="1"/>
  <c r="U450" i="22"/>
  <c r="N451" i="22"/>
  <c r="AO451" i="22" s="1"/>
  <c r="O451" i="22"/>
  <c r="AP451" i="22" s="1"/>
  <c r="P451" i="22"/>
  <c r="Q451" i="22"/>
  <c r="R451" i="22"/>
  <c r="S451" i="22"/>
  <c r="X451" i="22" s="1"/>
  <c r="U451" i="22"/>
  <c r="N452" i="22"/>
  <c r="AO452" i="22" s="1"/>
  <c r="O452" i="22"/>
  <c r="AP452" i="22" s="1"/>
  <c r="P452" i="22"/>
  <c r="Q452" i="22"/>
  <c r="R452" i="22"/>
  <c r="S452" i="22"/>
  <c r="X452" i="22" s="1"/>
  <c r="U452" i="22"/>
  <c r="N453" i="22"/>
  <c r="AO453" i="22" s="1"/>
  <c r="O453" i="22"/>
  <c r="AP453" i="22" s="1"/>
  <c r="P453" i="22"/>
  <c r="Q453" i="22"/>
  <c r="R453" i="22"/>
  <c r="S453" i="22"/>
  <c r="X453" i="22" s="1"/>
  <c r="U453" i="22"/>
  <c r="N454" i="22"/>
  <c r="AO454" i="22" s="1"/>
  <c r="O454" i="22"/>
  <c r="AP454" i="22" s="1"/>
  <c r="P454" i="22"/>
  <c r="Q454" i="22"/>
  <c r="R454" i="22"/>
  <c r="S454" i="22"/>
  <c r="X454" i="22" s="1"/>
  <c r="U454" i="22"/>
  <c r="N455" i="22"/>
  <c r="AO455" i="22" s="1"/>
  <c r="O455" i="22"/>
  <c r="AP455" i="22" s="1"/>
  <c r="P455" i="22"/>
  <c r="Q455" i="22"/>
  <c r="R455" i="22"/>
  <c r="S455" i="22"/>
  <c r="X455" i="22" s="1"/>
  <c r="U455" i="22"/>
  <c r="N456" i="22"/>
  <c r="AO456" i="22" s="1"/>
  <c r="O456" i="22"/>
  <c r="AP456" i="22" s="1"/>
  <c r="P456" i="22"/>
  <c r="Q456" i="22"/>
  <c r="R456" i="22"/>
  <c r="S456" i="22"/>
  <c r="X456" i="22" s="1"/>
  <c r="U456" i="22"/>
  <c r="N457" i="22"/>
  <c r="AO457" i="22" s="1"/>
  <c r="O457" i="22"/>
  <c r="AP457" i="22" s="1"/>
  <c r="P457" i="22"/>
  <c r="Q457" i="22"/>
  <c r="R457" i="22"/>
  <c r="S457" i="22"/>
  <c r="X457" i="22" s="1"/>
  <c r="U457" i="22"/>
  <c r="N458" i="22"/>
  <c r="AO458" i="22" s="1"/>
  <c r="O458" i="22"/>
  <c r="AP458" i="22" s="1"/>
  <c r="P458" i="22"/>
  <c r="Q458" i="22"/>
  <c r="R458" i="22"/>
  <c r="S458" i="22"/>
  <c r="X458" i="22" s="1"/>
  <c r="U458" i="22"/>
  <c r="N459" i="22"/>
  <c r="AO459" i="22" s="1"/>
  <c r="O459" i="22"/>
  <c r="AP459" i="22" s="1"/>
  <c r="P459" i="22"/>
  <c r="Q459" i="22"/>
  <c r="R459" i="22"/>
  <c r="S459" i="22"/>
  <c r="X459" i="22" s="1"/>
  <c r="U459" i="22"/>
  <c r="N460" i="22"/>
  <c r="AO460" i="22" s="1"/>
  <c r="O460" i="22"/>
  <c r="AP460" i="22" s="1"/>
  <c r="P460" i="22"/>
  <c r="Q460" i="22"/>
  <c r="R460" i="22"/>
  <c r="S460" i="22"/>
  <c r="X460" i="22" s="1"/>
  <c r="U460" i="22"/>
  <c r="N461" i="22"/>
  <c r="AO461" i="22" s="1"/>
  <c r="O461" i="22"/>
  <c r="AP461" i="22" s="1"/>
  <c r="P461" i="22"/>
  <c r="Q461" i="22"/>
  <c r="R461" i="22"/>
  <c r="S461" i="22"/>
  <c r="X461" i="22" s="1"/>
  <c r="U461" i="22"/>
  <c r="N462" i="22"/>
  <c r="AO462" i="22" s="1"/>
  <c r="O462" i="22"/>
  <c r="AP462" i="22" s="1"/>
  <c r="P462" i="22"/>
  <c r="Q462" i="22"/>
  <c r="R462" i="22"/>
  <c r="S462" i="22"/>
  <c r="X462" i="22" s="1"/>
  <c r="U462" i="22"/>
  <c r="N463" i="22"/>
  <c r="AO463" i="22" s="1"/>
  <c r="O463" i="22"/>
  <c r="AP463" i="22" s="1"/>
  <c r="P463" i="22"/>
  <c r="Q463" i="22"/>
  <c r="R463" i="22"/>
  <c r="S463" i="22"/>
  <c r="X463" i="22" s="1"/>
  <c r="U463" i="22"/>
  <c r="N464" i="22"/>
  <c r="AO464" i="22" s="1"/>
  <c r="O464" i="22"/>
  <c r="AP464" i="22" s="1"/>
  <c r="P464" i="22"/>
  <c r="Q464" i="22"/>
  <c r="R464" i="22"/>
  <c r="S464" i="22"/>
  <c r="X464" i="22" s="1"/>
  <c r="U464" i="22"/>
  <c r="N465" i="22"/>
  <c r="AO465" i="22" s="1"/>
  <c r="O465" i="22"/>
  <c r="AP465" i="22" s="1"/>
  <c r="P465" i="22"/>
  <c r="Q465" i="22"/>
  <c r="R465" i="22"/>
  <c r="S465" i="22"/>
  <c r="X465" i="22" s="1"/>
  <c r="U465" i="22"/>
  <c r="N466" i="22"/>
  <c r="AO466" i="22" s="1"/>
  <c r="O466" i="22"/>
  <c r="AP466" i="22" s="1"/>
  <c r="P466" i="22"/>
  <c r="Q466" i="22"/>
  <c r="R466" i="22"/>
  <c r="S466" i="22"/>
  <c r="X466" i="22" s="1"/>
  <c r="U466" i="22"/>
  <c r="N467" i="22"/>
  <c r="AO467" i="22" s="1"/>
  <c r="O467" i="22"/>
  <c r="AP467" i="22" s="1"/>
  <c r="P467" i="22"/>
  <c r="Q467" i="22"/>
  <c r="R467" i="22"/>
  <c r="S467" i="22"/>
  <c r="X467" i="22" s="1"/>
  <c r="U467" i="22"/>
  <c r="N468" i="22"/>
  <c r="AO468" i="22" s="1"/>
  <c r="O468" i="22"/>
  <c r="AP468" i="22" s="1"/>
  <c r="P468" i="22"/>
  <c r="Q468" i="22"/>
  <c r="R468" i="22"/>
  <c r="S468" i="22"/>
  <c r="X468" i="22" s="1"/>
  <c r="U468" i="22"/>
  <c r="N469" i="22"/>
  <c r="AO469" i="22" s="1"/>
  <c r="O469" i="22"/>
  <c r="AP469" i="22" s="1"/>
  <c r="P469" i="22"/>
  <c r="Q469" i="22"/>
  <c r="R469" i="22"/>
  <c r="S469" i="22"/>
  <c r="X469" i="22" s="1"/>
  <c r="U469" i="22"/>
  <c r="N470" i="22"/>
  <c r="AO470" i="22" s="1"/>
  <c r="O470" i="22"/>
  <c r="AP470" i="22" s="1"/>
  <c r="P470" i="22"/>
  <c r="Q470" i="22"/>
  <c r="R470" i="22"/>
  <c r="S470" i="22"/>
  <c r="X470" i="22" s="1"/>
  <c r="U470" i="22"/>
  <c r="N471" i="22"/>
  <c r="AO471" i="22" s="1"/>
  <c r="O471" i="22"/>
  <c r="AP471" i="22" s="1"/>
  <c r="P471" i="22"/>
  <c r="Q471" i="22"/>
  <c r="R471" i="22"/>
  <c r="S471" i="22"/>
  <c r="X471" i="22" s="1"/>
  <c r="U471" i="22"/>
  <c r="N472" i="22"/>
  <c r="AO472" i="22" s="1"/>
  <c r="O472" i="22"/>
  <c r="AP472" i="22" s="1"/>
  <c r="P472" i="22"/>
  <c r="Q472" i="22"/>
  <c r="R472" i="22"/>
  <c r="S472" i="22"/>
  <c r="X472" i="22" s="1"/>
  <c r="U472" i="22"/>
  <c r="N473" i="22"/>
  <c r="AO473" i="22" s="1"/>
  <c r="O473" i="22"/>
  <c r="AP473" i="22" s="1"/>
  <c r="P473" i="22"/>
  <c r="Q473" i="22"/>
  <c r="R473" i="22"/>
  <c r="S473" i="22"/>
  <c r="X473" i="22" s="1"/>
  <c r="U473" i="22"/>
  <c r="N474" i="22"/>
  <c r="AO474" i="22" s="1"/>
  <c r="O474" i="22"/>
  <c r="AP474" i="22" s="1"/>
  <c r="P474" i="22"/>
  <c r="Q474" i="22"/>
  <c r="R474" i="22"/>
  <c r="S474" i="22"/>
  <c r="X474" i="22" s="1"/>
  <c r="U474" i="22"/>
  <c r="N475" i="22"/>
  <c r="AO475" i="22" s="1"/>
  <c r="O475" i="22"/>
  <c r="AP475" i="22" s="1"/>
  <c r="P475" i="22"/>
  <c r="Q475" i="22"/>
  <c r="R475" i="22"/>
  <c r="S475" i="22"/>
  <c r="X475" i="22" s="1"/>
  <c r="U475" i="22"/>
  <c r="N476" i="22"/>
  <c r="AO476" i="22" s="1"/>
  <c r="O476" i="22"/>
  <c r="AP476" i="22" s="1"/>
  <c r="P476" i="22"/>
  <c r="Q476" i="22"/>
  <c r="R476" i="22"/>
  <c r="S476" i="22"/>
  <c r="X476" i="22" s="1"/>
  <c r="U476" i="22"/>
  <c r="N477" i="22"/>
  <c r="AO477" i="22" s="1"/>
  <c r="O477" i="22"/>
  <c r="AP477" i="22" s="1"/>
  <c r="P477" i="22"/>
  <c r="Q477" i="22"/>
  <c r="R477" i="22"/>
  <c r="S477" i="22"/>
  <c r="X477" i="22" s="1"/>
  <c r="U477" i="22"/>
  <c r="N478" i="22"/>
  <c r="AO478" i="22" s="1"/>
  <c r="O478" i="22"/>
  <c r="AP478" i="22" s="1"/>
  <c r="P478" i="22"/>
  <c r="Q478" i="22"/>
  <c r="R478" i="22"/>
  <c r="S478" i="22"/>
  <c r="X478" i="22" s="1"/>
  <c r="U478" i="22"/>
  <c r="N479" i="22"/>
  <c r="AO479" i="22" s="1"/>
  <c r="O479" i="22"/>
  <c r="AP479" i="22" s="1"/>
  <c r="P479" i="22"/>
  <c r="Q479" i="22"/>
  <c r="R479" i="22"/>
  <c r="S479" i="22"/>
  <c r="X479" i="22" s="1"/>
  <c r="U479" i="22"/>
  <c r="N480" i="22"/>
  <c r="AO480" i="22" s="1"/>
  <c r="O480" i="22"/>
  <c r="AP480" i="22" s="1"/>
  <c r="P480" i="22"/>
  <c r="Q480" i="22"/>
  <c r="R480" i="22"/>
  <c r="S480" i="22"/>
  <c r="X480" i="22" s="1"/>
  <c r="U480" i="22"/>
  <c r="N481" i="22"/>
  <c r="AO481" i="22" s="1"/>
  <c r="O481" i="22"/>
  <c r="AP481" i="22" s="1"/>
  <c r="P481" i="22"/>
  <c r="Q481" i="22"/>
  <c r="R481" i="22"/>
  <c r="S481" i="22"/>
  <c r="X481" i="22" s="1"/>
  <c r="U481" i="22"/>
  <c r="N482" i="22"/>
  <c r="AO482" i="22" s="1"/>
  <c r="O482" i="22"/>
  <c r="AP482" i="22" s="1"/>
  <c r="P482" i="22"/>
  <c r="Q482" i="22"/>
  <c r="R482" i="22"/>
  <c r="S482" i="22"/>
  <c r="X482" i="22" s="1"/>
  <c r="U482" i="22"/>
  <c r="N483" i="22"/>
  <c r="AO483" i="22" s="1"/>
  <c r="O483" i="22"/>
  <c r="AP483" i="22" s="1"/>
  <c r="P483" i="22"/>
  <c r="Q483" i="22"/>
  <c r="R483" i="22"/>
  <c r="S483" i="22"/>
  <c r="X483" i="22" s="1"/>
  <c r="U483" i="22"/>
  <c r="N484" i="22"/>
  <c r="AO484" i="22" s="1"/>
  <c r="O484" i="22"/>
  <c r="AP484" i="22" s="1"/>
  <c r="P484" i="22"/>
  <c r="Q484" i="22"/>
  <c r="R484" i="22"/>
  <c r="S484" i="22"/>
  <c r="X484" i="22" s="1"/>
  <c r="U484" i="22"/>
  <c r="N485" i="22"/>
  <c r="AO485" i="22" s="1"/>
  <c r="O485" i="22"/>
  <c r="AP485" i="22" s="1"/>
  <c r="P485" i="22"/>
  <c r="Q485" i="22"/>
  <c r="R485" i="22"/>
  <c r="S485" i="22"/>
  <c r="X485" i="22" s="1"/>
  <c r="U485" i="22"/>
  <c r="N486" i="22"/>
  <c r="AO486" i="22" s="1"/>
  <c r="O486" i="22"/>
  <c r="AP486" i="22" s="1"/>
  <c r="P486" i="22"/>
  <c r="Q486" i="22"/>
  <c r="R486" i="22"/>
  <c r="S486" i="22"/>
  <c r="X486" i="22" s="1"/>
  <c r="U486" i="22"/>
  <c r="N487" i="22"/>
  <c r="AO487" i="22" s="1"/>
  <c r="O487" i="22"/>
  <c r="AP487" i="22" s="1"/>
  <c r="P487" i="22"/>
  <c r="Q487" i="22"/>
  <c r="R487" i="22"/>
  <c r="S487" i="22"/>
  <c r="X487" i="22" s="1"/>
  <c r="U487" i="22"/>
  <c r="N488" i="22"/>
  <c r="AO488" i="22" s="1"/>
  <c r="O488" i="22"/>
  <c r="AP488" i="22" s="1"/>
  <c r="P488" i="22"/>
  <c r="Q488" i="22"/>
  <c r="R488" i="22"/>
  <c r="S488" i="22"/>
  <c r="X488" i="22" s="1"/>
  <c r="U488" i="22"/>
  <c r="N489" i="22"/>
  <c r="AO489" i="22" s="1"/>
  <c r="O489" i="22"/>
  <c r="AP489" i="22" s="1"/>
  <c r="P489" i="22"/>
  <c r="Q489" i="22"/>
  <c r="R489" i="22"/>
  <c r="S489" i="22"/>
  <c r="X489" i="22" s="1"/>
  <c r="U489" i="22"/>
  <c r="N490" i="22"/>
  <c r="AO490" i="22" s="1"/>
  <c r="O490" i="22"/>
  <c r="AP490" i="22" s="1"/>
  <c r="P490" i="22"/>
  <c r="Q490" i="22"/>
  <c r="R490" i="22"/>
  <c r="S490" i="22"/>
  <c r="X490" i="22" s="1"/>
  <c r="U490" i="22"/>
  <c r="N491" i="22"/>
  <c r="AO491" i="22" s="1"/>
  <c r="O491" i="22"/>
  <c r="AP491" i="22" s="1"/>
  <c r="P491" i="22"/>
  <c r="Q491" i="22"/>
  <c r="R491" i="22"/>
  <c r="S491" i="22"/>
  <c r="X491" i="22" s="1"/>
  <c r="U491" i="22"/>
  <c r="N492" i="22"/>
  <c r="AO492" i="22" s="1"/>
  <c r="O492" i="22"/>
  <c r="AP492" i="22" s="1"/>
  <c r="P492" i="22"/>
  <c r="Q492" i="22"/>
  <c r="R492" i="22"/>
  <c r="S492" i="22"/>
  <c r="X492" i="22" s="1"/>
  <c r="U492" i="22"/>
  <c r="N493" i="22"/>
  <c r="AO493" i="22" s="1"/>
  <c r="O493" i="22"/>
  <c r="AP493" i="22" s="1"/>
  <c r="P493" i="22"/>
  <c r="Q493" i="22"/>
  <c r="R493" i="22"/>
  <c r="S493" i="22"/>
  <c r="X493" i="22" s="1"/>
  <c r="U493" i="22"/>
  <c r="N494" i="22"/>
  <c r="AO494" i="22" s="1"/>
  <c r="O494" i="22"/>
  <c r="AP494" i="22" s="1"/>
  <c r="P494" i="22"/>
  <c r="Q494" i="22"/>
  <c r="R494" i="22"/>
  <c r="S494" i="22"/>
  <c r="X494" i="22" s="1"/>
  <c r="U494" i="22"/>
  <c r="N495" i="22"/>
  <c r="AO495" i="22" s="1"/>
  <c r="O495" i="22"/>
  <c r="AP495" i="22" s="1"/>
  <c r="P495" i="22"/>
  <c r="Q495" i="22"/>
  <c r="R495" i="22"/>
  <c r="S495" i="22"/>
  <c r="X495" i="22" s="1"/>
  <c r="U495" i="22"/>
  <c r="N496" i="22"/>
  <c r="AO496" i="22" s="1"/>
  <c r="O496" i="22"/>
  <c r="AP496" i="22" s="1"/>
  <c r="P496" i="22"/>
  <c r="Q496" i="22"/>
  <c r="R496" i="22"/>
  <c r="S496" i="22"/>
  <c r="X496" i="22" s="1"/>
  <c r="U496" i="22"/>
  <c r="N497" i="22"/>
  <c r="AO497" i="22" s="1"/>
  <c r="O497" i="22"/>
  <c r="AP497" i="22" s="1"/>
  <c r="P497" i="22"/>
  <c r="Q497" i="22"/>
  <c r="R497" i="22"/>
  <c r="S497" i="22"/>
  <c r="X497" i="22" s="1"/>
  <c r="U497" i="22"/>
  <c r="N498" i="22"/>
  <c r="AO498" i="22" s="1"/>
  <c r="O498" i="22"/>
  <c r="AP498" i="22" s="1"/>
  <c r="P498" i="22"/>
  <c r="Q498" i="22"/>
  <c r="R498" i="22"/>
  <c r="S498" i="22"/>
  <c r="X498" i="22" s="1"/>
  <c r="U498" i="22"/>
  <c r="N499" i="22"/>
  <c r="AO499" i="22" s="1"/>
  <c r="O499" i="22"/>
  <c r="AP499" i="22" s="1"/>
  <c r="P499" i="22"/>
  <c r="Q499" i="22"/>
  <c r="R499" i="22"/>
  <c r="S499" i="22"/>
  <c r="X499" i="22" s="1"/>
  <c r="U499" i="22"/>
  <c r="N500" i="22"/>
  <c r="AO500" i="22" s="1"/>
  <c r="O500" i="22"/>
  <c r="AP500" i="22" s="1"/>
  <c r="P500" i="22"/>
  <c r="Q500" i="22"/>
  <c r="R500" i="22"/>
  <c r="S500" i="22"/>
  <c r="X500" i="22" s="1"/>
  <c r="U500" i="22"/>
  <c r="N501" i="22"/>
  <c r="AO501" i="22" s="1"/>
  <c r="O501" i="22"/>
  <c r="AP501" i="22" s="1"/>
  <c r="P501" i="22"/>
  <c r="Q501" i="22"/>
  <c r="R501" i="22"/>
  <c r="S501" i="22"/>
  <c r="X501" i="22" s="1"/>
  <c r="U501" i="22"/>
  <c r="N502" i="22"/>
  <c r="AO502" i="22" s="1"/>
  <c r="O502" i="22"/>
  <c r="AP502" i="22" s="1"/>
  <c r="P502" i="22"/>
  <c r="Q502" i="22"/>
  <c r="R502" i="22"/>
  <c r="S502" i="22"/>
  <c r="X502" i="22" s="1"/>
  <c r="U502" i="22"/>
  <c r="N503" i="22"/>
  <c r="AO503" i="22" s="1"/>
  <c r="O503" i="22"/>
  <c r="AP503" i="22" s="1"/>
  <c r="P503" i="22"/>
  <c r="Q503" i="22"/>
  <c r="R503" i="22"/>
  <c r="S503" i="22"/>
  <c r="X503" i="22" s="1"/>
  <c r="U503" i="22"/>
  <c r="N504" i="22"/>
  <c r="AO504" i="22" s="1"/>
  <c r="O504" i="22"/>
  <c r="AP504" i="22" s="1"/>
  <c r="P504" i="22"/>
  <c r="Q504" i="22"/>
  <c r="R504" i="22"/>
  <c r="S504" i="22"/>
  <c r="X504" i="22" s="1"/>
  <c r="U504" i="22"/>
  <c r="N505" i="22"/>
  <c r="AO505" i="22" s="1"/>
  <c r="O505" i="22"/>
  <c r="AP505" i="22" s="1"/>
  <c r="P505" i="22"/>
  <c r="Q505" i="22"/>
  <c r="R505" i="22"/>
  <c r="S505" i="22"/>
  <c r="X505" i="22" s="1"/>
  <c r="U505" i="22"/>
  <c r="N506" i="22"/>
  <c r="AO506" i="22" s="1"/>
  <c r="O506" i="22"/>
  <c r="AP506" i="22" s="1"/>
  <c r="P506" i="22"/>
  <c r="Q506" i="22"/>
  <c r="R506" i="22"/>
  <c r="S506" i="22"/>
  <c r="X506" i="22" s="1"/>
  <c r="U506" i="22"/>
  <c r="N507" i="22"/>
  <c r="AO507" i="22" s="1"/>
  <c r="O507" i="22"/>
  <c r="AP507" i="22" s="1"/>
  <c r="P507" i="22"/>
  <c r="Q507" i="22"/>
  <c r="R507" i="22"/>
  <c r="S507" i="22"/>
  <c r="X507" i="22" s="1"/>
  <c r="U507" i="22"/>
  <c r="N508" i="22"/>
  <c r="AO508" i="22" s="1"/>
  <c r="O508" i="22"/>
  <c r="AP508" i="22" s="1"/>
  <c r="P508" i="22"/>
  <c r="Q508" i="22"/>
  <c r="R508" i="22"/>
  <c r="S508" i="22"/>
  <c r="X508" i="22" s="1"/>
  <c r="U508" i="22"/>
  <c r="N509" i="22"/>
  <c r="AO509" i="22" s="1"/>
  <c r="O509" i="22"/>
  <c r="AP509" i="22" s="1"/>
  <c r="P509" i="22"/>
  <c r="Q509" i="22"/>
  <c r="R509" i="22"/>
  <c r="S509" i="22"/>
  <c r="X509" i="22" s="1"/>
  <c r="U509" i="22"/>
  <c r="N510" i="22"/>
  <c r="AO510" i="22" s="1"/>
  <c r="O510" i="22"/>
  <c r="AP510" i="22" s="1"/>
  <c r="P510" i="22"/>
  <c r="Q510" i="22"/>
  <c r="R510" i="22"/>
  <c r="S510" i="22"/>
  <c r="X510" i="22" s="1"/>
  <c r="U510" i="22"/>
  <c r="N511" i="22"/>
  <c r="AO511" i="22" s="1"/>
  <c r="O511" i="22"/>
  <c r="AP511" i="22" s="1"/>
  <c r="P511" i="22"/>
  <c r="Q511" i="22"/>
  <c r="R511" i="22"/>
  <c r="S511" i="22"/>
  <c r="X511" i="22" s="1"/>
  <c r="U511" i="22"/>
  <c r="N512" i="22"/>
  <c r="AO512" i="22" s="1"/>
  <c r="O512" i="22"/>
  <c r="AP512" i="22" s="1"/>
  <c r="P512" i="22"/>
  <c r="Q512" i="22"/>
  <c r="R512" i="22"/>
  <c r="S512" i="22"/>
  <c r="X512" i="22" s="1"/>
  <c r="U512" i="22"/>
  <c r="N513" i="22"/>
  <c r="AO513" i="22" s="1"/>
  <c r="O513" i="22"/>
  <c r="AP513" i="22" s="1"/>
  <c r="P513" i="22"/>
  <c r="Q513" i="22"/>
  <c r="R513" i="22"/>
  <c r="S513" i="22"/>
  <c r="X513" i="22" s="1"/>
  <c r="U513" i="22"/>
  <c r="N514" i="22"/>
  <c r="AO514" i="22" s="1"/>
  <c r="O514" i="22"/>
  <c r="AP514" i="22" s="1"/>
  <c r="P514" i="22"/>
  <c r="Q514" i="22"/>
  <c r="R514" i="22"/>
  <c r="S514" i="22"/>
  <c r="X514" i="22" s="1"/>
  <c r="U514" i="22"/>
  <c r="N515" i="22"/>
  <c r="AO515" i="22" s="1"/>
  <c r="O515" i="22"/>
  <c r="AP515" i="22" s="1"/>
  <c r="P515" i="22"/>
  <c r="Q515" i="22"/>
  <c r="R515" i="22"/>
  <c r="S515" i="22"/>
  <c r="X515" i="22" s="1"/>
  <c r="U515" i="22"/>
  <c r="N516" i="22"/>
  <c r="AO516" i="22" s="1"/>
  <c r="O516" i="22"/>
  <c r="AP516" i="22" s="1"/>
  <c r="P516" i="22"/>
  <c r="Q516" i="22"/>
  <c r="R516" i="22"/>
  <c r="S516" i="22"/>
  <c r="X516" i="22" s="1"/>
  <c r="U516" i="22"/>
  <c r="N517" i="22"/>
  <c r="AO517" i="22" s="1"/>
  <c r="O517" i="22"/>
  <c r="AP517" i="22" s="1"/>
  <c r="P517" i="22"/>
  <c r="Q517" i="22"/>
  <c r="R517" i="22"/>
  <c r="S517" i="22"/>
  <c r="X517" i="22" s="1"/>
  <c r="U517" i="22"/>
  <c r="N518" i="22"/>
  <c r="AO518" i="22" s="1"/>
  <c r="O518" i="22"/>
  <c r="AP518" i="22" s="1"/>
  <c r="P518" i="22"/>
  <c r="Q518" i="22"/>
  <c r="R518" i="22"/>
  <c r="S518" i="22"/>
  <c r="X518" i="22" s="1"/>
  <c r="U518" i="22"/>
  <c r="N519" i="22"/>
  <c r="AO519" i="22" s="1"/>
  <c r="O519" i="22"/>
  <c r="AP519" i="22" s="1"/>
  <c r="P519" i="22"/>
  <c r="Q519" i="22"/>
  <c r="R519" i="22"/>
  <c r="S519" i="22"/>
  <c r="X519" i="22" s="1"/>
  <c r="U519" i="22"/>
  <c r="N520" i="22"/>
  <c r="AO520" i="22" s="1"/>
  <c r="O520" i="22"/>
  <c r="AP520" i="22" s="1"/>
  <c r="P520" i="22"/>
  <c r="Q520" i="22"/>
  <c r="R520" i="22"/>
  <c r="S520" i="22"/>
  <c r="X520" i="22" s="1"/>
  <c r="U520" i="22"/>
  <c r="N521" i="22"/>
  <c r="AO521" i="22" s="1"/>
  <c r="O521" i="22"/>
  <c r="AP521" i="22" s="1"/>
  <c r="P521" i="22"/>
  <c r="Q521" i="22"/>
  <c r="R521" i="22"/>
  <c r="S521" i="22"/>
  <c r="X521" i="22" s="1"/>
  <c r="U521" i="22"/>
  <c r="N522" i="22"/>
  <c r="AO522" i="22" s="1"/>
  <c r="O522" i="22"/>
  <c r="AP522" i="22" s="1"/>
  <c r="P522" i="22"/>
  <c r="Q522" i="22"/>
  <c r="R522" i="22"/>
  <c r="S522" i="22"/>
  <c r="X522" i="22" s="1"/>
  <c r="U522" i="22"/>
  <c r="N523" i="22"/>
  <c r="AO523" i="22" s="1"/>
  <c r="O523" i="22"/>
  <c r="AP523" i="22" s="1"/>
  <c r="P523" i="22"/>
  <c r="Q523" i="22"/>
  <c r="R523" i="22"/>
  <c r="S523" i="22"/>
  <c r="X523" i="22" s="1"/>
  <c r="U523" i="22"/>
  <c r="N524" i="22"/>
  <c r="AO524" i="22" s="1"/>
  <c r="O524" i="22"/>
  <c r="AP524" i="22" s="1"/>
  <c r="P524" i="22"/>
  <c r="Q524" i="22"/>
  <c r="R524" i="22"/>
  <c r="S524" i="22"/>
  <c r="X524" i="22" s="1"/>
  <c r="U524" i="22"/>
  <c r="N525" i="22"/>
  <c r="AO525" i="22" s="1"/>
  <c r="O525" i="22"/>
  <c r="AP525" i="22" s="1"/>
  <c r="P525" i="22"/>
  <c r="Q525" i="22"/>
  <c r="R525" i="22"/>
  <c r="S525" i="22"/>
  <c r="X525" i="22" s="1"/>
  <c r="U525" i="22"/>
  <c r="N526" i="22"/>
  <c r="AO526" i="22" s="1"/>
  <c r="O526" i="22"/>
  <c r="AP526" i="22" s="1"/>
  <c r="P526" i="22"/>
  <c r="Q526" i="22"/>
  <c r="R526" i="22"/>
  <c r="S526" i="22"/>
  <c r="X526" i="22" s="1"/>
  <c r="U526" i="22"/>
  <c r="N527" i="22"/>
  <c r="AO527" i="22" s="1"/>
  <c r="O527" i="22"/>
  <c r="AP527" i="22" s="1"/>
  <c r="P527" i="22"/>
  <c r="Q527" i="22"/>
  <c r="R527" i="22"/>
  <c r="S527" i="22"/>
  <c r="X527" i="22" s="1"/>
  <c r="U527" i="22"/>
  <c r="N528" i="22"/>
  <c r="AO528" i="22" s="1"/>
  <c r="O528" i="22"/>
  <c r="AP528" i="22" s="1"/>
  <c r="P528" i="22"/>
  <c r="Q528" i="22"/>
  <c r="R528" i="22"/>
  <c r="S528" i="22"/>
  <c r="X528" i="22" s="1"/>
  <c r="U528" i="22"/>
  <c r="N529" i="22"/>
  <c r="AO529" i="22" s="1"/>
  <c r="O529" i="22"/>
  <c r="AP529" i="22" s="1"/>
  <c r="P529" i="22"/>
  <c r="Q529" i="22"/>
  <c r="R529" i="22"/>
  <c r="S529" i="22"/>
  <c r="X529" i="22" s="1"/>
  <c r="U529" i="22"/>
  <c r="N530" i="22"/>
  <c r="AO530" i="22" s="1"/>
  <c r="O530" i="22"/>
  <c r="AP530" i="22" s="1"/>
  <c r="P530" i="22"/>
  <c r="Q530" i="22"/>
  <c r="R530" i="22"/>
  <c r="S530" i="22"/>
  <c r="X530" i="22" s="1"/>
  <c r="U530" i="22"/>
  <c r="N531" i="22"/>
  <c r="AO531" i="22" s="1"/>
  <c r="O531" i="22"/>
  <c r="AP531" i="22" s="1"/>
  <c r="P531" i="22"/>
  <c r="Q531" i="22"/>
  <c r="R531" i="22"/>
  <c r="S531" i="22"/>
  <c r="X531" i="22" s="1"/>
  <c r="U531" i="22"/>
  <c r="N532" i="22"/>
  <c r="AO532" i="22" s="1"/>
  <c r="O532" i="22"/>
  <c r="AP532" i="22" s="1"/>
  <c r="P532" i="22"/>
  <c r="Q532" i="22"/>
  <c r="R532" i="22"/>
  <c r="S532" i="22"/>
  <c r="X532" i="22" s="1"/>
  <c r="U532" i="22"/>
  <c r="N533" i="22"/>
  <c r="AO533" i="22" s="1"/>
  <c r="O533" i="22"/>
  <c r="AP533" i="22" s="1"/>
  <c r="P533" i="22"/>
  <c r="Q533" i="22"/>
  <c r="R533" i="22"/>
  <c r="S533" i="22"/>
  <c r="X533" i="22" s="1"/>
  <c r="U533" i="22"/>
  <c r="N534" i="22"/>
  <c r="AO534" i="22" s="1"/>
  <c r="O534" i="22"/>
  <c r="AP534" i="22" s="1"/>
  <c r="P534" i="22"/>
  <c r="Q534" i="22"/>
  <c r="R534" i="22"/>
  <c r="S534" i="22"/>
  <c r="X534" i="22" s="1"/>
  <c r="U534" i="22"/>
  <c r="N535" i="22"/>
  <c r="AO535" i="22" s="1"/>
  <c r="O535" i="22"/>
  <c r="AP535" i="22" s="1"/>
  <c r="P535" i="22"/>
  <c r="Q535" i="22"/>
  <c r="R535" i="22"/>
  <c r="S535" i="22"/>
  <c r="X535" i="22" s="1"/>
  <c r="U535" i="22"/>
  <c r="N536" i="22"/>
  <c r="AO536" i="22" s="1"/>
  <c r="O536" i="22"/>
  <c r="AP536" i="22" s="1"/>
  <c r="P536" i="22"/>
  <c r="Q536" i="22"/>
  <c r="R536" i="22"/>
  <c r="S536" i="22"/>
  <c r="X536" i="22" s="1"/>
  <c r="U536" i="22"/>
  <c r="N537" i="22"/>
  <c r="AO537" i="22" s="1"/>
  <c r="O537" i="22"/>
  <c r="AP537" i="22" s="1"/>
  <c r="P537" i="22"/>
  <c r="Q537" i="22"/>
  <c r="R537" i="22"/>
  <c r="S537" i="22"/>
  <c r="X537" i="22" s="1"/>
  <c r="U537" i="22"/>
  <c r="N538" i="22"/>
  <c r="AO538" i="22" s="1"/>
  <c r="O538" i="22"/>
  <c r="AP538" i="22" s="1"/>
  <c r="P538" i="22"/>
  <c r="Q538" i="22"/>
  <c r="R538" i="22"/>
  <c r="S538" i="22"/>
  <c r="X538" i="22" s="1"/>
  <c r="U538" i="22"/>
  <c r="N539" i="22"/>
  <c r="AO539" i="22" s="1"/>
  <c r="O539" i="22"/>
  <c r="AP539" i="22" s="1"/>
  <c r="P539" i="22"/>
  <c r="Q539" i="22"/>
  <c r="R539" i="22"/>
  <c r="S539" i="22"/>
  <c r="X539" i="22" s="1"/>
  <c r="U539" i="22"/>
  <c r="N540" i="22"/>
  <c r="AO540" i="22" s="1"/>
  <c r="O540" i="22"/>
  <c r="AP540" i="22" s="1"/>
  <c r="P540" i="22"/>
  <c r="Q540" i="22"/>
  <c r="R540" i="22"/>
  <c r="S540" i="22"/>
  <c r="X540" i="22" s="1"/>
  <c r="U540" i="22"/>
  <c r="N541" i="22"/>
  <c r="AO541" i="22" s="1"/>
  <c r="O541" i="22"/>
  <c r="AP541" i="22" s="1"/>
  <c r="P541" i="22"/>
  <c r="Q541" i="22"/>
  <c r="R541" i="22"/>
  <c r="S541" i="22"/>
  <c r="X541" i="22" s="1"/>
  <c r="U541" i="22"/>
  <c r="N542" i="22"/>
  <c r="AO542" i="22" s="1"/>
  <c r="O542" i="22"/>
  <c r="AP542" i="22" s="1"/>
  <c r="P542" i="22"/>
  <c r="Q542" i="22"/>
  <c r="R542" i="22"/>
  <c r="S542" i="22"/>
  <c r="X542" i="22" s="1"/>
  <c r="U542" i="22"/>
  <c r="N543" i="22"/>
  <c r="AO543" i="22" s="1"/>
  <c r="O543" i="22"/>
  <c r="AP543" i="22" s="1"/>
  <c r="P543" i="22"/>
  <c r="Q543" i="22"/>
  <c r="R543" i="22"/>
  <c r="S543" i="22"/>
  <c r="X543" i="22" s="1"/>
  <c r="U543" i="22"/>
  <c r="N544" i="22"/>
  <c r="AO544" i="22" s="1"/>
  <c r="O544" i="22"/>
  <c r="AP544" i="22" s="1"/>
  <c r="P544" i="22"/>
  <c r="Q544" i="22"/>
  <c r="R544" i="22"/>
  <c r="S544" i="22"/>
  <c r="X544" i="22" s="1"/>
  <c r="U544" i="22"/>
  <c r="N545" i="22"/>
  <c r="AO545" i="22" s="1"/>
  <c r="O545" i="22"/>
  <c r="AP545" i="22" s="1"/>
  <c r="P545" i="22"/>
  <c r="Q545" i="22"/>
  <c r="R545" i="22"/>
  <c r="S545" i="22"/>
  <c r="X545" i="22" s="1"/>
  <c r="U545" i="22"/>
  <c r="N546" i="22"/>
  <c r="AO546" i="22" s="1"/>
  <c r="O546" i="22"/>
  <c r="AP546" i="22" s="1"/>
  <c r="P546" i="22"/>
  <c r="Q546" i="22"/>
  <c r="R546" i="22"/>
  <c r="S546" i="22"/>
  <c r="X546" i="22" s="1"/>
  <c r="U546" i="22"/>
  <c r="N547" i="22"/>
  <c r="AO547" i="22" s="1"/>
  <c r="O547" i="22"/>
  <c r="AP547" i="22" s="1"/>
  <c r="P547" i="22"/>
  <c r="Q547" i="22"/>
  <c r="R547" i="22"/>
  <c r="S547" i="22"/>
  <c r="X547" i="22" s="1"/>
  <c r="U547" i="22"/>
  <c r="N548" i="22"/>
  <c r="AO548" i="22" s="1"/>
  <c r="O548" i="22"/>
  <c r="AP548" i="22" s="1"/>
  <c r="P548" i="22"/>
  <c r="Q548" i="22"/>
  <c r="R548" i="22"/>
  <c r="S548" i="22"/>
  <c r="X548" i="22" s="1"/>
  <c r="U548" i="22"/>
  <c r="N549" i="22"/>
  <c r="AO549" i="22" s="1"/>
  <c r="O549" i="22"/>
  <c r="AP549" i="22" s="1"/>
  <c r="P549" i="22"/>
  <c r="Q549" i="22"/>
  <c r="R549" i="22"/>
  <c r="S549" i="22"/>
  <c r="X549" i="22" s="1"/>
  <c r="U549" i="22"/>
  <c r="N550" i="22"/>
  <c r="AO550" i="22" s="1"/>
  <c r="O550" i="22"/>
  <c r="AP550" i="22" s="1"/>
  <c r="P550" i="22"/>
  <c r="Q550" i="22"/>
  <c r="R550" i="22"/>
  <c r="S550" i="22"/>
  <c r="X550" i="22" s="1"/>
  <c r="U550" i="22"/>
  <c r="N551" i="22"/>
  <c r="AO551" i="22" s="1"/>
  <c r="O551" i="22"/>
  <c r="AP551" i="22" s="1"/>
  <c r="P551" i="22"/>
  <c r="Q551" i="22"/>
  <c r="R551" i="22"/>
  <c r="S551" i="22"/>
  <c r="X551" i="22" s="1"/>
  <c r="U551" i="22"/>
  <c r="N552" i="22"/>
  <c r="AO552" i="22" s="1"/>
  <c r="O552" i="22"/>
  <c r="AP552" i="22" s="1"/>
  <c r="P552" i="22"/>
  <c r="Q552" i="22"/>
  <c r="R552" i="22"/>
  <c r="S552" i="22"/>
  <c r="X552" i="22" s="1"/>
  <c r="U552" i="22"/>
  <c r="N553" i="22"/>
  <c r="AO553" i="22" s="1"/>
  <c r="O553" i="22"/>
  <c r="AP553" i="22" s="1"/>
  <c r="P553" i="22"/>
  <c r="Q553" i="22"/>
  <c r="R553" i="22"/>
  <c r="S553" i="22"/>
  <c r="X553" i="22" s="1"/>
  <c r="U553" i="22"/>
  <c r="N554" i="22"/>
  <c r="AO554" i="22" s="1"/>
  <c r="O554" i="22"/>
  <c r="AP554" i="22" s="1"/>
  <c r="P554" i="22"/>
  <c r="Q554" i="22"/>
  <c r="R554" i="22"/>
  <c r="S554" i="22"/>
  <c r="X554" i="22" s="1"/>
  <c r="U554" i="22"/>
  <c r="N555" i="22"/>
  <c r="AO555" i="22" s="1"/>
  <c r="O555" i="22"/>
  <c r="AP555" i="22" s="1"/>
  <c r="P555" i="22"/>
  <c r="Q555" i="22"/>
  <c r="R555" i="22"/>
  <c r="S555" i="22"/>
  <c r="X555" i="22" s="1"/>
  <c r="U555" i="22"/>
  <c r="N556" i="22"/>
  <c r="AO556" i="22" s="1"/>
  <c r="O556" i="22"/>
  <c r="AP556" i="22" s="1"/>
  <c r="P556" i="22"/>
  <c r="Q556" i="22"/>
  <c r="R556" i="22"/>
  <c r="S556" i="22"/>
  <c r="X556" i="22" s="1"/>
  <c r="U556" i="22"/>
  <c r="N557" i="22"/>
  <c r="AO557" i="22" s="1"/>
  <c r="O557" i="22"/>
  <c r="AP557" i="22" s="1"/>
  <c r="P557" i="22"/>
  <c r="Q557" i="22"/>
  <c r="R557" i="22"/>
  <c r="S557" i="22"/>
  <c r="X557" i="22" s="1"/>
  <c r="U557" i="22"/>
  <c r="N558" i="22"/>
  <c r="AO558" i="22" s="1"/>
  <c r="O558" i="22"/>
  <c r="AP558" i="22" s="1"/>
  <c r="P558" i="22"/>
  <c r="Q558" i="22"/>
  <c r="R558" i="22"/>
  <c r="S558" i="22"/>
  <c r="X558" i="22" s="1"/>
  <c r="U558" i="22"/>
  <c r="N559" i="22"/>
  <c r="AO559" i="22" s="1"/>
  <c r="O559" i="22"/>
  <c r="AP559" i="22" s="1"/>
  <c r="P559" i="22"/>
  <c r="Q559" i="22"/>
  <c r="R559" i="22"/>
  <c r="S559" i="22"/>
  <c r="X559" i="22" s="1"/>
  <c r="U559" i="22"/>
  <c r="N560" i="22"/>
  <c r="AO560" i="22" s="1"/>
  <c r="O560" i="22"/>
  <c r="AP560" i="22" s="1"/>
  <c r="P560" i="22"/>
  <c r="Q560" i="22"/>
  <c r="R560" i="22"/>
  <c r="S560" i="22"/>
  <c r="X560" i="22" s="1"/>
  <c r="U560" i="22"/>
  <c r="N561" i="22"/>
  <c r="AO561" i="22" s="1"/>
  <c r="O561" i="22"/>
  <c r="AP561" i="22" s="1"/>
  <c r="P561" i="22"/>
  <c r="Q561" i="22"/>
  <c r="R561" i="22"/>
  <c r="S561" i="22"/>
  <c r="X561" i="22" s="1"/>
  <c r="U561" i="22"/>
  <c r="N562" i="22"/>
  <c r="AO562" i="22" s="1"/>
  <c r="O562" i="22"/>
  <c r="AP562" i="22" s="1"/>
  <c r="P562" i="22"/>
  <c r="Q562" i="22"/>
  <c r="R562" i="22"/>
  <c r="S562" i="22"/>
  <c r="X562" i="22" s="1"/>
  <c r="U562" i="22"/>
  <c r="N563" i="22"/>
  <c r="AO563" i="22" s="1"/>
  <c r="O563" i="22"/>
  <c r="AP563" i="22" s="1"/>
  <c r="P563" i="22"/>
  <c r="Q563" i="22"/>
  <c r="R563" i="22"/>
  <c r="S563" i="22"/>
  <c r="X563" i="22" s="1"/>
  <c r="U563" i="22"/>
  <c r="N564" i="22"/>
  <c r="AO564" i="22" s="1"/>
  <c r="O564" i="22"/>
  <c r="AP564" i="22" s="1"/>
  <c r="P564" i="22"/>
  <c r="Q564" i="22"/>
  <c r="R564" i="22"/>
  <c r="S564" i="22"/>
  <c r="X564" i="22" s="1"/>
  <c r="U564" i="22"/>
  <c r="N565" i="22"/>
  <c r="AO565" i="22" s="1"/>
  <c r="O565" i="22"/>
  <c r="AP565" i="22" s="1"/>
  <c r="P565" i="22"/>
  <c r="Q565" i="22"/>
  <c r="R565" i="22"/>
  <c r="S565" i="22"/>
  <c r="X565" i="22" s="1"/>
  <c r="U565" i="22"/>
  <c r="N566" i="22"/>
  <c r="AO566" i="22" s="1"/>
  <c r="O566" i="22"/>
  <c r="AP566" i="22" s="1"/>
  <c r="P566" i="22"/>
  <c r="Q566" i="22"/>
  <c r="R566" i="22"/>
  <c r="S566" i="22"/>
  <c r="X566" i="22" s="1"/>
  <c r="U566" i="22"/>
  <c r="N567" i="22"/>
  <c r="AO567" i="22" s="1"/>
  <c r="O567" i="22"/>
  <c r="AP567" i="22" s="1"/>
  <c r="P567" i="22"/>
  <c r="Q567" i="22"/>
  <c r="R567" i="22"/>
  <c r="S567" i="22"/>
  <c r="X567" i="22" s="1"/>
  <c r="U567" i="22"/>
  <c r="N568" i="22"/>
  <c r="AO568" i="22" s="1"/>
  <c r="O568" i="22"/>
  <c r="AP568" i="22" s="1"/>
  <c r="P568" i="22"/>
  <c r="Q568" i="22"/>
  <c r="R568" i="22"/>
  <c r="S568" i="22"/>
  <c r="X568" i="22" s="1"/>
  <c r="U568" i="22"/>
  <c r="N569" i="22"/>
  <c r="AO569" i="22" s="1"/>
  <c r="O569" i="22"/>
  <c r="AP569" i="22" s="1"/>
  <c r="P569" i="22"/>
  <c r="Q569" i="22"/>
  <c r="R569" i="22"/>
  <c r="S569" i="22"/>
  <c r="X569" i="22" s="1"/>
  <c r="U569" i="22"/>
  <c r="N570" i="22"/>
  <c r="AO570" i="22" s="1"/>
  <c r="O570" i="22"/>
  <c r="AP570" i="22" s="1"/>
  <c r="P570" i="22"/>
  <c r="Q570" i="22"/>
  <c r="R570" i="22"/>
  <c r="S570" i="22"/>
  <c r="X570" i="22" s="1"/>
  <c r="U570" i="22"/>
  <c r="N571" i="22"/>
  <c r="AO571" i="22" s="1"/>
  <c r="O571" i="22"/>
  <c r="AP571" i="22" s="1"/>
  <c r="P571" i="22"/>
  <c r="Q571" i="22"/>
  <c r="R571" i="22"/>
  <c r="S571" i="22"/>
  <c r="X571" i="22" s="1"/>
  <c r="U571" i="22"/>
  <c r="N572" i="22"/>
  <c r="AO572" i="22" s="1"/>
  <c r="O572" i="22"/>
  <c r="AP572" i="22" s="1"/>
  <c r="P572" i="22"/>
  <c r="Q572" i="22"/>
  <c r="R572" i="22"/>
  <c r="S572" i="22"/>
  <c r="X572" i="22" s="1"/>
  <c r="U572" i="22"/>
  <c r="N573" i="22"/>
  <c r="AO573" i="22" s="1"/>
  <c r="O573" i="22"/>
  <c r="AP573" i="22" s="1"/>
  <c r="P573" i="22"/>
  <c r="Q573" i="22"/>
  <c r="R573" i="22"/>
  <c r="S573" i="22"/>
  <c r="X573" i="22" s="1"/>
  <c r="U573" i="22"/>
  <c r="N574" i="22"/>
  <c r="AO574" i="22" s="1"/>
  <c r="O574" i="22"/>
  <c r="AP574" i="22" s="1"/>
  <c r="P574" i="22"/>
  <c r="Q574" i="22"/>
  <c r="R574" i="22"/>
  <c r="S574" i="22"/>
  <c r="X574" i="22" s="1"/>
  <c r="U574" i="22"/>
  <c r="N575" i="22"/>
  <c r="AO575" i="22" s="1"/>
  <c r="O575" i="22"/>
  <c r="AP575" i="22" s="1"/>
  <c r="P575" i="22"/>
  <c r="Q575" i="22"/>
  <c r="R575" i="22"/>
  <c r="S575" i="22"/>
  <c r="X575" i="22" s="1"/>
  <c r="U575" i="22"/>
  <c r="N576" i="22"/>
  <c r="AO576" i="22" s="1"/>
  <c r="O576" i="22"/>
  <c r="AP576" i="22" s="1"/>
  <c r="P576" i="22"/>
  <c r="Q576" i="22"/>
  <c r="R576" i="22"/>
  <c r="S576" i="22"/>
  <c r="X576" i="22" s="1"/>
  <c r="U576" i="22"/>
  <c r="N577" i="22"/>
  <c r="AO577" i="22" s="1"/>
  <c r="O577" i="22"/>
  <c r="AP577" i="22" s="1"/>
  <c r="P577" i="22"/>
  <c r="Q577" i="22"/>
  <c r="R577" i="22"/>
  <c r="S577" i="22"/>
  <c r="X577" i="22" s="1"/>
  <c r="U577" i="22"/>
  <c r="N578" i="22"/>
  <c r="AO578" i="22" s="1"/>
  <c r="O578" i="22"/>
  <c r="AP578" i="22" s="1"/>
  <c r="P578" i="22"/>
  <c r="Q578" i="22"/>
  <c r="R578" i="22"/>
  <c r="S578" i="22"/>
  <c r="X578" i="22" s="1"/>
  <c r="U578" i="22"/>
  <c r="N579" i="22"/>
  <c r="AO579" i="22" s="1"/>
  <c r="O579" i="22"/>
  <c r="AP579" i="22" s="1"/>
  <c r="P579" i="22"/>
  <c r="Q579" i="22"/>
  <c r="R579" i="22"/>
  <c r="S579" i="22"/>
  <c r="X579" i="22" s="1"/>
  <c r="U579" i="22"/>
  <c r="N580" i="22"/>
  <c r="AO580" i="22" s="1"/>
  <c r="O580" i="22"/>
  <c r="AP580" i="22" s="1"/>
  <c r="P580" i="22"/>
  <c r="Q580" i="22"/>
  <c r="R580" i="22"/>
  <c r="S580" i="22"/>
  <c r="X580" i="22" s="1"/>
  <c r="U580" i="22"/>
  <c r="N581" i="22"/>
  <c r="AO581" i="22" s="1"/>
  <c r="O581" i="22"/>
  <c r="AP581" i="22" s="1"/>
  <c r="P581" i="22"/>
  <c r="Q581" i="22"/>
  <c r="R581" i="22"/>
  <c r="S581" i="22"/>
  <c r="X581" i="22" s="1"/>
  <c r="U581" i="22"/>
  <c r="N582" i="22"/>
  <c r="AO582" i="22" s="1"/>
  <c r="O582" i="22"/>
  <c r="AP582" i="22" s="1"/>
  <c r="P582" i="22"/>
  <c r="Q582" i="22"/>
  <c r="R582" i="22"/>
  <c r="S582" i="22"/>
  <c r="X582" i="22" s="1"/>
  <c r="U582" i="22"/>
  <c r="N583" i="22"/>
  <c r="AO583" i="22" s="1"/>
  <c r="O583" i="22"/>
  <c r="AP583" i="22" s="1"/>
  <c r="P583" i="22"/>
  <c r="Q583" i="22"/>
  <c r="R583" i="22"/>
  <c r="S583" i="22"/>
  <c r="X583" i="22" s="1"/>
  <c r="U583" i="22"/>
  <c r="N584" i="22"/>
  <c r="AO584" i="22" s="1"/>
  <c r="O584" i="22"/>
  <c r="AP584" i="22" s="1"/>
  <c r="P584" i="22"/>
  <c r="Q584" i="22"/>
  <c r="R584" i="22"/>
  <c r="S584" i="22"/>
  <c r="X584" i="22" s="1"/>
  <c r="U584" i="22"/>
  <c r="N585" i="22"/>
  <c r="AO585" i="22" s="1"/>
  <c r="O585" i="22"/>
  <c r="AP585" i="22" s="1"/>
  <c r="P585" i="22"/>
  <c r="Q585" i="22"/>
  <c r="R585" i="22"/>
  <c r="S585" i="22"/>
  <c r="X585" i="22" s="1"/>
  <c r="U585" i="22"/>
  <c r="N586" i="22"/>
  <c r="AO586" i="22" s="1"/>
  <c r="O586" i="22"/>
  <c r="AP586" i="22" s="1"/>
  <c r="P586" i="22"/>
  <c r="Q586" i="22"/>
  <c r="R586" i="22"/>
  <c r="S586" i="22"/>
  <c r="X586" i="22" s="1"/>
  <c r="U586" i="22"/>
  <c r="N587" i="22"/>
  <c r="AO587" i="22" s="1"/>
  <c r="O587" i="22"/>
  <c r="AP587" i="22" s="1"/>
  <c r="P587" i="22"/>
  <c r="Q587" i="22"/>
  <c r="R587" i="22"/>
  <c r="S587" i="22"/>
  <c r="X587" i="22" s="1"/>
  <c r="U587" i="22"/>
  <c r="N588" i="22"/>
  <c r="AO588" i="22" s="1"/>
  <c r="O588" i="22"/>
  <c r="AP588" i="22" s="1"/>
  <c r="P588" i="22"/>
  <c r="Q588" i="22"/>
  <c r="R588" i="22"/>
  <c r="S588" i="22"/>
  <c r="X588" i="22" s="1"/>
  <c r="U588" i="22"/>
  <c r="N589" i="22"/>
  <c r="AO589" i="22" s="1"/>
  <c r="O589" i="22"/>
  <c r="AP589" i="22" s="1"/>
  <c r="P589" i="22"/>
  <c r="Q589" i="22"/>
  <c r="R589" i="22"/>
  <c r="S589" i="22"/>
  <c r="X589" i="22" s="1"/>
  <c r="U589" i="22"/>
  <c r="N590" i="22"/>
  <c r="AO590" i="22" s="1"/>
  <c r="O590" i="22"/>
  <c r="AP590" i="22" s="1"/>
  <c r="P590" i="22"/>
  <c r="Q590" i="22"/>
  <c r="R590" i="22"/>
  <c r="S590" i="22"/>
  <c r="X590" i="22" s="1"/>
  <c r="U590" i="22"/>
  <c r="N591" i="22"/>
  <c r="AO591" i="22" s="1"/>
  <c r="O591" i="22"/>
  <c r="AP591" i="22" s="1"/>
  <c r="P591" i="22"/>
  <c r="Q591" i="22"/>
  <c r="R591" i="22"/>
  <c r="S591" i="22"/>
  <c r="X591" i="22" s="1"/>
  <c r="U591" i="22"/>
  <c r="N592" i="22"/>
  <c r="AO592" i="22" s="1"/>
  <c r="O592" i="22"/>
  <c r="AP592" i="22" s="1"/>
  <c r="P592" i="22"/>
  <c r="Q592" i="22"/>
  <c r="R592" i="22"/>
  <c r="S592" i="22"/>
  <c r="X592" i="22" s="1"/>
  <c r="U592" i="22"/>
  <c r="N593" i="22"/>
  <c r="AO593" i="22" s="1"/>
  <c r="O593" i="22"/>
  <c r="AP593" i="22" s="1"/>
  <c r="P593" i="22"/>
  <c r="Q593" i="22"/>
  <c r="R593" i="22"/>
  <c r="S593" i="22"/>
  <c r="X593" i="22" s="1"/>
  <c r="U593" i="22"/>
  <c r="N594" i="22"/>
  <c r="AO594" i="22" s="1"/>
  <c r="O594" i="22"/>
  <c r="AP594" i="22" s="1"/>
  <c r="P594" i="22"/>
  <c r="Q594" i="22"/>
  <c r="R594" i="22"/>
  <c r="S594" i="22"/>
  <c r="X594" i="22" s="1"/>
  <c r="U594" i="22"/>
  <c r="N595" i="22"/>
  <c r="AO595" i="22" s="1"/>
  <c r="O595" i="22"/>
  <c r="AP595" i="22" s="1"/>
  <c r="P595" i="22"/>
  <c r="Q595" i="22"/>
  <c r="R595" i="22"/>
  <c r="S595" i="22"/>
  <c r="X595" i="22" s="1"/>
  <c r="U595" i="22"/>
  <c r="N596" i="22"/>
  <c r="AO596" i="22" s="1"/>
  <c r="O596" i="22"/>
  <c r="AP596" i="22" s="1"/>
  <c r="P596" i="22"/>
  <c r="Q596" i="22"/>
  <c r="R596" i="22"/>
  <c r="S596" i="22"/>
  <c r="X596" i="22" s="1"/>
  <c r="U596" i="22"/>
  <c r="N597" i="22"/>
  <c r="AO597" i="22" s="1"/>
  <c r="O597" i="22"/>
  <c r="AP597" i="22" s="1"/>
  <c r="P597" i="22"/>
  <c r="Q597" i="22"/>
  <c r="R597" i="22"/>
  <c r="S597" i="22"/>
  <c r="X597" i="22" s="1"/>
  <c r="U597" i="22"/>
  <c r="N598" i="22"/>
  <c r="AO598" i="22" s="1"/>
  <c r="O598" i="22"/>
  <c r="AP598" i="22" s="1"/>
  <c r="P598" i="22"/>
  <c r="Q598" i="22"/>
  <c r="R598" i="22"/>
  <c r="S598" i="22"/>
  <c r="X598" i="22" s="1"/>
  <c r="U598" i="22"/>
  <c r="N599" i="22"/>
  <c r="AO599" i="22" s="1"/>
  <c r="O599" i="22"/>
  <c r="AP599" i="22" s="1"/>
  <c r="P599" i="22"/>
  <c r="Q599" i="22"/>
  <c r="R599" i="22"/>
  <c r="S599" i="22"/>
  <c r="X599" i="22" s="1"/>
  <c r="U599" i="22"/>
  <c r="N600" i="22"/>
  <c r="AO600" i="22" s="1"/>
  <c r="O600" i="22"/>
  <c r="AP600" i="22" s="1"/>
  <c r="P600" i="22"/>
  <c r="Q600" i="22"/>
  <c r="R600" i="22"/>
  <c r="S600" i="22"/>
  <c r="X600" i="22" s="1"/>
  <c r="U600" i="22"/>
  <c r="N601" i="22"/>
  <c r="AO601" i="22" s="1"/>
  <c r="O601" i="22"/>
  <c r="AP601" i="22" s="1"/>
  <c r="P601" i="22"/>
  <c r="Q601" i="22"/>
  <c r="R601" i="22"/>
  <c r="S601" i="22"/>
  <c r="X601" i="22" s="1"/>
  <c r="U601" i="22"/>
  <c r="N602" i="22"/>
  <c r="AO602" i="22" s="1"/>
  <c r="O602" i="22"/>
  <c r="AP602" i="22" s="1"/>
  <c r="P602" i="22"/>
  <c r="Q602" i="22"/>
  <c r="R602" i="22"/>
  <c r="S602" i="22"/>
  <c r="X602" i="22" s="1"/>
  <c r="U602" i="22"/>
  <c r="N603" i="22"/>
  <c r="AO603" i="22" s="1"/>
  <c r="O603" i="22"/>
  <c r="AP603" i="22" s="1"/>
  <c r="P603" i="22"/>
  <c r="Q603" i="22"/>
  <c r="R603" i="22"/>
  <c r="S603" i="22"/>
  <c r="X603" i="22" s="1"/>
  <c r="U603" i="22"/>
  <c r="N604" i="22"/>
  <c r="AO604" i="22" s="1"/>
  <c r="O604" i="22"/>
  <c r="AP604" i="22" s="1"/>
  <c r="P604" i="22"/>
  <c r="Q604" i="22"/>
  <c r="R604" i="22"/>
  <c r="S604" i="22"/>
  <c r="X604" i="22" s="1"/>
  <c r="U604" i="22"/>
  <c r="N605" i="22"/>
  <c r="AO605" i="22" s="1"/>
  <c r="O605" i="22"/>
  <c r="AP605" i="22" s="1"/>
  <c r="P605" i="22"/>
  <c r="Q605" i="22"/>
  <c r="R605" i="22"/>
  <c r="S605" i="22"/>
  <c r="X605" i="22" s="1"/>
  <c r="U605" i="22"/>
  <c r="N606" i="22"/>
  <c r="AO606" i="22" s="1"/>
  <c r="O606" i="22"/>
  <c r="AP606" i="22" s="1"/>
  <c r="P606" i="22"/>
  <c r="Q606" i="22"/>
  <c r="R606" i="22"/>
  <c r="S606" i="22"/>
  <c r="X606" i="22" s="1"/>
  <c r="U606" i="22"/>
  <c r="N607" i="22"/>
  <c r="AO607" i="22" s="1"/>
  <c r="O607" i="22"/>
  <c r="AP607" i="22" s="1"/>
  <c r="P607" i="22"/>
  <c r="Q607" i="22"/>
  <c r="R607" i="22"/>
  <c r="S607" i="22"/>
  <c r="X607" i="22" s="1"/>
  <c r="U607" i="22"/>
  <c r="N608" i="22"/>
  <c r="AO608" i="22" s="1"/>
  <c r="O608" i="22"/>
  <c r="AP608" i="22" s="1"/>
  <c r="P608" i="22"/>
  <c r="Q608" i="22"/>
  <c r="R608" i="22"/>
  <c r="S608" i="22"/>
  <c r="X608" i="22" s="1"/>
  <c r="U608" i="22"/>
  <c r="N609" i="22"/>
  <c r="AO609" i="22" s="1"/>
  <c r="O609" i="22"/>
  <c r="AP609" i="22" s="1"/>
  <c r="P609" i="22"/>
  <c r="Q609" i="22"/>
  <c r="R609" i="22"/>
  <c r="S609" i="22"/>
  <c r="X609" i="22" s="1"/>
  <c r="U609" i="22"/>
  <c r="N610" i="22"/>
  <c r="AO610" i="22" s="1"/>
  <c r="O610" i="22"/>
  <c r="AP610" i="22" s="1"/>
  <c r="P610" i="22"/>
  <c r="Q610" i="22"/>
  <c r="R610" i="22"/>
  <c r="S610" i="22"/>
  <c r="X610" i="22" s="1"/>
  <c r="U610" i="22"/>
  <c r="N611" i="22"/>
  <c r="AO611" i="22" s="1"/>
  <c r="O611" i="22"/>
  <c r="AP611" i="22" s="1"/>
  <c r="P611" i="22"/>
  <c r="Q611" i="22"/>
  <c r="R611" i="22"/>
  <c r="S611" i="22"/>
  <c r="X611" i="22" s="1"/>
  <c r="U611" i="22"/>
  <c r="N612" i="22"/>
  <c r="AO612" i="22" s="1"/>
  <c r="O612" i="22"/>
  <c r="AP612" i="22" s="1"/>
  <c r="P612" i="22"/>
  <c r="Q612" i="22"/>
  <c r="R612" i="22"/>
  <c r="S612" i="22"/>
  <c r="X612" i="22" s="1"/>
  <c r="U612" i="22"/>
  <c r="N613" i="22"/>
  <c r="AO613" i="22" s="1"/>
  <c r="O613" i="22"/>
  <c r="AP613" i="22" s="1"/>
  <c r="P613" i="22"/>
  <c r="Q613" i="22"/>
  <c r="R613" i="22"/>
  <c r="S613" i="22"/>
  <c r="X613" i="22" s="1"/>
  <c r="U613" i="22"/>
  <c r="N614" i="22"/>
  <c r="AO614" i="22" s="1"/>
  <c r="O614" i="22"/>
  <c r="AP614" i="22" s="1"/>
  <c r="P614" i="22"/>
  <c r="Q614" i="22"/>
  <c r="R614" i="22"/>
  <c r="S614" i="22"/>
  <c r="X614" i="22" s="1"/>
  <c r="U614" i="22"/>
  <c r="N615" i="22"/>
  <c r="AO615" i="22" s="1"/>
  <c r="O615" i="22"/>
  <c r="AP615" i="22" s="1"/>
  <c r="P615" i="22"/>
  <c r="Q615" i="22"/>
  <c r="R615" i="22"/>
  <c r="S615" i="22"/>
  <c r="X615" i="22" s="1"/>
  <c r="U615" i="22"/>
  <c r="N616" i="22"/>
  <c r="AO616" i="22" s="1"/>
  <c r="O616" i="22"/>
  <c r="AP616" i="22" s="1"/>
  <c r="P616" i="22"/>
  <c r="Q616" i="22"/>
  <c r="R616" i="22"/>
  <c r="S616" i="22"/>
  <c r="X616" i="22" s="1"/>
  <c r="U616" i="22"/>
  <c r="N617" i="22"/>
  <c r="AO617" i="22" s="1"/>
  <c r="O617" i="22"/>
  <c r="AP617" i="22" s="1"/>
  <c r="P617" i="22"/>
  <c r="Q617" i="22"/>
  <c r="R617" i="22"/>
  <c r="S617" i="22"/>
  <c r="X617" i="22" s="1"/>
  <c r="U617" i="22"/>
  <c r="N618" i="22"/>
  <c r="AO618" i="22" s="1"/>
  <c r="O618" i="22"/>
  <c r="AP618" i="22" s="1"/>
  <c r="P618" i="22"/>
  <c r="Q618" i="22"/>
  <c r="R618" i="22"/>
  <c r="S618" i="22"/>
  <c r="X618" i="22" s="1"/>
  <c r="U618" i="22"/>
  <c r="N619" i="22"/>
  <c r="AO619" i="22" s="1"/>
  <c r="O619" i="22"/>
  <c r="AP619" i="22" s="1"/>
  <c r="P619" i="22"/>
  <c r="Q619" i="22"/>
  <c r="R619" i="22"/>
  <c r="S619" i="22"/>
  <c r="X619" i="22" s="1"/>
  <c r="U619" i="22"/>
  <c r="N620" i="22"/>
  <c r="AO620" i="22" s="1"/>
  <c r="O620" i="22"/>
  <c r="AP620" i="22" s="1"/>
  <c r="P620" i="22"/>
  <c r="Q620" i="22"/>
  <c r="R620" i="22"/>
  <c r="S620" i="22"/>
  <c r="X620" i="22" s="1"/>
  <c r="U620" i="22"/>
  <c r="N621" i="22"/>
  <c r="AO621" i="22" s="1"/>
  <c r="O621" i="22"/>
  <c r="AP621" i="22" s="1"/>
  <c r="P621" i="22"/>
  <c r="Q621" i="22"/>
  <c r="R621" i="22"/>
  <c r="S621" i="22"/>
  <c r="X621" i="22" s="1"/>
  <c r="U621" i="22"/>
  <c r="N622" i="22"/>
  <c r="AO622" i="22" s="1"/>
  <c r="O622" i="22"/>
  <c r="AP622" i="22" s="1"/>
  <c r="P622" i="22"/>
  <c r="Q622" i="22"/>
  <c r="R622" i="22"/>
  <c r="S622" i="22"/>
  <c r="X622" i="22" s="1"/>
  <c r="U622" i="22"/>
  <c r="N623" i="22"/>
  <c r="AO623" i="22" s="1"/>
  <c r="O623" i="22"/>
  <c r="AP623" i="22" s="1"/>
  <c r="P623" i="22"/>
  <c r="Q623" i="22"/>
  <c r="R623" i="22"/>
  <c r="S623" i="22"/>
  <c r="X623" i="22" s="1"/>
  <c r="U623" i="22"/>
  <c r="N624" i="22"/>
  <c r="AO624" i="22" s="1"/>
  <c r="O624" i="22"/>
  <c r="AP624" i="22" s="1"/>
  <c r="P624" i="22"/>
  <c r="Q624" i="22"/>
  <c r="R624" i="22"/>
  <c r="S624" i="22"/>
  <c r="X624" i="22" s="1"/>
  <c r="U624" i="22"/>
  <c r="N625" i="22"/>
  <c r="AO625" i="22" s="1"/>
  <c r="O625" i="22"/>
  <c r="AP625" i="22" s="1"/>
  <c r="P625" i="22"/>
  <c r="Q625" i="22"/>
  <c r="R625" i="22"/>
  <c r="S625" i="22"/>
  <c r="X625" i="22" s="1"/>
  <c r="U625" i="22"/>
  <c r="N626" i="22"/>
  <c r="AO626" i="22" s="1"/>
  <c r="O626" i="22"/>
  <c r="AP626" i="22" s="1"/>
  <c r="P626" i="22"/>
  <c r="Q626" i="22"/>
  <c r="R626" i="22"/>
  <c r="S626" i="22"/>
  <c r="X626" i="22" s="1"/>
  <c r="U626" i="22"/>
  <c r="N627" i="22"/>
  <c r="AO627" i="22" s="1"/>
  <c r="O627" i="22"/>
  <c r="AP627" i="22" s="1"/>
  <c r="P627" i="22"/>
  <c r="Q627" i="22"/>
  <c r="R627" i="22"/>
  <c r="S627" i="22"/>
  <c r="X627" i="22" s="1"/>
  <c r="U627" i="22"/>
  <c r="N628" i="22"/>
  <c r="AO628" i="22" s="1"/>
  <c r="O628" i="22"/>
  <c r="AP628" i="22" s="1"/>
  <c r="P628" i="22"/>
  <c r="Q628" i="22"/>
  <c r="R628" i="22"/>
  <c r="S628" i="22"/>
  <c r="X628" i="22" s="1"/>
  <c r="U628" i="22"/>
  <c r="N629" i="22"/>
  <c r="AO629" i="22" s="1"/>
  <c r="O629" i="22"/>
  <c r="AP629" i="22" s="1"/>
  <c r="P629" i="22"/>
  <c r="Q629" i="22"/>
  <c r="R629" i="22"/>
  <c r="S629" i="22"/>
  <c r="X629" i="22" s="1"/>
  <c r="U629" i="22"/>
  <c r="N630" i="22"/>
  <c r="AO630" i="22" s="1"/>
  <c r="O630" i="22"/>
  <c r="AP630" i="22" s="1"/>
  <c r="P630" i="22"/>
  <c r="Q630" i="22"/>
  <c r="R630" i="22"/>
  <c r="S630" i="22"/>
  <c r="X630" i="22" s="1"/>
  <c r="U630" i="22"/>
  <c r="N631" i="22"/>
  <c r="AO631" i="22" s="1"/>
  <c r="O631" i="22"/>
  <c r="AP631" i="22" s="1"/>
  <c r="P631" i="22"/>
  <c r="Q631" i="22"/>
  <c r="R631" i="22"/>
  <c r="S631" i="22"/>
  <c r="X631" i="22" s="1"/>
  <c r="U631" i="22"/>
  <c r="N632" i="22"/>
  <c r="AO632" i="22" s="1"/>
  <c r="O632" i="22"/>
  <c r="AP632" i="22" s="1"/>
  <c r="P632" i="22"/>
  <c r="Q632" i="22"/>
  <c r="R632" i="22"/>
  <c r="S632" i="22"/>
  <c r="X632" i="22" s="1"/>
  <c r="U632" i="22"/>
  <c r="N633" i="22"/>
  <c r="AO633" i="22" s="1"/>
  <c r="O633" i="22"/>
  <c r="AP633" i="22" s="1"/>
  <c r="P633" i="22"/>
  <c r="Q633" i="22"/>
  <c r="R633" i="22"/>
  <c r="S633" i="22"/>
  <c r="X633" i="22" s="1"/>
  <c r="U633" i="22"/>
  <c r="N634" i="22"/>
  <c r="AO634" i="22" s="1"/>
  <c r="O634" i="22"/>
  <c r="AP634" i="22" s="1"/>
  <c r="P634" i="22"/>
  <c r="Q634" i="22"/>
  <c r="R634" i="22"/>
  <c r="S634" i="22"/>
  <c r="X634" i="22" s="1"/>
  <c r="U634" i="22"/>
  <c r="N635" i="22"/>
  <c r="AO635" i="22" s="1"/>
  <c r="O635" i="22"/>
  <c r="AP635" i="22" s="1"/>
  <c r="P635" i="22"/>
  <c r="Q635" i="22"/>
  <c r="R635" i="22"/>
  <c r="S635" i="22"/>
  <c r="X635" i="22" s="1"/>
  <c r="U635" i="22"/>
  <c r="N636" i="22"/>
  <c r="AO636" i="22" s="1"/>
  <c r="O636" i="22"/>
  <c r="AP636" i="22" s="1"/>
  <c r="P636" i="22"/>
  <c r="Q636" i="22"/>
  <c r="R636" i="22"/>
  <c r="S636" i="22"/>
  <c r="X636" i="22" s="1"/>
  <c r="U636" i="22"/>
  <c r="N637" i="22"/>
  <c r="AO637" i="22" s="1"/>
  <c r="O637" i="22"/>
  <c r="AP637" i="22" s="1"/>
  <c r="P637" i="22"/>
  <c r="Q637" i="22"/>
  <c r="R637" i="22"/>
  <c r="S637" i="22"/>
  <c r="X637" i="22" s="1"/>
  <c r="U637" i="22"/>
  <c r="N638" i="22"/>
  <c r="AO638" i="22" s="1"/>
  <c r="O638" i="22"/>
  <c r="AP638" i="22" s="1"/>
  <c r="P638" i="22"/>
  <c r="Q638" i="22"/>
  <c r="R638" i="22"/>
  <c r="S638" i="22"/>
  <c r="X638" i="22" s="1"/>
  <c r="U638" i="22"/>
  <c r="N639" i="22"/>
  <c r="AO639" i="22" s="1"/>
  <c r="O639" i="22"/>
  <c r="AP639" i="22" s="1"/>
  <c r="P639" i="22"/>
  <c r="Q639" i="22"/>
  <c r="R639" i="22"/>
  <c r="S639" i="22"/>
  <c r="X639" i="22" s="1"/>
  <c r="U639" i="22"/>
  <c r="N640" i="22"/>
  <c r="AO640" i="22" s="1"/>
  <c r="O640" i="22"/>
  <c r="AP640" i="22" s="1"/>
  <c r="P640" i="22"/>
  <c r="Q640" i="22"/>
  <c r="R640" i="22"/>
  <c r="S640" i="22"/>
  <c r="X640" i="22" s="1"/>
  <c r="U640" i="22"/>
  <c r="N641" i="22"/>
  <c r="AO641" i="22" s="1"/>
  <c r="O641" i="22"/>
  <c r="AP641" i="22" s="1"/>
  <c r="P641" i="22"/>
  <c r="Q641" i="22"/>
  <c r="R641" i="22"/>
  <c r="S641" i="22"/>
  <c r="X641" i="22" s="1"/>
  <c r="U641" i="22"/>
  <c r="N642" i="22"/>
  <c r="AO642" i="22" s="1"/>
  <c r="O642" i="22"/>
  <c r="AP642" i="22" s="1"/>
  <c r="P642" i="22"/>
  <c r="Q642" i="22"/>
  <c r="R642" i="22"/>
  <c r="S642" i="22"/>
  <c r="X642" i="22" s="1"/>
  <c r="U642" i="22"/>
  <c r="N643" i="22"/>
  <c r="AO643" i="22" s="1"/>
  <c r="O643" i="22"/>
  <c r="AP643" i="22" s="1"/>
  <c r="P643" i="22"/>
  <c r="Q643" i="22"/>
  <c r="R643" i="22"/>
  <c r="S643" i="22"/>
  <c r="X643" i="22" s="1"/>
  <c r="U643" i="22"/>
  <c r="N644" i="22"/>
  <c r="AO644" i="22" s="1"/>
  <c r="O644" i="22"/>
  <c r="AP644" i="22" s="1"/>
  <c r="P644" i="22"/>
  <c r="Q644" i="22"/>
  <c r="R644" i="22"/>
  <c r="S644" i="22"/>
  <c r="X644" i="22" s="1"/>
  <c r="U644" i="22"/>
  <c r="N645" i="22"/>
  <c r="AO645" i="22" s="1"/>
  <c r="O645" i="22"/>
  <c r="AP645" i="22" s="1"/>
  <c r="P645" i="22"/>
  <c r="Q645" i="22"/>
  <c r="R645" i="22"/>
  <c r="S645" i="22"/>
  <c r="X645" i="22" s="1"/>
  <c r="U645" i="22"/>
  <c r="N646" i="22"/>
  <c r="AO646" i="22" s="1"/>
  <c r="O646" i="22"/>
  <c r="AP646" i="22" s="1"/>
  <c r="P646" i="22"/>
  <c r="Q646" i="22"/>
  <c r="R646" i="22"/>
  <c r="S646" i="22"/>
  <c r="X646" i="22" s="1"/>
  <c r="U646" i="22"/>
  <c r="N647" i="22"/>
  <c r="AO647" i="22" s="1"/>
  <c r="O647" i="22"/>
  <c r="AP647" i="22" s="1"/>
  <c r="P647" i="22"/>
  <c r="Q647" i="22"/>
  <c r="R647" i="22"/>
  <c r="S647" i="22"/>
  <c r="X647" i="22" s="1"/>
  <c r="U647" i="22"/>
  <c r="N648" i="22"/>
  <c r="AO648" i="22" s="1"/>
  <c r="O648" i="22"/>
  <c r="AP648" i="22" s="1"/>
  <c r="P648" i="22"/>
  <c r="Q648" i="22"/>
  <c r="R648" i="22"/>
  <c r="S648" i="22"/>
  <c r="X648" i="22" s="1"/>
  <c r="U648" i="22"/>
  <c r="N649" i="22"/>
  <c r="AO649" i="22" s="1"/>
  <c r="O649" i="22"/>
  <c r="AP649" i="22" s="1"/>
  <c r="P649" i="22"/>
  <c r="Q649" i="22"/>
  <c r="R649" i="22"/>
  <c r="S649" i="22"/>
  <c r="X649" i="22" s="1"/>
  <c r="U649" i="22"/>
  <c r="N650" i="22"/>
  <c r="AO650" i="22" s="1"/>
  <c r="O650" i="22"/>
  <c r="AP650" i="22" s="1"/>
  <c r="P650" i="22"/>
  <c r="Q650" i="22"/>
  <c r="R650" i="22"/>
  <c r="S650" i="22"/>
  <c r="X650" i="22" s="1"/>
  <c r="U650" i="22"/>
  <c r="N651" i="22"/>
  <c r="AO651" i="22" s="1"/>
  <c r="O651" i="22"/>
  <c r="AP651" i="22" s="1"/>
  <c r="P651" i="22"/>
  <c r="Q651" i="22"/>
  <c r="R651" i="22"/>
  <c r="S651" i="22"/>
  <c r="X651" i="22" s="1"/>
  <c r="U651" i="22"/>
  <c r="N652" i="22"/>
  <c r="AO652" i="22" s="1"/>
  <c r="O652" i="22"/>
  <c r="AP652" i="22" s="1"/>
  <c r="P652" i="22"/>
  <c r="Q652" i="22"/>
  <c r="R652" i="22"/>
  <c r="S652" i="22"/>
  <c r="X652" i="22" s="1"/>
  <c r="U652" i="22"/>
  <c r="N653" i="22"/>
  <c r="AO653" i="22" s="1"/>
  <c r="O653" i="22"/>
  <c r="AP653" i="22" s="1"/>
  <c r="P653" i="22"/>
  <c r="Q653" i="22"/>
  <c r="R653" i="22"/>
  <c r="S653" i="22"/>
  <c r="X653" i="22" s="1"/>
  <c r="U653" i="22"/>
  <c r="N654" i="22"/>
  <c r="AO654" i="22" s="1"/>
  <c r="O654" i="22"/>
  <c r="AP654" i="22" s="1"/>
  <c r="P654" i="22"/>
  <c r="Q654" i="22"/>
  <c r="R654" i="22"/>
  <c r="S654" i="22"/>
  <c r="X654" i="22" s="1"/>
  <c r="U654" i="22"/>
  <c r="N655" i="22"/>
  <c r="AO655" i="22" s="1"/>
  <c r="O655" i="22"/>
  <c r="AP655" i="22" s="1"/>
  <c r="P655" i="22"/>
  <c r="Q655" i="22"/>
  <c r="R655" i="22"/>
  <c r="S655" i="22"/>
  <c r="X655" i="22" s="1"/>
  <c r="U655" i="22"/>
  <c r="N656" i="22"/>
  <c r="AO656" i="22" s="1"/>
  <c r="O656" i="22"/>
  <c r="AP656" i="22" s="1"/>
  <c r="P656" i="22"/>
  <c r="Q656" i="22"/>
  <c r="R656" i="22"/>
  <c r="S656" i="22"/>
  <c r="X656" i="22" s="1"/>
  <c r="U656" i="22"/>
  <c r="N657" i="22"/>
  <c r="AO657" i="22" s="1"/>
  <c r="O657" i="22"/>
  <c r="AP657" i="22" s="1"/>
  <c r="P657" i="22"/>
  <c r="Q657" i="22"/>
  <c r="R657" i="22"/>
  <c r="S657" i="22"/>
  <c r="X657" i="22" s="1"/>
  <c r="U657" i="22"/>
  <c r="N658" i="22"/>
  <c r="AO658" i="22" s="1"/>
  <c r="O658" i="22"/>
  <c r="AP658" i="22" s="1"/>
  <c r="P658" i="22"/>
  <c r="Q658" i="22"/>
  <c r="R658" i="22"/>
  <c r="S658" i="22"/>
  <c r="X658" i="22" s="1"/>
  <c r="U658" i="22"/>
  <c r="N659" i="22"/>
  <c r="AO659" i="22" s="1"/>
  <c r="O659" i="22"/>
  <c r="AP659" i="22" s="1"/>
  <c r="P659" i="22"/>
  <c r="Q659" i="22"/>
  <c r="R659" i="22"/>
  <c r="S659" i="22"/>
  <c r="X659" i="22" s="1"/>
  <c r="U659" i="22"/>
  <c r="N660" i="22"/>
  <c r="AO660" i="22" s="1"/>
  <c r="O660" i="22"/>
  <c r="AP660" i="22" s="1"/>
  <c r="P660" i="22"/>
  <c r="Q660" i="22"/>
  <c r="R660" i="22"/>
  <c r="S660" i="22"/>
  <c r="X660" i="22" s="1"/>
  <c r="U660" i="22"/>
  <c r="N661" i="22"/>
  <c r="AO661" i="22" s="1"/>
  <c r="O661" i="22"/>
  <c r="AP661" i="22" s="1"/>
  <c r="P661" i="22"/>
  <c r="Q661" i="22"/>
  <c r="R661" i="22"/>
  <c r="S661" i="22"/>
  <c r="X661" i="22" s="1"/>
  <c r="U661" i="22"/>
  <c r="N662" i="22"/>
  <c r="AO662" i="22" s="1"/>
  <c r="O662" i="22"/>
  <c r="AP662" i="22" s="1"/>
  <c r="P662" i="22"/>
  <c r="Q662" i="22"/>
  <c r="R662" i="22"/>
  <c r="S662" i="22"/>
  <c r="X662" i="22" s="1"/>
  <c r="U662" i="22"/>
  <c r="N663" i="22"/>
  <c r="AO663" i="22" s="1"/>
  <c r="O663" i="22"/>
  <c r="AP663" i="22" s="1"/>
  <c r="P663" i="22"/>
  <c r="Q663" i="22"/>
  <c r="R663" i="22"/>
  <c r="S663" i="22"/>
  <c r="X663" i="22" s="1"/>
  <c r="U663" i="22"/>
  <c r="N664" i="22"/>
  <c r="AO664" i="22" s="1"/>
  <c r="O664" i="22"/>
  <c r="AP664" i="22" s="1"/>
  <c r="P664" i="22"/>
  <c r="Q664" i="22"/>
  <c r="R664" i="22"/>
  <c r="S664" i="22"/>
  <c r="X664" i="22" s="1"/>
  <c r="U664" i="22"/>
  <c r="N665" i="22"/>
  <c r="AO665" i="22" s="1"/>
  <c r="O665" i="22"/>
  <c r="AP665" i="22" s="1"/>
  <c r="P665" i="22"/>
  <c r="Q665" i="22"/>
  <c r="R665" i="22"/>
  <c r="S665" i="22"/>
  <c r="X665" i="22" s="1"/>
  <c r="U665" i="22"/>
  <c r="N666" i="22"/>
  <c r="AO666" i="22" s="1"/>
  <c r="O666" i="22"/>
  <c r="AP666" i="22" s="1"/>
  <c r="P666" i="22"/>
  <c r="Q666" i="22"/>
  <c r="R666" i="22"/>
  <c r="S666" i="22"/>
  <c r="X666" i="22" s="1"/>
  <c r="U666" i="22"/>
  <c r="N667" i="22"/>
  <c r="AO667" i="22" s="1"/>
  <c r="O667" i="22"/>
  <c r="AP667" i="22" s="1"/>
  <c r="P667" i="22"/>
  <c r="Q667" i="22"/>
  <c r="R667" i="22"/>
  <c r="S667" i="22"/>
  <c r="X667" i="22" s="1"/>
  <c r="U667" i="22"/>
  <c r="N668" i="22"/>
  <c r="AO668" i="22" s="1"/>
  <c r="O668" i="22"/>
  <c r="AP668" i="22" s="1"/>
  <c r="P668" i="22"/>
  <c r="Q668" i="22"/>
  <c r="R668" i="22"/>
  <c r="S668" i="22"/>
  <c r="X668" i="22" s="1"/>
  <c r="U668" i="22"/>
  <c r="N669" i="22"/>
  <c r="AO669" i="22" s="1"/>
  <c r="O669" i="22"/>
  <c r="AP669" i="22" s="1"/>
  <c r="P669" i="22"/>
  <c r="Q669" i="22"/>
  <c r="R669" i="22"/>
  <c r="S669" i="22"/>
  <c r="X669" i="22" s="1"/>
  <c r="U669" i="22"/>
  <c r="N670" i="22"/>
  <c r="AO670" i="22" s="1"/>
  <c r="O670" i="22"/>
  <c r="AP670" i="22" s="1"/>
  <c r="P670" i="22"/>
  <c r="Q670" i="22"/>
  <c r="R670" i="22"/>
  <c r="S670" i="22"/>
  <c r="X670" i="22" s="1"/>
  <c r="U670" i="22"/>
  <c r="N671" i="22"/>
  <c r="AO671" i="22" s="1"/>
  <c r="O671" i="22"/>
  <c r="AP671" i="22" s="1"/>
  <c r="P671" i="22"/>
  <c r="Q671" i="22"/>
  <c r="R671" i="22"/>
  <c r="S671" i="22"/>
  <c r="X671" i="22" s="1"/>
  <c r="U671" i="22"/>
  <c r="N672" i="22"/>
  <c r="AO672" i="22" s="1"/>
  <c r="O672" i="22"/>
  <c r="AP672" i="22" s="1"/>
  <c r="P672" i="22"/>
  <c r="Q672" i="22"/>
  <c r="R672" i="22"/>
  <c r="S672" i="22"/>
  <c r="X672" i="22" s="1"/>
  <c r="U672" i="22"/>
  <c r="N673" i="22"/>
  <c r="AO673" i="22" s="1"/>
  <c r="O673" i="22"/>
  <c r="AP673" i="22" s="1"/>
  <c r="P673" i="22"/>
  <c r="Q673" i="22"/>
  <c r="R673" i="22"/>
  <c r="S673" i="22"/>
  <c r="X673" i="22" s="1"/>
  <c r="U673" i="22"/>
  <c r="N674" i="22"/>
  <c r="AO674" i="22" s="1"/>
  <c r="O674" i="22"/>
  <c r="AP674" i="22" s="1"/>
  <c r="P674" i="22"/>
  <c r="Q674" i="22"/>
  <c r="R674" i="22"/>
  <c r="S674" i="22"/>
  <c r="X674" i="22" s="1"/>
  <c r="U674" i="22"/>
  <c r="N675" i="22"/>
  <c r="AO675" i="22" s="1"/>
  <c r="O675" i="22"/>
  <c r="AP675" i="22" s="1"/>
  <c r="P675" i="22"/>
  <c r="Q675" i="22"/>
  <c r="R675" i="22"/>
  <c r="S675" i="22"/>
  <c r="X675" i="22" s="1"/>
  <c r="U675" i="22"/>
  <c r="N676" i="22"/>
  <c r="AO676" i="22" s="1"/>
  <c r="O676" i="22"/>
  <c r="AP676" i="22" s="1"/>
  <c r="P676" i="22"/>
  <c r="Q676" i="22"/>
  <c r="R676" i="22"/>
  <c r="S676" i="22"/>
  <c r="X676" i="22" s="1"/>
  <c r="U676" i="22"/>
  <c r="N677" i="22"/>
  <c r="AO677" i="22" s="1"/>
  <c r="O677" i="22"/>
  <c r="AP677" i="22" s="1"/>
  <c r="P677" i="22"/>
  <c r="Q677" i="22"/>
  <c r="R677" i="22"/>
  <c r="S677" i="22"/>
  <c r="X677" i="22" s="1"/>
  <c r="U677" i="22"/>
  <c r="N678" i="22"/>
  <c r="AO678" i="22" s="1"/>
  <c r="O678" i="22"/>
  <c r="AP678" i="22" s="1"/>
  <c r="P678" i="22"/>
  <c r="Q678" i="22"/>
  <c r="R678" i="22"/>
  <c r="S678" i="22"/>
  <c r="X678" i="22" s="1"/>
  <c r="U678" i="22"/>
  <c r="N679" i="22"/>
  <c r="AO679" i="22" s="1"/>
  <c r="O679" i="22"/>
  <c r="AP679" i="22" s="1"/>
  <c r="P679" i="22"/>
  <c r="Q679" i="22"/>
  <c r="R679" i="22"/>
  <c r="S679" i="22"/>
  <c r="X679" i="22" s="1"/>
  <c r="U679" i="22"/>
  <c r="N680" i="22"/>
  <c r="AO680" i="22" s="1"/>
  <c r="O680" i="22"/>
  <c r="AP680" i="22" s="1"/>
  <c r="P680" i="22"/>
  <c r="Q680" i="22"/>
  <c r="R680" i="22"/>
  <c r="S680" i="22"/>
  <c r="X680" i="22" s="1"/>
  <c r="U680" i="22"/>
  <c r="N681" i="22"/>
  <c r="AO681" i="22" s="1"/>
  <c r="O681" i="22"/>
  <c r="AP681" i="22" s="1"/>
  <c r="P681" i="22"/>
  <c r="Q681" i="22"/>
  <c r="R681" i="22"/>
  <c r="S681" i="22"/>
  <c r="X681" i="22" s="1"/>
  <c r="U681" i="22"/>
  <c r="N682" i="22"/>
  <c r="AO682" i="22" s="1"/>
  <c r="O682" i="22"/>
  <c r="AP682" i="22" s="1"/>
  <c r="P682" i="22"/>
  <c r="Q682" i="22"/>
  <c r="R682" i="22"/>
  <c r="S682" i="22"/>
  <c r="X682" i="22" s="1"/>
  <c r="U682" i="22"/>
  <c r="N683" i="22"/>
  <c r="AO683" i="22" s="1"/>
  <c r="O683" i="22"/>
  <c r="AP683" i="22" s="1"/>
  <c r="P683" i="22"/>
  <c r="Q683" i="22"/>
  <c r="R683" i="22"/>
  <c r="S683" i="22"/>
  <c r="X683" i="22" s="1"/>
  <c r="U683" i="22"/>
  <c r="N684" i="22"/>
  <c r="AO684" i="22" s="1"/>
  <c r="O684" i="22"/>
  <c r="AP684" i="22" s="1"/>
  <c r="P684" i="22"/>
  <c r="Q684" i="22"/>
  <c r="R684" i="22"/>
  <c r="S684" i="22"/>
  <c r="X684" i="22" s="1"/>
  <c r="U684" i="22"/>
  <c r="N685" i="22"/>
  <c r="AO685" i="22" s="1"/>
  <c r="O685" i="22"/>
  <c r="AP685" i="22" s="1"/>
  <c r="P685" i="22"/>
  <c r="Q685" i="22"/>
  <c r="R685" i="22"/>
  <c r="S685" i="22"/>
  <c r="X685" i="22" s="1"/>
  <c r="U685" i="22"/>
  <c r="N686" i="22"/>
  <c r="AO686" i="22" s="1"/>
  <c r="O686" i="22"/>
  <c r="AP686" i="22" s="1"/>
  <c r="P686" i="22"/>
  <c r="Q686" i="22"/>
  <c r="R686" i="22"/>
  <c r="S686" i="22"/>
  <c r="X686" i="22" s="1"/>
  <c r="U686" i="22"/>
  <c r="N687" i="22"/>
  <c r="AO687" i="22" s="1"/>
  <c r="O687" i="22"/>
  <c r="AP687" i="22" s="1"/>
  <c r="P687" i="22"/>
  <c r="Q687" i="22"/>
  <c r="R687" i="22"/>
  <c r="S687" i="22"/>
  <c r="X687" i="22" s="1"/>
  <c r="U687" i="22"/>
  <c r="N688" i="22"/>
  <c r="AO688" i="22" s="1"/>
  <c r="O688" i="22"/>
  <c r="AP688" i="22" s="1"/>
  <c r="P688" i="22"/>
  <c r="Q688" i="22"/>
  <c r="R688" i="22"/>
  <c r="S688" i="22"/>
  <c r="X688" i="22" s="1"/>
  <c r="U688" i="22"/>
  <c r="N689" i="22"/>
  <c r="AO689" i="22" s="1"/>
  <c r="O689" i="22"/>
  <c r="AP689" i="22" s="1"/>
  <c r="P689" i="22"/>
  <c r="Q689" i="22"/>
  <c r="R689" i="22"/>
  <c r="S689" i="22"/>
  <c r="X689" i="22" s="1"/>
  <c r="U689" i="22"/>
  <c r="N690" i="22"/>
  <c r="AO690" i="22" s="1"/>
  <c r="O690" i="22"/>
  <c r="AP690" i="22" s="1"/>
  <c r="P690" i="22"/>
  <c r="Q690" i="22"/>
  <c r="R690" i="22"/>
  <c r="S690" i="22"/>
  <c r="X690" i="22" s="1"/>
  <c r="U690" i="22"/>
  <c r="N691" i="22"/>
  <c r="AO691" i="22" s="1"/>
  <c r="O691" i="22"/>
  <c r="AP691" i="22" s="1"/>
  <c r="P691" i="22"/>
  <c r="Q691" i="22"/>
  <c r="R691" i="22"/>
  <c r="S691" i="22"/>
  <c r="X691" i="22" s="1"/>
  <c r="U691" i="22"/>
  <c r="N692" i="22"/>
  <c r="AO692" i="22" s="1"/>
  <c r="O692" i="22"/>
  <c r="AP692" i="22" s="1"/>
  <c r="P692" i="22"/>
  <c r="Q692" i="22"/>
  <c r="R692" i="22"/>
  <c r="S692" i="22"/>
  <c r="X692" i="22" s="1"/>
  <c r="U692" i="22"/>
  <c r="N693" i="22"/>
  <c r="AO693" i="22" s="1"/>
  <c r="O693" i="22"/>
  <c r="AP693" i="22" s="1"/>
  <c r="P693" i="22"/>
  <c r="Q693" i="22"/>
  <c r="R693" i="22"/>
  <c r="S693" i="22"/>
  <c r="X693" i="22" s="1"/>
  <c r="U693" i="22"/>
  <c r="N694" i="22"/>
  <c r="AO694" i="22" s="1"/>
  <c r="O694" i="22"/>
  <c r="AP694" i="22" s="1"/>
  <c r="P694" i="22"/>
  <c r="Q694" i="22"/>
  <c r="R694" i="22"/>
  <c r="S694" i="22"/>
  <c r="X694" i="22" s="1"/>
  <c r="U694" i="22"/>
  <c r="N695" i="22"/>
  <c r="AO695" i="22" s="1"/>
  <c r="O695" i="22"/>
  <c r="AP695" i="22" s="1"/>
  <c r="P695" i="22"/>
  <c r="Q695" i="22"/>
  <c r="R695" i="22"/>
  <c r="S695" i="22"/>
  <c r="X695" i="22" s="1"/>
  <c r="U695" i="22"/>
  <c r="N696" i="22"/>
  <c r="AO696" i="22" s="1"/>
  <c r="O696" i="22"/>
  <c r="AP696" i="22" s="1"/>
  <c r="P696" i="22"/>
  <c r="Q696" i="22"/>
  <c r="R696" i="22"/>
  <c r="S696" i="22"/>
  <c r="X696" i="22" s="1"/>
  <c r="U696" i="22"/>
  <c r="N697" i="22"/>
  <c r="AO697" i="22" s="1"/>
  <c r="O697" i="22"/>
  <c r="AP697" i="22" s="1"/>
  <c r="P697" i="22"/>
  <c r="Q697" i="22"/>
  <c r="R697" i="22"/>
  <c r="S697" i="22"/>
  <c r="X697" i="22" s="1"/>
  <c r="U697" i="22"/>
  <c r="N698" i="22"/>
  <c r="AO698" i="22" s="1"/>
  <c r="O698" i="22"/>
  <c r="AP698" i="22" s="1"/>
  <c r="P698" i="22"/>
  <c r="Q698" i="22"/>
  <c r="R698" i="22"/>
  <c r="S698" i="22"/>
  <c r="X698" i="22" s="1"/>
  <c r="U698" i="22"/>
  <c r="N699" i="22"/>
  <c r="AO699" i="22" s="1"/>
  <c r="O699" i="22"/>
  <c r="AP699" i="22" s="1"/>
  <c r="P699" i="22"/>
  <c r="Q699" i="22"/>
  <c r="R699" i="22"/>
  <c r="S699" i="22"/>
  <c r="X699" i="22" s="1"/>
  <c r="U699" i="22"/>
  <c r="N700" i="22"/>
  <c r="AO700" i="22" s="1"/>
  <c r="O700" i="22"/>
  <c r="AP700" i="22" s="1"/>
  <c r="P700" i="22"/>
  <c r="Q700" i="22"/>
  <c r="R700" i="22"/>
  <c r="S700" i="22"/>
  <c r="X700" i="22" s="1"/>
  <c r="U700" i="22"/>
  <c r="N701" i="22"/>
  <c r="AO701" i="22" s="1"/>
  <c r="O701" i="22"/>
  <c r="AP701" i="22" s="1"/>
  <c r="P701" i="22"/>
  <c r="Q701" i="22"/>
  <c r="R701" i="22"/>
  <c r="S701" i="22"/>
  <c r="X701" i="22" s="1"/>
  <c r="U701" i="22"/>
  <c r="N702" i="22"/>
  <c r="AO702" i="22" s="1"/>
  <c r="O702" i="22"/>
  <c r="AP702" i="22" s="1"/>
  <c r="P702" i="22"/>
  <c r="Q702" i="22"/>
  <c r="R702" i="22"/>
  <c r="S702" i="22"/>
  <c r="X702" i="22" s="1"/>
  <c r="U702" i="22"/>
  <c r="N703" i="22"/>
  <c r="AO703" i="22" s="1"/>
  <c r="O703" i="22"/>
  <c r="AP703" i="22" s="1"/>
  <c r="P703" i="22"/>
  <c r="Q703" i="22"/>
  <c r="R703" i="22"/>
  <c r="S703" i="22"/>
  <c r="X703" i="22" s="1"/>
  <c r="U703" i="22"/>
  <c r="N704" i="22"/>
  <c r="AO704" i="22" s="1"/>
  <c r="O704" i="22"/>
  <c r="AP704" i="22" s="1"/>
  <c r="P704" i="22"/>
  <c r="Q704" i="22"/>
  <c r="R704" i="22"/>
  <c r="S704" i="22"/>
  <c r="X704" i="22" s="1"/>
  <c r="U704" i="22"/>
  <c r="N705" i="22"/>
  <c r="AO705" i="22" s="1"/>
  <c r="O705" i="22"/>
  <c r="AP705" i="22" s="1"/>
  <c r="P705" i="22"/>
  <c r="Q705" i="22"/>
  <c r="R705" i="22"/>
  <c r="S705" i="22"/>
  <c r="X705" i="22" s="1"/>
  <c r="U705" i="22"/>
  <c r="N706" i="22"/>
  <c r="AO706" i="22" s="1"/>
  <c r="O706" i="22"/>
  <c r="AP706" i="22" s="1"/>
  <c r="P706" i="22"/>
  <c r="Q706" i="22"/>
  <c r="R706" i="22"/>
  <c r="S706" i="22"/>
  <c r="X706" i="22" s="1"/>
  <c r="U706" i="22"/>
  <c r="N707" i="22"/>
  <c r="AO707" i="22" s="1"/>
  <c r="O707" i="22"/>
  <c r="AP707" i="22" s="1"/>
  <c r="P707" i="22"/>
  <c r="Q707" i="22"/>
  <c r="R707" i="22"/>
  <c r="S707" i="22"/>
  <c r="X707" i="22" s="1"/>
  <c r="U707" i="22"/>
  <c r="N708" i="22"/>
  <c r="AO708" i="22" s="1"/>
  <c r="O708" i="22"/>
  <c r="AP708" i="22" s="1"/>
  <c r="P708" i="22"/>
  <c r="Q708" i="22"/>
  <c r="R708" i="22"/>
  <c r="S708" i="22"/>
  <c r="X708" i="22" s="1"/>
  <c r="U708" i="22"/>
  <c r="N709" i="22"/>
  <c r="AO709" i="22" s="1"/>
  <c r="O709" i="22"/>
  <c r="AP709" i="22" s="1"/>
  <c r="P709" i="22"/>
  <c r="Q709" i="22"/>
  <c r="R709" i="22"/>
  <c r="S709" i="22"/>
  <c r="X709" i="22" s="1"/>
  <c r="U709" i="22"/>
  <c r="N710" i="22"/>
  <c r="AO710" i="22" s="1"/>
  <c r="O710" i="22"/>
  <c r="AP710" i="22" s="1"/>
  <c r="P710" i="22"/>
  <c r="Q710" i="22"/>
  <c r="R710" i="22"/>
  <c r="S710" i="22"/>
  <c r="X710" i="22" s="1"/>
  <c r="U710" i="22"/>
  <c r="N711" i="22"/>
  <c r="AO711" i="22" s="1"/>
  <c r="O711" i="22"/>
  <c r="AP711" i="22" s="1"/>
  <c r="P711" i="22"/>
  <c r="Q711" i="22"/>
  <c r="R711" i="22"/>
  <c r="S711" i="22"/>
  <c r="X711" i="22" s="1"/>
  <c r="U711" i="22"/>
  <c r="N712" i="22"/>
  <c r="AO712" i="22" s="1"/>
  <c r="O712" i="22"/>
  <c r="AP712" i="22" s="1"/>
  <c r="P712" i="22"/>
  <c r="Q712" i="22"/>
  <c r="R712" i="22"/>
  <c r="S712" i="22"/>
  <c r="X712" i="22" s="1"/>
  <c r="U712" i="22"/>
  <c r="N713" i="22"/>
  <c r="AO713" i="22" s="1"/>
  <c r="O713" i="22"/>
  <c r="AP713" i="22" s="1"/>
  <c r="P713" i="22"/>
  <c r="Q713" i="22"/>
  <c r="R713" i="22"/>
  <c r="S713" i="22"/>
  <c r="X713" i="22" s="1"/>
  <c r="U713" i="22"/>
  <c r="N714" i="22"/>
  <c r="AO714" i="22" s="1"/>
  <c r="O714" i="22"/>
  <c r="AP714" i="22" s="1"/>
  <c r="P714" i="22"/>
  <c r="Q714" i="22"/>
  <c r="R714" i="22"/>
  <c r="S714" i="22"/>
  <c r="X714" i="22" s="1"/>
  <c r="U714" i="22"/>
  <c r="N715" i="22"/>
  <c r="AO715" i="22" s="1"/>
  <c r="O715" i="22"/>
  <c r="AP715" i="22" s="1"/>
  <c r="P715" i="22"/>
  <c r="Q715" i="22"/>
  <c r="R715" i="22"/>
  <c r="S715" i="22"/>
  <c r="X715" i="22" s="1"/>
  <c r="U715" i="22"/>
  <c r="N716" i="22"/>
  <c r="AO716" i="22" s="1"/>
  <c r="O716" i="22"/>
  <c r="AP716" i="22" s="1"/>
  <c r="P716" i="22"/>
  <c r="Q716" i="22"/>
  <c r="R716" i="22"/>
  <c r="S716" i="22"/>
  <c r="X716" i="22" s="1"/>
  <c r="U716" i="22"/>
  <c r="N717" i="22"/>
  <c r="AO717" i="22" s="1"/>
  <c r="O717" i="22"/>
  <c r="AP717" i="22" s="1"/>
  <c r="P717" i="22"/>
  <c r="Q717" i="22"/>
  <c r="R717" i="22"/>
  <c r="S717" i="22"/>
  <c r="X717" i="22" s="1"/>
  <c r="U717" i="22"/>
  <c r="N718" i="22"/>
  <c r="AO718" i="22" s="1"/>
  <c r="O718" i="22"/>
  <c r="AP718" i="22" s="1"/>
  <c r="P718" i="22"/>
  <c r="Q718" i="22"/>
  <c r="R718" i="22"/>
  <c r="S718" i="22"/>
  <c r="X718" i="22" s="1"/>
  <c r="U718" i="22"/>
  <c r="N719" i="22"/>
  <c r="AO719" i="22" s="1"/>
  <c r="O719" i="22"/>
  <c r="AP719" i="22" s="1"/>
  <c r="P719" i="22"/>
  <c r="Q719" i="22"/>
  <c r="R719" i="22"/>
  <c r="S719" i="22"/>
  <c r="X719" i="22" s="1"/>
  <c r="U719" i="22"/>
  <c r="N720" i="22"/>
  <c r="AO720" i="22" s="1"/>
  <c r="O720" i="22"/>
  <c r="AP720" i="22" s="1"/>
  <c r="P720" i="22"/>
  <c r="Q720" i="22"/>
  <c r="R720" i="22"/>
  <c r="S720" i="22"/>
  <c r="X720" i="22" s="1"/>
  <c r="U720" i="22"/>
  <c r="N721" i="22"/>
  <c r="AO721" i="22" s="1"/>
  <c r="O721" i="22"/>
  <c r="AP721" i="22" s="1"/>
  <c r="P721" i="22"/>
  <c r="Q721" i="22"/>
  <c r="R721" i="22"/>
  <c r="S721" i="22"/>
  <c r="X721" i="22" s="1"/>
  <c r="U721" i="22"/>
  <c r="N722" i="22"/>
  <c r="AO722" i="22" s="1"/>
  <c r="O722" i="22"/>
  <c r="AP722" i="22" s="1"/>
  <c r="P722" i="22"/>
  <c r="Q722" i="22"/>
  <c r="R722" i="22"/>
  <c r="S722" i="22"/>
  <c r="X722" i="22" s="1"/>
  <c r="U722" i="22"/>
  <c r="N723" i="22"/>
  <c r="AO723" i="22" s="1"/>
  <c r="O723" i="22"/>
  <c r="AP723" i="22" s="1"/>
  <c r="P723" i="22"/>
  <c r="Q723" i="22"/>
  <c r="R723" i="22"/>
  <c r="S723" i="22"/>
  <c r="X723" i="22" s="1"/>
  <c r="U723" i="22"/>
  <c r="N724" i="22"/>
  <c r="AO724" i="22" s="1"/>
  <c r="O724" i="22"/>
  <c r="AP724" i="22" s="1"/>
  <c r="P724" i="22"/>
  <c r="Q724" i="22"/>
  <c r="R724" i="22"/>
  <c r="S724" i="22"/>
  <c r="X724" i="22" s="1"/>
  <c r="U724" i="22"/>
  <c r="N725" i="22"/>
  <c r="AO725" i="22" s="1"/>
  <c r="O725" i="22"/>
  <c r="AP725" i="22" s="1"/>
  <c r="P725" i="22"/>
  <c r="Q725" i="22"/>
  <c r="R725" i="22"/>
  <c r="S725" i="22"/>
  <c r="X725" i="22" s="1"/>
  <c r="U725" i="22"/>
  <c r="N726" i="22"/>
  <c r="AO726" i="22" s="1"/>
  <c r="O726" i="22"/>
  <c r="AP726" i="22" s="1"/>
  <c r="P726" i="22"/>
  <c r="Q726" i="22"/>
  <c r="R726" i="22"/>
  <c r="S726" i="22"/>
  <c r="X726" i="22" s="1"/>
  <c r="U726" i="22"/>
  <c r="N727" i="22"/>
  <c r="AO727" i="22" s="1"/>
  <c r="O727" i="22"/>
  <c r="AP727" i="22" s="1"/>
  <c r="P727" i="22"/>
  <c r="Q727" i="22"/>
  <c r="R727" i="22"/>
  <c r="S727" i="22"/>
  <c r="X727" i="22" s="1"/>
  <c r="U727" i="22"/>
  <c r="N728" i="22"/>
  <c r="AO728" i="22" s="1"/>
  <c r="O728" i="22"/>
  <c r="AP728" i="22" s="1"/>
  <c r="P728" i="22"/>
  <c r="Q728" i="22"/>
  <c r="R728" i="22"/>
  <c r="S728" i="22"/>
  <c r="X728" i="22" s="1"/>
  <c r="U728" i="22"/>
  <c r="N729" i="22"/>
  <c r="AO729" i="22" s="1"/>
  <c r="O729" i="22"/>
  <c r="AP729" i="22" s="1"/>
  <c r="P729" i="22"/>
  <c r="Q729" i="22"/>
  <c r="R729" i="22"/>
  <c r="S729" i="22"/>
  <c r="X729" i="22" s="1"/>
  <c r="U729" i="22"/>
  <c r="N730" i="22"/>
  <c r="AO730" i="22" s="1"/>
  <c r="O730" i="22"/>
  <c r="AP730" i="22" s="1"/>
  <c r="P730" i="22"/>
  <c r="Q730" i="22"/>
  <c r="R730" i="22"/>
  <c r="S730" i="22"/>
  <c r="X730" i="22" s="1"/>
  <c r="U730" i="22"/>
  <c r="N731" i="22"/>
  <c r="AO731" i="22" s="1"/>
  <c r="O731" i="22"/>
  <c r="AP731" i="22" s="1"/>
  <c r="P731" i="22"/>
  <c r="Q731" i="22"/>
  <c r="R731" i="22"/>
  <c r="S731" i="22"/>
  <c r="X731" i="22" s="1"/>
  <c r="U731" i="22"/>
  <c r="N732" i="22"/>
  <c r="AO732" i="22" s="1"/>
  <c r="O732" i="22"/>
  <c r="AP732" i="22" s="1"/>
  <c r="P732" i="22"/>
  <c r="Q732" i="22"/>
  <c r="R732" i="22"/>
  <c r="S732" i="22"/>
  <c r="X732" i="22" s="1"/>
  <c r="U732" i="22"/>
  <c r="N733" i="22"/>
  <c r="AO733" i="22" s="1"/>
  <c r="O733" i="22"/>
  <c r="AP733" i="22" s="1"/>
  <c r="P733" i="22"/>
  <c r="Q733" i="22"/>
  <c r="R733" i="22"/>
  <c r="S733" i="22"/>
  <c r="X733" i="22" s="1"/>
  <c r="U733" i="22"/>
  <c r="N734" i="22"/>
  <c r="AO734" i="22" s="1"/>
  <c r="O734" i="22"/>
  <c r="AP734" i="22" s="1"/>
  <c r="P734" i="22"/>
  <c r="Q734" i="22"/>
  <c r="R734" i="22"/>
  <c r="S734" i="22"/>
  <c r="X734" i="22" s="1"/>
  <c r="U734" i="22"/>
  <c r="N735" i="22"/>
  <c r="AO735" i="22" s="1"/>
  <c r="O735" i="22"/>
  <c r="AP735" i="22" s="1"/>
  <c r="P735" i="22"/>
  <c r="Q735" i="22"/>
  <c r="R735" i="22"/>
  <c r="S735" i="22"/>
  <c r="X735" i="22" s="1"/>
  <c r="U735" i="22"/>
  <c r="N736" i="22"/>
  <c r="AO736" i="22" s="1"/>
  <c r="O736" i="22"/>
  <c r="AP736" i="22" s="1"/>
  <c r="P736" i="22"/>
  <c r="Q736" i="22"/>
  <c r="R736" i="22"/>
  <c r="S736" i="22"/>
  <c r="X736" i="22" s="1"/>
  <c r="U736" i="22"/>
  <c r="N737" i="22"/>
  <c r="AO737" i="22" s="1"/>
  <c r="O737" i="22"/>
  <c r="AP737" i="22" s="1"/>
  <c r="P737" i="22"/>
  <c r="Q737" i="22"/>
  <c r="R737" i="22"/>
  <c r="S737" i="22"/>
  <c r="X737" i="22" s="1"/>
  <c r="U737" i="22"/>
  <c r="N738" i="22"/>
  <c r="AO738" i="22" s="1"/>
  <c r="O738" i="22"/>
  <c r="AP738" i="22" s="1"/>
  <c r="P738" i="22"/>
  <c r="Q738" i="22"/>
  <c r="R738" i="22"/>
  <c r="S738" i="22"/>
  <c r="X738" i="22" s="1"/>
  <c r="U738" i="22"/>
  <c r="N739" i="22"/>
  <c r="AO739" i="22" s="1"/>
  <c r="O739" i="22"/>
  <c r="AP739" i="22" s="1"/>
  <c r="P739" i="22"/>
  <c r="Q739" i="22"/>
  <c r="R739" i="22"/>
  <c r="S739" i="22"/>
  <c r="X739" i="22" s="1"/>
  <c r="U739" i="22"/>
  <c r="N740" i="22"/>
  <c r="AO740" i="22" s="1"/>
  <c r="O740" i="22"/>
  <c r="AP740" i="22" s="1"/>
  <c r="P740" i="22"/>
  <c r="Q740" i="22"/>
  <c r="R740" i="22"/>
  <c r="S740" i="22"/>
  <c r="X740" i="22" s="1"/>
  <c r="U740" i="22"/>
  <c r="N741" i="22"/>
  <c r="AO741" i="22" s="1"/>
  <c r="O741" i="22"/>
  <c r="AP741" i="22" s="1"/>
  <c r="P741" i="22"/>
  <c r="Q741" i="22"/>
  <c r="R741" i="22"/>
  <c r="S741" i="22"/>
  <c r="X741" i="22" s="1"/>
  <c r="U741" i="22"/>
  <c r="N742" i="22"/>
  <c r="AO742" i="22" s="1"/>
  <c r="O742" i="22"/>
  <c r="AP742" i="22" s="1"/>
  <c r="P742" i="22"/>
  <c r="Q742" i="22"/>
  <c r="R742" i="22"/>
  <c r="S742" i="22"/>
  <c r="X742" i="22" s="1"/>
  <c r="U742" i="22"/>
  <c r="N743" i="22"/>
  <c r="AO743" i="22" s="1"/>
  <c r="O743" i="22"/>
  <c r="AP743" i="22" s="1"/>
  <c r="P743" i="22"/>
  <c r="Q743" i="22"/>
  <c r="R743" i="22"/>
  <c r="S743" i="22"/>
  <c r="X743" i="22" s="1"/>
  <c r="U743" i="22"/>
  <c r="N744" i="22"/>
  <c r="AO744" i="22" s="1"/>
  <c r="O744" i="22"/>
  <c r="AP744" i="22" s="1"/>
  <c r="P744" i="22"/>
  <c r="Q744" i="22"/>
  <c r="R744" i="22"/>
  <c r="S744" i="22"/>
  <c r="X744" i="22" s="1"/>
  <c r="U744" i="22"/>
  <c r="N745" i="22"/>
  <c r="AO745" i="22" s="1"/>
  <c r="O745" i="22"/>
  <c r="AP745" i="22" s="1"/>
  <c r="P745" i="22"/>
  <c r="Q745" i="22"/>
  <c r="R745" i="22"/>
  <c r="S745" i="22"/>
  <c r="X745" i="22" s="1"/>
  <c r="U745" i="22"/>
  <c r="N746" i="22"/>
  <c r="AO746" i="22" s="1"/>
  <c r="O746" i="22"/>
  <c r="AP746" i="22" s="1"/>
  <c r="P746" i="22"/>
  <c r="Q746" i="22"/>
  <c r="R746" i="22"/>
  <c r="S746" i="22"/>
  <c r="X746" i="22" s="1"/>
  <c r="U746" i="22"/>
  <c r="N747" i="22"/>
  <c r="AO747" i="22" s="1"/>
  <c r="O747" i="22"/>
  <c r="AP747" i="22" s="1"/>
  <c r="P747" i="22"/>
  <c r="Q747" i="22"/>
  <c r="R747" i="22"/>
  <c r="S747" i="22"/>
  <c r="X747" i="22" s="1"/>
  <c r="U747" i="22"/>
  <c r="N748" i="22"/>
  <c r="AO748" i="22" s="1"/>
  <c r="O748" i="22"/>
  <c r="AP748" i="22" s="1"/>
  <c r="P748" i="22"/>
  <c r="Q748" i="22"/>
  <c r="R748" i="22"/>
  <c r="S748" i="22"/>
  <c r="X748" i="22" s="1"/>
  <c r="U748" i="22"/>
  <c r="N749" i="22"/>
  <c r="AO749" i="22" s="1"/>
  <c r="O749" i="22"/>
  <c r="AP749" i="22" s="1"/>
  <c r="P749" i="22"/>
  <c r="Q749" i="22"/>
  <c r="R749" i="22"/>
  <c r="S749" i="22"/>
  <c r="X749" i="22" s="1"/>
  <c r="U749" i="22"/>
  <c r="N750" i="22"/>
  <c r="AO750" i="22" s="1"/>
  <c r="O750" i="22"/>
  <c r="AP750" i="22" s="1"/>
  <c r="P750" i="22"/>
  <c r="Q750" i="22"/>
  <c r="R750" i="22"/>
  <c r="S750" i="22"/>
  <c r="X750" i="22" s="1"/>
  <c r="U750" i="22"/>
  <c r="N751" i="22"/>
  <c r="AO751" i="22" s="1"/>
  <c r="O751" i="22"/>
  <c r="AP751" i="22" s="1"/>
  <c r="P751" i="22"/>
  <c r="Q751" i="22"/>
  <c r="R751" i="22"/>
  <c r="S751" i="22"/>
  <c r="X751" i="22" s="1"/>
  <c r="U751" i="22"/>
  <c r="N752" i="22"/>
  <c r="AO752" i="22" s="1"/>
  <c r="O752" i="22"/>
  <c r="AP752" i="22" s="1"/>
  <c r="P752" i="22"/>
  <c r="Q752" i="22"/>
  <c r="R752" i="22"/>
  <c r="S752" i="22"/>
  <c r="X752" i="22" s="1"/>
  <c r="U752" i="22"/>
  <c r="N753" i="22"/>
  <c r="AO753" i="22" s="1"/>
  <c r="O753" i="22"/>
  <c r="AP753" i="22" s="1"/>
  <c r="P753" i="22"/>
  <c r="Q753" i="22"/>
  <c r="R753" i="22"/>
  <c r="S753" i="22"/>
  <c r="X753" i="22" s="1"/>
  <c r="U753" i="22"/>
  <c r="N754" i="22"/>
  <c r="AO754" i="22" s="1"/>
  <c r="O754" i="22"/>
  <c r="AP754" i="22" s="1"/>
  <c r="P754" i="22"/>
  <c r="Q754" i="22"/>
  <c r="R754" i="22"/>
  <c r="S754" i="22"/>
  <c r="X754" i="22" s="1"/>
  <c r="U754" i="22"/>
  <c r="N755" i="22"/>
  <c r="AO755" i="22" s="1"/>
  <c r="O755" i="22"/>
  <c r="AP755" i="22" s="1"/>
  <c r="P755" i="22"/>
  <c r="Q755" i="22"/>
  <c r="R755" i="22"/>
  <c r="S755" i="22"/>
  <c r="X755" i="22" s="1"/>
  <c r="U755" i="22"/>
  <c r="N756" i="22"/>
  <c r="AO756" i="22" s="1"/>
  <c r="O756" i="22"/>
  <c r="AP756" i="22" s="1"/>
  <c r="P756" i="22"/>
  <c r="Q756" i="22"/>
  <c r="R756" i="22"/>
  <c r="S756" i="22"/>
  <c r="X756" i="22" s="1"/>
  <c r="U756" i="22"/>
  <c r="N757" i="22"/>
  <c r="AO757" i="22" s="1"/>
  <c r="O757" i="22"/>
  <c r="AP757" i="22" s="1"/>
  <c r="P757" i="22"/>
  <c r="Q757" i="22"/>
  <c r="R757" i="22"/>
  <c r="S757" i="22"/>
  <c r="X757" i="22" s="1"/>
  <c r="U757" i="22"/>
  <c r="N758" i="22"/>
  <c r="AO758" i="22" s="1"/>
  <c r="O758" i="22"/>
  <c r="AP758" i="22" s="1"/>
  <c r="P758" i="22"/>
  <c r="Q758" i="22"/>
  <c r="R758" i="22"/>
  <c r="S758" i="22"/>
  <c r="X758" i="22" s="1"/>
  <c r="U758" i="22"/>
  <c r="N759" i="22"/>
  <c r="AO759" i="22" s="1"/>
  <c r="O759" i="22"/>
  <c r="AP759" i="22" s="1"/>
  <c r="P759" i="22"/>
  <c r="Q759" i="22"/>
  <c r="R759" i="22"/>
  <c r="S759" i="22"/>
  <c r="X759" i="22" s="1"/>
  <c r="U759" i="22"/>
  <c r="N760" i="22"/>
  <c r="AO760" i="22" s="1"/>
  <c r="O760" i="22"/>
  <c r="AP760" i="22" s="1"/>
  <c r="P760" i="22"/>
  <c r="Q760" i="22"/>
  <c r="R760" i="22"/>
  <c r="S760" i="22"/>
  <c r="X760" i="22" s="1"/>
  <c r="U760" i="22"/>
  <c r="N761" i="22"/>
  <c r="AO761" i="22" s="1"/>
  <c r="O761" i="22"/>
  <c r="AP761" i="22" s="1"/>
  <c r="P761" i="22"/>
  <c r="Q761" i="22"/>
  <c r="R761" i="22"/>
  <c r="S761" i="22"/>
  <c r="X761" i="22" s="1"/>
  <c r="U761" i="22"/>
  <c r="N762" i="22"/>
  <c r="AO762" i="22" s="1"/>
  <c r="O762" i="22"/>
  <c r="AP762" i="22" s="1"/>
  <c r="P762" i="22"/>
  <c r="Q762" i="22"/>
  <c r="R762" i="22"/>
  <c r="S762" i="22"/>
  <c r="X762" i="22" s="1"/>
  <c r="U762" i="22"/>
  <c r="N763" i="22"/>
  <c r="AO763" i="22" s="1"/>
  <c r="O763" i="22"/>
  <c r="AP763" i="22" s="1"/>
  <c r="P763" i="22"/>
  <c r="Q763" i="22"/>
  <c r="R763" i="22"/>
  <c r="S763" i="22"/>
  <c r="X763" i="22" s="1"/>
  <c r="U763" i="22"/>
  <c r="N764" i="22"/>
  <c r="AO764" i="22" s="1"/>
  <c r="O764" i="22"/>
  <c r="AP764" i="22" s="1"/>
  <c r="P764" i="22"/>
  <c r="Q764" i="22"/>
  <c r="R764" i="22"/>
  <c r="S764" i="22"/>
  <c r="X764" i="22" s="1"/>
  <c r="U764" i="22"/>
  <c r="N765" i="22"/>
  <c r="AO765" i="22" s="1"/>
  <c r="O765" i="22"/>
  <c r="AP765" i="22" s="1"/>
  <c r="P765" i="22"/>
  <c r="Q765" i="22"/>
  <c r="R765" i="22"/>
  <c r="S765" i="22"/>
  <c r="X765" i="22" s="1"/>
  <c r="U765" i="22"/>
  <c r="N766" i="22"/>
  <c r="AO766" i="22" s="1"/>
  <c r="O766" i="22"/>
  <c r="AP766" i="22" s="1"/>
  <c r="P766" i="22"/>
  <c r="Q766" i="22"/>
  <c r="R766" i="22"/>
  <c r="S766" i="22"/>
  <c r="X766" i="22" s="1"/>
  <c r="U766" i="22"/>
  <c r="N767" i="22"/>
  <c r="AO767" i="22" s="1"/>
  <c r="O767" i="22"/>
  <c r="AP767" i="22" s="1"/>
  <c r="P767" i="22"/>
  <c r="Q767" i="22"/>
  <c r="R767" i="22"/>
  <c r="S767" i="22"/>
  <c r="X767" i="22" s="1"/>
  <c r="U767" i="22"/>
  <c r="N768" i="22"/>
  <c r="AO768" i="22" s="1"/>
  <c r="O768" i="22"/>
  <c r="AP768" i="22" s="1"/>
  <c r="P768" i="22"/>
  <c r="Q768" i="22"/>
  <c r="R768" i="22"/>
  <c r="S768" i="22"/>
  <c r="X768" i="22" s="1"/>
  <c r="U768" i="22"/>
  <c r="N769" i="22"/>
  <c r="AO769" i="22" s="1"/>
  <c r="O769" i="22"/>
  <c r="AP769" i="22" s="1"/>
  <c r="P769" i="22"/>
  <c r="Q769" i="22"/>
  <c r="R769" i="22"/>
  <c r="S769" i="22"/>
  <c r="X769" i="22" s="1"/>
  <c r="U769" i="22"/>
  <c r="N770" i="22"/>
  <c r="AO770" i="22" s="1"/>
  <c r="O770" i="22"/>
  <c r="AP770" i="22" s="1"/>
  <c r="P770" i="22"/>
  <c r="Q770" i="22"/>
  <c r="R770" i="22"/>
  <c r="S770" i="22"/>
  <c r="X770" i="22" s="1"/>
  <c r="U770" i="22"/>
  <c r="N771" i="22"/>
  <c r="AO771" i="22" s="1"/>
  <c r="O771" i="22"/>
  <c r="AP771" i="22" s="1"/>
  <c r="P771" i="22"/>
  <c r="Q771" i="22"/>
  <c r="R771" i="22"/>
  <c r="S771" i="22"/>
  <c r="X771" i="22" s="1"/>
  <c r="U771" i="22"/>
  <c r="N772" i="22"/>
  <c r="AO772" i="22" s="1"/>
  <c r="O772" i="22"/>
  <c r="AP772" i="22" s="1"/>
  <c r="P772" i="22"/>
  <c r="Q772" i="22"/>
  <c r="R772" i="22"/>
  <c r="S772" i="22"/>
  <c r="X772" i="22" s="1"/>
  <c r="U772" i="22"/>
  <c r="N773" i="22"/>
  <c r="AO773" i="22" s="1"/>
  <c r="O773" i="22"/>
  <c r="AP773" i="22" s="1"/>
  <c r="P773" i="22"/>
  <c r="Q773" i="22"/>
  <c r="R773" i="22"/>
  <c r="S773" i="22"/>
  <c r="X773" i="22" s="1"/>
  <c r="U773" i="22"/>
  <c r="N774" i="22"/>
  <c r="AO774" i="22" s="1"/>
  <c r="O774" i="22"/>
  <c r="AP774" i="22" s="1"/>
  <c r="P774" i="22"/>
  <c r="Q774" i="22"/>
  <c r="R774" i="22"/>
  <c r="S774" i="22"/>
  <c r="X774" i="22" s="1"/>
  <c r="U774" i="22"/>
  <c r="N775" i="22"/>
  <c r="AO775" i="22" s="1"/>
  <c r="O775" i="22"/>
  <c r="AP775" i="22" s="1"/>
  <c r="P775" i="22"/>
  <c r="Q775" i="22"/>
  <c r="R775" i="22"/>
  <c r="S775" i="22"/>
  <c r="X775" i="22" s="1"/>
  <c r="U775" i="22"/>
  <c r="N776" i="22"/>
  <c r="AO776" i="22" s="1"/>
  <c r="O776" i="22"/>
  <c r="AP776" i="22" s="1"/>
  <c r="P776" i="22"/>
  <c r="Q776" i="22"/>
  <c r="R776" i="22"/>
  <c r="S776" i="22"/>
  <c r="X776" i="22" s="1"/>
  <c r="U776" i="22"/>
  <c r="N777" i="22"/>
  <c r="AO777" i="22" s="1"/>
  <c r="O777" i="22"/>
  <c r="AP777" i="22" s="1"/>
  <c r="P777" i="22"/>
  <c r="Q777" i="22"/>
  <c r="R777" i="22"/>
  <c r="S777" i="22"/>
  <c r="X777" i="22" s="1"/>
  <c r="U777" i="22"/>
  <c r="N778" i="22"/>
  <c r="AO778" i="22" s="1"/>
  <c r="O778" i="22"/>
  <c r="AP778" i="22" s="1"/>
  <c r="P778" i="22"/>
  <c r="Q778" i="22"/>
  <c r="R778" i="22"/>
  <c r="S778" i="22"/>
  <c r="X778" i="22" s="1"/>
  <c r="U778" i="22"/>
  <c r="N779" i="22"/>
  <c r="AO779" i="22" s="1"/>
  <c r="O779" i="22"/>
  <c r="AP779" i="22" s="1"/>
  <c r="P779" i="22"/>
  <c r="Q779" i="22"/>
  <c r="R779" i="22"/>
  <c r="S779" i="22"/>
  <c r="X779" i="22" s="1"/>
  <c r="U779" i="22"/>
  <c r="N780" i="22"/>
  <c r="AO780" i="22" s="1"/>
  <c r="O780" i="22"/>
  <c r="AP780" i="22" s="1"/>
  <c r="P780" i="22"/>
  <c r="Q780" i="22"/>
  <c r="R780" i="22"/>
  <c r="S780" i="22"/>
  <c r="X780" i="22" s="1"/>
  <c r="U780" i="22"/>
  <c r="N781" i="22"/>
  <c r="AO781" i="22" s="1"/>
  <c r="O781" i="22"/>
  <c r="AP781" i="22" s="1"/>
  <c r="P781" i="22"/>
  <c r="Q781" i="22"/>
  <c r="R781" i="22"/>
  <c r="S781" i="22"/>
  <c r="X781" i="22" s="1"/>
  <c r="U781" i="22"/>
  <c r="N782" i="22"/>
  <c r="AO782" i="22" s="1"/>
  <c r="O782" i="22"/>
  <c r="AP782" i="22" s="1"/>
  <c r="P782" i="22"/>
  <c r="Q782" i="22"/>
  <c r="R782" i="22"/>
  <c r="S782" i="22"/>
  <c r="X782" i="22" s="1"/>
  <c r="U782" i="22"/>
  <c r="N783" i="22"/>
  <c r="AO783" i="22" s="1"/>
  <c r="O783" i="22"/>
  <c r="AP783" i="22" s="1"/>
  <c r="P783" i="22"/>
  <c r="Q783" i="22"/>
  <c r="R783" i="22"/>
  <c r="S783" i="22"/>
  <c r="X783" i="22" s="1"/>
  <c r="U783" i="22"/>
  <c r="N784" i="22"/>
  <c r="AO784" i="22" s="1"/>
  <c r="O784" i="22"/>
  <c r="AP784" i="22" s="1"/>
  <c r="P784" i="22"/>
  <c r="Q784" i="22"/>
  <c r="R784" i="22"/>
  <c r="S784" i="22"/>
  <c r="X784" i="22" s="1"/>
  <c r="U784" i="22"/>
  <c r="N785" i="22"/>
  <c r="AO785" i="22" s="1"/>
  <c r="O785" i="22"/>
  <c r="AP785" i="22" s="1"/>
  <c r="P785" i="22"/>
  <c r="Q785" i="22"/>
  <c r="R785" i="22"/>
  <c r="S785" i="22"/>
  <c r="X785" i="22" s="1"/>
  <c r="U785" i="22"/>
  <c r="N786" i="22"/>
  <c r="AO786" i="22" s="1"/>
  <c r="O786" i="22"/>
  <c r="AP786" i="22" s="1"/>
  <c r="P786" i="22"/>
  <c r="Q786" i="22"/>
  <c r="R786" i="22"/>
  <c r="S786" i="22"/>
  <c r="X786" i="22" s="1"/>
  <c r="U786" i="22"/>
  <c r="N787" i="22"/>
  <c r="AO787" i="22" s="1"/>
  <c r="O787" i="22"/>
  <c r="AP787" i="22" s="1"/>
  <c r="P787" i="22"/>
  <c r="Q787" i="22"/>
  <c r="R787" i="22"/>
  <c r="S787" i="22"/>
  <c r="X787" i="22" s="1"/>
  <c r="U787" i="22"/>
  <c r="N788" i="22"/>
  <c r="AO788" i="22" s="1"/>
  <c r="O788" i="22"/>
  <c r="AP788" i="22" s="1"/>
  <c r="P788" i="22"/>
  <c r="Q788" i="22"/>
  <c r="R788" i="22"/>
  <c r="S788" i="22"/>
  <c r="X788" i="22" s="1"/>
  <c r="U788" i="22"/>
  <c r="N789" i="22"/>
  <c r="AO789" i="22" s="1"/>
  <c r="O789" i="22"/>
  <c r="AP789" i="22" s="1"/>
  <c r="P789" i="22"/>
  <c r="Q789" i="22"/>
  <c r="R789" i="22"/>
  <c r="S789" i="22"/>
  <c r="X789" i="22" s="1"/>
  <c r="U789" i="22"/>
  <c r="N790" i="22"/>
  <c r="AO790" i="22" s="1"/>
  <c r="O790" i="22"/>
  <c r="AP790" i="22" s="1"/>
  <c r="P790" i="22"/>
  <c r="Q790" i="22"/>
  <c r="R790" i="22"/>
  <c r="S790" i="22"/>
  <c r="X790" i="22" s="1"/>
  <c r="U790" i="22"/>
  <c r="N791" i="22"/>
  <c r="AO791" i="22" s="1"/>
  <c r="O791" i="22"/>
  <c r="AP791" i="22" s="1"/>
  <c r="P791" i="22"/>
  <c r="Q791" i="22"/>
  <c r="R791" i="22"/>
  <c r="S791" i="22"/>
  <c r="X791" i="22" s="1"/>
  <c r="U791" i="22"/>
  <c r="N792" i="22"/>
  <c r="AO792" i="22" s="1"/>
  <c r="O792" i="22"/>
  <c r="AP792" i="22" s="1"/>
  <c r="P792" i="22"/>
  <c r="Q792" i="22"/>
  <c r="R792" i="22"/>
  <c r="S792" i="22"/>
  <c r="X792" i="22" s="1"/>
  <c r="U792" i="22"/>
  <c r="N793" i="22"/>
  <c r="AO793" i="22" s="1"/>
  <c r="O793" i="22"/>
  <c r="AP793" i="22" s="1"/>
  <c r="P793" i="22"/>
  <c r="Q793" i="22"/>
  <c r="R793" i="22"/>
  <c r="S793" i="22"/>
  <c r="X793" i="22" s="1"/>
  <c r="U793" i="22"/>
  <c r="N794" i="22"/>
  <c r="AO794" i="22" s="1"/>
  <c r="O794" i="22"/>
  <c r="AP794" i="22" s="1"/>
  <c r="P794" i="22"/>
  <c r="Q794" i="22"/>
  <c r="R794" i="22"/>
  <c r="S794" i="22"/>
  <c r="X794" i="22" s="1"/>
  <c r="U794" i="22"/>
  <c r="N795" i="22"/>
  <c r="AO795" i="22" s="1"/>
  <c r="O795" i="22"/>
  <c r="AP795" i="22" s="1"/>
  <c r="P795" i="22"/>
  <c r="Q795" i="22"/>
  <c r="R795" i="22"/>
  <c r="S795" i="22"/>
  <c r="X795" i="22" s="1"/>
  <c r="U795" i="22"/>
  <c r="N796" i="22"/>
  <c r="AO796" i="22" s="1"/>
  <c r="O796" i="22"/>
  <c r="AP796" i="22" s="1"/>
  <c r="P796" i="22"/>
  <c r="Q796" i="22"/>
  <c r="R796" i="22"/>
  <c r="S796" i="22"/>
  <c r="X796" i="22" s="1"/>
  <c r="U796" i="22"/>
  <c r="N797" i="22"/>
  <c r="AO797" i="22" s="1"/>
  <c r="O797" i="22"/>
  <c r="AP797" i="22" s="1"/>
  <c r="P797" i="22"/>
  <c r="Q797" i="22"/>
  <c r="R797" i="22"/>
  <c r="S797" i="22"/>
  <c r="X797" i="22" s="1"/>
  <c r="U797" i="22"/>
  <c r="N798" i="22"/>
  <c r="AO798" i="22" s="1"/>
  <c r="O798" i="22"/>
  <c r="AP798" i="22" s="1"/>
  <c r="P798" i="22"/>
  <c r="Q798" i="22"/>
  <c r="R798" i="22"/>
  <c r="S798" i="22"/>
  <c r="X798" i="22" s="1"/>
  <c r="U798" i="22"/>
  <c r="N799" i="22"/>
  <c r="AO799" i="22" s="1"/>
  <c r="O799" i="22"/>
  <c r="AP799" i="22" s="1"/>
  <c r="P799" i="22"/>
  <c r="Q799" i="22"/>
  <c r="R799" i="22"/>
  <c r="S799" i="22"/>
  <c r="X799" i="22" s="1"/>
  <c r="U799" i="22"/>
  <c r="N800" i="22"/>
  <c r="AO800" i="22" s="1"/>
  <c r="O800" i="22"/>
  <c r="AP800" i="22" s="1"/>
  <c r="P800" i="22"/>
  <c r="Q800" i="22"/>
  <c r="R800" i="22"/>
  <c r="S800" i="22"/>
  <c r="X800" i="22" s="1"/>
  <c r="U800" i="22"/>
  <c r="N801" i="22"/>
  <c r="AO801" i="22" s="1"/>
  <c r="O801" i="22"/>
  <c r="AP801" i="22" s="1"/>
  <c r="P801" i="22"/>
  <c r="Q801" i="22"/>
  <c r="R801" i="22"/>
  <c r="S801" i="22"/>
  <c r="X801" i="22" s="1"/>
  <c r="U801" i="22"/>
  <c r="N802" i="22"/>
  <c r="AO802" i="22" s="1"/>
  <c r="O802" i="22"/>
  <c r="AP802" i="22" s="1"/>
  <c r="P802" i="22"/>
  <c r="Q802" i="22"/>
  <c r="R802" i="22"/>
  <c r="S802" i="22"/>
  <c r="X802" i="22" s="1"/>
  <c r="U802" i="22"/>
  <c r="N803" i="22"/>
  <c r="AO803" i="22" s="1"/>
  <c r="O803" i="22"/>
  <c r="AP803" i="22" s="1"/>
  <c r="P803" i="22"/>
  <c r="Q803" i="22"/>
  <c r="R803" i="22"/>
  <c r="S803" i="22"/>
  <c r="X803" i="22" s="1"/>
  <c r="U803" i="22"/>
  <c r="N804" i="22"/>
  <c r="AO804" i="22" s="1"/>
  <c r="O804" i="22"/>
  <c r="AP804" i="22" s="1"/>
  <c r="P804" i="22"/>
  <c r="Q804" i="22"/>
  <c r="R804" i="22"/>
  <c r="S804" i="22"/>
  <c r="X804" i="22" s="1"/>
  <c r="U804" i="22"/>
  <c r="N805" i="22"/>
  <c r="AO805" i="22" s="1"/>
  <c r="O805" i="22"/>
  <c r="AP805" i="22" s="1"/>
  <c r="P805" i="22"/>
  <c r="Q805" i="22"/>
  <c r="R805" i="22"/>
  <c r="S805" i="22"/>
  <c r="X805" i="22" s="1"/>
  <c r="U805" i="22"/>
  <c r="N806" i="22"/>
  <c r="AO806" i="22" s="1"/>
  <c r="O806" i="22"/>
  <c r="AP806" i="22" s="1"/>
  <c r="P806" i="22"/>
  <c r="Q806" i="22"/>
  <c r="R806" i="22"/>
  <c r="S806" i="22"/>
  <c r="X806" i="22" s="1"/>
  <c r="U806" i="22"/>
  <c r="N807" i="22"/>
  <c r="AO807" i="22" s="1"/>
  <c r="O807" i="22"/>
  <c r="AP807" i="22" s="1"/>
  <c r="P807" i="22"/>
  <c r="Q807" i="22"/>
  <c r="R807" i="22"/>
  <c r="S807" i="22"/>
  <c r="X807" i="22" s="1"/>
  <c r="U807" i="22"/>
  <c r="N808" i="22"/>
  <c r="AO808" i="22" s="1"/>
  <c r="O808" i="22"/>
  <c r="AP808" i="22" s="1"/>
  <c r="P808" i="22"/>
  <c r="Q808" i="22"/>
  <c r="R808" i="22"/>
  <c r="S808" i="22"/>
  <c r="X808" i="22" s="1"/>
  <c r="U808" i="22"/>
  <c r="N809" i="22"/>
  <c r="AO809" i="22" s="1"/>
  <c r="O809" i="22"/>
  <c r="AP809" i="22" s="1"/>
  <c r="P809" i="22"/>
  <c r="Q809" i="22"/>
  <c r="R809" i="22"/>
  <c r="S809" i="22"/>
  <c r="X809" i="22" s="1"/>
  <c r="U809" i="22"/>
  <c r="N810" i="22"/>
  <c r="AO810" i="22" s="1"/>
  <c r="O810" i="22"/>
  <c r="AP810" i="22" s="1"/>
  <c r="P810" i="22"/>
  <c r="Q810" i="22"/>
  <c r="R810" i="22"/>
  <c r="S810" i="22"/>
  <c r="X810" i="22" s="1"/>
  <c r="U810" i="22"/>
  <c r="N811" i="22"/>
  <c r="AO811" i="22" s="1"/>
  <c r="O811" i="22"/>
  <c r="AP811" i="22" s="1"/>
  <c r="P811" i="22"/>
  <c r="Q811" i="22"/>
  <c r="R811" i="22"/>
  <c r="S811" i="22"/>
  <c r="X811" i="22" s="1"/>
  <c r="U811" i="22"/>
  <c r="N812" i="22"/>
  <c r="AO812" i="22" s="1"/>
  <c r="O812" i="22"/>
  <c r="AP812" i="22" s="1"/>
  <c r="P812" i="22"/>
  <c r="Q812" i="22"/>
  <c r="R812" i="22"/>
  <c r="S812" i="22"/>
  <c r="X812" i="22" s="1"/>
  <c r="U812" i="22"/>
  <c r="N813" i="22"/>
  <c r="AO813" i="22" s="1"/>
  <c r="O813" i="22"/>
  <c r="AP813" i="22" s="1"/>
  <c r="P813" i="22"/>
  <c r="Q813" i="22"/>
  <c r="R813" i="22"/>
  <c r="S813" i="22"/>
  <c r="X813" i="22" s="1"/>
  <c r="U813" i="22"/>
  <c r="N814" i="22"/>
  <c r="AO814" i="22" s="1"/>
  <c r="O814" i="22"/>
  <c r="AP814" i="22" s="1"/>
  <c r="P814" i="22"/>
  <c r="Q814" i="22"/>
  <c r="R814" i="22"/>
  <c r="S814" i="22"/>
  <c r="X814" i="22" s="1"/>
  <c r="U814" i="22"/>
  <c r="N815" i="22"/>
  <c r="AO815" i="22" s="1"/>
  <c r="O815" i="22"/>
  <c r="AP815" i="22" s="1"/>
  <c r="P815" i="22"/>
  <c r="Q815" i="22"/>
  <c r="R815" i="22"/>
  <c r="S815" i="22"/>
  <c r="X815" i="22" s="1"/>
  <c r="U815" i="22"/>
  <c r="N816" i="22"/>
  <c r="AO816" i="22" s="1"/>
  <c r="O816" i="22"/>
  <c r="AP816" i="22" s="1"/>
  <c r="P816" i="22"/>
  <c r="Q816" i="22"/>
  <c r="R816" i="22"/>
  <c r="S816" i="22"/>
  <c r="X816" i="22" s="1"/>
  <c r="U816" i="22"/>
  <c r="N817" i="22"/>
  <c r="AO817" i="22" s="1"/>
  <c r="O817" i="22"/>
  <c r="AP817" i="22" s="1"/>
  <c r="P817" i="22"/>
  <c r="Q817" i="22"/>
  <c r="R817" i="22"/>
  <c r="S817" i="22"/>
  <c r="X817" i="22" s="1"/>
  <c r="U817" i="22"/>
  <c r="N818" i="22"/>
  <c r="AO818" i="22" s="1"/>
  <c r="O818" i="22"/>
  <c r="AP818" i="22" s="1"/>
  <c r="P818" i="22"/>
  <c r="Q818" i="22"/>
  <c r="R818" i="22"/>
  <c r="S818" i="22"/>
  <c r="X818" i="22" s="1"/>
  <c r="U818" i="22"/>
  <c r="N819" i="22"/>
  <c r="AO819" i="22" s="1"/>
  <c r="O819" i="22"/>
  <c r="AP819" i="22" s="1"/>
  <c r="P819" i="22"/>
  <c r="Q819" i="22"/>
  <c r="R819" i="22"/>
  <c r="S819" i="22"/>
  <c r="X819" i="22" s="1"/>
  <c r="U819" i="22"/>
  <c r="N820" i="22"/>
  <c r="AO820" i="22" s="1"/>
  <c r="O820" i="22"/>
  <c r="AP820" i="22" s="1"/>
  <c r="P820" i="22"/>
  <c r="Q820" i="22"/>
  <c r="R820" i="22"/>
  <c r="S820" i="22"/>
  <c r="X820" i="22" s="1"/>
  <c r="U820" i="22"/>
  <c r="N821" i="22"/>
  <c r="AO821" i="22" s="1"/>
  <c r="O821" i="22"/>
  <c r="AP821" i="22" s="1"/>
  <c r="P821" i="22"/>
  <c r="Q821" i="22"/>
  <c r="R821" i="22"/>
  <c r="S821" i="22"/>
  <c r="X821" i="22" s="1"/>
  <c r="U821" i="22"/>
  <c r="N822" i="22"/>
  <c r="AO822" i="22" s="1"/>
  <c r="O822" i="22"/>
  <c r="AP822" i="22" s="1"/>
  <c r="P822" i="22"/>
  <c r="Q822" i="22"/>
  <c r="R822" i="22"/>
  <c r="S822" i="22"/>
  <c r="X822" i="22" s="1"/>
  <c r="U822" i="22"/>
  <c r="N823" i="22"/>
  <c r="AO823" i="22" s="1"/>
  <c r="O823" i="22"/>
  <c r="AP823" i="22" s="1"/>
  <c r="P823" i="22"/>
  <c r="Q823" i="22"/>
  <c r="R823" i="22"/>
  <c r="S823" i="22"/>
  <c r="X823" i="22" s="1"/>
  <c r="U823" i="22"/>
  <c r="N824" i="22"/>
  <c r="AO824" i="22" s="1"/>
  <c r="O824" i="22"/>
  <c r="AP824" i="22" s="1"/>
  <c r="P824" i="22"/>
  <c r="Q824" i="22"/>
  <c r="R824" i="22"/>
  <c r="S824" i="22"/>
  <c r="X824" i="22" s="1"/>
  <c r="U824" i="22"/>
  <c r="N825" i="22"/>
  <c r="AO825" i="22" s="1"/>
  <c r="O825" i="22"/>
  <c r="AP825" i="22" s="1"/>
  <c r="P825" i="22"/>
  <c r="Q825" i="22"/>
  <c r="R825" i="22"/>
  <c r="S825" i="22"/>
  <c r="X825" i="22" s="1"/>
  <c r="U825" i="22"/>
  <c r="N826" i="22"/>
  <c r="AO826" i="22" s="1"/>
  <c r="O826" i="22"/>
  <c r="AP826" i="22" s="1"/>
  <c r="P826" i="22"/>
  <c r="Q826" i="22"/>
  <c r="R826" i="22"/>
  <c r="S826" i="22"/>
  <c r="X826" i="22" s="1"/>
  <c r="U826" i="22"/>
  <c r="N827" i="22"/>
  <c r="AO827" i="22" s="1"/>
  <c r="O827" i="22"/>
  <c r="AP827" i="22" s="1"/>
  <c r="P827" i="22"/>
  <c r="Q827" i="22"/>
  <c r="R827" i="22"/>
  <c r="S827" i="22"/>
  <c r="X827" i="22" s="1"/>
  <c r="U827" i="22"/>
  <c r="N828" i="22"/>
  <c r="AO828" i="22" s="1"/>
  <c r="O828" i="22"/>
  <c r="AP828" i="22" s="1"/>
  <c r="P828" i="22"/>
  <c r="Q828" i="22"/>
  <c r="R828" i="22"/>
  <c r="S828" i="22"/>
  <c r="X828" i="22" s="1"/>
  <c r="U828" i="22"/>
  <c r="N829" i="22"/>
  <c r="AO829" i="22" s="1"/>
  <c r="O829" i="22"/>
  <c r="AP829" i="22" s="1"/>
  <c r="P829" i="22"/>
  <c r="Q829" i="22"/>
  <c r="R829" i="22"/>
  <c r="S829" i="22"/>
  <c r="X829" i="22" s="1"/>
  <c r="U829" i="22"/>
  <c r="N830" i="22"/>
  <c r="AO830" i="22" s="1"/>
  <c r="O830" i="22"/>
  <c r="AP830" i="22" s="1"/>
  <c r="P830" i="22"/>
  <c r="Q830" i="22"/>
  <c r="R830" i="22"/>
  <c r="S830" i="22"/>
  <c r="X830" i="22" s="1"/>
  <c r="U830" i="22"/>
  <c r="N831" i="22"/>
  <c r="AO831" i="22" s="1"/>
  <c r="O831" i="22"/>
  <c r="AP831" i="22" s="1"/>
  <c r="P831" i="22"/>
  <c r="Q831" i="22"/>
  <c r="R831" i="22"/>
  <c r="S831" i="22"/>
  <c r="X831" i="22" s="1"/>
  <c r="U831" i="22"/>
  <c r="N832" i="22"/>
  <c r="AO832" i="22" s="1"/>
  <c r="O832" i="22"/>
  <c r="AP832" i="22" s="1"/>
  <c r="P832" i="22"/>
  <c r="Q832" i="22"/>
  <c r="R832" i="22"/>
  <c r="S832" i="22"/>
  <c r="X832" i="22" s="1"/>
  <c r="U832" i="22"/>
  <c r="N833" i="22"/>
  <c r="AO833" i="22" s="1"/>
  <c r="O833" i="22"/>
  <c r="AP833" i="22" s="1"/>
  <c r="P833" i="22"/>
  <c r="Q833" i="22"/>
  <c r="R833" i="22"/>
  <c r="S833" i="22"/>
  <c r="X833" i="22" s="1"/>
  <c r="U833" i="22"/>
  <c r="N834" i="22"/>
  <c r="AO834" i="22" s="1"/>
  <c r="O834" i="22"/>
  <c r="AP834" i="22" s="1"/>
  <c r="P834" i="22"/>
  <c r="Q834" i="22"/>
  <c r="R834" i="22"/>
  <c r="S834" i="22"/>
  <c r="X834" i="22" s="1"/>
  <c r="U834" i="22"/>
  <c r="N835" i="22"/>
  <c r="AO835" i="22" s="1"/>
  <c r="O835" i="22"/>
  <c r="AP835" i="22" s="1"/>
  <c r="P835" i="22"/>
  <c r="Q835" i="22"/>
  <c r="R835" i="22"/>
  <c r="S835" i="22"/>
  <c r="X835" i="22" s="1"/>
  <c r="U835" i="22"/>
  <c r="N836" i="22"/>
  <c r="AO836" i="22" s="1"/>
  <c r="O836" i="22"/>
  <c r="AP836" i="22" s="1"/>
  <c r="P836" i="22"/>
  <c r="Q836" i="22"/>
  <c r="R836" i="22"/>
  <c r="S836" i="22"/>
  <c r="X836" i="22" s="1"/>
  <c r="U836" i="22"/>
  <c r="N837" i="22"/>
  <c r="AO837" i="22" s="1"/>
  <c r="O837" i="22"/>
  <c r="AP837" i="22" s="1"/>
  <c r="P837" i="22"/>
  <c r="Q837" i="22"/>
  <c r="R837" i="22"/>
  <c r="S837" i="22"/>
  <c r="X837" i="22" s="1"/>
  <c r="U837" i="22"/>
  <c r="N838" i="22"/>
  <c r="AO838" i="22" s="1"/>
  <c r="O838" i="22"/>
  <c r="AP838" i="22" s="1"/>
  <c r="P838" i="22"/>
  <c r="Q838" i="22"/>
  <c r="R838" i="22"/>
  <c r="S838" i="22"/>
  <c r="X838" i="22" s="1"/>
  <c r="U838" i="22"/>
  <c r="N839" i="22"/>
  <c r="AO839" i="22" s="1"/>
  <c r="O839" i="22"/>
  <c r="AP839" i="22" s="1"/>
  <c r="P839" i="22"/>
  <c r="Q839" i="22"/>
  <c r="R839" i="22"/>
  <c r="S839" i="22"/>
  <c r="X839" i="22" s="1"/>
  <c r="U839" i="22"/>
  <c r="N840" i="22"/>
  <c r="AO840" i="22" s="1"/>
  <c r="O840" i="22"/>
  <c r="AP840" i="22" s="1"/>
  <c r="P840" i="22"/>
  <c r="Q840" i="22"/>
  <c r="R840" i="22"/>
  <c r="S840" i="22"/>
  <c r="X840" i="22" s="1"/>
  <c r="U840" i="22"/>
  <c r="N841" i="22"/>
  <c r="AO841" i="22" s="1"/>
  <c r="O841" i="22"/>
  <c r="AP841" i="22" s="1"/>
  <c r="P841" i="22"/>
  <c r="Q841" i="22"/>
  <c r="R841" i="22"/>
  <c r="S841" i="22"/>
  <c r="X841" i="22" s="1"/>
  <c r="U841" i="22"/>
  <c r="N842" i="22"/>
  <c r="AO842" i="22" s="1"/>
  <c r="O842" i="22"/>
  <c r="AP842" i="22" s="1"/>
  <c r="P842" i="22"/>
  <c r="Q842" i="22"/>
  <c r="R842" i="22"/>
  <c r="S842" i="22"/>
  <c r="X842" i="22" s="1"/>
  <c r="U842" i="22"/>
  <c r="N843" i="22"/>
  <c r="AO843" i="22" s="1"/>
  <c r="O843" i="22"/>
  <c r="AP843" i="22" s="1"/>
  <c r="P843" i="22"/>
  <c r="Q843" i="22"/>
  <c r="R843" i="22"/>
  <c r="S843" i="22"/>
  <c r="X843" i="22" s="1"/>
  <c r="U843" i="22"/>
  <c r="N844" i="22"/>
  <c r="AO844" i="22" s="1"/>
  <c r="O844" i="22"/>
  <c r="AP844" i="22" s="1"/>
  <c r="P844" i="22"/>
  <c r="Q844" i="22"/>
  <c r="R844" i="22"/>
  <c r="S844" i="22"/>
  <c r="X844" i="22" s="1"/>
  <c r="U844" i="22"/>
  <c r="N845" i="22"/>
  <c r="AO845" i="22" s="1"/>
  <c r="O845" i="22"/>
  <c r="AP845" i="22" s="1"/>
  <c r="P845" i="22"/>
  <c r="Q845" i="22"/>
  <c r="R845" i="22"/>
  <c r="S845" i="22"/>
  <c r="X845" i="22" s="1"/>
  <c r="U845" i="22"/>
  <c r="N846" i="22"/>
  <c r="AO846" i="22" s="1"/>
  <c r="O846" i="22"/>
  <c r="AP846" i="22" s="1"/>
  <c r="P846" i="22"/>
  <c r="Q846" i="22"/>
  <c r="R846" i="22"/>
  <c r="S846" i="22"/>
  <c r="X846" i="22" s="1"/>
  <c r="U846" i="22"/>
  <c r="N847" i="22"/>
  <c r="AO847" i="22" s="1"/>
  <c r="O847" i="22"/>
  <c r="AP847" i="22" s="1"/>
  <c r="P847" i="22"/>
  <c r="Q847" i="22"/>
  <c r="R847" i="22"/>
  <c r="S847" i="22"/>
  <c r="X847" i="22" s="1"/>
  <c r="U847" i="22"/>
  <c r="N848" i="22"/>
  <c r="AO848" i="22" s="1"/>
  <c r="O848" i="22"/>
  <c r="AP848" i="22" s="1"/>
  <c r="P848" i="22"/>
  <c r="Q848" i="22"/>
  <c r="R848" i="22"/>
  <c r="S848" i="22"/>
  <c r="X848" i="22" s="1"/>
  <c r="U848" i="22"/>
  <c r="N849" i="22"/>
  <c r="AO849" i="22" s="1"/>
  <c r="O849" i="22"/>
  <c r="AP849" i="22" s="1"/>
  <c r="P849" i="22"/>
  <c r="Q849" i="22"/>
  <c r="R849" i="22"/>
  <c r="S849" i="22"/>
  <c r="X849" i="22" s="1"/>
  <c r="U849" i="22"/>
  <c r="N850" i="22"/>
  <c r="AO850" i="22" s="1"/>
  <c r="O850" i="22"/>
  <c r="AP850" i="22" s="1"/>
  <c r="P850" i="22"/>
  <c r="Q850" i="22"/>
  <c r="R850" i="22"/>
  <c r="S850" i="22"/>
  <c r="X850" i="22" s="1"/>
  <c r="U850" i="22"/>
  <c r="N851" i="22"/>
  <c r="AO851" i="22" s="1"/>
  <c r="O851" i="22"/>
  <c r="AP851" i="22" s="1"/>
  <c r="P851" i="22"/>
  <c r="Q851" i="22"/>
  <c r="R851" i="22"/>
  <c r="S851" i="22"/>
  <c r="X851" i="22" s="1"/>
  <c r="U851" i="22"/>
  <c r="N852" i="22"/>
  <c r="AO852" i="22" s="1"/>
  <c r="O852" i="22"/>
  <c r="AP852" i="22" s="1"/>
  <c r="P852" i="22"/>
  <c r="Q852" i="22"/>
  <c r="R852" i="22"/>
  <c r="S852" i="22"/>
  <c r="X852" i="22" s="1"/>
  <c r="U852" i="22"/>
  <c r="N853" i="22"/>
  <c r="AO853" i="22" s="1"/>
  <c r="O853" i="22"/>
  <c r="AP853" i="22" s="1"/>
  <c r="P853" i="22"/>
  <c r="Q853" i="22"/>
  <c r="R853" i="22"/>
  <c r="S853" i="22"/>
  <c r="X853" i="22" s="1"/>
  <c r="U853" i="22"/>
  <c r="N854" i="22"/>
  <c r="AO854" i="22" s="1"/>
  <c r="O854" i="22"/>
  <c r="AP854" i="22" s="1"/>
  <c r="P854" i="22"/>
  <c r="Q854" i="22"/>
  <c r="R854" i="22"/>
  <c r="S854" i="22"/>
  <c r="X854" i="22" s="1"/>
  <c r="U854" i="22"/>
  <c r="N855" i="22"/>
  <c r="AO855" i="22" s="1"/>
  <c r="O855" i="22"/>
  <c r="AP855" i="22" s="1"/>
  <c r="P855" i="22"/>
  <c r="Q855" i="22"/>
  <c r="R855" i="22"/>
  <c r="S855" i="22"/>
  <c r="X855" i="22" s="1"/>
  <c r="U855" i="22"/>
  <c r="N856" i="22"/>
  <c r="AO856" i="22" s="1"/>
  <c r="O856" i="22"/>
  <c r="AP856" i="22" s="1"/>
  <c r="P856" i="22"/>
  <c r="Q856" i="22"/>
  <c r="R856" i="22"/>
  <c r="S856" i="22"/>
  <c r="X856" i="22" s="1"/>
  <c r="U856" i="22"/>
  <c r="N857" i="22"/>
  <c r="AO857" i="22" s="1"/>
  <c r="O857" i="22"/>
  <c r="AP857" i="22" s="1"/>
  <c r="P857" i="22"/>
  <c r="Q857" i="22"/>
  <c r="R857" i="22"/>
  <c r="S857" i="22"/>
  <c r="X857" i="22" s="1"/>
  <c r="U857" i="22"/>
  <c r="N858" i="22"/>
  <c r="AO858" i="22" s="1"/>
  <c r="O858" i="22"/>
  <c r="AP858" i="22" s="1"/>
  <c r="P858" i="22"/>
  <c r="Q858" i="22"/>
  <c r="R858" i="22"/>
  <c r="S858" i="22"/>
  <c r="X858" i="22" s="1"/>
  <c r="U858" i="22"/>
  <c r="N859" i="22"/>
  <c r="AO859" i="22" s="1"/>
  <c r="O859" i="22"/>
  <c r="AP859" i="22" s="1"/>
  <c r="P859" i="22"/>
  <c r="Q859" i="22"/>
  <c r="R859" i="22"/>
  <c r="S859" i="22"/>
  <c r="X859" i="22" s="1"/>
  <c r="U859" i="22"/>
  <c r="N860" i="22"/>
  <c r="AO860" i="22" s="1"/>
  <c r="O860" i="22"/>
  <c r="AP860" i="22" s="1"/>
  <c r="P860" i="22"/>
  <c r="Q860" i="22"/>
  <c r="R860" i="22"/>
  <c r="S860" i="22"/>
  <c r="X860" i="22" s="1"/>
  <c r="U860" i="22"/>
  <c r="N861" i="22"/>
  <c r="AO861" i="22" s="1"/>
  <c r="O861" i="22"/>
  <c r="AP861" i="22" s="1"/>
  <c r="P861" i="22"/>
  <c r="Q861" i="22"/>
  <c r="R861" i="22"/>
  <c r="S861" i="22"/>
  <c r="X861" i="22" s="1"/>
  <c r="U861" i="22"/>
  <c r="N862" i="22"/>
  <c r="AO862" i="22" s="1"/>
  <c r="O862" i="22"/>
  <c r="AP862" i="22" s="1"/>
  <c r="P862" i="22"/>
  <c r="Q862" i="22"/>
  <c r="R862" i="22"/>
  <c r="S862" i="22"/>
  <c r="X862" i="22" s="1"/>
  <c r="U862" i="22"/>
  <c r="N863" i="22"/>
  <c r="AO863" i="22" s="1"/>
  <c r="O863" i="22"/>
  <c r="AP863" i="22" s="1"/>
  <c r="P863" i="22"/>
  <c r="Q863" i="22"/>
  <c r="R863" i="22"/>
  <c r="S863" i="22"/>
  <c r="X863" i="22" s="1"/>
  <c r="U863" i="22"/>
  <c r="N864" i="22"/>
  <c r="AO864" i="22" s="1"/>
  <c r="O864" i="22"/>
  <c r="AP864" i="22" s="1"/>
  <c r="P864" i="22"/>
  <c r="Q864" i="22"/>
  <c r="R864" i="22"/>
  <c r="S864" i="22"/>
  <c r="X864" i="22" s="1"/>
  <c r="U864" i="22"/>
  <c r="N865" i="22"/>
  <c r="AO865" i="22" s="1"/>
  <c r="O865" i="22"/>
  <c r="AP865" i="22" s="1"/>
  <c r="P865" i="22"/>
  <c r="Q865" i="22"/>
  <c r="R865" i="22"/>
  <c r="S865" i="22"/>
  <c r="X865" i="22" s="1"/>
  <c r="U865" i="22"/>
  <c r="N866" i="22"/>
  <c r="AO866" i="22" s="1"/>
  <c r="O866" i="22"/>
  <c r="AP866" i="22" s="1"/>
  <c r="P866" i="22"/>
  <c r="Q866" i="22"/>
  <c r="R866" i="22"/>
  <c r="S866" i="22"/>
  <c r="X866" i="22" s="1"/>
  <c r="U866" i="22"/>
  <c r="N867" i="22"/>
  <c r="AO867" i="22" s="1"/>
  <c r="O867" i="22"/>
  <c r="AP867" i="22" s="1"/>
  <c r="P867" i="22"/>
  <c r="Q867" i="22"/>
  <c r="R867" i="22"/>
  <c r="S867" i="22"/>
  <c r="X867" i="22" s="1"/>
  <c r="U867" i="22"/>
  <c r="N868" i="22"/>
  <c r="AO868" i="22" s="1"/>
  <c r="O868" i="22"/>
  <c r="AP868" i="22" s="1"/>
  <c r="P868" i="22"/>
  <c r="Q868" i="22"/>
  <c r="R868" i="22"/>
  <c r="S868" i="22"/>
  <c r="X868" i="22" s="1"/>
  <c r="U868" i="22"/>
  <c r="N869" i="22"/>
  <c r="AO869" i="22" s="1"/>
  <c r="O869" i="22"/>
  <c r="AP869" i="22" s="1"/>
  <c r="P869" i="22"/>
  <c r="Q869" i="22"/>
  <c r="R869" i="22"/>
  <c r="S869" i="22"/>
  <c r="X869" i="22" s="1"/>
  <c r="U869" i="22"/>
  <c r="N870" i="22"/>
  <c r="AO870" i="22" s="1"/>
  <c r="O870" i="22"/>
  <c r="AP870" i="22" s="1"/>
  <c r="P870" i="22"/>
  <c r="Q870" i="22"/>
  <c r="R870" i="22"/>
  <c r="S870" i="22"/>
  <c r="X870" i="22" s="1"/>
  <c r="U870" i="22"/>
  <c r="N871" i="22"/>
  <c r="AO871" i="22" s="1"/>
  <c r="O871" i="22"/>
  <c r="AP871" i="22" s="1"/>
  <c r="P871" i="22"/>
  <c r="Q871" i="22"/>
  <c r="R871" i="22"/>
  <c r="S871" i="22"/>
  <c r="X871" i="22" s="1"/>
  <c r="U871" i="22"/>
  <c r="N872" i="22"/>
  <c r="AO872" i="22" s="1"/>
  <c r="O872" i="22"/>
  <c r="AP872" i="22" s="1"/>
  <c r="P872" i="22"/>
  <c r="Q872" i="22"/>
  <c r="R872" i="22"/>
  <c r="S872" i="22"/>
  <c r="X872" i="22" s="1"/>
  <c r="U872" i="22"/>
  <c r="N873" i="22"/>
  <c r="AO873" i="22" s="1"/>
  <c r="O873" i="22"/>
  <c r="AP873" i="22" s="1"/>
  <c r="P873" i="22"/>
  <c r="Q873" i="22"/>
  <c r="R873" i="22"/>
  <c r="S873" i="22"/>
  <c r="X873" i="22" s="1"/>
  <c r="U873" i="22"/>
  <c r="N874" i="22"/>
  <c r="AO874" i="22" s="1"/>
  <c r="O874" i="22"/>
  <c r="AP874" i="22" s="1"/>
  <c r="P874" i="22"/>
  <c r="Q874" i="22"/>
  <c r="R874" i="22"/>
  <c r="S874" i="22"/>
  <c r="X874" i="22" s="1"/>
  <c r="U874" i="22"/>
  <c r="N875" i="22"/>
  <c r="AO875" i="22" s="1"/>
  <c r="O875" i="22"/>
  <c r="AP875" i="22" s="1"/>
  <c r="P875" i="22"/>
  <c r="Q875" i="22"/>
  <c r="R875" i="22"/>
  <c r="S875" i="22"/>
  <c r="X875" i="22" s="1"/>
  <c r="U875" i="22"/>
  <c r="N876" i="22"/>
  <c r="AO876" i="22" s="1"/>
  <c r="O876" i="22"/>
  <c r="AP876" i="22" s="1"/>
  <c r="P876" i="22"/>
  <c r="Q876" i="22"/>
  <c r="R876" i="22"/>
  <c r="S876" i="22"/>
  <c r="X876" i="22" s="1"/>
  <c r="U876" i="22"/>
  <c r="N877" i="22"/>
  <c r="AO877" i="22" s="1"/>
  <c r="O877" i="22"/>
  <c r="AP877" i="22" s="1"/>
  <c r="P877" i="22"/>
  <c r="Q877" i="22"/>
  <c r="R877" i="22"/>
  <c r="S877" i="22"/>
  <c r="X877" i="22" s="1"/>
  <c r="U877" i="22"/>
  <c r="N878" i="22"/>
  <c r="AO878" i="22" s="1"/>
  <c r="O878" i="22"/>
  <c r="AP878" i="22" s="1"/>
  <c r="P878" i="22"/>
  <c r="Q878" i="22"/>
  <c r="R878" i="22"/>
  <c r="S878" i="22"/>
  <c r="X878" i="22" s="1"/>
  <c r="U878" i="22"/>
  <c r="N879" i="22"/>
  <c r="AO879" i="22" s="1"/>
  <c r="O879" i="22"/>
  <c r="AP879" i="22" s="1"/>
  <c r="P879" i="22"/>
  <c r="Q879" i="22"/>
  <c r="R879" i="22"/>
  <c r="S879" i="22"/>
  <c r="X879" i="22" s="1"/>
  <c r="U879" i="22"/>
  <c r="N880" i="22"/>
  <c r="AO880" i="22" s="1"/>
  <c r="O880" i="22"/>
  <c r="AP880" i="22" s="1"/>
  <c r="P880" i="22"/>
  <c r="Q880" i="22"/>
  <c r="R880" i="22"/>
  <c r="S880" i="22"/>
  <c r="X880" i="22" s="1"/>
  <c r="U880" i="22"/>
  <c r="N881" i="22"/>
  <c r="AO881" i="22" s="1"/>
  <c r="O881" i="22"/>
  <c r="AP881" i="22" s="1"/>
  <c r="P881" i="22"/>
  <c r="Q881" i="22"/>
  <c r="R881" i="22"/>
  <c r="S881" i="22"/>
  <c r="X881" i="22" s="1"/>
  <c r="U881" i="22"/>
  <c r="N882" i="22"/>
  <c r="AO882" i="22" s="1"/>
  <c r="O882" i="22"/>
  <c r="AP882" i="22" s="1"/>
  <c r="P882" i="22"/>
  <c r="Q882" i="22"/>
  <c r="R882" i="22"/>
  <c r="S882" i="22"/>
  <c r="X882" i="22" s="1"/>
  <c r="U882" i="22"/>
  <c r="N883" i="22"/>
  <c r="AO883" i="22" s="1"/>
  <c r="O883" i="22"/>
  <c r="AP883" i="22" s="1"/>
  <c r="P883" i="22"/>
  <c r="Q883" i="22"/>
  <c r="R883" i="22"/>
  <c r="S883" i="22"/>
  <c r="X883" i="22" s="1"/>
  <c r="U883" i="22"/>
  <c r="N884" i="22"/>
  <c r="AO884" i="22" s="1"/>
  <c r="O884" i="22"/>
  <c r="AP884" i="22" s="1"/>
  <c r="P884" i="22"/>
  <c r="Q884" i="22"/>
  <c r="R884" i="22"/>
  <c r="S884" i="22"/>
  <c r="X884" i="22" s="1"/>
  <c r="U884" i="22"/>
  <c r="N885" i="22"/>
  <c r="AO885" i="22" s="1"/>
  <c r="O885" i="22"/>
  <c r="AP885" i="22" s="1"/>
  <c r="P885" i="22"/>
  <c r="Q885" i="22"/>
  <c r="R885" i="22"/>
  <c r="S885" i="22"/>
  <c r="X885" i="22" s="1"/>
  <c r="U885" i="22"/>
  <c r="N886" i="22"/>
  <c r="AO886" i="22" s="1"/>
  <c r="O886" i="22"/>
  <c r="AP886" i="22" s="1"/>
  <c r="P886" i="22"/>
  <c r="Q886" i="22"/>
  <c r="R886" i="22"/>
  <c r="S886" i="22"/>
  <c r="X886" i="22" s="1"/>
  <c r="U886" i="22"/>
  <c r="N887" i="22"/>
  <c r="AO887" i="22" s="1"/>
  <c r="O887" i="22"/>
  <c r="AP887" i="22" s="1"/>
  <c r="P887" i="22"/>
  <c r="Q887" i="22"/>
  <c r="R887" i="22"/>
  <c r="S887" i="22"/>
  <c r="X887" i="22" s="1"/>
  <c r="U887" i="22"/>
  <c r="N888" i="22"/>
  <c r="AO888" i="22" s="1"/>
  <c r="O888" i="22"/>
  <c r="AP888" i="22" s="1"/>
  <c r="P888" i="22"/>
  <c r="Q888" i="22"/>
  <c r="R888" i="22"/>
  <c r="S888" i="22"/>
  <c r="X888" i="22" s="1"/>
  <c r="U888" i="22"/>
  <c r="N889" i="22"/>
  <c r="AO889" i="22" s="1"/>
  <c r="O889" i="22"/>
  <c r="AP889" i="22" s="1"/>
  <c r="P889" i="22"/>
  <c r="Q889" i="22"/>
  <c r="R889" i="22"/>
  <c r="S889" i="22"/>
  <c r="X889" i="22" s="1"/>
  <c r="U889" i="22"/>
  <c r="N890" i="22"/>
  <c r="AO890" i="22" s="1"/>
  <c r="O890" i="22"/>
  <c r="AP890" i="22" s="1"/>
  <c r="P890" i="22"/>
  <c r="Q890" i="22"/>
  <c r="R890" i="22"/>
  <c r="S890" i="22"/>
  <c r="X890" i="22" s="1"/>
  <c r="U890" i="22"/>
  <c r="N891" i="22"/>
  <c r="AO891" i="22" s="1"/>
  <c r="O891" i="22"/>
  <c r="AP891" i="22" s="1"/>
  <c r="P891" i="22"/>
  <c r="Q891" i="22"/>
  <c r="R891" i="22"/>
  <c r="S891" i="22"/>
  <c r="X891" i="22" s="1"/>
  <c r="U891" i="22"/>
  <c r="N892" i="22"/>
  <c r="AO892" i="22" s="1"/>
  <c r="O892" i="22"/>
  <c r="AP892" i="22" s="1"/>
  <c r="P892" i="22"/>
  <c r="Q892" i="22"/>
  <c r="R892" i="22"/>
  <c r="S892" i="22"/>
  <c r="X892" i="22" s="1"/>
  <c r="U892" i="22"/>
  <c r="N893" i="22"/>
  <c r="AO893" i="22" s="1"/>
  <c r="O893" i="22"/>
  <c r="AP893" i="22" s="1"/>
  <c r="P893" i="22"/>
  <c r="Q893" i="22"/>
  <c r="R893" i="22"/>
  <c r="S893" i="22"/>
  <c r="X893" i="22" s="1"/>
  <c r="U893" i="22"/>
  <c r="N894" i="22"/>
  <c r="AO894" i="22" s="1"/>
  <c r="O894" i="22"/>
  <c r="AP894" i="22" s="1"/>
  <c r="P894" i="22"/>
  <c r="Q894" i="22"/>
  <c r="R894" i="22"/>
  <c r="S894" i="22"/>
  <c r="X894" i="22" s="1"/>
  <c r="U894" i="22"/>
  <c r="N895" i="22"/>
  <c r="AO895" i="22" s="1"/>
  <c r="O895" i="22"/>
  <c r="AP895" i="22" s="1"/>
  <c r="P895" i="22"/>
  <c r="Q895" i="22"/>
  <c r="R895" i="22"/>
  <c r="S895" i="22"/>
  <c r="X895" i="22" s="1"/>
  <c r="U895" i="22"/>
  <c r="N896" i="22"/>
  <c r="AO896" i="22" s="1"/>
  <c r="O896" i="22"/>
  <c r="AP896" i="22" s="1"/>
  <c r="P896" i="22"/>
  <c r="Q896" i="22"/>
  <c r="R896" i="22"/>
  <c r="S896" i="22"/>
  <c r="X896" i="22" s="1"/>
  <c r="U896" i="22"/>
  <c r="N897" i="22"/>
  <c r="AO897" i="22" s="1"/>
  <c r="O897" i="22"/>
  <c r="AP897" i="22" s="1"/>
  <c r="P897" i="22"/>
  <c r="Q897" i="22"/>
  <c r="R897" i="22"/>
  <c r="S897" i="22"/>
  <c r="X897" i="22" s="1"/>
  <c r="U897" i="22"/>
  <c r="N898" i="22"/>
  <c r="AO898" i="22" s="1"/>
  <c r="O898" i="22"/>
  <c r="AP898" i="22" s="1"/>
  <c r="P898" i="22"/>
  <c r="Q898" i="22"/>
  <c r="R898" i="22"/>
  <c r="S898" i="22"/>
  <c r="X898" i="22" s="1"/>
  <c r="U898" i="22"/>
  <c r="N899" i="22"/>
  <c r="AO899" i="22" s="1"/>
  <c r="O899" i="22"/>
  <c r="AP899" i="22" s="1"/>
  <c r="P899" i="22"/>
  <c r="Q899" i="22"/>
  <c r="R899" i="22"/>
  <c r="S899" i="22"/>
  <c r="X899" i="22" s="1"/>
  <c r="U899" i="22"/>
  <c r="N900" i="22"/>
  <c r="AO900" i="22" s="1"/>
  <c r="O900" i="22"/>
  <c r="AP900" i="22" s="1"/>
  <c r="P900" i="22"/>
  <c r="Q900" i="22"/>
  <c r="R900" i="22"/>
  <c r="S900" i="22"/>
  <c r="X900" i="22" s="1"/>
  <c r="U900" i="22"/>
  <c r="N901" i="22"/>
  <c r="AO901" i="22" s="1"/>
  <c r="O901" i="22"/>
  <c r="AP901" i="22" s="1"/>
  <c r="P901" i="22"/>
  <c r="Q901" i="22"/>
  <c r="R901" i="22"/>
  <c r="S901" i="22"/>
  <c r="X901" i="22" s="1"/>
  <c r="U901" i="22"/>
  <c r="N902" i="22"/>
  <c r="AO902" i="22" s="1"/>
  <c r="O902" i="22"/>
  <c r="AP902" i="22" s="1"/>
  <c r="P902" i="22"/>
  <c r="Q902" i="22"/>
  <c r="R902" i="22"/>
  <c r="S902" i="22"/>
  <c r="X902" i="22" s="1"/>
  <c r="U902" i="22"/>
  <c r="N903" i="22"/>
  <c r="AO903" i="22" s="1"/>
  <c r="O903" i="22"/>
  <c r="AP903" i="22" s="1"/>
  <c r="P903" i="22"/>
  <c r="Q903" i="22"/>
  <c r="R903" i="22"/>
  <c r="S903" i="22"/>
  <c r="X903" i="22" s="1"/>
  <c r="U903" i="22"/>
  <c r="N904" i="22"/>
  <c r="AO904" i="22" s="1"/>
  <c r="O904" i="22"/>
  <c r="AP904" i="22" s="1"/>
  <c r="P904" i="22"/>
  <c r="Q904" i="22"/>
  <c r="R904" i="22"/>
  <c r="S904" i="22"/>
  <c r="X904" i="22" s="1"/>
  <c r="U904" i="22"/>
  <c r="N905" i="22"/>
  <c r="AO905" i="22" s="1"/>
  <c r="O905" i="22"/>
  <c r="AP905" i="22" s="1"/>
  <c r="P905" i="22"/>
  <c r="Q905" i="22"/>
  <c r="R905" i="22"/>
  <c r="S905" i="22"/>
  <c r="X905" i="22" s="1"/>
  <c r="U905" i="22"/>
  <c r="N906" i="22"/>
  <c r="AO906" i="22" s="1"/>
  <c r="O906" i="22"/>
  <c r="AP906" i="22" s="1"/>
  <c r="P906" i="22"/>
  <c r="Q906" i="22"/>
  <c r="R906" i="22"/>
  <c r="S906" i="22"/>
  <c r="X906" i="22" s="1"/>
  <c r="U906" i="22"/>
  <c r="N907" i="22"/>
  <c r="AO907" i="22" s="1"/>
  <c r="O907" i="22"/>
  <c r="AP907" i="22" s="1"/>
  <c r="P907" i="22"/>
  <c r="Q907" i="22"/>
  <c r="R907" i="22"/>
  <c r="S907" i="22"/>
  <c r="X907" i="22" s="1"/>
  <c r="U907" i="22"/>
  <c r="N908" i="22"/>
  <c r="AO908" i="22" s="1"/>
  <c r="O908" i="22"/>
  <c r="AP908" i="22" s="1"/>
  <c r="P908" i="22"/>
  <c r="Q908" i="22"/>
  <c r="R908" i="22"/>
  <c r="S908" i="22"/>
  <c r="X908" i="22" s="1"/>
  <c r="U908" i="22"/>
  <c r="N909" i="22"/>
  <c r="AO909" i="22" s="1"/>
  <c r="O909" i="22"/>
  <c r="AP909" i="22" s="1"/>
  <c r="P909" i="22"/>
  <c r="Q909" i="22"/>
  <c r="R909" i="22"/>
  <c r="S909" i="22"/>
  <c r="X909" i="22" s="1"/>
  <c r="U909" i="22"/>
  <c r="N910" i="22"/>
  <c r="AO910" i="22" s="1"/>
  <c r="O910" i="22"/>
  <c r="AP910" i="22" s="1"/>
  <c r="P910" i="22"/>
  <c r="Q910" i="22"/>
  <c r="R910" i="22"/>
  <c r="S910" i="22"/>
  <c r="X910" i="22" s="1"/>
  <c r="U910" i="22"/>
  <c r="N911" i="22"/>
  <c r="AO911" i="22" s="1"/>
  <c r="O911" i="22"/>
  <c r="AP911" i="22" s="1"/>
  <c r="P911" i="22"/>
  <c r="Q911" i="22"/>
  <c r="R911" i="22"/>
  <c r="S911" i="22"/>
  <c r="X911" i="22" s="1"/>
  <c r="U911" i="22"/>
  <c r="N912" i="22"/>
  <c r="AO912" i="22" s="1"/>
  <c r="O912" i="22"/>
  <c r="AP912" i="22" s="1"/>
  <c r="P912" i="22"/>
  <c r="Q912" i="22"/>
  <c r="R912" i="22"/>
  <c r="S912" i="22"/>
  <c r="X912" i="22" s="1"/>
  <c r="U912" i="22"/>
  <c r="N913" i="22"/>
  <c r="AO913" i="22" s="1"/>
  <c r="O913" i="22"/>
  <c r="AP913" i="22" s="1"/>
  <c r="P913" i="22"/>
  <c r="Q913" i="22"/>
  <c r="R913" i="22"/>
  <c r="S913" i="22"/>
  <c r="X913" i="22" s="1"/>
  <c r="U913" i="22"/>
  <c r="N914" i="22"/>
  <c r="AO914" i="22" s="1"/>
  <c r="O914" i="22"/>
  <c r="AP914" i="22" s="1"/>
  <c r="P914" i="22"/>
  <c r="Q914" i="22"/>
  <c r="R914" i="22"/>
  <c r="S914" i="22"/>
  <c r="X914" i="22" s="1"/>
  <c r="U914" i="22"/>
  <c r="N915" i="22"/>
  <c r="AO915" i="22" s="1"/>
  <c r="O915" i="22"/>
  <c r="AP915" i="22" s="1"/>
  <c r="P915" i="22"/>
  <c r="Q915" i="22"/>
  <c r="R915" i="22"/>
  <c r="S915" i="22"/>
  <c r="X915" i="22" s="1"/>
  <c r="U915" i="22"/>
  <c r="N916" i="22"/>
  <c r="AO916" i="22" s="1"/>
  <c r="O916" i="22"/>
  <c r="AP916" i="22" s="1"/>
  <c r="P916" i="22"/>
  <c r="Q916" i="22"/>
  <c r="R916" i="22"/>
  <c r="S916" i="22"/>
  <c r="X916" i="22" s="1"/>
  <c r="U916" i="22"/>
  <c r="N917" i="22"/>
  <c r="AO917" i="22" s="1"/>
  <c r="O917" i="22"/>
  <c r="AP917" i="22" s="1"/>
  <c r="P917" i="22"/>
  <c r="Q917" i="22"/>
  <c r="R917" i="22"/>
  <c r="S917" i="22"/>
  <c r="X917" i="22" s="1"/>
  <c r="U917" i="22"/>
  <c r="N918" i="22"/>
  <c r="AO918" i="22" s="1"/>
  <c r="O918" i="22"/>
  <c r="AP918" i="22" s="1"/>
  <c r="P918" i="22"/>
  <c r="Q918" i="22"/>
  <c r="R918" i="22"/>
  <c r="S918" i="22"/>
  <c r="X918" i="22" s="1"/>
  <c r="U918" i="22"/>
  <c r="N919" i="22"/>
  <c r="AO919" i="22" s="1"/>
  <c r="O919" i="22"/>
  <c r="AP919" i="22" s="1"/>
  <c r="P919" i="22"/>
  <c r="Q919" i="22"/>
  <c r="R919" i="22"/>
  <c r="S919" i="22"/>
  <c r="X919" i="22" s="1"/>
  <c r="U919" i="22"/>
  <c r="N920" i="22"/>
  <c r="AO920" i="22" s="1"/>
  <c r="O920" i="22"/>
  <c r="AP920" i="22" s="1"/>
  <c r="P920" i="22"/>
  <c r="Q920" i="22"/>
  <c r="R920" i="22"/>
  <c r="S920" i="22"/>
  <c r="X920" i="22" s="1"/>
  <c r="U920" i="22"/>
  <c r="N921" i="22"/>
  <c r="AO921" i="22" s="1"/>
  <c r="O921" i="22"/>
  <c r="AP921" i="22" s="1"/>
  <c r="P921" i="22"/>
  <c r="Q921" i="22"/>
  <c r="R921" i="22"/>
  <c r="S921" i="22"/>
  <c r="X921" i="22" s="1"/>
  <c r="U921" i="22"/>
  <c r="N922" i="22"/>
  <c r="AO922" i="22" s="1"/>
  <c r="O922" i="22"/>
  <c r="AP922" i="22" s="1"/>
  <c r="P922" i="22"/>
  <c r="Q922" i="22"/>
  <c r="R922" i="22"/>
  <c r="S922" i="22"/>
  <c r="X922" i="22" s="1"/>
  <c r="U922" i="22"/>
  <c r="N923" i="22"/>
  <c r="AO923" i="22" s="1"/>
  <c r="O923" i="22"/>
  <c r="AP923" i="22" s="1"/>
  <c r="P923" i="22"/>
  <c r="Q923" i="22"/>
  <c r="R923" i="22"/>
  <c r="S923" i="22"/>
  <c r="X923" i="22" s="1"/>
  <c r="U923" i="22"/>
  <c r="N924" i="22"/>
  <c r="AO924" i="22" s="1"/>
  <c r="O924" i="22"/>
  <c r="AP924" i="22" s="1"/>
  <c r="P924" i="22"/>
  <c r="Q924" i="22"/>
  <c r="R924" i="22"/>
  <c r="S924" i="22"/>
  <c r="X924" i="22" s="1"/>
  <c r="U924" i="22"/>
  <c r="N925" i="22"/>
  <c r="AO925" i="22" s="1"/>
  <c r="O925" i="22"/>
  <c r="AP925" i="22" s="1"/>
  <c r="P925" i="22"/>
  <c r="Q925" i="22"/>
  <c r="R925" i="22"/>
  <c r="S925" i="22"/>
  <c r="X925" i="22" s="1"/>
  <c r="U925" i="22"/>
  <c r="N926" i="22"/>
  <c r="AO926" i="22" s="1"/>
  <c r="O926" i="22"/>
  <c r="AP926" i="22" s="1"/>
  <c r="P926" i="22"/>
  <c r="Q926" i="22"/>
  <c r="R926" i="22"/>
  <c r="S926" i="22"/>
  <c r="X926" i="22" s="1"/>
  <c r="U926" i="22"/>
  <c r="N927" i="22"/>
  <c r="AO927" i="22" s="1"/>
  <c r="O927" i="22"/>
  <c r="AP927" i="22" s="1"/>
  <c r="P927" i="22"/>
  <c r="Q927" i="22"/>
  <c r="R927" i="22"/>
  <c r="S927" i="22"/>
  <c r="X927" i="22" s="1"/>
  <c r="U927" i="22"/>
  <c r="N928" i="22"/>
  <c r="AO928" i="22" s="1"/>
  <c r="O928" i="22"/>
  <c r="AP928" i="22" s="1"/>
  <c r="P928" i="22"/>
  <c r="Q928" i="22"/>
  <c r="R928" i="22"/>
  <c r="S928" i="22"/>
  <c r="X928" i="22" s="1"/>
  <c r="U928" i="22"/>
  <c r="N929" i="22"/>
  <c r="AO929" i="22" s="1"/>
  <c r="O929" i="22"/>
  <c r="AP929" i="22" s="1"/>
  <c r="P929" i="22"/>
  <c r="Q929" i="22"/>
  <c r="R929" i="22"/>
  <c r="S929" i="22"/>
  <c r="X929" i="22" s="1"/>
  <c r="U929" i="22"/>
  <c r="N930" i="22"/>
  <c r="AO930" i="22" s="1"/>
  <c r="O930" i="22"/>
  <c r="AP930" i="22" s="1"/>
  <c r="P930" i="22"/>
  <c r="Q930" i="22"/>
  <c r="R930" i="22"/>
  <c r="S930" i="22"/>
  <c r="X930" i="22" s="1"/>
  <c r="U930" i="22"/>
  <c r="N931" i="22"/>
  <c r="AO931" i="22" s="1"/>
  <c r="O931" i="22"/>
  <c r="AP931" i="22" s="1"/>
  <c r="P931" i="22"/>
  <c r="Q931" i="22"/>
  <c r="R931" i="22"/>
  <c r="S931" i="22"/>
  <c r="X931" i="22" s="1"/>
  <c r="U931" i="22"/>
  <c r="N932" i="22"/>
  <c r="AO932" i="22" s="1"/>
  <c r="O932" i="22"/>
  <c r="AP932" i="22" s="1"/>
  <c r="P932" i="22"/>
  <c r="Q932" i="22"/>
  <c r="R932" i="22"/>
  <c r="S932" i="22"/>
  <c r="X932" i="22" s="1"/>
  <c r="U932" i="22"/>
  <c r="N933" i="22"/>
  <c r="AO933" i="22" s="1"/>
  <c r="O933" i="22"/>
  <c r="AP933" i="22" s="1"/>
  <c r="P933" i="22"/>
  <c r="Q933" i="22"/>
  <c r="R933" i="22"/>
  <c r="S933" i="22"/>
  <c r="X933" i="22" s="1"/>
  <c r="U933" i="22"/>
  <c r="N934" i="22"/>
  <c r="AO934" i="22" s="1"/>
  <c r="O934" i="22"/>
  <c r="AP934" i="22" s="1"/>
  <c r="P934" i="22"/>
  <c r="Q934" i="22"/>
  <c r="R934" i="22"/>
  <c r="S934" i="22"/>
  <c r="X934" i="22" s="1"/>
  <c r="U934" i="22"/>
  <c r="N935" i="22"/>
  <c r="AO935" i="22" s="1"/>
  <c r="O935" i="22"/>
  <c r="AP935" i="22" s="1"/>
  <c r="P935" i="22"/>
  <c r="Q935" i="22"/>
  <c r="R935" i="22"/>
  <c r="S935" i="22"/>
  <c r="X935" i="22" s="1"/>
  <c r="U935" i="22"/>
  <c r="N936" i="22"/>
  <c r="AO936" i="22" s="1"/>
  <c r="O936" i="22"/>
  <c r="AP936" i="22" s="1"/>
  <c r="P936" i="22"/>
  <c r="Q936" i="22"/>
  <c r="R936" i="22"/>
  <c r="S936" i="22"/>
  <c r="X936" i="22" s="1"/>
  <c r="U936" i="22"/>
  <c r="N937" i="22"/>
  <c r="AO937" i="22" s="1"/>
  <c r="O937" i="22"/>
  <c r="AP937" i="22" s="1"/>
  <c r="P937" i="22"/>
  <c r="Q937" i="22"/>
  <c r="R937" i="22"/>
  <c r="S937" i="22"/>
  <c r="X937" i="22" s="1"/>
  <c r="U937" i="22"/>
  <c r="N938" i="22"/>
  <c r="AO938" i="22" s="1"/>
  <c r="O938" i="22"/>
  <c r="AP938" i="22" s="1"/>
  <c r="P938" i="22"/>
  <c r="Q938" i="22"/>
  <c r="R938" i="22"/>
  <c r="S938" i="22"/>
  <c r="X938" i="22" s="1"/>
  <c r="U938" i="22"/>
  <c r="N939" i="22"/>
  <c r="AO939" i="22" s="1"/>
  <c r="O939" i="22"/>
  <c r="AP939" i="22" s="1"/>
  <c r="P939" i="22"/>
  <c r="Q939" i="22"/>
  <c r="R939" i="22"/>
  <c r="S939" i="22"/>
  <c r="X939" i="22" s="1"/>
  <c r="U939" i="22"/>
  <c r="N940" i="22"/>
  <c r="AO940" i="22" s="1"/>
  <c r="O940" i="22"/>
  <c r="AP940" i="22" s="1"/>
  <c r="P940" i="22"/>
  <c r="Q940" i="22"/>
  <c r="R940" i="22"/>
  <c r="S940" i="22"/>
  <c r="X940" i="22" s="1"/>
  <c r="U940" i="22"/>
  <c r="N941" i="22"/>
  <c r="AO941" i="22" s="1"/>
  <c r="O941" i="22"/>
  <c r="AP941" i="22" s="1"/>
  <c r="P941" i="22"/>
  <c r="Q941" i="22"/>
  <c r="R941" i="22"/>
  <c r="S941" i="22"/>
  <c r="X941" i="22" s="1"/>
  <c r="U941" i="22"/>
  <c r="N942" i="22"/>
  <c r="AO942" i="22" s="1"/>
  <c r="O942" i="22"/>
  <c r="AP942" i="22" s="1"/>
  <c r="P942" i="22"/>
  <c r="Q942" i="22"/>
  <c r="R942" i="22"/>
  <c r="S942" i="22"/>
  <c r="X942" i="22" s="1"/>
  <c r="U942" i="22"/>
  <c r="N943" i="22"/>
  <c r="AO943" i="22" s="1"/>
  <c r="O943" i="22"/>
  <c r="AP943" i="22" s="1"/>
  <c r="P943" i="22"/>
  <c r="Q943" i="22"/>
  <c r="R943" i="22"/>
  <c r="S943" i="22"/>
  <c r="X943" i="22" s="1"/>
  <c r="U943" i="22"/>
  <c r="N944" i="22"/>
  <c r="AO944" i="22" s="1"/>
  <c r="O944" i="22"/>
  <c r="AP944" i="22" s="1"/>
  <c r="P944" i="22"/>
  <c r="Q944" i="22"/>
  <c r="R944" i="22"/>
  <c r="S944" i="22"/>
  <c r="X944" i="22" s="1"/>
  <c r="U944" i="22"/>
  <c r="N945" i="22"/>
  <c r="AO945" i="22" s="1"/>
  <c r="O945" i="22"/>
  <c r="AP945" i="22" s="1"/>
  <c r="P945" i="22"/>
  <c r="Q945" i="22"/>
  <c r="R945" i="22"/>
  <c r="S945" i="22"/>
  <c r="X945" i="22" s="1"/>
  <c r="U945" i="22"/>
  <c r="N946" i="22"/>
  <c r="AO946" i="22" s="1"/>
  <c r="O946" i="22"/>
  <c r="AP946" i="22" s="1"/>
  <c r="P946" i="22"/>
  <c r="Q946" i="22"/>
  <c r="R946" i="22"/>
  <c r="S946" i="22"/>
  <c r="X946" i="22" s="1"/>
  <c r="U946" i="22"/>
  <c r="N947" i="22"/>
  <c r="AO947" i="22" s="1"/>
  <c r="O947" i="22"/>
  <c r="AP947" i="22" s="1"/>
  <c r="P947" i="22"/>
  <c r="Q947" i="22"/>
  <c r="R947" i="22"/>
  <c r="S947" i="22"/>
  <c r="X947" i="22" s="1"/>
  <c r="U947" i="22"/>
  <c r="N948" i="22"/>
  <c r="AO948" i="22" s="1"/>
  <c r="O948" i="22"/>
  <c r="AP948" i="22" s="1"/>
  <c r="P948" i="22"/>
  <c r="Q948" i="22"/>
  <c r="R948" i="22"/>
  <c r="S948" i="22"/>
  <c r="X948" i="22" s="1"/>
  <c r="U948" i="22"/>
  <c r="N949" i="22"/>
  <c r="AO949" i="22" s="1"/>
  <c r="O949" i="22"/>
  <c r="AP949" i="22" s="1"/>
  <c r="P949" i="22"/>
  <c r="Q949" i="22"/>
  <c r="R949" i="22"/>
  <c r="S949" i="22"/>
  <c r="X949" i="22" s="1"/>
  <c r="U949" i="22"/>
  <c r="N950" i="22"/>
  <c r="AO950" i="22" s="1"/>
  <c r="O950" i="22"/>
  <c r="AP950" i="22" s="1"/>
  <c r="P950" i="22"/>
  <c r="Q950" i="22"/>
  <c r="R950" i="22"/>
  <c r="S950" i="22"/>
  <c r="X950" i="22" s="1"/>
  <c r="U950" i="22"/>
  <c r="N951" i="22"/>
  <c r="AO951" i="22" s="1"/>
  <c r="O951" i="22"/>
  <c r="AP951" i="22" s="1"/>
  <c r="P951" i="22"/>
  <c r="Q951" i="22"/>
  <c r="R951" i="22"/>
  <c r="S951" i="22"/>
  <c r="X951" i="22" s="1"/>
  <c r="U951" i="22"/>
  <c r="N952" i="22"/>
  <c r="AO952" i="22" s="1"/>
  <c r="O952" i="22"/>
  <c r="AP952" i="22" s="1"/>
  <c r="P952" i="22"/>
  <c r="Q952" i="22"/>
  <c r="R952" i="22"/>
  <c r="S952" i="22"/>
  <c r="X952" i="22" s="1"/>
  <c r="U952" i="22"/>
  <c r="N953" i="22"/>
  <c r="AO953" i="22" s="1"/>
  <c r="O953" i="22"/>
  <c r="AP953" i="22" s="1"/>
  <c r="P953" i="22"/>
  <c r="Q953" i="22"/>
  <c r="R953" i="22"/>
  <c r="S953" i="22"/>
  <c r="X953" i="22" s="1"/>
  <c r="U953" i="22"/>
  <c r="N954" i="22"/>
  <c r="AO954" i="22" s="1"/>
  <c r="O954" i="22"/>
  <c r="AP954" i="22" s="1"/>
  <c r="P954" i="22"/>
  <c r="Q954" i="22"/>
  <c r="R954" i="22"/>
  <c r="S954" i="22"/>
  <c r="X954" i="22" s="1"/>
  <c r="U954" i="22"/>
  <c r="N955" i="22"/>
  <c r="AO955" i="22" s="1"/>
  <c r="O955" i="22"/>
  <c r="AP955" i="22" s="1"/>
  <c r="P955" i="22"/>
  <c r="Q955" i="22"/>
  <c r="R955" i="22"/>
  <c r="S955" i="22"/>
  <c r="X955" i="22" s="1"/>
  <c r="U955" i="22"/>
  <c r="N956" i="22"/>
  <c r="AO956" i="22" s="1"/>
  <c r="O956" i="22"/>
  <c r="AP956" i="22" s="1"/>
  <c r="P956" i="22"/>
  <c r="Q956" i="22"/>
  <c r="R956" i="22"/>
  <c r="S956" i="22"/>
  <c r="X956" i="22" s="1"/>
  <c r="U956" i="22"/>
  <c r="N957" i="22"/>
  <c r="AO957" i="22" s="1"/>
  <c r="O957" i="22"/>
  <c r="AP957" i="22" s="1"/>
  <c r="P957" i="22"/>
  <c r="Q957" i="22"/>
  <c r="R957" i="22"/>
  <c r="S957" i="22"/>
  <c r="X957" i="22" s="1"/>
  <c r="U957" i="22"/>
  <c r="N958" i="22"/>
  <c r="AO958" i="22" s="1"/>
  <c r="O958" i="22"/>
  <c r="AP958" i="22" s="1"/>
  <c r="P958" i="22"/>
  <c r="Q958" i="22"/>
  <c r="R958" i="22"/>
  <c r="S958" i="22"/>
  <c r="X958" i="22" s="1"/>
  <c r="U958" i="22"/>
  <c r="N959" i="22"/>
  <c r="AO959" i="22" s="1"/>
  <c r="O959" i="22"/>
  <c r="AP959" i="22" s="1"/>
  <c r="P959" i="22"/>
  <c r="Q959" i="22"/>
  <c r="R959" i="22"/>
  <c r="S959" i="22"/>
  <c r="X959" i="22" s="1"/>
  <c r="U959" i="22"/>
  <c r="N960" i="22"/>
  <c r="AO960" i="22" s="1"/>
  <c r="O960" i="22"/>
  <c r="AP960" i="22" s="1"/>
  <c r="P960" i="22"/>
  <c r="Q960" i="22"/>
  <c r="R960" i="22"/>
  <c r="S960" i="22"/>
  <c r="X960" i="22" s="1"/>
  <c r="U960" i="22"/>
  <c r="N961" i="22"/>
  <c r="AO961" i="22" s="1"/>
  <c r="O961" i="22"/>
  <c r="AP961" i="22" s="1"/>
  <c r="P961" i="22"/>
  <c r="Q961" i="22"/>
  <c r="R961" i="22"/>
  <c r="S961" i="22"/>
  <c r="X961" i="22" s="1"/>
  <c r="U961" i="22"/>
  <c r="N962" i="22"/>
  <c r="AO962" i="22" s="1"/>
  <c r="O962" i="22"/>
  <c r="AP962" i="22" s="1"/>
  <c r="P962" i="22"/>
  <c r="Q962" i="22"/>
  <c r="R962" i="22"/>
  <c r="S962" i="22"/>
  <c r="X962" i="22" s="1"/>
  <c r="U962" i="22"/>
  <c r="N963" i="22"/>
  <c r="AO963" i="22" s="1"/>
  <c r="O963" i="22"/>
  <c r="AP963" i="22" s="1"/>
  <c r="P963" i="22"/>
  <c r="Q963" i="22"/>
  <c r="R963" i="22"/>
  <c r="S963" i="22"/>
  <c r="X963" i="22" s="1"/>
  <c r="U963" i="22"/>
  <c r="N964" i="22"/>
  <c r="AO964" i="22" s="1"/>
  <c r="O964" i="22"/>
  <c r="AP964" i="22" s="1"/>
  <c r="P964" i="22"/>
  <c r="Q964" i="22"/>
  <c r="R964" i="22"/>
  <c r="S964" i="22"/>
  <c r="X964" i="22" s="1"/>
  <c r="U964" i="22"/>
  <c r="N965" i="22"/>
  <c r="AO965" i="22" s="1"/>
  <c r="O965" i="22"/>
  <c r="AP965" i="22" s="1"/>
  <c r="P965" i="22"/>
  <c r="Q965" i="22"/>
  <c r="R965" i="22"/>
  <c r="S965" i="22"/>
  <c r="X965" i="22" s="1"/>
  <c r="U965" i="22"/>
  <c r="N966" i="22"/>
  <c r="AO966" i="22" s="1"/>
  <c r="O966" i="22"/>
  <c r="AP966" i="22" s="1"/>
  <c r="P966" i="22"/>
  <c r="Q966" i="22"/>
  <c r="R966" i="22"/>
  <c r="S966" i="22"/>
  <c r="X966" i="22" s="1"/>
  <c r="U966" i="22"/>
  <c r="N967" i="22"/>
  <c r="AO967" i="22" s="1"/>
  <c r="O967" i="22"/>
  <c r="AP967" i="22" s="1"/>
  <c r="P967" i="22"/>
  <c r="Q967" i="22"/>
  <c r="R967" i="22"/>
  <c r="S967" i="22"/>
  <c r="X967" i="22" s="1"/>
  <c r="U967" i="22"/>
  <c r="N968" i="22"/>
  <c r="AO968" i="22" s="1"/>
  <c r="O968" i="22"/>
  <c r="AP968" i="22" s="1"/>
  <c r="P968" i="22"/>
  <c r="Q968" i="22"/>
  <c r="R968" i="22"/>
  <c r="S968" i="22"/>
  <c r="X968" i="22" s="1"/>
  <c r="U968" i="22"/>
  <c r="N969" i="22"/>
  <c r="AO969" i="22" s="1"/>
  <c r="O969" i="22"/>
  <c r="AP969" i="22" s="1"/>
  <c r="P969" i="22"/>
  <c r="Q969" i="22"/>
  <c r="R969" i="22"/>
  <c r="S969" i="22"/>
  <c r="X969" i="22" s="1"/>
  <c r="U969" i="22"/>
  <c r="N970" i="22"/>
  <c r="AO970" i="22" s="1"/>
  <c r="O970" i="22"/>
  <c r="AP970" i="22" s="1"/>
  <c r="P970" i="22"/>
  <c r="Q970" i="22"/>
  <c r="R970" i="22"/>
  <c r="S970" i="22"/>
  <c r="X970" i="22" s="1"/>
  <c r="U970" i="22"/>
  <c r="N971" i="22"/>
  <c r="AO971" i="22" s="1"/>
  <c r="O971" i="22"/>
  <c r="AP971" i="22" s="1"/>
  <c r="P971" i="22"/>
  <c r="Q971" i="22"/>
  <c r="R971" i="22"/>
  <c r="S971" i="22"/>
  <c r="X971" i="22" s="1"/>
  <c r="U971" i="22"/>
  <c r="N972" i="22"/>
  <c r="AO972" i="22" s="1"/>
  <c r="O972" i="22"/>
  <c r="AP972" i="22" s="1"/>
  <c r="P972" i="22"/>
  <c r="Q972" i="22"/>
  <c r="R972" i="22"/>
  <c r="S972" i="22"/>
  <c r="X972" i="22" s="1"/>
  <c r="U972" i="22"/>
  <c r="N973" i="22"/>
  <c r="AO973" i="22" s="1"/>
  <c r="O973" i="22"/>
  <c r="AP973" i="22" s="1"/>
  <c r="P973" i="22"/>
  <c r="Q973" i="22"/>
  <c r="R973" i="22"/>
  <c r="S973" i="22"/>
  <c r="X973" i="22" s="1"/>
  <c r="U973" i="22"/>
  <c r="N974" i="22"/>
  <c r="AO974" i="22" s="1"/>
  <c r="O974" i="22"/>
  <c r="AP974" i="22" s="1"/>
  <c r="P974" i="22"/>
  <c r="Q974" i="22"/>
  <c r="R974" i="22"/>
  <c r="S974" i="22"/>
  <c r="X974" i="22" s="1"/>
  <c r="U974" i="22"/>
  <c r="N975" i="22"/>
  <c r="AO975" i="22" s="1"/>
  <c r="O975" i="22"/>
  <c r="AP975" i="22" s="1"/>
  <c r="P975" i="22"/>
  <c r="Q975" i="22"/>
  <c r="R975" i="22"/>
  <c r="S975" i="22"/>
  <c r="X975" i="22" s="1"/>
  <c r="U975" i="22"/>
  <c r="N976" i="22"/>
  <c r="AO976" i="22" s="1"/>
  <c r="O976" i="22"/>
  <c r="AP976" i="22" s="1"/>
  <c r="P976" i="22"/>
  <c r="Q976" i="22"/>
  <c r="R976" i="22"/>
  <c r="S976" i="22"/>
  <c r="X976" i="22" s="1"/>
  <c r="U976" i="22"/>
  <c r="N977" i="22"/>
  <c r="AO977" i="22" s="1"/>
  <c r="O977" i="22"/>
  <c r="AP977" i="22" s="1"/>
  <c r="P977" i="22"/>
  <c r="Q977" i="22"/>
  <c r="R977" i="22"/>
  <c r="S977" i="22"/>
  <c r="X977" i="22" s="1"/>
  <c r="U977" i="22"/>
  <c r="N978" i="22"/>
  <c r="AO978" i="22" s="1"/>
  <c r="O978" i="22"/>
  <c r="AP978" i="22" s="1"/>
  <c r="P978" i="22"/>
  <c r="Q978" i="22"/>
  <c r="R978" i="22"/>
  <c r="S978" i="22"/>
  <c r="X978" i="22" s="1"/>
  <c r="U978" i="22"/>
  <c r="N979" i="22"/>
  <c r="AO979" i="22" s="1"/>
  <c r="O979" i="22"/>
  <c r="AP979" i="22" s="1"/>
  <c r="P979" i="22"/>
  <c r="Q979" i="22"/>
  <c r="R979" i="22"/>
  <c r="S979" i="22"/>
  <c r="X979" i="22" s="1"/>
  <c r="U979" i="22"/>
  <c r="N980" i="22"/>
  <c r="AO980" i="22" s="1"/>
  <c r="O980" i="22"/>
  <c r="AP980" i="22" s="1"/>
  <c r="P980" i="22"/>
  <c r="Q980" i="22"/>
  <c r="R980" i="22"/>
  <c r="S980" i="22"/>
  <c r="X980" i="22" s="1"/>
  <c r="U980" i="22"/>
  <c r="N981" i="22"/>
  <c r="AO981" i="22" s="1"/>
  <c r="O981" i="22"/>
  <c r="AP981" i="22" s="1"/>
  <c r="P981" i="22"/>
  <c r="Q981" i="22"/>
  <c r="R981" i="22"/>
  <c r="S981" i="22"/>
  <c r="X981" i="22" s="1"/>
  <c r="U981" i="22"/>
  <c r="N982" i="22"/>
  <c r="AO982" i="22" s="1"/>
  <c r="O982" i="22"/>
  <c r="AP982" i="22" s="1"/>
  <c r="P982" i="22"/>
  <c r="Q982" i="22"/>
  <c r="R982" i="22"/>
  <c r="S982" i="22"/>
  <c r="X982" i="22" s="1"/>
  <c r="U982" i="22"/>
  <c r="N983" i="22"/>
  <c r="AO983" i="22" s="1"/>
  <c r="O983" i="22"/>
  <c r="AP983" i="22" s="1"/>
  <c r="P983" i="22"/>
  <c r="Q983" i="22"/>
  <c r="R983" i="22"/>
  <c r="S983" i="22"/>
  <c r="X983" i="22" s="1"/>
  <c r="U983" i="22"/>
  <c r="N984" i="22"/>
  <c r="AO984" i="22" s="1"/>
  <c r="O984" i="22"/>
  <c r="AP984" i="22" s="1"/>
  <c r="P984" i="22"/>
  <c r="Q984" i="22"/>
  <c r="R984" i="22"/>
  <c r="S984" i="22"/>
  <c r="X984" i="22" s="1"/>
  <c r="U984" i="22"/>
  <c r="N985" i="22"/>
  <c r="AO985" i="22" s="1"/>
  <c r="O985" i="22"/>
  <c r="AP985" i="22" s="1"/>
  <c r="P985" i="22"/>
  <c r="Q985" i="22"/>
  <c r="R985" i="22"/>
  <c r="S985" i="22"/>
  <c r="X985" i="22" s="1"/>
  <c r="U985" i="22"/>
  <c r="N986" i="22"/>
  <c r="AO986" i="22" s="1"/>
  <c r="O986" i="22"/>
  <c r="AP986" i="22" s="1"/>
  <c r="P986" i="22"/>
  <c r="Q986" i="22"/>
  <c r="R986" i="22"/>
  <c r="S986" i="22"/>
  <c r="X986" i="22" s="1"/>
  <c r="U986" i="22"/>
  <c r="N987" i="22"/>
  <c r="AO987" i="22" s="1"/>
  <c r="O987" i="22"/>
  <c r="AP987" i="22" s="1"/>
  <c r="P987" i="22"/>
  <c r="Q987" i="22"/>
  <c r="R987" i="22"/>
  <c r="S987" i="22"/>
  <c r="X987" i="22" s="1"/>
  <c r="U987" i="22"/>
  <c r="N988" i="22"/>
  <c r="AO988" i="22" s="1"/>
  <c r="O988" i="22"/>
  <c r="AP988" i="22" s="1"/>
  <c r="P988" i="22"/>
  <c r="Q988" i="22"/>
  <c r="R988" i="22"/>
  <c r="S988" i="22"/>
  <c r="X988" i="22" s="1"/>
  <c r="U988" i="22"/>
  <c r="N989" i="22"/>
  <c r="AO989" i="22" s="1"/>
  <c r="O989" i="22"/>
  <c r="AP989" i="22" s="1"/>
  <c r="P989" i="22"/>
  <c r="Q989" i="22"/>
  <c r="R989" i="22"/>
  <c r="S989" i="22"/>
  <c r="X989" i="22" s="1"/>
  <c r="U989" i="22"/>
  <c r="N990" i="22"/>
  <c r="AO990" i="22" s="1"/>
  <c r="O990" i="22"/>
  <c r="AP990" i="22" s="1"/>
  <c r="P990" i="22"/>
  <c r="Q990" i="22"/>
  <c r="R990" i="22"/>
  <c r="S990" i="22"/>
  <c r="X990" i="22" s="1"/>
  <c r="U990" i="22"/>
  <c r="N991" i="22"/>
  <c r="AO991" i="22" s="1"/>
  <c r="O991" i="22"/>
  <c r="AP991" i="22" s="1"/>
  <c r="P991" i="22"/>
  <c r="Q991" i="22"/>
  <c r="R991" i="22"/>
  <c r="S991" i="22"/>
  <c r="X991" i="22" s="1"/>
  <c r="U991" i="22"/>
  <c r="N992" i="22"/>
  <c r="AO992" i="22" s="1"/>
  <c r="O992" i="22"/>
  <c r="AP992" i="22" s="1"/>
  <c r="P992" i="22"/>
  <c r="Q992" i="22"/>
  <c r="R992" i="22"/>
  <c r="S992" i="22"/>
  <c r="X992" i="22" s="1"/>
  <c r="U992" i="22"/>
  <c r="N993" i="22"/>
  <c r="AO993" i="22" s="1"/>
  <c r="O993" i="22"/>
  <c r="AP993" i="22" s="1"/>
  <c r="P993" i="22"/>
  <c r="Q993" i="22"/>
  <c r="R993" i="22"/>
  <c r="S993" i="22"/>
  <c r="X993" i="22" s="1"/>
  <c r="U993" i="22"/>
  <c r="N994" i="22"/>
  <c r="AO994" i="22" s="1"/>
  <c r="O994" i="22"/>
  <c r="AP994" i="22" s="1"/>
  <c r="P994" i="22"/>
  <c r="Q994" i="22"/>
  <c r="R994" i="22"/>
  <c r="S994" i="22"/>
  <c r="X994" i="22" s="1"/>
  <c r="U994" i="22"/>
  <c r="N995" i="22"/>
  <c r="AO995" i="22" s="1"/>
  <c r="O995" i="22"/>
  <c r="AP995" i="22" s="1"/>
  <c r="P995" i="22"/>
  <c r="Q995" i="22"/>
  <c r="R995" i="22"/>
  <c r="S995" i="22"/>
  <c r="X995" i="22" s="1"/>
  <c r="U995" i="22"/>
  <c r="N996" i="22"/>
  <c r="AO996" i="22" s="1"/>
  <c r="O996" i="22"/>
  <c r="AP996" i="22" s="1"/>
  <c r="P996" i="22"/>
  <c r="Q996" i="22"/>
  <c r="R996" i="22"/>
  <c r="S996" i="22"/>
  <c r="X996" i="22" s="1"/>
  <c r="U996" i="22"/>
  <c r="N997" i="22"/>
  <c r="AO997" i="22" s="1"/>
  <c r="O997" i="22"/>
  <c r="AP997" i="22" s="1"/>
  <c r="P997" i="22"/>
  <c r="Q997" i="22"/>
  <c r="R997" i="22"/>
  <c r="S997" i="22"/>
  <c r="X997" i="22" s="1"/>
  <c r="U997" i="22"/>
  <c r="N998" i="22"/>
  <c r="AO998" i="22" s="1"/>
  <c r="O998" i="22"/>
  <c r="AP998" i="22" s="1"/>
  <c r="P998" i="22"/>
  <c r="Q998" i="22"/>
  <c r="R998" i="22"/>
  <c r="S998" i="22"/>
  <c r="X998" i="22" s="1"/>
  <c r="U998" i="22"/>
  <c r="N999" i="22"/>
  <c r="AO999" i="22" s="1"/>
  <c r="O999" i="22"/>
  <c r="AP999" i="22" s="1"/>
  <c r="P999" i="22"/>
  <c r="Q999" i="22"/>
  <c r="R999" i="22"/>
  <c r="S999" i="22"/>
  <c r="X999" i="22" s="1"/>
  <c r="U999" i="22"/>
  <c r="N1000" i="22"/>
  <c r="AO1000" i="22" s="1"/>
  <c r="O1000" i="22"/>
  <c r="AP1000" i="22" s="1"/>
  <c r="P1000" i="22"/>
  <c r="Q1000" i="22"/>
  <c r="R1000" i="22"/>
  <c r="S1000" i="22"/>
  <c r="X1000" i="22" s="1"/>
  <c r="U1000" i="22"/>
  <c r="N1001" i="22"/>
  <c r="AO1001" i="22" s="1"/>
  <c r="O1001" i="22"/>
  <c r="AP1001" i="22" s="1"/>
  <c r="P1001" i="22"/>
  <c r="Q1001" i="22"/>
  <c r="R1001" i="22"/>
  <c r="S1001" i="22"/>
  <c r="X1001" i="22" s="1"/>
  <c r="U1001" i="22"/>
  <c r="N1002" i="22"/>
  <c r="AO1002" i="22" s="1"/>
  <c r="O1002" i="22"/>
  <c r="AP1002" i="22" s="1"/>
  <c r="P1002" i="22"/>
  <c r="Q1002" i="22"/>
  <c r="R1002" i="22"/>
  <c r="S1002" i="22"/>
  <c r="X1002" i="22" s="1"/>
  <c r="U1002" i="22"/>
  <c r="N1003" i="22"/>
  <c r="AO1003" i="22" s="1"/>
  <c r="O1003" i="22"/>
  <c r="AP1003" i="22" s="1"/>
  <c r="P1003" i="22"/>
  <c r="Q1003" i="22"/>
  <c r="R1003" i="22"/>
  <c r="S1003" i="22"/>
  <c r="X1003" i="22" s="1"/>
  <c r="U1003" i="22"/>
  <c r="N1004" i="22"/>
  <c r="AO1004" i="22" s="1"/>
  <c r="O1004" i="22"/>
  <c r="AP1004" i="22" s="1"/>
  <c r="P1004" i="22"/>
  <c r="Q1004" i="22"/>
  <c r="R1004" i="22"/>
  <c r="S1004" i="22"/>
  <c r="X1004" i="22" s="1"/>
  <c r="U1004" i="22"/>
  <c r="N1005" i="22"/>
  <c r="AO1005" i="22" s="1"/>
  <c r="O1005" i="22"/>
  <c r="AP1005" i="22" s="1"/>
  <c r="P1005" i="22"/>
  <c r="Q1005" i="22"/>
  <c r="R1005" i="22"/>
  <c r="S1005" i="22"/>
  <c r="X1005" i="22" s="1"/>
  <c r="U1005" i="22"/>
  <c r="N1006" i="22"/>
  <c r="AO1006" i="22" s="1"/>
  <c r="O1006" i="22"/>
  <c r="AP1006" i="22" s="1"/>
  <c r="P1006" i="22"/>
  <c r="Q1006" i="22"/>
  <c r="R1006" i="22"/>
  <c r="S1006" i="22"/>
  <c r="X1006" i="22" s="1"/>
  <c r="U1006" i="22"/>
  <c r="N1007" i="22"/>
  <c r="AO1007" i="22" s="1"/>
  <c r="O1007" i="22"/>
  <c r="AP1007" i="22" s="1"/>
  <c r="P1007" i="22"/>
  <c r="Q1007" i="22"/>
  <c r="R1007" i="22"/>
  <c r="S1007" i="22"/>
  <c r="X1007" i="22" s="1"/>
  <c r="U1007" i="22"/>
  <c r="N1008" i="22"/>
  <c r="AO1008" i="22" s="1"/>
  <c r="O1008" i="22"/>
  <c r="AP1008" i="22" s="1"/>
  <c r="P1008" i="22"/>
  <c r="Q1008" i="22"/>
  <c r="R1008" i="22"/>
  <c r="S1008" i="22"/>
  <c r="X1008" i="22" s="1"/>
  <c r="U1008" i="22"/>
  <c r="N1009" i="22"/>
  <c r="AO1009" i="22" s="1"/>
  <c r="O1009" i="22"/>
  <c r="AP1009" i="22" s="1"/>
  <c r="P1009" i="22"/>
  <c r="Q1009" i="22"/>
  <c r="R1009" i="22"/>
  <c r="S1009" i="22"/>
  <c r="X1009" i="22" s="1"/>
  <c r="U1009" i="22"/>
  <c r="N1010" i="22"/>
  <c r="AO1010" i="22" s="1"/>
  <c r="O1010" i="22"/>
  <c r="AP1010" i="22" s="1"/>
  <c r="P1010" i="22"/>
  <c r="Q1010" i="22"/>
  <c r="R1010" i="22"/>
  <c r="S1010" i="22"/>
  <c r="X1010" i="22" s="1"/>
  <c r="U1010" i="22"/>
  <c r="N1011" i="22"/>
  <c r="O1011" i="22"/>
  <c r="P1011" i="22"/>
  <c r="Q1011" i="22"/>
  <c r="R1011" i="22"/>
  <c r="S1011" i="22"/>
  <c r="U1011" i="22"/>
  <c r="N1012" i="22"/>
  <c r="O1012" i="22"/>
  <c r="P1012" i="22"/>
  <c r="Q1012" i="22"/>
  <c r="R1012" i="22"/>
  <c r="S1012" i="22"/>
  <c r="U1012" i="22"/>
  <c r="R11" i="22"/>
  <c r="R10" i="22"/>
  <c r="S10" i="22"/>
  <c r="C10" i="22"/>
  <c r="AL10" i="22" s="1"/>
  <c r="D350" i="19"/>
  <c r="D351" i="19"/>
  <c r="D352" i="19"/>
  <c r="D353" i="19"/>
  <c r="D354" i="19"/>
  <c r="D355" i="19"/>
  <c r="D356" i="19"/>
  <c r="D357" i="19"/>
  <c r="D358" i="19"/>
  <c r="D359" i="19"/>
  <c r="D360" i="19"/>
  <c r="D361" i="19"/>
  <c r="D362" i="19"/>
  <c r="D363" i="19"/>
  <c r="D364" i="19"/>
  <c r="D365" i="19"/>
  <c r="D366" i="19"/>
  <c r="D367" i="19"/>
  <c r="D368" i="19"/>
  <c r="D369" i="19"/>
  <c r="D370" i="19"/>
  <c r="D371" i="19"/>
  <c r="D372" i="19"/>
  <c r="D373" i="19"/>
  <c r="D374" i="19"/>
  <c r="D375" i="19"/>
  <c r="D376" i="19"/>
  <c r="D377" i="19"/>
  <c r="D378" i="19"/>
  <c r="D379" i="19"/>
  <c r="D380" i="19"/>
  <c r="D381" i="19"/>
  <c r="D382" i="19"/>
  <c r="D383" i="19"/>
  <c r="D384" i="19"/>
  <c r="D385" i="19"/>
  <c r="D386" i="19"/>
  <c r="D387" i="19"/>
  <c r="D388" i="19"/>
  <c r="D389" i="19"/>
  <c r="D390" i="19"/>
  <c r="D391" i="19"/>
  <c r="D392" i="19"/>
  <c r="D393" i="19"/>
  <c r="D394" i="19"/>
  <c r="D395" i="19"/>
  <c r="D396" i="19"/>
  <c r="D397" i="19"/>
  <c r="D398" i="19"/>
  <c r="D399" i="19"/>
  <c r="D400" i="19"/>
  <c r="D401" i="19"/>
  <c r="D402" i="19"/>
  <c r="D403" i="19"/>
  <c r="D404" i="19"/>
  <c r="D405" i="19"/>
  <c r="D406" i="19"/>
  <c r="D407" i="19"/>
  <c r="D408" i="19"/>
  <c r="D409" i="19"/>
  <c r="D410" i="19"/>
  <c r="D411" i="19"/>
  <c r="D412" i="19"/>
  <c r="D413" i="19"/>
  <c r="D414" i="19"/>
  <c r="D415" i="19"/>
  <c r="D416" i="19"/>
  <c r="D417" i="19"/>
  <c r="D418" i="19"/>
  <c r="D419" i="19"/>
  <c r="D420" i="19"/>
  <c r="D421" i="19"/>
  <c r="D422" i="19"/>
  <c r="D423" i="19"/>
  <c r="D424" i="19"/>
  <c r="D425" i="19"/>
  <c r="D426" i="19"/>
  <c r="D427" i="19"/>
  <c r="D428" i="19"/>
  <c r="D429" i="19"/>
  <c r="D430" i="19"/>
  <c r="D431" i="19"/>
  <c r="D432" i="19"/>
  <c r="D433" i="19"/>
  <c r="D434" i="19"/>
  <c r="D435" i="19"/>
  <c r="D436" i="19"/>
  <c r="D437" i="19"/>
  <c r="D438" i="19"/>
  <c r="D439" i="19"/>
  <c r="D440" i="19"/>
  <c r="D441" i="19"/>
  <c r="D442" i="19"/>
  <c r="D443" i="19"/>
  <c r="D444" i="19"/>
  <c r="D445" i="19"/>
  <c r="D446" i="19"/>
  <c r="D447" i="19"/>
  <c r="D448" i="19"/>
  <c r="D449" i="19"/>
  <c r="D450" i="19"/>
  <c r="D451" i="19"/>
  <c r="D452" i="19"/>
  <c r="D453" i="19"/>
  <c r="D454" i="19"/>
  <c r="D455" i="19"/>
  <c r="D456" i="19"/>
  <c r="D457" i="19"/>
  <c r="D458" i="19"/>
  <c r="D459" i="19"/>
  <c r="D460" i="19"/>
  <c r="D461" i="19"/>
  <c r="D462" i="19"/>
  <c r="D463" i="19"/>
  <c r="D464" i="19"/>
  <c r="D465" i="19"/>
  <c r="D466" i="19"/>
  <c r="D467" i="19"/>
  <c r="D468" i="19"/>
  <c r="D469" i="19"/>
  <c r="D470" i="19"/>
  <c r="D471" i="19"/>
  <c r="D472" i="19"/>
  <c r="D473" i="19"/>
  <c r="D474" i="19"/>
  <c r="D475" i="19"/>
  <c r="D476" i="19"/>
  <c r="D477" i="19"/>
  <c r="D478" i="19"/>
  <c r="D479" i="19"/>
  <c r="D480" i="19"/>
  <c r="D481" i="19"/>
  <c r="D482" i="19"/>
  <c r="D483" i="19"/>
  <c r="D484" i="19"/>
  <c r="D485" i="19"/>
  <c r="D486" i="19"/>
  <c r="D487" i="19"/>
  <c r="D488" i="19"/>
  <c r="D489" i="19"/>
  <c r="D490" i="19"/>
  <c r="D491" i="19"/>
  <c r="D492" i="19"/>
  <c r="D493" i="19"/>
  <c r="D494" i="19"/>
  <c r="D495" i="19"/>
  <c r="D496" i="19"/>
  <c r="D497" i="19"/>
  <c r="D498" i="19"/>
  <c r="D499" i="19"/>
  <c r="D500" i="19"/>
  <c r="D501" i="19"/>
  <c r="D502" i="19"/>
  <c r="D503" i="19"/>
  <c r="D504" i="19"/>
  <c r="D505" i="19"/>
  <c r="D506" i="19"/>
  <c r="D507" i="19"/>
  <c r="D508" i="19"/>
  <c r="D509" i="19"/>
  <c r="D510" i="19"/>
  <c r="D511" i="19"/>
  <c r="D512" i="19"/>
  <c r="D513" i="19"/>
  <c r="D514" i="19"/>
  <c r="D515" i="19"/>
  <c r="D516" i="19"/>
  <c r="D517" i="19"/>
  <c r="D518" i="19"/>
  <c r="D519" i="19"/>
  <c r="D520" i="19"/>
  <c r="D521" i="19"/>
  <c r="D522" i="19"/>
  <c r="D523" i="19"/>
  <c r="D524" i="19"/>
  <c r="D525" i="19"/>
  <c r="D526" i="19"/>
  <c r="D527" i="19"/>
  <c r="D528" i="19"/>
  <c r="D529" i="19"/>
  <c r="D530" i="19"/>
  <c r="D531" i="19"/>
  <c r="D532" i="19"/>
  <c r="D533" i="19"/>
  <c r="D534" i="19"/>
  <c r="D535" i="19"/>
  <c r="D536" i="19"/>
  <c r="D537" i="19"/>
  <c r="D538" i="19"/>
  <c r="D539" i="19"/>
  <c r="D540" i="19"/>
  <c r="D541" i="19"/>
  <c r="D542" i="19"/>
  <c r="D543" i="19"/>
  <c r="D544" i="19"/>
  <c r="D545" i="19"/>
  <c r="D546" i="19"/>
  <c r="D547" i="19"/>
  <c r="D548" i="19"/>
  <c r="D549" i="19"/>
  <c r="D550" i="19"/>
  <c r="D551" i="19"/>
  <c r="D552" i="19"/>
  <c r="D553" i="19"/>
  <c r="D554" i="19"/>
  <c r="D555" i="19"/>
  <c r="D556" i="19"/>
  <c r="D557" i="19"/>
  <c r="D558" i="19"/>
  <c r="D559" i="19"/>
  <c r="D560" i="19"/>
  <c r="D561" i="19"/>
  <c r="D562" i="19"/>
  <c r="D563" i="19"/>
  <c r="D564" i="19"/>
  <c r="D565" i="19"/>
  <c r="D566" i="19"/>
  <c r="D567" i="19"/>
  <c r="D568" i="19"/>
  <c r="D569" i="19"/>
  <c r="D570" i="19"/>
  <c r="D571" i="19"/>
  <c r="D572" i="19"/>
  <c r="D573" i="19"/>
  <c r="D574" i="19"/>
  <c r="D575" i="19"/>
  <c r="D576" i="19"/>
  <c r="D577" i="19"/>
  <c r="D578" i="19"/>
  <c r="D579" i="19"/>
  <c r="D580" i="19"/>
  <c r="D581" i="19"/>
  <c r="D582" i="19"/>
  <c r="D583" i="19"/>
  <c r="D584" i="19"/>
  <c r="D585" i="19"/>
  <c r="D586" i="19"/>
  <c r="D587" i="19"/>
  <c r="D588" i="19"/>
  <c r="D589" i="19"/>
  <c r="D590" i="19"/>
  <c r="D591" i="19"/>
  <c r="D592" i="19"/>
  <c r="D593" i="19"/>
  <c r="D594" i="19"/>
  <c r="D595" i="19"/>
  <c r="D596" i="19"/>
  <c r="D597" i="19"/>
  <c r="D598" i="19"/>
  <c r="D599" i="19"/>
  <c r="D600" i="19"/>
  <c r="D601" i="19"/>
  <c r="D602" i="19"/>
  <c r="D603" i="19"/>
  <c r="D604" i="19"/>
  <c r="D605" i="19"/>
  <c r="D606" i="19"/>
  <c r="D607" i="19"/>
  <c r="D608" i="19"/>
  <c r="D609" i="19"/>
  <c r="D610" i="19"/>
  <c r="D611" i="19"/>
  <c r="D612" i="19"/>
  <c r="D613" i="19"/>
  <c r="D614" i="19"/>
  <c r="D615" i="19"/>
  <c r="D616" i="19"/>
  <c r="D617" i="19"/>
  <c r="D618" i="19"/>
  <c r="D619" i="19"/>
  <c r="D620" i="19"/>
  <c r="D621" i="19"/>
  <c r="D622" i="19"/>
  <c r="D623" i="19"/>
  <c r="D624" i="19"/>
  <c r="D625" i="19"/>
  <c r="D626" i="19"/>
  <c r="D627" i="19"/>
  <c r="D628" i="19"/>
  <c r="D629" i="19"/>
  <c r="D630" i="19"/>
  <c r="D631" i="19"/>
  <c r="D632" i="19"/>
  <c r="D633" i="19"/>
  <c r="D634" i="19"/>
  <c r="D635" i="19"/>
  <c r="D636" i="19"/>
  <c r="D637" i="19"/>
  <c r="D638" i="19"/>
  <c r="D639" i="19"/>
  <c r="D640" i="19"/>
  <c r="D641" i="19"/>
  <c r="D642" i="19"/>
  <c r="D643" i="19"/>
  <c r="D644" i="19"/>
  <c r="D645" i="19"/>
  <c r="D646" i="19"/>
  <c r="D647" i="19"/>
  <c r="D648" i="19"/>
  <c r="D649" i="19"/>
  <c r="D650" i="19"/>
  <c r="D651" i="19"/>
  <c r="D652" i="19"/>
  <c r="D653" i="19"/>
  <c r="D654" i="19"/>
  <c r="D655" i="19"/>
  <c r="D656" i="19"/>
  <c r="D657" i="19"/>
  <c r="D658" i="19"/>
  <c r="D659" i="19"/>
  <c r="D660" i="19"/>
  <c r="D661" i="19"/>
  <c r="D662" i="19"/>
  <c r="D663" i="19"/>
  <c r="D664" i="19"/>
  <c r="D665" i="19"/>
  <c r="D666" i="19"/>
  <c r="D667" i="19"/>
  <c r="D668" i="19"/>
  <c r="D669" i="19"/>
  <c r="D670" i="19"/>
  <c r="D671" i="19"/>
  <c r="D672" i="19"/>
  <c r="D673" i="19"/>
  <c r="D674" i="19"/>
  <c r="D675" i="19"/>
  <c r="D676" i="19"/>
  <c r="D677" i="19"/>
  <c r="D678" i="19"/>
  <c r="D679" i="19"/>
  <c r="D680" i="19"/>
  <c r="D681" i="19"/>
  <c r="D682" i="19"/>
  <c r="D683" i="19"/>
  <c r="D684" i="19"/>
  <c r="D685" i="19"/>
  <c r="D686" i="19"/>
  <c r="D687" i="19"/>
  <c r="D688" i="19"/>
  <c r="D689" i="19"/>
  <c r="D690" i="19"/>
  <c r="D691" i="19"/>
  <c r="D692" i="19"/>
  <c r="D693" i="19"/>
  <c r="D694" i="19"/>
  <c r="D695" i="19"/>
  <c r="D696" i="19"/>
  <c r="D697" i="19"/>
  <c r="D698" i="19"/>
  <c r="D699" i="19"/>
  <c r="D700" i="19"/>
  <c r="D701" i="19"/>
  <c r="D702" i="19"/>
  <c r="D703" i="19"/>
  <c r="D704" i="19"/>
  <c r="D705" i="19"/>
  <c r="D706" i="19"/>
  <c r="D707" i="19"/>
  <c r="D708" i="19"/>
  <c r="D709" i="19"/>
  <c r="D710" i="19"/>
  <c r="D711" i="19"/>
  <c r="D712" i="19"/>
  <c r="D713" i="19"/>
  <c r="D714" i="19"/>
  <c r="D715" i="19"/>
  <c r="D716" i="19"/>
  <c r="D717" i="19"/>
  <c r="D718" i="19"/>
  <c r="D719" i="19"/>
  <c r="D720" i="19"/>
  <c r="D721" i="19"/>
  <c r="D722" i="19"/>
  <c r="D723" i="19"/>
  <c r="D724" i="19"/>
  <c r="D725" i="19"/>
  <c r="D726" i="19"/>
  <c r="D727" i="19"/>
  <c r="D728" i="19"/>
  <c r="D729" i="19"/>
  <c r="D730" i="19"/>
  <c r="D731" i="19"/>
  <c r="D732" i="19"/>
  <c r="D733" i="19"/>
  <c r="D734" i="19"/>
  <c r="D735" i="19"/>
  <c r="D736" i="19"/>
  <c r="D737" i="19"/>
  <c r="D738" i="19"/>
  <c r="D739" i="19"/>
  <c r="D740" i="19"/>
  <c r="D741" i="19"/>
  <c r="D742" i="19"/>
  <c r="D743" i="19"/>
  <c r="D744" i="19"/>
  <c r="D745" i="19"/>
  <c r="D746" i="19"/>
  <c r="D747" i="19"/>
  <c r="D748" i="19"/>
  <c r="D749" i="19"/>
  <c r="D750" i="19"/>
  <c r="D751" i="19"/>
  <c r="D752" i="19"/>
  <c r="D753" i="19"/>
  <c r="D754" i="19"/>
  <c r="D755" i="19"/>
  <c r="D756" i="19"/>
  <c r="D757" i="19"/>
  <c r="D758" i="19"/>
  <c r="D759" i="19"/>
  <c r="D760" i="19"/>
  <c r="D761" i="19"/>
  <c r="D762" i="19"/>
  <c r="D763" i="19"/>
  <c r="D764" i="19"/>
  <c r="D765" i="19"/>
  <c r="D766" i="19"/>
  <c r="D767" i="19"/>
  <c r="D768" i="19"/>
  <c r="D769" i="19"/>
  <c r="D770" i="19"/>
  <c r="D771" i="19"/>
  <c r="D772" i="19"/>
  <c r="D773" i="19"/>
  <c r="D774" i="19"/>
  <c r="D775" i="19"/>
  <c r="D776" i="19"/>
  <c r="D777" i="19"/>
  <c r="D778" i="19"/>
  <c r="D779" i="19"/>
  <c r="D780" i="19"/>
  <c r="D781" i="19"/>
  <c r="D782" i="19"/>
  <c r="D783" i="19"/>
  <c r="D784" i="19"/>
  <c r="D785" i="19"/>
  <c r="D786" i="19"/>
  <c r="D787" i="19"/>
  <c r="D788" i="19"/>
  <c r="D789" i="19"/>
  <c r="D790" i="19"/>
  <c r="D791" i="19"/>
  <c r="D792" i="19"/>
  <c r="D793" i="19"/>
  <c r="D794" i="19"/>
  <c r="D795" i="19"/>
  <c r="D796" i="19"/>
  <c r="D797" i="19"/>
  <c r="D798" i="19"/>
  <c r="D799" i="19"/>
  <c r="D800" i="19"/>
  <c r="D801" i="19"/>
  <c r="D802" i="19"/>
  <c r="D803" i="19"/>
  <c r="D804" i="19"/>
  <c r="D805" i="19"/>
  <c r="D806" i="19"/>
  <c r="D807" i="19"/>
  <c r="D808" i="19"/>
  <c r="D809" i="19"/>
  <c r="D810" i="19"/>
  <c r="D811" i="19"/>
  <c r="D812" i="19"/>
  <c r="D813" i="19"/>
  <c r="D814" i="19"/>
  <c r="D815" i="19"/>
  <c r="D816" i="19"/>
  <c r="D817" i="19"/>
  <c r="D818" i="19"/>
  <c r="D819" i="19"/>
  <c r="D820" i="19"/>
  <c r="D821" i="19"/>
  <c r="D822" i="19"/>
  <c r="D823" i="19"/>
  <c r="D824" i="19"/>
  <c r="D825" i="19"/>
  <c r="D826" i="19"/>
  <c r="D827" i="19"/>
  <c r="D828" i="19"/>
  <c r="D829" i="19"/>
  <c r="D830" i="19"/>
  <c r="D831" i="19"/>
  <c r="D832" i="19"/>
  <c r="D833" i="19"/>
  <c r="D834" i="19"/>
  <c r="D835" i="19"/>
  <c r="D836" i="19"/>
  <c r="D837" i="19"/>
  <c r="D838" i="19"/>
  <c r="D839" i="19"/>
  <c r="D840" i="19"/>
  <c r="D841" i="19"/>
  <c r="D842" i="19"/>
  <c r="D843" i="19"/>
  <c r="D844" i="19"/>
  <c r="D845" i="19"/>
  <c r="D846" i="19"/>
  <c r="D847" i="19"/>
  <c r="D848" i="19"/>
  <c r="D849" i="19"/>
  <c r="D850" i="19"/>
  <c r="D851" i="19"/>
  <c r="D852" i="19"/>
  <c r="D853" i="19"/>
  <c r="D854" i="19"/>
  <c r="D855" i="19"/>
  <c r="D856" i="19"/>
  <c r="D857" i="19"/>
  <c r="D858" i="19"/>
  <c r="D859" i="19"/>
  <c r="D860" i="19"/>
  <c r="D861" i="19"/>
  <c r="D862" i="19"/>
  <c r="D863" i="19"/>
  <c r="D864" i="19"/>
  <c r="D865" i="19"/>
  <c r="D866" i="19"/>
  <c r="D867" i="19"/>
  <c r="D868" i="19"/>
  <c r="D869" i="19"/>
  <c r="D870" i="19"/>
  <c r="D871" i="19"/>
  <c r="D872" i="19"/>
  <c r="D873" i="19"/>
  <c r="D874" i="19"/>
  <c r="D875" i="19"/>
  <c r="D876" i="19"/>
  <c r="D877" i="19"/>
  <c r="D878" i="19"/>
  <c r="D879" i="19"/>
  <c r="D880" i="19"/>
  <c r="D881" i="19"/>
  <c r="D882" i="19"/>
  <c r="D883" i="19"/>
  <c r="D884" i="19"/>
  <c r="D885" i="19"/>
  <c r="D886" i="19"/>
  <c r="D887" i="19"/>
  <c r="D888" i="19"/>
  <c r="D889" i="19"/>
  <c r="D890" i="19"/>
  <c r="D891" i="19"/>
  <c r="D892" i="19"/>
  <c r="D893" i="19"/>
  <c r="D894" i="19"/>
  <c r="D895" i="19"/>
  <c r="D896" i="19"/>
  <c r="D897" i="19"/>
  <c r="D898" i="19"/>
  <c r="D899" i="19"/>
  <c r="D900" i="19"/>
  <c r="D901" i="19"/>
  <c r="D902" i="19"/>
  <c r="D903" i="19"/>
  <c r="D904" i="19"/>
  <c r="D905" i="19"/>
  <c r="D906" i="19"/>
  <c r="D907" i="19"/>
  <c r="D908" i="19"/>
  <c r="D909" i="19"/>
  <c r="D910" i="19"/>
  <c r="D911" i="19"/>
  <c r="D912" i="19"/>
  <c r="D913" i="19"/>
  <c r="D914" i="19"/>
  <c r="D915" i="19"/>
  <c r="D916" i="19"/>
  <c r="D917" i="19"/>
  <c r="D918" i="19"/>
  <c r="D919" i="19"/>
  <c r="D920" i="19"/>
  <c r="D921" i="19"/>
  <c r="D922" i="19"/>
  <c r="D923" i="19"/>
  <c r="D924" i="19"/>
  <c r="D925" i="19"/>
  <c r="D926" i="19"/>
  <c r="D927" i="19"/>
  <c r="D928" i="19"/>
  <c r="D929" i="19"/>
  <c r="D930" i="19"/>
  <c r="D931" i="19"/>
  <c r="D932" i="19"/>
  <c r="D933" i="19"/>
  <c r="D934" i="19"/>
  <c r="D935" i="19"/>
  <c r="D936" i="19"/>
  <c r="D937" i="19"/>
  <c r="D938" i="19"/>
  <c r="D939" i="19"/>
  <c r="D940" i="19"/>
  <c r="D941" i="19"/>
  <c r="D942" i="19"/>
  <c r="D943" i="19"/>
  <c r="D944" i="19"/>
  <c r="D945" i="19"/>
  <c r="D946" i="19"/>
  <c r="D947" i="19"/>
  <c r="D948" i="19"/>
  <c r="D949" i="19"/>
  <c r="D950" i="19"/>
  <c r="D951" i="19"/>
  <c r="D952" i="19"/>
  <c r="D953" i="19"/>
  <c r="D954" i="19"/>
  <c r="D955" i="19"/>
  <c r="D956" i="19"/>
  <c r="D957" i="19"/>
  <c r="D958" i="19"/>
  <c r="D959" i="19"/>
  <c r="D960" i="19"/>
  <c r="D961" i="19"/>
  <c r="D962" i="19"/>
  <c r="D963" i="19"/>
  <c r="D964" i="19"/>
  <c r="D965" i="19"/>
  <c r="D966" i="19"/>
  <c r="D967" i="19"/>
  <c r="D968" i="19"/>
  <c r="D969" i="19"/>
  <c r="D970" i="19"/>
  <c r="D971" i="19"/>
  <c r="D972" i="19"/>
  <c r="D973" i="19"/>
  <c r="D974" i="19"/>
  <c r="D975" i="19"/>
  <c r="D976" i="19"/>
  <c r="D977" i="19"/>
  <c r="D978" i="19"/>
  <c r="D979" i="19"/>
  <c r="D980" i="19"/>
  <c r="D981" i="19"/>
  <c r="D982" i="19"/>
  <c r="D983" i="19"/>
  <c r="D984" i="19"/>
  <c r="D985" i="19"/>
  <c r="D986" i="19"/>
  <c r="D987" i="19"/>
  <c r="D988" i="19"/>
  <c r="D989" i="19"/>
  <c r="D990" i="19"/>
  <c r="D991" i="19"/>
  <c r="D992" i="19"/>
  <c r="D993" i="19"/>
  <c r="D994" i="19"/>
  <c r="D995" i="19"/>
  <c r="D996" i="19"/>
  <c r="D997" i="19"/>
  <c r="D998" i="19"/>
  <c r="D999" i="19"/>
  <c r="D1000" i="19"/>
  <c r="D1001" i="19"/>
  <c r="D1002" i="19"/>
  <c r="D1003" i="19"/>
  <c r="D1004" i="19"/>
  <c r="D1005" i="19"/>
  <c r="D1006" i="19"/>
  <c r="D1007" i="19"/>
  <c r="D1008" i="19"/>
  <c r="D1009" i="19"/>
  <c r="D1010" i="19"/>
  <c r="D1011" i="19"/>
  <c r="D1012" i="19"/>
  <c r="D1013" i="19"/>
  <c r="D1014" i="19"/>
  <c r="D1015" i="19"/>
  <c r="D1016" i="19"/>
  <c r="D1017" i="19"/>
  <c r="D1018" i="19"/>
  <c r="D1019" i="19"/>
  <c r="D1020" i="19"/>
  <c r="D1021" i="19"/>
  <c r="D1022" i="19"/>
  <c r="D1023" i="19"/>
  <c r="D1024" i="19"/>
  <c r="D1025" i="19"/>
  <c r="D1026" i="19"/>
  <c r="D1027" i="19"/>
  <c r="D1028" i="19"/>
  <c r="D1029" i="19"/>
  <c r="D1030" i="19"/>
  <c r="D1031" i="19"/>
  <c r="D1032" i="19"/>
  <c r="D1033" i="19"/>
  <c r="D1034" i="19"/>
  <c r="D1035" i="19"/>
  <c r="D1036" i="19"/>
  <c r="D1037" i="19"/>
  <c r="D1038" i="19"/>
  <c r="D1039" i="19"/>
  <c r="D1040" i="19"/>
  <c r="D1041" i="19"/>
  <c r="D1042" i="19"/>
  <c r="D1043" i="19"/>
  <c r="D1044" i="19"/>
  <c r="D1045" i="19"/>
  <c r="D1046" i="19"/>
  <c r="D1047" i="19"/>
  <c r="D1048" i="19"/>
  <c r="D1049" i="19"/>
  <c r="D1050" i="19"/>
  <c r="D1051" i="19"/>
  <c r="D1052" i="19"/>
  <c r="D1053" i="19"/>
  <c r="D1054" i="19"/>
  <c r="D1055" i="19"/>
  <c r="D1056" i="19"/>
  <c r="D1057" i="19"/>
  <c r="D1058" i="19"/>
  <c r="D1059" i="19"/>
  <c r="D1060" i="19"/>
  <c r="D1061" i="19"/>
  <c r="D1062" i="19"/>
  <c r="D1063" i="19"/>
  <c r="D1064" i="19"/>
  <c r="D1065" i="19"/>
  <c r="D1066" i="19"/>
  <c r="D1067" i="19"/>
  <c r="D1068" i="19"/>
  <c r="D1069" i="19"/>
  <c r="D1070" i="19"/>
  <c r="D1071" i="19"/>
  <c r="D1072" i="19"/>
  <c r="D1073" i="19"/>
  <c r="D1074" i="19"/>
  <c r="D1075" i="19"/>
  <c r="D1076" i="19"/>
  <c r="D1077" i="19"/>
  <c r="D1078" i="19"/>
  <c r="D1079" i="19"/>
  <c r="D1080" i="19"/>
  <c r="D1081" i="19"/>
  <c r="D1082" i="19"/>
  <c r="D1083" i="19"/>
  <c r="D1084" i="19"/>
  <c r="D1085" i="19"/>
  <c r="D1086" i="19"/>
  <c r="D1087" i="19"/>
  <c r="D1088" i="19"/>
  <c r="D1089" i="19"/>
  <c r="D1090" i="19"/>
  <c r="D1091" i="19"/>
  <c r="D1092" i="19"/>
  <c r="D1093" i="19"/>
  <c r="D1094" i="19"/>
  <c r="D1095" i="19"/>
  <c r="D1096" i="19"/>
  <c r="D1097" i="19"/>
  <c r="D1098" i="19"/>
  <c r="D1099" i="19"/>
  <c r="CZ9" i="26"/>
  <c r="CQ9" i="26"/>
  <c r="CH9" i="26"/>
  <c r="BY9" i="26"/>
  <c r="BP9" i="26"/>
  <c r="BG9" i="26"/>
  <c r="AX9" i="26"/>
  <c r="AO9" i="26"/>
  <c r="CY261" i="26"/>
  <c r="DD261" i="26" s="1"/>
  <c r="CY260" i="26"/>
  <c r="CY259" i="26"/>
  <c r="DD259" i="26" s="1"/>
  <c r="CY258" i="26"/>
  <c r="CY257" i="26"/>
  <c r="CY256" i="26"/>
  <c r="CY255" i="26"/>
  <c r="DC255" i="26" s="1"/>
  <c r="CY254" i="26"/>
  <c r="CY253" i="26"/>
  <c r="CY252" i="26"/>
  <c r="CY251" i="26"/>
  <c r="DD251" i="26" s="1"/>
  <c r="CY250" i="26"/>
  <c r="CY249" i="26"/>
  <c r="CY248" i="26"/>
  <c r="CY247" i="26"/>
  <c r="DD247" i="26" s="1"/>
  <c r="CY246" i="26"/>
  <c r="CY245" i="26"/>
  <c r="CY244" i="26"/>
  <c r="CY243" i="26"/>
  <c r="DC243" i="26" s="1"/>
  <c r="CY242" i="26"/>
  <c r="CY241" i="26"/>
  <c r="DC241" i="26" s="1"/>
  <c r="CY240" i="26"/>
  <c r="CY239" i="26"/>
  <c r="DD239" i="26" s="1"/>
  <c r="CY238" i="26"/>
  <c r="CY237" i="26"/>
  <c r="CY236" i="26"/>
  <c r="CY235" i="26"/>
  <c r="DD235" i="26" s="1"/>
  <c r="CY234" i="26"/>
  <c r="DC234" i="26" s="1"/>
  <c r="CY233" i="26"/>
  <c r="DC233" i="26" s="1"/>
  <c r="CY232" i="26"/>
  <c r="CY231" i="26"/>
  <c r="CY230" i="26"/>
  <c r="DC230" i="26" s="1"/>
  <c r="CY229" i="26"/>
  <c r="CY228" i="26"/>
  <c r="CY227" i="26"/>
  <c r="CY226" i="26"/>
  <c r="CY225" i="26"/>
  <c r="CY224" i="26"/>
  <c r="DD224" i="26" s="1"/>
  <c r="CY223" i="26"/>
  <c r="DD223" i="26" s="1"/>
  <c r="CY222" i="26"/>
  <c r="CY221" i="26"/>
  <c r="CY220" i="26"/>
  <c r="DD220" i="26" s="1"/>
  <c r="CY219" i="26"/>
  <c r="CY218" i="26"/>
  <c r="CY217" i="26"/>
  <c r="CY216" i="26"/>
  <c r="CY215" i="26"/>
  <c r="DD215" i="26" s="1"/>
  <c r="CY214" i="26"/>
  <c r="CY213" i="26"/>
  <c r="DD213" i="26" s="1"/>
  <c r="CY212" i="26"/>
  <c r="CY211" i="26"/>
  <c r="DD211" i="26" s="1"/>
  <c r="CY210" i="26"/>
  <c r="CY209" i="26"/>
  <c r="DD209" i="26" s="1"/>
  <c r="CY208" i="26"/>
  <c r="CY207" i="26"/>
  <c r="DC207" i="26" s="1"/>
  <c r="CY206" i="26"/>
  <c r="CY205" i="26"/>
  <c r="CY204" i="26"/>
  <c r="DD204" i="26" s="1"/>
  <c r="CY203" i="26"/>
  <c r="DD203" i="26" s="1"/>
  <c r="CY202" i="26"/>
  <c r="CY201" i="26"/>
  <c r="CY200" i="26"/>
  <c r="DC200" i="26" s="1"/>
  <c r="CY199" i="26"/>
  <c r="DD199" i="26" s="1"/>
  <c r="CY198" i="26"/>
  <c r="CY197" i="26"/>
  <c r="CY196" i="26"/>
  <c r="DD196" i="26" s="1"/>
  <c r="CY195" i="26"/>
  <c r="CY194" i="26"/>
  <c r="CY193" i="26"/>
  <c r="DC193" i="26" s="1"/>
  <c r="CY192" i="26"/>
  <c r="DC192" i="26" s="1"/>
  <c r="CY191" i="26"/>
  <c r="DD191" i="26" s="1"/>
  <c r="CY190" i="26"/>
  <c r="CY189" i="26"/>
  <c r="CY188" i="26"/>
  <c r="CY187" i="26"/>
  <c r="DD187" i="26" s="1"/>
  <c r="CY186" i="26"/>
  <c r="CY185" i="26"/>
  <c r="CY184" i="26"/>
  <c r="CY183" i="26"/>
  <c r="CY182" i="26"/>
  <c r="DC182" i="26" s="1"/>
  <c r="CY181" i="26"/>
  <c r="CY180" i="26"/>
  <c r="CY179" i="26"/>
  <c r="DD179" i="26" s="1"/>
  <c r="CY178" i="26"/>
  <c r="CY177" i="26"/>
  <c r="CY176" i="26"/>
  <c r="DC176" i="26" s="1"/>
  <c r="CY175" i="26"/>
  <c r="DD175" i="26" s="1"/>
  <c r="CY174" i="26"/>
  <c r="DC174" i="26" s="1"/>
  <c r="CY173" i="26"/>
  <c r="DC173" i="26" s="1"/>
  <c r="CY172" i="26"/>
  <c r="CY171" i="26"/>
  <c r="CY170" i="26"/>
  <c r="CY169" i="26"/>
  <c r="CY168" i="26"/>
  <c r="CY167" i="26"/>
  <c r="CY166" i="26"/>
  <c r="DD166" i="26" s="1"/>
  <c r="CY165" i="26"/>
  <c r="DD165" i="26" s="1"/>
  <c r="CY164" i="26"/>
  <c r="DD164" i="26" s="1"/>
  <c r="CY163" i="26"/>
  <c r="DD163" i="26" s="1"/>
  <c r="CY162" i="26"/>
  <c r="CY161" i="26"/>
  <c r="CY160" i="26"/>
  <c r="CY159" i="26"/>
  <c r="CY158" i="26"/>
  <c r="CY157" i="26"/>
  <c r="CY156" i="26"/>
  <c r="CY155" i="26"/>
  <c r="DD155" i="26" s="1"/>
  <c r="CY154" i="26"/>
  <c r="CY153" i="26"/>
  <c r="CY152" i="26"/>
  <c r="CY151" i="26"/>
  <c r="DD151" i="26" s="1"/>
  <c r="CY150" i="26"/>
  <c r="CY149" i="26"/>
  <c r="CY148" i="26"/>
  <c r="CY147" i="26"/>
  <c r="DC147" i="26" s="1"/>
  <c r="CY146" i="26"/>
  <c r="CY145" i="26"/>
  <c r="DC145" i="26" s="1"/>
  <c r="CY144" i="26"/>
  <c r="DC144" i="26" s="1"/>
  <c r="CY143" i="26"/>
  <c r="DD143" i="26" s="1"/>
  <c r="CY142" i="26"/>
  <c r="CY141" i="26"/>
  <c r="CY140" i="26"/>
  <c r="DD140" i="26" s="1"/>
  <c r="CY139" i="26"/>
  <c r="DD139" i="26" s="1"/>
  <c r="CY138" i="26"/>
  <c r="DD138" i="26" s="1"/>
  <c r="CY137" i="26"/>
  <c r="DC137" i="26" s="1"/>
  <c r="CY136" i="26"/>
  <c r="CY135" i="26"/>
  <c r="CY134" i="26"/>
  <c r="DC134" i="26" s="1"/>
  <c r="CY133" i="26"/>
  <c r="CY132" i="26"/>
  <c r="DC132" i="26" s="1"/>
  <c r="CY131" i="26"/>
  <c r="CY130" i="26"/>
  <c r="CY129" i="26"/>
  <c r="CY128" i="26"/>
  <c r="CY127" i="26"/>
  <c r="DD127" i="26" s="1"/>
  <c r="CY126" i="26"/>
  <c r="DD126" i="26" s="1"/>
  <c r="CY125" i="26"/>
  <c r="CY124" i="26"/>
  <c r="DC124" i="26" s="1"/>
  <c r="CY123" i="26"/>
  <c r="CY122" i="26"/>
  <c r="CY121" i="26"/>
  <c r="CY120" i="26"/>
  <c r="DD120" i="26" s="1"/>
  <c r="CY119" i="26"/>
  <c r="CY118" i="26"/>
  <c r="CY117" i="26"/>
  <c r="DD117" i="26" s="1"/>
  <c r="CY116" i="26"/>
  <c r="CY115" i="26"/>
  <c r="DD115" i="26" s="1"/>
  <c r="CY114" i="26"/>
  <c r="CY113" i="26"/>
  <c r="DD113" i="26" s="1"/>
  <c r="CY112" i="26"/>
  <c r="CY111" i="26"/>
  <c r="DC111" i="26" s="1"/>
  <c r="CY110" i="26"/>
  <c r="CY109" i="26"/>
  <c r="CY108" i="26"/>
  <c r="DC108" i="26" s="1"/>
  <c r="CY107" i="26"/>
  <c r="DD107" i="26" s="1"/>
  <c r="CY106" i="26"/>
  <c r="CY105" i="26"/>
  <c r="CY104" i="26"/>
  <c r="CY103" i="26"/>
  <c r="DD103" i="26" s="1"/>
  <c r="CY102" i="26"/>
  <c r="CY101" i="26"/>
  <c r="CY100" i="26"/>
  <c r="DD100" i="26" s="1"/>
  <c r="CY99" i="26"/>
  <c r="CY98" i="26"/>
  <c r="CY97" i="26"/>
  <c r="DC97" i="26" s="1"/>
  <c r="CY96" i="26"/>
  <c r="CY95" i="26"/>
  <c r="DD95" i="26" s="1"/>
  <c r="CY94" i="26"/>
  <c r="CY93" i="26"/>
  <c r="CY92" i="26"/>
  <c r="CY91" i="26"/>
  <c r="DD91" i="26" s="1"/>
  <c r="CY90" i="26"/>
  <c r="CY89" i="26"/>
  <c r="CY88" i="26"/>
  <c r="CY87" i="26"/>
  <c r="CY86" i="26"/>
  <c r="DC86" i="26" s="1"/>
  <c r="CY85" i="26"/>
  <c r="CY84" i="26"/>
  <c r="DC84" i="26" s="1"/>
  <c r="CY83" i="26"/>
  <c r="DD83" i="26" s="1"/>
  <c r="CY82" i="26"/>
  <c r="CY81" i="26"/>
  <c r="CY80" i="26"/>
  <c r="DC80" i="26" s="1"/>
  <c r="CY79" i="26"/>
  <c r="DD79" i="26" s="1"/>
  <c r="CY78" i="26"/>
  <c r="CY77" i="26"/>
  <c r="DC77" i="26" s="1"/>
  <c r="CY76" i="26"/>
  <c r="CY75" i="26"/>
  <c r="CY74" i="26"/>
  <c r="CY73" i="26"/>
  <c r="CY72" i="26"/>
  <c r="CY71" i="26"/>
  <c r="CY70" i="26"/>
  <c r="CY69" i="26"/>
  <c r="DD69" i="26" s="1"/>
  <c r="CY68" i="26"/>
  <c r="CY67" i="26"/>
  <c r="DD67" i="26" s="1"/>
  <c r="CY66" i="26"/>
  <c r="CY65" i="26"/>
  <c r="CY64" i="26"/>
  <c r="CY63" i="26"/>
  <c r="DD63" i="26" s="1"/>
  <c r="CY62" i="26"/>
  <c r="CY61" i="26"/>
  <c r="CY60" i="26"/>
  <c r="DC60" i="26" s="1"/>
  <c r="DD60" i="26" s="1"/>
  <c r="CY59" i="26"/>
  <c r="DC59" i="26" s="1"/>
  <c r="DD59" i="26" s="1"/>
  <c r="CY58" i="26"/>
  <c r="CY57" i="26"/>
  <c r="DC57" i="26" s="1"/>
  <c r="DD57" i="26" s="1"/>
  <c r="CY56" i="26"/>
  <c r="DC56" i="26" s="1"/>
  <c r="DD56" i="26" s="1"/>
  <c r="CY55" i="26"/>
  <c r="DC55" i="26" s="1"/>
  <c r="DD55" i="26" s="1"/>
  <c r="CY54" i="26"/>
  <c r="CY53" i="26"/>
  <c r="CY52" i="26"/>
  <c r="CY51" i="26"/>
  <c r="DC51" i="26" s="1"/>
  <c r="DD51" i="26" s="1"/>
  <c r="CY50" i="26"/>
  <c r="CY49" i="26"/>
  <c r="DD49" i="26" s="1"/>
  <c r="CY48" i="26"/>
  <c r="DC48" i="26" s="1"/>
  <c r="DD48" i="26" s="1"/>
  <c r="CY47" i="26"/>
  <c r="DC47" i="26" s="1"/>
  <c r="DD47" i="26" s="1"/>
  <c r="CY46" i="26"/>
  <c r="CY45" i="26"/>
  <c r="CY44" i="26"/>
  <c r="DD44" i="26" s="1"/>
  <c r="CY43" i="26"/>
  <c r="DC43" i="26" s="1"/>
  <c r="DD43" i="26" s="1"/>
  <c r="CY42" i="26"/>
  <c r="DD42" i="26" s="1"/>
  <c r="CY41" i="26"/>
  <c r="DC41" i="26" s="1"/>
  <c r="CY40" i="26"/>
  <c r="DC40" i="26" s="1"/>
  <c r="DD40" i="26" s="1"/>
  <c r="CY39" i="26"/>
  <c r="DC39" i="26" s="1"/>
  <c r="DD39" i="26" s="1"/>
  <c r="CY38" i="26"/>
  <c r="CY37" i="26"/>
  <c r="DC37" i="26" s="1"/>
  <c r="DD37" i="26" s="1"/>
  <c r="CY36" i="26"/>
  <c r="DC36" i="26" s="1"/>
  <c r="DD36" i="26" s="1"/>
  <c r="CY35" i="26"/>
  <c r="DC35" i="26" s="1"/>
  <c r="DD35" i="26" s="1"/>
  <c r="CY34" i="26"/>
  <c r="CY33" i="26"/>
  <c r="DC33" i="26" s="1"/>
  <c r="DD33" i="26" s="1"/>
  <c r="CY32" i="26"/>
  <c r="DC32" i="26" s="1"/>
  <c r="DD32" i="26" s="1"/>
  <c r="CY31" i="26"/>
  <c r="DC31" i="26" s="1"/>
  <c r="DD31" i="26" s="1"/>
  <c r="CY30" i="26"/>
  <c r="CY29" i="26"/>
  <c r="CY28" i="26"/>
  <c r="CY27" i="26"/>
  <c r="DC27" i="26" s="1"/>
  <c r="DD27" i="26" s="1"/>
  <c r="CY26" i="26"/>
  <c r="CY25" i="26"/>
  <c r="DC25" i="26" s="1"/>
  <c r="DD25" i="26" s="1"/>
  <c r="CY24" i="26"/>
  <c r="DD24" i="26" s="1"/>
  <c r="CY23" i="26"/>
  <c r="DC23" i="26" s="1"/>
  <c r="CY22" i="26"/>
  <c r="CY21" i="26"/>
  <c r="CY20" i="26"/>
  <c r="DD20" i="26" s="1"/>
  <c r="CY19" i="26"/>
  <c r="CY18" i="26"/>
  <c r="CY17" i="26"/>
  <c r="DD17" i="26" s="1"/>
  <c r="CY16" i="26"/>
  <c r="CY15" i="26"/>
  <c r="DC15" i="26" s="1"/>
  <c r="CY14" i="26"/>
  <c r="CY13" i="26"/>
  <c r="DC13" i="26" s="1"/>
  <c r="DD13" i="26" s="1"/>
  <c r="CY12" i="26"/>
  <c r="DC12" i="26" s="1"/>
  <c r="CP261" i="26"/>
  <c r="CT261" i="26" s="1"/>
  <c r="CP260" i="26"/>
  <c r="CP259" i="26"/>
  <c r="CP258" i="26"/>
  <c r="CP257" i="26"/>
  <c r="CP256" i="26"/>
  <c r="CP255" i="26"/>
  <c r="CP254" i="26"/>
  <c r="CP253" i="26"/>
  <c r="CT253" i="26" s="1"/>
  <c r="CP252" i="26"/>
  <c r="CP251" i="26"/>
  <c r="CP250" i="26"/>
  <c r="CT250" i="26" s="1"/>
  <c r="CP249" i="26"/>
  <c r="CP248" i="26"/>
  <c r="CP247" i="26"/>
  <c r="CT247" i="26" s="1"/>
  <c r="CP246" i="26"/>
  <c r="CT246" i="26" s="1"/>
  <c r="CP245" i="26"/>
  <c r="CT245" i="26" s="1"/>
  <c r="CP244" i="26"/>
  <c r="CP243" i="26"/>
  <c r="CP242" i="26"/>
  <c r="CP241" i="26"/>
  <c r="CT241" i="26" s="1"/>
  <c r="CP240" i="26"/>
  <c r="CT240" i="26" s="1"/>
  <c r="CP239" i="26"/>
  <c r="CP238" i="26"/>
  <c r="CP237" i="26"/>
  <c r="CT237" i="26" s="1"/>
  <c r="CP236" i="26"/>
  <c r="CP235" i="26"/>
  <c r="CP234" i="26"/>
  <c r="CT234" i="26" s="1"/>
  <c r="CP233" i="26"/>
  <c r="CT233" i="26" s="1"/>
  <c r="CP232" i="26"/>
  <c r="CP231" i="26"/>
  <c r="CP230" i="26"/>
  <c r="CT230" i="26" s="1"/>
  <c r="CP229" i="26"/>
  <c r="CT229" i="26" s="1"/>
  <c r="CP228" i="26"/>
  <c r="CP227" i="26"/>
  <c r="CT227" i="26" s="1"/>
  <c r="CP226" i="26"/>
  <c r="CP225" i="26"/>
  <c r="CP224" i="26"/>
  <c r="CP223" i="26"/>
  <c r="CP222" i="26"/>
  <c r="CP221" i="26"/>
  <c r="CT221" i="26" s="1"/>
  <c r="CP220" i="26"/>
  <c r="CP219" i="26"/>
  <c r="CP218" i="26"/>
  <c r="CT218" i="26" s="1"/>
  <c r="CP217" i="26"/>
  <c r="CP216" i="26"/>
  <c r="CP215" i="26"/>
  <c r="CP214" i="26"/>
  <c r="CT214" i="26" s="1"/>
  <c r="CP213" i="26"/>
  <c r="CU213" i="26" s="1"/>
  <c r="CP212" i="26"/>
  <c r="CT212" i="26" s="1"/>
  <c r="CP211" i="26"/>
  <c r="CU211" i="26" s="1"/>
  <c r="CP210" i="26"/>
  <c r="CP209" i="26"/>
  <c r="CP208" i="26"/>
  <c r="CP207" i="26"/>
  <c r="CP206" i="26"/>
  <c r="CP205" i="26"/>
  <c r="CP204" i="26"/>
  <c r="CP203" i="26"/>
  <c r="CP202" i="26"/>
  <c r="CT202" i="26" s="1"/>
  <c r="CP201" i="26"/>
  <c r="CU201" i="26" s="1"/>
  <c r="CP200" i="26"/>
  <c r="CT200" i="26" s="1"/>
  <c r="CP199" i="26"/>
  <c r="CP198" i="26"/>
  <c r="CP197" i="26"/>
  <c r="CT197" i="26" s="1"/>
  <c r="CP196" i="26"/>
  <c r="CT196" i="26" s="1"/>
  <c r="CP195" i="26"/>
  <c r="CP194" i="26"/>
  <c r="CT194" i="26" s="1"/>
  <c r="CP193" i="26"/>
  <c r="CP192" i="26"/>
  <c r="CT192" i="26" s="1"/>
  <c r="CP191" i="26"/>
  <c r="CP190" i="26"/>
  <c r="CP189" i="26"/>
  <c r="CP188" i="26"/>
  <c r="CT188" i="26" s="1"/>
  <c r="CP187" i="26"/>
  <c r="CU187" i="26" s="1"/>
  <c r="CP186" i="26"/>
  <c r="CP185" i="26"/>
  <c r="CT185" i="26" s="1"/>
  <c r="CP184" i="26"/>
  <c r="CT184" i="26" s="1"/>
  <c r="CP183" i="26"/>
  <c r="CU183" i="26" s="1"/>
  <c r="CP182" i="26"/>
  <c r="CT182" i="26" s="1"/>
  <c r="CP181" i="26"/>
  <c r="CP180" i="26"/>
  <c r="CP179" i="26"/>
  <c r="CT179" i="26" s="1"/>
  <c r="CP178" i="26"/>
  <c r="CT178" i="26" s="1"/>
  <c r="CP177" i="26"/>
  <c r="CU177" i="26" s="1"/>
  <c r="CP176" i="26"/>
  <c r="CT176" i="26" s="1"/>
  <c r="CP175" i="26"/>
  <c r="CU175" i="26" s="1"/>
  <c r="CP174" i="26"/>
  <c r="CP173" i="26"/>
  <c r="CT173" i="26" s="1"/>
  <c r="CP172" i="26"/>
  <c r="CP171" i="26"/>
  <c r="CP170" i="26"/>
  <c r="CP169" i="26"/>
  <c r="CU169" i="26" s="1"/>
  <c r="CP168" i="26"/>
  <c r="CT168" i="26" s="1"/>
  <c r="CP167" i="26"/>
  <c r="CP166" i="26"/>
  <c r="CT166" i="26" s="1"/>
  <c r="CP165" i="26"/>
  <c r="CU165" i="26" s="1"/>
  <c r="CP164" i="26"/>
  <c r="CP163" i="26"/>
  <c r="CP162" i="26"/>
  <c r="CT162" i="26" s="1"/>
  <c r="CP161" i="26"/>
  <c r="CP160" i="26"/>
  <c r="CT160" i="26" s="1"/>
  <c r="CP159" i="26"/>
  <c r="CP158" i="26"/>
  <c r="CP157" i="26"/>
  <c r="CU157" i="26" s="1"/>
  <c r="CP156" i="26"/>
  <c r="CT156" i="26" s="1"/>
  <c r="CP155" i="26"/>
  <c r="CP154" i="26"/>
  <c r="CT154" i="26" s="1"/>
  <c r="CP153" i="26"/>
  <c r="CU153" i="26" s="1"/>
  <c r="CP152" i="26"/>
  <c r="CP151" i="26"/>
  <c r="CP150" i="26"/>
  <c r="CP149" i="26"/>
  <c r="CP148" i="26"/>
  <c r="CT148" i="26" s="1"/>
  <c r="CP147" i="26"/>
  <c r="CT147" i="26" s="1"/>
  <c r="CP146" i="26"/>
  <c r="CT146" i="26" s="1"/>
  <c r="CP145" i="26"/>
  <c r="CP144" i="26"/>
  <c r="CT144" i="26" s="1"/>
  <c r="CP143" i="26"/>
  <c r="CU143" i="26" s="1"/>
  <c r="CP142" i="26"/>
  <c r="CP141" i="26"/>
  <c r="CU141" i="26" s="1"/>
  <c r="CP140" i="26"/>
  <c r="CT140" i="26" s="1"/>
  <c r="CP139" i="26"/>
  <c r="CP138" i="26"/>
  <c r="CP137" i="26"/>
  <c r="CP136" i="26"/>
  <c r="CP135" i="26"/>
  <c r="CP134" i="26"/>
  <c r="CT134" i="26" s="1"/>
  <c r="CP133" i="26"/>
  <c r="CT133" i="26" s="1"/>
  <c r="CP132" i="26"/>
  <c r="CT132" i="26" s="1"/>
  <c r="CP131" i="26"/>
  <c r="CP130" i="26"/>
  <c r="CT130" i="26" s="1"/>
  <c r="CP129" i="26"/>
  <c r="CP128" i="26"/>
  <c r="CP127" i="26"/>
  <c r="CP126" i="26"/>
  <c r="CP125" i="26"/>
  <c r="CP124" i="26"/>
  <c r="CP123" i="26"/>
  <c r="CP122" i="26"/>
  <c r="CT122" i="26" s="1"/>
  <c r="CP121" i="26"/>
  <c r="CP120" i="26"/>
  <c r="CP119" i="26"/>
  <c r="CP118" i="26"/>
  <c r="CT118" i="26" s="1"/>
  <c r="CP117" i="26"/>
  <c r="CP116" i="26"/>
  <c r="CT116" i="26" s="1"/>
  <c r="CP115" i="26"/>
  <c r="CP114" i="26"/>
  <c r="CT114" i="26" s="1"/>
  <c r="CP113" i="26"/>
  <c r="CP112" i="26"/>
  <c r="CP111" i="26"/>
  <c r="CP110" i="26"/>
  <c r="CP109" i="26"/>
  <c r="CP108" i="26"/>
  <c r="CT108" i="26" s="1"/>
  <c r="CP107" i="26"/>
  <c r="CU107" i="26" s="1"/>
  <c r="CP106" i="26"/>
  <c r="CT106" i="26" s="1"/>
  <c r="CP105" i="26"/>
  <c r="CT105" i="26" s="1"/>
  <c r="CP104" i="26"/>
  <c r="CP103" i="26"/>
  <c r="CP102" i="26"/>
  <c r="CT102" i="26" s="1"/>
  <c r="CP101" i="26"/>
  <c r="CT101" i="26" s="1"/>
  <c r="CP100" i="26"/>
  <c r="CP99" i="26"/>
  <c r="CP98" i="26"/>
  <c r="CT98" i="26" s="1"/>
  <c r="CP97" i="26"/>
  <c r="CP96" i="26"/>
  <c r="CP95" i="26"/>
  <c r="CT95" i="26" s="1"/>
  <c r="CP94" i="26"/>
  <c r="CP93" i="26"/>
  <c r="CT93" i="26" s="1"/>
  <c r="CP92" i="26"/>
  <c r="CU92" i="26" s="1"/>
  <c r="CP91" i="26"/>
  <c r="CU91" i="26" s="1"/>
  <c r="CP90" i="26"/>
  <c r="CP89" i="26"/>
  <c r="CP88" i="26"/>
  <c r="CU88" i="26" s="1"/>
  <c r="CP87" i="26"/>
  <c r="CP86" i="26"/>
  <c r="CP85" i="26"/>
  <c r="CT85" i="26" s="1"/>
  <c r="CP84" i="26"/>
  <c r="CU84" i="26" s="1"/>
  <c r="CP83" i="26"/>
  <c r="CP82" i="26"/>
  <c r="CP81" i="26"/>
  <c r="CP80" i="26"/>
  <c r="CT80" i="26" s="1"/>
  <c r="CP79" i="26"/>
  <c r="CP78" i="26"/>
  <c r="CP77" i="26"/>
  <c r="CT77" i="26" s="1"/>
  <c r="CP76" i="26"/>
  <c r="CP75" i="26"/>
  <c r="CP74" i="26"/>
  <c r="CP73" i="26"/>
  <c r="CP72" i="26"/>
  <c r="CP71" i="26"/>
  <c r="CP70" i="26"/>
  <c r="CP69" i="26"/>
  <c r="CP68" i="26"/>
  <c r="CU68" i="26" s="1"/>
  <c r="CP67" i="26"/>
  <c r="CP66" i="26"/>
  <c r="CP65" i="26"/>
  <c r="CT65" i="26" s="1"/>
  <c r="CP64" i="26"/>
  <c r="CP63" i="26"/>
  <c r="CP62" i="26"/>
  <c r="CP61" i="26"/>
  <c r="CT61" i="26" s="1"/>
  <c r="CP60" i="26"/>
  <c r="CT60" i="26" s="1"/>
  <c r="CU60" i="26" s="1"/>
  <c r="CP59" i="26"/>
  <c r="CT59" i="26" s="1"/>
  <c r="CU59" i="26" s="1"/>
  <c r="CP58" i="26"/>
  <c r="CP57" i="26"/>
  <c r="CT57" i="26" s="1"/>
  <c r="CU57" i="26" s="1"/>
  <c r="CP56" i="26"/>
  <c r="CT56" i="26" s="1"/>
  <c r="CU56" i="26" s="1"/>
  <c r="CP55" i="26"/>
  <c r="CT55" i="26" s="1"/>
  <c r="CU55" i="26" s="1"/>
  <c r="CP54" i="26"/>
  <c r="CP53" i="26"/>
  <c r="CP52" i="26"/>
  <c r="CP51" i="26"/>
  <c r="CT51" i="26" s="1"/>
  <c r="CP50" i="26"/>
  <c r="CT50" i="26" s="1"/>
  <c r="CP49" i="26"/>
  <c r="CT49" i="26" s="1"/>
  <c r="CU49" i="26" s="1"/>
  <c r="CP48" i="26"/>
  <c r="CT48" i="26" s="1"/>
  <c r="CU48" i="26" s="1"/>
  <c r="CP47" i="26"/>
  <c r="CT47" i="26" s="1"/>
  <c r="CU47" i="26" s="1"/>
  <c r="CP46" i="26"/>
  <c r="CP45" i="26"/>
  <c r="CP44" i="26"/>
  <c r="CT44" i="26" s="1"/>
  <c r="CU44" i="26" s="1"/>
  <c r="CP43" i="26"/>
  <c r="CT43" i="26" s="1"/>
  <c r="CU43" i="26" s="1"/>
  <c r="CP42" i="26"/>
  <c r="CP41" i="26"/>
  <c r="CP40" i="26"/>
  <c r="CT40" i="26" s="1"/>
  <c r="CU40" i="26" s="1"/>
  <c r="CP39" i="26"/>
  <c r="CP38" i="26"/>
  <c r="CP37" i="26"/>
  <c r="CT37" i="26" s="1"/>
  <c r="CU37" i="26" s="1"/>
  <c r="CP36" i="26"/>
  <c r="CT36" i="26" s="1"/>
  <c r="CU36" i="26" s="1"/>
  <c r="CP35" i="26"/>
  <c r="CT35" i="26" s="1"/>
  <c r="CU35" i="26" s="1"/>
  <c r="CP34" i="26"/>
  <c r="CP33" i="26"/>
  <c r="CT33" i="26" s="1"/>
  <c r="CU33" i="26" s="1"/>
  <c r="CP32" i="26"/>
  <c r="CT32" i="26" s="1"/>
  <c r="CU32" i="26" s="1"/>
  <c r="CP31" i="26"/>
  <c r="CT31" i="26" s="1"/>
  <c r="CP30" i="26"/>
  <c r="CP29" i="26"/>
  <c r="CT29" i="26" s="1"/>
  <c r="CP28" i="26"/>
  <c r="CT28" i="26" s="1"/>
  <c r="CP27" i="26"/>
  <c r="CT27" i="26" s="1"/>
  <c r="CP26" i="26"/>
  <c r="CP25" i="26"/>
  <c r="CT25" i="26" s="1"/>
  <c r="CU25" i="26" s="1"/>
  <c r="CP24" i="26"/>
  <c r="CP23" i="26"/>
  <c r="CU23" i="26" s="1"/>
  <c r="CP22" i="26"/>
  <c r="CP21" i="26"/>
  <c r="CT21" i="26" s="1"/>
  <c r="CP20" i="26"/>
  <c r="CP19" i="26"/>
  <c r="CP18" i="26"/>
  <c r="CP17" i="26"/>
  <c r="CT17" i="26" s="1"/>
  <c r="CU17" i="26" s="1"/>
  <c r="CP16" i="26"/>
  <c r="CT16" i="26" s="1"/>
  <c r="CU16" i="26" s="1"/>
  <c r="CP15" i="26"/>
  <c r="CT15" i="26" s="1"/>
  <c r="CP14" i="26"/>
  <c r="CP13" i="26"/>
  <c r="CT13" i="26" s="1"/>
  <c r="CP12" i="26"/>
  <c r="CT12" i="26" s="1"/>
  <c r="CG261" i="26"/>
  <c r="CG260" i="26"/>
  <c r="CK260" i="26" s="1"/>
  <c r="CG259" i="26"/>
  <c r="CK259" i="26" s="1"/>
  <c r="CG258" i="26"/>
  <c r="CK258" i="26" s="1"/>
  <c r="CG257" i="26"/>
  <c r="CK257" i="26" s="1"/>
  <c r="CG256" i="26"/>
  <c r="CK256" i="26" s="1"/>
  <c r="CG255" i="26"/>
  <c r="CG254" i="26"/>
  <c r="CK254" i="26" s="1"/>
  <c r="CG253" i="26"/>
  <c r="CL253" i="26" s="1"/>
  <c r="CG252" i="26"/>
  <c r="CG251" i="26"/>
  <c r="CL251" i="26" s="1"/>
  <c r="CG250" i="26"/>
  <c r="CG249" i="26"/>
  <c r="CG248" i="26"/>
  <c r="CG247" i="26"/>
  <c r="CG246" i="26"/>
  <c r="CK246" i="26" s="1"/>
  <c r="CG245" i="26"/>
  <c r="CG244" i="26"/>
  <c r="CK244" i="26" s="1"/>
  <c r="CG243" i="26"/>
  <c r="CL243" i="26" s="1"/>
  <c r="CG242" i="26"/>
  <c r="CK242" i="26" s="1"/>
  <c r="CG241" i="26"/>
  <c r="CG240" i="26"/>
  <c r="CK240" i="26" s="1"/>
  <c r="CG239" i="26"/>
  <c r="CG238" i="26"/>
  <c r="CK238" i="26" s="1"/>
  <c r="CG237" i="26"/>
  <c r="CK237" i="26" s="1"/>
  <c r="CG236" i="26"/>
  <c r="CG235" i="26"/>
  <c r="CL235" i="26" s="1"/>
  <c r="CG234" i="26"/>
  <c r="CK234" i="26" s="1"/>
  <c r="CG233" i="26"/>
  <c r="CG232" i="26"/>
  <c r="CG231" i="26"/>
  <c r="CK231" i="26" s="1"/>
  <c r="CG230" i="26"/>
  <c r="CK230" i="26" s="1"/>
  <c r="CG229" i="26"/>
  <c r="CK229" i="26" s="1"/>
  <c r="CG228" i="26"/>
  <c r="CG227" i="26"/>
  <c r="CG226" i="26"/>
  <c r="CK226" i="26" s="1"/>
  <c r="CG225" i="26"/>
  <c r="CK225" i="26" s="1"/>
  <c r="CG224" i="26"/>
  <c r="CK224" i="26" s="1"/>
  <c r="CG223" i="26"/>
  <c r="CG222" i="26"/>
  <c r="CG221" i="26"/>
  <c r="CG220" i="26"/>
  <c r="CG219" i="26"/>
  <c r="CG218" i="26"/>
  <c r="CG217" i="26"/>
  <c r="CG216" i="26"/>
  <c r="CK216" i="26" s="1"/>
  <c r="CG215" i="26"/>
  <c r="CL215" i="26" s="1"/>
  <c r="CG214" i="26"/>
  <c r="CK214" i="26" s="1"/>
  <c r="CG213" i="26"/>
  <c r="CG212" i="26"/>
  <c r="CK212" i="26" s="1"/>
  <c r="CG211" i="26"/>
  <c r="CL211" i="26" s="1"/>
  <c r="CG210" i="26"/>
  <c r="CK210" i="26" s="1"/>
  <c r="CG209" i="26"/>
  <c r="CG208" i="26"/>
  <c r="CK208" i="26" s="1"/>
  <c r="CG207" i="26"/>
  <c r="CG206" i="26"/>
  <c r="CK206" i="26" s="1"/>
  <c r="CG205" i="26"/>
  <c r="CG204" i="26"/>
  <c r="CG203" i="26"/>
  <c r="CL203" i="26" s="1"/>
  <c r="CG202" i="26"/>
  <c r="CK202" i="26" s="1"/>
  <c r="CG201" i="26"/>
  <c r="CL201" i="26" s="1"/>
  <c r="CG200" i="26"/>
  <c r="CK200" i="26" s="1"/>
  <c r="CG199" i="26"/>
  <c r="CL199" i="26" s="1"/>
  <c r="CG198" i="26"/>
  <c r="CK198" i="26" s="1"/>
  <c r="CG197" i="26"/>
  <c r="CG196" i="26"/>
  <c r="CK196" i="26" s="1"/>
  <c r="CG195" i="26"/>
  <c r="CL195" i="26" s="1"/>
  <c r="CG194" i="26"/>
  <c r="CK194" i="26" s="1"/>
  <c r="CG193" i="26"/>
  <c r="CG192" i="26"/>
  <c r="CK192" i="26" s="1"/>
  <c r="CG191" i="26"/>
  <c r="CG190" i="26"/>
  <c r="CK190" i="26" s="1"/>
  <c r="CG189" i="26"/>
  <c r="CG188" i="26"/>
  <c r="CG187" i="26"/>
  <c r="CL187" i="26" s="1"/>
  <c r="CG186" i="26"/>
  <c r="CK186" i="26" s="1"/>
  <c r="CG185" i="26"/>
  <c r="CG184" i="26"/>
  <c r="CG183" i="26"/>
  <c r="CL183" i="26" s="1"/>
  <c r="CG182" i="26"/>
  <c r="CK182" i="26" s="1"/>
  <c r="CG181" i="26"/>
  <c r="CK181" i="26" s="1"/>
  <c r="CG180" i="26"/>
  <c r="CK180" i="26" s="1"/>
  <c r="CG179" i="26"/>
  <c r="CK179" i="26" s="1"/>
  <c r="CG178" i="26"/>
  <c r="CG177" i="26"/>
  <c r="CG176" i="26"/>
  <c r="CK176" i="26" s="1"/>
  <c r="CG175" i="26"/>
  <c r="CG174" i="26"/>
  <c r="CG173" i="26"/>
  <c r="CG172" i="26"/>
  <c r="CL172" i="26" s="1"/>
  <c r="CG171" i="26"/>
  <c r="CG170" i="26"/>
  <c r="CG169" i="26"/>
  <c r="CL169" i="26" s="1"/>
  <c r="CG168" i="26"/>
  <c r="CL168" i="26" s="1"/>
  <c r="CG167" i="26"/>
  <c r="CG166" i="26"/>
  <c r="CG165" i="26"/>
  <c r="CG164" i="26"/>
  <c r="CK164" i="26" s="1"/>
  <c r="CG163" i="26"/>
  <c r="CL163" i="26" s="1"/>
  <c r="CG162" i="26"/>
  <c r="CL162" i="26" s="1"/>
  <c r="CG161" i="26"/>
  <c r="CG160" i="26"/>
  <c r="CL160" i="26" s="1"/>
  <c r="CG159" i="26"/>
  <c r="CG158" i="26"/>
  <c r="CL158" i="26" s="1"/>
  <c r="CG157" i="26"/>
  <c r="CG156" i="26"/>
  <c r="CL156" i="26" s="1"/>
  <c r="CG155" i="26"/>
  <c r="CK155" i="26" s="1"/>
  <c r="CG154" i="26"/>
  <c r="CL154" i="26" s="1"/>
  <c r="CG153" i="26"/>
  <c r="CG152" i="26"/>
  <c r="CK152" i="26" s="1"/>
  <c r="CG151" i="26"/>
  <c r="CG150" i="26"/>
  <c r="CG149" i="26"/>
  <c r="CL149" i="26" s="1"/>
  <c r="CG148" i="26"/>
  <c r="CL148" i="26" s="1"/>
  <c r="CG147" i="26"/>
  <c r="CG146" i="26"/>
  <c r="CL146" i="26" s="1"/>
  <c r="CG145" i="26"/>
  <c r="CG144" i="26"/>
  <c r="CL144" i="26" s="1"/>
  <c r="CG143" i="26"/>
  <c r="CG142" i="26"/>
  <c r="CG141" i="26"/>
  <c r="CL141" i="26" s="1"/>
  <c r="CG140" i="26"/>
  <c r="CL140" i="26" s="1"/>
  <c r="CG139" i="26"/>
  <c r="CG138" i="26"/>
  <c r="CL138" i="26" s="1"/>
  <c r="CG137" i="26"/>
  <c r="CG136" i="26"/>
  <c r="CL136" i="26" s="1"/>
  <c r="CG135" i="26"/>
  <c r="CG134" i="26"/>
  <c r="CK134" i="26" s="1"/>
  <c r="CG133" i="26"/>
  <c r="CG132" i="26"/>
  <c r="CL132" i="26" s="1"/>
  <c r="CG131" i="26"/>
  <c r="CG130" i="26"/>
  <c r="CL130" i="26" s="1"/>
  <c r="CG129" i="26"/>
  <c r="CG128" i="26"/>
  <c r="CG127" i="26"/>
  <c r="CG126" i="26"/>
  <c r="CG125" i="26"/>
  <c r="CL125" i="26" s="1"/>
  <c r="CG124" i="26"/>
  <c r="CL124" i="26" s="1"/>
  <c r="CG123" i="26"/>
  <c r="CG122" i="26"/>
  <c r="CG121" i="26"/>
  <c r="CG120" i="26"/>
  <c r="CL120" i="26" s="1"/>
  <c r="CG119" i="26"/>
  <c r="CG118" i="26"/>
  <c r="CG117" i="26"/>
  <c r="CK117" i="26" s="1"/>
  <c r="CG116" i="26"/>
  <c r="CK116" i="26" s="1"/>
  <c r="CG115" i="26"/>
  <c r="CL115" i="26" s="1"/>
  <c r="CG114" i="26"/>
  <c r="CL114" i="26" s="1"/>
  <c r="CG113" i="26"/>
  <c r="CG112" i="26"/>
  <c r="CL112" i="26" s="1"/>
  <c r="CG111" i="26"/>
  <c r="CG110" i="26"/>
  <c r="CG109" i="26"/>
  <c r="CK109" i="26" s="1"/>
  <c r="CG108" i="26"/>
  <c r="CL108" i="26" s="1"/>
  <c r="CG107" i="26"/>
  <c r="CK107" i="26" s="1"/>
  <c r="CG106" i="26"/>
  <c r="CG105" i="26"/>
  <c r="CG104" i="26"/>
  <c r="CK104" i="26" s="1"/>
  <c r="CG103" i="26"/>
  <c r="CK103" i="26" s="1"/>
  <c r="CG102" i="26"/>
  <c r="CG101" i="26"/>
  <c r="CG100" i="26"/>
  <c r="CK100" i="26" s="1"/>
  <c r="CG99" i="26"/>
  <c r="CK99" i="26" s="1"/>
  <c r="CG98" i="26"/>
  <c r="CG97" i="26"/>
  <c r="CG96" i="26"/>
  <c r="CL96" i="26" s="1"/>
  <c r="CG95" i="26"/>
  <c r="CK95" i="26" s="1"/>
  <c r="CG94" i="26"/>
  <c r="CK94" i="26" s="1"/>
  <c r="CG93" i="26"/>
  <c r="CK93" i="26" s="1"/>
  <c r="CG92" i="26"/>
  <c r="CK92" i="26" s="1"/>
  <c r="CG91" i="26"/>
  <c r="CK91" i="26" s="1"/>
  <c r="CG90" i="26"/>
  <c r="CL90" i="26" s="1"/>
  <c r="CG89" i="26"/>
  <c r="CK89" i="26" s="1"/>
  <c r="CG88" i="26"/>
  <c r="CG87" i="26"/>
  <c r="CK87" i="26" s="1"/>
  <c r="CG86" i="26"/>
  <c r="CK86" i="26" s="1"/>
  <c r="CG85" i="26"/>
  <c r="CG84" i="26"/>
  <c r="CL84" i="26" s="1"/>
  <c r="CG83" i="26"/>
  <c r="CG82" i="26"/>
  <c r="CL82" i="26" s="1"/>
  <c r="CG81" i="26"/>
  <c r="CK81" i="26" s="1"/>
  <c r="CG80" i="26"/>
  <c r="CG79" i="26"/>
  <c r="CG78" i="26"/>
  <c r="CG77" i="26"/>
  <c r="CK77" i="26" s="1"/>
  <c r="CG76" i="26"/>
  <c r="CK76" i="26" s="1"/>
  <c r="CG75" i="26"/>
  <c r="CK75" i="26" s="1"/>
  <c r="CG74" i="26"/>
  <c r="CG73" i="26"/>
  <c r="CK73" i="26" s="1"/>
  <c r="CG72" i="26"/>
  <c r="CG71" i="26"/>
  <c r="CK71" i="26" s="1"/>
  <c r="CG70" i="26"/>
  <c r="CL70" i="26" s="1"/>
  <c r="CG69" i="26"/>
  <c r="CG68" i="26"/>
  <c r="CG67" i="26"/>
  <c r="CG66" i="26"/>
  <c r="CL66" i="26" s="1"/>
  <c r="CG65" i="26"/>
  <c r="CK65" i="26" s="1"/>
  <c r="CG64" i="26"/>
  <c r="CG63" i="26"/>
  <c r="CG62" i="26"/>
  <c r="CG61" i="26"/>
  <c r="CK61" i="26" s="1"/>
  <c r="CG60" i="26"/>
  <c r="CK60" i="26" s="1"/>
  <c r="CG59" i="26"/>
  <c r="CK59" i="26" s="1"/>
  <c r="CG58" i="26"/>
  <c r="CG57" i="26"/>
  <c r="CK57" i="26" s="1"/>
  <c r="CG56" i="26"/>
  <c r="CG55" i="26"/>
  <c r="CG54" i="26"/>
  <c r="CG53" i="26"/>
  <c r="CG52" i="26"/>
  <c r="CK52" i="26" s="1"/>
  <c r="CG51" i="26"/>
  <c r="CG50" i="26"/>
  <c r="CG49" i="26"/>
  <c r="CK49" i="26" s="1"/>
  <c r="CG48" i="26"/>
  <c r="CK48" i="26" s="1"/>
  <c r="CL48" i="26" s="1"/>
  <c r="CG47" i="26"/>
  <c r="CK47" i="26" s="1"/>
  <c r="CL47" i="26" s="1"/>
  <c r="CG46" i="26"/>
  <c r="CK46" i="26" s="1"/>
  <c r="CL46" i="26" s="1"/>
  <c r="CG45" i="26"/>
  <c r="CK45" i="26" s="1"/>
  <c r="CG44" i="26"/>
  <c r="CG43" i="26"/>
  <c r="CK43" i="26" s="1"/>
  <c r="CG42" i="26"/>
  <c r="CK42" i="26" s="1"/>
  <c r="CL42" i="26" s="1"/>
  <c r="CG41" i="26"/>
  <c r="CK41" i="26" s="1"/>
  <c r="CG40" i="26"/>
  <c r="CG39" i="26"/>
  <c r="CK39" i="26" s="1"/>
  <c r="CL39" i="26" s="1"/>
  <c r="CG38" i="26"/>
  <c r="CK38" i="26" s="1"/>
  <c r="CL38" i="26" s="1"/>
  <c r="CG37" i="26"/>
  <c r="CG36" i="26"/>
  <c r="CK36" i="26" s="1"/>
  <c r="CL36" i="26" s="1"/>
  <c r="CG35" i="26"/>
  <c r="CG34" i="26"/>
  <c r="CK34" i="26" s="1"/>
  <c r="CL34" i="26" s="1"/>
  <c r="CG33" i="26"/>
  <c r="CG32" i="26"/>
  <c r="CK32" i="26" s="1"/>
  <c r="CL32" i="26" s="1"/>
  <c r="CG31" i="26"/>
  <c r="CK31" i="26" s="1"/>
  <c r="CL31" i="26" s="1"/>
  <c r="CG30" i="26"/>
  <c r="CG29" i="26"/>
  <c r="CK29" i="26" s="1"/>
  <c r="CG28" i="26"/>
  <c r="CK28" i="26" s="1"/>
  <c r="CG27" i="26"/>
  <c r="CK27" i="26" s="1"/>
  <c r="CG26" i="26"/>
  <c r="CG25" i="26"/>
  <c r="CK25" i="26" s="1"/>
  <c r="CG24" i="26"/>
  <c r="CG23" i="26"/>
  <c r="CG22" i="26"/>
  <c r="CK22" i="26" s="1"/>
  <c r="CL22" i="26" s="1"/>
  <c r="CG21" i="26"/>
  <c r="CG20" i="26"/>
  <c r="CK20" i="26" s="1"/>
  <c r="CL20" i="26" s="1"/>
  <c r="CG19" i="26"/>
  <c r="CG18" i="26"/>
  <c r="CK18" i="26" s="1"/>
  <c r="CL18" i="26" s="1"/>
  <c r="CG17" i="26"/>
  <c r="CG16" i="26"/>
  <c r="CK16" i="26" s="1"/>
  <c r="CL16" i="26" s="1"/>
  <c r="CG15" i="26"/>
  <c r="CK15" i="26" s="1"/>
  <c r="CL15" i="26" s="1"/>
  <c r="CG14" i="26"/>
  <c r="CK14" i="26" s="1"/>
  <c r="CG13" i="26"/>
  <c r="CK13" i="26" s="1"/>
  <c r="CG12" i="26"/>
  <c r="CK12" i="26" s="1"/>
  <c r="BX261" i="26"/>
  <c r="BX260" i="26"/>
  <c r="BX259" i="26"/>
  <c r="BX258" i="26"/>
  <c r="BX257" i="26"/>
  <c r="BX256" i="26"/>
  <c r="CB256" i="26" s="1"/>
  <c r="BX255" i="26"/>
  <c r="BX254" i="26"/>
  <c r="CB254" i="26" s="1"/>
  <c r="BX253" i="26"/>
  <c r="CC253" i="26" s="1"/>
  <c r="BX252" i="26"/>
  <c r="CB252" i="26" s="1"/>
  <c r="BX251" i="26"/>
  <c r="CB251" i="26" s="1"/>
  <c r="BX250" i="26"/>
  <c r="CB250" i="26" s="1"/>
  <c r="BX249" i="26"/>
  <c r="BX248" i="26"/>
  <c r="BX247" i="26"/>
  <c r="BX246" i="26"/>
  <c r="CB246" i="26" s="1"/>
  <c r="BX245" i="26"/>
  <c r="BX244" i="26"/>
  <c r="CB244" i="26" s="1"/>
  <c r="BX243" i="26"/>
  <c r="CB243" i="26" s="1"/>
  <c r="BX242" i="26"/>
  <c r="BX241" i="26"/>
  <c r="BX240" i="26"/>
  <c r="CB240" i="26" s="1"/>
  <c r="BX239" i="26"/>
  <c r="CC239" i="26" s="1"/>
  <c r="BX238" i="26"/>
  <c r="CB238" i="26" s="1"/>
  <c r="BX237" i="26"/>
  <c r="BX236" i="26"/>
  <c r="CB236" i="26" s="1"/>
  <c r="BX235" i="26"/>
  <c r="CC235" i="26" s="1"/>
  <c r="BX234" i="26"/>
  <c r="CB234" i="26" s="1"/>
  <c r="BX233" i="26"/>
  <c r="BX232" i="26"/>
  <c r="CB232" i="26" s="1"/>
  <c r="BX231" i="26"/>
  <c r="CB231" i="26" s="1"/>
  <c r="BX230" i="26"/>
  <c r="CB230" i="26" s="1"/>
  <c r="BX229" i="26"/>
  <c r="BX228" i="26"/>
  <c r="BX227" i="26"/>
  <c r="CC227" i="26" s="1"/>
  <c r="BX226" i="26"/>
  <c r="BX225" i="26"/>
  <c r="BX224" i="26"/>
  <c r="CB224" i="26" s="1"/>
  <c r="BX223" i="26"/>
  <c r="BX222" i="26"/>
  <c r="CB222" i="26" s="1"/>
  <c r="BX221" i="26"/>
  <c r="BX220" i="26"/>
  <c r="CB220" i="26" s="1"/>
  <c r="BX219" i="26"/>
  <c r="CC219" i="26" s="1"/>
  <c r="BX218" i="26"/>
  <c r="BX217" i="26"/>
  <c r="CC217" i="26" s="1"/>
  <c r="BX216" i="26"/>
  <c r="BX215" i="26"/>
  <c r="CC215" i="26" s="1"/>
  <c r="BX214" i="26"/>
  <c r="CB214" i="26" s="1"/>
  <c r="BX213" i="26"/>
  <c r="BX212" i="26"/>
  <c r="CB212" i="26" s="1"/>
  <c r="BX211" i="26"/>
  <c r="CB211" i="26" s="1"/>
  <c r="BX210" i="26"/>
  <c r="BX209" i="26"/>
  <c r="BX208" i="26"/>
  <c r="CB208" i="26" s="1"/>
  <c r="BX207" i="26"/>
  <c r="BX206" i="26"/>
  <c r="CB206" i="26" s="1"/>
  <c r="BX205" i="26"/>
  <c r="CC205" i="26" s="1"/>
  <c r="BX204" i="26"/>
  <c r="CB204" i="26" s="1"/>
  <c r="BX203" i="26"/>
  <c r="BX202" i="26"/>
  <c r="CB202" i="26" s="1"/>
  <c r="BX201" i="26"/>
  <c r="CB201" i="26" s="1"/>
  <c r="BX200" i="26"/>
  <c r="CB200" i="26" s="1"/>
  <c r="BX199" i="26"/>
  <c r="CB199" i="26" s="1"/>
  <c r="BX198" i="26"/>
  <c r="CB198" i="26" s="1"/>
  <c r="BX197" i="26"/>
  <c r="BX196" i="26"/>
  <c r="BX195" i="26"/>
  <c r="CB195" i="26" s="1"/>
  <c r="BX194" i="26"/>
  <c r="BX193" i="26"/>
  <c r="CC193" i="26" s="1"/>
  <c r="BX192" i="26"/>
  <c r="CB192" i="26" s="1"/>
  <c r="BX191" i="26"/>
  <c r="CC191" i="26" s="1"/>
  <c r="BX190" i="26"/>
  <c r="CB190" i="26" s="1"/>
  <c r="BX189" i="26"/>
  <c r="CB189" i="26" s="1"/>
  <c r="BX188" i="26"/>
  <c r="BX187" i="26"/>
  <c r="BX186" i="26"/>
  <c r="CB186" i="26" s="1"/>
  <c r="BX185" i="26"/>
  <c r="BX184" i="26"/>
  <c r="BX183" i="26"/>
  <c r="CC183" i="26" s="1"/>
  <c r="BX182" i="26"/>
  <c r="CB182" i="26" s="1"/>
  <c r="BX181" i="26"/>
  <c r="BX180" i="26"/>
  <c r="CB180" i="26" s="1"/>
  <c r="BX179" i="26"/>
  <c r="CC179" i="26" s="1"/>
  <c r="BX178" i="26"/>
  <c r="BX177" i="26"/>
  <c r="BX176" i="26"/>
  <c r="CB176" i="26" s="1"/>
  <c r="BX175" i="26"/>
  <c r="CC175" i="26" s="1"/>
  <c r="BX174" i="26"/>
  <c r="BX173" i="26"/>
  <c r="BX172" i="26"/>
  <c r="CB172" i="26" s="1"/>
  <c r="BX171" i="26"/>
  <c r="CC171" i="26" s="1"/>
  <c r="BX170" i="26"/>
  <c r="CB170" i="26" s="1"/>
  <c r="BX169" i="26"/>
  <c r="CC169" i="26" s="1"/>
  <c r="BX168" i="26"/>
  <c r="BX167" i="26"/>
  <c r="CB167" i="26" s="1"/>
  <c r="BX166" i="26"/>
  <c r="CB166" i="26" s="1"/>
  <c r="BX165" i="26"/>
  <c r="BX164" i="26"/>
  <c r="BX163" i="26"/>
  <c r="CC163" i="26" s="1"/>
  <c r="BX162" i="26"/>
  <c r="BX161" i="26"/>
  <c r="CB161" i="26" s="1"/>
  <c r="BX160" i="26"/>
  <c r="BX159" i="26"/>
  <c r="CC159" i="26" s="1"/>
  <c r="BX158" i="26"/>
  <c r="BX157" i="26"/>
  <c r="BX156" i="26"/>
  <c r="CB156" i="26" s="1"/>
  <c r="BX155" i="26"/>
  <c r="CC155" i="26" s="1"/>
  <c r="BX154" i="26"/>
  <c r="CB154" i="26" s="1"/>
  <c r="BX153" i="26"/>
  <c r="CB153" i="26" s="1"/>
  <c r="BX152" i="26"/>
  <c r="CB152" i="26" s="1"/>
  <c r="BX151" i="26"/>
  <c r="CC151" i="26" s="1"/>
  <c r="BX150" i="26"/>
  <c r="CB150" i="26" s="1"/>
  <c r="BX149" i="26"/>
  <c r="BX148" i="26"/>
  <c r="CB148" i="26" s="1"/>
  <c r="BX147" i="26"/>
  <c r="CC147" i="26" s="1"/>
  <c r="BX146" i="26"/>
  <c r="BX145" i="26"/>
  <c r="BX144" i="26"/>
  <c r="CB144" i="26" s="1"/>
  <c r="BX143" i="26"/>
  <c r="CB143" i="26" s="1"/>
  <c r="BX142" i="26"/>
  <c r="CB142" i="26" s="1"/>
  <c r="BX141" i="26"/>
  <c r="BX140" i="26"/>
  <c r="BX139" i="26"/>
  <c r="CB139" i="26" s="1"/>
  <c r="BX138" i="26"/>
  <c r="BX137" i="26"/>
  <c r="CC137" i="26" s="1"/>
  <c r="BX136" i="26"/>
  <c r="CB136" i="26" s="1"/>
  <c r="BX135" i="26"/>
  <c r="CC135" i="26" s="1"/>
  <c r="BX134" i="26"/>
  <c r="CB134" i="26" s="1"/>
  <c r="BX133" i="26"/>
  <c r="BX132" i="26"/>
  <c r="CB132" i="26" s="1"/>
  <c r="BX131" i="26"/>
  <c r="CC131" i="26" s="1"/>
  <c r="BX130" i="26"/>
  <c r="BX129" i="26"/>
  <c r="BX128" i="26"/>
  <c r="BX127" i="26"/>
  <c r="CC127" i="26" s="1"/>
  <c r="BX126" i="26"/>
  <c r="BX125" i="26"/>
  <c r="BX124" i="26"/>
  <c r="CB124" i="26" s="1"/>
  <c r="BX123" i="26"/>
  <c r="CB123" i="26" s="1"/>
  <c r="BX122" i="26"/>
  <c r="CB122" i="26" s="1"/>
  <c r="BX121" i="26"/>
  <c r="CC121" i="26" s="1"/>
  <c r="BX120" i="26"/>
  <c r="BX119" i="26"/>
  <c r="BX118" i="26"/>
  <c r="CB118" i="26" s="1"/>
  <c r="BX117" i="26"/>
  <c r="BX116" i="26"/>
  <c r="BX115" i="26"/>
  <c r="BX114" i="26"/>
  <c r="CB114" i="26" s="1"/>
  <c r="BX113" i="26"/>
  <c r="BX112" i="26"/>
  <c r="BX111" i="26"/>
  <c r="CC111" i="26" s="1"/>
  <c r="BX110" i="26"/>
  <c r="CC110" i="26" s="1"/>
  <c r="BX109" i="26"/>
  <c r="BX108" i="26"/>
  <c r="BX107" i="26"/>
  <c r="CC107" i="26" s="1"/>
  <c r="BX106" i="26"/>
  <c r="CB106" i="26" s="1"/>
  <c r="BX105" i="26"/>
  <c r="BX104" i="26"/>
  <c r="CB104" i="26" s="1"/>
  <c r="BX103" i="26"/>
  <c r="CB103" i="26" s="1"/>
  <c r="BX102" i="26"/>
  <c r="BX101" i="26"/>
  <c r="BX100" i="26"/>
  <c r="BX99" i="26"/>
  <c r="BX98" i="26"/>
  <c r="CC98" i="26" s="1"/>
  <c r="BX97" i="26"/>
  <c r="CB97" i="26" s="1"/>
  <c r="BX96" i="26"/>
  <c r="BX95" i="26"/>
  <c r="CB95" i="26" s="1"/>
  <c r="BX94" i="26"/>
  <c r="CC94" i="26" s="1"/>
  <c r="BX93" i="26"/>
  <c r="CB93" i="26" s="1"/>
  <c r="BX92" i="26"/>
  <c r="BX91" i="26"/>
  <c r="BX90" i="26"/>
  <c r="CB90" i="26" s="1"/>
  <c r="BX89" i="26"/>
  <c r="BX88" i="26"/>
  <c r="CC88" i="26" s="1"/>
  <c r="BX87" i="26"/>
  <c r="BX86" i="26"/>
  <c r="CB86" i="26" s="1"/>
  <c r="BX85" i="26"/>
  <c r="BX84" i="26"/>
  <c r="BX83" i="26"/>
  <c r="CC83" i="26" s="1"/>
  <c r="BX82" i="26"/>
  <c r="CC82" i="26" s="1"/>
  <c r="BX81" i="26"/>
  <c r="BX80" i="26"/>
  <c r="BX79" i="26"/>
  <c r="BX78" i="26"/>
  <c r="CC78" i="26" s="1"/>
  <c r="BX77" i="26"/>
  <c r="BX76" i="26"/>
  <c r="CC76" i="26" s="1"/>
  <c r="BX75" i="26"/>
  <c r="CB75" i="26" s="1"/>
  <c r="BX74" i="26"/>
  <c r="CB74" i="26" s="1"/>
  <c r="BX73" i="26"/>
  <c r="BX72" i="26"/>
  <c r="CC72" i="26" s="1"/>
  <c r="BX71" i="26"/>
  <c r="CB71" i="26" s="1"/>
  <c r="BX70" i="26"/>
  <c r="CC70" i="26" s="1"/>
  <c r="BX69" i="26"/>
  <c r="BX68" i="26"/>
  <c r="CC68" i="26" s="1"/>
  <c r="BX67" i="26"/>
  <c r="BX66" i="26"/>
  <c r="CB66" i="26" s="1"/>
  <c r="BX65" i="26"/>
  <c r="BX64" i="26"/>
  <c r="CB64" i="26" s="1"/>
  <c r="BX63" i="26"/>
  <c r="BX62" i="26"/>
  <c r="CB62" i="26" s="1"/>
  <c r="BX61" i="26"/>
  <c r="CC61" i="26" s="1"/>
  <c r="BX60" i="26"/>
  <c r="CB60" i="26" s="1"/>
  <c r="CC60" i="26" s="1"/>
  <c r="BX59" i="26"/>
  <c r="CB59" i="26" s="1"/>
  <c r="CC59" i="26" s="1"/>
  <c r="BX58" i="26"/>
  <c r="CB58" i="26" s="1"/>
  <c r="CC58" i="26" s="1"/>
  <c r="BX57" i="26"/>
  <c r="BX56" i="26"/>
  <c r="CB56" i="26" s="1"/>
  <c r="CC56" i="26" s="1"/>
  <c r="BX55" i="26"/>
  <c r="CB55" i="26" s="1"/>
  <c r="CC55" i="26" s="1"/>
  <c r="BX54" i="26"/>
  <c r="CB54" i="26" s="1"/>
  <c r="CC54" i="26" s="1"/>
  <c r="BX53" i="26"/>
  <c r="BX52" i="26"/>
  <c r="CB52" i="26" s="1"/>
  <c r="CC52" i="26" s="1"/>
  <c r="BX51" i="26"/>
  <c r="CB51" i="26" s="1"/>
  <c r="CC51" i="26" s="1"/>
  <c r="BX50" i="26"/>
  <c r="CB50" i="26" s="1"/>
  <c r="CC50" i="26" s="1"/>
  <c r="BX49" i="26"/>
  <c r="BX48" i="26"/>
  <c r="CB48" i="26" s="1"/>
  <c r="CC48" i="26" s="1"/>
  <c r="BX47" i="26"/>
  <c r="CB47" i="26" s="1"/>
  <c r="CC47" i="26" s="1"/>
  <c r="BX46" i="26"/>
  <c r="CB46" i="26" s="1"/>
  <c r="CC46" i="26" s="1"/>
  <c r="BX45" i="26"/>
  <c r="BX44" i="26"/>
  <c r="CB44" i="26" s="1"/>
  <c r="CC44" i="26" s="1"/>
  <c r="BX43" i="26"/>
  <c r="CB43" i="26" s="1"/>
  <c r="CC43" i="26" s="1"/>
  <c r="BX42" i="26"/>
  <c r="CB42" i="26" s="1"/>
  <c r="BX41" i="26"/>
  <c r="BX40" i="26"/>
  <c r="CB40" i="26" s="1"/>
  <c r="CC40" i="26" s="1"/>
  <c r="BX39" i="26"/>
  <c r="CB39" i="26" s="1"/>
  <c r="CC39" i="26" s="1"/>
  <c r="BX38" i="26"/>
  <c r="CB38" i="26" s="1"/>
  <c r="CC38" i="26" s="1"/>
  <c r="BX37" i="26"/>
  <c r="CB37" i="26" s="1"/>
  <c r="BX36" i="26"/>
  <c r="CB36" i="26" s="1"/>
  <c r="CC36" i="26" s="1"/>
  <c r="BX35" i="26"/>
  <c r="CB35" i="26" s="1"/>
  <c r="CC35" i="26" s="1"/>
  <c r="BX34" i="26"/>
  <c r="CB34" i="26" s="1"/>
  <c r="CC34" i="26" s="1"/>
  <c r="BX33" i="26"/>
  <c r="CB33" i="26" s="1"/>
  <c r="BX32" i="26"/>
  <c r="CB32" i="26" s="1"/>
  <c r="CC32" i="26" s="1"/>
  <c r="BX31" i="26"/>
  <c r="CB31" i="26" s="1"/>
  <c r="CC31" i="26" s="1"/>
  <c r="BX30" i="26"/>
  <c r="BX29" i="26"/>
  <c r="BX28" i="26"/>
  <c r="CB28" i="26" s="1"/>
  <c r="CC28" i="26" s="1"/>
  <c r="BX27" i="26"/>
  <c r="CB27" i="26" s="1"/>
  <c r="CC27" i="26" s="1"/>
  <c r="BX26" i="26"/>
  <c r="CB26" i="26" s="1"/>
  <c r="CC26" i="26" s="1"/>
  <c r="BX25" i="26"/>
  <c r="CB25" i="26" s="1"/>
  <c r="BX24" i="26"/>
  <c r="BX23" i="26"/>
  <c r="CB23" i="26" s="1"/>
  <c r="BX22" i="26"/>
  <c r="CC22" i="26" s="1"/>
  <c r="BX21" i="26"/>
  <c r="BX20" i="26"/>
  <c r="BX19" i="26"/>
  <c r="BX18" i="26"/>
  <c r="CB18" i="26" s="1"/>
  <c r="CC18" i="26" s="1"/>
  <c r="BX17" i="26"/>
  <c r="CB17" i="26" s="1"/>
  <c r="BX16" i="26"/>
  <c r="CB16" i="26" s="1"/>
  <c r="CC16" i="26" s="1"/>
  <c r="BX15" i="26"/>
  <c r="CB15" i="26" s="1"/>
  <c r="CC15" i="26" s="1"/>
  <c r="BX14" i="26"/>
  <c r="BX13" i="26"/>
  <c r="BX12" i="26"/>
  <c r="CB12" i="26" s="1"/>
  <c r="BO261" i="26"/>
  <c r="BT261" i="26" s="1"/>
  <c r="BO260" i="26"/>
  <c r="BS260" i="26" s="1"/>
  <c r="BO259" i="26"/>
  <c r="BT259" i="26" s="1"/>
  <c r="BO258" i="26"/>
  <c r="BS258" i="26" s="1"/>
  <c r="BO257" i="26"/>
  <c r="BO256" i="26"/>
  <c r="BO255" i="26"/>
  <c r="BO254" i="26"/>
  <c r="BO253" i="26"/>
  <c r="BS253" i="26" s="1"/>
  <c r="BO252" i="26"/>
  <c r="BO251" i="26"/>
  <c r="BO250" i="26"/>
  <c r="BO249" i="26"/>
  <c r="BT249" i="26" s="1"/>
  <c r="BO248" i="26"/>
  <c r="BO247" i="26"/>
  <c r="BO246" i="26"/>
  <c r="BO245" i="26"/>
  <c r="BO244" i="26"/>
  <c r="BS244" i="26" s="1"/>
  <c r="BO243" i="26"/>
  <c r="BO242" i="26"/>
  <c r="BT242" i="26" s="1"/>
  <c r="BO241" i="26"/>
  <c r="BO240" i="26"/>
  <c r="BT240" i="26" s="1"/>
  <c r="BO239" i="26"/>
  <c r="BO238" i="26"/>
  <c r="BT238" i="26" s="1"/>
  <c r="BO237" i="26"/>
  <c r="BO236" i="26"/>
  <c r="BS236" i="26" s="1"/>
  <c r="BO235" i="26"/>
  <c r="BO234" i="26"/>
  <c r="BT234" i="26" s="1"/>
  <c r="BO233" i="26"/>
  <c r="BO232" i="26"/>
  <c r="BS232" i="26" s="1"/>
  <c r="BO231" i="26"/>
  <c r="BO230" i="26"/>
  <c r="BS230" i="26" s="1"/>
  <c r="BO229" i="26"/>
  <c r="BO228" i="26"/>
  <c r="BO227" i="26"/>
  <c r="BO226" i="26"/>
  <c r="BS226" i="26" s="1"/>
  <c r="BO225" i="26"/>
  <c r="BT225" i="26" s="1"/>
  <c r="BO224" i="26"/>
  <c r="BS224" i="26" s="1"/>
  <c r="BO223" i="26"/>
  <c r="BO222" i="26"/>
  <c r="BS222" i="26" s="1"/>
  <c r="BO221" i="26"/>
  <c r="BT221" i="26" s="1"/>
  <c r="BO220" i="26"/>
  <c r="BO219" i="26"/>
  <c r="BO218" i="26"/>
  <c r="BO217" i="26"/>
  <c r="BO216" i="26"/>
  <c r="BO215" i="26"/>
  <c r="BO214" i="26"/>
  <c r="BO213" i="26"/>
  <c r="BT213" i="26" s="1"/>
  <c r="BO212" i="26"/>
  <c r="BS212" i="26" s="1"/>
  <c r="BO211" i="26"/>
  <c r="BO210" i="26"/>
  <c r="BO209" i="26"/>
  <c r="BS209" i="26" s="1"/>
  <c r="BO208" i="26"/>
  <c r="BO207" i="26"/>
  <c r="BT207" i="26" s="1"/>
  <c r="BO206" i="26"/>
  <c r="BO205" i="26"/>
  <c r="BS205" i="26" s="1"/>
  <c r="BO204" i="26"/>
  <c r="BO203" i="26"/>
  <c r="BO202" i="26"/>
  <c r="BO201" i="26"/>
  <c r="BT201" i="26" s="1"/>
  <c r="BO200" i="26"/>
  <c r="BO199" i="26"/>
  <c r="BO198" i="26"/>
  <c r="BS198" i="26" s="1"/>
  <c r="BO197" i="26"/>
  <c r="BS197" i="26" s="1"/>
  <c r="BO196" i="26"/>
  <c r="BO195" i="26"/>
  <c r="BO194" i="26"/>
  <c r="BS194" i="26" s="1"/>
  <c r="BO193" i="26"/>
  <c r="BO192" i="26"/>
  <c r="BO191" i="26"/>
  <c r="BO190" i="26"/>
  <c r="BS190" i="26" s="1"/>
  <c r="BO189" i="26"/>
  <c r="BO188" i="26"/>
  <c r="BS188" i="26" s="1"/>
  <c r="BO187" i="26"/>
  <c r="BO186" i="26"/>
  <c r="BO185" i="26"/>
  <c r="BO184" i="26"/>
  <c r="BO183" i="26"/>
  <c r="BO182" i="26"/>
  <c r="BO181" i="26"/>
  <c r="BT181" i="26" s="1"/>
  <c r="BO180" i="26"/>
  <c r="BS180" i="26" s="1"/>
  <c r="BO179" i="26"/>
  <c r="BO178" i="26"/>
  <c r="BT178" i="26" s="1"/>
  <c r="BO177" i="26"/>
  <c r="BO176" i="26"/>
  <c r="BO175" i="26"/>
  <c r="BS175" i="26" s="1"/>
  <c r="BO174" i="26"/>
  <c r="BS174" i="26" s="1"/>
  <c r="BO173" i="26"/>
  <c r="BT173" i="26" s="1"/>
  <c r="BO172" i="26"/>
  <c r="BS172" i="26" s="1"/>
  <c r="BO171" i="26"/>
  <c r="BS171" i="26" s="1"/>
  <c r="BO170" i="26"/>
  <c r="BT170" i="26" s="1"/>
  <c r="BO169" i="26"/>
  <c r="BO168" i="26"/>
  <c r="BO167" i="26"/>
  <c r="BO166" i="26"/>
  <c r="BS166" i="26" s="1"/>
  <c r="BO165" i="26"/>
  <c r="BO164" i="26"/>
  <c r="BS164" i="26" s="1"/>
  <c r="BO163" i="26"/>
  <c r="BO162" i="26"/>
  <c r="BS162" i="26" s="1"/>
  <c r="BO161" i="26"/>
  <c r="BS161" i="26" s="1"/>
  <c r="BO160" i="26"/>
  <c r="BS160" i="26" s="1"/>
  <c r="BO159" i="26"/>
  <c r="BO158" i="26"/>
  <c r="BS158" i="26" s="1"/>
  <c r="BO157" i="26"/>
  <c r="BT157" i="26" s="1"/>
  <c r="BO156" i="26"/>
  <c r="BS156" i="26" s="1"/>
  <c r="BO155" i="26"/>
  <c r="BO154" i="26"/>
  <c r="BT154" i="26" s="1"/>
  <c r="BO153" i="26"/>
  <c r="BO152" i="26"/>
  <c r="BT152" i="26" s="1"/>
  <c r="BO151" i="26"/>
  <c r="BO150" i="26"/>
  <c r="BS150" i="26" s="1"/>
  <c r="BO149" i="26"/>
  <c r="BO148" i="26"/>
  <c r="BS148" i="26" s="1"/>
  <c r="BO147" i="26"/>
  <c r="BO146" i="26"/>
  <c r="BO145" i="26"/>
  <c r="BO144" i="26"/>
  <c r="BS144" i="26" s="1"/>
  <c r="BO143" i="26"/>
  <c r="BO142" i="26"/>
  <c r="BO141" i="26"/>
  <c r="BT141" i="26" s="1"/>
  <c r="BO140" i="26"/>
  <c r="BO139" i="26"/>
  <c r="BO138" i="26"/>
  <c r="BO137" i="26"/>
  <c r="BO136" i="26"/>
  <c r="BO135" i="26"/>
  <c r="BO134" i="26"/>
  <c r="BO133" i="26"/>
  <c r="BS133" i="26" s="1"/>
  <c r="BO132" i="26"/>
  <c r="BO131" i="26"/>
  <c r="BO130" i="26"/>
  <c r="BT130" i="26" s="1"/>
  <c r="BO129" i="26"/>
  <c r="BO128" i="26"/>
  <c r="BT128" i="26" s="1"/>
  <c r="BO127" i="26"/>
  <c r="BT127" i="26" s="1"/>
  <c r="BO126" i="26"/>
  <c r="BO125" i="26"/>
  <c r="BO124" i="26"/>
  <c r="BO123" i="26"/>
  <c r="BO122" i="26"/>
  <c r="BS122" i="26" s="1"/>
  <c r="BO121" i="26"/>
  <c r="BS121" i="26" s="1"/>
  <c r="BO120" i="26"/>
  <c r="BS120" i="26" s="1"/>
  <c r="BO119" i="26"/>
  <c r="BO118" i="26"/>
  <c r="BS118" i="26" s="1"/>
  <c r="BO117" i="26"/>
  <c r="BT117" i="26" s="1"/>
  <c r="BO116" i="26"/>
  <c r="BS116" i="26" s="1"/>
  <c r="BO115" i="26"/>
  <c r="BO114" i="26"/>
  <c r="BO113" i="26"/>
  <c r="BO112" i="26"/>
  <c r="BO111" i="26"/>
  <c r="BO110" i="26"/>
  <c r="BT110" i="26" s="1"/>
  <c r="BO109" i="26"/>
  <c r="BO108" i="26"/>
  <c r="BS108" i="26" s="1"/>
  <c r="BO107" i="26"/>
  <c r="BO106" i="26"/>
  <c r="BO105" i="26"/>
  <c r="BO104" i="26"/>
  <c r="BS104" i="26" s="1"/>
  <c r="BO103" i="26"/>
  <c r="BO102" i="26"/>
  <c r="BS102" i="26" s="1"/>
  <c r="BO101" i="26"/>
  <c r="BO100" i="26"/>
  <c r="BO99" i="26"/>
  <c r="BS99" i="26" s="1"/>
  <c r="BO98" i="26"/>
  <c r="BO97" i="26"/>
  <c r="BO96" i="26"/>
  <c r="BO95" i="26"/>
  <c r="BS95" i="26" s="1"/>
  <c r="BO94" i="26"/>
  <c r="BO93" i="26"/>
  <c r="BT93" i="26" s="1"/>
  <c r="BO92" i="26"/>
  <c r="BO91" i="26"/>
  <c r="BS91" i="26" s="1"/>
  <c r="BO90" i="26"/>
  <c r="BO89" i="26"/>
  <c r="BO88" i="26"/>
  <c r="BO87" i="26"/>
  <c r="BO86" i="26"/>
  <c r="BS86" i="26" s="1"/>
  <c r="BO85" i="26"/>
  <c r="BT85" i="26" s="1"/>
  <c r="BO84" i="26"/>
  <c r="BS84" i="26" s="1"/>
  <c r="BO83" i="26"/>
  <c r="BO82" i="26"/>
  <c r="BO81" i="26"/>
  <c r="BT81" i="26" s="1"/>
  <c r="BO80" i="26"/>
  <c r="BS80" i="26" s="1"/>
  <c r="BO79" i="26"/>
  <c r="BS79" i="26" s="1"/>
  <c r="BO78" i="26"/>
  <c r="BS78" i="26" s="1"/>
  <c r="BO77" i="26"/>
  <c r="BS77" i="26" s="1"/>
  <c r="BO76" i="26"/>
  <c r="BS76" i="26" s="1"/>
  <c r="BO75" i="26"/>
  <c r="BO74" i="26"/>
  <c r="BO73" i="26"/>
  <c r="BO72" i="26"/>
  <c r="BS72" i="26" s="1"/>
  <c r="BO71" i="26"/>
  <c r="BO70" i="26"/>
  <c r="BS70" i="26" s="1"/>
  <c r="BO69" i="26"/>
  <c r="BT69" i="26" s="1"/>
  <c r="BO68" i="26"/>
  <c r="BO67" i="26"/>
  <c r="BO66" i="26"/>
  <c r="BS66" i="26" s="1"/>
  <c r="BO65" i="26"/>
  <c r="BS65" i="26" s="1"/>
  <c r="BO64" i="26"/>
  <c r="BS64" i="26" s="1"/>
  <c r="BO63" i="26"/>
  <c r="BO62" i="26"/>
  <c r="BO61" i="26"/>
  <c r="BO60" i="26"/>
  <c r="BO59" i="26"/>
  <c r="BS59" i="26" s="1"/>
  <c r="BT59" i="26" s="1"/>
  <c r="BO58" i="26"/>
  <c r="BO57" i="26"/>
  <c r="BS57" i="26" s="1"/>
  <c r="BT57" i="26" s="1"/>
  <c r="BO56" i="26"/>
  <c r="BO55" i="26"/>
  <c r="BS55" i="26" s="1"/>
  <c r="BT55" i="26" s="1"/>
  <c r="BO54" i="26"/>
  <c r="BS54" i="26" s="1"/>
  <c r="BO53" i="26"/>
  <c r="BO52" i="26"/>
  <c r="BO51" i="26"/>
  <c r="BS51" i="26" s="1"/>
  <c r="BT51" i="26" s="1"/>
  <c r="BO50" i="26"/>
  <c r="BS50" i="26" s="1"/>
  <c r="BO49" i="26"/>
  <c r="BO48" i="26"/>
  <c r="BO47" i="26"/>
  <c r="BS47" i="26" s="1"/>
  <c r="BT47" i="26" s="1"/>
  <c r="BO46" i="26"/>
  <c r="BO45" i="26"/>
  <c r="BS45" i="26" s="1"/>
  <c r="BO44" i="26"/>
  <c r="BS44" i="26" s="1"/>
  <c r="BO43" i="26"/>
  <c r="BS43" i="26" s="1"/>
  <c r="BT43" i="26" s="1"/>
  <c r="BO42" i="26"/>
  <c r="BS42" i="26" s="1"/>
  <c r="BO41" i="26"/>
  <c r="BO40" i="26"/>
  <c r="BO39" i="26"/>
  <c r="BS39" i="26" s="1"/>
  <c r="BT39" i="26" s="1"/>
  <c r="BO38" i="26"/>
  <c r="BS38" i="26" s="1"/>
  <c r="BO37" i="26"/>
  <c r="BO36" i="26"/>
  <c r="BS36" i="26" s="1"/>
  <c r="BO35" i="26"/>
  <c r="BS35" i="26" s="1"/>
  <c r="BT35" i="26" s="1"/>
  <c r="BO34" i="26"/>
  <c r="BO33" i="26"/>
  <c r="BO32" i="26"/>
  <c r="BO31" i="26"/>
  <c r="BS31" i="26" s="1"/>
  <c r="BT31" i="26" s="1"/>
  <c r="BO30" i="26"/>
  <c r="BS30" i="26" s="1"/>
  <c r="BO29" i="26"/>
  <c r="BO28" i="26"/>
  <c r="BS28" i="26" s="1"/>
  <c r="BO27" i="26"/>
  <c r="BS27" i="26" s="1"/>
  <c r="BT27" i="26" s="1"/>
  <c r="BO26" i="26"/>
  <c r="BS26" i="26" s="1"/>
  <c r="BO25" i="26"/>
  <c r="BS25" i="26" s="1"/>
  <c r="BT25" i="26" s="1"/>
  <c r="BO24" i="26"/>
  <c r="BO23" i="26"/>
  <c r="BO22" i="26"/>
  <c r="BO21" i="26"/>
  <c r="BO20" i="26"/>
  <c r="BO19" i="26"/>
  <c r="BO18" i="26"/>
  <c r="BS18" i="26" s="1"/>
  <c r="BO17" i="26"/>
  <c r="BT17" i="26" s="1"/>
  <c r="BO16" i="26"/>
  <c r="BO15" i="26"/>
  <c r="BO14" i="26"/>
  <c r="BO13" i="26"/>
  <c r="BS13" i="26" s="1"/>
  <c r="BO12" i="26"/>
  <c r="BS12" i="26" s="1"/>
  <c r="BF261" i="26"/>
  <c r="BJ261" i="26" s="1"/>
  <c r="BF260" i="26"/>
  <c r="BF259" i="26"/>
  <c r="BF258" i="26"/>
  <c r="BF257" i="26"/>
  <c r="BF256" i="26"/>
  <c r="BJ256" i="26" s="1"/>
  <c r="BF255" i="26"/>
  <c r="BJ255" i="26" s="1"/>
  <c r="BF254" i="26"/>
  <c r="BJ254" i="26" s="1"/>
  <c r="BF253" i="26"/>
  <c r="BF252" i="26"/>
  <c r="BJ252" i="26" s="1"/>
  <c r="BF251" i="26"/>
  <c r="BF250" i="26"/>
  <c r="BF249" i="26"/>
  <c r="BF248" i="26"/>
  <c r="BF247" i="26"/>
  <c r="BF246" i="26"/>
  <c r="BJ246" i="26" s="1"/>
  <c r="BF245" i="26"/>
  <c r="BF244" i="26"/>
  <c r="BF243" i="26"/>
  <c r="BF242" i="26"/>
  <c r="BJ242" i="26" s="1"/>
  <c r="BF241" i="26"/>
  <c r="BF240" i="26"/>
  <c r="BF239" i="26"/>
  <c r="BF238" i="26"/>
  <c r="BJ238" i="26" s="1"/>
  <c r="BF237" i="26"/>
  <c r="BF236" i="26"/>
  <c r="BJ236" i="26" s="1"/>
  <c r="BF235" i="26"/>
  <c r="BF234" i="26"/>
  <c r="BF233" i="26"/>
  <c r="BF232" i="26"/>
  <c r="BJ232" i="26" s="1"/>
  <c r="BF231" i="26"/>
  <c r="BJ231" i="26" s="1"/>
  <c r="BF230" i="26"/>
  <c r="BJ230" i="26" s="1"/>
  <c r="BF229" i="26"/>
  <c r="BF228" i="26"/>
  <c r="BJ228" i="26" s="1"/>
  <c r="BF227" i="26"/>
  <c r="BF226" i="26"/>
  <c r="BF225" i="26"/>
  <c r="BF224" i="26"/>
  <c r="BJ224" i="26" s="1"/>
  <c r="BF223" i="26"/>
  <c r="BJ223" i="26" s="1"/>
  <c r="BF222" i="26"/>
  <c r="BF221" i="26"/>
  <c r="BF220" i="26"/>
  <c r="BJ220" i="26" s="1"/>
  <c r="BF219" i="26"/>
  <c r="BF218" i="26"/>
  <c r="BF217" i="26"/>
  <c r="BF216" i="26"/>
  <c r="BJ216" i="26" s="1"/>
  <c r="BF215" i="26"/>
  <c r="BJ215" i="26" s="1"/>
  <c r="BF214" i="26"/>
  <c r="BJ214" i="26" s="1"/>
  <c r="BF213" i="26"/>
  <c r="BF212" i="26"/>
  <c r="BJ212" i="26" s="1"/>
  <c r="BF211" i="26"/>
  <c r="BF210" i="26"/>
  <c r="BF209" i="26"/>
  <c r="BJ209" i="26" s="1"/>
  <c r="BF208" i="26"/>
  <c r="BJ208" i="26" s="1"/>
  <c r="BF207" i="26"/>
  <c r="BF206" i="26"/>
  <c r="BJ206" i="26" s="1"/>
  <c r="BF205" i="26"/>
  <c r="BF204" i="26"/>
  <c r="BJ204" i="26" s="1"/>
  <c r="BF203" i="26"/>
  <c r="BF202" i="26"/>
  <c r="BF201" i="26"/>
  <c r="BF200" i="26"/>
  <c r="BF199" i="26"/>
  <c r="BF198" i="26"/>
  <c r="BF197" i="26"/>
  <c r="BF196" i="26"/>
  <c r="BF195" i="26"/>
  <c r="BF194" i="26"/>
  <c r="BJ194" i="26" s="1"/>
  <c r="BF193" i="26"/>
  <c r="BJ193" i="26" s="1"/>
  <c r="BF192" i="26"/>
  <c r="BJ192" i="26" s="1"/>
  <c r="BF191" i="26"/>
  <c r="BF190" i="26"/>
  <c r="BJ190" i="26" s="1"/>
  <c r="BF189" i="26"/>
  <c r="BF188" i="26"/>
  <c r="BJ188" i="26" s="1"/>
  <c r="BF187" i="26"/>
  <c r="BF186" i="26"/>
  <c r="BJ186" i="26" s="1"/>
  <c r="BF185" i="26"/>
  <c r="BF184" i="26"/>
  <c r="BJ184" i="26" s="1"/>
  <c r="BF183" i="26"/>
  <c r="BJ183" i="26" s="1"/>
  <c r="BF182" i="26"/>
  <c r="BJ182" i="26" s="1"/>
  <c r="BF181" i="26"/>
  <c r="BF180" i="26"/>
  <c r="BJ180" i="26" s="1"/>
  <c r="BF179" i="26"/>
  <c r="BF178" i="26"/>
  <c r="BJ178" i="26" s="1"/>
  <c r="BF177" i="26"/>
  <c r="BF176" i="26"/>
  <c r="BJ176" i="26" s="1"/>
  <c r="BF175" i="26"/>
  <c r="BJ175" i="26" s="1"/>
  <c r="BF174" i="26"/>
  <c r="BJ174" i="26" s="1"/>
  <c r="BF173" i="26"/>
  <c r="BF172" i="26"/>
  <c r="BF171" i="26"/>
  <c r="BF170" i="26"/>
  <c r="BJ170" i="26" s="1"/>
  <c r="BF169" i="26"/>
  <c r="BJ169" i="26" s="1"/>
  <c r="BF168" i="26"/>
  <c r="BJ168" i="26" s="1"/>
  <c r="BF167" i="26"/>
  <c r="BJ167" i="26" s="1"/>
  <c r="BF166" i="26"/>
  <c r="BJ166" i="26" s="1"/>
  <c r="BF165" i="26"/>
  <c r="BF164" i="26"/>
  <c r="BJ164" i="26" s="1"/>
  <c r="BF163" i="26"/>
  <c r="BF162" i="26"/>
  <c r="BJ162" i="26" s="1"/>
  <c r="BF161" i="26"/>
  <c r="BF160" i="26"/>
  <c r="BF159" i="26"/>
  <c r="BJ159" i="26" s="1"/>
  <c r="BF158" i="26"/>
  <c r="BJ158" i="26" s="1"/>
  <c r="BF157" i="26"/>
  <c r="BJ157" i="26" s="1"/>
  <c r="BF156" i="26"/>
  <c r="BF155" i="26"/>
  <c r="BF154" i="26"/>
  <c r="BF153" i="26"/>
  <c r="BF152" i="26"/>
  <c r="BJ152" i="26" s="1"/>
  <c r="BF151" i="26"/>
  <c r="BJ151" i="26" s="1"/>
  <c r="BF150" i="26"/>
  <c r="BF149" i="26"/>
  <c r="BF148" i="26"/>
  <c r="BJ148" i="26" s="1"/>
  <c r="BF147" i="26"/>
  <c r="BF146" i="26"/>
  <c r="BJ146" i="26" s="1"/>
  <c r="BF145" i="26"/>
  <c r="BJ145" i="26" s="1"/>
  <c r="BF144" i="26"/>
  <c r="BF143" i="26"/>
  <c r="BJ143" i="26" s="1"/>
  <c r="BF142" i="26"/>
  <c r="BJ142" i="26" s="1"/>
  <c r="BF141" i="26"/>
  <c r="BF140" i="26"/>
  <c r="BJ140" i="26" s="1"/>
  <c r="BF139" i="26"/>
  <c r="BF138" i="26"/>
  <c r="BJ138" i="26" s="1"/>
  <c r="BF137" i="26"/>
  <c r="BF136" i="26"/>
  <c r="BJ136" i="26" s="1"/>
  <c r="BF135" i="26"/>
  <c r="BF134" i="26"/>
  <c r="BJ134" i="26" s="1"/>
  <c r="BF133" i="26"/>
  <c r="BF132" i="26"/>
  <c r="BJ132" i="26" s="1"/>
  <c r="BF131" i="26"/>
  <c r="BF130" i="26"/>
  <c r="BK130" i="26" s="1"/>
  <c r="BF129" i="26"/>
  <c r="BK129" i="26" s="1"/>
  <c r="BF128" i="26"/>
  <c r="BJ128" i="26" s="1"/>
  <c r="BF127" i="26"/>
  <c r="BJ127" i="26" s="1"/>
  <c r="BF126" i="26"/>
  <c r="BJ126" i="26" s="1"/>
  <c r="BF125" i="26"/>
  <c r="BJ125" i="26" s="1"/>
  <c r="BF124" i="26"/>
  <c r="BF123" i="26"/>
  <c r="BJ123" i="26" s="1"/>
  <c r="BF122" i="26"/>
  <c r="BF121" i="26"/>
  <c r="BF120" i="26"/>
  <c r="BK120" i="26" s="1"/>
  <c r="BF119" i="26"/>
  <c r="BJ119" i="26" s="1"/>
  <c r="BF118" i="26"/>
  <c r="BF117" i="26"/>
  <c r="BF116" i="26"/>
  <c r="BK116" i="26" s="1"/>
  <c r="BF115" i="26"/>
  <c r="BJ115" i="26" s="1"/>
  <c r="BF114" i="26"/>
  <c r="BF113" i="26"/>
  <c r="BJ113" i="26" s="1"/>
  <c r="BF112" i="26"/>
  <c r="BF111" i="26"/>
  <c r="BJ111" i="26" s="1"/>
  <c r="BF110" i="26"/>
  <c r="BF109" i="26"/>
  <c r="BF108" i="26"/>
  <c r="BF107" i="26"/>
  <c r="BJ107" i="26" s="1"/>
  <c r="BF106" i="26"/>
  <c r="BF105" i="26"/>
  <c r="BF104" i="26"/>
  <c r="BF103" i="26"/>
  <c r="BJ103" i="26" s="1"/>
  <c r="BF102" i="26"/>
  <c r="BF101" i="26"/>
  <c r="BF100" i="26"/>
  <c r="BF99" i="26"/>
  <c r="BJ99" i="26" s="1"/>
  <c r="BF98" i="26"/>
  <c r="BF97" i="26"/>
  <c r="BF96" i="26"/>
  <c r="BK96" i="26" s="1"/>
  <c r="BF95" i="26"/>
  <c r="BJ95" i="26" s="1"/>
  <c r="BF94" i="26"/>
  <c r="BJ94" i="26" s="1"/>
  <c r="BF93" i="26"/>
  <c r="BJ93" i="26" s="1"/>
  <c r="BF92" i="26"/>
  <c r="BJ92" i="26" s="1"/>
  <c r="BF91" i="26"/>
  <c r="BF90" i="26"/>
  <c r="BF89" i="26"/>
  <c r="BF88" i="26"/>
  <c r="BJ88" i="26" s="1"/>
  <c r="BF87" i="26"/>
  <c r="BJ87" i="26" s="1"/>
  <c r="BF86" i="26"/>
  <c r="BK86" i="26" s="1"/>
  <c r="BF85" i="26"/>
  <c r="BF84" i="26"/>
  <c r="BF83" i="26"/>
  <c r="BF82" i="26"/>
  <c r="BF81" i="26"/>
  <c r="BF80" i="26"/>
  <c r="BJ80" i="26" s="1"/>
  <c r="BF79" i="26"/>
  <c r="BK79" i="26" s="1"/>
  <c r="BF78" i="26"/>
  <c r="BJ78" i="26" s="1"/>
  <c r="BF77" i="26"/>
  <c r="BJ77" i="26" s="1"/>
  <c r="BF76" i="26"/>
  <c r="BF75" i="26"/>
  <c r="BF74" i="26"/>
  <c r="BF73" i="26"/>
  <c r="BK73" i="26" s="1"/>
  <c r="BF72" i="26"/>
  <c r="BK72" i="26" s="1"/>
  <c r="BF71" i="26"/>
  <c r="BJ71" i="26" s="1"/>
  <c r="BF70" i="26"/>
  <c r="BK70" i="26" s="1"/>
  <c r="BF69" i="26"/>
  <c r="BF68" i="26"/>
  <c r="BF67" i="26"/>
  <c r="BF66" i="26"/>
  <c r="BK66" i="26" s="1"/>
  <c r="BF65" i="26"/>
  <c r="BF64" i="26"/>
  <c r="BF63" i="26"/>
  <c r="BK63" i="26" s="1"/>
  <c r="BF62" i="26"/>
  <c r="BJ62" i="26" s="1"/>
  <c r="BF61" i="26"/>
  <c r="BF60" i="26"/>
  <c r="BJ60" i="26" s="1"/>
  <c r="BK60" i="26" s="1"/>
  <c r="BF59" i="26"/>
  <c r="BF58" i="26"/>
  <c r="BJ58" i="26" s="1"/>
  <c r="BK58" i="26" s="1"/>
  <c r="BF57" i="26"/>
  <c r="BJ57" i="26" s="1"/>
  <c r="BK57" i="26" s="1"/>
  <c r="BF56" i="26"/>
  <c r="BJ56" i="26" s="1"/>
  <c r="BK56" i="26" s="1"/>
  <c r="BF55" i="26"/>
  <c r="BJ55" i="26" s="1"/>
  <c r="BK55" i="26" s="1"/>
  <c r="BF54" i="26"/>
  <c r="BF53" i="26"/>
  <c r="BF52" i="26"/>
  <c r="BJ52" i="26" s="1"/>
  <c r="BF51" i="26"/>
  <c r="BJ51" i="26" s="1"/>
  <c r="BF50" i="26"/>
  <c r="BJ50" i="26" s="1"/>
  <c r="BF49" i="26"/>
  <c r="BJ49" i="26" s="1"/>
  <c r="BK49" i="26" s="1"/>
  <c r="BF48" i="26"/>
  <c r="BJ48" i="26" s="1"/>
  <c r="BK48" i="26" s="1"/>
  <c r="BF47" i="26"/>
  <c r="BF46" i="26"/>
  <c r="BJ46" i="26" s="1"/>
  <c r="BF45" i="26"/>
  <c r="BF44" i="26"/>
  <c r="BF43" i="26"/>
  <c r="BJ43" i="26" s="1"/>
  <c r="BK43" i="26" s="1"/>
  <c r="BF42" i="26"/>
  <c r="BJ42" i="26" s="1"/>
  <c r="BK42" i="26" s="1"/>
  <c r="BF41" i="26"/>
  <c r="BF40" i="26"/>
  <c r="BJ40" i="26" s="1"/>
  <c r="BK40" i="26" s="1"/>
  <c r="BF39" i="26"/>
  <c r="BJ39" i="26" s="1"/>
  <c r="BF38" i="26"/>
  <c r="BJ38" i="26" s="1"/>
  <c r="BK38" i="26" s="1"/>
  <c r="BF37" i="26"/>
  <c r="BJ37" i="26" s="1"/>
  <c r="BK37" i="26" s="1"/>
  <c r="BF36" i="26"/>
  <c r="BJ36" i="26" s="1"/>
  <c r="BK36" i="26" s="1"/>
  <c r="BF35" i="26"/>
  <c r="BJ35" i="26" s="1"/>
  <c r="BF34" i="26"/>
  <c r="BJ34" i="26" s="1"/>
  <c r="BK34" i="26" s="1"/>
  <c r="BF33" i="26"/>
  <c r="BJ33" i="26" s="1"/>
  <c r="BK33" i="26" s="1"/>
  <c r="BF32" i="26"/>
  <c r="BJ32" i="26" s="1"/>
  <c r="BK32" i="26" s="1"/>
  <c r="BF31" i="26"/>
  <c r="BJ31" i="26" s="1"/>
  <c r="BF30" i="26"/>
  <c r="BJ30" i="26" s="1"/>
  <c r="BF29" i="26"/>
  <c r="BF28" i="26"/>
  <c r="BF27" i="26"/>
  <c r="BF26" i="26"/>
  <c r="BJ26" i="26" s="1"/>
  <c r="BK26" i="26" s="1"/>
  <c r="BF25" i="26"/>
  <c r="BJ25" i="26" s="1"/>
  <c r="BK25" i="26" s="1"/>
  <c r="BF24" i="26"/>
  <c r="BJ24" i="26" s="1"/>
  <c r="BF23" i="26"/>
  <c r="BF22" i="26"/>
  <c r="BJ22" i="26" s="1"/>
  <c r="BK22" i="26" s="1"/>
  <c r="BF21" i="26"/>
  <c r="BJ21" i="26" s="1"/>
  <c r="BK21" i="26" s="1"/>
  <c r="BF20" i="26"/>
  <c r="BK20" i="26" s="1"/>
  <c r="BF19" i="26"/>
  <c r="BJ19" i="26" s="1"/>
  <c r="BF18" i="26"/>
  <c r="BK18" i="26" s="1"/>
  <c r="BF17" i="26"/>
  <c r="BF16" i="26"/>
  <c r="BK16" i="26" s="1"/>
  <c r="BF15" i="26"/>
  <c r="BF14" i="26"/>
  <c r="BJ14" i="26" s="1"/>
  <c r="BF13" i="26"/>
  <c r="BJ13" i="26" s="1"/>
  <c r="BF12" i="26"/>
  <c r="BJ12" i="26" s="1"/>
  <c r="AW261" i="26"/>
  <c r="BA261" i="26" s="1"/>
  <c r="AW260" i="26"/>
  <c r="BA260" i="26" s="1"/>
  <c r="AW259" i="26"/>
  <c r="AW258" i="26"/>
  <c r="BA258" i="26" s="1"/>
  <c r="AW257" i="26"/>
  <c r="AW256" i="26"/>
  <c r="BA256" i="26" s="1"/>
  <c r="AW255" i="26"/>
  <c r="AW254" i="26"/>
  <c r="BA254" i="26" s="1"/>
  <c r="AW253" i="26"/>
  <c r="BA253" i="26" s="1"/>
  <c r="AW252" i="26"/>
  <c r="BA252" i="26" s="1"/>
  <c r="AW251" i="26"/>
  <c r="BA251" i="26" s="1"/>
  <c r="AW250" i="26"/>
  <c r="BA250" i="26" s="1"/>
  <c r="AW249" i="26"/>
  <c r="AW248" i="26"/>
  <c r="BA248" i="26" s="1"/>
  <c r="AW247" i="26"/>
  <c r="AW246" i="26"/>
  <c r="AW245" i="26"/>
  <c r="BA245" i="26" s="1"/>
  <c r="AW244" i="26"/>
  <c r="BA244" i="26" s="1"/>
  <c r="AW243" i="26"/>
  <c r="BA243" i="26" s="1"/>
  <c r="AW242" i="26"/>
  <c r="AW241" i="26"/>
  <c r="BA241" i="26" s="1"/>
  <c r="AW240" i="26"/>
  <c r="BA240" i="26" s="1"/>
  <c r="AW239" i="26"/>
  <c r="AW238" i="26"/>
  <c r="BA238" i="26" s="1"/>
  <c r="AW237" i="26"/>
  <c r="BA237" i="26" s="1"/>
  <c r="AW236" i="26"/>
  <c r="BA236" i="26" s="1"/>
  <c r="AW235" i="26"/>
  <c r="BA235" i="26" s="1"/>
  <c r="AW234" i="26"/>
  <c r="BA234" i="26" s="1"/>
  <c r="AW233" i="26"/>
  <c r="BA233" i="26" s="1"/>
  <c r="AW232" i="26"/>
  <c r="BA232" i="26" s="1"/>
  <c r="AW231" i="26"/>
  <c r="AW230" i="26"/>
  <c r="BA230" i="26" s="1"/>
  <c r="AW229" i="26"/>
  <c r="BA229" i="26" s="1"/>
  <c r="AW228" i="26"/>
  <c r="AW227" i="26"/>
  <c r="AW226" i="26"/>
  <c r="BA226" i="26" s="1"/>
  <c r="AW225" i="26"/>
  <c r="BA225" i="26" s="1"/>
  <c r="AW224" i="26"/>
  <c r="AW223" i="26"/>
  <c r="AW222" i="26"/>
  <c r="BA222" i="26" s="1"/>
  <c r="AW221" i="26"/>
  <c r="BA221" i="26" s="1"/>
  <c r="AW220" i="26"/>
  <c r="BA220" i="26" s="1"/>
  <c r="AW219" i="26"/>
  <c r="AW218" i="26"/>
  <c r="BA218" i="26" s="1"/>
  <c r="AW217" i="26"/>
  <c r="BA217" i="26" s="1"/>
  <c r="AW216" i="26"/>
  <c r="AW215" i="26"/>
  <c r="AW214" i="26"/>
  <c r="BA214" i="26" s="1"/>
  <c r="AW213" i="26"/>
  <c r="AW212" i="26"/>
  <c r="AW211" i="26"/>
  <c r="BA211" i="26" s="1"/>
  <c r="AW210" i="26"/>
  <c r="BA210" i="26" s="1"/>
  <c r="AW209" i="26"/>
  <c r="BA209" i="26" s="1"/>
  <c r="AW208" i="26"/>
  <c r="AW207" i="26"/>
  <c r="BA207" i="26" s="1"/>
  <c r="AW206" i="26"/>
  <c r="BA206" i="26" s="1"/>
  <c r="AW205" i="26"/>
  <c r="AW204" i="26"/>
  <c r="AW203" i="26"/>
  <c r="AW202" i="26"/>
  <c r="BA202" i="26" s="1"/>
  <c r="AW201" i="26"/>
  <c r="BA201" i="26" s="1"/>
  <c r="AW200" i="26"/>
  <c r="BA200" i="26" s="1"/>
  <c r="AW199" i="26"/>
  <c r="BA199" i="26" s="1"/>
  <c r="AW198" i="26"/>
  <c r="AW197" i="26"/>
  <c r="BA197" i="26" s="1"/>
  <c r="AW196" i="26"/>
  <c r="BA196" i="26" s="1"/>
  <c r="AW195" i="26"/>
  <c r="AW194" i="26"/>
  <c r="AW193" i="26"/>
  <c r="BA193" i="26" s="1"/>
  <c r="AW192" i="26"/>
  <c r="BA192" i="26" s="1"/>
  <c r="AW191" i="26"/>
  <c r="AW190" i="26"/>
  <c r="AW189" i="26"/>
  <c r="BA189" i="26" s="1"/>
  <c r="AW188" i="26"/>
  <c r="BA188" i="26" s="1"/>
  <c r="AW187" i="26"/>
  <c r="AW186" i="26"/>
  <c r="BA186" i="26" s="1"/>
  <c r="AW185" i="26"/>
  <c r="BA185" i="26" s="1"/>
  <c r="AW184" i="26"/>
  <c r="BA184" i="26" s="1"/>
  <c r="AW183" i="26"/>
  <c r="AW182" i="26"/>
  <c r="AW181" i="26"/>
  <c r="BA181" i="26" s="1"/>
  <c r="AW180" i="26"/>
  <c r="BA180" i="26" s="1"/>
  <c r="AW179" i="26"/>
  <c r="BB179" i="26" s="1"/>
  <c r="AW178" i="26"/>
  <c r="AW177" i="26"/>
  <c r="BA177" i="26" s="1"/>
  <c r="AW176" i="26"/>
  <c r="AW175" i="26"/>
  <c r="AW174" i="26"/>
  <c r="BA174" i="26" s="1"/>
  <c r="AW173" i="26"/>
  <c r="AW172" i="26"/>
  <c r="AW171" i="26"/>
  <c r="AW170" i="26"/>
  <c r="BA170" i="26" s="1"/>
  <c r="AW169" i="26"/>
  <c r="BA169" i="26" s="1"/>
  <c r="AW168" i="26"/>
  <c r="AW167" i="26"/>
  <c r="AW166" i="26"/>
  <c r="BA166" i="26" s="1"/>
  <c r="AW165" i="26"/>
  <c r="AW164" i="26"/>
  <c r="AW163" i="26"/>
  <c r="AW162" i="26"/>
  <c r="BA162" i="26" s="1"/>
  <c r="AW161" i="26"/>
  <c r="AW160" i="26"/>
  <c r="BA160" i="26" s="1"/>
  <c r="AW159" i="26"/>
  <c r="AW158" i="26"/>
  <c r="BA158" i="26" s="1"/>
  <c r="AW157" i="26"/>
  <c r="AW156" i="26"/>
  <c r="AW155" i="26"/>
  <c r="BA155" i="26" s="1"/>
  <c r="AW154" i="26"/>
  <c r="BA154" i="26" s="1"/>
  <c r="AW153" i="26"/>
  <c r="BA153" i="26" s="1"/>
  <c r="AW152" i="26"/>
  <c r="BA152" i="26" s="1"/>
  <c r="AW151" i="26"/>
  <c r="BA151" i="26" s="1"/>
  <c r="AW150" i="26"/>
  <c r="AW149" i="26"/>
  <c r="BA149" i="26" s="1"/>
  <c r="AW148" i="26"/>
  <c r="BA148" i="26" s="1"/>
  <c r="AW147" i="26"/>
  <c r="AW146" i="26"/>
  <c r="AW145" i="26"/>
  <c r="AW144" i="26"/>
  <c r="BA144" i="26" s="1"/>
  <c r="AW143" i="26"/>
  <c r="AW142" i="26"/>
  <c r="BA142" i="26" s="1"/>
  <c r="AW141" i="26"/>
  <c r="AW140" i="26"/>
  <c r="BA140" i="26" s="1"/>
  <c r="AW139" i="26"/>
  <c r="AW138" i="26"/>
  <c r="BA138" i="26" s="1"/>
  <c r="AW137" i="26"/>
  <c r="BA137" i="26" s="1"/>
  <c r="AW136" i="26"/>
  <c r="BA136" i="26" s="1"/>
  <c r="AW135" i="26"/>
  <c r="BA135" i="26" s="1"/>
  <c r="AW134" i="26"/>
  <c r="BA134" i="26" s="1"/>
  <c r="AW133" i="26"/>
  <c r="BA133" i="26" s="1"/>
  <c r="AW132" i="26"/>
  <c r="BA132" i="26" s="1"/>
  <c r="AW131" i="26"/>
  <c r="AW130" i="26"/>
  <c r="BA130" i="26" s="1"/>
  <c r="AW129" i="26"/>
  <c r="AW128" i="26"/>
  <c r="AW127" i="26"/>
  <c r="BA127" i="26" s="1"/>
  <c r="AW126" i="26"/>
  <c r="BA126" i="26" s="1"/>
  <c r="AW125" i="26"/>
  <c r="BA125" i="26" s="1"/>
  <c r="AW124" i="26"/>
  <c r="AW123" i="26"/>
  <c r="BA123" i="26" s="1"/>
  <c r="AW122" i="26"/>
  <c r="BA122" i="26" s="1"/>
  <c r="AW121" i="26"/>
  <c r="BB121" i="26" s="1"/>
  <c r="AW120" i="26"/>
  <c r="BA120" i="26" s="1"/>
  <c r="AW119" i="26"/>
  <c r="BA119" i="26" s="1"/>
  <c r="AW118" i="26"/>
  <c r="AW117" i="26"/>
  <c r="AW116" i="26"/>
  <c r="AW115" i="26"/>
  <c r="BB115" i="26" s="1"/>
  <c r="AW114" i="26"/>
  <c r="BB114" i="26" s="1"/>
  <c r="AW113" i="26"/>
  <c r="AW112" i="26"/>
  <c r="AW111" i="26"/>
  <c r="AW110" i="26"/>
  <c r="AW109" i="26"/>
  <c r="AW108" i="26"/>
  <c r="BA108" i="26" s="1"/>
  <c r="AW107" i="26"/>
  <c r="AW106" i="26"/>
  <c r="AW105" i="26"/>
  <c r="AW104" i="26"/>
  <c r="AW103" i="26"/>
  <c r="AW102" i="26"/>
  <c r="AW101" i="26"/>
  <c r="AW100" i="26"/>
  <c r="BB100" i="26" s="1"/>
  <c r="AW99" i="26"/>
  <c r="AW98" i="26"/>
  <c r="BA98" i="26" s="1"/>
  <c r="AW97" i="26"/>
  <c r="AW96" i="26"/>
  <c r="AW95" i="26"/>
  <c r="BA95" i="26" s="1"/>
  <c r="AW94" i="26"/>
  <c r="BA94" i="26" s="1"/>
  <c r="AW93" i="26"/>
  <c r="BA93" i="26" s="1"/>
  <c r="AW92" i="26"/>
  <c r="BA92" i="26" s="1"/>
  <c r="AW91" i="26"/>
  <c r="AW90" i="26"/>
  <c r="AW89" i="26"/>
  <c r="AW88" i="26"/>
  <c r="AW87" i="26"/>
  <c r="AW86" i="26"/>
  <c r="AW85" i="26"/>
  <c r="AW84" i="26"/>
  <c r="BB84" i="26" s="1"/>
  <c r="AW83" i="26"/>
  <c r="AW82" i="26"/>
  <c r="BA82" i="26" s="1"/>
  <c r="AW81" i="26"/>
  <c r="AW80" i="26"/>
  <c r="AW79" i="26"/>
  <c r="AW78" i="26"/>
  <c r="AW77" i="26"/>
  <c r="AW76" i="26"/>
  <c r="BB76" i="26" s="1"/>
  <c r="AW75" i="26"/>
  <c r="BA75" i="26" s="1"/>
  <c r="AW74" i="26"/>
  <c r="AW73" i="26"/>
  <c r="AW72" i="26"/>
  <c r="AW71" i="26"/>
  <c r="AW70" i="26"/>
  <c r="AW69" i="26"/>
  <c r="AW68" i="26"/>
  <c r="BA68" i="26" s="1"/>
  <c r="AW67" i="26"/>
  <c r="AW66" i="26"/>
  <c r="AW65" i="26"/>
  <c r="AW64" i="26"/>
  <c r="BB64" i="26" s="1"/>
  <c r="AW63" i="26"/>
  <c r="AW62" i="26"/>
  <c r="AW61" i="26"/>
  <c r="AW60" i="26"/>
  <c r="BA60" i="26" s="1"/>
  <c r="BB60" i="26" s="1"/>
  <c r="AW59" i="26"/>
  <c r="BA59" i="26" s="1"/>
  <c r="BB59" i="26" s="1"/>
  <c r="AW58" i="26"/>
  <c r="BA58" i="26" s="1"/>
  <c r="BB58" i="26" s="1"/>
  <c r="AW57" i="26"/>
  <c r="BA57" i="26" s="1"/>
  <c r="BB57" i="26" s="1"/>
  <c r="AW56" i="26"/>
  <c r="BA56" i="26" s="1"/>
  <c r="AW55" i="26"/>
  <c r="BA55" i="26" s="1"/>
  <c r="BB55" i="26" s="1"/>
  <c r="AW54" i="26"/>
  <c r="AW53" i="26"/>
  <c r="AW52" i="26"/>
  <c r="BA52" i="26" s="1"/>
  <c r="AW51" i="26"/>
  <c r="BA51" i="26" s="1"/>
  <c r="AW50" i="26"/>
  <c r="BA50" i="26" s="1"/>
  <c r="AW49" i="26"/>
  <c r="BA49" i="26" s="1"/>
  <c r="BB49" i="26" s="1"/>
  <c r="AW48" i="26"/>
  <c r="BA48" i="26" s="1"/>
  <c r="AW47" i="26"/>
  <c r="BA47" i="26" s="1"/>
  <c r="BB47" i="26" s="1"/>
  <c r="AW46" i="26"/>
  <c r="BA46" i="26" s="1"/>
  <c r="BB46" i="26" s="1"/>
  <c r="AW45" i="26"/>
  <c r="AW44" i="26"/>
  <c r="BA44" i="26" s="1"/>
  <c r="AW43" i="26"/>
  <c r="BA43" i="26" s="1"/>
  <c r="BB43" i="26" s="1"/>
  <c r="AW42" i="26"/>
  <c r="AW41" i="26"/>
  <c r="AW40" i="26"/>
  <c r="BA40" i="26" s="1"/>
  <c r="BB40" i="26" s="1"/>
  <c r="AW39" i="26"/>
  <c r="BA39" i="26" s="1"/>
  <c r="AW38" i="26"/>
  <c r="AW37" i="26"/>
  <c r="BA37" i="26" s="1"/>
  <c r="BB37" i="26" s="1"/>
  <c r="AW36" i="26"/>
  <c r="BA36" i="26" s="1"/>
  <c r="BB36" i="26" s="1"/>
  <c r="AW35" i="26"/>
  <c r="BA35" i="26" s="1"/>
  <c r="BB35" i="26" s="1"/>
  <c r="AW34" i="26"/>
  <c r="BA34" i="26" s="1"/>
  <c r="BB34" i="26" s="1"/>
  <c r="AW33" i="26"/>
  <c r="BA33" i="26" s="1"/>
  <c r="BB33" i="26" s="1"/>
  <c r="AW32" i="26"/>
  <c r="BA32" i="26" s="1"/>
  <c r="BB32" i="26" s="1"/>
  <c r="AW31" i="26"/>
  <c r="BA31" i="26" s="1"/>
  <c r="BB31" i="26" s="1"/>
  <c r="AW30" i="26"/>
  <c r="AW29" i="26"/>
  <c r="AW28" i="26"/>
  <c r="BA28" i="26" s="1"/>
  <c r="AW27" i="26"/>
  <c r="BA27" i="26" s="1"/>
  <c r="AW26" i="26"/>
  <c r="BA26" i="26" s="1"/>
  <c r="AW25" i="26"/>
  <c r="BA25" i="26" s="1"/>
  <c r="BB25" i="26" s="1"/>
  <c r="AW24" i="26"/>
  <c r="BA24" i="26" s="1"/>
  <c r="AW23" i="26"/>
  <c r="AW22" i="26"/>
  <c r="BA22" i="26" s="1"/>
  <c r="BB22" i="26" s="1"/>
  <c r="AW21" i="26"/>
  <c r="AW20" i="26"/>
  <c r="BB20" i="26" s="1"/>
  <c r="AW19" i="26"/>
  <c r="AW18" i="26"/>
  <c r="AW17" i="26"/>
  <c r="AW16" i="26"/>
  <c r="BA16" i="26" s="1"/>
  <c r="AW15" i="26"/>
  <c r="AW14" i="26"/>
  <c r="AW13" i="26"/>
  <c r="BA13" i="26" s="1"/>
  <c r="AW12" i="26"/>
  <c r="BA12" i="26" s="1"/>
  <c r="AN261" i="26"/>
  <c r="AR261" i="26" s="1"/>
  <c r="AN260" i="26"/>
  <c r="AR260" i="26" s="1"/>
  <c r="AN259" i="26"/>
  <c r="AR259" i="26" s="1"/>
  <c r="AN258" i="26"/>
  <c r="AS258" i="26" s="1"/>
  <c r="AN257" i="26"/>
  <c r="AN256" i="26"/>
  <c r="AR256" i="26" s="1"/>
  <c r="AN255" i="26"/>
  <c r="AR255" i="26" s="1"/>
  <c r="AN254" i="26"/>
  <c r="AS254" i="26" s="1"/>
  <c r="AN253" i="26"/>
  <c r="AR253" i="26" s="1"/>
  <c r="AN252" i="26"/>
  <c r="AS252" i="26" s="1"/>
  <c r="AN251" i="26"/>
  <c r="AR251" i="26" s="1"/>
  <c r="AN250" i="26"/>
  <c r="AR250" i="26" s="1"/>
  <c r="AN249" i="26"/>
  <c r="AR249" i="26" s="1"/>
  <c r="AN248" i="26"/>
  <c r="AN247" i="26"/>
  <c r="AN246" i="26"/>
  <c r="AN245" i="26"/>
  <c r="AN244" i="26"/>
  <c r="AR244" i="26" s="1"/>
  <c r="AN243" i="26"/>
  <c r="AN242" i="26"/>
  <c r="AS242" i="26" s="1"/>
  <c r="AN241" i="26"/>
  <c r="AR241" i="26" s="1"/>
  <c r="AN240" i="26"/>
  <c r="AR240" i="26" s="1"/>
  <c r="AN239" i="26"/>
  <c r="AR239" i="26" s="1"/>
  <c r="AN238" i="26"/>
  <c r="AS238" i="26" s="1"/>
  <c r="AN237" i="26"/>
  <c r="AN236" i="26"/>
  <c r="AN235" i="26"/>
  <c r="AN234" i="26"/>
  <c r="AR234" i="26" s="1"/>
  <c r="AN233" i="26"/>
  <c r="AR233" i="26" s="1"/>
  <c r="AN232" i="26"/>
  <c r="AS232" i="26" s="1"/>
  <c r="AN231" i="26"/>
  <c r="AR231" i="26" s="1"/>
  <c r="AN230" i="26"/>
  <c r="AR230" i="26" s="1"/>
  <c r="AN229" i="26"/>
  <c r="AR229" i="26" s="1"/>
  <c r="AN228" i="26"/>
  <c r="AR228" i="26" s="1"/>
  <c r="AN227" i="26"/>
  <c r="AN226" i="26"/>
  <c r="AR226" i="26" s="1"/>
  <c r="AN225" i="26"/>
  <c r="AR225" i="26" s="1"/>
  <c r="AN224" i="26"/>
  <c r="AR224" i="26" s="1"/>
  <c r="AN223" i="26"/>
  <c r="AR223" i="26" s="1"/>
  <c r="AN222" i="26"/>
  <c r="AR222" i="26" s="1"/>
  <c r="AN221" i="26"/>
  <c r="AR221" i="26" s="1"/>
  <c r="AN220" i="26"/>
  <c r="AN219" i="26"/>
  <c r="AN218" i="26"/>
  <c r="AN217" i="26"/>
  <c r="AN216" i="26"/>
  <c r="AN215" i="26"/>
  <c r="AR215" i="26" s="1"/>
  <c r="AN214" i="26"/>
  <c r="AR214" i="26" s="1"/>
  <c r="AN213" i="26"/>
  <c r="AR213" i="26" s="1"/>
  <c r="AN212" i="26"/>
  <c r="AN211" i="26"/>
  <c r="AR211" i="26" s="1"/>
  <c r="AN210" i="26"/>
  <c r="AS210" i="26" s="1"/>
  <c r="AN209" i="26"/>
  <c r="AN208" i="26"/>
  <c r="AN207" i="26"/>
  <c r="AR207" i="26" s="1"/>
  <c r="AN206" i="26"/>
  <c r="AS206" i="26" s="1"/>
  <c r="AN205" i="26"/>
  <c r="AN204" i="26"/>
  <c r="AR204" i="26" s="1"/>
  <c r="AN203" i="26"/>
  <c r="AR203" i="26" s="1"/>
  <c r="AN202" i="26"/>
  <c r="AN201" i="26"/>
  <c r="AN200" i="26"/>
  <c r="AR200" i="26" s="1"/>
  <c r="AN199" i="26"/>
  <c r="AR199" i="26" s="1"/>
  <c r="AN198" i="26"/>
  <c r="AN197" i="26"/>
  <c r="AN196" i="26"/>
  <c r="AN195" i="26"/>
  <c r="AN194" i="26"/>
  <c r="AN193" i="26"/>
  <c r="AN192" i="26"/>
  <c r="AS192" i="26" s="1"/>
  <c r="AN191" i="26"/>
  <c r="AR191" i="26" s="1"/>
  <c r="AN190" i="26"/>
  <c r="AN189" i="26"/>
  <c r="AN188" i="26"/>
  <c r="AR188" i="26" s="1"/>
  <c r="AN187" i="26"/>
  <c r="AR187" i="26" s="1"/>
  <c r="AN186" i="26"/>
  <c r="AN185" i="26"/>
  <c r="AR185" i="26" s="1"/>
  <c r="AN184" i="26"/>
  <c r="AR184" i="26" s="1"/>
  <c r="AN183" i="26"/>
  <c r="AN182" i="26"/>
  <c r="AS182" i="26" s="1"/>
  <c r="AN181" i="26"/>
  <c r="AR181" i="26" s="1"/>
  <c r="AN180" i="26"/>
  <c r="AN179" i="26"/>
  <c r="AN178" i="26"/>
  <c r="AS178" i="26" s="1"/>
  <c r="AN177" i="26"/>
  <c r="AS177" i="26" s="1"/>
  <c r="AN176" i="26"/>
  <c r="AR176" i="26" s="1"/>
  <c r="AN175" i="26"/>
  <c r="AN174" i="26"/>
  <c r="AS174" i="26" s="1"/>
  <c r="AN173" i="26"/>
  <c r="AN172" i="26"/>
  <c r="AS172" i="26" s="1"/>
  <c r="AN171" i="26"/>
  <c r="AR171" i="26" s="1"/>
  <c r="AN170" i="26"/>
  <c r="AR170" i="26" s="1"/>
  <c r="AN169" i="26"/>
  <c r="AR169" i="26" s="1"/>
  <c r="AN168" i="26"/>
  <c r="AR168" i="26" s="1"/>
  <c r="AN167" i="26"/>
  <c r="AN166" i="26"/>
  <c r="AR166" i="26" s="1"/>
  <c r="AN165" i="26"/>
  <c r="AS165" i="26" s="1"/>
  <c r="AN164" i="26"/>
  <c r="AR164" i="26" s="1"/>
  <c r="AN163" i="26"/>
  <c r="AN162" i="26"/>
  <c r="AR162" i="26" s="1"/>
  <c r="AN161" i="26"/>
  <c r="AN160" i="26"/>
  <c r="AN159" i="26"/>
  <c r="AR159" i="26" s="1"/>
  <c r="AN158" i="26"/>
  <c r="AN157" i="26"/>
  <c r="AR157" i="26" s="1"/>
  <c r="AN156" i="26"/>
  <c r="AR156" i="26" s="1"/>
  <c r="AN155" i="26"/>
  <c r="AR155" i="26" s="1"/>
  <c r="AN154" i="26"/>
  <c r="AN153" i="26"/>
  <c r="AN152" i="26"/>
  <c r="AR152" i="26" s="1"/>
  <c r="AN151" i="26"/>
  <c r="AS151" i="26" s="1"/>
  <c r="AN150" i="26"/>
  <c r="AR150" i="26" s="1"/>
  <c r="AN149" i="26"/>
  <c r="AS149" i="26" s="1"/>
  <c r="AN148" i="26"/>
  <c r="AR148" i="26" s="1"/>
  <c r="AN147" i="26"/>
  <c r="AS147" i="26" s="1"/>
  <c r="AN146" i="26"/>
  <c r="AR146" i="26" s="1"/>
  <c r="AN145" i="26"/>
  <c r="AN144" i="26"/>
  <c r="AS144" i="26" s="1"/>
  <c r="AN143" i="26"/>
  <c r="AN142" i="26"/>
  <c r="AR142" i="26" s="1"/>
  <c r="AN141" i="26"/>
  <c r="AR141" i="26" s="1"/>
  <c r="AN140" i="26"/>
  <c r="AR140" i="26" s="1"/>
  <c r="AN139" i="26"/>
  <c r="AN138" i="26"/>
  <c r="AS138" i="26" s="1"/>
  <c r="AN137" i="26"/>
  <c r="AN136" i="26"/>
  <c r="AN135" i="26"/>
  <c r="AR135" i="26" s="1"/>
  <c r="AN134" i="26"/>
  <c r="AR134" i="26" s="1"/>
  <c r="AN133" i="26"/>
  <c r="AN132" i="26"/>
  <c r="AR132" i="26" s="1"/>
  <c r="AN131" i="26"/>
  <c r="AN130" i="26"/>
  <c r="AR130" i="26" s="1"/>
  <c r="AN129" i="26"/>
  <c r="AN128" i="26"/>
  <c r="AN127" i="26"/>
  <c r="AR127" i="26" s="1"/>
  <c r="AN126" i="26"/>
  <c r="AR126" i="26" s="1"/>
  <c r="AN125" i="26"/>
  <c r="AR125" i="26" s="1"/>
  <c r="AN124" i="26"/>
  <c r="AN123" i="26"/>
  <c r="AR123" i="26" s="1"/>
  <c r="AN122" i="26"/>
  <c r="AS122" i="26" s="1"/>
  <c r="AN121" i="26"/>
  <c r="AS121" i="26" s="1"/>
  <c r="AN120" i="26"/>
  <c r="AN119" i="26"/>
  <c r="AN118" i="26"/>
  <c r="AR118" i="26" s="1"/>
  <c r="AN117" i="26"/>
  <c r="AR117" i="26" s="1"/>
  <c r="AN116" i="26"/>
  <c r="AR116" i="26" s="1"/>
  <c r="AN115" i="26"/>
  <c r="AR115" i="26" s="1"/>
  <c r="AN114" i="26"/>
  <c r="AR114" i="26" s="1"/>
  <c r="AN113" i="26"/>
  <c r="AR113" i="26" s="1"/>
  <c r="AN112" i="26"/>
  <c r="AN111" i="26"/>
  <c r="AN110" i="26"/>
  <c r="AN109" i="26"/>
  <c r="AN108" i="26"/>
  <c r="AN107" i="26"/>
  <c r="AR107" i="26" s="1"/>
  <c r="AN106" i="26"/>
  <c r="AN105" i="26"/>
  <c r="AN104" i="26"/>
  <c r="AS104" i="26" s="1"/>
  <c r="AN103" i="26"/>
  <c r="AS103" i="26" s="1"/>
  <c r="AN102" i="26"/>
  <c r="AR102" i="26" s="1"/>
  <c r="AN101" i="26"/>
  <c r="AN100" i="26"/>
  <c r="AR100" i="26" s="1"/>
  <c r="AN99" i="26"/>
  <c r="AS99" i="26" s="1"/>
  <c r="AN98" i="26"/>
  <c r="AR98" i="26" s="1"/>
  <c r="AN97" i="26"/>
  <c r="AR97" i="26" s="1"/>
  <c r="AN96" i="26"/>
  <c r="AN95" i="26"/>
  <c r="AR95" i="26" s="1"/>
  <c r="AN94" i="26"/>
  <c r="AR94" i="26" s="1"/>
  <c r="AN93" i="26"/>
  <c r="AS93" i="26" s="1"/>
  <c r="AN92" i="26"/>
  <c r="AN91" i="26"/>
  <c r="AN90" i="26"/>
  <c r="AN89" i="26"/>
  <c r="AR89" i="26" s="1"/>
  <c r="AN88" i="26"/>
  <c r="AN87" i="26"/>
  <c r="AR87" i="26" s="1"/>
  <c r="AN86" i="26"/>
  <c r="AR86" i="26" s="1"/>
  <c r="AN85" i="26"/>
  <c r="AR85" i="26" s="1"/>
  <c r="AN84" i="26"/>
  <c r="AN83" i="26"/>
  <c r="AN82" i="26"/>
  <c r="AN81" i="26"/>
  <c r="AN80" i="26"/>
  <c r="AN79" i="26"/>
  <c r="AR79" i="26" s="1"/>
  <c r="AN78" i="26"/>
  <c r="AN77" i="26"/>
  <c r="AR77" i="26" s="1"/>
  <c r="AN76" i="26"/>
  <c r="AN75" i="26"/>
  <c r="AN74" i="26"/>
  <c r="AS74" i="26" s="1"/>
  <c r="AN73" i="26"/>
  <c r="AR73" i="26" s="1"/>
  <c r="AN72" i="26"/>
  <c r="AN71" i="26"/>
  <c r="AR71" i="26" s="1"/>
  <c r="AN70" i="26"/>
  <c r="AR70" i="26" s="1"/>
  <c r="AN69" i="26"/>
  <c r="AN68" i="26"/>
  <c r="AN67" i="26"/>
  <c r="AR67" i="26" s="1"/>
  <c r="AN66" i="26"/>
  <c r="AS66" i="26" s="1"/>
  <c r="AN65" i="26"/>
  <c r="AR65" i="26" s="1"/>
  <c r="AN64" i="26"/>
  <c r="AN63" i="26"/>
  <c r="AR63" i="26" s="1"/>
  <c r="AN62" i="26"/>
  <c r="AN61" i="26"/>
  <c r="AN60" i="26"/>
  <c r="AR60" i="26" s="1"/>
  <c r="AS60" i="26" s="1"/>
  <c r="AN59" i="26"/>
  <c r="AN58" i="26"/>
  <c r="AR58" i="26" s="1"/>
  <c r="AS58" i="26" s="1"/>
  <c r="AN57" i="26"/>
  <c r="AR57" i="26" s="1"/>
  <c r="AN56" i="26"/>
  <c r="AR56" i="26" s="1"/>
  <c r="AS56" i="26" s="1"/>
  <c r="AN55" i="26"/>
  <c r="AR55" i="26" s="1"/>
  <c r="AS55" i="26" s="1"/>
  <c r="AN54" i="26"/>
  <c r="AN53" i="26"/>
  <c r="AR53" i="26" s="1"/>
  <c r="AN52" i="26"/>
  <c r="AN51" i="26"/>
  <c r="AR51" i="26" s="1"/>
  <c r="AN50" i="26"/>
  <c r="AR50" i="26" s="1"/>
  <c r="AS50" i="26" s="1"/>
  <c r="AN49" i="26"/>
  <c r="AN48" i="26"/>
  <c r="AN47" i="26"/>
  <c r="AN46" i="26"/>
  <c r="AN45" i="26"/>
  <c r="AN44" i="26"/>
  <c r="AS44" i="26" s="1"/>
  <c r="AN43" i="26"/>
  <c r="AR43" i="26" s="1"/>
  <c r="AS43" i="26" s="1"/>
  <c r="AN42" i="26"/>
  <c r="AN41" i="26"/>
  <c r="AR41" i="26" s="1"/>
  <c r="AN40" i="26"/>
  <c r="AR40" i="26" s="1"/>
  <c r="AS40" i="26" s="1"/>
  <c r="AN39" i="26"/>
  <c r="AN38" i="26"/>
  <c r="AR38" i="26" s="1"/>
  <c r="AN37" i="26"/>
  <c r="AR37" i="26" s="1"/>
  <c r="AS37" i="26" s="1"/>
  <c r="AN36" i="26"/>
  <c r="AR36" i="26" s="1"/>
  <c r="AS36" i="26" s="1"/>
  <c r="AN35" i="26"/>
  <c r="AN34" i="26"/>
  <c r="AR34" i="26" s="1"/>
  <c r="AS34" i="26" s="1"/>
  <c r="AN33" i="26"/>
  <c r="AR33" i="26" s="1"/>
  <c r="AN32" i="26"/>
  <c r="AR32" i="26" s="1"/>
  <c r="AS32" i="26" s="1"/>
  <c r="AN31" i="26"/>
  <c r="AN30" i="26"/>
  <c r="AN29" i="26"/>
  <c r="AN28" i="26"/>
  <c r="AR28" i="26" s="1"/>
  <c r="AN27" i="26"/>
  <c r="AN26" i="26"/>
  <c r="AR26" i="26" s="1"/>
  <c r="AS26" i="26" s="1"/>
  <c r="AN25" i="26"/>
  <c r="AR25" i="26" s="1"/>
  <c r="AS25" i="26" s="1"/>
  <c r="AN24" i="26"/>
  <c r="AN23" i="26"/>
  <c r="AR23" i="26" s="1"/>
  <c r="AN22" i="26"/>
  <c r="AN21" i="26"/>
  <c r="AR21" i="26" s="1"/>
  <c r="AN20" i="26"/>
  <c r="AR20" i="26" s="1"/>
  <c r="AN19" i="26"/>
  <c r="AR19" i="26" s="1"/>
  <c r="AN18" i="26"/>
  <c r="AR18" i="26" s="1"/>
  <c r="AS18" i="26" s="1"/>
  <c r="AN17" i="26"/>
  <c r="AN16" i="26"/>
  <c r="AR16" i="26" s="1"/>
  <c r="AN15" i="26"/>
  <c r="AN14" i="26"/>
  <c r="AR14" i="26" s="1"/>
  <c r="AN13" i="26"/>
  <c r="AR13" i="26" s="1"/>
  <c r="AN12" i="26"/>
  <c r="AR12" i="26" s="1"/>
  <c r="AE261" i="26"/>
  <c r="AE260" i="26"/>
  <c r="AE259" i="26"/>
  <c r="AJ259" i="26" s="1"/>
  <c r="AE258" i="26"/>
  <c r="AI258" i="26" s="1"/>
  <c r="AE257" i="26"/>
  <c r="AJ257" i="26" s="1"/>
  <c r="AE256" i="26"/>
  <c r="AI256" i="26" s="1"/>
  <c r="AE255" i="26"/>
  <c r="AI255" i="26" s="1"/>
  <c r="AE254" i="26"/>
  <c r="AI254" i="26" s="1"/>
  <c r="AE253" i="26"/>
  <c r="AE252" i="26"/>
  <c r="AI252" i="26" s="1"/>
  <c r="AE251" i="26"/>
  <c r="AE250" i="26"/>
  <c r="AI250" i="26" s="1"/>
  <c r="AE249" i="26"/>
  <c r="AI249" i="26" s="1"/>
  <c r="AE248" i="26"/>
  <c r="AI248" i="26" s="1"/>
  <c r="AE247" i="26"/>
  <c r="AE246" i="26"/>
  <c r="AI246" i="26" s="1"/>
  <c r="AE245" i="26"/>
  <c r="AJ245" i="26" s="1"/>
  <c r="AE244" i="26"/>
  <c r="AI244" i="26" s="1"/>
  <c r="AE243" i="26"/>
  <c r="AI243" i="26" s="1"/>
  <c r="AE242" i="26"/>
  <c r="AE241" i="26"/>
  <c r="AE240" i="26"/>
  <c r="AI240" i="26" s="1"/>
  <c r="AE239" i="26"/>
  <c r="AE238" i="26"/>
  <c r="AI238" i="26" s="1"/>
  <c r="AE237" i="26"/>
  <c r="AI237" i="26" s="1"/>
  <c r="AE236" i="26"/>
  <c r="AI236" i="26" s="1"/>
  <c r="AE235" i="26"/>
  <c r="AE234" i="26"/>
  <c r="AE233" i="26"/>
  <c r="AI233" i="26" s="1"/>
  <c r="AE232" i="26"/>
  <c r="AE231" i="26"/>
  <c r="AE230" i="26"/>
  <c r="AI230" i="26" s="1"/>
  <c r="AE229" i="26"/>
  <c r="AE228" i="26"/>
  <c r="AE227" i="26"/>
  <c r="AI227" i="26" s="1"/>
  <c r="AE226" i="26"/>
  <c r="AE225" i="26"/>
  <c r="AJ225" i="26" s="1"/>
  <c r="AE224" i="26"/>
  <c r="AI224" i="26" s="1"/>
  <c r="AE223" i="26"/>
  <c r="AE222" i="26"/>
  <c r="AI222" i="26" s="1"/>
  <c r="AE221" i="26"/>
  <c r="AE220" i="26"/>
  <c r="AI220" i="26" s="1"/>
  <c r="AE219" i="26"/>
  <c r="AE218" i="26"/>
  <c r="AI218" i="26" s="1"/>
  <c r="AE217" i="26"/>
  <c r="AI217" i="26" s="1"/>
  <c r="AE216" i="26"/>
  <c r="AE215" i="26"/>
  <c r="AE214" i="26"/>
  <c r="AJ214" i="26" s="1"/>
  <c r="AE213" i="26"/>
  <c r="AE212" i="26"/>
  <c r="AI212" i="26" s="1"/>
  <c r="AE211" i="26"/>
  <c r="AE210" i="26"/>
  <c r="AE209" i="26"/>
  <c r="AE208" i="26"/>
  <c r="AI208" i="26" s="1"/>
  <c r="AE207" i="26"/>
  <c r="AJ207" i="26" s="1"/>
  <c r="AE206" i="26"/>
  <c r="AE205" i="26"/>
  <c r="AE204" i="26"/>
  <c r="AJ204" i="26" s="1"/>
  <c r="AE203" i="26"/>
  <c r="AI203" i="26" s="1"/>
  <c r="AE202" i="26"/>
  <c r="AE201" i="26"/>
  <c r="AE200" i="26"/>
  <c r="AI200" i="26" s="1"/>
  <c r="AE199" i="26"/>
  <c r="AJ199" i="26" s="1"/>
  <c r="AE198" i="26"/>
  <c r="AI198" i="26" s="1"/>
  <c r="AE197" i="26"/>
  <c r="AE196" i="26"/>
  <c r="AJ196" i="26" s="1"/>
  <c r="AE195" i="26"/>
  <c r="AE194" i="26"/>
  <c r="AE193" i="26"/>
  <c r="AE192" i="26"/>
  <c r="AI192" i="26" s="1"/>
  <c r="AE191" i="26"/>
  <c r="AE190" i="26"/>
  <c r="AE189" i="26"/>
  <c r="AE188" i="26"/>
  <c r="AE187" i="26"/>
  <c r="AJ187" i="26" s="1"/>
  <c r="AE186" i="26"/>
  <c r="AI186" i="26" s="1"/>
  <c r="AE185" i="26"/>
  <c r="AE184" i="26"/>
  <c r="AI184" i="26" s="1"/>
  <c r="AE183" i="26"/>
  <c r="AE182" i="26"/>
  <c r="AE181" i="26"/>
  <c r="AE180" i="26"/>
  <c r="AE179" i="26"/>
  <c r="AE178" i="26"/>
  <c r="AE177" i="26"/>
  <c r="AE176" i="26"/>
  <c r="AE175" i="26"/>
  <c r="AE174" i="26"/>
  <c r="AI174" i="26" s="1"/>
  <c r="AE173" i="26"/>
  <c r="AE172" i="26"/>
  <c r="AI172" i="26" s="1"/>
  <c r="AE171" i="26"/>
  <c r="AE170" i="26"/>
  <c r="AE169" i="26"/>
  <c r="AI169" i="26" s="1"/>
  <c r="AE168" i="26"/>
  <c r="AE167" i="26"/>
  <c r="AE166" i="26"/>
  <c r="AJ166" i="26" s="1"/>
  <c r="AE165" i="26"/>
  <c r="AE164" i="26"/>
  <c r="AE163" i="26"/>
  <c r="AE162" i="26"/>
  <c r="AI162" i="26" s="1"/>
  <c r="AE161" i="26"/>
  <c r="AJ161" i="26" s="1"/>
  <c r="AE160" i="26"/>
  <c r="AI160" i="26" s="1"/>
  <c r="AE159" i="26"/>
  <c r="AE158" i="26"/>
  <c r="AI158" i="26" s="1"/>
  <c r="AE157" i="26"/>
  <c r="AE156" i="26"/>
  <c r="AE155" i="26"/>
  <c r="AI155" i="26" s="1"/>
  <c r="AE154" i="26"/>
  <c r="AE153" i="26"/>
  <c r="AE152" i="26"/>
  <c r="AI152" i="26" s="1"/>
  <c r="AE151" i="26"/>
  <c r="AE150" i="26"/>
  <c r="AJ150" i="26" s="1"/>
  <c r="AE149" i="26"/>
  <c r="AE148" i="26"/>
  <c r="AE147" i="26"/>
  <c r="AE146" i="26"/>
  <c r="AJ146" i="26" s="1"/>
  <c r="AE145" i="26"/>
  <c r="AE144" i="26"/>
  <c r="AE143" i="26"/>
  <c r="AE142" i="26"/>
  <c r="AI142" i="26" s="1"/>
  <c r="AE141" i="26"/>
  <c r="AE140" i="26"/>
  <c r="AE139" i="26"/>
  <c r="AE138" i="26"/>
  <c r="AI138" i="26" s="1"/>
  <c r="AE137" i="26"/>
  <c r="AE136" i="26"/>
  <c r="AI136" i="26" s="1"/>
  <c r="AE135" i="26"/>
  <c r="AE134" i="26"/>
  <c r="AE133" i="26"/>
  <c r="AE132" i="26"/>
  <c r="AE131" i="26"/>
  <c r="AJ131" i="26" s="1"/>
  <c r="AE130" i="26"/>
  <c r="AE129" i="26"/>
  <c r="AE128" i="26"/>
  <c r="AI128" i="26" s="1"/>
  <c r="AE127" i="26"/>
  <c r="AE126" i="26"/>
  <c r="AI126" i="26" s="1"/>
  <c r="AE125" i="26"/>
  <c r="AE124" i="26"/>
  <c r="AI124" i="26" s="1"/>
  <c r="AE123" i="26"/>
  <c r="AE122" i="26"/>
  <c r="AI122" i="26" s="1"/>
  <c r="AE121" i="26"/>
  <c r="AE120" i="26"/>
  <c r="AJ120" i="26" s="1"/>
  <c r="AE119" i="26"/>
  <c r="AI119" i="26" s="1"/>
  <c r="AE118" i="26"/>
  <c r="AI118" i="26" s="1"/>
  <c r="AE117" i="26"/>
  <c r="AE116" i="26"/>
  <c r="AE115" i="26"/>
  <c r="AE114" i="26"/>
  <c r="AJ114" i="26" s="1"/>
  <c r="AE113" i="26"/>
  <c r="AI113" i="26" s="1"/>
  <c r="AE112" i="26"/>
  <c r="AJ112" i="26" s="1"/>
  <c r="AE111" i="26"/>
  <c r="AE110" i="26"/>
  <c r="AJ110" i="26" s="1"/>
  <c r="AE109" i="26"/>
  <c r="AE108" i="26"/>
  <c r="AJ108" i="26" s="1"/>
  <c r="AE107" i="26"/>
  <c r="AJ107" i="26" s="1"/>
  <c r="AE106" i="26"/>
  <c r="AE105" i="26"/>
  <c r="AE104" i="26"/>
  <c r="AI104" i="26" s="1"/>
  <c r="AE103" i="26"/>
  <c r="AE102" i="26"/>
  <c r="AI102" i="26" s="1"/>
  <c r="AE101" i="26"/>
  <c r="AE100" i="26"/>
  <c r="AI100" i="26" s="1"/>
  <c r="AE99" i="26"/>
  <c r="AI99" i="26" s="1"/>
  <c r="AE98" i="26"/>
  <c r="AI98" i="26" s="1"/>
  <c r="AE97" i="26"/>
  <c r="AE96" i="26"/>
  <c r="AI96" i="26" s="1"/>
  <c r="AE95" i="26"/>
  <c r="AE94" i="26"/>
  <c r="AE93" i="26"/>
  <c r="AE92" i="26"/>
  <c r="AJ92" i="26" s="1"/>
  <c r="AE91" i="26"/>
  <c r="AI91" i="26" s="1"/>
  <c r="AE90" i="26"/>
  <c r="AE89" i="26"/>
  <c r="AE88" i="26"/>
  <c r="AE87" i="26"/>
  <c r="AI87" i="26" s="1"/>
  <c r="AE86" i="26"/>
  <c r="AE85" i="26"/>
  <c r="AI85" i="26" s="1"/>
  <c r="AE84" i="26"/>
  <c r="AJ84" i="26" s="1"/>
  <c r="AE83" i="26"/>
  <c r="AI83" i="26" s="1"/>
  <c r="AE82" i="26"/>
  <c r="AI82" i="26" s="1"/>
  <c r="AE81" i="26"/>
  <c r="AE80" i="26"/>
  <c r="AJ80" i="26" s="1"/>
  <c r="AE79" i="26"/>
  <c r="AJ79" i="26" s="1"/>
  <c r="AE78" i="26"/>
  <c r="AE77" i="26"/>
  <c r="AE76" i="26"/>
  <c r="AJ76" i="26" s="1"/>
  <c r="AE75" i="26"/>
  <c r="AI75" i="26" s="1"/>
  <c r="AE74" i="26"/>
  <c r="AE73" i="26"/>
  <c r="AE72" i="26"/>
  <c r="AI72" i="26" s="1"/>
  <c r="AE71" i="26"/>
  <c r="AI71" i="26" s="1"/>
  <c r="AE70" i="26"/>
  <c r="AJ70" i="26" s="1"/>
  <c r="AE69" i="26"/>
  <c r="AI69" i="26" s="1"/>
  <c r="AE68" i="26"/>
  <c r="AI68" i="26" s="1"/>
  <c r="AE67" i="26"/>
  <c r="AI67" i="26" s="1"/>
  <c r="AE66" i="26"/>
  <c r="AE65" i="26"/>
  <c r="AE64" i="26"/>
  <c r="AE63" i="26"/>
  <c r="AJ63" i="26" s="1"/>
  <c r="AE62" i="26"/>
  <c r="AJ62" i="26" s="1"/>
  <c r="AE61" i="26"/>
  <c r="AE60" i="26"/>
  <c r="AI60" i="26" s="1"/>
  <c r="AE59" i="26"/>
  <c r="AI59" i="26" s="1"/>
  <c r="AE58" i="26"/>
  <c r="AI58" i="26" s="1"/>
  <c r="AJ58" i="26" s="1"/>
  <c r="AE57" i="26"/>
  <c r="AI57" i="26" s="1"/>
  <c r="AE56" i="26"/>
  <c r="AE55" i="26"/>
  <c r="AE54" i="26"/>
  <c r="AI54" i="26" s="1"/>
  <c r="AJ54" i="26" s="1"/>
  <c r="AE53" i="26"/>
  <c r="AE52" i="26"/>
  <c r="AI52" i="26" s="1"/>
  <c r="AJ52" i="26" s="1"/>
  <c r="AE51" i="26"/>
  <c r="AI51" i="26" s="1"/>
  <c r="AE50" i="26"/>
  <c r="AI50" i="26" s="1"/>
  <c r="AJ50" i="26" s="1"/>
  <c r="AE49" i="26"/>
  <c r="AI49" i="26" s="1"/>
  <c r="AJ49" i="26" s="1"/>
  <c r="AE48" i="26"/>
  <c r="AI48" i="26" s="1"/>
  <c r="AE47" i="26"/>
  <c r="AI47" i="26" s="1"/>
  <c r="AE46" i="26"/>
  <c r="AE45" i="26"/>
  <c r="AE44" i="26"/>
  <c r="AI44" i="26" s="1"/>
  <c r="AE43" i="26"/>
  <c r="AI43" i="26" s="1"/>
  <c r="AJ43" i="26" s="1"/>
  <c r="AE42" i="26"/>
  <c r="AI42" i="26" s="1"/>
  <c r="AJ42" i="26" s="1"/>
  <c r="AE41" i="26"/>
  <c r="AE40" i="26"/>
  <c r="AE39" i="26"/>
  <c r="AI39" i="26" s="1"/>
  <c r="AE38" i="26"/>
  <c r="AI38" i="26" s="1"/>
  <c r="AJ38" i="26" s="1"/>
  <c r="AE37" i="26"/>
  <c r="AE36" i="26"/>
  <c r="AI36" i="26" s="1"/>
  <c r="AE35" i="26"/>
  <c r="AI35" i="26" s="1"/>
  <c r="AJ35" i="26" s="1"/>
  <c r="AE34" i="26"/>
  <c r="AI34" i="26" s="1"/>
  <c r="AJ34" i="26" s="1"/>
  <c r="AE33" i="26"/>
  <c r="AE32" i="26"/>
  <c r="AI32" i="26" s="1"/>
  <c r="AJ32" i="26" s="1"/>
  <c r="AE31" i="26"/>
  <c r="AI31" i="26" s="1"/>
  <c r="AJ31" i="26" s="1"/>
  <c r="AE30" i="26"/>
  <c r="AI30" i="26" s="1"/>
  <c r="AJ30" i="26" s="1"/>
  <c r="AE29" i="26"/>
  <c r="AI29" i="26" s="1"/>
  <c r="AE28" i="26"/>
  <c r="AE27" i="26"/>
  <c r="AI27" i="26" s="1"/>
  <c r="AE26" i="26"/>
  <c r="AI26" i="26" s="1"/>
  <c r="AJ26" i="26" s="1"/>
  <c r="AE25" i="26"/>
  <c r="AI25" i="26" s="1"/>
  <c r="AE24" i="26"/>
  <c r="AE23" i="26"/>
  <c r="AI23" i="26" s="1"/>
  <c r="AE22" i="26"/>
  <c r="AI22" i="26" s="1"/>
  <c r="AE21" i="26"/>
  <c r="AI21" i="26" s="1"/>
  <c r="AE20" i="26"/>
  <c r="AE19" i="26"/>
  <c r="AI19" i="26" s="1"/>
  <c r="AE18" i="26"/>
  <c r="AI18" i="26" s="1"/>
  <c r="AE17" i="26"/>
  <c r="AI17" i="26" s="1"/>
  <c r="AE16" i="26"/>
  <c r="AE15" i="26"/>
  <c r="AI15" i="26" s="1"/>
  <c r="AE14" i="26"/>
  <c r="AE13" i="26"/>
  <c r="AI13" i="26" s="1"/>
  <c r="AE12" i="26"/>
  <c r="AI12" i="26" s="1"/>
  <c r="AN7" i="26"/>
  <c r="V13" i="26"/>
  <c r="Z13" i="26" s="1"/>
  <c r="V14" i="26"/>
  <c r="V15" i="26"/>
  <c r="V16" i="26"/>
  <c r="V17" i="26"/>
  <c r="Z17" i="26" s="1"/>
  <c r="V18" i="26"/>
  <c r="V19" i="26"/>
  <c r="Z19" i="26" s="1"/>
  <c r="V20" i="26"/>
  <c r="Z20" i="26" s="1"/>
  <c r="V21" i="26"/>
  <c r="V22" i="26"/>
  <c r="V23" i="26"/>
  <c r="Z23" i="26" s="1"/>
  <c r="V24" i="26"/>
  <c r="V25" i="26"/>
  <c r="V26" i="26"/>
  <c r="Z26" i="26" s="1"/>
  <c r="AA26" i="26" s="1"/>
  <c r="V27" i="26"/>
  <c r="V28" i="26"/>
  <c r="V29" i="26"/>
  <c r="V30" i="26"/>
  <c r="Z30" i="26" s="1"/>
  <c r="AA30" i="26" s="1"/>
  <c r="V31" i="26"/>
  <c r="V32" i="26"/>
  <c r="Z32" i="26" s="1"/>
  <c r="AA32" i="26" s="1"/>
  <c r="V33" i="26"/>
  <c r="Z33" i="26" s="1"/>
  <c r="V34" i="26"/>
  <c r="Z34" i="26" s="1"/>
  <c r="V35" i="26"/>
  <c r="V36" i="26"/>
  <c r="V37" i="26"/>
  <c r="V38" i="26"/>
  <c r="V39" i="26"/>
  <c r="V40" i="26"/>
  <c r="V41" i="26"/>
  <c r="V42" i="26"/>
  <c r="V43" i="26"/>
  <c r="V44" i="26"/>
  <c r="V45" i="26"/>
  <c r="V46" i="26"/>
  <c r="V47" i="26"/>
  <c r="Z47" i="26" s="1"/>
  <c r="V48" i="26"/>
  <c r="V49" i="26"/>
  <c r="V50" i="26"/>
  <c r="V51" i="26"/>
  <c r="Z51" i="26" s="1"/>
  <c r="V52" i="26"/>
  <c r="Z52" i="26" s="1"/>
  <c r="V53" i="26"/>
  <c r="V54" i="26"/>
  <c r="V55" i="26"/>
  <c r="Z55" i="26" s="1"/>
  <c r="V56" i="26"/>
  <c r="Z56" i="26" s="1"/>
  <c r="AA56" i="26" s="1"/>
  <c r="V57" i="26"/>
  <c r="V58" i="26"/>
  <c r="Z58" i="26" s="1"/>
  <c r="V59" i="26"/>
  <c r="V60" i="26"/>
  <c r="Z60" i="26" s="1"/>
  <c r="V61" i="26"/>
  <c r="V62" i="26"/>
  <c r="V63" i="26"/>
  <c r="Z63" i="26" s="1"/>
  <c r="V64" i="26"/>
  <c r="V65" i="26"/>
  <c r="Z65" i="26" s="1"/>
  <c r="V66" i="26"/>
  <c r="V67" i="26"/>
  <c r="Z67" i="26" s="1"/>
  <c r="V68" i="26"/>
  <c r="V69" i="26"/>
  <c r="V70" i="26"/>
  <c r="V71" i="26"/>
  <c r="Z71" i="26" s="1"/>
  <c r="V72" i="26"/>
  <c r="V73" i="26"/>
  <c r="V74" i="26"/>
  <c r="V75" i="26"/>
  <c r="V76" i="26"/>
  <c r="Z76" i="26" s="1"/>
  <c r="V77" i="26"/>
  <c r="Z77" i="26" s="1"/>
  <c r="V78" i="26"/>
  <c r="V79" i="26"/>
  <c r="Z79" i="26" s="1"/>
  <c r="V80" i="26"/>
  <c r="V81" i="26"/>
  <c r="Z81" i="26" s="1"/>
  <c r="V82" i="26"/>
  <c r="Z82" i="26" s="1"/>
  <c r="V83" i="26"/>
  <c r="Z83" i="26" s="1"/>
  <c r="V84" i="26"/>
  <c r="V85" i="26"/>
  <c r="V86" i="26"/>
  <c r="V87" i="26"/>
  <c r="Z87" i="26" s="1"/>
  <c r="V88" i="26"/>
  <c r="Z88" i="26" s="1"/>
  <c r="V89" i="26"/>
  <c r="V90" i="26"/>
  <c r="Z90" i="26" s="1"/>
  <c r="V91" i="26"/>
  <c r="Z91" i="26" s="1"/>
  <c r="V92" i="26"/>
  <c r="V93" i="26"/>
  <c r="Z93" i="26" s="1"/>
  <c r="V94" i="26"/>
  <c r="V95" i="26"/>
  <c r="V96" i="26"/>
  <c r="V97" i="26"/>
  <c r="Z97" i="26" s="1"/>
  <c r="V98" i="26"/>
  <c r="V99" i="26"/>
  <c r="Z99" i="26" s="1"/>
  <c r="V100" i="26"/>
  <c r="V101" i="26"/>
  <c r="V102" i="26"/>
  <c r="Z102" i="26" s="1"/>
  <c r="V103" i="26"/>
  <c r="Z103" i="26" s="1"/>
  <c r="V104" i="26"/>
  <c r="Z104" i="26" s="1"/>
  <c r="V105" i="26"/>
  <c r="V106" i="26"/>
  <c r="V107" i="26"/>
  <c r="V108" i="26"/>
  <c r="Z108" i="26" s="1"/>
  <c r="V109" i="26"/>
  <c r="Z109" i="26" s="1"/>
  <c r="V110" i="26"/>
  <c r="Z110" i="26" s="1"/>
  <c r="V111" i="26"/>
  <c r="V112" i="26"/>
  <c r="V113" i="26"/>
  <c r="Z113" i="26" s="1"/>
  <c r="V114" i="26"/>
  <c r="Z114" i="26" s="1"/>
  <c r="V115" i="26"/>
  <c r="Z115" i="26" s="1"/>
  <c r="V116" i="26"/>
  <c r="V117" i="26"/>
  <c r="Z117" i="26" s="1"/>
  <c r="V118" i="26"/>
  <c r="V119" i="26"/>
  <c r="Z119" i="26" s="1"/>
  <c r="V120" i="26"/>
  <c r="Z120" i="26" s="1"/>
  <c r="V121" i="26"/>
  <c r="V122" i="26"/>
  <c r="V123" i="26"/>
  <c r="V124" i="26"/>
  <c r="Z124" i="26" s="1"/>
  <c r="V125" i="26"/>
  <c r="V126" i="26"/>
  <c r="V127" i="26"/>
  <c r="Z127" i="26" s="1"/>
  <c r="V128" i="26"/>
  <c r="V129" i="26"/>
  <c r="Z129" i="26" s="1"/>
  <c r="V130" i="26"/>
  <c r="Z130" i="26" s="1"/>
  <c r="V131" i="26"/>
  <c r="V132" i="26"/>
  <c r="Z132" i="26" s="1"/>
  <c r="V133" i="26"/>
  <c r="V134" i="26"/>
  <c r="V135" i="26"/>
  <c r="Z135" i="26" s="1"/>
  <c r="V136" i="26"/>
  <c r="Z136" i="26" s="1"/>
  <c r="V137" i="26"/>
  <c r="Z137" i="26" s="1"/>
  <c r="V138" i="26"/>
  <c r="Z138" i="26" s="1"/>
  <c r="V139" i="26"/>
  <c r="Z139" i="26" s="1"/>
  <c r="V140" i="26"/>
  <c r="Z140" i="26" s="1"/>
  <c r="V141" i="26"/>
  <c r="Z141" i="26" s="1"/>
  <c r="V142" i="26"/>
  <c r="V143" i="26"/>
  <c r="V144" i="26"/>
  <c r="V145" i="26"/>
  <c r="V146" i="26"/>
  <c r="V147" i="26"/>
  <c r="V148" i="26"/>
  <c r="Z148" i="26" s="1"/>
  <c r="V149" i="26"/>
  <c r="Z149" i="26" s="1"/>
  <c r="V150" i="26"/>
  <c r="V151" i="26"/>
  <c r="V152" i="26"/>
  <c r="V153" i="26"/>
  <c r="Z153" i="26" s="1"/>
  <c r="V154" i="26"/>
  <c r="Z154" i="26" s="1"/>
  <c r="V155" i="26"/>
  <c r="Z155" i="26" s="1"/>
  <c r="V156" i="26"/>
  <c r="V157" i="26"/>
  <c r="Z157" i="26" s="1"/>
  <c r="V158" i="26"/>
  <c r="V159" i="26"/>
  <c r="Z159" i="26" s="1"/>
  <c r="V160" i="26"/>
  <c r="Z160" i="26" s="1"/>
  <c r="V161" i="26"/>
  <c r="Z161" i="26" s="1"/>
  <c r="V162" i="26"/>
  <c r="Z162" i="26" s="1"/>
  <c r="V163" i="26"/>
  <c r="V164" i="26"/>
  <c r="Z164" i="26" s="1"/>
  <c r="V165" i="26"/>
  <c r="V166" i="26"/>
  <c r="V167" i="26"/>
  <c r="V168" i="26"/>
  <c r="Z168" i="26" s="1"/>
  <c r="V169" i="26"/>
  <c r="Z169" i="26" s="1"/>
  <c r="V170" i="26"/>
  <c r="V171" i="26"/>
  <c r="V172" i="26"/>
  <c r="V173" i="26"/>
  <c r="Z173" i="26" s="1"/>
  <c r="V174" i="26"/>
  <c r="V175" i="26"/>
  <c r="V176" i="26"/>
  <c r="V177" i="26"/>
  <c r="V178" i="26"/>
  <c r="Z178" i="26" s="1"/>
  <c r="V179" i="26"/>
  <c r="Z179" i="26" s="1"/>
  <c r="V180" i="26"/>
  <c r="Z180" i="26" s="1"/>
  <c r="V181" i="26"/>
  <c r="V182" i="26"/>
  <c r="V183" i="26"/>
  <c r="V184" i="26"/>
  <c r="Z184" i="26" s="1"/>
  <c r="V185" i="26"/>
  <c r="V186" i="26"/>
  <c r="V187" i="26"/>
  <c r="V188" i="26"/>
  <c r="Z188" i="26" s="1"/>
  <c r="V189" i="26"/>
  <c r="V190" i="26"/>
  <c r="V191" i="26"/>
  <c r="Z191" i="26" s="1"/>
  <c r="V192" i="26"/>
  <c r="Z192" i="26" s="1"/>
  <c r="V193" i="26"/>
  <c r="Z193" i="26" s="1"/>
  <c r="V194" i="26"/>
  <c r="V195" i="26"/>
  <c r="Z195" i="26" s="1"/>
  <c r="V196" i="26"/>
  <c r="Z196" i="26" s="1"/>
  <c r="V197" i="26"/>
  <c r="V198" i="26"/>
  <c r="V199" i="26"/>
  <c r="Z199" i="26" s="1"/>
  <c r="V200" i="26"/>
  <c r="Z200" i="26" s="1"/>
  <c r="V201" i="26"/>
  <c r="V202" i="26"/>
  <c r="Z202" i="26" s="1"/>
  <c r="V203" i="26"/>
  <c r="V204" i="26"/>
  <c r="Z204" i="26" s="1"/>
  <c r="V205" i="26"/>
  <c r="V206" i="26"/>
  <c r="V207" i="26"/>
  <c r="V208" i="26"/>
  <c r="Z208" i="26" s="1"/>
  <c r="V209" i="26"/>
  <c r="Z209" i="26" s="1"/>
  <c r="V210" i="26"/>
  <c r="V211" i="26"/>
  <c r="Z211" i="26" s="1"/>
  <c r="V212" i="26"/>
  <c r="Z212" i="26" s="1"/>
  <c r="V213" i="26"/>
  <c r="V214" i="26"/>
  <c r="V215" i="26"/>
  <c r="V216" i="26"/>
  <c r="Z216" i="26" s="1"/>
  <c r="V217" i="26"/>
  <c r="V218" i="26"/>
  <c r="V219" i="26"/>
  <c r="Z219" i="26" s="1"/>
  <c r="V220" i="26"/>
  <c r="Z220" i="26" s="1"/>
  <c r="V221" i="26"/>
  <c r="V222" i="26"/>
  <c r="V223" i="26"/>
  <c r="Z223" i="26" s="1"/>
  <c r="V224" i="26"/>
  <c r="Z224" i="26" s="1"/>
  <c r="V225" i="26"/>
  <c r="V226" i="26"/>
  <c r="Z226" i="26" s="1"/>
  <c r="V227" i="26"/>
  <c r="V228" i="26"/>
  <c r="V229" i="26"/>
  <c r="Z229" i="26" s="1"/>
  <c r="V230" i="26"/>
  <c r="Z230" i="26" s="1"/>
  <c r="V231" i="26"/>
  <c r="Z231" i="26" s="1"/>
  <c r="V232" i="26"/>
  <c r="Z232" i="26" s="1"/>
  <c r="V233" i="26"/>
  <c r="Z233" i="26" s="1"/>
  <c r="V234" i="26"/>
  <c r="V235" i="26"/>
  <c r="Z235" i="26" s="1"/>
  <c r="V236" i="26"/>
  <c r="V237" i="26"/>
  <c r="Z237" i="26" s="1"/>
  <c r="V238" i="26"/>
  <c r="Z238" i="26" s="1"/>
  <c r="V239" i="26"/>
  <c r="V240" i="26"/>
  <c r="Z240" i="26" s="1"/>
  <c r="V241" i="26"/>
  <c r="AA241" i="26" s="1"/>
  <c r="V242" i="26"/>
  <c r="Z242" i="26" s="1"/>
  <c r="V243" i="26"/>
  <c r="Z243" i="26" s="1"/>
  <c r="V244" i="26"/>
  <c r="Z244" i="26" s="1"/>
  <c r="V245" i="26"/>
  <c r="V246" i="26"/>
  <c r="V247" i="26"/>
  <c r="V248" i="26"/>
  <c r="Z248" i="26" s="1"/>
  <c r="V249" i="26"/>
  <c r="Z249" i="26" s="1"/>
  <c r="V250" i="26"/>
  <c r="V251" i="26"/>
  <c r="Z251" i="26" s="1"/>
  <c r="V252" i="26"/>
  <c r="Z252" i="26" s="1"/>
  <c r="V253" i="26"/>
  <c r="V254" i="26"/>
  <c r="V255" i="26"/>
  <c r="Z255" i="26" s="1"/>
  <c r="V256" i="26"/>
  <c r="V257" i="26"/>
  <c r="V258" i="26"/>
  <c r="Z258" i="26" s="1"/>
  <c r="V259" i="26"/>
  <c r="V260" i="26"/>
  <c r="Z260" i="26" s="1"/>
  <c r="V261" i="26"/>
  <c r="Z12" i="26"/>
  <c r="R9" i="26"/>
  <c r="R10" i="26"/>
  <c r="G10" i="22"/>
  <c r="D10" i="14"/>
  <c r="D10" i="22" s="1"/>
  <c r="C8" i="26"/>
  <c r="B10" i="22"/>
  <c r="Z12" i="22"/>
  <c r="Z13" i="22"/>
  <c r="Z21" i="22"/>
  <c r="Z26" i="22"/>
  <c r="Z28" i="22"/>
  <c r="Z41" i="22"/>
  <c r="Z45" i="22"/>
  <c r="Z59" i="22"/>
  <c r="Z61" i="22"/>
  <c r="Z66" i="22"/>
  <c r="Z74" i="22"/>
  <c r="Z79" i="22"/>
  <c r="Z85" i="22"/>
  <c r="Z144" i="22"/>
  <c r="Z145" i="22"/>
  <c r="Z147" i="22"/>
  <c r="Z160" i="22"/>
  <c r="Z162" i="22"/>
  <c r="Z163" i="22"/>
  <c r="Z164" i="22"/>
  <c r="Z165" i="22"/>
  <c r="Z166" i="22"/>
  <c r="Z169" i="22"/>
  <c r="Z171" i="22"/>
  <c r="Z172" i="22"/>
  <c r="Z178" i="22"/>
  <c r="Z179" i="22"/>
  <c r="Z180" i="22"/>
  <c r="Z181" i="22"/>
  <c r="Z182" i="22"/>
  <c r="Z183" i="22"/>
  <c r="Z184" i="22"/>
  <c r="Z191" i="22"/>
  <c r="Z193" i="22"/>
  <c r="Z194" i="22"/>
  <c r="Z195" i="22"/>
  <c r="Z196" i="22"/>
  <c r="Z197" i="22"/>
  <c r="Z198" i="22"/>
  <c r="Z199" i="22"/>
  <c r="Z200" i="22"/>
  <c r="Z201" i="22"/>
  <c r="Z202" i="22"/>
  <c r="Z203" i="22"/>
  <c r="Z204" i="22"/>
  <c r="Z205" i="22"/>
  <c r="Z206" i="22"/>
  <c r="Z207" i="22"/>
  <c r="Z208" i="22"/>
  <c r="Z209" i="22"/>
  <c r="Z210" i="22"/>
  <c r="Z211" i="22"/>
  <c r="Z212" i="22"/>
  <c r="Z213" i="22"/>
  <c r="Z215" i="22"/>
  <c r="Z216" i="22"/>
  <c r="Z217" i="22"/>
  <c r="Z218" i="22"/>
  <c r="Z219" i="22"/>
  <c r="Z220" i="22"/>
  <c r="Z221" i="22"/>
  <c r="Z222" i="22"/>
  <c r="Z223" i="22"/>
  <c r="Z224" i="22"/>
  <c r="Z225" i="22"/>
  <c r="Z226" i="22"/>
  <c r="Z227" i="22"/>
  <c r="Z228" i="22"/>
  <c r="Z229" i="22"/>
  <c r="Z230" i="22"/>
  <c r="Z231" i="22"/>
  <c r="Z232" i="22"/>
  <c r="Z233" i="22"/>
  <c r="Z234" i="22"/>
  <c r="Z235" i="22"/>
  <c r="Z236" i="22"/>
  <c r="Z237" i="22"/>
  <c r="Z238" i="22"/>
  <c r="Z239" i="22"/>
  <c r="Z240" i="22"/>
  <c r="Z241" i="22"/>
  <c r="Z242" i="22"/>
  <c r="Z243" i="22"/>
  <c r="Z244" i="22"/>
  <c r="Z245" i="22"/>
  <c r="Z246" i="22"/>
  <c r="Z247" i="22"/>
  <c r="Z248" i="22"/>
  <c r="Z249" i="22"/>
  <c r="Z250" i="22"/>
  <c r="Z251" i="22"/>
  <c r="Z252" i="22"/>
  <c r="Z253" i="22"/>
  <c r="Z254" i="22"/>
  <c r="Z255" i="22"/>
  <c r="Z256" i="22"/>
  <c r="Z257" i="22"/>
  <c r="Z258" i="22"/>
  <c r="Z259" i="22"/>
  <c r="Z260" i="22"/>
  <c r="Z261" i="22"/>
  <c r="Z262" i="22"/>
  <c r="Z263" i="22"/>
  <c r="Z264" i="22"/>
  <c r="Z265" i="22"/>
  <c r="Z266" i="22"/>
  <c r="Z267" i="22"/>
  <c r="Z268" i="22"/>
  <c r="Z269" i="22"/>
  <c r="Z270" i="22"/>
  <c r="Z271" i="22"/>
  <c r="Z272" i="22"/>
  <c r="Z273" i="22"/>
  <c r="Z274" i="22"/>
  <c r="Z275" i="22"/>
  <c r="Z276" i="22"/>
  <c r="Z277" i="22"/>
  <c r="Z278" i="22"/>
  <c r="Z279" i="22"/>
  <c r="Z280" i="22"/>
  <c r="Z281" i="22"/>
  <c r="Z282" i="22"/>
  <c r="Z283" i="22"/>
  <c r="Z284" i="22"/>
  <c r="Z285" i="22"/>
  <c r="Z286" i="22"/>
  <c r="Z287" i="22"/>
  <c r="Z288" i="22"/>
  <c r="Z289" i="22"/>
  <c r="Z290" i="22"/>
  <c r="Z291" i="22"/>
  <c r="Z292" i="22"/>
  <c r="Z293" i="22"/>
  <c r="Z294" i="22"/>
  <c r="Z295" i="22"/>
  <c r="Z296" i="22"/>
  <c r="Z297" i="22"/>
  <c r="Z298" i="22"/>
  <c r="Z299" i="22"/>
  <c r="Z300" i="22"/>
  <c r="Z301" i="22"/>
  <c r="Z302" i="22"/>
  <c r="Z303" i="22"/>
  <c r="Z304" i="22"/>
  <c r="Z305" i="22"/>
  <c r="Z306" i="22"/>
  <c r="Z307" i="22"/>
  <c r="Z308" i="22"/>
  <c r="Z309" i="22"/>
  <c r="Z310" i="22"/>
  <c r="Z311" i="22"/>
  <c r="Z312" i="22"/>
  <c r="Z313" i="22"/>
  <c r="Z314" i="22"/>
  <c r="Z315" i="22"/>
  <c r="Z316" i="22"/>
  <c r="Z317" i="22"/>
  <c r="Z318" i="22"/>
  <c r="Z319" i="22"/>
  <c r="Z320" i="22"/>
  <c r="Z321" i="22"/>
  <c r="Z322" i="22"/>
  <c r="Z323" i="22"/>
  <c r="Z324" i="22"/>
  <c r="Z325" i="22"/>
  <c r="Z326" i="22"/>
  <c r="Z327" i="22"/>
  <c r="Z328" i="22"/>
  <c r="Z329" i="22"/>
  <c r="Z330" i="22"/>
  <c r="Z331" i="22"/>
  <c r="Z332" i="22"/>
  <c r="Z333" i="22"/>
  <c r="Z334" i="22"/>
  <c r="Z335" i="22"/>
  <c r="Z336" i="22"/>
  <c r="Z337" i="22"/>
  <c r="Z338" i="22"/>
  <c r="Z339" i="22"/>
  <c r="Z340" i="22"/>
  <c r="Z341" i="22"/>
  <c r="Z342" i="22"/>
  <c r="Z343" i="22"/>
  <c r="Z344" i="22"/>
  <c r="Z345" i="22"/>
  <c r="Z346" i="22"/>
  <c r="Z347" i="22"/>
  <c r="Z348" i="22"/>
  <c r="Z349" i="22"/>
  <c r="Z350" i="22"/>
  <c r="Z351" i="22"/>
  <c r="Z352" i="22"/>
  <c r="Z353" i="22"/>
  <c r="Z354" i="22"/>
  <c r="Z355" i="22"/>
  <c r="Z356" i="22"/>
  <c r="Z357" i="22"/>
  <c r="Z358" i="22"/>
  <c r="Z359" i="22"/>
  <c r="Z360" i="22"/>
  <c r="Z361" i="22"/>
  <c r="Z362" i="22"/>
  <c r="Z363" i="22"/>
  <c r="Z364" i="22"/>
  <c r="Z365" i="22"/>
  <c r="Z366" i="22"/>
  <c r="Z367" i="22"/>
  <c r="Z368" i="22"/>
  <c r="Z369" i="22"/>
  <c r="Z370" i="22"/>
  <c r="Z371" i="22"/>
  <c r="Z372" i="22"/>
  <c r="Z373" i="22"/>
  <c r="Z374" i="22"/>
  <c r="Z375" i="22"/>
  <c r="Z376" i="22"/>
  <c r="Z377" i="22"/>
  <c r="Z378" i="22"/>
  <c r="Z379" i="22"/>
  <c r="Z380" i="22"/>
  <c r="Z381" i="22"/>
  <c r="Z382" i="22"/>
  <c r="Z383" i="22"/>
  <c r="Z384" i="22"/>
  <c r="Z385" i="22"/>
  <c r="Z386" i="22"/>
  <c r="Z387" i="22"/>
  <c r="Z388" i="22"/>
  <c r="Z389" i="22"/>
  <c r="Z390" i="22"/>
  <c r="Z391" i="22"/>
  <c r="Z392" i="22"/>
  <c r="Z393" i="22"/>
  <c r="Z394" i="22"/>
  <c r="Z395" i="22"/>
  <c r="Z396" i="22"/>
  <c r="Z397" i="22"/>
  <c r="Z398" i="22"/>
  <c r="Z399" i="22"/>
  <c r="Z400" i="22"/>
  <c r="Z401" i="22"/>
  <c r="Z402" i="22"/>
  <c r="Z403" i="22"/>
  <c r="Z404" i="22"/>
  <c r="Z405" i="22"/>
  <c r="Z406" i="22"/>
  <c r="Z407" i="22"/>
  <c r="Z408" i="22"/>
  <c r="Z409" i="22"/>
  <c r="Z410" i="22"/>
  <c r="Z411" i="22"/>
  <c r="Z412" i="22"/>
  <c r="Z413" i="22"/>
  <c r="Z414" i="22"/>
  <c r="Z415" i="22"/>
  <c r="Z416" i="22"/>
  <c r="Z417" i="22"/>
  <c r="Z418" i="22"/>
  <c r="Z419" i="22"/>
  <c r="Z420" i="22"/>
  <c r="Z421" i="22"/>
  <c r="Z422" i="22"/>
  <c r="Z423" i="22"/>
  <c r="Z424" i="22"/>
  <c r="Z425" i="22"/>
  <c r="Z426" i="22"/>
  <c r="Z427" i="22"/>
  <c r="Z428" i="22"/>
  <c r="Z429" i="22"/>
  <c r="Z430" i="22"/>
  <c r="Z431" i="22"/>
  <c r="Z432" i="22"/>
  <c r="Z433" i="22"/>
  <c r="Z434" i="22"/>
  <c r="Z435" i="22"/>
  <c r="Z436" i="22"/>
  <c r="Z437" i="22"/>
  <c r="Z438" i="22"/>
  <c r="Z439" i="22"/>
  <c r="Z440" i="22"/>
  <c r="Z441" i="22"/>
  <c r="Z442" i="22"/>
  <c r="Z443" i="22"/>
  <c r="Z444" i="22"/>
  <c r="Z445" i="22"/>
  <c r="Z446" i="22"/>
  <c r="Z447" i="22"/>
  <c r="Z448" i="22"/>
  <c r="Z449" i="22"/>
  <c r="Z450" i="22"/>
  <c r="Z451" i="22"/>
  <c r="Z452" i="22"/>
  <c r="Z453" i="22"/>
  <c r="Z454" i="22"/>
  <c r="Z455" i="22"/>
  <c r="Z456" i="22"/>
  <c r="Z457" i="22"/>
  <c r="Z458" i="22"/>
  <c r="Z459" i="22"/>
  <c r="Z460" i="22"/>
  <c r="Z461" i="22"/>
  <c r="Z462" i="22"/>
  <c r="Z463" i="22"/>
  <c r="Z464" i="22"/>
  <c r="Z465" i="22"/>
  <c r="Z466" i="22"/>
  <c r="Z467" i="22"/>
  <c r="Z468" i="22"/>
  <c r="Z469" i="22"/>
  <c r="Z470" i="22"/>
  <c r="Z471" i="22"/>
  <c r="Z472" i="22"/>
  <c r="Z473" i="22"/>
  <c r="Z474" i="22"/>
  <c r="Z475" i="22"/>
  <c r="Z476" i="22"/>
  <c r="Z477" i="22"/>
  <c r="Z478" i="22"/>
  <c r="Z479" i="22"/>
  <c r="Z480" i="22"/>
  <c r="Z481" i="22"/>
  <c r="Z482" i="22"/>
  <c r="Z483" i="22"/>
  <c r="Z484" i="22"/>
  <c r="Z485" i="22"/>
  <c r="Z486" i="22"/>
  <c r="Z487" i="22"/>
  <c r="Z488" i="22"/>
  <c r="Z489" i="22"/>
  <c r="Z490" i="22"/>
  <c r="Z491" i="22"/>
  <c r="Z492" i="22"/>
  <c r="Z493" i="22"/>
  <c r="Z494" i="22"/>
  <c r="Z495" i="22"/>
  <c r="Z496" i="22"/>
  <c r="Z497" i="22"/>
  <c r="Z498" i="22"/>
  <c r="Z499" i="22"/>
  <c r="Z500" i="22"/>
  <c r="Z501" i="22"/>
  <c r="Z502" i="22"/>
  <c r="Z503" i="22"/>
  <c r="Z504" i="22"/>
  <c r="Z505" i="22"/>
  <c r="Z506" i="22"/>
  <c r="Z507" i="22"/>
  <c r="Z508" i="22"/>
  <c r="Z509" i="22"/>
  <c r="Z510" i="22"/>
  <c r="Z511" i="22"/>
  <c r="Z512" i="22"/>
  <c r="Z513" i="22"/>
  <c r="Z514" i="22"/>
  <c r="Z515" i="22"/>
  <c r="Z516" i="22"/>
  <c r="Z517" i="22"/>
  <c r="Z518" i="22"/>
  <c r="Z519" i="22"/>
  <c r="Z520" i="22"/>
  <c r="Z521" i="22"/>
  <c r="Z522" i="22"/>
  <c r="Z523" i="22"/>
  <c r="Z524" i="22"/>
  <c r="Z525" i="22"/>
  <c r="Z526" i="22"/>
  <c r="Z527" i="22"/>
  <c r="Z528" i="22"/>
  <c r="Z529" i="22"/>
  <c r="Z530" i="22"/>
  <c r="Z531" i="22"/>
  <c r="Z532" i="22"/>
  <c r="Z533" i="22"/>
  <c r="Z534" i="22"/>
  <c r="Z535" i="22"/>
  <c r="Z536" i="22"/>
  <c r="Z537" i="22"/>
  <c r="Z538" i="22"/>
  <c r="Z539" i="22"/>
  <c r="Z540" i="22"/>
  <c r="Z541" i="22"/>
  <c r="Z542" i="22"/>
  <c r="Z543" i="22"/>
  <c r="Z544" i="22"/>
  <c r="Z545" i="22"/>
  <c r="Z546" i="22"/>
  <c r="Z547" i="22"/>
  <c r="Z548" i="22"/>
  <c r="Z549" i="22"/>
  <c r="Z550" i="22"/>
  <c r="Z551" i="22"/>
  <c r="Z552" i="22"/>
  <c r="Z553" i="22"/>
  <c r="Z554" i="22"/>
  <c r="Z555" i="22"/>
  <c r="Z556" i="22"/>
  <c r="Z557" i="22"/>
  <c r="Z558" i="22"/>
  <c r="Z559" i="22"/>
  <c r="Z560" i="22"/>
  <c r="Z561" i="22"/>
  <c r="Z562" i="22"/>
  <c r="Z563" i="22"/>
  <c r="Z564" i="22"/>
  <c r="Z565" i="22"/>
  <c r="Z566" i="22"/>
  <c r="Z567" i="22"/>
  <c r="Z568" i="22"/>
  <c r="Z569" i="22"/>
  <c r="Z570" i="22"/>
  <c r="Z571" i="22"/>
  <c r="Z572" i="22"/>
  <c r="Z573" i="22"/>
  <c r="Z574" i="22"/>
  <c r="Z575" i="22"/>
  <c r="Z576" i="22"/>
  <c r="Z577" i="22"/>
  <c r="Z578" i="22"/>
  <c r="Z579" i="22"/>
  <c r="Z580" i="22"/>
  <c r="Z581" i="22"/>
  <c r="Z582" i="22"/>
  <c r="Z583" i="22"/>
  <c r="Z584" i="22"/>
  <c r="Z585" i="22"/>
  <c r="Z586" i="22"/>
  <c r="Z587" i="22"/>
  <c r="Z588" i="22"/>
  <c r="Z589" i="22"/>
  <c r="Z590" i="22"/>
  <c r="Z591" i="22"/>
  <c r="Z592" i="22"/>
  <c r="Z593" i="22"/>
  <c r="Z594" i="22"/>
  <c r="Z595" i="22"/>
  <c r="Z596" i="22"/>
  <c r="Z597" i="22"/>
  <c r="Z598" i="22"/>
  <c r="Z599" i="22"/>
  <c r="Z600" i="22"/>
  <c r="Z601" i="22"/>
  <c r="Z602" i="22"/>
  <c r="Z603" i="22"/>
  <c r="Z604" i="22"/>
  <c r="Z605" i="22"/>
  <c r="Z606" i="22"/>
  <c r="Z607" i="22"/>
  <c r="Z608" i="22"/>
  <c r="Z609" i="22"/>
  <c r="Z610" i="22"/>
  <c r="Z611" i="22"/>
  <c r="Z612" i="22"/>
  <c r="Z613" i="22"/>
  <c r="Z614" i="22"/>
  <c r="Z615" i="22"/>
  <c r="Z616" i="22"/>
  <c r="Z617" i="22"/>
  <c r="Z618" i="22"/>
  <c r="Z619" i="22"/>
  <c r="Z620" i="22"/>
  <c r="Z621" i="22"/>
  <c r="Z622" i="22"/>
  <c r="Z623" i="22"/>
  <c r="Z624" i="22"/>
  <c r="Z625" i="22"/>
  <c r="Z626" i="22"/>
  <c r="Z627" i="22"/>
  <c r="Z628" i="22"/>
  <c r="Z629" i="22"/>
  <c r="Z630" i="22"/>
  <c r="Z631" i="22"/>
  <c r="Z632" i="22"/>
  <c r="Z633" i="22"/>
  <c r="Z634" i="22"/>
  <c r="Z635" i="22"/>
  <c r="Z636" i="22"/>
  <c r="Z637" i="22"/>
  <c r="Z638" i="22"/>
  <c r="Z639" i="22"/>
  <c r="Z640" i="22"/>
  <c r="Z641" i="22"/>
  <c r="Z642" i="22"/>
  <c r="Z643" i="22"/>
  <c r="Z644" i="22"/>
  <c r="Z645" i="22"/>
  <c r="Z646" i="22"/>
  <c r="Z647" i="22"/>
  <c r="Z648" i="22"/>
  <c r="Z649" i="22"/>
  <c r="Z650" i="22"/>
  <c r="Z651" i="22"/>
  <c r="Z652" i="22"/>
  <c r="Z653" i="22"/>
  <c r="Z654" i="22"/>
  <c r="Z655" i="22"/>
  <c r="Z656" i="22"/>
  <c r="Z657" i="22"/>
  <c r="Z658" i="22"/>
  <c r="Z659" i="22"/>
  <c r="Z660" i="22"/>
  <c r="Z661" i="22"/>
  <c r="Z662" i="22"/>
  <c r="Z663" i="22"/>
  <c r="Z664" i="22"/>
  <c r="Z665" i="22"/>
  <c r="Z666" i="22"/>
  <c r="Z667" i="22"/>
  <c r="Z668" i="22"/>
  <c r="Z669" i="22"/>
  <c r="Z670" i="22"/>
  <c r="Z671" i="22"/>
  <c r="Z672" i="22"/>
  <c r="Z673" i="22"/>
  <c r="Z674" i="22"/>
  <c r="Z675" i="22"/>
  <c r="Z676" i="22"/>
  <c r="Z677" i="22"/>
  <c r="Z678" i="22"/>
  <c r="Z679" i="22"/>
  <c r="Z680" i="22"/>
  <c r="Z681" i="22"/>
  <c r="Z682" i="22"/>
  <c r="Z683" i="22"/>
  <c r="Z684" i="22"/>
  <c r="Z685" i="22"/>
  <c r="Z686" i="22"/>
  <c r="Z687" i="22"/>
  <c r="Z688" i="22"/>
  <c r="Z689" i="22"/>
  <c r="Z690" i="22"/>
  <c r="Z691" i="22"/>
  <c r="Z692" i="22"/>
  <c r="Z693" i="22"/>
  <c r="Z694" i="22"/>
  <c r="Z695" i="22"/>
  <c r="Z696" i="22"/>
  <c r="Z697" i="22"/>
  <c r="Z698" i="22"/>
  <c r="Z699" i="22"/>
  <c r="Z700" i="22"/>
  <c r="Z701" i="22"/>
  <c r="Z702" i="22"/>
  <c r="Z703" i="22"/>
  <c r="Z704" i="22"/>
  <c r="Z705" i="22"/>
  <c r="Z706" i="22"/>
  <c r="Z707" i="22"/>
  <c r="Z708" i="22"/>
  <c r="Z709" i="22"/>
  <c r="Z710" i="22"/>
  <c r="Z711" i="22"/>
  <c r="Z712" i="22"/>
  <c r="Z713" i="22"/>
  <c r="Z714" i="22"/>
  <c r="Z715" i="22"/>
  <c r="Z716" i="22"/>
  <c r="Z717" i="22"/>
  <c r="Z718" i="22"/>
  <c r="Z719" i="22"/>
  <c r="Z720" i="22"/>
  <c r="Z721" i="22"/>
  <c r="Z722" i="22"/>
  <c r="Z723" i="22"/>
  <c r="Z724" i="22"/>
  <c r="Z725" i="22"/>
  <c r="Z726" i="22"/>
  <c r="Z727" i="22"/>
  <c r="Z728" i="22"/>
  <c r="Z729" i="22"/>
  <c r="Z730" i="22"/>
  <c r="Z731" i="22"/>
  <c r="Z732" i="22"/>
  <c r="Z733" i="22"/>
  <c r="Z734" i="22"/>
  <c r="Z735" i="22"/>
  <c r="Z736" i="22"/>
  <c r="Z737" i="22"/>
  <c r="Z738" i="22"/>
  <c r="Z739" i="22"/>
  <c r="Z740" i="22"/>
  <c r="Z741" i="22"/>
  <c r="Z742" i="22"/>
  <c r="Z743" i="22"/>
  <c r="Z744" i="22"/>
  <c r="Z745" i="22"/>
  <c r="Z746" i="22"/>
  <c r="Z747" i="22"/>
  <c r="Z748" i="22"/>
  <c r="Z749" i="22"/>
  <c r="Z750" i="22"/>
  <c r="Z751" i="22"/>
  <c r="Z752" i="22"/>
  <c r="Z753" i="22"/>
  <c r="Z754" i="22"/>
  <c r="Z755" i="22"/>
  <c r="Z756" i="22"/>
  <c r="Z757" i="22"/>
  <c r="Z758" i="22"/>
  <c r="Z759" i="22"/>
  <c r="Z760" i="22"/>
  <c r="Z761" i="22"/>
  <c r="Z762" i="22"/>
  <c r="Z763" i="22"/>
  <c r="Z764" i="22"/>
  <c r="Z765" i="22"/>
  <c r="Z766" i="22"/>
  <c r="Z767" i="22"/>
  <c r="Z768" i="22"/>
  <c r="Z769" i="22"/>
  <c r="Z770" i="22"/>
  <c r="Z771" i="22"/>
  <c r="Z772" i="22"/>
  <c r="Z773" i="22"/>
  <c r="Z774" i="22"/>
  <c r="Z775" i="22"/>
  <c r="Z776" i="22"/>
  <c r="Z777" i="22"/>
  <c r="Z778" i="22"/>
  <c r="Z779" i="22"/>
  <c r="Z780" i="22"/>
  <c r="Z781" i="22"/>
  <c r="Z782" i="22"/>
  <c r="Z783" i="22"/>
  <c r="Z784" i="22"/>
  <c r="Z785" i="22"/>
  <c r="Z786" i="22"/>
  <c r="Z787" i="22"/>
  <c r="Z788" i="22"/>
  <c r="Z789" i="22"/>
  <c r="Z790" i="22"/>
  <c r="Z791" i="22"/>
  <c r="Z792" i="22"/>
  <c r="Z793" i="22"/>
  <c r="Z794" i="22"/>
  <c r="Z795" i="22"/>
  <c r="Z796" i="22"/>
  <c r="Z797" i="22"/>
  <c r="Z798" i="22"/>
  <c r="Z799" i="22"/>
  <c r="Z800" i="22"/>
  <c r="Z801" i="22"/>
  <c r="Z802" i="22"/>
  <c r="Z803" i="22"/>
  <c r="Z804" i="22"/>
  <c r="Z805" i="22"/>
  <c r="Z806" i="22"/>
  <c r="Z807" i="22"/>
  <c r="Z808" i="22"/>
  <c r="Z809" i="22"/>
  <c r="Z810" i="22"/>
  <c r="Z811" i="22"/>
  <c r="Z812" i="22"/>
  <c r="Z813" i="22"/>
  <c r="Z814" i="22"/>
  <c r="Z815" i="22"/>
  <c r="Z816" i="22"/>
  <c r="Z817" i="22"/>
  <c r="Z818" i="22"/>
  <c r="Z819" i="22"/>
  <c r="Z820" i="22"/>
  <c r="Z821" i="22"/>
  <c r="Z822" i="22"/>
  <c r="Z823" i="22"/>
  <c r="Z824" i="22"/>
  <c r="Z825" i="22"/>
  <c r="Z826" i="22"/>
  <c r="Z827" i="22"/>
  <c r="Z828" i="22"/>
  <c r="Z829" i="22"/>
  <c r="Z830" i="22"/>
  <c r="Z831" i="22"/>
  <c r="Z832" i="22"/>
  <c r="Z833" i="22"/>
  <c r="Z834" i="22"/>
  <c r="Z835" i="22"/>
  <c r="Z836" i="22"/>
  <c r="Z837" i="22"/>
  <c r="Z838" i="22"/>
  <c r="Z839" i="22"/>
  <c r="Z840" i="22"/>
  <c r="Z841" i="22"/>
  <c r="Z842" i="22"/>
  <c r="Z843" i="22"/>
  <c r="Z844" i="22"/>
  <c r="Z845" i="22"/>
  <c r="Z846" i="22"/>
  <c r="Z847" i="22"/>
  <c r="Z848" i="22"/>
  <c r="Z849" i="22"/>
  <c r="Z850" i="22"/>
  <c r="Z851" i="22"/>
  <c r="Z852" i="22"/>
  <c r="Z853" i="22"/>
  <c r="Z854" i="22"/>
  <c r="Z855" i="22"/>
  <c r="Z856" i="22"/>
  <c r="Z857" i="22"/>
  <c r="Z858" i="22"/>
  <c r="Z859" i="22"/>
  <c r="Z860" i="22"/>
  <c r="Z861" i="22"/>
  <c r="Z862" i="22"/>
  <c r="Z863" i="22"/>
  <c r="Z864" i="22"/>
  <c r="Z865" i="22"/>
  <c r="Z866" i="22"/>
  <c r="Z867" i="22"/>
  <c r="Z868" i="22"/>
  <c r="Z869" i="22"/>
  <c r="Z870" i="22"/>
  <c r="Z871" i="22"/>
  <c r="Z872" i="22"/>
  <c r="Z873" i="22"/>
  <c r="Z874" i="22"/>
  <c r="Z875" i="22"/>
  <c r="Z876" i="22"/>
  <c r="Z877" i="22"/>
  <c r="Z878" i="22"/>
  <c r="Z879" i="22"/>
  <c r="Z880" i="22"/>
  <c r="Z881" i="22"/>
  <c r="Z882" i="22"/>
  <c r="Z883" i="22"/>
  <c r="Z884" i="22"/>
  <c r="Z885" i="22"/>
  <c r="Z886" i="22"/>
  <c r="Z887" i="22"/>
  <c r="Z888" i="22"/>
  <c r="Z889" i="22"/>
  <c r="Z890" i="22"/>
  <c r="Z891" i="22"/>
  <c r="Z892" i="22"/>
  <c r="Z893" i="22"/>
  <c r="Z894" i="22"/>
  <c r="Z895" i="22"/>
  <c r="Z896" i="22"/>
  <c r="Z897" i="22"/>
  <c r="Z898" i="22"/>
  <c r="Z899" i="22"/>
  <c r="Z900" i="22"/>
  <c r="Z901" i="22"/>
  <c r="Z902" i="22"/>
  <c r="Z903" i="22"/>
  <c r="Z904" i="22"/>
  <c r="Z905" i="22"/>
  <c r="Z906" i="22"/>
  <c r="Z907" i="22"/>
  <c r="Z908" i="22"/>
  <c r="Z909" i="22"/>
  <c r="Z910" i="22"/>
  <c r="Z911" i="22"/>
  <c r="Z912" i="22"/>
  <c r="Z913" i="22"/>
  <c r="Z914" i="22"/>
  <c r="Z915" i="22"/>
  <c r="Z916" i="22"/>
  <c r="Z917" i="22"/>
  <c r="Z918" i="22"/>
  <c r="Z919" i="22"/>
  <c r="Z920" i="22"/>
  <c r="Z921" i="22"/>
  <c r="Z922" i="22"/>
  <c r="Z923" i="22"/>
  <c r="Z924" i="22"/>
  <c r="Z925" i="22"/>
  <c r="Z926" i="22"/>
  <c r="Z927" i="22"/>
  <c r="Z928" i="22"/>
  <c r="Z929" i="22"/>
  <c r="Z930" i="22"/>
  <c r="Z931" i="22"/>
  <c r="Z932" i="22"/>
  <c r="Z933" i="22"/>
  <c r="Z934" i="22"/>
  <c r="Z935" i="22"/>
  <c r="Z936" i="22"/>
  <c r="Z937" i="22"/>
  <c r="Z938" i="22"/>
  <c r="Z939" i="22"/>
  <c r="Z940" i="22"/>
  <c r="Z941" i="22"/>
  <c r="Z942" i="22"/>
  <c r="Z943" i="22"/>
  <c r="Z944" i="22"/>
  <c r="Z945" i="22"/>
  <c r="Z946" i="22"/>
  <c r="Z947" i="22"/>
  <c r="Z948" i="22"/>
  <c r="Z949" i="22"/>
  <c r="Z950" i="22"/>
  <c r="Z951" i="22"/>
  <c r="Z952" i="22"/>
  <c r="Z953" i="22"/>
  <c r="Z954" i="22"/>
  <c r="Z955" i="22"/>
  <c r="Z956" i="22"/>
  <c r="Z957" i="22"/>
  <c r="Z958" i="22"/>
  <c r="Z959" i="22"/>
  <c r="Z960" i="22"/>
  <c r="Z961" i="22"/>
  <c r="Z962" i="22"/>
  <c r="Z963" i="22"/>
  <c r="Z964" i="22"/>
  <c r="Z965" i="22"/>
  <c r="Z966" i="22"/>
  <c r="Z967" i="22"/>
  <c r="Z968" i="22"/>
  <c r="Z969" i="22"/>
  <c r="Z970" i="22"/>
  <c r="Z971" i="22"/>
  <c r="Z972" i="22"/>
  <c r="Z973" i="22"/>
  <c r="Z974" i="22"/>
  <c r="Z975" i="22"/>
  <c r="Z976" i="22"/>
  <c r="Z977" i="22"/>
  <c r="Z978" i="22"/>
  <c r="Z979" i="22"/>
  <c r="Z980" i="22"/>
  <c r="Z981" i="22"/>
  <c r="Z982" i="22"/>
  <c r="Z983" i="22"/>
  <c r="Z984" i="22"/>
  <c r="Z985" i="22"/>
  <c r="Z986" i="22"/>
  <c r="Z987" i="22"/>
  <c r="Z988" i="22"/>
  <c r="Z989" i="22"/>
  <c r="Z990" i="22"/>
  <c r="Z991" i="22"/>
  <c r="Z992" i="22"/>
  <c r="Z993" i="22"/>
  <c r="Z994" i="22"/>
  <c r="Z995" i="22"/>
  <c r="Z996" i="22"/>
  <c r="Z997" i="22"/>
  <c r="Z998" i="22"/>
  <c r="Z999" i="22"/>
  <c r="Z1000" i="22"/>
  <c r="Z1001" i="22"/>
  <c r="Z1002" i="22"/>
  <c r="Z1003" i="22"/>
  <c r="Z1004" i="22"/>
  <c r="Z1005" i="22"/>
  <c r="Z1006" i="22"/>
  <c r="Z1007" i="22"/>
  <c r="Z1008" i="22"/>
  <c r="Z1009" i="22"/>
  <c r="Z1010" i="22"/>
  <c r="Z1011" i="22"/>
  <c r="Z1012" i="22"/>
  <c r="AA12" i="22"/>
  <c r="AA13" i="22"/>
  <c r="AA21" i="22"/>
  <c r="AA26" i="22"/>
  <c r="AA28" i="22"/>
  <c r="AA41" i="22"/>
  <c r="AA45" i="22"/>
  <c r="AA59" i="22"/>
  <c r="AA61" i="22"/>
  <c r="AA66" i="22"/>
  <c r="AA74" i="22"/>
  <c r="AA79" i="22"/>
  <c r="AA85" i="22"/>
  <c r="AA144" i="22"/>
  <c r="AA145" i="22"/>
  <c r="AA147" i="22"/>
  <c r="AA160" i="22"/>
  <c r="AA162" i="22"/>
  <c r="AA163" i="22"/>
  <c r="AA164" i="22"/>
  <c r="AA165" i="22"/>
  <c r="AA166" i="22"/>
  <c r="AA169" i="22"/>
  <c r="AA171" i="22"/>
  <c r="AA172" i="22"/>
  <c r="AA178" i="22"/>
  <c r="AA179" i="22"/>
  <c r="AA180" i="22"/>
  <c r="AA181" i="22"/>
  <c r="AA182" i="22"/>
  <c r="AA183" i="22"/>
  <c r="AA184" i="22"/>
  <c r="AA191" i="22"/>
  <c r="AA193" i="22"/>
  <c r="AA194" i="22"/>
  <c r="AA195" i="22"/>
  <c r="AA196" i="22"/>
  <c r="AA197" i="22"/>
  <c r="AA198" i="22"/>
  <c r="AA199" i="22"/>
  <c r="AA200" i="22"/>
  <c r="AA201" i="22"/>
  <c r="AA202" i="22"/>
  <c r="AA203" i="22"/>
  <c r="AA204" i="22"/>
  <c r="AA205" i="22"/>
  <c r="AA206" i="22"/>
  <c r="AA207" i="22"/>
  <c r="AA208" i="22"/>
  <c r="AA209" i="22"/>
  <c r="AA210" i="22"/>
  <c r="AA211" i="22"/>
  <c r="AA212" i="22"/>
  <c r="AA213" i="22"/>
  <c r="AA215" i="22"/>
  <c r="AA216" i="22"/>
  <c r="AA217" i="22"/>
  <c r="AA218" i="22"/>
  <c r="AA219" i="22"/>
  <c r="AA220" i="22"/>
  <c r="AA221" i="22"/>
  <c r="AA222" i="22"/>
  <c r="AA223" i="22"/>
  <c r="AA224" i="22"/>
  <c r="AA225" i="22"/>
  <c r="AA226" i="22"/>
  <c r="AA227" i="22"/>
  <c r="AA228" i="22"/>
  <c r="AA229" i="22"/>
  <c r="AA230" i="22"/>
  <c r="AA231" i="22"/>
  <c r="AA232" i="22"/>
  <c r="AA233" i="22"/>
  <c r="AA234" i="22"/>
  <c r="AA235" i="22"/>
  <c r="AA236" i="22"/>
  <c r="AA237" i="22"/>
  <c r="AA238" i="22"/>
  <c r="AA239" i="22"/>
  <c r="AA240" i="22"/>
  <c r="AA241" i="22"/>
  <c r="AA242" i="22"/>
  <c r="AA243" i="22"/>
  <c r="AA244" i="22"/>
  <c r="AA245" i="22"/>
  <c r="AA246" i="22"/>
  <c r="AA247" i="22"/>
  <c r="AA248" i="22"/>
  <c r="AA249" i="22"/>
  <c r="AA250" i="22"/>
  <c r="AA251" i="22"/>
  <c r="AA252" i="22"/>
  <c r="AA253" i="22"/>
  <c r="AA254" i="22"/>
  <c r="AA255" i="22"/>
  <c r="AA256" i="22"/>
  <c r="AA257" i="22"/>
  <c r="AA258" i="22"/>
  <c r="AA259" i="22"/>
  <c r="AA260" i="22"/>
  <c r="AA261" i="22"/>
  <c r="AA262" i="22"/>
  <c r="AA263" i="22"/>
  <c r="AA264" i="22"/>
  <c r="AA265" i="22"/>
  <c r="AA266" i="22"/>
  <c r="AA267" i="22"/>
  <c r="AA268" i="22"/>
  <c r="AA269" i="22"/>
  <c r="AA270" i="22"/>
  <c r="AA271" i="22"/>
  <c r="AA272" i="22"/>
  <c r="AA273" i="22"/>
  <c r="AA274" i="22"/>
  <c r="AA275" i="22"/>
  <c r="AA276" i="22"/>
  <c r="AA277" i="22"/>
  <c r="AA278" i="22"/>
  <c r="AA279" i="22"/>
  <c r="AA280" i="22"/>
  <c r="AA281" i="22"/>
  <c r="AA282" i="22"/>
  <c r="AA283" i="22"/>
  <c r="AA284" i="22"/>
  <c r="AA285" i="22"/>
  <c r="AA286" i="22"/>
  <c r="AA287" i="22"/>
  <c r="AA288" i="22"/>
  <c r="AA289" i="22"/>
  <c r="AA290" i="22"/>
  <c r="AA291" i="22"/>
  <c r="AA292" i="22"/>
  <c r="AA293" i="22"/>
  <c r="AA294" i="22"/>
  <c r="AA295" i="22"/>
  <c r="AA296" i="22"/>
  <c r="AA297" i="22"/>
  <c r="AA298" i="22"/>
  <c r="AA299" i="22"/>
  <c r="AA300" i="22"/>
  <c r="AA301" i="22"/>
  <c r="AA302" i="22"/>
  <c r="AA303" i="22"/>
  <c r="AA304" i="22"/>
  <c r="AA305" i="22"/>
  <c r="AA306" i="22"/>
  <c r="AA307" i="22"/>
  <c r="AA308" i="22"/>
  <c r="AA309" i="22"/>
  <c r="AA310" i="22"/>
  <c r="AA311" i="22"/>
  <c r="AA312" i="22"/>
  <c r="AA313" i="22"/>
  <c r="AA314" i="22"/>
  <c r="AA315" i="22"/>
  <c r="AA316" i="22"/>
  <c r="AA317" i="22"/>
  <c r="AA318" i="22"/>
  <c r="AA319" i="22"/>
  <c r="AA320" i="22"/>
  <c r="AA321" i="22"/>
  <c r="AA322" i="22"/>
  <c r="AA323" i="22"/>
  <c r="AA324" i="22"/>
  <c r="AA325" i="22"/>
  <c r="AA326" i="22"/>
  <c r="AA327" i="22"/>
  <c r="AA328" i="22"/>
  <c r="AA329" i="22"/>
  <c r="AA330" i="22"/>
  <c r="AA331" i="22"/>
  <c r="AA332" i="22"/>
  <c r="AA333" i="22"/>
  <c r="AA334" i="22"/>
  <c r="AA335" i="22"/>
  <c r="AA336" i="22"/>
  <c r="AA337" i="22"/>
  <c r="AA338" i="22"/>
  <c r="AA339" i="22"/>
  <c r="AA340" i="22"/>
  <c r="AA341" i="22"/>
  <c r="AA342" i="22"/>
  <c r="AA343" i="22"/>
  <c r="AA344" i="22"/>
  <c r="AA345" i="22"/>
  <c r="AA346" i="22"/>
  <c r="AA347" i="22"/>
  <c r="AA348" i="22"/>
  <c r="AA349" i="22"/>
  <c r="AA350" i="22"/>
  <c r="AA351" i="22"/>
  <c r="AA352" i="22"/>
  <c r="AA353" i="22"/>
  <c r="AA354" i="22"/>
  <c r="AA355" i="22"/>
  <c r="AA356" i="22"/>
  <c r="AA357" i="22"/>
  <c r="AA358" i="22"/>
  <c r="AA359" i="22"/>
  <c r="AA360" i="22"/>
  <c r="AA361" i="22"/>
  <c r="AA362" i="22"/>
  <c r="AA363" i="22"/>
  <c r="AA364" i="22"/>
  <c r="AA365" i="22"/>
  <c r="AA366" i="22"/>
  <c r="AA367" i="22"/>
  <c r="AA368" i="22"/>
  <c r="AA369" i="22"/>
  <c r="AA370" i="22"/>
  <c r="AA371" i="22"/>
  <c r="AA372" i="22"/>
  <c r="AA373" i="22"/>
  <c r="AA374" i="22"/>
  <c r="AA375" i="22"/>
  <c r="AA376" i="22"/>
  <c r="AA377" i="22"/>
  <c r="AA378" i="22"/>
  <c r="AA379" i="22"/>
  <c r="AA380" i="22"/>
  <c r="AA381" i="22"/>
  <c r="AA382" i="22"/>
  <c r="AA383" i="22"/>
  <c r="AA384" i="22"/>
  <c r="AA385" i="22"/>
  <c r="AA386" i="22"/>
  <c r="AA387" i="22"/>
  <c r="AA388" i="22"/>
  <c r="AA389" i="22"/>
  <c r="AA390" i="22"/>
  <c r="AA391" i="22"/>
  <c r="AA392" i="22"/>
  <c r="AA393" i="22"/>
  <c r="AA394" i="22"/>
  <c r="AA395" i="22"/>
  <c r="AA396" i="22"/>
  <c r="AA397" i="22"/>
  <c r="AA398" i="22"/>
  <c r="AA399" i="22"/>
  <c r="AA400" i="22"/>
  <c r="AA401" i="22"/>
  <c r="AA402" i="22"/>
  <c r="AA403" i="22"/>
  <c r="AA404" i="22"/>
  <c r="AA405" i="22"/>
  <c r="AA406" i="22"/>
  <c r="AA407" i="22"/>
  <c r="AA408" i="22"/>
  <c r="AA409" i="22"/>
  <c r="AA410" i="22"/>
  <c r="AA411" i="22"/>
  <c r="AA412" i="22"/>
  <c r="AA413" i="22"/>
  <c r="AA414" i="22"/>
  <c r="AA415" i="22"/>
  <c r="AA416" i="22"/>
  <c r="AA417" i="22"/>
  <c r="AA418" i="22"/>
  <c r="AA419" i="22"/>
  <c r="AA420" i="22"/>
  <c r="AA421" i="22"/>
  <c r="AA422" i="22"/>
  <c r="AA423" i="22"/>
  <c r="AA424" i="22"/>
  <c r="AA425" i="22"/>
  <c r="AA426" i="22"/>
  <c r="AA427" i="22"/>
  <c r="AA428" i="22"/>
  <c r="AA429" i="22"/>
  <c r="AA430" i="22"/>
  <c r="AA431" i="22"/>
  <c r="AA432" i="22"/>
  <c r="AA433" i="22"/>
  <c r="AA434" i="22"/>
  <c r="AA435" i="22"/>
  <c r="AA436" i="22"/>
  <c r="AA437" i="22"/>
  <c r="AA438" i="22"/>
  <c r="AA439" i="22"/>
  <c r="AA440" i="22"/>
  <c r="AA441" i="22"/>
  <c r="AA442" i="22"/>
  <c r="AA443" i="22"/>
  <c r="AA444" i="22"/>
  <c r="AA445" i="22"/>
  <c r="AA446" i="22"/>
  <c r="AA447" i="22"/>
  <c r="AA448" i="22"/>
  <c r="AA449" i="22"/>
  <c r="AA450" i="22"/>
  <c r="AA451" i="22"/>
  <c r="AA452" i="22"/>
  <c r="AA453" i="22"/>
  <c r="AA454" i="22"/>
  <c r="AA455" i="22"/>
  <c r="AA456" i="22"/>
  <c r="AA457" i="22"/>
  <c r="AA458" i="22"/>
  <c r="AA459" i="22"/>
  <c r="AA460" i="22"/>
  <c r="AA461" i="22"/>
  <c r="AA462" i="22"/>
  <c r="AA463" i="22"/>
  <c r="AA464" i="22"/>
  <c r="AA465" i="22"/>
  <c r="AA466" i="22"/>
  <c r="AA467" i="22"/>
  <c r="AA468" i="22"/>
  <c r="AA469" i="22"/>
  <c r="AA470" i="22"/>
  <c r="AA471" i="22"/>
  <c r="AA472" i="22"/>
  <c r="AA473" i="22"/>
  <c r="AA474" i="22"/>
  <c r="AA475" i="22"/>
  <c r="AA476" i="22"/>
  <c r="AA477" i="22"/>
  <c r="AA478" i="22"/>
  <c r="AA479" i="22"/>
  <c r="AA480" i="22"/>
  <c r="AA481" i="22"/>
  <c r="AA482" i="22"/>
  <c r="AA483" i="22"/>
  <c r="AA484" i="22"/>
  <c r="AA485" i="22"/>
  <c r="AA486" i="22"/>
  <c r="AA487" i="22"/>
  <c r="AA488" i="22"/>
  <c r="AA489" i="22"/>
  <c r="AA490" i="22"/>
  <c r="AA491" i="22"/>
  <c r="AA492" i="22"/>
  <c r="AA493" i="22"/>
  <c r="AA494" i="22"/>
  <c r="AA495" i="22"/>
  <c r="AA496" i="22"/>
  <c r="AA497" i="22"/>
  <c r="AA498" i="22"/>
  <c r="AA499" i="22"/>
  <c r="AA500" i="22"/>
  <c r="AA501" i="22"/>
  <c r="AA502" i="22"/>
  <c r="AA503" i="22"/>
  <c r="AA504" i="22"/>
  <c r="AA505" i="22"/>
  <c r="AA506" i="22"/>
  <c r="AA507" i="22"/>
  <c r="AA508" i="22"/>
  <c r="AA509" i="22"/>
  <c r="AA510" i="22"/>
  <c r="AA511" i="22"/>
  <c r="AA512" i="22"/>
  <c r="AA513" i="22"/>
  <c r="AA514" i="22"/>
  <c r="AA515" i="22"/>
  <c r="AA516" i="22"/>
  <c r="AA517" i="22"/>
  <c r="AA518" i="22"/>
  <c r="AA519" i="22"/>
  <c r="AA520" i="22"/>
  <c r="AA521" i="22"/>
  <c r="AA522" i="22"/>
  <c r="AA523" i="22"/>
  <c r="AA524" i="22"/>
  <c r="AA525" i="22"/>
  <c r="AA526" i="22"/>
  <c r="AA527" i="22"/>
  <c r="AA528" i="22"/>
  <c r="AA529" i="22"/>
  <c r="AA530" i="22"/>
  <c r="AA531" i="22"/>
  <c r="AA532" i="22"/>
  <c r="AA533" i="22"/>
  <c r="AA534" i="22"/>
  <c r="AA535" i="22"/>
  <c r="AA536" i="22"/>
  <c r="AA537" i="22"/>
  <c r="AA538" i="22"/>
  <c r="AA539" i="22"/>
  <c r="AA540" i="22"/>
  <c r="AA541" i="22"/>
  <c r="AA542" i="22"/>
  <c r="AA543" i="22"/>
  <c r="AA544" i="22"/>
  <c r="AA545" i="22"/>
  <c r="AA546" i="22"/>
  <c r="AA547" i="22"/>
  <c r="AA548" i="22"/>
  <c r="AA549" i="22"/>
  <c r="AA550" i="22"/>
  <c r="AA551" i="22"/>
  <c r="AA552" i="22"/>
  <c r="AA553" i="22"/>
  <c r="AA554" i="22"/>
  <c r="AA555" i="22"/>
  <c r="AA556" i="22"/>
  <c r="AA557" i="22"/>
  <c r="AA558" i="22"/>
  <c r="AA559" i="22"/>
  <c r="AA560" i="22"/>
  <c r="AA561" i="22"/>
  <c r="AA562" i="22"/>
  <c r="AA563" i="22"/>
  <c r="AA564" i="22"/>
  <c r="AA565" i="22"/>
  <c r="AA566" i="22"/>
  <c r="AA567" i="22"/>
  <c r="AA568" i="22"/>
  <c r="AA569" i="22"/>
  <c r="AA570" i="22"/>
  <c r="AA571" i="22"/>
  <c r="AA572" i="22"/>
  <c r="AA573" i="22"/>
  <c r="AA574" i="22"/>
  <c r="AA575" i="22"/>
  <c r="AA576" i="22"/>
  <c r="AA577" i="22"/>
  <c r="AA578" i="22"/>
  <c r="AA579" i="22"/>
  <c r="AA580" i="22"/>
  <c r="AA581" i="22"/>
  <c r="AA582" i="22"/>
  <c r="AA583" i="22"/>
  <c r="AA584" i="22"/>
  <c r="AA585" i="22"/>
  <c r="AA586" i="22"/>
  <c r="AA587" i="22"/>
  <c r="AA588" i="22"/>
  <c r="AA589" i="22"/>
  <c r="AA590" i="22"/>
  <c r="AA591" i="22"/>
  <c r="AA592" i="22"/>
  <c r="AA593" i="22"/>
  <c r="AA594" i="22"/>
  <c r="AA595" i="22"/>
  <c r="AA596" i="22"/>
  <c r="AA597" i="22"/>
  <c r="AA598" i="22"/>
  <c r="AA599" i="22"/>
  <c r="AA600" i="22"/>
  <c r="AA601" i="22"/>
  <c r="AA602" i="22"/>
  <c r="AA603" i="22"/>
  <c r="AA604" i="22"/>
  <c r="AA605" i="22"/>
  <c r="AA606" i="22"/>
  <c r="AA607" i="22"/>
  <c r="AA608" i="22"/>
  <c r="AA609" i="22"/>
  <c r="AA610" i="22"/>
  <c r="AA611" i="22"/>
  <c r="AA612" i="22"/>
  <c r="AA613" i="22"/>
  <c r="AA614" i="22"/>
  <c r="AA615" i="22"/>
  <c r="AA616" i="22"/>
  <c r="AA617" i="22"/>
  <c r="AA618" i="22"/>
  <c r="AA619" i="22"/>
  <c r="AA620" i="22"/>
  <c r="AA621" i="22"/>
  <c r="AA622" i="22"/>
  <c r="AA623" i="22"/>
  <c r="AA624" i="22"/>
  <c r="AA625" i="22"/>
  <c r="AA626" i="22"/>
  <c r="AA627" i="22"/>
  <c r="AA628" i="22"/>
  <c r="AA629" i="22"/>
  <c r="AA630" i="22"/>
  <c r="AA631" i="22"/>
  <c r="AA632" i="22"/>
  <c r="AA633" i="22"/>
  <c r="AA634" i="22"/>
  <c r="AA635" i="22"/>
  <c r="AA636" i="22"/>
  <c r="AA637" i="22"/>
  <c r="AA638" i="22"/>
  <c r="AA639" i="22"/>
  <c r="AA640" i="22"/>
  <c r="AA641" i="22"/>
  <c r="AA642" i="22"/>
  <c r="AA643" i="22"/>
  <c r="AA644" i="22"/>
  <c r="AA645" i="22"/>
  <c r="AA646" i="22"/>
  <c r="AA647" i="22"/>
  <c r="AA648" i="22"/>
  <c r="AA649" i="22"/>
  <c r="AA650" i="22"/>
  <c r="AA651" i="22"/>
  <c r="AA652" i="22"/>
  <c r="AA653" i="22"/>
  <c r="AA654" i="22"/>
  <c r="AA655" i="22"/>
  <c r="AA656" i="22"/>
  <c r="AA657" i="22"/>
  <c r="AA658" i="22"/>
  <c r="AA659" i="22"/>
  <c r="AA660" i="22"/>
  <c r="AA661" i="22"/>
  <c r="AA662" i="22"/>
  <c r="AA663" i="22"/>
  <c r="AA664" i="22"/>
  <c r="AA665" i="22"/>
  <c r="AA666" i="22"/>
  <c r="AA667" i="22"/>
  <c r="AA668" i="22"/>
  <c r="AA669" i="22"/>
  <c r="AA670" i="22"/>
  <c r="AA671" i="22"/>
  <c r="AA672" i="22"/>
  <c r="AA673" i="22"/>
  <c r="AA674" i="22"/>
  <c r="AA675" i="22"/>
  <c r="AA676" i="22"/>
  <c r="AA677" i="22"/>
  <c r="AA678" i="22"/>
  <c r="AA679" i="22"/>
  <c r="AA680" i="22"/>
  <c r="AA681" i="22"/>
  <c r="AA682" i="22"/>
  <c r="AA683" i="22"/>
  <c r="AA684" i="22"/>
  <c r="AA685" i="22"/>
  <c r="AA686" i="22"/>
  <c r="AA687" i="22"/>
  <c r="AA688" i="22"/>
  <c r="AA689" i="22"/>
  <c r="AA690" i="22"/>
  <c r="AA691" i="22"/>
  <c r="AA692" i="22"/>
  <c r="AA693" i="22"/>
  <c r="AA694" i="22"/>
  <c r="AA695" i="22"/>
  <c r="AA696" i="22"/>
  <c r="AA697" i="22"/>
  <c r="AA698" i="22"/>
  <c r="AA699" i="22"/>
  <c r="AA700" i="22"/>
  <c r="AA701" i="22"/>
  <c r="AA702" i="22"/>
  <c r="AA703" i="22"/>
  <c r="AA704" i="22"/>
  <c r="AA705" i="22"/>
  <c r="AA706" i="22"/>
  <c r="AA707" i="22"/>
  <c r="AA708" i="22"/>
  <c r="AA709" i="22"/>
  <c r="AA710" i="22"/>
  <c r="AA711" i="22"/>
  <c r="AA712" i="22"/>
  <c r="AA713" i="22"/>
  <c r="AA714" i="22"/>
  <c r="AA715" i="22"/>
  <c r="AA716" i="22"/>
  <c r="AA717" i="22"/>
  <c r="AA718" i="22"/>
  <c r="AA719" i="22"/>
  <c r="AA720" i="22"/>
  <c r="AA721" i="22"/>
  <c r="AA722" i="22"/>
  <c r="AA723" i="22"/>
  <c r="AA724" i="22"/>
  <c r="AA725" i="22"/>
  <c r="AA726" i="22"/>
  <c r="AA727" i="22"/>
  <c r="AA728" i="22"/>
  <c r="AA729" i="22"/>
  <c r="AA730" i="22"/>
  <c r="AA731" i="22"/>
  <c r="AA732" i="22"/>
  <c r="AA733" i="22"/>
  <c r="AA734" i="22"/>
  <c r="AA735" i="22"/>
  <c r="AA736" i="22"/>
  <c r="AA737" i="22"/>
  <c r="AA738" i="22"/>
  <c r="AA739" i="22"/>
  <c r="AA740" i="22"/>
  <c r="AA741" i="22"/>
  <c r="AA742" i="22"/>
  <c r="AA743" i="22"/>
  <c r="AA744" i="22"/>
  <c r="AA745" i="22"/>
  <c r="AA746" i="22"/>
  <c r="AA747" i="22"/>
  <c r="AA748" i="22"/>
  <c r="AA749" i="22"/>
  <c r="AA750" i="22"/>
  <c r="AA751" i="22"/>
  <c r="AA752" i="22"/>
  <c r="AA753" i="22"/>
  <c r="AA754" i="22"/>
  <c r="AA755" i="22"/>
  <c r="AA756" i="22"/>
  <c r="AA757" i="22"/>
  <c r="AA758" i="22"/>
  <c r="AA759" i="22"/>
  <c r="AA760" i="22"/>
  <c r="AA761" i="22"/>
  <c r="AA762" i="22"/>
  <c r="AA763" i="22"/>
  <c r="AA764" i="22"/>
  <c r="AA765" i="22"/>
  <c r="AA766" i="22"/>
  <c r="AA767" i="22"/>
  <c r="AA768" i="22"/>
  <c r="AA769" i="22"/>
  <c r="AA770" i="22"/>
  <c r="AA771" i="22"/>
  <c r="AA772" i="22"/>
  <c r="AA773" i="22"/>
  <c r="AA774" i="22"/>
  <c r="AA775" i="22"/>
  <c r="AA776" i="22"/>
  <c r="AA777" i="22"/>
  <c r="AA778" i="22"/>
  <c r="AA779" i="22"/>
  <c r="AA780" i="22"/>
  <c r="AA781" i="22"/>
  <c r="AA782" i="22"/>
  <c r="AA783" i="22"/>
  <c r="AA784" i="22"/>
  <c r="AA785" i="22"/>
  <c r="AA786" i="22"/>
  <c r="AA787" i="22"/>
  <c r="AA788" i="22"/>
  <c r="AA789" i="22"/>
  <c r="AA790" i="22"/>
  <c r="AA791" i="22"/>
  <c r="AA792" i="22"/>
  <c r="AA793" i="22"/>
  <c r="AA794" i="22"/>
  <c r="AA795" i="22"/>
  <c r="AA796" i="22"/>
  <c r="AA797" i="22"/>
  <c r="AA798" i="22"/>
  <c r="AA799" i="22"/>
  <c r="AA800" i="22"/>
  <c r="AA801" i="22"/>
  <c r="AA802" i="22"/>
  <c r="AA803" i="22"/>
  <c r="AA804" i="22"/>
  <c r="AA805" i="22"/>
  <c r="AA806" i="22"/>
  <c r="AA807" i="22"/>
  <c r="AA808" i="22"/>
  <c r="AA809" i="22"/>
  <c r="AA810" i="22"/>
  <c r="AA811" i="22"/>
  <c r="AA812" i="22"/>
  <c r="AA813" i="22"/>
  <c r="AA814" i="22"/>
  <c r="AA815" i="22"/>
  <c r="AA816" i="22"/>
  <c r="AA817" i="22"/>
  <c r="AA818" i="22"/>
  <c r="AA819" i="22"/>
  <c r="AA820" i="22"/>
  <c r="AA821" i="22"/>
  <c r="AA822" i="22"/>
  <c r="AA823" i="22"/>
  <c r="AA824" i="22"/>
  <c r="AA825" i="22"/>
  <c r="AA826" i="22"/>
  <c r="AA827" i="22"/>
  <c r="AA828" i="22"/>
  <c r="AA829" i="22"/>
  <c r="AA830" i="22"/>
  <c r="AA831" i="22"/>
  <c r="AA832" i="22"/>
  <c r="AA833" i="22"/>
  <c r="AA834" i="22"/>
  <c r="AA835" i="22"/>
  <c r="AA836" i="22"/>
  <c r="AA837" i="22"/>
  <c r="AA838" i="22"/>
  <c r="AA839" i="22"/>
  <c r="AA840" i="22"/>
  <c r="AA841" i="22"/>
  <c r="AA842" i="22"/>
  <c r="AA843" i="22"/>
  <c r="AA844" i="22"/>
  <c r="AA845" i="22"/>
  <c r="AA846" i="22"/>
  <c r="AA847" i="22"/>
  <c r="AA848" i="22"/>
  <c r="AA849" i="22"/>
  <c r="AA850" i="22"/>
  <c r="AA851" i="22"/>
  <c r="AA852" i="22"/>
  <c r="AA853" i="22"/>
  <c r="AA854" i="22"/>
  <c r="AA855" i="22"/>
  <c r="AA856" i="22"/>
  <c r="AA857" i="22"/>
  <c r="AA858" i="22"/>
  <c r="AA859" i="22"/>
  <c r="AA860" i="22"/>
  <c r="AA861" i="22"/>
  <c r="AA862" i="22"/>
  <c r="AA863" i="22"/>
  <c r="AA864" i="22"/>
  <c r="AA865" i="22"/>
  <c r="AA866" i="22"/>
  <c r="AA867" i="22"/>
  <c r="AA868" i="22"/>
  <c r="AA869" i="22"/>
  <c r="AA870" i="22"/>
  <c r="AA871" i="22"/>
  <c r="AA872" i="22"/>
  <c r="AA873" i="22"/>
  <c r="AA874" i="22"/>
  <c r="AA875" i="22"/>
  <c r="AA876" i="22"/>
  <c r="AA877" i="22"/>
  <c r="AA878" i="22"/>
  <c r="AA879" i="22"/>
  <c r="AA880" i="22"/>
  <c r="AA881" i="22"/>
  <c r="AA882" i="22"/>
  <c r="AA883" i="22"/>
  <c r="AA884" i="22"/>
  <c r="AA885" i="22"/>
  <c r="AA886" i="22"/>
  <c r="AA887" i="22"/>
  <c r="AA888" i="22"/>
  <c r="AA889" i="22"/>
  <c r="AA890" i="22"/>
  <c r="AA891" i="22"/>
  <c r="AA892" i="22"/>
  <c r="AA893" i="22"/>
  <c r="AA894" i="22"/>
  <c r="AA895" i="22"/>
  <c r="AA896" i="22"/>
  <c r="AA897" i="22"/>
  <c r="AA898" i="22"/>
  <c r="AA899" i="22"/>
  <c r="AA900" i="22"/>
  <c r="AA901" i="22"/>
  <c r="AA902" i="22"/>
  <c r="AA903" i="22"/>
  <c r="AA904" i="22"/>
  <c r="AA905" i="22"/>
  <c r="AA906" i="22"/>
  <c r="AA907" i="22"/>
  <c r="AA908" i="22"/>
  <c r="AA909" i="22"/>
  <c r="AA910" i="22"/>
  <c r="AA911" i="22"/>
  <c r="AA912" i="22"/>
  <c r="AA913" i="22"/>
  <c r="AA914" i="22"/>
  <c r="AA915" i="22"/>
  <c r="AA916" i="22"/>
  <c r="AA917" i="22"/>
  <c r="AA918" i="22"/>
  <c r="AA919" i="22"/>
  <c r="AA920" i="22"/>
  <c r="AA921" i="22"/>
  <c r="AA922" i="22"/>
  <c r="AA923" i="22"/>
  <c r="AA924" i="22"/>
  <c r="AA925" i="22"/>
  <c r="AA926" i="22"/>
  <c r="AA927" i="22"/>
  <c r="AA928" i="22"/>
  <c r="AA929" i="22"/>
  <c r="AA930" i="22"/>
  <c r="AA931" i="22"/>
  <c r="AA932" i="22"/>
  <c r="AA933" i="22"/>
  <c r="AA934" i="22"/>
  <c r="AA935" i="22"/>
  <c r="AA936" i="22"/>
  <c r="AA937" i="22"/>
  <c r="AA938" i="22"/>
  <c r="AA939" i="22"/>
  <c r="AA940" i="22"/>
  <c r="AA941" i="22"/>
  <c r="AA942" i="22"/>
  <c r="AA943" i="22"/>
  <c r="AA944" i="22"/>
  <c r="AA945" i="22"/>
  <c r="AA946" i="22"/>
  <c r="AA947" i="22"/>
  <c r="AA948" i="22"/>
  <c r="AA949" i="22"/>
  <c r="AA950" i="22"/>
  <c r="AA951" i="22"/>
  <c r="AA952" i="22"/>
  <c r="AA953" i="22"/>
  <c r="AA954" i="22"/>
  <c r="AA955" i="22"/>
  <c r="AA956" i="22"/>
  <c r="AA957" i="22"/>
  <c r="AA958" i="22"/>
  <c r="AA959" i="22"/>
  <c r="AA960" i="22"/>
  <c r="AA961" i="22"/>
  <c r="AA962" i="22"/>
  <c r="AA963" i="22"/>
  <c r="AA964" i="22"/>
  <c r="AA965" i="22"/>
  <c r="AA966" i="22"/>
  <c r="AA967" i="22"/>
  <c r="AA968" i="22"/>
  <c r="AA969" i="22"/>
  <c r="AA970" i="22"/>
  <c r="AA971" i="22"/>
  <c r="AA972" i="22"/>
  <c r="AA973" i="22"/>
  <c r="AA974" i="22"/>
  <c r="AA975" i="22"/>
  <c r="AA976" i="22"/>
  <c r="AA977" i="22"/>
  <c r="AA978" i="22"/>
  <c r="AA979" i="22"/>
  <c r="AA980" i="22"/>
  <c r="AA981" i="22"/>
  <c r="AA982" i="22"/>
  <c r="AA983" i="22"/>
  <c r="AA984" i="22"/>
  <c r="AA985" i="22"/>
  <c r="AA986" i="22"/>
  <c r="AA987" i="22"/>
  <c r="AA988" i="22"/>
  <c r="AA989" i="22"/>
  <c r="AA990" i="22"/>
  <c r="AA991" i="22"/>
  <c r="AA992" i="22"/>
  <c r="AA993" i="22"/>
  <c r="AA994" i="22"/>
  <c r="AA995" i="22"/>
  <c r="AA996" i="22"/>
  <c r="AA997" i="22"/>
  <c r="AA998" i="22"/>
  <c r="AA999" i="22"/>
  <c r="AA1000" i="22"/>
  <c r="AA1001" i="22"/>
  <c r="AA1002" i="22"/>
  <c r="AA1003" i="22"/>
  <c r="AA1004" i="22"/>
  <c r="AA1005" i="22"/>
  <c r="AA1006" i="22"/>
  <c r="AA1007" i="22"/>
  <c r="AA1008" i="22"/>
  <c r="AA1009" i="22"/>
  <c r="AA1010" i="22"/>
  <c r="AA1011" i="22"/>
  <c r="AA1012"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AB52" i="22"/>
  <c r="AB53" i="22"/>
  <c r="AB54" i="22"/>
  <c r="AB55" i="22"/>
  <c r="AB56" i="22"/>
  <c r="AB57" i="22"/>
  <c r="AB58" i="22"/>
  <c r="AB59" i="22"/>
  <c r="AB60" i="22"/>
  <c r="AB61" i="22"/>
  <c r="AB62" i="22"/>
  <c r="AB63" i="22"/>
  <c r="AB64" i="22"/>
  <c r="AB65" i="22"/>
  <c r="AB66" i="22"/>
  <c r="AB67" i="22"/>
  <c r="AB68" i="22"/>
  <c r="AB69" i="22"/>
  <c r="AB70" i="22"/>
  <c r="AB71" i="22"/>
  <c r="AB72" i="22"/>
  <c r="AB73" i="22"/>
  <c r="AB74" i="22"/>
  <c r="AB75" i="22"/>
  <c r="AB76" i="22"/>
  <c r="AB77" i="22"/>
  <c r="AB78" i="22"/>
  <c r="AB79" i="22"/>
  <c r="AB80" i="22"/>
  <c r="AB81" i="22"/>
  <c r="AB82" i="22"/>
  <c r="AB83" i="22"/>
  <c r="AB84" i="22"/>
  <c r="AB85" i="22"/>
  <c r="AB86" i="22"/>
  <c r="AB87" i="22"/>
  <c r="AB88" i="22"/>
  <c r="AB89" i="22"/>
  <c r="AB90" i="22"/>
  <c r="AB91" i="22"/>
  <c r="AB92" i="22"/>
  <c r="AB93" i="22"/>
  <c r="AB94" i="22"/>
  <c r="AB95" i="22"/>
  <c r="AB96" i="22"/>
  <c r="AB97" i="22"/>
  <c r="AB98" i="22"/>
  <c r="AB99" i="22"/>
  <c r="AB100" i="22"/>
  <c r="AB101" i="22"/>
  <c r="AB102" i="22"/>
  <c r="AB103" i="22"/>
  <c r="AB104" i="22"/>
  <c r="AB105" i="22"/>
  <c r="AB106" i="22"/>
  <c r="AB107" i="22"/>
  <c r="AB108" i="22"/>
  <c r="AB109" i="22"/>
  <c r="AB110" i="22"/>
  <c r="AB111" i="22"/>
  <c r="AB112" i="22"/>
  <c r="AB113" i="22"/>
  <c r="AB114" i="22"/>
  <c r="AB115" i="22"/>
  <c r="AB116" i="22"/>
  <c r="AB117" i="22"/>
  <c r="AB118" i="22"/>
  <c r="AB119" i="22"/>
  <c r="AB120" i="22"/>
  <c r="AB121" i="22"/>
  <c r="AB122" i="22"/>
  <c r="AB123" i="22"/>
  <c r="AB124" i="22"/>
  <c r="AB125" i="22"/>
  <c r="AB126" i="22"/>
  <c r="AB127" i="22"/>
  <c r="AB128" i="22"/>
  <c r="AB129" i="22"/>
  <c r="AB130" i="22"/>
  <c r="AB131" i="22"/>
  <c r="AB132" i="22"/>
  <c r="AB133" i="22"/>
  <c r="AB134" i="22"/>
  <c r="AB135" i="22"/>
  <c r="AB136" i="22"/>
  <c r="AB137" i="22"/>
  <c r="AB138" i="22"/>
  <c r="AB139" i="22"/>
  <c r="AB140" i="22"/>
  <c r="AB141" i="22"/>
  <c r="AB142" i="22"/>
  <c r="AB143" i="22"/>
  <c r="AB144" i="22"/>
  <c r="AB145" i="22"/>
  <c r="AB146" i="22"/>
  <c r="AB147" i="22"/>
  <c r="AB148" i="22"/>
  <c r="AB149" i="22"/>
  <c r="AB150" i="22"/>
  <c r="AB151" i="22"/>
  <c r="AB152" i="22"/>
  <c r="AB153" i="22"/>
  <c r="AB154" i="22"/>
  <c r="AB155" i="22"/>
  <c r="AB156" i="22"/>
  <c r="AB157" i="22"/>
  <c r="AB158" i="22"/>
  <c r="AB159" i="22"/>
  <c r="AB160" i="22"/>
  <c r="AB161" i="22"/>
  <c r="AB162" i="22"/>
  <c r="AB163" i="22"/>
  <c r="AB164" i="22"/>
  <c r="AB165" i="22"/>
  <c r="AB166" i="22"/>
  <c r="AB167" i="22"/>
  <c r="AB168" i="22"/>
  <c r="AB169" i="22"/>
  <c r="AB170" i="22"/>
  <c r="AB171" i="22"/>
  <c r="AB172" i="22"/>
  <c r="AB173" i="22"/>
  <c r="AB174" i="22"/>
  <c r="AB175" i="22"/>
  <c r="AB176" i="22"/>
  <c r="AB177" i="22"/>
  <c r="AB178" i="22"/>
  <c r="AB179" i="22"/>
  <c r="AB180" i="22"/>
  <c r="AB181" i="22"/>
  <c r="AB182" i="22"/>
  <c r="AB183" i="22"/>
  <c r="AB184" i="22"/>
  <c r="AB185" i="22"/>
  <c r="AB186" i="22"/>
  <c r="AB187" i="22"/>
  <c r="AB188" i="22"/>
  <c r="AB189" i="22"/>
  <c r="AB190" i="22"/>
  <c r="AB191" i="22"/>
  <c r="AB192" i="22"/>
  <c r="AB193" i="22"/>
  <c r="AB194" i="22"/>
  <c r="AB195" i="22"/>
  <c r="AB196" i="22"/>
  <c r="AB197" i="22"/>
  <c r="AB198" i="22"/>
  <c r="AB199" i="22"/>
  <c r="AB200" i="22"/>
  <c r="AB201" i="22"/>
  <c r="AB202" i="22"/>
  <c r="AB203" i="22"/>
  <c r="AB204" i="22"/>
  <c r="AB205" i="22"/>
  <c r="AB206" i="22"/>
  <c r="AB207" i="22"/>
  <c r="AB208" i="22"/>
  <c r="AB209" i="22"/>
  <c r="AB210" i="22"/>
  <c r="AB211" i="22"/>
  <c r="AB212" i="22"/>
  <c r="AB213" i="22"/>
  <c r="AB214" i="22"/>
  <c r="AB215" i="22"/>
  <c r="AB216" i="22"/>
  <c r="AB217" i="22"/>
  <c r="AB218" i="22"/>
  <c r="AB219" i="22"/>
  <c r="AB220" i="22"/>
  <c r="AB221" i="22"/>
  <c r="AB222" i="22"/>
  <c r="AB223" i="22"/>
  <c r="AB224" i="22"/>
  <c r="AB225" i="22"/>
  <c r="AB226" i="22"/>
  <c r="AB227" i="22"/>
  <c r="AB228" i="22"/>
  <c r="AB229" i="22"/>
  <c r="AB230" i="22"/>
  <c r="AB231" i="22"/>
  <c r="AB232" i="22"/>
  <c r="AB233" i="22"/>
  <c r="AB234" i="22"/>
  <c r="AB235" i="22"/>
  <c r="AB236" i="22"/>
  <c r="AB237" i="22"/>
  <c r="AB238" i="22"/>
  <c r="AB239" i="22"/>
  <c r="AB240" i="22"/>
  <c r="AB241" i="22"/>
  <c r="AB242" i="22"/>
  <c r="AB243" i="22"/>
  <c r="AB244" i="22"/>
  <c r="AB245" i="22"/>
  <c r="AB246" i="22"/>
  <c r="AB247" i="22"/>
  <c r="AB248" i="22"/>
  <c r="AB249" i="22"/>
  <c r="AB250" i="22"/>
  <c r="AB251" i="22"/>
  <c r="AB252" i="22"/>
  <c r="AB253" i="22"/>
  <c r="AB254" i="22"/>
  <c r="AB255" i="22"/>
  <c r="AB256" i="22"/>
  <c r="AB257" i="22"/>
  <c r="AB258" i="22"/>
  <c r="AB259" i="22"/>
  <c r="AB260" i="22"/>
  <c r="AB261" i="22"/>
  <c r="AB262" i="22"/>
  <c r="AB263" i="22"/>
  <c r="AB264" i="22"/>
  <c r="AB265" i="22"/>
  <c r="AB266" i="22"/>
  <c r="AB267" i="22"/>
  <c r="AB268" i="22"/>
  <c r="AB269" i="22"/>
  <c r="AB270" i="22"/>
  <c r="AB271" i="22"/>
  <c r="AB272" i="22"/>
  <c r="AB273" i="22"/>
  <c r="AB274" i="22"/>
  <c r="AB275" i="22"/>
  <c r="AB276" i="22"/>
  <c r="AB277" i="22"/>
  <c r="AB278" i="22"/>
  <c r="AB279" i="22"/>
  <c r="AB280" i="22"/>
  <c r="AB281" i="22"/>
  <c r="AB282" i="22"/>
  <c r="AB283" i="22"/>
  <c r="AB284" i="22"/>
  <c r="AB285" i="22"/>
  <c r="AB286" i="22"/>
  <c r="AB287" i="22"/>
  <c r="AB288" i="22"/>
  <c r="AB289" i="22"/>
  <c r="AB290" i="22"/>
  <c r="AB291" i="22"/>
  <c r="AB292" i="22"/>
  <c r="AB293" i="22"/>
  <c r="AB294" i="22"/>
  <c r="AB295" i="22"/>
  <c r="AB296" i="22"/>
  <c r="AB297" i="22"/>
  <c r="AB298" i="22"/>
  <c r="AB299" i="22"/>
  <c r="AB300" i="22"/>
  <c r="AB301" i="22"/>
  <c r="AB302" i="22"/>
  <c r="AB303" i="22"/>
  <c r="AB304" i="22"/>
  <c r="AB305" i="22"/>
  <c r="AB306" i="22"/>
  <c r="AB307" i="22"/>
  <c r="AB308" i="22"/>
  <c r="AB309" i="22"/>
  <c r="AB310" i="22"/>
  <c r="AB311" i="22"/>
  <c r="AB312" i="22"/>
  <c r="AB313" i="22"/>
  <c r="AB314" i="22"/>
  <c r="AB315" i="22"/>
  <c r="AB316" i="22"/>
  <c r="AB317" i="22"/>
  <c r="AB318" i="22"/>
  <c r="AB319" i="22"/>
  <c r="AB320" i="22"/>
  <c r="AB321" i="22"/>
  <c r="AB322" i="22"/>
  <c r="AB323" i="22"/>
  <c r="AB324" i="22"/>
  <c r="AB325" i="22"/>
  <c r="AB326" i="22"/>
  <c r="AB327" i="22"/>
  <c r="AB328" i="22"/>
  <c r="AB329" i="22"/>
  <c r="AB330" i="22"/>
  <c r="AB331" i="22"/>
  <c r="AB332" i="22"/>
  <c r="AB333" i="22"/>
  <c r="AB334" i="22"/>
  <c r="AB335" i="22"/>
  <c r="AB336" i="22"/>
  <c r="AB337" i="22"/>
  <c r="AB338" i="22"/>
  <c r="AB339" i="22"/>
  <c r="AB340" i="22"/>
  <c r="AB341" i="22"/>
  <c r="AB342" i="22"/>
  <c r="AB343" i="22"/>
  <c r="AB344" i="22"/>
  <c r="AB345" i="22"/>
  <c r="AB346" i="22"/>
  <c r="AB347" i="22"/>
  <c r="AB348" i="22"/>
  <c r="AB349" i="22"/>
  <c r="AB350" i="22"/>
  <c r="AB351" i="22"/>
  <c r="AB352" i="22"/>
  <c r="AB353" i="22"/>
  <c r="AB354" i="22"/>
  <c r="AB355" i="22"/>
  <c r="AB356" i="22"/>
  <c r="AB357" i="22"/>
  <c r="AB358" i="22"/>
  <c r="AB359" i="22"/>
  <c r="AB360" i="22"/>
  <c r="AB361" i="22"/>
  <c r="AB362" i="22"/>
  <c r="AB363" i="22"/>
  <c r="AB364" i="22"/>
  <c r="AB365" i="22"/>
  <c r="AB366" i="22"/>
  <c r="AB367" i="22"/>
  <c r="AB368" i="22"/>
  <c r="AB369" i="22"/>
  <c r="AB370" i="22"/>
  <c r="AB371" i="22"/>
  <c r="AB372" i="22"/>
  <c r="AB373" i="22"/>
  <c r="AB374" i="22"/>
  <c r="AB375" i="22"/>
  <c r="AB376" i="22"/>
  <c r="AB377" i="22"/>
  <c r="AB378" i="22"/>
  <c r="AB379" i="22"/>
  <c r="AB380" i="22"/>
  <c r="AB381" i="22"/>
  <c r="AB382" i="22"/>
  <c r="AB383" i="22"/>
  <c r="AB384" i="22"/>
  <c r="AB385" i="22"/>
  <c r="AB386" i="22"/>
  <c r="AB387" i="22"/>
  <c r="AB388" i="22"/>
  <c r="AB389" i="22"/>
  <c r="AB390" i="22"/>
  <c r="AB391" i="22"/>
  <c r="AB392" i="22"/>
  <c r="AB393" i="22"/>
  <c r="AB394" i="22"/>
  <c r="AB395" i="22"/>
  <c r="AB396" i="22"/>
  <c r="AB397" i="22"/>
  <c r="AB398" i="22"/>
  <c r="AB399" i="22"/>
  <c r="AB400" i="22"/>
  <c r="AB401" i="22"/>
  <c r="AB402" i="22"/>
  <c r="AB403" i="22"/>
  <c r="AB404" i="22"/>
  <c r="AB405" i="22"/>
  <c r="AB406" i="22"/>
  <c r="AB407" i="22"/>
  <c r="AB408" i="22"/>
  <c r="AB409" i="22"/>
  <c r="AB410" i="22"/>
  <c r="AB411" i="22"/>
  <c r="AB412" i="22"/>
  <c r="AB413" i="22"/>
  <c r="AB414" i="22"/>
  <c r="AB415" i="22"/>
  <c r="AB416" i="22"/>
  <c r="AB417" i="22"/>
  <c r="AB418" i="22"/>
  <c r="AB419" i="22"/>
  <c r="AB420" i="22"/>
  <c r="AB421" i="22"/>
  <c r="AB422" i="22"/>
  <c r="AB423" i="22"/>
  <c r="AB424" i="22"/>
  <c r="AB425" i="22"/>
  <c r="AB426" i="22"/>
  <c r="AB427" i="22"/>
  <c r="AB428" i="22"/>
  <c r="AB429" i="22"/>
  <c r="AB430" i="22"/>
  <c r="AB431" i="22"/>
  <c r="AB432" i="22"/>
  <c r="AB433" i="22"/>
  <c r="AB434" i="22"/>
  <c r="AB435" i="22"/>
  <c r="AB436" i="22"/>
  <c r="AB437" i="22"/>
  <c r="AB438" i="22"/>
  <c r="AB439" i="22"/>
  <c r="AB440" i="22"/>
  <c r="AB441" i="22"/>
  <c r="AB442" i="22"/>
  <c r="AB443" i="22"/>
  <c r="AB444" i="22"/>
  <c r="AB445" i="22"/>
  <c r="AB446" i="22"/>
  <c r="AB447" i="22"/>
  <c r="AB448" i="22"/>
  <c r="AB449" i="22"/>
  <c r="AB450" i="22"/>
  <c r="AB451" i="22"/>
  <c r="AB452" i="22"/>
  <c r="AB453" i="22"/>
  <c r="AB454" i="22"/>
  <c r="AB455" i="22"/>
  <c r="AB456" i="22"/>
  <c r="AB457" i="22"/>
  <c r="AB458" i="22"/>
  <c r="AB459" i="22"/>
  <c r="AB460" i="22"/>
  <c r="AB461" i="22"/>
  <c r="AB462" i="22"/>
  <c r="AB463" i="22"/>
  <c r="AB464" i="22"/>
  <c r="AB465" i="22"/>
  <c r="AB466" i="22"/>
  <c r="AB467" i="22"/>
  <c r="AB468" i="22"/>
  <c r="AB469" i="22"/>
  <c r="AB470" i="22"/>
  <c r="AB471" i="22"/>
  <c r="AB472" i="22"/>
  <c r="AB473" i="22"/>
  <c r="AB474" i="22"/>
  <c r="AB475" i="22"/>
  <c r="AB476" i="22"/>
  <c r="AB477" i="22"/>
  <c r="AB478" i="22"/>
  <c r="AB479" i="22"/>
  <c r="AB480" i="22"/>
  <c r="AB481" i="22"/>
  <c r="AB482" i="22"/>
  <c r="AB483" i="22"/>
  <c r="AB484" i="22"/>
  <c r="AB485" i="22"/>
  <c r="AB486" i="22"/>
  <c r="AB487" i="22"/>
  <c r="AB488" i="22"/>
  <c r="AB489" i="22"/>
  <c r="AB490" i="22"/>
  <c r="AB491" i="22"/>
  <c r="AB492" i="22"/>
  <c r="AB493" i="22"/>
  <c r="AB494" i="22"/>
  <c r="AB495" i="22"/>
  <c r="AB496" i="22"/>
  <c r="AB497" i="22"/>
  <c r="AB498" i="22"/>
  <c r="AB499" i="22"/>
  <c r="AB500" i="22"/>
  <c r="AB501" i="22"/>
  <c r="AB502" i="22"/>
  <c r="AB503" i="22"/>
  <c r="AB504" i="22"/>
  <c r="AB505" i="22"/>
  <c r="AB506" i="22"/>
  <c r="AB507" i="22"/>
  <c r="AB508" i="22"/>
  <c r="AB509" i="22"/>
  <c r="AB510" i="22"/>
  <c r="AB511" i="22"/>
  <c r="AB512" i="22"/>
  <c r="AB513" i="22"/>
  <c r="AB514" i="22"/>
  <c r="AB515" i="22"/>
  <c r="AB516" i="22"/>
  <c r="AB517" i="22"/>
  <c r="AB518" i="22"/>
  <c r="AB519" i="22"/>
  <c r="AB520" i="22"/>
  <c r="AB521" i="22"/>
  <c r="AB522" i="22"/>
  <c r="AB523" i="22"/>
  <c r="AB524" i="22"/>
  <c r="AB525" i="22"/>
  <c r="AB526" i="22"/>
  <c r="AB527" i="22"/>
  <c r="AB528" i="22"/>
  <c r="AB529" i="22"/>
  <c r="AB530" i="22"/>
  <c r="AB531" i="22"/>
  <c r="AB532" i="22"/>
  <c r="AB533" i="22"/>
  <c r="AB534" i="22"/>
  <c r="AB535" i="22"/>
  <c r="AB536" i="22"/>
  <c r="AB537" i="22"/>
  <c r="AB538" i="22"/>
  <c r="AB539" i="22"/>
  <c r="AB540" i="22"/>
  <c r="AB541" i="22"/>
  <c r="AB542" i="22"/>
  <c r="AB543" i="22"/>
  <c r="AB544" i="22"/>
  <c r="AB545" i="22"/>
  <c r="AB546" i="22"/>
  <c r="AB547" i="22"/>
  <c r="AB548" i="22"/>
  <c r="AB549" i="22"/>
  <c r="AB550" i="22"/>
  <c r="AB551" i="22"/>
  <c r="AB552" i="22"/>
  <c r="AB553" i="22"/>
  <c r="AB554" i="22"/>
  <c r="AB555" i="22"/>
  <c r="AB556" i="22"/>
  <c r="AB557" i="22"/>
  <c r="AB558" i="22"/>
  <c r="AB559" i="22"/>
  <c r="AB560" i="22"/>
  <c r="AB561" i="22"/>
  <c r="AB562" i="22"/>
  <c r="AB563" i="22"/>
  <c r="AB564" i="22"/>
  <c r="AB565" i="22"/>
  <c r="AB566" i="22"/>
  <c r="AB567" i="22"/>
  <c r="AB568" i="22"/>
  <c r="AB569" i="22"/>
  <c r="AB570" i="22"/>
  <c r="AB571" i="22"/>
  <c r="AB572" i="22"/>
  <c r="AB573" i="22"/>
  <c r="AB574" i="22"/>
  <c r="AB575" i="22"/>
  <c r="AB576" i="22"/>
  <c r="AB577" i="22"/>
  <c r="AB578" i="22"/>
  <c r="AB579" i="22"/>
  <c r="AB580" i="22"/>
  <c r="AB581" i="22"/>
  <c r="AB582" i="22"/>
  <c r="AB583" i="22"/>
  <c r="AB584" i="22"/>
  <c r="AB585" i="22"/>
  <c r="AB586" i="22"/>
  <c r="AB587" i="22"/>
  <c r="AB588" i="22"/>
  <c r="AB589" i="22"/>
  <c r="AB590" i="22"/>
  <c r="AB591" i="22"/>
  <c r="AB592" i="22"/>
  <c r="AB593" i="22"/>
  <c r="AB594" i="22"/>
  <c r="AB595" i="22"/>
  <c r="AB596" i="22"/>
  <c r="AB597" i="22"/>
  <c r="AB598" i="22"/>
  <c r="AB599" i="22"/>
  <c r="AB600" i="22"/>
  <c r="AB601" i="22"/>
  <c r="AB602" i="22"/>
  <c r="AB603" i="22"/>
  <c r="AB604" i="22"/>
  <c r="AB605" i="22"/>
  <c r="AB606" i="22"/>
  <c r="AB607" i="22"/>
  <c r="AB608" i="22"/>
  <c r="AB609" i="22"/>
  <c r="AB610" i="22"/>
  <c r="AB611" i="22"/>
  <c r="AB612" i="22"/>
  <c r="AB613" i="22"/>
  <c r="AB614" i="22"/>
  <c r="AB615" i="22"/>
  <c r="AB616" i="22"/>
  <c r="AB617" i="22"/>
  <c r="AB618" i="22"/>
  <c r="AB619" i="22"/>
  <c r="AB620" i="22"/>
  <c r="AB621" i="22"/>
  <c r="AB622" i="22"/>
  <c r="AB623" i="22"/>
  <c r="AB624" i="22"/>
  <c r="AB625" i="22"/>
  <c r="AB626" i="22"/>
  <c r="AB627" i="22"/>
  <c r="AB628" i="22"/>
  <c r="AB629" i="22"/>
  <c r="AB630" i="22"/>
  <c r="AB631" i="22"/>
  <c r="AB632" i="22"/>
  <c r="AB633" i="22"/>
  <c r="AB634" i="22"/>
  <c r="AB635" i="22"/>
  <c r="AB636" i="22"/>
  <c r="AB637" i="22"/>
  <c r="AB638" i="22"/>
  <c r="AB639" i="22"/>
  <c r="AB640" i="22"/>
  <c r="AB641" i="22"/>
  <c r="AB642" i="22"/>
  <c r="AB643" i="22"/>
  <c r="AB644" i="22"/>
  <c r="AB645" i="22"/>
  <c r="AB646" i="22"/>
  <c r="AB647" i="22"/>
  <c r="AB648" i="22"/>
  <c r="AB649" i="22"/>
  <c r="AB650" i="22"/>
  <c r="AB651" i="22"/>
  <c r="AB652" i="22"/>
  <c r="AB653" i="22"/>
  <c r="AB654" i="22"/>
  <c r="AB655" i="22"/>
  <c r="AB656" i="22"/>
  <c r="AB657" i="22"/>
  <c r="AB658" i="22"/>
  <c r="AB659" i="22"/>
  <c r="AB660" i="22"/>
  <c r="AB661" i="22"/>
  <c r="AB662" i="22"/>
  <c r="AB663" i="22"/>
  <c r="AB664" i="22"/>
  <c r="AB665" i="22"/>
  <c r="AB666" i="22"/>
  <c r="AB667" i="22"/>
  <c r="AB668" i="22"/>
  <c r="AB669" i="22"/>
  <c r="AB670" i="22"/>
  <c r="AB671" i="22"/>
  <c r="AB672" i="22"/>
  <c r="AB673" i="22"/>
  <c r="AB674" i="22"/>
  <c r="AB675" i="22"/>
  <c r="AB676" i="22"/>
  <c r="AB677" i="22"/>
  <c r="AB678" i="22"/>
  <c r="AB679" i="22"/>
  <c r="AB680" i="22"/>
  <c r="AB681" i="22"/>
  <c r="AB682" i="22"/>
  <c r="AB683" i="22"/>
  <c r="AB684" i="22"/>
  <c r="AB685" i="22"/>
  <c r="AB686" i="22"/>
  <c r="AB687" i="22"/>
  <c r="AB688" i="22"/>
  <c r="AB689" i="22"/>
  <c r="AB690" i="22"/>
  <c r="AB691" i="22"/>
  <c r="AB692" i="22"/>
  <c r="AB693" i="22"/>
  <c r="AB694" i="22"/>
  <c r="AB695" i="22"/>
  <c r="AB696" i="22"/>
  <c r="AB697" i="22"/>
  <c r="AB698" i="22"/>
  <c r="AB699" i="22"/>
  <c r="AB700" i="22"/>
  <c r="AB701" i="22"/>
  <c r="AB702" i="22"/>
  <c r="AB703" i="22"/>
  <c r="AB704" i="22"/>
  <c r="AB705" i="22"/>
  <c r="AB706" i="22"/>
  <c r="AB707" i="22"/>
  <c r="AB708" i="22"/>
  <c r="AB709" i="22"/>
  <c r="AB710" i="22"/>
  <c r="AB711" i="22"/>
  <c r="AB712" i="22"/>
  <c r="AB713" i="22"/>
  <c r="AB714" i="22"/>
  <c r="AB715" i="22"/>
  <c r="AB716" i="22"/>
  <c r="AB717" i="22"/>
  <c r="AB718" i="22"/>
  <c r="AB719" i="22"/>
  <c r="AB720" i="22"/>
  <c r="AB721" i="22"/>
  <c r="AB722" i="22"/>
  <c r="AB723" i="22"/>
  <c r="AB724" i="22"/>
  <c r="AB725" i="22"/>
  <c r="AB726" i="22"/>
  <c r="AB727" i="22"/>
  <c r="AB728" i="22"/>
  <c r="AB729" i="22"/>
  <c r="AB730" i="22"/>
  <c r="AB731" i="22"/>
  <c r="AB732" i="22"/>
  <c r="AB733" i="22"/>
  <c r="AB734" i="22"/>
  <c r="AB735" i="22"/>
  <c r="AB736" i="22"/>
  <c r="AB737" i="22"/>
  <c r="AB738" i="22"/>
  <c r="AB739" i="22"/>
  <c r="AB740" i="22"/>
  <c r="AB741" i="22"/>
  <c r="AB742" i="22"/>
  <c r="AB743" i="22"/>
  <c r="AB744" i="22"/>
  <c r="AB745" i="22"/>
  <c r="AB746" i="22"/>
  <c r="AB747" i="22"/>
  <c r="AB748" i="22"/>
  <c r="AB749" i="22"/>
  <c r="AB750" i="22"/>
  <c r="AB751" i="22"/>
  <c r="AB752" i="22"/>
  <c r="AB753" i="22"/>
  <c r="AB754" i="22"/>
  <c r="AB755" i="22"/>
  <c r="AB756" i="22"/>
  <c r="AB757" i="22"/>
  <c r="AB758" i="22"/>
  <c r="AB759" i="22"/>
  <c r="AB760" i="22"/>
  <c r="AB761" i="22"/>
  <c r="AB762" i="22"/>
  <c r="AB763" i="22"/>
  <c r="AB764" i="22"/>
  <c r="AB765" i="22"/>
  <c r="AB766" i="22"/>
  <c r="AB767" i="22"/>
  <c r="AB768" i="22"/>
  <c r="AB769" i="22"/>
  <c r="AB770" i="22"/>
  <c r="AB771" i="22"/>
  <c r="AB772" i="22"/>
  <c r="AB773" i="22"/>
  <c r="AB774" i="22"/>
  <c r="AB775" i="22"/>
  <c r="AB776" i="22"/>
  <c r="AB777" i="22"/>
  <c r="AB778" i="22"/>
  <c r="AB779" i="22"/>
  <c r="AB780" i="22"/>
  <c r="AB781" i="22"/>
  <c r="AB782" i="22"/>
  <c r="AB783" i="22"/>
  <c r="AB784" i="22"/>
  <c r="AB785" i="22"/>
  <c r="AB786" i="22"/>
  <c r="AB787" i="22"/>
  <c r="AB788" i="22"/>
  <c r="AB789" i="22"/>
  <c r="AB790" i="22"/>
  <c r="AB791" i="22"/>
  <c r="AB792" i="22"/>
  <c r="AB793" i="22"/>
  <c r="AB794" i="22"/>
  <c r="AB795" i="22"/>
  <c r="AB796" i="22"/>
  <c r="AB797" i="22"/>
  <c r="AB798" i="22"/>
  <c r="AB799" i="22"/>
  <c r="AB800" i="22"/>
  <c r="AB801" i="22"/>
  <c r="AB802" i="22"/>
  <c r="AB803" i="22"/>
  <c r="AB804" i="22"/>
  <c r="AB805" i="22"/>
  <c r="AB806" i="22"/>
  <c r="AB807" i="22"/>
  <c r="AB808" i="22"/>
  <c r="AB809" i="22"/>
  <c r="AB810" i="22"/>
  <c r="AB811" i="22"/>
  <c r="AB812" i="22"/>
  <c r="AB813" i="22"/>
  <c r="AB814" i="22"/>
  <c r="AB815" i="22"/>
  <c r="AB816" i="22"/>
  <c r="AB817" i="22"/>
  <c r="AB818" i="22"/>
  <c r="AB819" i="22"/>
  <c r="AB820" i="22"/>
  <c r="AB821" i="22"/>
  <c r="AB822" i="22"/>
  <c r="AB823" i="22"/>
  <c r="AB824" i="22"/>
  <c r="AB825" i="22"/>
  <c r="AB826" i="22"/>
  <c r="AB827" i="22"/>
  <c r="AB828" i="22"/>
  <c r="AB829" i="22"/>
  <c r="AB830" i="22"/>
  <c r="AB831" i="22"/>
  <c r="AB832" i="22"/>
  <c r="AB833" i="22"/>
  <c r="AB834" i="22"/>
  <c r="AB835" i="22"/>
  <c r="AB836" i="22"/>
  <c r="AB837" i="22"/>
  <c r="AB838" i="22"/>
  <c r="AB839" i="22"/>
  <c r="AB840" i="22"/>
  <c r="AB841" i="22"/>
  <c r="AB842" i="22"/>
  <c r="AB843" i="22"/>
  <c r="AB844" i="22"/>
  <c r="AB845" i="22"/>
  <c r="AB846" i="22"/>
  <c r="AB847" i="22"/>
  <c r="AB848" i="22"/>
  <c r="AB849" i="22"/>
  <c r="AB850" i="22"/>
  <c r="AB851" i="22"/>
  <c r="AB852" i="22"/>
  <c r="AB853" i="22"/>
  <c r="AB854" i="22"/>
  <c r="AB855" i="22"/>
  <c r="AB856" i="22"/>
  <c r="AB857" i="22"/>
  <c r="AB858" i="22"/>
  <c r="AB859" i="22"/>
  <c r="AB860" i="22"/>
  <c r="AB861" i="22"/>
  <c r="AB862" i="22"/>
  <c r="AB863" i="22"/>
  <c r="AB864" i="22"/>
  <c r="AB865" i="22"/>
  <c r="AB866" i="22"/>
  <c r="AB867" i="22"/>
  <c r="AB868" i="22"/>
  <c r="AB869" i="22"/>
  <c r="AB870" i="22"/>
  <c r="AB871" i="22"/>
  <c r="AB872" i="22"/>
  <c r="AB873" i="22"/>
  <c r="AB874" i="22"/>
  <c r="AB875" i="22"/>
  <c r="AB876" i="22"/>
  <c r="AB877" i="22"/>
  <c r="AB878" i="22"/>
  <c r="AB879" i="22"/>
  <c r="AB880" i="22"/>
  <c r="AB881" i="22"/>
  <c r="AB882" i="22"/>
  <c r="AB883" i="22"/>
  <c r="AB884" i="22"/>
  <c r="AB885" i="22"/>
  <c r="AB886" i="22"/>
  <c r="AB887" i="22"/>
  <c r="AB888" i="22"/>
  <c r="AB889" i="22"/>
  <c r="AB890" i="22"/>
  <c r="AB891" i="22"/>
  <c r="AB892" i="22"/>
  <c r="AB893" i="22"/>
  <c r="AB894" i="22"/>
  <c r="AB895" i="22"/>
  <c r="AB896" i="22"/>
  <c r="AB897" i="22"/>
  <c r="AB898" i="22"/>
  <c r="AB899" i="22"/>
  <c r="AB900" i="22"/>
  <c r="AB901" i="22"/>
  <c r="AB902" i="22"/>
  <c r="AB903" i="22"/>
  <c r="AB904" i="22"/>
  <c r="AB905" i="22"/>
  <c r="AB906" i="22"/>
  <c r="AB907" i="22"/>
  <c r="AB908" i="22"/>
  <c r="AB909" i="22"/>
  <c r="AB910" i="22"/>
  <c r="AB911" i="22"/>
  <c r="AB912" i="22"/>
  <c r="AB913" i="22"/>
  <c r="AB914" i="22"/>
  <c r="AB915" i="22"/>
  <c r="AB916" i="22"/>
  <c r="AB917" i="22"/>
  <c r="AB918" i="22"/>
  <c r="AB919" i="22"/>
  <c r="AB920" i="22"/>
  <c r="AB921" i="22"/>
  <c r="AB922" i="22"/>
  <c r="AB923" i="22"/>
  <c r="AB924" i="22"/>
  <c r="AB925" i="22"/>
  <c r="AB926" i="22"/>
  <c r="AB927" i="22"/>
  <c r="AB928" i="22"/>
  <c r="AB929" i="22"/>
  <c r="AB930" i="22"/>
  <c r="AB931" i="22"/>
  <c r="AB932" i="22"/>
  <c r="AB933" i="22"/>
  <c r="AB934" i="22"/>
  <c r="AB935" i="22"/>
  <c r="AB936" i="22"/>
  <c r="AB937" i="22"/>
  <c r="AB938" i="22"/>
  <c r="AB939" i="22"/>
  <c r="AB940" i="22"/>
  <c r="AB941" i="22"/>
  <c r="AB942" i="22"/>
  <c r="AB943" i="22"/>
  <c r="AB944" i="22"/>
  <c r="AB945" i="22"/>
  <c r="AB946" i="22"/>
  <c r="AB947" i="22"/>
  <c r="AB948" i="22"/>
  <c r="AB949" i="22"/>
  <c r="AB950" i="22"/>
  <c r="AB951" i="22"/>
  <c r="AB952" i="22"/>
  <c r="AB953" i="22"/>
  <c r="AB954" i="22"/>
  <c r="AB955" i="22"/>
  <c r="AB956" i="22"/>
  <c r="AB957" i="22"/>
  <c r="AB958" i="22"/>
  <c r="AB959" i="22"/>
  <c r="AB960" i="22"/>
  <c r="AB961" i="22"/>
  <c r="AB962" i="22"/>
  <c r="AB963" i="22"/>
  <c r="AB964" i="22"/>
  <c r="AB965" i="22"/>
  <c r="AB966" i="22"/>
  <c r="AB967" i="22"/>
  <c r="AB968" i="22"/>
  <c r="AB969" i="22"/>
  <c r="AB970" i="22"/>
  <c r="AB971" i="22"/>
  <c r="AB972" i="22"/>
  <c r="AB973" i="22"/>
  <c r="AB974" i="22"/>
  <c r="AB975" i="22"/>
  <c r="AB976" i="22"/>
  <c r="AB977" i="22"/>
  <c r="AB978" i="22"/>
  <c r="AB979" i="22"/>
  <c r="AB980" i="22"/>
  <c r="AB981" i="22"/>
  <c r="AB982" i="22"/>
  <c r="AB983" i="22"/>
  <c r="AB984" i="22"/>
  <c r="AB985" i="22"/>
  <c r="AB986" i="22"/>
  <c r="AB987" i="22"/>
  <c r="AB988" i="22"/>
  <c r="AB989" i="22"/>
  <c r="AB990" i="22"/>
  <c r="AB991" i="22"/>
  <c r="AB992" i="22"/>
  <c r="AB993" i="22"/>
  <c r="AB994" i="22"/>
  <c r="AB995" i="22"/>
  <c r="AB996" i="22"/>
  <c r="AB997" i="22"/>
  <c r="AB998" i="22"/>
  <c r="AB999" i="22"/>
  <c r="AB1000" i="22"/>
  <c r="AB1001" i="22"/>
  <c r="AB1002" i="22"/>
  <c r="AB1003" i="22"/>
  <c r="AB1004" i="22"/>
  <c r="AB1005" i="22"/>
  <c r="AB1006" i="22"/>
  <c r="AB1007" i="22"/>
  <c r="AB1008" i="22"/>
  <c r="AB1009" i="22"/>
  <c r="AB1010" i="22"/>
  <c r="AB1011" i="22"/>
  <c r="AB1012" i="22"/>
  <c r="AB10" i="22"/>
  <c r="O56" i="33"/>
  <c r="P56" i="33"/>
  <c r="Q56" i="33"/>
  <c r="N56" i="33"/>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M52" i="22"/>
  <c r="M53" i="22"/>
  <c r="M54" i="22"/>
  <c r="M55" i="22"/>
  <c r="M56" i="22"/>
  <c r="M57" i="22"/>
  <c r="M58" i="22"/>
  <c r="M59" i="22"/>
  <c r="M60" i="22"/>
  <c r="M61" i="22"/>
  <c r="M62" i="22"/>
  <c r="M63" i="22"/>
  <c r="M64" i="22"/>
  <c r="M65" i="22"/>
  <c r="M66" i="22"/>
  <c r="M67" i="22"/>
  <c r="M68" i="22"/>
  <c r="M69" i="22"/>
  <c r="M70" i="22"/>
  <c r="M71" i="22"/>
  <c r="M72" i="22"/>
  <c r="M73" i="22"/>
  <c r="M74" i="22"/>
  <c r="M75" i="22"/>
  <c r="M76" i="22"/>
  <c r="M77" i="22"/>
  <c r="M78" i="22"/>
  <c r="M79" i="22"/>
  <c r="M80" i="22"/>
  <c r="M81" i="22"/>
  <c r="M82" i="22"/>
  <c r="M83" i="22"/>
  <c r="M84" i="22"/>
  <c r="M85" i="22"/>
  <c r="M86" i="22"/>
  <c r="M87" i="22"/>
  <c r="M88" i="22"/>
  <c r="M89" i="22"/>
  <c r="M90" i="22"/>
  <c r="M91" i="22"/>
  <c r="M92" i="22"/>
  <c r="M93" i="22"/>
  <c r="M94" i="22"/>
  <c r="M95" i="22"/>
  <c r="M96" i="22"/>
  <c r="M97" i="22"/>
  <c r="M98" i="22"/>
  <c r="M99" i="22"/>
  <c r="M100" i="22"/>
  <c r="M101" i="22"/>
  <c r="M102" i="22"/>
  <c r="M103" i="22"/>
  <c r="M104" i="22"/>
  <c r="M105" i="22"/>
  <c r="M106" i="22"/>
  <c r="M107" i="22"/>
  <c r="M108" i="22"/>
  <c r="M109" i="22"/>
  <c r="M110" i="22"/>
  <c r="M111" i="22"/>
  <c r="M112" i="22"/>
  <c r="M113" i="22"/>
  <c r="M114" i="22"/>
  <c r="M115" i="22"/>
  <c r="M116" i="22"/>
  <c r="M117" i="22"/>
  <c r="M118" i="22"/>
  <c r="M119" i="22"/>
  <c r="M120" i="22"/>
  <c r="M121" i="22"/>
  <c r="M122" i="22"/>
  <c r="M123" i="22"/>
  <c r="M124" i="22"/>
  <c r="M125" i="22"/>
  <c r="M126" i="22"/>
  <c r="M127" i="22"/>
  <c r="M128" i="22"/>
  <c r="M129" i="22"/>
  <c r="M130" i="22"/>
  <c r="M131" i="22"/>
  <c r="M132" i="22"/>
  <c r="M133" i="22"/>
  <c r="M134" i="22"/>
  <c r="M135" i="22"/>
  <c r="M136" i="22"/>
  <c r="M137" i="22"/>
  <c r="M138" i="22"/>
  <c r="M139" i="22"/>
  <c r="M140" i="22"/>
  <c r="M141" i="22"/>
  <c r="M142" i="22"/>
  <c r="M143" i="22"/>
  <c r="M144" i="22"/>
  <c r="M145" i="22"/>
  <c r="M146" i="22"/>
  <c r="M147" i="22"/>
  <c r="M148" i="22"/>
  <c r="M149" i="22"/>
  <c r="M150" i="22"/>
  <c r="M151" i="22"/>
  <c r="M152" i="22"/>
  <c r="M153" i="22"/>
  <c r="M154" i="22"/>
  <c r="M155" i="22"/>
  <c r="M156" i="22"/>
  <c r="M157" i="22"/>
  <c r="M158" i="22"/>
  <c r="M159" i="22"/>
  <c r="M160" i="22"/>
  <c r="M161" i="22"/>
  <c r="M162" i="22"/>
  <c r="M163" i="22"/>
  <c r="M164" i="22"/>
  <c r="M165" i="22"/>
  <c r="M166" i="22"/>
  <c r="M167" i="22"/>
  <c r="M168" i="22"/>
  <c r="M169" i="22"/>
  <c r="M170" i="22"/>
  <c r="M171" i="22"/>
  <c r="M172" i="22"/>
  <c r="M173" i="22"/>
  <c r="M174" i="22"/>
  <c r="M175" i="22"/>
  <c r="M176" i="22"/>
  <c r="M177" i="22"/>
  <c r="M178" i="22"/>
  <c r="M179" i="22"/>
  <c r="M180" i="22"/>
  <c r="M181" i="22"/>
  <c r="M182" i="22"/>
  <c r="M183" i="22"/>
  <c r="M184" i="22"/>
  <c r="M185" i="22"/>
  <c r="M186" i="22"/>
  <c r="M187" i="22"/>
  <c r="M188" i="22"/>
  <c r="M189" i="22"/>
  <c r="M190" i="22"/>
  <c r="M191" i="22"/>
  <c r="M192" i="22"/>
  <c r="M193" i="22"/>
  <c r="M194" i="22"/>
  <c r="M195" i="22"/>
  <c r="M196" i="22"/>
  <c r="M197" i="22"/>
  <c r="M198" i="22"/>
  <c r="M199" i="22"/>
  <c r="M200" i="22"/>
  <c r="M201" i="22"/>
  <c r="M202" i="22"/>
  <c r="M203" i="22"/>
  <c r="M204" i="22"/>
  <c r="M205" i="22"/>
  <c r="M206" i="22"/>
  <c r="M207" i="22"/>
  <c r="M208" i="22"/>
  <c r="M209" i="22"/>
  <c r="M210" i="22"/>
  <c r="M211" i="22"/>
  <c r="M212" i="22"/>
  <c r="M213" i="22"/>
  <c r="M214" i="22"/>
  <c r="M215" i="22"/>
  <c r="M216" i="22"/>
  <c r="M217" i="22"/>
  <c r="M218" i="22"/>
  <c r="M219" i="22"/>
  <c r="M220" i="22"/>
  <c r="M221" i="22"/>
  <c r="M222" i="22"/>
  <c r="M223" i="22"/>
  <c r="M224" i="22"/>
  <c r="M225" i="22"/>
  <c r="M226" i="22"/>
  <c r="M227" i="22"/>
  <c r="M228" i="22"/>
  <c r="M229" i="22"/>
  <c r="M230" i="22"/>
  <c r="M231" i="22"/>
  <c r="M232" i="22"/>
  <c r="M233" i="22"/>
  <c r="M234" i="22"/>
  <c r="M235" i="22"/>
  <c r="M236" i="22"/>
  <c r="M237" i="22"/>
  <c r="M238" i="22"/>
  <c r="M239" i="22"/>
  <c r="M240" i="22"/>
  <c r="M241" i="22"/>
  <c r="M242" i="22"/>
  <c r="M243" i="22"/>
  <c r="M244" i="22"/>
  <c r="M245" i="22"/>
  <c r="M246" i="22"/>
  <c r="M247" i="22"/>
  <c r="M248" i="22"/>
  <c r="M249" i="22"/>
  <c r="M250" i="22"/>
  <c r="M251" i="22"/>
  <c r="M252" i="22"/>
  <c r="M253" i="22"/>
  <c r="M254" i="22"/>
  <c r="M255" i="22"/>
  <c r="M256" i="22"/>
  <c r="M257" i="22"/>
  <c r="M258" i="22"/>
  <c r="M259" i="22"/>
  <c r="M260" i="22"/>
  <c r="M261" i="22"/>
  <c r="M262" i="22"/>
  <c r="M263" i="22"/>
  <c r="M264" i="22"/>
  <c r="M265" i="22"/>
  <c r="M266" i="22"/>
  <c r="M267" i="22"/>
  <c r="M268" i="22"/>
  <c r="M269" i="22"/>
  <c r="M270" i="22"/>
  <c r="M271" i="22"/>
  <c r="M272" i="22"/>
  <c r="M273" i="22"/>
  <c r="M274" i="22"/>
  <c r="M275" i="22"/>
  <c r="M276" i="22"/>
  <c r="M277" i="22"/>
  <c r="M278" i="22"/>
  <c r="M279" i="22"/>
  <c r="M280" i="22"/>
  <c r="M281" i="22"/>
  <c r="M282" i="22"/>
  <c r="M283" i="22"/>
  <c r="M284" i="22"/>
  <c r="M285" i="22"/>
  <c r="M286" i="22"/>
  <c r="M287" i="22"/>
  <c r="M288" i="22"/>
  <c r="M289" i="22"/>
  <c r="M290" i="22"/>
  <c r="M291" i="22"/>
  <c r="M292" i="22"/>
  <c r="M293" i="22"/>
  <c r="M294" i="22"/>
  <c r="M295" i="22"/>
  <c r="M296" i="22"/>
  <c r="M297" i="22"/>
  <c r="M298" i="22"/>
  <c r="M299" i="22"/>
  <c r="M300" i="22"/>
  <c r="M301" i="22"/>
  <c r="M302" i="22"/>
  <c r="M303" i="22"/>
  <c r="M304" i="22"/>
  <c r="M305" i="22"/>
  <c r="M306" i="22"/>
  <c r="M307" i="22"/>
  <c r="M308" i="22"/>
  <c r="M309" i="22"/>
  <c r="M310" i="22"/>
  <c r="M311" i="22"/>
  <c r="M312" i="22"/>
  <c r="M313" i="22"/>
  <c r="M314" i="22"/>
  <c r="M315" i="22"/>
  <c r="M316" i="22"/>
  <c r="M317" i="22"/>
  <c r="M318" i="22"/>
  <c r="M319" i="22"/>
  <c r="M320" i="22"/>
  <c r="M321" i="22"/>
  <c r="M322" i="22"/>
  <c r="M323" i="22"/>
  <c r="M324" i="22"/>
  <c r="M325" i="22"/>
  <c r="M326" i="22"/>
  <c r="M327" i="22"/>
  <c r="M328" i="22"/>
  <c r="M329" i="22"/>
  <c r="M330" i="22"/>
  <c r="M331" i="22"/>
  <c r="M332" i="22"/>
  <c r="M333" i="22"/>
  <c r="M334" i="22"/>
  <c r="M335" i="22"/>
  <c r="M336" i="22"/>
  <c r="M337" i="22"/>
  <c r="M338" i="22"/>
  <c r="M339" i="22"/>
  <c r="M340" i="22"/>
  <c r="M341" i="22"/>
  <c r="M342" i="22"/>
  <c r="M343" i="22"/>
  <c r="M344" i="22"/>
  <c r="M345" i="22"/>
  <c r="M346" i="22"/>
  <c r="M347" i="22"/>
  <c r="M348" i="22"/>
  <c r="M349" i="22"/>
  <c r="M350" i="22"/>
  <c r="M351" i="22"/>
  <c r="M352" i="22"/>
  <c r="M353" i="22"/>
  <c r="M354" i="22"/>
  <c r="M355" i="22"/>
  <c r="M356" i="22"/>
  <c r="M357" i="22"/>
  <c r="M358" i="22"/>
  <c r="M359" i="22"/>
  <c r="M360" i="22"/>
  <c r="M361" i="22"/>
  <c r="M362" i="22"/>
  <c r="M363" i="22"/>
  <c r="M364" i="22"/>
  <c r="M365" i="22"/>
  <c r="M366" i="22"/>
  <c r="M367" i="22"/>
  <c r="M368" i="22"/>
  <c r="M369" i="22"/>
  <c r="M370" i="22"/>
  <c r="M371" i="22"/>
  <c r="M372" i="22"/>
  <c r="M373" i="22"/>
  <c r="M374" i="22"/>
  <c r="M375" i="22"/>
  <c r="M376" i="22"/>
  <c r="M377" i="22"/>
  <c r="M378" i="22"/>
  <c r="M379" i="22"/>
  <c r="M380" i="22"/>
  <c r="M381" i="22"/>
  <c r="M382" i="22"/>
  <c r="M383" i="22"/>
  <c r="M384" i="22"/>
  <c r="M385" i="22"/>
  <c r="M386" i="22"/>
  <c r="M387" i="22"/>
  <c r="M388" i="22"/>
  <c r="M389" i="22"/>
  <c r="M390" i="22"/>
  <c r="M391" i="22"/>
  <c r="M392" i="22"/>
  <c r="M393" i="22"/>
  <c r="M394" i="22"/>
  <c r="M395" i="22"/>
  <c r="M396" i="22"/>
  <c r="M397" i="22"/>
  <c r="M398" i="22"/>
  <c r="M399" i="22"/>
  <c r="M400" i="22"/>
  <c r="M401" i="22"/>
  <c r="M402" i="22"/>
  <c r="M403" i="22"/>
  <c r="M404" i="22"/>
  <c r="M405" i="22"/>
  <c r="M406" i="22"/>
  <c r="M407" i="22"/>
  <c r="M408" i="22"/>
  <c r="M409" i="22"/>
  <c r="M410" i="22"/>
  <c r="M411" i="22"/>
  <c r="M412" i="22"/>
  <c r="M413" i="22"/>
  <c r="M414" i="22"/>
  <c r="M415" i="22"/>
  <c r="M416" i="22"/>
  <c r="M417" i="22"/>
  <c r="M418" i="22"/>
  <c r="M419" i="22"/>
  <c r="M420" i="22"/>
  <c r="M421" i="22"/>
  <c r="M422" i="22"/>
  <c r="M423" i="22"/>
  <c r="M424" i="22"/>
  <c r="M425" i="22"/>
  <c r="M426" i="22"/>
  <c r="M427" i="22"/>
  <c r="M428" i="22"/>
  <c r="M429" i="22"/>
  <c r="M430" i="22"/>
  <c r="M431" i="22"/>
  <c r="M432" i="22"/>
  <c r="M433" i="22"/>
  <c r="M434" i="22"/>
  <c r="M435" i="22"/>
  <c r="M436" i="22"/>
  <c r="M437" i="22"/>
  <c r="M438" i="22"/>
  <c r="M439" i="22"/>
  <c r="M440" i="22"/>
  <c r="M441" i="22"/>
  <c r="M442" i="22"/>
  <c r="M443" i="22"/>
  <c r="M444" i="22"/>
  <c r="M445" i="22"/>
  <c r="M446" i="22"/>
  <c r="M447" i="22"/>
  <c r="M448" i="22"/>
  <c r="M449" i="22"/>
  <c r="M450" i="22"/>
  <c r="M451" i="22"/>
  <c r="M452" i="22"/>
  <c r="M453" i="22"/>
  <c r="M454" i="22"/>
  <c r="M455" i="22"/>
  <c r="M456" i="22"/>
  <c r="M457" i="22"/>
  <c r="M458" i="22"/>
  <c r="M459" i="22"/>
  <c r="M460" i="22"/>
  <c r="M461" i="22"/>
  <c r="M462" i="22"/>
  <c r="M463" i="22"/>
  <c r="M464" i="22"/>
  <c r="M465" i="22"/>
  <c r="M466" i="22"/>
  <c r="M467" i="22"/>
  <c r="M468" i="22"/>
  <c r="M469" i="22"/>
  <c r="M470" i="22"/>
  <c r="M471" i="22"/>
  <c r="M472" i="22"/>
  <c r="M473" i="22"/>
  <c r="M474" i="22"/>
  <c r="M475" i="22"/>
  <c r="M476" i="22"/>
  <c r="M477" i="22"/>
  <c r="M478" i="22"/>
  <c r="M479" i="22"/>
  <c r="M480" i="22"/>
  <c r="M481" i="22"/>
  <c r="M482" i="22"/>
  <c r="M483" i="22"/>
  <c r="M484" i="22"/>
  <c r="M485" i="22"/>
  <c r="M486" i="22"/>
  <c r="M487" i="22"/>
  <c r="M488" i="22"/>
  <c r="M489" i="22"/>
  <c r="M490" i="22"/>
  <c r="M491" i="22"/>
  <c r="M492" i="22"/>
  <c r="M493" i="22"/>
  <c r="M494" i="22"/>
  <c r="M495" i="22"/>
  <c r="M496" i="22"/>
  <c r="M497" i="22"/>
  <c r="M498" i="22"/>
  <c r="M499" i="22"/>
  <c r="M500" i="22"/>
  <c r="M501" i="22"/>
  <c r="M502" i="22"/>
  <c r="M503" i="22"/>
  <c r="M504" i="22"/>
  <c r="M505" i="22"/>
  <c r="M506" i="22"/>
  <c r="M507" i="22"/>
  <c r="M508" i="22"/>
  <c r="M509" i="22"/>
  <c r="M510" i="22"/>
  <c r="M511" i="22"/>
  <c r="M512" i="22"/>
  <c r="M513" i="22"/>
  <c r="M514" i="22"/>
  <c r="M515" i="22"/>
  <c r="M516" i="22"/>
  <c r="M517" i="22"/>
  <c r="M518" i="22"/>
  <c r="M519" i="22"/>
  <c r="M520" i="22"/>
  <c r="M521" i="22"/>
  <c r="M522" i="22"/>
  <c r="M523" i="22"/>
  <c r="M524" i="22"/>
  <c r="M525" i="22"/>
  <c r="M526" i="22"/>
  <c r="M527" i="22"/>
  <c r="M528" i="22"/>
  <c r="M529" i="22"/>
  <c r="M530" i="22"/>
  <c r="M531" i="22"/>
  <c r="M532" i="22"/>
  <c r="M533" i="22"/>
  <c r="M534" i="22"/>
  <c r="M535" i="22"/>
  <c r="M536" i="22"/>
  <c r="M537" i="22"/>
  <c r="M538" i="22"/>
  <c r="M539" i="22"/>
  <c r="M540" i="22"/>
  <c r="M541" i="22"/>
  <c r="M542" i="22"/>
  <c r="M543" i="22"/>
  <c r="M544" i="22"/>
  <c r="M545" i="22"/>
  <c r="M546" i="22"/>
  <c r="M547" i="22"/>
  <c r="M548" i="22"/>
  <c r="M549" i="22"/>
  <c r="M550" i="22"/>
  <c r="M551" i="22"/>
  <c r="M552" i="22"/>
  <c r="M553" i="22"/>
  <c r="M554" i="22"/>
  <c r="M555" i="22"/>
  <c r="M556" i="22"/>
  <c r="M557" i="22"/>
  <c r="M558" i="22"/>
  <c r="M559" i="22"/>
  <c r="M560" i="22"/>
  <c r="M561" i="22"/>
  <c r="M562" i="22"/>
  <c r="M563" i="22"/>
  <c r="M564" i="22"/>
  <c r="M565" i="22"/>
  <c r="M566" i="22"/>
  <c r="M567" i="22"/>
  <c r="M568" i="22"/>
  <c r="M569" i="22"/>
  <c r="M570" i="22"/>
  <c r="M571" i="22"/>
  <c r="M572" i="22"/>
  <c r="M573" i="22"/>
  <c r="M574" i="22"/>
  <c r="M575" i="22"/>
  <c r="M576" i="22"/>
  <c r="M577" i="22"/>
  <c r="M578" i="22"/>
  <c r="M579" i="22"/>
  <c r="M580" i="22"/>
  <c r="M581" i="22"/>
  <c r="M582" i="22"/>
  <c r="M583" i="22"/>
  <c r="M584" i="22"/>
  <c r="M585" i="22"/>
  <c r="M586" i="22"/>
  <c r="M587" i="22"/>
  <c r="M588" i="22"/>
  <c r="M589" i="22"/>
  <c r="M590" i="22"/>
  <c r="M591" i="22"/>
  <c r="M592" i="22"/>
  <c r="M593" i="22"/>
  <c r="M594" i="22"/>
  <c r="M595" i="22"/>
  <c r="M596" i="22"/>
  <c r="M597" i="22"/>
  <c r="M598" i="22"/>
  <c r="M599" i="22"/>
  <c r="M600" i="22"/>
  <c r="M601" i="22"/>
  <c r="M602" i="22"/>
  <c r="M603" i="22"/>
  <c r="M604" i="22"/>
  <c r="M605" i="22"/>
  <c r="M606" i="22"/>
  <c r="M607" i="22"/>
  <c r="M608" i="22"/>
  <c r="M609" i="22"/>
  <c r="M610" i="22"/>
  <c r="M611" i="22"/>
  <c r="M612" i="22"/>
  <c r="M613" i="22"/>
  <c r="M614" i="22"/>
  <c r="M615" i="22"/>
  <c r="M616" i="22"/>
  <c r="M617" i="22"/>
  <c r="M618" i="22"/>
  <c r="M619" i="22"/>
  <c r="M620" i="22"/>
  <c r="M621" i="22"/>
  <c r="M622" i="22"/>
  <c r="M623" i="22"/>
  <c r="M624" i="22"/>
  <c r="M625" i="22"/>
  <c r="M626" i="22"/>
  <c r="M627" i="22"/>
  <c r="M628" i="22"/>
  <c r="M629" i="22"/>
  <c r="M630" i="22"/>
  <c r="M631" i="22"/>
  <c r="M632" i="22"/>
  <c r="M633" i="22"/>
  <c r="M634" i="22"/>
  <c r="M635" i="22"/>
  <c r="M636" i="22"/>
  <c r="M637" i="22"/>
  <c r="M638" i="22"/>
  <c r="M639" i="22"/>
  <c r="M640" i="22"/>
  <c r="M641" i="22"/>
  <c r="M642" i="22"/>
  <c r="M643" i="22"/>
  <c r="M644" i="22"/>
  <c r="M645" i="22"/>
  <c r="M646" i="22"/>
  <c r="M647" i="22"/>
  <c r="M648" i="22"/>
  <c r="M649" i="22"/>
  <c r="M650" i="22"/>
  <c r="M651" i="22"/>
  <c r="M652" i="22"/>
  <c r="M653" i="22"/>
  <c r="M654" i="22"/>
  <c r="M655" i="22"/>
  <c r="M656" i="22"/>
  <c r="M657" i="22"/>
  <c r="M658" i="22"/>
  <c r="M659" i="22"/>
  <c r="M660" i="22"/>
  <c r="M661" i="22"/>
  <c r="M662" i="22"/>
  <c r="M663" i="22"/>
  <c r="M664" i="22"/>
  <c r="M665" i="22"/>
  <c r="M666" i="22"/>
  <c r="M667" i="22"/>
  <c r="M668" i="22"/>
  <c r="M669" i="22"/>
  <c r="M670" i="22"/>
  <c r="M671" i="22"/>
  <c r="M672" i="22"/>
  <c r="M673" i="22"/>
  <c r="M674" i="22"/>
  <c r="M675" i="22"/>
  <c r="M676" i="22"/>
  <c r="M677" i="22"/>
  <c r="M678" i="22"/>
  <c r="M679" i="22"/>
  <c r="M680" i="22"/>
  <c r="M681" i="22"/>
  <c r="M682" i="22"/>
  <c r="M683" i="22"/>
  <c r="M684" i="22"/>
  <c r="M685" i="22"/>
  <c r="M686" i="22"/>
  <c r="M687" i="22"/>
  <c r="M688" i="22"/>
  <c r="M689" i="22"/>
  <c r="M690" i="22"/>
  <c r="M691" i="22"/>
  <c r="M692" i="22"/>
  <c r="M693" i="22"/>
  <c r="M694" i="22"/>
  <c r="M695" i="22"/>
  <c r="M696" i="22"/>
  <c r="M697" i="22"/>
  <c r="M698" i="22"/>
  <c r="M699" i="22"/>
  <c r="M700" i="22"/>
  <c r="M701" i="22"/>
  <c r="M702" i="22"/>
  <c r="M703" i="22"/>
  <c r="M704" i="22"/>
  <c r="M705" i="22"/>
  <c r="M706" i="22"/>
  <c r="M707" i="22"/>
  <c r="M708" i="22"/>
  <c r="M709" i="22"/>
  <c r="M710" i="22"/>
  <c r="M711" i="22"/>
  <c r="M712" i="22"/>
  <c r="M713" i="22"/>
  <c r="M714" i="22"/>
  <c r="M715" i="22"/>
  <c r="M716" i="22"/>
  <c r="M717" i="22"/>
  <c r="M718" i="22"/>
  <c r="M719" i="22"/>
  <c r="M720" i="22"/>
  <c r="M721" i="22"/>
  <c r="M722" i="22"/>
  <c r="M723" i="22"/>
  <c r="M724" i="22"/>
  <c r="M725" i="22"/>
  <c r="M726" i="22"/>
  <c r="M727" i="22"/>
  <c r="M728" i="22"/>
  <c r="M729" i="22"/>
  <c r="M730" i="22"/>
  <c r="M731" i="22"/>
  <c r="M732" i="22"/>
  <c r="M733" i="22"/>
  <c r="M734" i="22"/>
  <c r="M735" i="22"/>
  <c r="M736" i="22"/>
  <c r="M737" i="22"/>
  <c r="M738" i="22"/>
  <c r="M739" i="22"/>
  <c r="M740" i="22"/>
  <c r="M741" i="22"/>
  <c r="M742" i="22"/>
  <c r="M743" i="22"/>
  <c r="M744" i="22"/>
  <c r="M745" i="22"/>
  <c r="M746" i="22"/>
  <c r="M747" i="22"/>
  <c r="M748" i="22"/>
  <c r="M749" i="22"/>
  <c r="M750" i="22"/>
  <c r="M751" i="22"/>
  <c r="M752" i="22"/>
  <c r="M753" i="22"/>
  <c r="M754" i="22"/>
  <c r="M755" i="22"/>
  <c r="M756" i="22"/>
  <c r="M757" i="22"/>
  <c r="M758" i="22"/>
  <c r="M759" i="22"/>
  <c r="M760" i="22"/>
  <c r="M761" i="22"/>
  <c r="M762" i="22"/>
  <c r="M763" i="22"/>
  <c r="M764" i="22"/>
  <c r="M765" i="22"/>
  <c r="M766" i="22"/>
  <c r="M767" i="22"/>
  <c r="M768" i="22"/>
  <c r="M769" i="22"/>
  <c r="M770" i="22"/>
  <c r="M771" i="22"/>
  <c r="M772" i="22"/>
  <c r="M773" i="22"/>
  <c r="M774" i="22"/>
  <c r="M775" i="22"/>
  <c r="M776" i="22"/>
  <c r="M777" i="22"/>
  <c r="M778" i="22"/>
  <c r="M779" i="22"/>
  <c r="M780" i="22"/>
  <c r="M781" i="22"/>
  <c r="M782" i="22"/>
  <c r="M783" i="22"/>
  <c r="M784" i="22"/>
  <c r="M785" i="22"/>
  <c r="M786" i="22"/>
  <c r="M787" i="22"/>
  <c r="M788" i="22"/>
  <c r="M789" i="22"/>
  <c r="M790" i="22"/>
  <c r="M791" i="22"/>
  <c r="M792" i="22"/>
  <c r="M793" i="22"/>
  <c r="M794" i="22"/>
  <c r="M795" i="22"/>
  <c r="M796" i="22"/>
  <c r="M797" i="22"/>
  <c r="M798" i="22"/>
  <c r="M799" i="22"/>
  <c r="M800" i="22"/>
  <c r="M801" i="22"/>
  <c r="M802" i="22"/>
  <c r="M803" i="22"/>
  <c r="M804" i="22"/>
  <c r="M805" i="22"/>
  <c r="M806" i="22"/>
  <c r="M807" i="22"/>
  <c r="M808" i="22"/>
  <c r="M809" i="22"/>
  <c r="M810" i="22"/>
  <c r="M811" i="22"/>
  <c r="M812" i="22"/>
  <c r="M813" i="22"/>
  <c r="M814" i="22"/>
  <c r="M815" i="22"/>
  <c r="M816" i="22"/>
  <c r="M817" i="22"/>
  <c r="M818" i="22"/>
  <c r="M819" i="22"/>
  <c r="M820" i="22"/>
  <c r="M821" i="22"/>
  <c r="M822" i="22"/>
  <c r="M823" i="22"/>
  <c r="M824" i="22"/>
  <c r="M825" i="22"/>
  <c r="M826" i="22"/>
  <c r="M827" i="22"/>
  <c r="M828" i="22"/>
  <c r="M829" i="22"/>
  <c r="M830" i="22"/>
  <c r="M831" i="22"/>
  <c r="M832" i="22"/>
  <c r="M833" i="22"/>
  <c r="M834" i="22"/>
  <c r="M835" i="22"/>
  <c r="M836" i="22"/>
  <c r="M837" i="22"/>
  <c r="M838" i="22"/>
  <c r="M839" i="22"/>
  <c r="M840" i="22"/>
  <c r="M841" i="22"/>
  <c r="M842" i="22"/>
  <c r="M843" i="22"/>
  <c r="M844" i="22"/>
  <c r="M845" i="22"/>
  <c r="M846" i="22"/>
  <c r="M847" i="22"/>
  <c r="M848" i="22"/>
  <c r="M849" i="22"/>
  <c r="M850" i="22"/>
  <c r="M851" i="22"/>
  <c r="M852" i="22"/>
  <c r="M853" i="22"/>
  <c r="M854" i="22"/>
  <c r="M855" i="22"/>
  <c r="M856" i="22"/>
  <c r="M857" i="22"/>
  <c r="M858" i="22"/>
  <c r="M859" i="22"/>
  <c r="M860" i="22"/>
  <c r="M861" i="22"/>
  <c r="M862" i="22"/>
  <c r="M863" i="22"/>
  <c r="M864" i="22"/>
  <c r="M865" i="22"/>
  <c r="M866" i="22"/>
  <c r="M867" i="22"/>
  <c r="M868" i="22"/>
  <c r="M869" i="22"/>
  <c r="M870" i="22"/>
  <c r="M871" i="22"/>
  <c r="M872" i="22"/>
  <c r="M873" i="22"/>
  <c r="M874" i="22"/>
  <c r="M875" i="22"/>
  <c r="M876" i="22"/>
  <c r="M877" i="22"/>
  <c r="M878" i="22"/>
  <c r="M879" i="22"/>
  <c r="M880" i="22"/>
  <c r="M881" i="22"/>
  <c r="M882" i="22"/>
  <c r="M883" i="22"/>
  <c r="M884" i="22"/>
  <c r="M885" i="22"/>
  <c r="M886" i="22"/>
  <c r="M887" i="22"/>
  <c r="M888" i="22"/>
  <c r="M889" i="22"/>
  <c r="M890" i="22"/>
  <c r="M891" i="22"/>
  <c r="M892" i="22"/>
  <c r="M893" i="22"/>
  <c r="M894" i="22"/>
  <c r="M895" i="22"/>
  <c r="M896" i="22"/>
  <c r="M897" i="22"/>
  <c r="M898" i="22"/>
  <c r="M899" i="22"/>
  <c r="M900" i="22"/>
  <c r="M901" i="22"/>
  <c r="M902" i="22"/>
  <c r="M903" i="22"/>
  <c r="M904" i="22"/>
  <c r="M905" i="22"/>
  <c r="M906" i="22"/>
  <c r="M907" i="22"/>
  <c r="M908" i="22"/>
  <c r="M909" i="22"/>
  <c r="M910" i="22"/>
  <c r="M911" i="22"/>
  <c r="M912" i="22"/>
  <c r="M913" i="22"/>
  <c r="M914" i="22"/>
  <c r="M915" i="22"/>
  <c r="M916" i="22"/>
  <c r="M917" i="22"/>
  <c r="M918" i="22"/>
  <c r="M919" i="22"/>
  <c r="M920" i="22"/>
  <c r="M921" i="22"/>
  <c r="M922" i="22"/>
  <c r="M923" i="22"/>
  <c r="M924" i="22"/>
  <c r="M925" i="22"/>
  <c r="M926" i="22"/>
  <c r="M927" i="22"/>
  <c r="M928" i="22"/>
  <c r="M929" i="22"/>
  <c r="M930" i="22"/>
  <c r="M931" i="22"/>
  <c r="M932" i="22"/>
  <c r="M933" i="22"/>
  <c r="M934" i="22"/>
  <c r="M935" i="22"/>
  <c r="M936" i="22"/>
  <c r="M937" i="22"/>
  <c r="M938" i="22"/>
  <c r="M939" i="22"/>
  <c r="M940" i="22"/>
  <c r="M941" i="22"/>
  <c r="M942" i="22"/>
  <c r="M943" i="22"/>
  <c r="M944" i="22"/>
  <c r="M945" i="22"/>
  <c r="M946" i="22"/>
  <c r="M947" i="22"/>
  <c r="M948" i="22"/>
  <c r="M949" i="22"/>
  <c r="M950" i="22"/>
  <c r="M951" i="22"/>
  <c r="M952" i="22"/>
  <c r="M953" i="22"/>
  <c r="M954" i="22"/>
  <c r="M955" i="22"/>
  <c r="M956" i="22"/>
  <c r="M957" i="22"/>
  <c r="M958" i="22"/>
  <c r="M959" i="22"/>
  <c r="M960" i="22"/>
  <c r="M961" i="22"/>
  <c r="M962" i="22"/>
  <c r="M963" i="22"/>
  <c r="M964" i="22"/>
  <c r="M965" i="22"/>
  <c r="M966" i="22"/>
  <c r="M967" i="22"/>
  <c r="M968" i="22"/>
  <c r="M969" i="22"/>
  <c r="M970" i="22"/>
  <c r="M971" i="22"/>
  <c r="M972" i="22"/>
  <c r="M973" i="22"/>
  <c r="M974" i="22"/>
  <c r="M975" i="22"/>
  <c r="M976" i="22"/>
  <c r="M977" i="22"/>
  <c r="M978" i="22"/>
  <c r="M979" i="22"/>
  <c r="M980" i="22"/>
  <c r="M981" i="22"/>
  <c r="M982" i="22"/>
  <c r="M983" i="22"/>
  <c r="M984" i="22"/>
  <c r="M985" i="22"/>
  <c r="M986" i="22"/>
  <c r="M987" i="22"/>
  <c r="M988" i="22"/>
  <c r="M989" i="22"/>
  <c r="M990" i="22"/>
  <c r="M991" i="22"/>
  <c r="M992" i="22"/>
  <c r="M993" i="22"/>
  <c r="M994" i="22"/>
  <c r="M995" i="22"/>
  <c r="M996" i="22"/>
  <c r="M997" i="22"/>
  <c r="M998" i="22"/>
  <c r="M999" i="22"/>
  <c r="M1000" i="22"/>
  <c r="M1001" i="22"/>
  <c r="M1002" i="22"/>
  <c r="M1003" i="22"/>
  <c r="M1004" i="22"/>
  <c r="M1005" i="22"/>
  <c r="M1006" i="22"/>
  <c r="M1007" i="22"/>
  <c r="M1008" i="22"/>
  <c r="M1009" i="22"/>
  <c r="M1010" i="22"/>
  <c r="M1011" i="22"/>
  <c r="M1012" i="22"/>
  <c r="M10" i="22"/>
  <c r="E25" i="33"/>
  <c r="E26" i="33"/>
  <c r="E27" i="33"/>
  <c r="E28" i="33"/>
  <c r="E29" i="33"/>
  <c r="E30" i="33"/>
  <c r="E31" i="33"/>
  <c r="E32" i="33"/>
  <c r="E33" i="33"/>
  <c r="E34" i="33"/>
  <c r="E35" i="33"/>
  <c r="E36" i="33"/>
  <c r="E37" i="33"/>
  <c r="E38" i="33"/>
  <c r="E39" i="33"/>
  <c r="E40" i="33"/>
  <c r="E41" i="33"/>
  <c r="E42" i="33"/>
  <c r="E43" i="33"/>
  <c r="E44" i="33"/>
  <c r="E45" i="33"/>
  <c r="E46" i="33"/>
  <c r="E47" i="33"/>
  <c r="E48" i="33"/>
  <c r="E49" i="33"/>
  <c r="E50" i="33"/>
  <c r="E51" i="33"/>
  <c r="E52" i="33"/>
  <c r="E53" i="33"/>
  <c r="E54" i="33"/>
  <c r="E55" i="33"/>
  <c r="E56" i="33"/>
  <c r="E57" i="33"/>
  <c r="E58" i="33"/>
  <c r="E59" i="33"/>
  <c r="E60" i="33"/>
  <c r="E61" i="33"/>
  <c r="E62" i="33"/>
  <c r="E63" i="33"/>
  <c r="E64" i="33"/>
  <c r="E65" i="33"/>
  <c r="E66" i="33"/>
  <c r="E67" i="33"/>
  <c r="E68" i="33"/>
  <c r="E69" i="33"/>
  <c r="E70" i="33"/>
  <c r="E71" i="33"/>
  <c r="E72" i="33"/>
  <c r="E73" i="33"/>
  <c r="E74" i="33"/>
  <c r="E75" i="33"/>
  <c r="E76" i="33"/>
  <c r="E77" i="33"/>
  <c r="E78" i="33"/>
  <c r="E79" i="33"/>
  <c r="E80" i="33"/>
  <c r="E81" i="33"/>
  <c r="E82" i="33"/>
  <c r="E83" i="33"/>
  <c r="E84" i="33"/>
  <c r="E85" i="33"/>
  <c r="E86" i="33"/>
  <c r="D93" i="33"/>
  <c r="D11" i="14"/>
  <c r="D11" i="22" s="1"/>
  <c r="D12" i="14"/>
  <c r="D12" i="22" s="1"/>
  <c r="D13" i="14"/>
  <c r="D13" i="22" s="1"/>
  <c r="D14" i="14"/>
  <c r="D14" i="22" s="1"/>
  <c r="D15" i="14"/>
  <c r="D15" i="22" s="1"/>
  <c r="D16" i="14"/>
  <c r="D16" i="22" s="1"/>
  <c r="D17" i="14"/>
  <c r="D17" i="22" s="1"/>
  <c r="D18" i="14"/>
  <c r="D18" i="22" s="1"/>
  <c r="D19" i="14"/>
  <c r="D19" i="22" s="1"/>
  <c r="D20" i="14"/>
  <c r="D20" i="22" s="1"/>
  <c r="D21" i="14"/>
  <c r="D21" i="22" s="1"/>
  <c r="D22" i="14"/>
  <c r="D22" i="22" s="1"/>
  <c r="D23" i="14"/>
  <c r="D23" i="22" s="1"/>
  <c r="D24" i="14"/>
  <c r="D24" i="22" s="1"/>
  <c r="D25" i="14"/>
  <c r="D25" i="22" s="1"/>
  <c r="D26" i="14"/>
  <c r="D26" i="22" s="1"/>
  <c r="D27" i="14"/>
  <c r="D27" i="22" s="1"/>
  <c r="D28" i="14"/>
  <c r="D28" i="22" s="1"/>
  <c r="D29" i="14"/>
  <c r="D29" i="22" s="1"/>
  <c r="D30" i="14"/>
  <c r="D30" i="22" s="1"/>
  <c r="D31" i="14"/>
  <c r="D31" i="22" s="1"/>
  <c r="D32" i="14"/>
  <c r="D32" i="22" s="1"/>
  <c r="D33" i="14"/>
  <c r="D33" i="22" s="1"/>
  <c r="D34" i="14"/>
  <c r="D34" i="22" s="1"/>
  <c r="D35" i="14"/>
  <c r="D35" i="22" s="1"/>
  <c r="D36" i="14"/>
  <c r="D36" i="22" s="1"/>
  <c r="D37" i="14"/>
  <c r="D37" i="22" s="1"/>
  <c r="D38" i="14"/>
  <c r="D38" i="22" s="1"/>
  <c r="D39" i="14"/>
  <c r="D39" i="22" s="1"/>
  <c r="D40" i="14"/>
  <c r="D40" i="22" s="1"/>
  <c r="D41" i="14"/>
  <c r="D41" i="22" s="1"/>
  <c r="D42" i="14"/>
  <c r="D42" i="22" s="1"/>
  <c r="D43" i="14"/>
  <c r="D43" i="22" s="1"/>
  <c r="D44" i="14"/>
  <c r="D44" i="22" s="1"/>
  <c r="D45" i="14"/>
  <c r="D45" i="22" s="1"/>
  <c r="D46" i="14"/>
  <c r="D46" i="22" s="1"/>
  <c r="D47" i="14"/>
  <c r="D47" i="22" s="1"/>
  <c r="D48" i="14"/>
  <c r="D48" i="22" s="1"/>
  <c r="D49" i="14"/>
  <c r="D49" i="22" s="1"/>
  <c r="D50" i="14"/>
  <c r="D50" i="22" s="1"/>
  <c r="D51" i="14"/>
  <c r="D51" i="22" s="1"/>
  <c r="D52" i="14"/>
  <c r="D52" i="22" s="1"/>
  <c r="D53" i="14"/>
  <c r="D53" i="22" s="1"/>
  <c r="D54" i="14"/>
  <c r="D54" i="22" s="1"/>
  <c r="D55" i="14"/>
  <c r="D55" i="22" s="1"/>
  <c r="D56" i="14"/>
  <c r="D56" i="22" s="1"/>
  <c r="D57" i="14"/>
  <c r="D57" i="22" s="1"/>
  <c r="D58" i="14"/>
  <c r="D58" i="22" s="1"/>
  <c r="D59" i="14"/>
  <c r="D59" i="22" s="1"/>
  <c r="D60" i="14"/>
  <c r="D60" i="22" s="1"/>
  <c r="D61" i="14"/>
  <c r="D61" i="22" s="1"/>
  <c r="D62" i="14"/>
  <c r="D62" i="22" s="1"/>
  <c r="D63" i="14"/>
  <c r="D63" i="22" s="1"/>
  <c r="D64" i="14"/>
  <c r="D64" i="22" s="1"/>
  <c r="D65" i="14"/>
  <c r="D65" i="22" s="1"/>
  <c r="D66" i="14"/>
  <c r="D66" i="22" s="1"/>
  <c r="D67" i="14"/>
  <c r="D67" i="22" s="1"/>
  <c r="D68" i="14"/>
  <c r="D68" i="22" s="1"/>
  <c r="D69" i="14"/>
  <c r="D69" i="22" s="1"/>
  <c r="D70" i="14"/>
  <c r="D70" i="22" s="1"/>
  <c r="D71" i="14"/>
  <c r="D71" i="22" s="1"/>
  <c r="D72" i="14"/>
  <c r="D72" i="22" s="1"/>
  <c r="D73" i="14"/>
  <c r="D73" i="22" s="1"/>
  <c r="D74" i="14"/>
  <c r="D74" i="22" s="1"/>
  <c r="D75" i="14"/>
  <c r="D75" i="22" s="1"/>
  <c r="D76" i="14"/>
  <c r="D76" i="22" s="1"/>
  <c r="D77" i="14"/>
  <c r="D77" i="22" s="1"/>
  <c r="D78" i="14"/>
  <c r="D78" i="22" s="1"/>
  <c r="D79" i="14"/>
  <c r="D79" i="22" s="1"/>
  <c r="D80" i="14"/>
  <c r="D80" i="22" s="1"/>
  <c r="D81" i="14"/>
  <c r="D81" i="22" s="1"/>
  <c r="D82" i="14"/>
  <c r="D82" i="22" s="1"/>
  <c r="D83" i="14"/>
  <c r="D83" i="22" s="1"/>
  <c r="D84" i="14"/>
  <c r="D84" i="22" s="1"/>
  <c r="D85" i="14"/>
  <c r="D85" i="22" s="1"/>
  <c r="D86" i="14"/>
  <c r="D86" i="22" s="1"/>
  <c r="D87" i="14"/>
  <c r="D87" i="22" s="1"/>
  <c r="D88" i="14"/>
  <c r="D88" i="22" s="1"/>
  <c r="D89" i="14"/>
  <c r="D89" i="22" s="1"/>
  <c r="D90" i="14"/>
  <c r="D90" i="22" s="1"/>
  <c r="D91" i="14"/>
  <c r="D91" i="22" s="1"/>
  <c r="D92" i="14"/>
  <c r="D92" i="22" s="1"/>
  <c r="D93" i="14"/>
  <c r="D93" i="22" s="1"/>
  <c r="D94" i="14"/>
  <c r="D94" i="22" s="1"/>
  <c r="D95" i="14"/>
  <c r="D95" i="22" s="1"/>
  <c r="D96" i="14"/>
  <c r="D96" i="22" s="1"/>
  <c r="D97" i="14"/>
  <c r="D97" i="22" s="1"/>
  <c r="D98" i="14"/>
  <c r="D98" i="22" s="1"/>
  <c r="D99" i="14"/>
  <c r="D99" i="22" s="1"/>
  <c r="D100" i="14"/>
  <c r="D100" i="22" s="1"/>
  <c r="D101" i="14"/>
  <c r="D101" i="22" s="1"/>
  <c r="D102" i="14"/>
  <c r="D102" i="22" s="1"/>
  <c r="D103" i="14"/>
  <c r="D103" i="22" s="1"/>
  <c r="D104" i="14"/>
  <c r="D104" i="22" s="1"/>
  <c r="D105" i="14"/>
  <c r="D105" i="22" s="1"/>
  <c r="D106" i="14"/>
  <c r="D106" i="22" s="1"/>
  <c r="D107" i="14"/>
  <c r="D107" i="22" s="1"/>
  <c r="D108" i="14"/>
  <c r="D108" i="22" s="1"/>
  <c r="D109" i="14"/>
  <c r="D109" i="22" s="1"/>
  <c r="D110" i="14"/>
  <c r="D110" i="22" s="1"/>
  <c r="D111" i="14"/>
  <c r="D111" i="22" s="1"/>
  <c r="D112" i="14"/>
  <c r="D112" i="22" s="1"/>
  <c r="D113" i="14"/>
  <c r="D113" i="22" s="1"/>
  <c r="D114" i="14"/>
  <c r="D114" i="22" s="1"/>
  <c r="D115" i="14"/>
  <c r="D115" i="22" s="1"/>
  <c r="D116" i="14"/>
  <c r="D116" i="22" s="1"/>
  <c r="D117" i="14"/>
  <c r="D117" i="22" s="1"/>
  <c r="D118" i="14"/>
  <c r="D118" i="22" s="1"/>
  <c r="D119" i="14"/>
  <c r="D119" i="22" s="1"/>
  <c r="D120" i="14"/>
  <c r="D120" i="22" s="1"/>
  <c r="D121" i="14"/>
  <c r="D121" i="22" s="1"/>
  <c r="D122" i="14"/>
  <c r="D122" i="22" s="1"/>
  <c r="D123" i="14"/>
  <c r="D123" i="22" s="1"/>
  <c r="D124" i="14"/>
  <c r="D124" i="22" s="1"/>
  <c r="D125" i="14"/>
  <c r="D125" i="22" s="1"/>
  <c r="D126" i="14"/>
  <c r="D126" i="22" s="1"/>
  <c r="D127" i="14"/>
  <c r="D127" i="22" s="1"/>
  <c r="D128" i="14"/>
  <c r="D128" i="22" s="1"/>
  <c r="D129" i="14"/>
  <c r="D129" i="22" s="1"/>
  <c r="D130" i="14"/>
  <c r="D130" i="22" s="1"/>
  <c r="D131" i="14"/>
  <c r="D131" i="22" s="1"/>
  <c r="D132" i="14"/>
  <c r="D132" i="22" s="1"/>
  <c r="D133" i="14"/>
  <c r="D133" i="22" s="1"/>
  <c r="D134" i="14"/>
  <c r="D134" i="22" s="1"/>
  <c r="D135" i="14"/>
  <c r="D135" i="22" s="1"/>
  <c r="D136" i="14"/>
  <c r="D136" i="22" s="1"/>
  <c r="D137" i="14"/>
  <c r="D137" i="22" s="1"/>
  <c r="D138" i="14"/>
  <c r="D138" i="22" s="1"/>
  <c r="D139" i="14"/>
  <c r="D139" i="22" s="1"/>
  <c r="D140" i="14"/>
  <c r="D140" i="22" s="1"/>
  <c r="D141" i="14"/>
  <c r="D141" i="22" s="1"/>
  <c r="D142" i="14"/>
  <c r="D142" i="22" s="1"/>
  <c r="D143" i="14"/>
  <c r="D143" i="22" s="1"/>
  <c r="D144" i="14"/>
  <c r="D144" i="22" s="1"/>
  <c r="D145" i="14"/>
  <c r="D145" i="22" s="1"/>
  <c r="D146" i="14"/>
  <c r="D146" i="22" s="1"/>
  <c r="D147" i="14"/>
  <c r="D147" i="22" s="1"/>
  <c r="D148" i="14"/>
  <c r="D148" i="22" s="1"/>
  <c r="D149" i="14"/>
  <c r="D149" i="22" s="1"/>
  <c r="D150" i="14"/>
  <c r="D150" i="22" s="1"/>
  <c r="D151" i="14"/>
  <c r="D151" i="22" s="1"/>
  <c r="D152" i="14"/>
  <c r="D152" i="22" s="1"/>
  <c r="D153" i="14"/>
  <c r="D153" i="22" s="1"/>
  <c r="D154" i="14"/>
  <c r="D154" i="22" s="1"/>
  <c r="D155" i="14"/>
  <c r="D155" i="22" s="1"/>
  <c r="D156" i="14"/>
  <c r="D156" i="22" s="1"/>
  <c r="D157" i="14"/>
  <c r="D157" i="22" s="1"/>
  <c r="D158" i="14"/>
  <c r="D158" i="22" s="1"/>
  <c r="D159" i="14"/>
  <c r="D159" i="22" s="1"/>
  <c r="D160" i="14"/>
  <c r="D160" i="22" s="1"/>
  <c r="D161" i="14"/>
  <c r="D161" i="22" s="1"/>
  <c r="D162" i="14"/>
  <c r="D162" i="22" s="1"/>
  <c r="D163" i="14"/>
  <c r="D163" i="22" s="1"/>
  <c r="D164" i="14"/>
  <c r="D164" i="22" s="1"/>
  <c r="D165" i="14"/>
  <c r="D165" i="22" s="1"/>
  <c r="D166" i="14"/>
  <c r="D166" i="22" s="1"/>
  <c r="D167" i="14"/>
  <c r="D167" i="22" s="1"/>
  <c r="D168" i="14"/>
  <c r="D168" i="22" s="1"/>
  <c r="D169" i="14"/>
  <c r="D169" i="22" s="1"/>
  <c r="D170" i="14"/>
  <c r="D170" i="22" s="1"/>
  <c r="D171" i="14"/>
  <c r="D171" i="22" s="1"/>
  <c r="D172" i="14"/>
  <c r="D172" i="22" s="1"/>
  <c r="D173" i="14"/>
  <c r="D173" i="22" s="1"/>
  <c r="D174" i="14"/>
  <c r="D174" i="22" s="1"/>
  <c r="D175" i="14"/>
  <c r="D175" i="22" s="1"/>
  <c r="D176" i="14"/>
  <c r="D176" i="22" s="1"/>
  <c r="D177" i="14"/>
  <c r="D177" i="22" s="1"/>
  <c r="D178" i="14"/>
  <c r="D178" i="22" s="1"/>
  <c r="D179" i="14"/>
  <c r="D179" i="22" s="1"/>
  <c r="D180" i="14"/>
  <c r="D180" i="22" s="1"/>
  <c r="D181" i="14"/>
  <c r="D181" i="22" s="1"/>
  <c r="D182" i="14"/>
  <c r="D182" i="22" s="1"/>
  <c r="D183" i="14"/>
  <c r="D183" i="22" s="1"/>
  <c r="D184" i="14"/>
  <c r="D184" i="22" s="1"/>
  <c r="D185" i="14"/>
  <c r="D185" i="22" s="1"/>
  <c r="D186" i="14"/>
  <c r="D186" i="22" s="1"/>
  <c r="D187" i="14"/>
  <c r="D187" i="22" s="1"/>
  <c r="D188" i="14"/>
  <c r="D188" i="22" s="1"/>
  <c r="D189" i="14"/>
  <c r="D189" i="22" s="1"/>
  <c r="D190" i="14"/>
  <c r="D190" i="22" s="1"/>
  <c r="D191" i="14"/>
  <c r="D191" i="22" s="1"/>
  <c r="D192" i="14"/>
  <c r="D192" i="22" s="1"/>
  <c r="D193" i="14"/>
  <c r="D193" i="22" s="1"/>
  <c r="D194" i="14"/>
  <c r="D194" i="22" s="1"/>
  <c r="D195" i="14"/>
  <c r="D195" i="22" s="1"/>
  <c r="D196" i="14"/>
  <c r="D196" i="22" s="1"/>
  <c r="D197" i="14"/>
  <c r="D197" i="22" s="1"/>
  <c r="D198" i="14"/>
  <c r="D198" i="22" s="1"/>
  <c r="D199" i="14"/>
  <c r="D199" i="22" s="1"/>
  <c r="D200" i="14"/>
  <c r="D200" i="22" s="1"/>
  <c r="D201" i="14"/>
  <c r="D201" i="22" s="1"/>
  <c r="D202" i="14"/>
  <c r="D202" i="22" s="1"/>
  <c r="D203" i="14"/>
  <c r="D203" i="22" s="1"/>
  <c r="D204" i="14"/>
  <c r="D204" i="22" s="1"/>
  <c r="D205" i="14"/>
  <c r="D205" i="22" s="1"/>
  <c r="D206" i="14"/>
  <c r="D206" i="22" s="1"/>
  <c r="D207" i="14"/>
  <c r="D207" i="22" s="1"/>
  <c r="D208" i="14"/>
  <c r="D208" i="22" s="1"/>
  <c r="D209" i="14"/>
  <c r="D209" i="22" s="1"/>
  <c r="D210" i="14"/>
  <c r="D210" i="22" s="1"/>
  <c r="D211" i="14"/>
  <c r="D211" i="22" s="1"/>
  <c r="D212" i="14"/>
  <c r="D212" i="22" s="1"/>
  <c r="D213" i="14"/>
  <c r="D213" i="22" s="1"/>
  <c r="D214" i="14"/>
  <c r="D214" i="22" s="1"/>
  <c r="D215" i="14"/>
  <c r="D215" i="22" s="1"/>
  <c r="D216" i="14"/>
  <c r="D216" i="22" s="1"/>
  <c r="D217" i="14"/>
  <c r="D217" i="22" s="1"/>
  <c r="D218" i="14"/>
  <c r="D218" i="22" s="1"/>
  <c r="D219" i="14"/>
  <c r="D219" i="22" s="1"/>
  <c r="D220" i="14"/>
  <c r="D220" i="22" s="1"/>
  <c r="D221" i="14"/>
  <c r="D221" i="22" s="1"/>
  <c r="D222" i="14"/>
  <c r="D222" i="22" s="1"/>
  <c r="D223" i="14"/>
  <c r="D223" i="22" s="1"/>
  <c r="D224" i="14"/>
  <c r="D224" i="22" s="1"/>
  <c r="D225" i="14"/>
  <c r="D225" i="22" s="1"/>
  <c r="D226" i="14"/>
  <c r="D226" i="22" s="1"/>
  <c r="D227" i="14"/>
  <c r="D227" i="22" s="1"/>
  <c r="D228" i="14"/>
  <c r="D228" i="22" s="1"/>
  <c r="D229" i="14"/>
  <c r="D229" i="22" s="1"/>
  <c r="D230" i="14"/>
  <c r="D230" i="22" s="1"/>
  <c r="D231" i="14"/>
  <c r="D231" i="22" s="1"/>
  <c r="D232" i="14"/>
  <c r="D232" i="22" s="1"/>
  <c r="D233" i="14"/>
  <c r="D233" i="22" s="1"/>
  <c r="D234" i="14"/>
  <c r="D234" i="22" s="1"/>
  <c r="D235" i="14"/>
  <c r="D235" i="22" s="1"/>
  <c r="D236" i="14"/>
  <c r="D236" i="22" s="1"/>
  <c r="D237" i="14"/>
  <c r="D237" i="22" s="1"/>
  <c r="D238" i="14"/>
  <c r="D238" i="22" s="1"/>
  <c r="D239" i="14"/>
  <c r="D239" i="22" s="1"/>
  <c r="D240" i="14"/>
  <c r="D240" i="22" s="1"/>
  <c r="D241" i="14"/>
  <c r="D241" i="22" s="1"/>
  <c r="D242" i="14"/>
  <c r="D242" i="22" s="1"/>
  <c r="D243" i="14"/>
  <c r="D243" i="22" s="1"/>
  <c r="B360" i="19"/>
  <c r="B361" i="19"/>
  <c r="B362" i="19"/>
  <c r="B363" i="19"/>
  <c r="B364" i="19"/>
  <c r="B365" i="19"/>
  <c r="B366" i="19"/>
  <c r="B367" i="19"/>
  <c r="B368" i="19"/>
  <c r="B369" i="19"/>
  <c r="B370" i="19"/>
  <c r="B371" i="19"/>
  <c r="B372" i="19"/>
  <c r="B373" i="19"/>
  <c r="B374" i="19"/>
  <c r="B375" i="19"/>
  <c r="B376" i="19"/>
  <c r="B377" i="19"/>
  <c r="B378" i="19"/>
  <c r="B379" i="19"/>
  <c r="B380" i="19"/>
  <c r="B381" i="19"/>
  <c r="B382" i="19"/>
  <c r="B383" i="19"/>
  <c r="B384" i="19"/>
  <c r="B385" i="19"/>
  <c r="B386" i="19"/>
  <c r="B387" i="19"/>
  <c r="B388" i="19"/>
  <c r="B389" i="19"/>
  <c r="B390" i="19"/>
  <c r="B391" i="19"/>
  <c r="B392" i="19"/>
  <c r="B393" i="19"/>
  <c r="B394" i="19"/>
  <c r="B395" i="19"/>
  <c r="B396" i="19"/>
  <c r="B397" i="19"/>
  <c r="B398" i="19"/>
  <c r="B399" i="19"/>
  <c r="B400" i="19"/>
  <c r="B401" i="19"/>
  <c r="B402" i="19"/>
  <c r="B403" i="19"/>
  <c r="B404" i="19"/>
  <c r="B405" i="19"/>
  <c r="B406" i="19"/>
  <c r="B407" i="19"/>
  <c r="B408" i="19"/>
  <c r="B409" i="19"/>
  <c r="B410" i="19"/>
  <c r="B411" i="19"/>
  <c r="B412" i="19"/>
  <c r="B413" i="19"/>
  <c r="B414" i="19"/>
  <c r="B415" i="19"/>
  <c r="B416" i="19"/>
  <c r="B417" i="19"/>
  <c r="B418" i="19"/>
  <c r="B419" i="19"/>
  <c r="B420" i="19"/>
  <c r="B421" i="19"/>
  <c r="B422" i="19"/>
  <c r="B423" i="19"/>
  <c r="B424" i="19"/>
  <c r="B425" i="19"/>
  <c r="B426" i="19"/>
  <c r="B427" i="19"/>
  <c r="B428" i="19"/>
  <c r="B429" i="19"/>
  <c r="B430" i="19"/>
  <c r="B431" i="19"/>
  <c r="B432" i="19"/>
  <c r="B433" i="19"/>
  <c r="B434" i="19"/>
  <c r="B435" i="19"/>
  <c r="B436" i="19"/>
  <c r="B437" i="19"/>
  <c r="B438" i="19"/>
  <c r="B439" i="19"/>
  <c r="B440" i="19"/>
  <c r="B441" i="19"/>
  <c r="B442" i="19"/>
  <c r="B443" i="19"/>
  <c r="B444" i="19"/>
  <c r="B445" i="19"/>
  <c r="B446" i="19"/>
  <c r="B447" i="19"/>
  <c r="B448" i="19"/>
  <c r="B449" i="19"/>
  <c r="B450" i="19"/>
  <c r="B451" i="19"/>
  <c r="B452" i="19"/>
  <c r="B453" i="19"/>
  <c r="B454" i="19"/>
  <c r="B455" i="19"/>
  <c r="B456" i="19"/>
  <c r="B457" i="19"/>
  <c r="B458" i="19"/>
  <c r="B459" i="19"/>
  <c r="B460" i="19"/>
  <c r="B461" i="19"/>
  <c r="B462" i="19"/>
  <c r="B463" i="19"/>
  <c r="B464" i="19"/>
  <c r="B465" i="19"/>
  <c r="B466" i="19"/>
  <c r="B467" i="19"/>
  <c r="B468" i="19"/>
  <c r="B469" i="19"/>
  <c r="B470" i="19"/>
  <c r="B471" i="19"/>
  <c r="B472" i="19"/>
  <c r="B473" i="19"/>
  <c r="B474" i="19"/>
  <c r="B475" i="19"/>
  <c r="B476" i="19"/>
  <c r="B477" i="19"/>
  <c r="B478" i="19"/>
  <c r="B479" i="19"/>
  <c r="B480" i="19"/>
  <c r="B481" i="19"/>
  <c r="B482" i="19"/>
  <c r="B483" i="19"/>
  <c r="B484" i="19"/>
  <c r="B485" i="19"/>
  <c r="B486" i="19"/>
  <c r="B487" i="19"/>
  <c r="B488" i="19"/>
  <c r="B489" i="19"/>
  <c r="B490" i="19"/>
  <c r="B491" i="19"/>
  <c r="B492" i="19"/>
  <c r="B493" i="19"/>
  <c r="B494" i="19"/>
  <c r="B495" i="19"/>
  <c r="B496" i="19"/>
  <c r="B497" i="19"/>
  <c r="B498" i="19"/>
  <c r="B499" i="19"/>
  <c r="B500" i="19"/>
  <c r="B501" i="19"/>
  <c r="B502" i="19"/>
  <c r="B503" i="19"/>
  <c r="B504" i="19"/>
  <c r="B505" i="19"/>
  <c r="B506" i="19"/>
  <c r="B507" i="19"/>
  <c r="B508" i="19"/>
  <c r="B509" i="19"/>
  <c r="B510" i="19"/>
  <c r="B511" i="19"/>
  <c r="B512" i="19"/>
  <c r="B513" i="19"/>
  <c r="B514" i="19"/>
  <c r="B515" i="19"/>
  <c r="B516" i="19"/>
  <c r="B517" i="19"/>
  <c r="B518" i="19"/>
  <c r="B519" i="19"/>
  <c r="B520" i="19"/>
  <c r="B521" i="19"/>
  <c r="B522" i="19"/>
  <c r="B523" i="19"/>
  <c r="B524" i="19"/>
  <c r="B525" i="19"/>
  <c r="B526" i="19"/>
  <c r="B527" i="19"/>
  <c r="B528" i="19"/>
  <c r="B529" i="19"/>
  <c r="B530" i="19"/>
  <c r="B531" i="19"/>
  <c r="B532" i="19"/>
  <c r="B533" i="19"/>
  <c r="B534" i="19"/>
  <c r="B535" i="19"/>
  <c r="B536" i="19"/>
  <c r="B537" i="19"/>
  <c r="B538" i="19"/>
  <c r="B539" i="19"/>
  <c r="B540" i="19"/>
  <c r="B541" i="19"/>
  <c r="B542" i="19"/>
  <c r="B543" i="19"/>
  <c r="B544" i="19"/>
  <c r="B545" i="19"/>
  <c r="B546" i="19"/>
  <c r="B547" i="19"/>
  <c r="B548" i="19"/>
  <c r="B549" i="19"/>
  <c r="B550" i="19"/>
  <c r="B551" i="19"/>
  <c r="B552" i="19"/>
  <c r="B553" i="19"/>
  <c r="B554" i="19"/>
  <c r="B555" i="19"/>
  <c r="B556" i="19"/>
  <c r="B557" i="19"/>
  <c r="B558" i="19"/>
  <c r="B559" i="19"/>
  <c r="B560" i="19"/>
  <c r="B561" i="19"/>
  <c r="B562" i="19"/>
  <c r="B563" i="19"/>
  <c r="B564" i="19"/>
  <c r="B565" i="19"/>
  <c r="B566" i="19"/>
  <c r="B567" i="19"/>
  <c r="B568" i="19"/>
  <c r="B569" i="19"/>
  <c r="B570" i="19"/>
  <c r="B571" i="19"/>
  <c r="B572" i="19"/>
  <c r="B573" i="19"/>
  <c r="B574" i="19"/>
  <c r="B575" i="19"/>
  <c r="B576" i="19"/>
  <c r="B577" i="19"/>
  <c r="B578" i="19"/>
  <c r="B579" i="19"/>
  <c r="B580" i="19"/>
  <c r="B581" i="19"/>
  <c r="B582" i="19"/>
  <c r="B583" i="19"/>
  <c r="B584" i="19"/>
  <c r="B585" i="19"/>
  <c r="B586" i="19"/>
  <c r="B587" i="19"/>
  <c r="B588" i="19"/>
  <c r="B589" i="19"/>
  <c r="B590" i="19"/>
  <c r="B591" i="19"/>
  <c r="B592" i="19"/>
  <c r="B593" i="19"/>
  <c r="B594" i="19"/>
  <c r="B595" i="19"/>
  <c r="B596" i="19"/>
  <c r="B597" i="19"/>
  <c r="B598" i="19"/>
  <c r="B599" i="19"/>
  <c r="B600" i="19"/>
  <c r="B601" i="19"/>
  <c r="B602" i="19"/>
  <c r="B603" i="19"/>
  <c r="B604" i="19"/>
  <c r="B605" i="19"/>
  <c r="B606" i="19"/>
  <c r="B607" i="19"/>
  <c r="B608" i="19"/>
  <c r="B609" i="19"/>
  <c r="B610" i="19"/>
  <c r="B611" i="19"/>
  <c r="B612" i="19"/>
  <c r="B613" i="19"/>
  <c r="B614" i="19"/>
  <c r="B615" i="19"/>
  <c r="B616" i="19"/>
  <c r="B617" i="19"/>
  <c r="B618" i="19"/>
  <c r="B619" i="19"/>
  <c r="B620" i="19"/>
  <c r="B621" i="19"/>
  <c r="B622" i="19"/>
  <c r="B623" i="19"/>
  <c r="B624" i="19"/>
  <c r="B625" i="19"/>
  <c r="B626" i="19"/>
  <c r="B627" i="19"/>
  <c r="B628" i="19"/>
  <c r="B629" i="19"/>
  <c r="B630" i="19"/>
  <c r="B631" i="19"/>
  <c r="B632" i="19"/>
  <c r="B633" i="19"/>
  <c r="B634" i="19"/>
  <c r="B635" i="19"/>
  <c r="B636" i="19"/>
  <c r="B637" i="19"/>
  <c r="B638" i="19"/>
  <c r="B639" i="19"/>
  <c r="B640" i="19"/>
  <c r="B641" i="19"/>
  <c r="B642" i="19"/>
  <c r="B643" i="19"/>
  <c r="B644" i="19"/>
  <c r="B645" i="19"/>
  <c r="B646" i="19"/>
  <c r="B647" i="19"/>
  <c r="B648" i="19"/>
  <c r="B649" i="19"/>
  <c r="B650" i="19"/>
  <c r="B651" i="19"/>
  <c r="B652" i="19"/>
  <c r="B653" i="19"/>
  <c r="B654" i="19"/>
  <c r="B655" i="19"/>
  <c r="B656" i="19"/>
  <c r="B657" i="19"/>
  <c r="B658" i="19"/>
  <c r="B659" i="19"/>
  <c r="B660" i="19"/>
  <c r="B661" i="19"/>
  <c r="B662" i="19"/>
  <c r="B663" i="19"/>
  <c r="B664" i="19"/>
  <c r="B665" i="19"/>
  <c r="B666" i="19"/>
  <c r="B667" i="19"/>
  <c r="B668" i="19"/>
  <c r="B669" i="19"/>
  <c r="B670" i="19"/>
  <c r="B671" i="19"/>
  <c r="B672" i="19"/>
  <c r="B673" i="19"/>
  <c r="B674" i="19"/>
  <c r="B675" i="19"/>
  <c r="B676" i="19"/>
  <c r="B677" i="19"/>
  <c r="B678" i="19"/>
  <c r="B679" i="19"/>
  <c r="B680" i="19"/>
  <c r="B681" i="19"/>
  <c r="B682" i="19"/>
  <c r="B683" i="19"/>
  <c r="B684" i="19"/>
  <c r="B685" i="19"/>
  <c r="B686" i="19"/>
  <c r="B687" i="19"/>
  <c r="B688" i="19"/>
  <c r="B689" i="19"/>
  <c r="B690" i="19"/>
  <c r="B691" i="19"/>
  <c r="B692" i="19"/>
  <c r="B693" i="19"/>
  <c r="B694" i="19"/>
  <c r="B695" i="19"/>
  <c r="B696" i="19"/>
  <c r="B697" i="19"/>
  <c r="B698" i="19"/>
  <c r="B699" i="19"/>
  <c r="B700" i="19"/>
  <c r="B701" i="19"/>
  <c r="B702" i="19"/>
  <c r="B703" i="19"/>
  <c r="B704" i="19"/>
  <c r="B705" i="19"/>
  <c r="B706" i="19"/>
  <c r="B707" i="19"/>
  <c r="B708" i="19"/>
  <c r="B709" i="19"/>
  <c r="B710" i="19"/>
  <c r="B711" i="19"/>
  <c r="B712" i="19"/>
  <c r="B713" i="19"/>
  <c r="B714" i="19"/>
  <c r="B715" i="19"/>
  <c r="B716" i="19"/>
  <c r="B717" i="19"/>
  <c r="B718" i="19"/>
  <c r="B719" i="19"/>
  <c r="B720" i="19"/>
  <c r="B721" i="19"/>
  <c r="B722" i="19"/>
  <c r="B723" i="19"/>
  <c r="B724" i="19"/>
  <c r="B725" i="19"/>
  <c r="B726" i="19"/>
  <c r="B727" i="19"/>
  <c r="B728" i="19"/>
  <c r="B729" i="19"/>
  <c r="B730" i="19"/>
  <c r="B731" i="19"/>
  <c r="B732" i="19"/>
  <c r="B733" i="19"/>
  <c r="B734" i="19"/>
  <c r="B735" i="19"/>
  <c r="B736" i="19"/>
  <c r="B737" i="19"/>
  <c r="B738" i="19"/>
  <c r="B739" i="19"/>
  <c r="B740" i="19"/>
  <c r="B741" i="19"/>
  <c r="B742" i="19"/>
  <c r="B743" i="19"/>
  <c r="B744" i="19"/>
  <c r="B745" i="19"/>
  <c r="B746" i="19"/>
  <c r="B747" i="19"/>
  <c r="B748" i="19"/>
  <c r="B749" i="19"/>
  <c r="B750" i="19"/>
  <c r="B751" i="19"/>
  <c r="B752" i="19"/>
  <c r="B753" i="19"/>
  <c r="B754" i="19"/>
  <c r="B755" i="19"/>
  <c r="B756" i="19"/>
  <c r="B757" i="19"/>
  <c r="B758" i="19"/>
  <c r="B759" i="19"/>
  <c r="B760" i="19"/>
  <c r="B761" i="19"/>
  <c r="B762" i="19"/>
  <c r="B763" i="19"/>
  <c r="B764" i="19"/>
  <c r="B765" i="19"/>
  <c r="B766" i="19"/>
  <c r="B767" i="19"/>
  <c r="B768" i="19"/>
  <c r="B769" i="19"/>
  <c r="B770" i="19"/>
  <c r="B771" i="19"/>
  <c r="B772" i="19"/>
  <c r="B773" i="19"/>
  <c r="B774" i="19"/>
  <c r="B775" i="19"/>
  <c r="B776" i="19"/>
  <c r="B777" i="19"/>
  <c r="B778" i="19"/>
  <c r="B779" i="19"/>
  <c r="B780" i="19"/>
  <c r="B781" i="19"/>
  <c r="B782" i="19"/>
  <c r="B783" i="19"/>
  <c r="B784" i="19"/>
  <c r="B785" i="19"/>
  <c r="B786" i="19"/>
  <c r="B787" i="19"/>
  <c r="B788" i="19"/>
  <c r="B789" i="19"/>
  <c r="B790" i="19"/>
  <c r="B791" i="19"/>
  <c r="B792" i="19"/>
  <c r="B793" i="19"/>
  <c r="B794" i="19"/>
  <c r="B795" i="19"/>
  <c r="B796" i="19"/>
  <c r="B797" i="19"/>
  <c r="B798" i="19"/>
  <c r="B799" i="19"/>
  <c r="B800" i="19"/>
  <c r="B801" i="19"/>
  <c r="B802" i="19"/>
  <c r="B803" i="19"/>
  <c r="B804" i="19"/>
  <c r="B805" i="19"/>
  <c r="B806" i="19"/>
  <c r="B807" i="19"/>
  <c r="B808" i="19"/>
  <c r="B809" i="19"/>
  <c r="B810" i="19"/>
  <c r="B811" i="19"/>
  <c r="B812" i="19"/>
  <c r="B813" i="19"/>
  <c r="B814" i="19"/>
  <c r="B815" i="19"/>
  <c r="B816" i="19"/>
  <c r="B817" i="19"/>
  <c r="B818" i="19"/>
  <c r="B819" i="19"/>
  <c r="B820" i="19"/>
  <c r="B821" i="19"/>
  <c r="B822" i="19"/>
  <c r="B823" i="19"/>
  <c r="B824" i="19"/>
  <c r="B825" i="19"/>
  <c r="B826" i="19"/>
  <c r="B827" i="19"/>
  <c r="B828" i="19"/>
  <c r="B829" i="19"/>
  <c r="B830" i="19"/>
  <c r="B831" i="19"/>
  <c r="B832" i="19"/>
  <c r="B833" i="19"/>
  <c r="B834" i="19"/>
  <c r="B835" i="19"/>
  <c r="B836" i="19"/>
  <c r="B837" i="19"/>
  <c r="B838" i="19"/>
  <c r="B839" i="19"/>
  <c r="B840" i="19"/>
  <c r="B841" i="19"/>
  <c r="B842" i="19"/>
  <c r="B843" i="19"/>
  <c r="B844" i="19"/>
  <c r="B845" i="19"/>
  <c r="B846" i="19"/>
  <c r="B847" i="19"/>
  <c r="B848" i="19"/>
  <c r="B849" i="19"/>
  <c r="B850" i="19"/>
  <c r="B851" i="19"/>
  <c r="B852" i="19"/>
  <c r="B853" i="19"/>
  <c r="B854" i="19"/>
  <c r="B855" i="19"/>
  <c r="B856" i="19"/>
  <c r="B857" i="19"/>
  <c r="B858" i="19"/>
  <c r="B859" i="19"/>
  <c r="B860" i="19"/>
  <c r="B861" i="19"/>
  <c r="B862" i="19"/>
  <c r="B863" i="19"/>
  <c r="B864" i="19"/>
  <c r="B865" i="19"/>
  <c r="B866" i="19"/>
  <c r="B867" i="19"/>
  <c r="B868" i="19"/>
  <c r="B869" i="19"/>
  <c r="B870" i="19"/>
  <c r="B871" i="19"/>
  <c r="B872" i="19"/>
  <c r="B873" i="19"/>
  <c r="B874" i="19"/>
  <c r="B875" i="19"/>
  <c r="B876" i="19"/>
  <c r="B877" i="19"/>
  <c r="B878" i="19"/>
  <c r="B879" i="19"/>
  <c r="B880" i="19"/>
  <c r="B881" i="19"/>
  <c r="B882" i="19"/>
  <c r="B883" i="19"/>
  <c r="B884" i="19"/>
  <c r="B885" i="19"/>
  <c r="B886" i="19"/>
  <c r="B887" i="19"/>
  <c r="B888" i="19"/>
  <c r="B889" i="19"/>
  <c r="B890" i="19"/>
  <c r="B891" i="19"/>
  <c r="B892" i="19"/>
  <c r="B893" i="19"/>
  <c r="B894" i="19"/>
  <c r="B895" i="19"/>
  <c r="B896" i="19"/>
  <c r="B897" i="19"/>
  <c r="B898" i="19"/>
  <c r="B899" i="19"/>
  <c r="B900" i="19"/>
  <c r="B901" i="19"/>
  <c r="B902" i="19"/>
  <c r="B903" i="19"/>
  <c r="B904" i="19"/>
  <c r="B905" i="19"/>
  <c r="B906" i="19"/>
  <c r="B907" i="19"/>
  <c r="B908" i="19"/>
  <c r="B909" i="19"/>
  <c r="B910" i="19"/>
  <c r="B911" i="19"/>
  <c r="B912" i="19"/>
  <c r="B913" i="19"/>
  <c r="B914" i="19"/>
  <c r="B915" i="19"/>
  <c r="B916" i="19"/>
  <c r="B917" i="19"/>
  <c r="B918" i="19"/>
  <c r="B919" i="19"/>
  <c r="B920" i="19"/>
  <c r="B921" i="19"/>
  <c r="B922" i="19"/>
  <c r="B923" i="19"/>
  <c r="B924" i="19"/>
  <c r="B925" i="19"/>
  <c r="B926" i="19"/>
  <c r="B927" i="19"/>
  <c r="B928" i="19"/>
  <c r="B929" i="19"/>
  <c r="B930" i="19"/>
  <c r="B931" i="19"/>
  <c r="B932" i="19"/>
  <c r="B933" i="19"/>
  <c r="B934" i="19"/>
  <c r="B935" i="19"/>
  <c r="B936" i="19"/>
  <c r="B937" i="19"/>
  <c r="B938" i="19"/>
  <c r="B939" i="19"/>
  <c r="B940" i="19"/>
  <c r="B941" i="19"/>
  <c r="B942" i="19"/>
  <c r="B943" i="19"/>
  <c r="B944" i="19"/>
  <c r="B945" i="19"/>
  <c r="B946" i="19"/>
  <c r="B947" i="19"/>
  <c r="B948" i="19"/>
  <c r="B949" i="19"/>
  <c r="B950" i="19"/>
  <c r="B951" i="19"/>
  <c r="B952" i="19"/>
  <c r="B953" i="19"/>
  <c r="B954" i="19"/>
  <c r="B955" i="19"/>
  <c r="B956" i="19"/>
  <c r="B957" i="19"/>
  <c r="B958" i="19"/>
  <c r="B959" i="19"/>
  <c r="B960" i="19"/>
  <c r="B961" i="19"/>
  <c r="B962" i="19"/>
  <c r="B963" i="19"/>
  <c r="B964" i="19"/>
  <c r="B965" i="19"/>
  <c r="B966" i="19"/>
  <c r="B967" i="19"/>
  <c r="B968" i="19"/>
  <c r="B969" i="19"/>
  <c r="B970" i="19"/>
  <c r="B971" i="19"/>
  <c r="B972" i="19"/>
  <c r="B973" i="19"/>
  <c r="B974" i="19"/>
  <c r="B975" i="19"/>
  <c r="B976" i="19"/>
  <c r="B977" i="19"/>
  <c r="B978" i="19"/>
  <c r="B979" i="19"/>
  <c r="B980" i="19"/>
  <c r="B981" i="19"/>
  <c r="B982" i="19"/>
  <c r="B983" i="19"/>
  <c r="B984" i="19"/>
  <c r="B985" i="19"/>
  <c r="B986" i="19"/>
  <c r="B987" i="19"/>
  <c r="B988" i="19"/>
  <c r="B989" i="19"/>
  <c r="B990" i="19"/>
  <c r="B991" i="19"/>
  <c r="B992" i="19"/>
  <c r="B993" i="19"/>
  <c r="B994" i="19"/>
  <c r="B995" i="19"/>
  <c r="B996" i="19"/>
  <c r="B997" i="19"/>
  <c r="B998" i="19"/>
  <c r="B999" i="19"/>
  <c r="B1000" i="19"/>
  <c r="B1001" i="19"/>
  <c r="B1002" i="19"/>
  <c r="B1003" i="19"/>
  <c r="B1004" i="19"/>
  <c r="B1005" i="19"/>
  <c r="B1006" i="19"/>
  <c r="B1007" i="19"/>
  <c r="B1008" i="19"/>
  <c r="B1009" i="19"/>
  <c r="B1010" i="19"/>
  <c r="B1011" i="19"/>
  <c r="B1012" i="19"/>
  <c r="B1013" i="19"/>
  <c r="B1014" i="19"/>
  <c r="B1015" i="19"/>
  <c r="B1016" i="19"/>
  <c r="B1017" i="19"/>
  <c r="B1018" i="19"/>
  <c r="B1019" i="19"/>
  <c r="B1020" i="19"/>
  <c r="B1021" i="19"/>
  <c r="B1022" i="19"/>
  <c r="B1023" i="19"/>
  <c r="B1024" i="19"/>
  <c r="B1025" i="19"/>
  <c r="B1026" i="19"/>
  <c r="B1027" i="19"/>
  <c r="B1028" i="19"/>
  <c r="B1029" i="19"/>
  <c r="B1030" i="19"/>
  <c r="B1031" i="19"/>
  <c r="B1032" i="19"/>
  <c r="B1033" i="19"/>
  <c r="B1034" i="19"/>
  <c r="B1035" i="19"/>
  <c r="B1036" i="19"/>
  <c r="B1037" i="19"/>
  <c r="B1038" i="19"/>
  <c r="B1039" i="19"/>
  <c r="B1040" i="19"/>
  <c r="B1041" i="19"/>
  <c r="B1042" i="19"/>
  <c r="B1043" i="19"/>
  <c r="B1044" i="19"/>
  <c r="B1045" i="19"/>
  <c r="B1046" i="19"/>
  <c r="B1047" i="19"/>
  <c r="B1048" i="19"/>
  <c r="B1049" i="19"/>
  <c r="B1050" i="19"/>
  <c r="B1051" i="19"/>
  <c r="B1052" i="19"/>
  <c r="B1053" i="19"/>
  <c r="B1054" i="19"/>
  <c r="B1055" i="19"/>
  <c r="B1056" i="19"/>
  <c r="B1057" i="19"/>
  <c r="B1058" i="19"/>
  <c r="B1059" i="19"/>
  <c r="B1060" i="19"/>
  <c r="B1061" i="19"/>
  <c r="B1062" i="19"/>
  <c r="B1063" i="19"/>
  <c r="B1064" i="19"/>
  <c r="B1065" i="19"/>
  <c r="B1066" i="19"/>
  <c r="B1067" i="19"/>
  <c r="B1068" i="19"/>
  <c r="B1069" i="19"/>
  <c r="B1070" i="19"/>
  <c r="B1071" i="19"/>
  <c r="B1072" i="19"/>
  <c r="B1073" i="19"/>
  <c r="B1074" i="19"/>
  <c r="B1075" i="19"/>
  <c r="B1076" i="19"/>
  <c r="B1077" i="19"/>
  <c r="B1078" i="19"/>
  <c r="B1079" i="19"/>
  <c r="B1080" i="19"/>
  <c r="B1081" i="19"/>
  <c r="B1082" i="19"/>
  <c r="B1083" i="19"/>
  <c r="B1084" i="19"/>
  <c r="B1085" i="19"/>
  <c r="B1086" i="19"/>
  <c r="B1087" i="19"/>
  <c r="B1088" i="19"/>
  <c r="B1089" i="19"/>
  <c r="B1090" i="19"/>
  <c r="B1091" i="19"/>
  <c r="B1092" i="19"/>
  <c r="B1093" i="19"/>
  <c r="B1094" i="19"/>
  <c r="B1095" i="19"/>
  <c r="B1096" i="19"/>
  <c r="B1097" i="19"/>
  <c r="B1098" i="19"/>
  <c r="B1099" i="19"/>
  <c r="B101" i="19"/>
  <c r="B102" i="19"/>
  <c r="B103" i="19"/>
  <c r="B111" i="19"/>
  <c r="B116" i="19"/>
  <c r="B118" i="19"/>
  <c r="B119" i="19"/>
  <c r="B122" i="19"/>
  <c r="B123" i="19"/>
  <c r="B124" i="19"/>
  <c r="B126" i="19"/>
  <c r="B131" i="19"/>
  <c r="B135" i="19"/>
  <c r="B136" i="19"/>
  <c r="B140" i="19"/>
  <c r="B141" i="19"/>
  <c r="B144" i="19"/>
  <c r="B145" i="19"/>
  <c r="B146" i="19"/>
  <c r="B147" i="19"/>
  <c r="B149" i="19"/>
  <c r="B150" i="19"/>
  <c r="B151" i="19"/>
  <c r="B155" i="19"/>
  <c r="B156" i="19"/>
  <c r="B158" i="19"/>
  <c r="B161" i="19"/>
  <c r="B164" i="19"/>
  <c r="B165" i="19"/>
  <c r="B167" i="19"/>
  <c r="B168" i="19"/>
  <c r="B169" i="19"/>
  <c r="B170" i="19"/>
  <c r="B172" i="19"/>
  <c r="B173" i="19"/>
  <c r="B175" i="19"/>
  <c r="B177" i="19"/>
  <c r="B192" i="19"/>
  <c r="B204" i="19"/>
  <c r="B205" i="19"/>
  <c r="B206" i="19"/>
  <c r="B208" i="19"/>
  <c r="B211" i="19"/>
  <c r="B221" i="19"/>
  <c r="B228" i="19"/>
  <c r="B230" i="19"/>
  <c r="B231" i="19"/>
  <c r="B232" i="19"/>
  <c r="B233" i="19"/>
  <c r="B234" i="19"/>
  <c r="B235" i="19"/>
  <c r="B237" i="19"/>
  <c r="B239" i="19"/>
  <c r="B244" i="19"/>
  <c r="B250" i="19"/>
  <c r="B252" i="19"/>
  <c r="B253" i="19"/>
  <c r="B254" i="19"/>
  <c r="B255" i="19"/>
  <c r="B256" i="19"/>
  <c r="B257" i="19"/>
  <c r="B258" i="19"/>
  <c r="B259" i="19"/>
  <c r="B261" i="19"/>
  <c r="B262" i="19"/>
  <c r="B267" i="19"/>
  <c r="B268" i="19"/>
  <c r="B269" i="19"/>
  <c r="B270" i="19"/>
  <c r="B271" i="19"/>
  <c r="B272" i="19"/>
  <c r="B273" i="19"/>
  <c r="B274" i="19"/>
  <c r="B279" i="19"/>
  <c r="B281" i="19"/>
  <c r="B283" i="19"/>
  <c r="B284" i="19"/>
  <c r="B285" i="19"/>
  <c r="B286" i="19"/>
  <c r="B287" i="19"/>
  <c r="B288" i="19"/>
  <c r="B289" i="19"/>
  <c r="B290" i="19"/>
  <c r="B291" i="19"/>
  <c r="B292" i="19"/>
  <c r="B293" i="19"/>
  <c r="B294" i="19"/>
  <c r="B295" i="19"/>
  <c r="B296" i="19"/>
  <c r="B297" i="19"/>
  <c r="B298" i="19"/>
  <c r="B299" i="19"/>
  <c r="B300" i="19"/>
  <c r="B301" i="19"/>
  <c r="B302" i="19"/>
  <c r="B303" i="19"/>
  <c r="B305" i="19"/>
  <c r="B306" i="19"/>
  <c r="B307" i="19"/>
  <c r="B308" i="19"/>
  <c r="B309" i="19"/>
  <c r="B310" i="19"/>
  <c r="B311" i="19"/>
  <c r="B312" i="19"/>
  <c r="B313" i="19"/>
  <c r="B314" i="19"/>
  <c r="B315" i="19"/>
  <c r="B316" i="19"/>
  <c r="B317" i="19"/>
  <c r="B318" i="19"/>
  <c r="B319" i="19"/>
  <c r="B320" i="19"/>
  <c r="B321" i="19"/>
  <c r="B322" i="19"/>
  <c r="B323" i="19"/>
  <c r="B324" i="19"/>
  <c r="B325" i="19"/>
  <c r="B326" i="19"/>
  <c r="B327" i="19"/>
  <c r="B328" i="19"/>
  <c r="B329" i="19"/>
  <c r="B330" i="19"/>
  <c r="B331" i="19"/>
  <c r="B332" i="19"/>
  <c r="B333" i="19"/>
  <c r="B334" i="19"/>
  <c r="B335" i="19"/>
  <c r="B336" i="19"/>
  <c r="B337" i="19"/>
  <c r="B338" i="19"/>
  <c r="B339" i="19"/>
  <c r="B340" i="19"/>
  <c r="B341" i="19"/>
  <c r="B342" i="19"/>
  <c r="B343" i="19"/>
  <c r="B344" i="19"/>
  <c r="B345" i="19"/>
  <c r="B346" i="19"/>
  <c r="B347" i="19"/>
  <c r="B348" i="19"/>
  <c r="B349" i="19"/>
  <c r="B350" i="19"/>
  <c r="B351" i="19"/>
  <c r="B352" i="19"/>
  <c r="B353" i="19"/>
  <c r="B354" i="19"/>
  <c r="B355" i="19"/>
  <c r="B356" i="19"/>
  <c r="B357" i="19"/>
  <c r="B358" i="19"/>
  <c r="B359" i="19"/>
  <c r="AM12" i="22"/>
  <c r="AV12" i="22"/>
  <c r="AN13" i="22"/>
  <c r="AV13" i="22"/>
  <c r="AV14" i="22"/>
  <c r="AV15" i="22"/>
  <c r="AV16" i="22"/>
  <c r="AL17" i="22"/>
  <c r="AV17" i="22"/>
  <c r="AM18" i="22"/>
  <c r="AV18" i="22"/>
  <c r="AN19" i="22"/>
  <c r="AV19" i="22"/>
  <c r="AV20" i="22"/>
  <c r="AV21" i="22"/>
  <c r="AV22" i="22"/>
  <c r="AV23" i="22"/>
  <c r="AM24" i="22"/>
  <c r="AV24" i="22"/>
  <c r="AN25" i="22"/>
  <c r="AV25" i="22"/>
  <c r="AV26" i="22"/>
  <c r="AV27" i="22"/>
  <c r="AV28" i="22"/>
  <c r="AL29" i="22"/>
  <c r="AV29" i="22"/>
  <c r="AM30" i="22"/>
  <c r="AV30" i="22"/>
  <c r="AN31" i="22"/>
  <c r="AV31" i="22"/>
  <c r="AV32" i="22"/>
  <c r="AV33" i="22"/>
  <c r="AV34" i="22"/>
  <c r="AV35" i="22"/>
  <c r="AM36" i="22"/>
  <c r="AV36" i="22"/>
  <c r="AN37" i="22"/>
  <c r="AV37" i="22"/>
  <c r="AV38" i="22"/>
  <c r="AV39" i="22"/>
  <c r="AV40" i="22"/>
  <c r="AL41" i="22"/>
  <c r="AV41" i="22"/>
  <c r="AM42" i="22"/>
  <c r="AV42" i="22"/>
  <c r="AN43" i="22"/>
  <c r="AV43" i="22"/>
  <c r="AV44" i="22"/>
  <c r="AV45" i="22"/>
  <c r="AV46" i="22"/>
  <c r="AL47" i="22"/>
  <c r="AV47" i="22"/>
  <c r="AM48" i="22"/>
  <c r="AV48" i="22"/>
  <c r="AN49" i="22"/>
  <c r="AV49" i="22"/>
  <c r="AV50" i="22"/>
  <c r="AV51" i="22"/>
  <c r="AV52" i="22"/>
  <c r="AL53" i="22"/>
  <c r="AV53" i="22"/>
  <c r="AM54" i="22"/>
  <c r="AV54" i="22"/>
  <c r="AN55" i="22"/>
  <c r="AV55" i="22"/>
  <c r="AV56" i="22"/>
  <c r="AV57" i="22"/>
  <c r="AV58" i="22"/>
  <c r="AV59" i="22"/>
  <c r="AM60" i="22"/>
  <c r="AV60" i="22"/>
  <c r="AN61" i="22"/>
  <c r="AV61" i="22"/>
  <c r="AV62" i="22"/>
  <c r="AV63" i="22"/>
  <c r="AV64" i="22"/>
  <c r="AV65" i="22"/>
  <c r="AV66" i="22"/>
  <c r="AV67" i="22"/>
  <c r="AV68" i="22"/>
  <c r="AV69" i="22"/>
  <c r="AV70" i="22"/>
  <c r="AV71" i="22"/>
  <c r="AV72" i="22"/>
  <c r="AN73" i="22"/>
  <c r="AV73" i="22"/>
  <c r="AV74" i="22"/>
  <c r="AV75" i="22"/>
  <c r="AV76" i="22"/>
  <c r="AV77" i="22"/>
  <c r="AM78" i="22"/>
  <c r="AV78" i="22"/>
  <c r="AV79" i="22"/>
  <c r="AV80" i="22"/>
  <c r="AV81" i="22"/>
  <c r="AV82" i="22"/>
  <c r="AV83" i="22"/>
  <c r="AM84" i="22"/>
  <c r="AV84" i="22"/>
  <c r="AN85" i="22"/>
  <c r="AV85" i="22"/>
  <c r="AV86" i="22"/>
  <c r="AV87" i="22"/>
  <c r="AV88" i="22"/>
  <c r="AV89" i="22"/>
  <c r="AM90" i="22"/>
  <c r="AV90" i="22"/>
  <c r="AN91" i="22"/>
  <c r="AV91" i="22"/>
  <c r="AV92" i="22"/>
  <c r="AV93" i="22"/>
  <c r="AV94" i="22"/>
  <c r="AL95" i="22"/>
  <c r="AV95" i="22"/>
  <c r="AV96" i="22"/>
  <c r="AN97" i="22"/>
  <c r="AV97" i="22"/>
  <c r="AV98" i="22"/>
  <c r="AV99" i="22"/>
  <c r="AV100" i="22"/>
  <c r="AV101" i="22"/>
  <c r="AV102" i="22"/>
  <c r="AV103" i="22"/>
  <c r="AV104" i="22"/>
  <c r="AV105" i="22"/>
  <c r="AV106" i="22"/>
  <c r="AV107" i="22"/>
  <c r="AV108" i="22"/>
  <c r="AV109" i="22"/>
  <c r="AV110" i="22"/>
  <c r="AV111" i="22"/>
  <c r="AV112" i="22"/>
  <c r="AV113" i="22"/>
  <c r="AV114" i="22"/>
  <c r="AV115" i="22"/>
  <c r="AV116" i="22"/>
  <c r="AV117" i="22"/>
  <c r="AV118" i="22"/>
  <c r="AV119" i="22"/>
  <c r="AV120" i="22"/>
  <c r="AV121" i="22"/>
  <c r="AV122" i="22"/>
  <c r="AV123" i="22"/>
  <c r="AV124" i="22"/>
  <c r="AV125" i="22"/>
  <c r="AV126" i="22"/>
  <c r="AV127" i="22"/>
  <c r="AV128" i="22"/>
  <c r="AV129" i="22"/>
  <c r="AV130" i="22"/>
  <c r="AV131" i="22"/>
  <c r="AV132" i="22"/>
  <c r="AV133" i="22"/>
  <c r="AV134" i="22"/>
  <c r="AV135" i="22"/>
  <c r="AV136" i="22"/>
  <c r="AV137" i="22"/>
  <c r="AV138" i="22"/>
  <c r="AV139" i="22"/>
  <c r="AV140" i="22"/>
  <c r="AV141" i="22"/>
  <c r="AV142" i="22"/>
  <c r="AV143" i="22"/>
  <c r="AV144" i="22"/>
  <c r="AV145" i="22"/>
  <c r="AV146" i="22"/>
  <c r="AV147" i="22"/>
  <c r="AV148" i="22"/>
  <c r="AV149" i="22"/>
  <c r="AV150" i="22"/>
  <c r="AV151" i="22"/>
  <c r="AN152" i="22"/>
  <c r="AV152" i="22"/>
  <c r="AV153" i="22"/>
  <c r="AV154" i="22"/>
  <c r="AV155" i="22"/>
  <c r="AV156" i="22"/>
  <c r="AV157" i="22"/>
  <c r="AV158" i="22"/>
  <c r="AV159" i="22"/>
  <c r="AV160" i="22"/>
  <c r="AV161" i="22"/>
  <c r="AV162" i="22"/>
  <c r="AV163" i="22"/>
  <c r="AV164" i="22"/>
  <c r="AV165" i="22"/>
  <c r="AV166" i="22"/>
  <c r="AV167" i="22"/>
  <c r="AV168" i="22"/>
  <c r="AV169" i="22"/>
  <c r="AV170" i="22"/>
  <c r="AV171" i="22"/>
  <c r="AV172" i="22"/>
  <c r="AV173" i="22"/>
  <c r="AV174" i="22"/>
  <c r="AV175" i="22"/>
  <c r="AV176" i="22"/>
  <c r="AV177" i="22"/>
  <c r="AV178" i="22"/>
  <c r="AV179" i="22"/>
  <c r="AV180" i="22"/>
  <c r="AM181" i="22"/>
  <c r="AV181" i="22"/>
  <c r="AV182" i="22"/>
  <c r="AV183" i="22"/>
  <c r="AV184" i="22"/>
  <c r="AV185" i="22"/>
  <c r="AV186" i="22"/>
  <c r="AV187" i="22"/>
  <c r="AV188" i="22"/>
  <c r="AV189" i="22"/>
  <c r="AV190" i="22"/>
  <c r="AV191" i="22"/>
  <c r="AV192" i="22"/>
  <c r="AV193" i="22"/>
  <c r="AV194" i="22"/>
  <c r="AV195" i="22"/>
  <c r="AV196" i="22"/>
  <c r="AV197" i="22"/>
  <c r="AV198" i="22"/>
  <c r="AV199" i="22"/>
  <c r="AV200" i="22"/>
  <c r="AV201" i="22"/>
  <c r="AV202" i="22"/>
  <c r="AV203" i="22"/>
  <c r="AV204" i="22"/>
  <c r="AV205" i="22"/>
  <c r="AV206" i="22"/>
  <c r="AV207" i="22"/>
  <c r="AV208" i="22"/>
  <c r="AV209" i="22"/>
  <c r="AV210" i="22"/>
  <c r="AV211" i="22"/>
  <c r="AV212" i="22"/>
  <c r="AV213" i="22"/>
  <c r="AV214" i="22"/>
  <c r="AV215" i="22"/>
  <c r="AV216" i="22"/>
  <c r="AV217" i="22"/>
  <c r="AV218" i="22"/>
  <c r="AV219" i="22"/>
  <c r="AV220" i="22"/>
  <c r="AV221" i="22"/>
  <c r="AV222" i="22"/>
  <c r="AV223" i="22"/>
  <c r="AV224" i="22"/>
  <c r="AV225" i="22"/>
  <c r="AV226" i="22"/>
  <c r="AV227" i="22"/>
  <c r="AV228" i="22"/>
  <c r="AV229" i="22"/>
  <c r="AV230" i="22"/>
  <c r="AV231" i="22"/>
  <c r="AV232" i="22"/>
  <c r="AV233" i="22"/>
  <c r="AV234" i="22"/>
  <c r="AV235" i="22"/>
  <c r="AV236" i="22"/>
  <c r="AV237" i="22"/>
  <c r="AV238" i="22"/>
  <c r="AV239" i="22"/>
  <c r="AV240" i="22"/>
  <c r="AV241" i="22"/>
  <c r="AV242" i="22"/>
  <c r="AV243" i="22"/>
  <c r="AV244" i="22"/>
  <c r="AV245" i="22"/>
  <c r="AV246" i="22"/>
  <c r="AV247" i="22"/>
  <c r="AV248" i="22"/>
  <c r="AV249" i="22"/>
  <c r="AV250" i="22"/>
  <c r="AV251" i="22"/>
  <c r="AV252" i="22"/>
  <c r="AV253" i="22"/>
  <c r="AV254" i="22"/>
  <c r="AV255" i="22"/>
  <c r="AV256" i="22"/>
  <c r="AV257" i="22"/>
  <c r="AV258" i="22"/>
  <c r="AV259" i="22"/>
  <c r="AV260" i="22"/>
  <c r="AV261" i="22"/>
  <c r="AV262" i="22"/>
  <c r="AV263" i="22"/>
  <c r="AV264" i="22"/>
  <c r="AV265" i="22"/>
  <c r="AV266" i="22"/>
  <c r="AV267" i="22"/>
  <c r="AV268" i="22"/>
  <c r="AV269" i="22"/>
  <c r="AV270" i="22"/>
  <c r="AV271" i="22"/>
  <c r="AV272" i="22"/>
  <c r="AV273" i="22"/>
  <c r="AV274" i="22"/>
  <c r="AV275" i="22"/>
  <c r="AV276" i="22"/>
  <c r="AV277" i="22"/>
  <c r="AV278" i="22"/>
  <c r="AV279" i="22"/>
  <c r="AV280" i="22"/>
  <c r="AV281" i="22"/>
  <c r="AV282" i="22"/>
  <c r="AV283" i="22"/>
  <c r="AV284" i="22"/>
  <c r="AV285" i="22"/>
  <c r="AV286" i="22"/>
  <c r="AV287" i="22"/>
  <c r="AV288" i="22"/>
  <c r="AV289" i="22"/>
  <c r="AV290" i="22"/>
  <c r="AV291" i="22"/>
  <c r="AV292" i="22"/>
  <c r="AV293" i="22"/>
  <c r="AV294" i="22"/>
  <c r="AV295" i="22"/>
  <c r="AV296" i="22"/>
  <c r="AV297" i="22"/>
  <c r="AV298" i="22"/>
  <c r="AV299" i="22"/>
  <c r="AV300" i="22"/>
  <c r="AV301" i="22"/>
  <c r="AV302" i="22"/>
  <c r="AV303" i="22"/>
  <c r="AV304" i="22"/>
  <c r="AV305" i="22"/>
  <c r="AV306" i="22"/>
  <c r="AV307" i="22"/>
  <c r="AV308" i="22"/>
  <c r="AV309" i="22"/>
  <c r="AV310" i="22"/>
  <c r="AV311" i="22"/>
  <c r="AV312" i="22"/>
  <c r="AV313" i="22"/>
  <c r="AV314" i="22"/>
  <c r="AV315" i="22"/>
  <c r="AV316" i="22"/>
  <c r="AV317" i="22"/>
  <c r="AV318" i="22"/>
  <c r="AV319" i="22"/>
  <c r="AV320" i="22"/>
  <c r="AV321" i="22"/>
  <c r="AV322" i="22"/>
  <c r="AV323" i="22"/>
  <c r="AV324" i="22"/>
  <c r="AV325" i="22"/>
  <c r="AV326" i="22"/>
  <c r="AV327" i="22"/>
  <c r="AV328" i="22"/>
  <c r="AV329" i="22"/>
  <c r="AV330" i="22"/>
  <c r="AV331" i="22"/>
  <c r="AV332" i="22"/>
  <c r="AV333" i="22"/>
  <c r="AV334" i="22"/>
  <c r="AV335" i="22"/>
  <c r="AV336" i="22"/>
  <c r="AV337" i="22"/>
  <c r="AV338" i="22"/>
  <c r="AV339" i="22"/>
  <c r="AV340" i="22"/>
  <c r="AV341" i="22"/>
  <c r="AV342" i="22"/>
  <c r="AV343" i="22"/>
  <c r="AV344" i="22"/>
  <c r="AV345" i="22"/>
  <c r="AV346" i="22"/>
  <c r="AV347" i="22"/>
  <c r="AV348" i="22"/>
  <c r="AV349" i="22"/>
  <c r="AV350" i="22"/>
  <c r="AV351" i="22"/>
  <c r="AV352" i="22"/>
  <c r="AV353" i="22"/>
  <c r="AV354" i="22"/>
  <c r="AV355" i="22"/>
  <c r="AV356" i="22"/>
  <c r="AV357" i="22"/>
  <c r="AV358" i="22"/>
  <c r="AV359" i="22"/>
  <c r="AV360" i="22"/>
  <c r="AV361" i="22"/>
  <c r="AV362" i="22"/>
  <c r="AV363" i="22"/>
  <c r="AV364" i="22"/>
  <c r="AV365" i="22"/>
  <c r="AV366" i="22"/>
  <c r="AV367" i="22"/>
  <c r="AV368" i="22"/>
  <c r="AV369" i="22"/>
  <c r="AV370" i="22"/>
  <c r="AV371" i="22"/>
  <c r="AV372" i="22"/>
  <c r="AV373" i="22"/>
  <c r="AV374" i="22"/>
  <c r="AV375" i="22"/>
  <c r="AV376" i="22"/>
  <c r="AV377" i="22"/>
  <c r="AV378" i="22"/>
  <c r="AV379" i="22"/>
  <c r="AV380" i="22"/>
  <c r="AV381" i="22"/>
  <c r="AV382" i="22"/>
  <c r="AV383" i="22"/>
  <c r="AV384" i="22"/>
  <c r="AV385" i="22"/>
  <c r="AV386" i="22"/>
  <c r="AV387" i="22"/>
  <c r="AV388" i="22"/>
  <c r="AV389" i="22"/>
  <c r="AV390" i="22"/>
  <c r="AV391" i="22"/>
  <c r="AV392" i="22"/>
  <c r="AV393" i="22"/>
  <c r="AV394" i="22"/>
  <c r="AV395" i="22"/>
  <c r="AV396" i="22"/>
  <c r="AV397" i="22"/>
  <c r="AV398" i="22"/>
  <c r="AV399" i="22"/>
  <c r="AV400" i="22"/>
  <c r="AV401" i="22"/>
  <c r="AV402" i="22"/>
  <c r="AV403" i="22"/>
  <c r="AV404" i="22"/>
  <c r="AV405" i="22"/>
  <c r="AV406" i="22"/>
  <c r="AV407" i="22"/>
  <c r="AV408" i="22"/>
  <c r="AV409" i="22"/>
  <c r="AV410" i="22"/>
  <c r="AV411" i="22"/>
  <c r="AV412" i="22"/>
  <c r="AV413" i="22"/>
  <c r="AV414" i="22"/>
  <c r="AV415" i="22"/>
  <c r="AV416" i="22"/>
  <c r="AV417" i="22"/>
  <c r="AV418" i="22"/>
  <c r="AV419" i="22"/>
  <c r="AV420" i="22"/>
  <c r="AV421" i="22"/>
  <c r="AV422" i="22"/>
  <c r="AV423" i="22"/>
  <c r="AV424" i="22"/>
  <c r="AV425" i="22"/>
  <c r="AV426" i="22"/>
  <c r="AV427" i="22"/>
  <c r="AV428" i="22"/>
  <c r="AV429" i="22"/>
  <c r="AV430" i="22"/>
  <c r="AV431" i="22"/>
  <c r="AV432" i="22"/>
  <c r="AV433" i="22"/>
  <c r="AV434" i="22"/>
  <c r="AV435" i="22"/>
  <c r="AV436" i="22"/>
  <c r="AV437" i="22"/>
  <c r="AV438" i="22"/>
  <c r="AV439" i="22"/>
  <c r="AV440" i="22"/>
  <c r="AV441" i="22"/>
  <c r="AV442" i="22"/>
  <c r="AV443" i="22"/>
  <c r="AV444" i="22"/>
  <c r="AV445" i="22"/>
  <c r="AV446" i="22"/>
  <c r="AV447" i="22"/>
  <c r="AV448" i="22"/>
  <c r="AV449" i="22"/>
  <c r="AV450" i="22"/>
  <c r="AV451" i="22"/>
  <c r="AV452" i="22"/>
  <c r="AV453" i="22"/>
  <c r="AV454" i="22"/>
  <c r="AV455" i="22"/>
  <c r="AV456" i="22"/>
  <c r="AV457" i="22"/>
  <c r="AV458" i="22"/>
  <c r="AV459" i="22"/>
  <c r="AV460" i="22"/>
  <c r="AV461" i="22"/>
  <c r="AV462" i="22"/>
  <c r="AV463" i="22"/>
  <c r="AV464" i="22"/>
  <c r="AV465" i="22"/>
  <c r="AV466" i="22"/>
  <c r="AV467" i="22"/>
  <c r="AV468" i="22"/>
  <c r="AV469" i="22"/>
  <c r="AV470" i="22"/>
  <c r="AV471" i="22"/>
  <c r="AV472" i="22"/>
  <c r="AV473" i="22"/>
  <c r="AV474" i="22"/>
  <c r="AV475" i="22"/>
  <c r="AV476" i="22"/>
  <c r="AV477" i="22"/>
  <c r="AV478" i="22"/>
  <c r="AV479" i="22"/>
  <c r="AV480" i="22"/>
  <c r="AV481" i="22"/>
  <c r="AV482" i="22"/>
  <c r="AV483" i="22"/>
  <c r="AV484" i="22"/>
  <c r="AV485" i="22"/>
  <c r="AV486" i="22"/>
  <c r="AV487" i="22"/>
  <c r="AV488" i="22"/>
  <c r="AV489" i="22"/>
  <c r="AV490" i="22"/>
  <c r="AV491" i="22"/>
  <c r="AV492" i="22"/>
  <c r="AV493" i="22"/>
  <c r="AV494" i="22"/>
  <c r="AV495" i="22"/>
  <c r="AV496" i="22"/>
  <c r="AV497" i="22"/>
  <c r="AV498" i="22"/>
  <c r="AV499" i="22"/>
  <c r="AV500" i="22"/>
  <c r="AV501" i="22"/>
  <c r="AV502" i="22"/>
  <c r="AV503" i="22"/>
  <c r="AV504" i="22"/>
  <c r="AV505" i="22"/>
  <c r="AV506" i="22"/>
  <c r="AV507" i="22"/>
  <c r="AV508" i="22"/>
  <c r="AV509" i="22"/>
  <c r="AV510" i="22"/>
  <c r="AV511" i="22"/>
  <c r="AV512" i="22"/>
  <c r="AV513" i="22"/>
  <c r="AV514" i="22"/>
  <c r="AV515" i="22"/>
  <c r="AV516" i="22"/>
  <c r="AV517" i="22"/>
  <c r="AV518" i="22"/>
  <c r="AV519" i="22"/>
  <c r="AV520" i="22"/>
  <c r="AV521" i="22"/>
  <c r="AV522" i="22"/>
  <c r="AV523" i="22"/>
  <c r="AV524" i="22"/>
  <c r="AV525" i="22"/>
  <c r="AV526" i="22"/>
  <c r="AV527" i="22"/>
  <c r="AV528" i="22"/>
  <c r="AV529" i="22"/>
  <c r="AV530" i="22"/>
  <c r="AV531" i="22"/>
  <c r="AV532" i="22"/>
  <c r="AV533" i="22"/>
  <c r="AV534" i="22"/>
  <c r="AV535" i="22"/>
  <c r="AV536" i="22"/>
  <c r="AV537" i="22"/>
  <c r="AV538" i="22"/>
  <c r="AV539" i="22"/>
  <c r="AV540" i="22"/>
  <c r="AV541" i="22"/>
  <c r="AV542" i="22"/>
  <c r="AV543" i="22"/>
  <c r="AV544" i="22"/>
  <c r="AV545" i="22"/>
  <c r="AV546" i="22"/>
  <c r="AV547" i="22"/>
  <c r="AV548" i="22"/>
  <c r="AV549" i="22"/>
  <c r="AV550" i="22"/>
  <c r="AV551" i="22"/>
  <c r="AV552" i="22"/>
  <c r="AV553" i="22"/>
  <c r="AV554" i="22"/>
  <c r="AV555" i="22"/>
  <c r="AV556" i="22"/>
  <c r="AV557" i="22"/>
  <c r="AV558" i="22"/>
  <c r="AV559" i="22"/>
  <c r="AV560" i="22"/>
  <c r="AV561" i="22"/>
  <c r="AV562" i="22"/>
  <c r="AV563" i="22"/>
  <c r="AV564" i="22"/>
  <c r="AV565" i="22"/>
  <c r="AV566" i="22"/>
  <c r="AV567" i="22"/>
  <c r="AV568" i="22"/>
  <c r="AV569" i="22"/>
  <c r="AV570" i="22"/>
  <c r="AV571" i="22"/>
  <c r="AV572" i="22"/>
  <c r="AV573" i="22"/>
  <c r="AV574" i="22"/>
  <c r="AV575" i="22"/>
  <c r="AV576" i="22"/>
  <c r="AV577" i="22"/>
  <c r="AV578" i="22"/>
  <c r="AV579" i="22"/>
  <c r="AV580" i="22"/>
  <c r="AV581" i="22"/>
  <c r="AV582" i="22"/>
  <c r="AV583" i="22"/>
  <c r="AV584" i="22"/>
  <c r="AV585" i="22"/>
  <c r="AV586" i="22"/>
  <c r="AV587" i="22"/>
  <c r="AV588" i="22"/>
  <c r="AV589" i="22"/>
  <c r="AV590" i="22"/>
  <c r="AV591" i="22"/>
  <c r="AV592" i="22"/>
  <c r="AV593" i="22"/>
  <c r="AV594" i="22"/>
  <c r="AV595" i="22"/>
  <c r="AV596" i="22"/>
  <c r="AV597" i="22"/>
  <c r="AV598" i="22"/>
  <c r="AV599" i="22"/>
  <c r="AV600" i="22"/>
  <c r="AV601" i="22"/>
  <c r="AV602" i="22"/>
  <c r="AV603" i="22"/>
  <c r="AV604" i="22"/>
  <c r="AV605" i="22"/>
  <c r="AV606" i="22"/>
  <c r="AV607" i="22"/>
  <c r="AV608" i="22"/>
  <c r="AV609" i="22"/>
  <c r="AV610" i="22"/>
  <c r="AV611" i="22"/>
  <c r="AV612" i="22"/>
  <c r="AV613" i="22"/>
  <c r="AV614" i="22"/>
  <c r="AV615" i="22"/>
  <c r="AV616" i="22"/>
  <c r="AV617" i="22"/>
  <c r="AV618" i="22"/>
  <c r="AV619" i="22"/>
  <c r="AV620" i="22"/>
  <c r="AV621" i="22"/>
  <c r="AV622" i="22"/>
  <c r="AV623" i="22"/>
  <c r="AV624" i="22"/>
  <c r="AV625" i="22"/>
  <c r="AV626" i="22"/>
  <c r="AV627" i="22"/>
  <c r="AV628" i="22"/>
  <c r="AV629" i="22"/>
  <c r="AV630" i="22"/>
  <c r="AV631" i="22"/>
  <c r="AV632" i="22"/>
  <c r="AV633" i="22"/>
  <c r="AV634" i="22"/>
  <c r="AV635" i="22"/>
  <c r="AV636" i="22"/>
  <c r="AV637" i="22"/>
  <c r="AV638" i="22"/>
  <c r="AV639" i="22"/>
  <c r="AV640" i="22"/>
  <c r="AV641" i="22"/>
  <c r="AV642" i="22"/>
  <c r="AV643" i="22"/>
  <c r="AV644" i="22"/>
  <c r="AV645" i="22"/>
  <c r="AV646" i="22"/>
  <c r="AV647" i="22"/>
  <c r="AV648" i="22"/>
  <c r="AV649" i="22"/>
  <c r="AV650" i="22"/>
  <c r="AV651" i="22"/>
  <c r="AV652" i="22"/>
  <c r="AV653" i="22"/>
  <c r="AV654" i="22"/>
  <c r="AV655" i="22"/>
  <c r="AV656" i="22"/>
  <c r="AV657" i="22"/>
  <c r="AV658" i="22"/>
  <c r="AV659" i="22"/>
  <c r="AV660" i="22"/>
  <c r="AV661" i="22"/>
  <c r="AV662" i="22"/>
  <c r="AV663" i="22"/>
  <c r="AV664" i="22"/>
  <c r="AV665" i="22"/>
  <c r="AV666" i="22"/>
  <c r="AV667" i="22"/>
  <c r="AV668" i="22"/>
  <c r="AV669" i="22"/>
  <c r="AV670" i="22"/>
  <c r="AV671" i="22"/>
  <c r="AV672" i="22"/>
  <c r="AV673" i="22"/>
  <c r="AV674" i="22"/>
  <c r="AV675" i="22"/>
  <c r="AV676" i="22"/>
  <c r="AV677" i="22"/>
  <c r="AV678" i="22"/>
  <c r="AV679" i="22"/>
  <c r="AV680" i="22"/>
  <c r="AV681" i="22"/>
  <c r="AV682" i="22"/>
  <c r="AV683" i="22"/>
  <c r="AV684" i="22"/>
  <c r="AV685" i="22"/>
  <c r="AV686" i="22"/>
  <c r="AV687" i="22"/>
  <c r="AV688" i="22"/>
  <c r="AV689" i="22"/>
  <c r="AV690" i="22"/>
  <c r="AV691" i="22"/>
  <c r="AV692" i="22"/>
  <c r="AV693" i="22"/>
  <c r="AV694" i="22"/>
  <c r="AV695" i="22"/>
  <c r="AV696" i="22"/>
  <c r="AV697" i="22"/>
  <c r="AV698" i="22"/>
  <c r="AV699" i="22"/>
  <c r="AV700" i="22"/>
  <c r="AV701" i="22"/>
  <c r="AV702" i="22"/>
  <c r="AV703" i="22"/>
  <c r="AV704" i="22"/>
  <c r="AV705" i="22"/>
  <c r="AV706" i="22"/>
  <c r="AV707" i="22"/>
  <c r="AV708" i="22"/>
  <c r="AV709" i="22"/>
  <c r="AV710" i="22"/>
  <c r="AV711" i="22"/>
  <c r="AV712" i="22"/>
  <c r="AV713" i="22"/>
  <c r="AV714" i="22"/>
  <c r="AV715" i="22"/>
  <c r="AV716" i="22"/>
  <c r="AV717" i="22"/>
  <c r="AV718" i="22"/>
  <c r="AV719" i="22"/>
  <c r="AV720" i="22"/>
  <c r="AV721" i="22"/>
  <c r="AV722" i="22"/>
  <c r="AV723" i="22"/>
  <c r="AV724" i="22"/>
  <c r="AV725" i="22"/>
  <c r="AV726" i="22"/>
  <c r="AV727" i="22"/>
  <c r="AV728" i="22"/>
  <c r="AV729" i="22"/>
  <c r="AV730" i="22"/>
  <c r="AV731" i="22"/>
  <c r="AV732" i="22"/>
  <c r="AV733" i="22"/>
  <c r="AV734" i="22"/>
  <c r="AV735" i="22"/>
  <c r="AV736" i="22"/>
  <c r="AV737" i="22"/>
  <c r="AV738" i="22"/>
  <c r="AV739" i="22"/>
  <c r="AV740" i="22"/>
  <c r="AV741" i="22"/>
  <c r="AV742" i="22"/>
  <c r="AV743" i="22"/>
  <c r="AV744" i="22"/>
  <c r="AV745" i="22"/>
  <c r="AV746" i="22"/>
  <c r="AV747" i="22"/>
  <c r="AV748" i="22"/>
  <c r="AV749" i="22"/>
  <c r="AV750" i="22"/>
  <c r="AV751" i="22"/>
  <c r="AV752" i="22"/>
  <c r="AV753" i="22"/>
  <c r="AV754" i="22"/>
  <c r="AV755" i="22"/>
  <c r="AV756" i="22"/>
  <c r="AV757" i="22"/>
  <c r="AV758" i="22"/>
  <c r="AV759" i="22"/>
  <c r="AV760" i="22"/>
  <c r="AV761" i="22"/>
  <c r="AV762" i="22"/>
  <c r="AV763" i="22"/>
  <c r="AV764" i="22"/>
  <c r="AV765" i="22"/>
  <c r="AV766" i="22"/>
  <c r="AV767" i="22"/>
  <c r="AV768" i="22"/>
  <c r="AV769" i="22"/>
  <c r="AV770" i="22"/>
  <c r="AV771" i="22"/>
  <c r="AV772" i="22"/>
  <c r="AV773" i="22"/>
  <c r="AV774" i="22"/>
  <c r="AV775" i="22"/>
  <c r="AV776" i="22"/>
  <c r="AV777" i="22"/>
  <c r="AV778" i="22"/>
  <c r="AV779" i="22"/>
  <c r="AV780" i="22"/>
  <c r="AV781" i="22"/>
  <c r="AV782" i="22"/>
  <c r="AV783" i="22"/>
  <c r="AV784" i="22"/>
  <c r="AV785" i="22"/>
  <c r="AV786" i="22"/>
  <c r="AV787" i="22"/>
  <c r="AV788" i="22"/>
  <c r="AV789" i="22"/>
  <c r="AV790" i="22"/>
  <c r="AV791" i="22"/>
  <c r="AV792" i="22"/>
  <c r="AV793" i="22"/>
  <c r="AV794" i="22"/>
  <c r="AV795" i="22"/>
  <c r="AV796" i="22"/>
  <c r="AV797" i="22"/>
  <c r="AV798" i="22"/>
  <c r="AV799" i="22"/>
  <c r="AV800" i="22"/>
  <c r="AV801" i="22"/>
  <c r="AV802" i="22"/>
  <c r="AV803" i="22"/>
  <c r="AV804" i="22"/>
  <c r="AV805" i="22"/>
  <c r="AV806" i="22"/>
  <c r="AV807" i="22"/>
  <c r="AV808" i="22"/>
  <c r="AV809" i="22"/>
  <c r="AV810" i="22"/>
  <c r="AV811" i="22"/>
  <c r="AV812" i="22"/>
  <c r="AV813" i="22"/>
  <c r="AV814" i="22"/>
  <c r="AV815" i="22"/>
  <c r="AV816" i="22"/>
  <c r="AV817" i="22"/>
  <c r="AV818" i="22"/>
  <c r="AV819" i="22"/>
  <c r="AV820" i="22"/>
  <c r="AV821" i="22"/>
  <c r="AV822" i="22"/>
  <c r="AV823" i="22"/>
  <c r="AV824" i="22"/>
  <c r="AV825" i="22"/>
  <c r="AV826" i="22"/>
  <c r="AV827" i="22"/>
  <c r="AV828" i="22"/>
  <c r="AV829" i="22"/>
  <c r="AV830" i="22"/>
  <c r="AV831" i="22"/>
  <c r="AV832" i="22"/>
  <c r="AV833" i="22"/>
  <c r="AV834" i="22"/>
  <c r="AV835" i="22"/>
  <c r="AV836" i="22"/>
  <c r="AV837" i="22"/>
  <c r="AV838" i="22"/>
  <c r="AV839" i="22"/>
  <c r="AV840" i="22"/>
  <c r="AV841" i="22"/>
  <c r="AV842" i="22"/>
  <c r="AV843" i="22"/>
  <c r="AV844" i="22"/>
  <c r="AV845" i="22"/>
  <c r="AV846" i="22"/>
  <c r="AV847" i="22"/>
  <c r="AV848" i="22"/>
  <c r="AV849" i="22"/>
  <c r="AV850" i="22"/>
  <c r="AV851" i="22"/>
  <c r="AV852" i="22"/>
  <c r="AV853" i="22"/>
  <c r="AV854" i="22"/>
  <c r="AV855" i="22"/>
  <c r="AV856" i="22"/>
  <c r="AV857" i="22"/>
  <c r="AV858" i="22"/>
  <c r="AV859" i="22"/>
  <c r="AV860" i="22"/>
  <c r="AV861" i="22"/>
  <c r="AV862" i="22"/>
  <c r="AV863" i="22"/>
  <c r="AV864" i="22"/>
  <c r="AV865" i="22"/>
  <c r="AV866" i="22"/>
  <c r="AV867" i="22"/>
  <c r="AV868" i="22"/>
  <c r="AV869" i="22"/>
  <c r="AV870" i="22"/>
  <c r="AV871" i="22"/>
  <c r="AV872" i="22"/>
  <c r="AV873" i="22"/>
  <c r="AV874" i="22"/>
  <c r="AV875" i="22"/>
  <c r="AV876" i="22"/>
  <c r="AV877" i="22"/>
  <c r="AV878" i="22"/>
  <c r="AV879" i="22"/>
  <c r="AV880" i="22"/>
  <c r="AV881" i="22"/>
  <c r="AV882" i="22"/>
  <c r="AV883" i="22"/>
  <c r="AV884" i="22"/>
  <c r="AV885" i="22"/>
  <c r="AV886" i="22"/>
  <c r="AV887" i="22"/>
  <c r="AV888" i="22"/>
  <c r="AV889" i="22"/>
  <c r="AV890" i="22"/>
  <c r="AV891" i="22"/>
  <c r="AV892" i="22"/>
  <c r="AV893" i="22"/>
  <c r="AV894" i="22"/>
  <c r="AV895" i="22"/>
  <c r="AV896" i="22"/>
  <c r="AV897" i="22"/>
  <c r="AV898" i="22"/>
  <c r="AV899" i="22"/>
  <c r="AV900" i="22"/>
  <c r="AV901" i="22"/>
  <c r="AV902" i="22"/>
  <c r="AV903" i="22"/>
  <c r="AV904" i="22"/>
  <c r="AV905" i="22"/>
  <c r="AV906" i="22"/>
  <c r="AV907" i="22"/>
  <c r="AV908" i="22"/>
  <c r="AV909" i="22"/>
  <c r="AV910" i="22"/>
  <c r="AV911" i="22"/>
  <c r="AV912" i="22"/>
  <c r="AV913" i="22"/>
  <c r="AV914" i="22"/>
  <c r="AV915" i="22"/>
  <c r="AV916" i="22"/>
  <c r="AV917" i="22"/>
  <c r="AV918" i="22"/>
  <c r="AV919" i="22"/>
  <c r="AV920" i="22"/>
  <c r="AV921" i="22"/>
  <c r="AV922" i="22"/>
  <c r="AV923" i="22"/>
  <c r="AV924" i="22"/>
  <c r="AV925" i="22"/>
  <c r="AV926" i="22"/>
  <c r="AV927" i="22"/>
  <c r="AV928" i="22"/>
  <c r="AV929" i="22"/>
  <c r="AV930" i="22"/>
  <c r="AV931" i="22"/>
  <c r="AV932" i="22"/>
  <c r="AV933" i="22"/>
  <c r="AV934" i="22"/>
  <c r="AV935" i="22"/>
  <c r="AV936" i="22"/>
  <c r="AV937" i="22"/>
  <c r="AV938" i="22"/>
  <c r="AV939" i="22"/>
  <c r="AV940" i="22"/>
  <c r="AV941" i="22"/>
  <c r="AV942" i="22"/>
  <c r="AV943" i="22"/>
  <c r="AV944" i="22"/>
  <c r="AV945" i="22"/>
  <c r="AV946" i="22"/>
  <c r="AV947" i="22"/>
  <c r="AV948" i="22"/>
  <c r="AV949" i="22"/>
  <c r="AV950" i="22"/>
  <c r="AV951" i="22"/>
  <c r="AV952" i="22"/>
  <c r="AV953" i="22"/>
  <c r="AV954" i="22"/>
  <c r="AV955" i="22"/>
  <c r="AV956" i="22"/>
  <c r="AV957" i="22"/>
  <c r="AV958" i="22"/>
  <c r="AV959" i="22"/>
  <c r="AV960" i="22"/>
  <c r="AV961" i="22"/>
  <c r="AV962" i="22"/>
  <c r="AV963" i="22"/>
  <c r="AV964" i="22"/>
  <c r="AV965" i="22"/>
  <c r="AV966" i="22"/>
  <c r="AV967" i="22"/>
  <c r="AV968" i="22"/>
  <c r="AV969" i="22"/>
  <c r="AV970" i="22"/>
  <c r="AV971" i="22"/>
  <c r="AV972" i="22"/>
  <c r="AV973" i="22"/>
  <c r="AV974" i="22"/>
  <c r="AV975" i="22"/>
  <c r="AV976" i="22"/>
  <c r="AV977" i="22"/>
  <c r="AV978" i="22"/>
  <c r="AV979" i="22"/>
  <c r="AV980" i="22"/>
  <c r="AV981" i="22"/>
  <c r="AV982" i="22"/>
  <c r="AV983" i="22"/>
  <c r="AV984" i="22"/>
  <c r="AV985" i="22"/>
  <c r="AV986" i="22"/>
  <c r="AV987" i="22"/>
  <c r="AV988" i="22"/>
  <c r="AV989" i="22"/>
  <c r="AV990" i="22"/>
  <c r="AV991" i="22"/>
  <c r="AV992" i="22"/>
  <c r="AV993" i="22"/>
  <c r="AV994" i="22"/>
  <c r="AV995" i="22"/>
  <c r="AV996" i="22"/>
  <c r="AV997" i="22"/>
  <c r="AV998" i="22"/>
  <c r="AV999" i="22"/>
  <c r="AV1000" i="22"/>
  <c r="AV1001" i="22"/>
  <c r="AV1002" i="22"/>
  <c r="AV1003" i="22"/>
  <c r="AV1004" i="22"/>
  <c r="AV1005" i="22"/>
  <c r="AV1006" i="22"/>
  <c r="AV1007" i="22"/>
  <c r="AV1008" i="22"/>
  <c r="AV1009" i="22"/>
  <c r="AV1010" i="22"/>
  <c r="AJ1011" i="22"/>
  <c r="AN1011" i="22"/>
  <c r="AO1011" i="22"/>
  <c r="AP1011" i="22"/>
  <c r="X1011" i="22"/>
  <c r="AV1011" i="22"/>
  <c r="AL1012" i="22"/>
  <c r="AJ1012" i="22"/>
  <c r="AM1012" i="22"/>
  <c r="AN1012" i="22"/>
  <c r="AO1012" i="22"/>
  <c r="AP1012" i="22"/>
  <c r="X1012" i="22"/>
  <c r="Y1012" i="22" s="1"/>
  <c r="AV1012" i="22"/>
  <c r="AL11" i="22"/>
  <c r="N11" i="22"/>
  <c r="AO11" i="22" s="1"/>
  <c r="O11" i="22"/>
  <c r="AP11" i="22" s="1"/>
  <c r="P11" i="22"/>
  <c r="Q11" i="22"/>
  <c r="S11" i="22"/>
  <c r="X11" i="22" s="1"/>
  <c r="U11" i="22"/>
  <c r="AV11" i="22"/>
  <c r="A258" i="14"/>
  <c r="A258" i="22" s="1"/>
  <c r="A259" i="14"/>
  <c r="A259" i="22" s="1"/>
  <c r="A260" i="14"/>
  <c r="A260" i="22" s="1"/>
  <c r="A261" i="14"/>
  <c r="A261" i="22" s="1"/>
  <c r="A262" i="14"/>
  <c r="A262" i="22" s="1"/>
  <c r="A263" i="14"/>
  <c r="A263" i="22" s="1"/>
  <c r="A264" i="14"/>
  <c r="A264" i="22" s="1"/>
  <c r="A265" i="14"/>
  <c r="A265" i="22" s="1"/>
  <c r="A266" i="14"/>
  <c r="A266" i="22" s="1"/>
  <c r="A267" i="14"/>
  <c r="A267" i="22" s="1"/>
  <c r="A268" i="14"/>
  <c r="A268" i="22" s="1"/>
  <c r="A269" i="14"/>
  <c r="A269" i="22" s="1"/>
  <c r="A270" i="14"/>
  <c r="A270" i="22" s="1"/>
  <c r="A271" i="14"/>
  <c r="A271" i="22" s="1"/>
  <c r="A272" i="14"/>
  <c r="A272" i="22" s="1"/>
  <c r="A273" i="14"/>
  <c r="A273" i="22" s="1"/>
  <c r="A274" i="14"/>
  <c r="A274" i="22" s="1"/>
  <c r="A275" i="14"/>
  <c r="A275" i="22" s="1"/>
  <c r="A276" i="14"/>
  <c r="A276" i="22" s="1"/>
  <c r="A277" i="14"/>
  <c r="A277" i="22" s="1"/>
  <c r="A278" i="14"/>
  <c r="A278" i="22" s="1"/>
  <c r="A279" i="14"/>
  <c r="A279" i="22" s="1"/>
  <c r="A280" i="14"/>
  <c r="A280" i="22" s="1"/>
  <c r="A281" i="14"/>
  <c r="A281" i="22" s="1"/>
  <c r="A282" i="14"/>
  <c r="A282" i="22" s="1"/>
  <c r="A283" i="14"/>
  <c r="A283" i="22" s="1"/>
  <c r="A284" i="14"/>
  <c r="A284" i="22" s="1"/>
  <c r="A285" i="14"/>
  <c r="A285" i="22" s="1"/>
  <c r="A286" i="14"/>
  <c r="A286" i="22" s="1"/>
  <c r="A287" i="14"/>
  <c r="A287" i="22" s="1"/>
  <c r="A288" i="14"/>
  <c r="A288" i="22" s="1"/>
  <c r="A289" i="14"/>
  <c r="A289" i="22" s="1"/>
  <c r="A290" i="14"/>
  <c r="A290" i="22" s="1"/>
  <c r="A291" i="14"/>
  <c r="A291" i="22" s="1"/>
  <c r="A292" i="14"/>
  <c r="A292" i="22" s="1"/>
  <c r="A293" i="14"/>
  <c r="A293" i="22" s="1"/>
  <c r="A294" i="14"/>
  <c r="A294" i="22" s="1"/>
  <c r="A295" i="14"/>
  <c r="A295" i="22" s="1"/>
  <c r="A296" i="14"/>
  <c r="A296" i="22" s="1"/>
  <c r="A297" i="14"/>
  <c r="A297" i="22" s="1"/>
  <c r="A298" i="14"/>
  <c r="A298" i="22" s="1"/>
  <c r="A299" i="14"/>
  <c r="A299" i="22" s="1"/>
  <c r="A300" i="14"/>
  <c r="A300" i="22" s="1"/>
  <c r="A301" i="14"/>
  <c r="A301" i="22" s="1"/>
  <c r="A302" i="14"/>
  <c r="A302" i="22" s="1"/>
  <c r="A303" i="14"/>
  <c r="A303" i="22" s="1"/>
  <c r="A304" i="14"/>
  <c r="A304" i="22" s="1"/>
  <c r="A305" i="14"/>
  <c r="A305" i="22" s="1"/>
  <c r="A306" i="14"/>
  <c r="A306" i="22" s="1"/>
  <c r="A307" i="14"/>
  <c r="A307" i="22" s="1"/>
  <c r="A308" i="14"/>
  <c r="A308" i="22" s="1"/>
  <c r="A309" i="14"/>
  <c r="A309" i="22" s="1"/>
  <c r="A310" i="14"/>
  <c r="A310" i="22" s="1"/>
  <c r="A311" i="14"/>
  <c r="A311" i="22" s="1"/>
  <c r="A312" i="14"/>
  <c r="A312" i="22" s="1"/>
  <c r="A313" i="14"/>
  <c r="A313" i="22" s="1"/>
  <c r="A314" i="14"/>
  <c r="A314" i="22" s="1"/>
  <c r="A315" i="14"/>
  <c r="A315" i="22" s="1"/>
  <c r="A316" i="14"/>
  <c r="A316" i="22" s="1"/>
  <c r="A317" i="14"/>
  <c r="A317" i="22" s="1"/>
  <c r="A318" i="14"/>
  <c r="A318" i="22" s="1"/>
  <c r="A319" i="14"/>
  <c r="A319" i="22" s="1"/>
  <c r="A320" i="14"/>
  <c r="A320" i="22" s="1"/>
  <c r="A321" i="14"/>
  <c r="A321" i="22" s="1"/>
  <c r="A322" i="14"/>
  <c r="A322" i="22" s="1"/>
  <c r="A323" i="14"/>
  <c r="A323" i="22" s="1"/>
  <c r="A324" i="14"/>
  <c r="A324" i="22" s="1"/>
  <c r="A325" i="14"/>
  <c r="A325" i="22" s="1"/>
  <c r="A326" i="14"/>
  <c r="A326" i="22" s="1"/>
  <c r="A327" i="14"/>
  <c r="A327" i="22" s="1"/>
  <c r="A328" i="14"/>
  <c r="A328" i="22" s="1"/>
  <c r="A329" i="14"/>
  <c r="A329" i="22" s="1"/>
  <c r="A330" i="14"/>
  <c r="A330" i="22" s="1"/>
  <c r="A331" i="14"/>
  <c r="A331" i="22" s="1"/>
  <c r="A332" i="14"/>
  <c r="A332" i="22" s="1"/>
  <c r="A333" i="14"/>
  <c r="A333" i="22" s="1"/>
  <c r="A334" i="14"/>
  <c r="A334" i="22" s="1"/>
  <c r="A335" i="14"/>
  <c r="A335" i="22" s="1"/>
  <c r="A336" i="14"/>
  <c r="A336" i="22" s="1"/>
  <c r="A337" i="14"/>
  <c r="A337" i="22" s="1"/>
  <c r="A338" i="14"/>
  <c r="A338" i="22" s="1"/>
  <c r="A339" i="14"/>
  <c r="A339" i="22" s="1"/>
  <c r="A340" i="14"/>
  <c r="A340" i="22" s="1"/>
  <c r="A341" i="14"/>
  <c r="A341" i="22" s="1"/>
  <c r="A342" i="14"/>
  <c r="A342" i="22" s="1"/>
  <c r="A343" i="14"/>
  <c r="A343" i="22" s="1"/>
  <c r="A344" i="14"/>
  <c r="A344" i="22" s="1"/>
  <c r="A345" i="14"/>
  <c r="A345" i="22" s="1"/>
  <c r="A346" i="14"/>
  <c r="A346" i="22" s="1"/>
  <c r="A347" i="14"/>
  <c r="A347" i="22" s="1"/>
  <c r="A348" i="14"/>
  <c r="A348" i="22" s="1"/>
  <c r="A349" i="14"/>
  <c r="A349" i="22" s="1"/>
  <c r="A350" i="14"/>
  <c r="A350" i="22" s="1"/>
  <c r="A351" i="14"/>
  <c r="A351" i="22" s="1"/>
  <c r="A352" i="14"/>
  <c r="A352" i="22" s="1"/>
  <c r="A353" i="14"/>
  <c r="A353" i="22" s="1"/>
  <c r="A354" i="14"/>
  <c r="A354" i="22" s="1"/>
  <c r="A355" i="14"/>
  <c r="A355" i="22" s="1"/>
  <c r="A356" i="14"/>
  <c r="A356" i="22" s="1"/>
  <c r="A357" i="14"/>
  <c r="A357" i="22" s="1"/>
  <c r="A358" i="14"/>
  <c r="A358" i="22" s="1"/>
  <c r="A359" i="14"/>
  <c r="A359" i="22" s="1"/>
  <c r="A360" i="14"/>
  <c r="A360" i="22" s="1"/>
  <c r="A361" i="14"/>
  <c r="A361" i="22" s="1"/>
  <c r="A362" i="14"/>
  <c r="A362" i="22" s="1"/>
  <c r="A363" i="14"/>
  <c r="A363" i="22" s="1"/>
  <c r="A364" i="14"/>
  <c r="A364" i="22" s="1"/>
  <c r="A365" i="14"/>
  <c r="A365" i="22" s="1"/>
  <c r="A366" i="14"/>
  <c r="A366" i="22" s="1"/>
  <c r="A367" i="14"/>
  <c r="A367" i="22" s="1"/>
  <c r="A368" i="14"/>
  <c r="A368" i="22" s="1"/>
  <c r="A369" i="14"/>
  <c r="A369" i="22" s="1"/>
  <c r="A370" i="14"/>
  <c r="A370" i="22" s="1"/>
  <c r="A371" i="14"/>
  <c r="A371" i="22" s="1"/>
  <c r="A372" i="14"/>
  <c r="A372" i="22" s="1"/>
  <c r="A373" i="14"/>
  <c r="A373" i="22" s="1"/>
  <c r="A374" i="14"/>
  <c r="A374" i="22" s="1"/>
  <c r="A375" i="14"/>
  <c r="A375" i="22" s="1"/>
  <c r="A376" i="14"/>
  <c r="A376" i="22" s="1"/>
  <c r="A377" i="14"/>
  <c r="A377" i="22" s="1"/>
  <c r="A378" i="14"/>
  <c r="A378" i="22" s="1"/>
  <c r="A379" i="14"/>
  <c r="A379" i="22" s="1"/>
  <c r="A380" i="14"/>
  <c r="A380" i="22" s="1"/>
  <c r="A381" i="14"/>
  <c r="A381" i="22" s="1"/>
  <c r="A382" i="14"/>
  <c r="A382" i="22" s="1"/>
  <c r="A383" i="14"/>
  <c r="A383" i="22" s="1"/>
  <c r="A384" i="14"/>
  <c r="A384" i="22" s="1"/>
  <c r="A385" i="14"/>
  <c r="A385" i="22" s="1"/>
  <c r="A386" i="14"/>
  <c r="A386" i="22" s="1"/>
  <c r="A387" i="14"/>
  <c r="A387" i="22" s="1"/>
  <c r="A388" i="14"/>
  <c r="A388" i="22" s="1"/>
  <c r="A389" i="14"/>
  <c r="A389" i="22" s="1"/>
  <c r="A390" i="14"/>
  <c r="A390" i="22" s="1"/>
  <c r="A391" i="14"/>
  <c r="A391" i="22" s="1"/>
  <c r="A392" i="14"/>
  <c r="A392" i="22" s="1"/>
  <c r="A393" i="14"/>
  <c r="A393" i="22" s="1"/>
  <c r="A394" i="14"/>
  <c r="A394" i="22" s="1"/>
  <c r="A395" i="14"/>
  <c r="A395" i="22" s="1"/>
  <c r="A396" i="14"/>
  <c r="A396" i="22" s="1"/>
  <c r="A397" i="14"/>
  <c r="A397" i="22" s="1"/>
  <c r="A398" i="14"/>
  <c r="A398" i="22" s="1"/>
  <c r="A399" i="14"/>
  <c r="A399" i="22" s="1"/>
  <c r="A400" i="14"/>
  <c r="A400" i="22" s="1"/>
  <c r="A401" i="14"/>
  <c r="A401" i="22" s="1"/>
  <c r="A402" i="14"/>
  <c r="A402" i="22" s="1"/>
  <c r="A403" i="14"/>
  <c r="A403" i="22" s="1"/>
  <c r="A404" i="14"/>
  <c r="A404" i="22" s="1"/>
  <c r="A405" i="14"/>
  <c r="A405" i="22" s="1"/>
  <c r="A406" i="14"/>
  <c r="A406" i="22" s="1"/>
  <c r="A407" i="14"/>
  <c r="A407" i="22" s="1"/>
  <c r="A408" i="14"/>
  <c r="A408" i="22" s="1"/>
  <c r="A409" i="14"/>
  <c r="A409" i="22" s="1"/>
  <c r="A410" i="14"/>
  <c r="A410" i="22" s="1"/>
  <c r="A411" i="14"/>
  <c r="A411" i="22" s="1"/>
  <c r="A412" i="14"/>
  <c r="A412" i="22" s="1"/>
  <c r="A413" i="14"/>
  <c r="A413" i="22" s="1"/>
  <c r="A414" i="14"/>
  <c r="A414" i="22" s="1"/>
  <c r="A415" i="14"/>
  <c r="A415" i="22" s="1"/>
  <c r="A416" i="14"/>
  <c r="A416" i="22" s="1"/>
  <c r="A417" i="14"/>
  <c r="A417" i="22" s="1"/>
  <c r="A418" i="14"/>
  <c r="A418" i="22" s="1"/>
  <c r="A419" i="14"/>
  <c r="A419" i="22" s="1"/>
  <c r="A420" i="14"/>
  <c r="A420" i="22" s="1"/>
  <c r="A421" i="14"/>
  <c r="A421" i="22" s="1"/>
  <c r="A422" i="14"/>
  <c r="A422" i="22" s="1"/>
  <c r="A423" i="14"/>
  <c r="A423" i="22" s="1"/>
  <c r="A424" i="14"/>
  <c r="A424" i="22" s="1"/>
  <c r="A425" i="14"/>
  <c r="A425" i="22" s="1"/>
  <c r="A426" i="14"/>
  <c r="A426" i="22" s="1"/>
  <c r="A427" i="14"/>
  <c r="A427" i="22" s="1"/>
  <c r="A428" i="14"/>
  <c r="A428" i="22" s="1"/>
  <c r="A429" i="14"/>
  <c r="A429" i="22" s="1"/>
  <c r="A430" i="14"/>
  <c r="A430" i="22" s="1"/>
  <c r="A431" i="14"/>
  <c r="A431" i="22" s="1"/>
  <c r="A432" i="14"/>
  <c r="A432" i="22" s="1"/>
  <c r="A433" i="14"/>
  <c r="A433" i="22" s="1"/>
  <c r="A434" i="14"/>
  <c r="A434" i="22" s="1"/>
  <c r="A435" i="14"/>
  <c r="A435" i="22" s="1"/>
  <c r="A436" i="14"/>
  <c r="A436" i="22" s="1"/>
  <c r="A437" i="14"/>
  <c r="A437" i="22" s="1"/>
  <c r="A438" i="14"/>
  <c r="A438" i="22" s="1"/>
  <c r="A439" i="14"/>
  <c r="A439" i="22" s="1"/>
  <c r="A440" i="14"/>
  <c r="A440" i="22" s="1"/>
  <c r="A441" i="14"/>
  <c r="A441" i="22" s="1"/>
  <c r="A442" i="14"/>
  <c r="A442" i="22" s="1"/>
  <c r="A443" i="14"/>
  <c r="A443" i="22" s="1"/>
  <c r="A444" i="14"/>
  <c r="A444" i="22" s="1"/>
  <c r="A445" i="14"/>
  <c r="A445" i="22" s="1"/>
  <c r="A446" i="14"/>
  <c r="A446" i="22" s="1"/>
  <c r="A447" i="14"/>
  <c r="A447" i="22" s="1"/>
  <c r="A448" i="14"/>
  <c r="A448" i="22" s="1"/>
  <c r="A449" i="14"/>
  <c r="A449" i="22" s="1"/>
  <c r="A450" i="14"/>
  <c r="A450" i="22" s="1"/>
  <c r="A451" i="14"/>
  <c r="A451" i="22" s="1"/>
  <c r="A452" i="14"/>
  <c r="A452" i="22" s="1"/>
  <c r="A453" i="14"/>
  <c r="A453" i="22" s="1"/>
  <c r="A454" i="14"/>
  <c r="A454" i="22" s="1"/>
  <c r="A455" i="14"/>
  <c r="A455" i="22" s="1"/>
  <c r="A456" i="14"/>
  <c r="A456" i="22" s="1"/>
  <c r="A457" i="14"/>
  <c r="A457" i="22" s="1"/>
  <c r="A458" i="14"/>
  <c r="A458" i="22" s="1"/>
  <c r="A459" i="14"/>
  <c r="A459" i="22" s="1"/>
  <c r="A460" i="14"/>
  <c r="A460" i="22" s="1"/>
  <c r="A461" i="14"/>
  <c r="A461" i="22" s="1"/>
  <c r="A462" i="14"/>
  <c r="A462" i="22" s="1"/>
  <c r="A463" i="14"/>
  <c r="A463" i="22" s="1"/>
  <c r="A464" i="14"/>
  <c r="A464" i="22" s="1"/>
  <c r="A465" i="14"/>
  <c r="A465" i="22" s="1"/>
  <c r="A466" i="14"/>
  <c r="A466" i="22" s="1"/>
  <c r="A467" i="14"/>
  <c r="A467" i="22" s="1"/>
  <c r="A468" i="14"/>
  <c r="A468" i="22" s="1"/>
  <c r="A469" i="14"/>
  <c r="A469" i="22" s="1"/>
  <c r="A470" i="14"/>
  <c r="A470" i="22" s="1"/>
  <c r="A471" i="14"/>
  <c r="A471" i="22" s="1"/>
  <c r="A472" i="14"/>
  <c r="A472" i="22" s="1"/>
  <c r="A473" i="14"/>
  <c r="A473" i="22" s="1"/>
  <c r="A474" i="14"/>
  <c r="A474" i="22" s="1"/>
  <c r="A475" i="14"/>
  <c r="A475" i="22" s="1"/>
  <c r="A476" i="14"/>
  <c r="A476" i="22" s="1"/>
  <c r="A477" i="14"/>
  <c r="A477" i="22" s="1"/>
  <c r="A478" i="14"/>
  <c r="A478" i="22" s="1"/>
  <c r="A479" i="14"/>
  <c r="A479" i="22" s="1"/>
  <c r="A480" i="14"/>
  <c r="A480" i="22" s="1"/>
  <c r="A481" i="14"/>
  <c r="A481" i="22" s="1"/>
  <c r="A482" i="14"/>
  <c r="A482" i="22" s="1"/>
  <c r="A483" i="14"/>
  <c r="A483" i="22" s="1"/>
  <c r="A484" i="14"/>
  <c r="A484" i="22" s="1"/>
  <c r="A485" i="14"/>
  <c r="A485" i="22" s="1"/>
  <c r="A486" i="14"/>
  <c r="A486" i="22" s="1"/>
  <c r="A487" i="14"/>
  <c r="A487" i="22" s="1"/>
  <c r="A488" i="14"/>
  <c r="A488" i="22" s="1"/>
  <c r="A489" i="14"/>
  <c r="A489" i="22" s="1"/>
  <c r="A490" i="14"/>
  <c r="A490" i="22" s="1"/>
  <c r="A491" i="14"/>
  <c r="A491" i="22" s="1"/>
  <c r="A492" i="14"/>
  <c r="A492" i="22" s="1"/>
  <c r="A493" i="14"/>
  <c r="A493" i="22" s="1"/>
  <c r="A494" i="14"/>
  <c r="A494" i="22" s="1"/>
  <c r="A495" i="14"/>
  <c r="A495" i="22" s="1"/>
  <c r="A496" i="14"/>
  <c r="A496" i="22" s="1"/>
  <c r="A497" i="14"/>
  <c r="A497" i="22" s="1"/>
  <c r="A498" i="14"/>
  <c r="A498" i="22" s="1"/>
  <c r="A499" i="14"/>
  <c r="A499" i="22" s="1"/>
  <c r="A500" i="14"/>
  <c r="A500" i="22" s="1"/>
  <c r="A501" i="14"/>
  <c r="A501" i="22" s="1"/>
  <c r="A502" i="14"/>
  <c r="A502" i="22" s="1"/>
  <c r="A503" i="14"/>
  <c r="A503" i="22" s="1"/>
  <c r="A504" i="14"/>
  <c r="A504" i="22" s="1"/>
  <c r="A505" i="14"/>
  <c r="A505" i="22" s="1"/>
  <c r="A506" i="14"/>
  <c r="A506" i="22" s="1"/>
  <c r="A507" i="14"/>
  <c r="A507" i="22" s="1"/>
  <c r="A508" i="14"/>
  <c r="A508" i="22" s="1"/>
  <c r="A509" i="14"/>
  <c r="A509" i="22" s="1"/>
  <c r="A510" i="14"/>
  <c r="A510" i="22" s="1"/>
  <c r="A511" i="14"/>
  <c r="A511" i="22" s="1"/>
  <c r="A512" i="14"/>
  <c r="A512" i="22" s="1"/>
  <c r="A513" i="14"/>
  <c r="A513" i="22" s="1"/>
  <c r="A514" i="14"/>
  <c r="A514" i="22" s="1"/>
  <c r="A515" i="14"/>
  <c r="A515" i="22" s="1"/>
  <c r="A516" i="14"/>
  <c r="A516" i="22" s="1"/>
  <c r="A517" i="14"/>
  <c r="A517" i="22" s="1"/>
  <c r="A518" i="14"/>
  <c r="A518" i="22" s="1"/>
  <c r="A519" i="14"/>
  <c r="A519" i="22" s="1"/>
  <c r="A520" i="14"/>
  <c r="A520" i="22" s="1"/>
  <c r="A521" i="14"/>
  <c r="A521" i="22" s="1"/>
  <c r="A522" i="14"/>
  <c r="A522" i="22" s="1"/>
  <c r="A523" i="14"/>
  <c r="A523" i="22" s="1"/>
  <c r="A524" i="14"/>
  <c r="A524" i="22" s="1"/>
  <c r="A525" i="14"/>
  <c r="A525" i="22" s="1"/>
  <c r="A526" i="14"/>
  <c r="A526" i="22" s="1"/>
  <c r="A527" i="14"/>
  <c r="A527" i="22" s="1"/>
  <c r="A528" i="14"/>
  <c r="A528" i="22" s="1"/>
  <c r="A529" i="14"/>
  <c r="A529" i="22" s="1"/>
  <c r="A530" i="14"/>
  <c r="A530" i="22" s="1"/>
  <c r="A531" i="14"/>
  <c r="A531" i="22" s="1"/>
  <c r="A532" i="14"/>
  <c r="A532" i="22" s="1"/>
  <c r="A533" i="14"/>
  <c r="A533" i="22" s="1"/>
  <c r="A534" i="14"/>
  <c r="A534" i="22" s="1"/>
  <c r="A535" i="14"/>
  <c r="A535" i="22" s="1"/>
  <c r="A536" i="14"/>
  <c r="A536" i="22" s="1"/>
  <c r="A537" i="14"/>
  <c r="A537" i="22" s="1"/>
  <c r="A538" i="14"/>
  <c r="A538" i="22" s="1"/>
  <c r="A539" i="14"/>
  <c r="A539" i="22" s="1"/>
  <c r="A540" i="14"/>
  <c r="A540" i="22" s="1"/>
  <c r="A541" i="14"/>
  <c r="A541" i="22" s="1"/>
  <c r="A542" i="14"/>
  <c r="A542" i="22" s="1"/>
  <c r="A543" i="14"/>
  <c r="A543" i="22" s="1"/>
  <c r="A544" i="14"/>
  <c r="A544" i="22" s="1"/>
  <c r="A545" i="14"/>
  <c r="A545" i="22" s="1"/>
  <c r="A546" i="14"/>
  <c r="A546" i="22" s="1"/>
  <c r="A547" i="14"/>
  <c r="A547" i="22" s="1"/>
  <c r="A548" i="14"/>
  <c r="A548" i="22" s="1"/>
  <c r="A549" i="14"/>
  <c r="A549" i="22" s="1"/>
  <c r="A550" i="14"/>
  <c r="A550" i="22" s="1"/>
  <c r="A551" i="14"/>
  <c r="A551" i="22" s="1"/>
  <c r="A552" i="14"/>
  <c r="A552" i="22" s="1"/>
  <c r="A553" i="14"/>
  <c r="A553" i="22" s="1"/>
  <c r="A554" i="14"/>
  <c r="A554" i="22" s="1"/>
  <c r="A555" i="14"/>
  <c r="A555" i="22" s="1"/>
  <c r="A556" i="14"/>
  <c r="A556" i="22" s="1"/>
  <c r="A557" i="14"/>
  <c r="A557" i="22" s="1"/>
  <c r="A558" i="14"/>
  <c r="A558" i="22" s="1"/>
  <c r="A559" i="14"/>
  <c r="A559" i="22" s="1"/>
  <c r="A560" i="14"/>
  <c r="A560" i="22" s="1"/>
  <c r="A561" i="14"/>
  <c r="A561" i="22" s="1"/>
  <c r="A562" i="14"/>
  <c r="A562" i="22" s="1"/>
  <c r="A563" i="14"/>
  <c r="A563" i="22" s="1"/>
  <c r="A564" i="14"/>
  <c r="A564" i="22" s="1"/>
  <c r="A565" i="14"/>
  <c r="A565" i="22" s="1"/>
  <c r="A566" i="14"/>
  <c r="A566" i="22" s="1"/>
  <c r="A567" i="14"/>
  <c r="A567" i="22" s="1"/>
  <c r="A568" i="14"/>
  <c r="A568" i="22" s="1"/>
  <c r="A569" i="14"/>
  <c r="A569" i="22" s="1"/>
  <c r="A570" i="14"/>
  <c r="A570" i="22" s="1"/>
  <c r="A571" i="14"/>
  <c r="A571" i="22" s="1"/>
  <c r="A572" i="14"/>
  <c r="A572" i="22" s="1"/>
  <c r="A573" i="14"/>
  <c r="A573" i="22" s="1"/>
  <c r="A574" i="14"/>
  <c r="A574" i="22" s="1"/>
  <c r="A575" i="14"/>
  <c r="A575" i="22" s="1"/>
  <c r="A576" i="14"/>
  <c r="A576" i="22" s="1"/>
  <c r="A577" i="14"/>
  <c r="A577" i="22" s="1"/>
  <c r="A578" i="14"/>
  <c r="A578" i="22" s="1"/>
  <c r="A579" i="14"/>
  <c r="A579" i="22" s="1"/>
  <c r="A580" i="14"/>
  <c r="A580" i="22" s="1"/>
  <c r="A581" i="14"/>
  <c r="A581" i="22" s="1"/>
  <c r="A582" i="14"/>
  <c r="A582" i="22" s="1"/>
  <c r="A583" i="14"/>
  <c r="A583" i="22" s="1"/>
  <c r="A584" i="14"/>
  <c r="A584" i="22" s="1"/>
  <c r="A585" i="14"/>
  <c r="A585" i="22" s="1"/>
  <c r="A586" i="14"/>
  <c r="A586" i="22" s="1"/>
  <c r="A587" i="14"/>
  <c r="A587" i="22" s="1"/>
  <c r="A588" i="14"/>
  <c r="A588" i="22" s="1"/>
  <c r="A589" i="14"/>
  <c r="A589" i="22" s="1"/>
  <c r="A590" i="14"/>
  <c r="A590" i="22" s="1"/>
  <c r="A591" i="14"/>
  <c r="A591" i="22" s="1"/>
  <c r="A592" i="14"/>
  <c r="A592" i="22" s="1"/>
  <c r="A593" i="14"/>
  <c r="A593" i="22" s="1"/>
  <c r="A594" i="14"/>
  <c r="A594" i="22" s="1"/>
  <c r="A595" i="14"/>
  <c r="A595" i="22" s="1"/>
  <c r="A596" i="14"/>
  <c r="A596" i="22" s="1"/>
  <c r="A597" i="14"/>
  <c r="A597" i="22" s="1"/>
  <c r="A598" i="14"/>
  <c r="A598" i="22" s="1"/>
  <c r="A599" i="14"/>
  <c r="A599" i="22" s="1"/>
  <c r="A600" i="14"/>
  <c r="A600" i="22" s="1"/>
  <c r="A601" i="14"/>
  <c r="A601" i="22" s="1"/>
  <c r="A602" i="14"/>
  <c r="A602" i="22" s="1"/>
  <c r="A603" i="14"/>
  <c r="A603" i="22" s="1"/>
  <c r="A604" i="14"/>
  <c r="A604" i="22" s="1"/>
  <c r="A605" i="14"/>
  <c r="A605" i="22" s="1"/>
  <c r="A606" i="14"/>
  <c r="A606" i="22" s="1"/>
  <c r="A607" i="14"/>
  <c r="A607" i="22" s="1"/>
  <c r="A608" i="14"/>
  <c r="A608" i="22" s="1"/>
  <c r="A609" i="14"/>
  <c r="A609" i="22" s="1"/>
  <c r="A610" i="14"/>
  <c r="A610" i="22" s="1"/>
  <c r="A611" i="14"/>
  <c r="A611" i="22" s="1"/>
  <c r="A612" i="14"/>
  <c r="A612" i="22" s="1"/>
  <c r="A613" i="14"/>
  <c r="A613" i="22" s="1"/>
  <c r="A614" i="14"/>
  <c r="A614" i="22" s="1"/>
  <c r="A615" i="14"/>
  <c r="A615" i="22" s="1"/>
  <c r="A616" i="14"/>
  <c r="A616" i="22" s="1"/>
  <c r="A617" i="14"/>
  <c r="A617" i="22" s="1"/>
  <c r="A618" i="14"/>
  <c r="A618" i="22" s="1"/>
  <c r="A619" i="14"/>
  <c r="A619" i="22" s="1"/>
  <c r="A620" i="14"/>
  <c r="A620" i="22" s="1"/>
  <c r="A621" i="14"/>
  <c r="A621" i="22" s="1"/>
  <c r="A622" i="14"/>
  <c r="A622" i="22" s="1"/>
  <c r="A623" i="14"/>
  <c r="A623" i="22" s="1"/>
  <c r="A624" i="14"/>
  <c r="A624" i="22" s="1"/>
  <c r="A625" i="14"/>
  <c r="A625" i="22" s="1"/>
  <c r="A626" i="14"/>
  <c r="A626" i="22" s="1"/>
  <c r="A627" i="14"/>
  <c r="A627" i="22" s="1"/>
  <c r="A628" i="14"/>
  <c r="A628" i="22" s="1"/>
  <c r="A629" i="14"/>
  <c r="A629" i="22" s="1"/>
  <c r="A630" i="14"/>
  <c r="A630" i="22" s="1"/>
  <c r="A631" i="14"/>
  <c r="A631" i="22" s="1"/>
  <c r="A632" i="14"/>
  <c r="A632" i="22" s="1"/>
  <c r="A633" i="14"/>
  <c r="A633" i="22" s="1"/>
  <c r="A634" i="14"/>
  <c r="A634" i="22" s="1"/>
  <c r="A635" i="14"/>
  <c r="A635" i="22" s="1"/>
  <c r="A636" i="14"/>
  <c r="A636" i="22" s="1"/>
  <c r="A637" i="14"/>
  <c r="A637" i="22" s="1"/>
  <c r="A638" i="14"/>
  <c r="A638" i="22" s="1"/>
  <c r="A639" i="14"/>
  <c r="A639" i="22" s="1"/>
  <c r="A640" i="14"/>
  <c r="A640" i="22" s="1"/>
  <c r="A641" i="14"/>
  <c r="A641" i="22" s="1"/>
  <c r="A642" i="14"/>
  <c r="A642" i="22" s="1"/>
  <c r="A643" i="14"/>
  <c r="A643" i="22" s="1"/>
  <c r="A644" i="14"/>
  <c r="A644" i="22" s="1"/>
  <c r="A645" i="14"/>
  <c r="A645" i="22" s="1"/>
  <c r="A646" i="14"/>
  <c r="A646" i="22" s="1"/>
  <c r="A647" i="14"/>
  <c r="A647" i="22" s="1"/>
  <c r="A648" i="14"/>
  <c r="A648" i="22" s="1"/>
  <c r="A649" i="14"/>
  <c r="A649" i="22" s="1"/>
  <c r="A650" i="14"/>
  <c r="A650" i="22" s="1"/>
  <c r="A651" i="14"/>
  <c r="A651" i="22" s="1"/>
  <c r="A652" i="14"/>
  <c r="A652" i="22" s="1"/>
  <c r="A653" i="14"/>
  <c r="A653" i="22" s="1"/>
  <c r="A654" i="14"/>
  <c r="A654" i="22" s="1"/>
  <c r="A655" i="14"/>
  <c r="A655" i="22" s="1"/>
  <c r="A656" i="14"/>
  <c r="A656" i="22" s="1"/>
  <c r="A657" i="14"/>
  <c r="A657" i="22" s="1"/>
  <c r="A658" i="14"/>
  <c r="A658" i="22" s="1"/>
  <c r="A659" i="14"/>
  <c r="A659" i="22" s="1"/>
  <c r="A660" i="14"/>
  <c r="A660" i="22" s="1"/>
  <c r="A661" i="14"/>
  <c r="A661" i="22" s="1"/>
  <c r="A662" i="14"/>
  <c r="A662" i="22" s="1"/>
  <c r="A663" i="14"/>
  <c r="A663" i="22" s="1"/>
  <c r="A664" i="14"/>
  <c r="A664" i="22" s="1"/>
  <c r="A665" i="14"/>
  <c r="A665" i="22" s="1"/>
  <c r="A666" i="14"/>
  <c r="A666" i="22" s="1"/>
  <c r="A667" i="14"/>
  <c r="A667" i="22" s="1"/>
  <c r="A668" i="14"/>
  <c r="A668" i="22" s="1"/>
  <c r="A669" i="14"/>
  <c r="A669" i="22" s="1"/>
  <c r="A670" i="14"/>
  <c r="A670" i="22" s="1"/>
  <c r="A671" i="14"/>
  <c r="A671" i="22" s="1"/>
  <c r="A672" i="14"/>
  <c r="A672" i="22" s="1"/>
  <c r="A673" i="14"/>
  <c r="A673" i="22" s="1"/>
  <c r="A674" i="14"/>
  <c r="A674" i="22" s="1"/>
  <c r="A675" i="14"/>
  <c r="A675" i="22" s="1"/>
  <c r="A676" i="14"/>
  <c r="A676" i="22" s="1"/>
  <c r="A677" i="14"/>
  <c r="A677" i="22" s="1"/>
  <c r="A678" i="14"/>
  <c r="A678" i="22" s="1"/>
  <c r="A679" i="14"/>
  <c r="A679" i="22" s="1"/>
  <c r="A680" i="14"/>
  <c r="A680" i="22" s="1"/>
  <c r="A681" i="14"/>
  <c r="A681" i="22" s="1"/>
  <c r="A682" i="14"/>
  <c r="A682" i="22" s="1"/>
  <c r="A683" i="14"/>
  <c r="A683" i="22" s="1"/>
  <c r="A684" i="14"/>
  <c r="A684" i="22" s="1"/>
  <c r="A685" i="14"/>
  <c r="A685" i="22" s="1"/>
  <c r="A686" i="14"/>
  <c r="A686" i="22" s="1"/>
  <c r="A687" i="14"/>
  <c r="A687" i="22" s="1"/>
  <c r="A688" i="14"/>
  <c r="A688" i="22" s="1"/>
  <c r="A689" i="14"/>
  <c r="A689" i="22" s="1"/>
  <c r="A690" i="14"/>
  <c r="A690" i="22" s="1"/>
  <c r="A691" i="14"/>
  <c r="A691" i="22" s="1"/>
  <c r="A692" i="14"/>
  <c r="A692" i="22" s="1"/>
  <c r="A693" i="14"/>
  <c r="A693" i="22" s="1"/>
  <c r="A694" i="14"/>
  <c r="A694" i="22" s="1"/>
  <c r="A695" i="14"/>
  <c r="A695" i="22" s="1"/>
  <c r="A696" i="14"/>
  <c r="A696" i="22" s="1"/>
  <c r="A697" i="14"/>
  <c r="A697" i="22" s="1"/>
  <c r="A698" i="14"/>
  <c r="A698" i="22" s="1"/>
  <c r="A699" i="14"/>
  <c r="A699" i="22" s="1"/>
  <c r="A700" i="14"/>
  <c r="A700" i="22" s="1"/>
  <c r="A701" i="14"/>
  <c r="A701" i="22" s="1"/>
  <c r="A702" i="14"/>
  <c r="A702" i="22" s="1"/>
  <c r="A703" i="14"/>
  <c r="A703" i="22" s="1"/>
  <c r="A704" i="14"/>
  <c r="A704" i="22" s="1"/>
  <c r="A705" i="14"/>
  <c r="A705" i="22" s="1"/>
  <c r="A706" i="14"/>
  <c r="A706" i="22" s="1"/>
  <c r="A707" i="14"/>
  <c r="A707" i="22" s="1"/>
  <c r="A708" i="14"/>
  <c r="A708" i="22" s="1"/>
  <c r="A709" i="14"/>
  <c r="A709" i="22" s="1"/>
  <c r="A710" i="14"/>
  <c r="A710" i="22" s="1"/>
  <c r="A711" i="14"/>
  <c r="A711" i="22" s="1"/>
  <c r="A712" i="14"/>
  <c r="A712" i="22" s="1"/>
  <c r="A713" i="14"/>
  <c r="A713" i="22" s="1"/>
  <c r="A714" i="14"/>
  <c r="A714" i="22" s="1"/>
  <c r="A715" i="14"/>
  <c r="A715" i="22" s="1"/>
  <c r="A716" i="14"/>
  <c r="A716" i="22" s="1"/>
  <c r="A717" i="14"/>
  <c r="A717" i="22" s="1"/>
  <c r="A718" i="14"/>
  <c r="A718" i="22" s="1"/>
  <c r="A719" i="14"/>
  <c r="A719" i="22" s="1"/>
  <c r="A720" i="14"/>
  <c r="A720" i="22" s="1"/>
  <c r="A721" i="14"/>
  <c r="A721" i="22" s="1"/>
  <c r="A722" i="14"/>
  <c r="A722" i="22" s="1"/>
  <c r="A723" i="14"/>
  <c r="A723" i="22" s="1"/>
  <c r="A724" i="14"/>
  <c r="A724" i="22" s="1"/>
  <c r="A725" i="14"/>
  <c r="A725" i="22" s="1"/>
  <c r="A726" i="14"/>
  <c r="A726" i="22" s="1"/>
  <c r="A727" i="14"/>
  <c r="A727" i="22" s="1"/>
  <c r="A728" i="14"/>
  <c r="A728" i="22" s="1"/>
  <c r="A729" i="14"/>
  <c r="A729" i="22" s="1"/>
  <c r="A730" i="14"/>
  <c r="A730" i="22" s="1"/>
  <c r="A731" i="14"/>
  <c r="A731" i="22" s="1"/>
  <c r="A732" i="14"/>
  <c r="A732" i="22" s="1"/>
  <c r="A733" i="14"/>
  <c r="A733" i="22" s="1"/>
  <c r="A734" i="14"/>
  <c r="A734" i="22" s="1"/>
  <c r="A735" i="14"/>
  <c r="A735" i="22" s="1"/>
  <c r="A736" i="14"/>
  <c r="A736" i="22" s="1"/>
  <c r="A737" i="14"/>
  <c r="A737" i="22" s="1"/>
  <c r="A738" i="14"/>
  <c r="A738" i="22" s="1"/>
  <c r="A739" i="14"/>
  <c r="A739" i="22" s="1"/>
  <c r="A740" i="14"/>
  <c r="A740" i="22" s="1"/>
  <c r="A741" i="14"/>
  <c r="A741" i="22" s="1"/>
  <c r="A742" i="14"/>
  <c r="A742" i="22" s="1"/>
  <c r="A743" i="14"/>
  <c r="A743" i="22" s="1"/>
  <c r="A744" i="14"/>
  <c r="A744" i="22" s="1"/>
  <c r="A745" i="14"/>
  <c r="A745" i="22" s="1"/>
  <c r="A746" i="14"/>
  <c r="A746" i="22" s="1"/>
  <c r="A747" i="14"/>
  <c r="A747" i="22" s="1"/>
  <c r="A748" i="14"/>
  <c r="A748" i="22" s="1"/>
  <c r="A749" i="14"/>
  <c r="A749" i="22" s="1"/>
  <c r="A750" i="14"/>
  <c r="A750" i="22" s="1"/>
  <c r="A751" i="14"/>
  <c r="A751" i="22" s="1"/>
  <c r="A752" i="14"/>
  <c r="A752" i="22" s="1"/>
  <c r="A753" i="14"/>
  <c r="A753" i="22" s="1"/>
  <c r="A754" i="14"/>
  <c r="A754" i="22" s="1"/>
  <c r="A755" i="14"/>
  <c r="A755" i="22" s="1"/>
  <c r="A756" i="14"/>
  <c r="A756" i="22" s="1"/>
  <c r="A757" i="14"/>
  <c r="A757" i="22" s="1"/>
  <c r="A758" i="14"/>
  <c r="A758" i="22" s="1"/>
  <c r="A759" i="14"/>
  <c r="A759" i="22" s="1"/>
  <c r="A760" i="14"/>
  <c r="A760" i="22" s="1"/>
  <c r="A761" i="14"/>
  <c r="A761" i="22" s="1"/>
  <c r="A762" i="14"/>
  <c r="A762" i="22" s="1"/>
  <c r="A763" i="14"/>
  <c r="A763" i="22" s="1"/>
  <c r="A764" i="14"/>
  <c r="A764" i="22" s="1"/>
  <c r="A765" i="14"/>
  <c r="A765" i="22" s="1"/>
  <c r="A766" i="14"/>
  <c r="A766" i="22" s="1"/>
  <c r="A767" i="14"/>
  <c r="A767" i="22" s="1"/>
  <c r="A768" i="14"/>
  <c r="A768" i="22" s="1"/>
  <c r="A769" i="14"/>
  <c r="A769" i="22" s="1"/>
  <c r="A770" i="14"/>
  <c r="A770" i="22" s="1"/>
  <c r="A771" i="14"/>
  <c r="A771" i="22" s="1"/>
  <c r="A772" i="14"/>
  <c r="A772" i="22" s="1"/>
  <c r="A773" i="14"/>
  <c r="A773" i="22" s="1"/>
  <c r="A774" i="14"/>
  <c r="A774" i="22" s="1"/>
  <c r="A775" i="14"/>
  <c r="A775" i="22" s="1"/>
  <c r="A776" i="14"/>
  <c r="A776" i="22" s="1"/>
  <c r="A777" i="14"/>
  <c r="A777" i="22" s="1"/>
  <c r="A778" i="14"/>
  <c r="A778" i="22" s="1"/>
  <c r="A779" i="14"/>
  <c r="A779" i="22" s="1"/>
  <c r="A780" i="14"/>
  <c r="A780" i="22" s="1"/>
  <c r="A781" i="14"/>
  <c r="A781" i="22" s="1"/>
  <c r="A782" i="14"/>
  <c r="A782" i="22" s="1"/>
  <c r="A783" i="14"/>
  <c r="A783" i="22" s="1"/>
  <c r="A784" i="14"/>
  <c r="A784" i="22" s="1"/>
  <c r="A785" i="14"/>
  <c r="A785" i="22" s="1"/>
  <c r="A786" i="14"/>
  <c r="A786" i="22" s="1"/>
  <c r="A787" i="14"/>
  <c r="A787" i="22" s="1"/>
  <c r="A788" i="14"/>
  <c r="A788" i="22" s="1"/>
  <c r="A789" i="14"/>
  <c r="A789" i="22" s="1"/>
  <c r="A790" i="14"/>
  <c r="A790" i="22" s="1"/>
  <c r="A791" i="14"/>
  <c r="A791" i="22" s="1"/>
  <c r="A792" i="14"/>
  <c r="A792" i="22" s="1"/>
  <c r="A793" i="14"/>
  <c r="A793" i="22" s="1"/>
  <c r="A794" i="14"/>
  <c r="A794" i="22" s="1"/>
  <c r="A795" i="14"/>
  <c r="A795" i="22" s="1"/>
  <c r="A796" i="14"/>
  <c r="A796" i="22" s="1"/>
  <c r="A797" i="14"/>
  <c r="A797" i="22" s="1"/>
  <c r="A798" i="14"/>
  <c r="A798" i="22" s="1"/>
  <c r="A799" i="14"/>
  <c r="A799" i="22" s="1"/>
  <c r="A800" i="14"/>
  <c r="A800" i="22" s="1"/>
  <c r="A801" i="14"/>
  <c r="A801" i="22" s="1"/>
  <c r="A802" i="14"/>
  <c r="A802" i="22" s="1"/>
  <c r="A803" i="14"/>
  <c r="A803" i="22" s="1"/>
  <c r="A804" i="14"/>
  <c r="A804" i="22" s="1"/>
  <c r="A805" i="14"/>
  <c r="A805" i="22" s="1"/>
  <c r="A806" i="14"/>
  <c r="A806" i="22" s="1"/>
  <c r="A807" i="14"/>
  <c r="A807" i="22" s="1"/>
  <c r="A808" i="14"/>
  <c r="A808" i="22" s="1"/>
  <c r="A809" i="14"/>
  <c r="A809" i="22" s="1"/>
  <c r="A810" i="14"/>
  <c r="A810" i="22" s="1"/>
  <c r="A811" i="14"/>
  <c r="A811" i="22" s="1"/>
  <c r="A812" i="14"/>
  <c r="A812" i="22" s="1"/>
  <c r="A813" i="14"/>
  <c r="A813" i="22" s="1"/>
  <c r="A814" i="14"/>
  <c r="A814" i="22" s="1"/>
  <c r="A815" i="14"/>
  <c r="A815" i="22" s="1"/>
  <c r="A816" i="14"/>
  <c r="A816" i="22" s="1"/>
  <c r="A817" i="14"/>
  <c r="A817" i="22" s="1"/>
  <c r="A818" i="14"/>
  <c r="A818" i="22" s="1"/>
  <c r="A819" i="14"/>
  <c r="A819" i="22" s="1"/>
  <c r="A820" i="14"/>
  <c r="A820" i="22" s="1"/>
  <c r="A821" i="14"/>
  <c r="A821" i="22" s="1"/>
  <c r="A822" i="14"/>
  <c r="A822" i="22" s="1"/>
  <c r="A823" i="14"/>
  <c r="A823" i="22" s="1"/>
  <c r="A824" i="14"/>
  <c r="A824" i="22" s="1"/>
  <c r="A825" i="14"/>
  <c r="A825" i="22" s="1"/>
  <c r="A826" i="14"/>
  <c r="A826" i="22" s="1"/>
  <c r="A827" i="14"/>
  <c r="A827" i="22" s="1"/>
  <c r="A828" i="14"/>
  <c r="A828" i="22" s="1"/>
  <c r="A829" i="14"/>
  <c r="A829" i="22" s="1"/>
  <c r="A830" i="14"/>
  <c r="A830" i="22" s="1"/>
  <c r="A831" i="14"/>
  <c r="A831" i="22" s="1"/>
  <c r="A832" i="14"/>
  <c r="A832" i="22" s="1"/>
  <c r="A833" i="14"/>
  <c r="A833" i="22" s="1"/>
  <c r="A834" i="14"/>
  <c r="A834" i="22" s="1"/>
  <c r="A835" i="14"/>
  <c r="A835" i="22" s="1"/>
  <c r="A836" i="14"/>
  <c r="A836" i="22" s="1"/>
  <c r="A837" i="14"/>
  <c r="A837" i="22" s="1"/>
  <c r="A838" i="14"/>
  <c r="A838" i="22" s="1"/>
  <c r="A839" i="14"/>
  <c r="A839" i="22" s="1"/>
  <c r="A840" i="14"/>
  <c r="A840" i="22" s="1"/>
  <c r="A841" i="14"/>
  <c r="A841" i="22" s="1"/>
  <c r="A842" i="14"/>
  <c r="A842" i="22" s="1"/>
  <c r="A843" i="14"/>
  <c r="A843" i="22" s="1"/>
  <c r="A844" i="14"/>
  <c r="A844" i="22" s="1"/>
  <c r="A845" i="14"/>
  <c r="A845" i="22" s="1"/>
  <c r="A846" i="14"/>
  <c r="A846" i="22" s="1"/>
  <c r="A847" i="14"/>
  <c r="A847" i="22" s="1"/>
  <c r="A848" i="14"/>
  <c r="A848" i="22" s="1"/>
  <c r="A849" i="14"/>
  <c r="A849" i="22" s="1"/>
  <c r="A850" i="14"/>
  <c r="A850" i="22" s="1"/>
  <c r="A851" i="14"/>
  <c r="A851" i="22" s="1"/>
  <c r="A852" i="14"/>
  <c r="A852" i="22" s="1"/>
  <c r="A853" i="14"/>
  <c r="A853" i="22" s="1"/>
  <c r="A854" i="14"/>
  <c r="A854" i="22" s="1"/>
  <c r="A855" i="14"/>
  <c r="A855" i="22" s="1"/>
  <c r="A856" i="14"/>
  <c r="A856" i="22" s="1"/>
  <c r="A857" i="14"/>
  <c r="A857" i="22" s="1"/>
  <c r="A858" i="14"/>
  <c r="A858" i="22" s="1"/>
  <c r="A859" i="14"/>
  <c r="A859" i="22" s="1"/>
  <c r="A860" i="14"/>
  <c r="A860" i="22" s="1"/>
  <c r="A861" i="14"/>
  <c r="A861" i="22" s="1"/>
  <c r="A862" i="14"/>
  <c r="A862" i="22" s="1"/>
  <c r="A863" i="14"/>
  <c r="A863" i="22" s="1"/>
  <c r="A864" i="14"/>
  <c r="A864" i="22" s="1"/>
  <c r="A865" i="14"/>
  <c r="A865" i="22" s="1"/>
  <c r="A866" i="14"/>
  <c r="A866" i="22" s="1"/>
  <c r="A867" i="14"/>
  <c r="A867" i="22" s="1"/>
  <c r="A868" i="14"/>
  <c r="A868" i="22" s="1"/>
  <c r="A869" i="14"/>
  <c r="A869" i="22" s="1"/>
  <c r="A870" i="14"/>
  <c r="A870" i="22" s="1"/>
  <c r="A871" i="14"/>
  <c r="A871" i="22" s="1"/>
  <c r="A872" i="14"/>
  <c r="A872" i="22" s="1"/>
  <c r="A873" i="14"/>
  <c r="A873" i="22" s="1"/>
  <c r="A874" i="14"/>
  <c r="A874" i="22" s="1"/>
  <c r="A875" i="14"/>
  <c r="A875" i="22" s="1"/>
  <c r="A876" i="14"/>
  <c r="A876" i="22" s="1"/>
  <c r="A877" i="14"/>
  <c r="A877" i="22" s="1"/>
  <c r="A878" i="14"/>
  <c r="A878" i="22" s="1"/>
  <c r="A879" i="14"/>
  <c r="A879" i="22" s="1"/>
  <c r="A880" i="14"/>
  <c r="A880" i="22" s="1"/>
  <c r="A881" i="14"/>
  <c r="A881" i="22" s="1"/>
  <c r="A882" i="14"/>
  <c r="A882" i="22" s="1"/>
  <c r="A883" i="14"/>
  <c r="A883" i="22" s="1"/>
  <c r="A884" i="14"/>
  <c r="A884" i="22" s="1"/>
  <c r="A885" i="14"/>
  <c r="A885" i="22" s="1"/>
  <c r="A886" i="14"/>
  <c r="A886" i="22" s="1"/>
  <c r="A887" i="14"/>
  <c r="A887" i="22" s="1"/>
  <c r="A888" i="14"/>
  <c r="A888" i="22" s="1"/>
  <c r="A889" i="14"/>
  <c r="A889" i="22" s="1"/>
  <c r="A890" i="14"/>
  <c r="A890" i="22" s="1"/>
  <c r="A891" i="14"/>
  <c r="A891" i="22" s="1"/>
  <c r="A892" i="14"/>
  <c r="A892" i="22" s="1"/>
  <c r="A893" i="14"/>
  <c r="A893" i="22" s="1"/>
  <c r="A894" i="14"/>
  <c r="A894" i="22" s="1"/>
  <c r="A895" i="14"/>
  <c r="A895" i="22" s="1"/>
  <c r="A896" i="14"/>
  <c r="A896" i="22" s="1"/>
  <c r="A897" i="14"/>
  <c r="A897" i="22" s="1"/>
  <c r="A898" i="14"/>
  <c r="A898" i="22" s="1"/>
  <c r="A899" i="14"/>
  <c r="A899" i="22" s="1"/>
  <c r="A900" i="14"/>
  <c r="A900" i="22" s="1"/>
  <c r="A901" i="14"/>
  <c r="A901" i="22" s="1"/>
  <c r="A902" i="14"/>
  <c r="A902" i="22" s="1"/>
  <c r="A903" i="14"/>
  <c r="A903" i="22" s="1"/>
  <c r="A904" i="14"/>
  <c r="A904" i="22" s="1"/>
  <c r="A905" i="14"/>
  <c r="A905" i="22" s="1"/>
  <c r="A906" i="14"/>
  <c r="A906" i="22" s="1"/>
  <c r="A907" i="14"/>
  <c r="A907" i="22" s="1"/>
  <c r="A908" i="14"/>
  <c r="A908" i="22" s="1"/>
  <c r="A909" i="14"/>
  <c r="A909" i="22" s="1"/>
  <c r="A910" i="14"/>
  <c r="A910" i="22" s="1"/>
  <c r="A911" i="14"/>
  <c r="A911" i="22" s="1"/>
  <c r="A912" i="14"/>
  <c r="A912" i="22" s="1"/>
  <c r="A913" i="14"/>
  <c r="A913" i="22" s="1"/>
  <c r="A914" i="14"/>
  <c r="A914" i="22" s="1"/>
  <c r="A915" i="14"/>
  <c r="A915" i="22" s="1"/>
  <c r="A916" i="14"/>
  <c r="A916" i="22" s="1"/>
  <c r="A917" i="14"/>
  <c r="A917" i="22" s="1"/>
  <c r="A918" i="14"/>
  <c r="A918" i="22" s="1"/>
  <c r="A919" i="14"/>
  <c r="A919" i="22" s="1"/>
  <c r="A920" i="14"/>
  <c r="A920" i="22" s="1"/>
  <c r="A921" i="14"/>
  <c r="A921" i="22" s="1"/>
  <c r="A922" i="14"/>
  <c r="A922" i="22" s="1"/>
  <c r="A923" i="14"/>
  <c r="A923" i="22" s="1"/>
  <c r="A924" i="14"/>
  <c r="A924" i="22" s="1"/>
  <c r="A925" i="14"/>
  <c r="A925" i="22" s="1"/>
  <c r="A926" i="14"/>
  <c r="A926" i="22" s="1"/>
  <c r="A927" i="14"/>
  <c r="A927" i="22" s="1"/>
  <c r="A928" i="14"/>
  <c r="A928" i="22" s="1"/>
  <c r="A929" i="14"/>
  <c r="A929" i="22" s="1"/>
  <c r="A930" i="14"/>
  <c r="A930" i="22" s="1"/>
  <c r="A931" i="14"/>
  <c r="A931" i="22" s="1"/>
  <c r="A932" i="14"/>
  <c r="A932" i="22" s="1"/>
  <c r="A933" i="14"/>
  <c r="A933" i="22" s="1"/>
  <c r="A934" i="14"/>
  <c r="A934" i="22" s="1"/>
  <c r="A935" i="14"/>
  <c r="A935" i="22" s="1"/>
  <c r="A936" i="14"/>
  <c r="A936" i="22" s="1"/>
  <c r="A937" i="14"/>
  <c r="A937" i="22" s="1"/>
  <c r="A938" i="14"/>
  <c r="A938" i="22" s="1"/>
  <c r="A939" i="14"/>
  <c r="A939" i="22" s="1"/>
  <c r="A940" i="14"/>
  <c r="A940" i="22" s="1"/>
  <c r="A941" i="14"/>
  <c r="A941" i="22" s="1"/>
  <c r="A942" i="14"/>
  <c r="A942" i="22" s="1"/>
  <c r="A943" i="14"/>
  <c r="A943" i="22" s="1"/>
  <c r="A944" i="14"/>
  <c r="A944" i="22" s="1"/>
  <c r="A945" i="14"/>
  <c r="A945" i="22" s="1"/>
  <c r="A946" i="14"/>
  <c r="A946" i="22" s="1"/>
  <c r="A947" i="14"/>
  <c r="A947" i="22" s="1"/>
  <c r="A948" i="14"/>
  <c r="A948" i="22" s="1"/>
  <c r="A949" i="14"/>
  <c r="A949" i="22" s="1"/>
  <c r="A950" i="14"/>
  <c r="A950" i="22" s="1"/>
  <c r="A951" i="14"/>
  <c r="A951" i="22" s="1"/>
  <c r="A952" i="14"/>
  <c r="A952" i="22" s="1"/>
  <c r="A953" i="14"/>
  <c r="A953" i="22" s="1"/>
  <c r="A954" i="14"/>
  <c r="A954" i="22" s="1"/>
  <c r="A955" i="14"/>
  <c r="A955" i="22" s="1"/>
  <c r="A956" i="14"/>
  <c r="A956" i="22" s="1"/>
  <c r="A957" i="14"/>
  <c r="A957" i="22" s="1"/>
  <c r="A958" i="14"/>
  <c r="A958" i="22" s="1"/>
  <c r="A959" i="14"/>
  <c r="A959" i="22" s="1"/>
  <c r="A960" i="14"/>
  <c r="A960" i="22" s="1"/>
  <c r="A961" i="14"/>
  <c r="A961" i="22" s="1"/>
  <c r="A962" i="14"/>
  <c r="A962" i="22" s="1"/>
  <c r="A963" i="14"/>
  <c r="A963" i="22" s="1"/>
  <c r="A964" i="14"/>
  <c r="A964" i="22" s="1"/>
  <c r="A965" i="14"/>
  <c r="A965" i="22" s="1"/>
  <c r="A966" i="14"/>
  <c r="A966" i="22" s="1"/>
  <c r="A967" i="14"/>
  <c r="A967" i="22" s="1"/>
  <c r="A968" i="14"/>
  <c r="A968" i="22" s="1"/>
  <c r="A969" i="14"/>
  <c r="A969" i="22" s="1"/>
  <c r="A970" i="14"/>
  <c r="A970" i="22" s="1"/>
  <c r="A971" i="14"/>
  <c r="A971" i="22" s="1"/>
  <c r="A972" i="14"/>
  <c r="A972" i="22" s="1"/>
  <c r="A973" i="14"/>
  <c r="A973" i="22" s="1"/>
  <c r="A974" i="14"/>
  <c r="A974" i="22" s="1"/>
  <c r="A975" i="14"/>
  <c r="A975" i="22" s="1"/>
  <c r="A976" i="14"/>
  <c r="A976" i="22" s="1"/>
  <c r="A977" i="14"/>
  <c r="A977" i="22" s="1"/>
  <c r="A978" i="14"/>
  <c r="A978" i="22" s="1"/>
  <c r="A979" i="14"/>
  <c r="A979" i="22" s="1"/>
  <c r="A980" i="14"/>
  <c r="A980" i="22" s="1"/>
  <c r="A981" i="14"/>
  <c r="A981" i="22" s="1"/>
  <c r="A982" i="14"/>
  <c r="A982" i="22" s="1"/>
  <c r="A983" i="14"/>
  <c r="A983" i="22" s="1"/>
  <c r="A984" i="14"/>
  <c r="A984" i="22" s="1"/>
  <c r="A985" i="14"/>
  <c r="A985" i="22" s="1"/>
  <c r="A986" i="14"/>
  <c r="A986" i="22" s="1"/>
  <c r="A987" i="14"/>
  <c r="A987" i="22" s="1"/>
  <c r="A988" i="14"/>
  <c r="A988" i="22" s="1"/>
  <c r="A989" i="14"/>
  <c r="A989" i="22" s="1"/>
  <c r="A990" i="14"/>
  <c r="A990" i="22" s="1"/>
  <c r="A991" i="14"/>
  <c r="A991" i="22" s="1"/>
  <c r="A992" i="14"/>
  <c r="A992" i="22" s="1"/>
  <c r="A993" i="14"/>
  <c r="A993" i="22" s="1"/>
  <c r="A994" i="14"/>
  <c r="A994" i="22" s="1"/>
  <c r="A995" i="14"/>
  <c r="A995" i="22" s="1"/>
  <c r="A996" i="14"/>
  <c r="A996" i="22" s="1"/>
  <c r="A997" i="14"/>
  <c r="A997" i="22" s="1"/>
  <c r="A998" i="14"/>
  <c r="A998" i="22" s="1"/>
  <c r="A999" i="14"/>
  <c r="A999" i="22" s="1"/>
  <c r="A1000" i="14"/>
  <c r="A1000" i="22" s="1"/>
  <c r="A1001" i="14"/>
  <c r="A1001" i="22" s="1"/>
  <c r="A1002" i="14"/>
  <c r="A1002" i="22" s="1"/>
  <c r="A1003" i="14"/>
  <c r="A1003" i="22" s="1"/>
  <c r="A1004" i="14"/>
  <c r="A1004" i="22" s="1"/>
  <c r="A1005" i="14"/>
  <c r="A1005" i="22" s="1"/>
  <c r="A1006" i="14"/>
  <c r="A1006" i="22" s="1"/>
  <c r="A1007" i="14"/>
  <c r="A1007" i="22" s="1"/>
  <c r="A1008" i="14"/>
  <c r="A1008" i="22" s="1"/>
  <c r="A1009" i="14"/>
  <c r="A1009" i="22" s="1"/>
  <c r="A1010" i="14"/>
  <c r="A1010" i="22" s="1"/>
  <c r="D244" i="14"/>
  <c r="D244" i="22" s="1"/>
  <c r="D245" i="14"/>
  <c r="D245" i="22" s="1"/>
  <c r="D246" i="14"/>
  <c r="D246" i="22" s="1"/>
  <c r="D247" i="14"/>
  <c r="D247" i="22" s="1"/>
  <c r="D248" i="14"/>
  <c r="D248" i="22" s="1"/>
  <c r="D249" i="14"/>
  <c r="D249" i="22" s="1"/>
  <c r="D250" i="14"/>
  <c r="D250" i="22" s="1"/>
  <c r="D251" i="14"/>
  <c r="D251" i="22" s="1"/>
  <c r="D252" i="14"/>
  <c r="D252" i="22" s="1"/>
  <c r="D253" i="14"/>
  <c r="D253" i="22" s="1"/>
  <c r="D254" i="14"/>
  <c r="D254" i="22" s="1"/>
  <c r="D255" i="14"/>
  <c r="D255" i="22" s="1"/>
  <c r="D256" i="14"/>
  <c r="D256" i="22" s="1"/>
  <c r="D257" i="14"/>
  <c r="D257" i="22" s="1"/>
  <c r="D258" i="14"/>
  <c r="D258" i="22" s="1"/>
  <c r="D259" i="14"/>
  <c r="D259" i="22" s="1"/>
  <c r="D260" i="14"/>
  <c r="D260" i="22" s="1"/>
  <c r="D261" i="14"/>
  <c r="D261" i="22" s="1"/>
  <c r="D262" i="14"/>
  <c r="D262" i="22" s="1"/>
  <c r="D263" i="14"/>
  <c r="D263" i="22" s="1"/>
  <c r="D264" i="14"/>
  <c r="D264" i="22" s="1"/>
  <c r="D265" i="14"/>
  <c r="D265" i="22" s="1"/>
  <c r="D266" i="14"/>
  <c r="D266" i="22" s="1"/>
  <c r="D267" i="14"/>
  <c r="D267" i="22" s="1"/>
  <c r="D268" i="14"/>
  <c r="D268" i="22" s="1"/>
  <c r="D269" i="14"/>
  <c r="D269" i="22" s="1"/>
  <c r="D270" i="14"/>
  <c r="D270" i="22" s="1"/>
  <c r="D271" i="14"/>
  <c r="D271" i="22" s="1"/>
  <c r="D272" i="14"/>
  <c r="D272" i="22" s="1"/>
  <c r="D273" i="14"/>
  <c r="D273" i="22" s="1"/>
  <c r="D274" i="14"/>
  <c r="D274" i="22" s="1"/>
  <c r="D275" i="14"/>
  <c r="D275" i="22" s="1"/>
  <c r="D276" i="14"/>
  <c r="D276" i="22" s="1"/>
  <c r="D277" i="14"/>
  <c r="D277" i="22" s="1"/>
  <c r="D278" i="14"/>
  <c r="D278" i="22" s="1"/>
  <c r="D279" i="14"/>
  <c r="D279" i="22" s="1"/>
  <c r="D280" i="14"/>
  <c r="D280" i="22" s="1"/>
  <c r="D281" i="14"/>
  <c r="D281" i="22" s="1"/>
  <c r="D282" i="14"/>
  <c r="D282" i="22" s="1"/>
  <c r="D283" i="14"/>
  <c r="D283" i="22" s="1"/>
  <c r="D284" i="14"/>
  <c r="D284" i="22" s="1"/>
  <c r="D285" i="14"/>
  <c r="D285" i="22" s="1"/>
  <c r="D286" i="14"/>
  <c r="D286" i="22" s="1"/>
  <c r="D287" i="14"/>
  <c r="D287" i="22" s="1"/>
  <c r="D288" i="14"/>
  <c r="D288" i="22" s="1"/>
  <c r="D289" i="14"/>
  <c r="D289" i="22" s="1"/>
  <c r="D290" i="14"/>
  <c r="D290" i="22" s="1"/>
  <c r="D291" i="14"/>
  <c r="D291" i="22" s="1"/>
  <c r="D292" i="14"/>
  <c r="D292" i="22" s="1"/>
  <c r="D293" i="14"/>
  <c r="D293" i="22" s="1"/>
  <c r="D294" i="14"/>
  <c r="D294" i="22" s="1"/>
  <c r="D295" i="14"/>
  <c r="D295" i="22" s="1"/>
  <c r="D296" i="14"/>
  <c r="D296" i="22" s="1"/>
  <c r="D297" i="14"/>
  <c r="D297" i="22" s="1"/>
  <c r="D298" i="14"/>
  <c r="D298" i="22" s="1"/>
  <c r="D299" i="14"/>
  <c r="D299" i="22" s="1"/>
  <c r="D300" i="14"/>
  <c r="D300" i="22" s="1"/>
  <c r="D301" i="14"/>
  <c r="D301" i="22" s="1"/>
  <c r="D302" i="14"/>
  <c r="D302" i="22" s="1"/>
  <c r="D303" i="14"/>
  <c r="D303" i="22" s="1"/>
  <c r="D304" i="14"/>
  <c r="D304" i="22" s="1"/>
  <c r="D305" i="14"/>
  <c r="D305" i="22" s="1"/>
  <c r="D306" i="14"/>
  <c r="D306" i="22" s="1"/>
  <c r="D307" i="14"/>
  <c r="D307" i="22" s="1"/>
  <c r="D308" i="14"/>
  <c r="D308" i="22" s="1"/>
  <c r="D309" i="14"/>
  <c r="D309" i="22" s="1"/>
  <c r="D310" i="14"/>
  <c r="D310" i="22" s="1"/>
  <c r="D311" i="14"/>
  <c r="D311" i="22" s="1"/>
  <c r="D312" i="14"/>
  <c r="D312" i="22" s="1"/>
  <c r="D313" i="14"/>
  <c r="D313" i="22" s="1"/>
  <c r="D314" i="14"/>
  <c r="D314" i="22" s="1"/>
  <c r="D315" i="14"/>
  <c r="D315" i="22" s="1"/>
  <c r="D316" i="14"/>
  <c r="D316" i="22" s="1"/>
  <c r="D317" i="14"/>
  <c r="D317" i="22" s="1"/>
  <c r="D318" i="14"/>
  <c r="D318" i="22" s="1"/>
  <c r="D319" i="14"/>
  <c r="D319" i="22" s="1"/>
  <c r="D320" i="14"/>
  <c r="D320" i="22" s="1"/>
  <c r="D321" i="14"/>
  <c r="D321" i="22" s="1"/>
  <c r="D322" i="14"/>
  <c r="D322" i="22" s="1"/>
  <c r="D323" i="14"/>
  <c r="D323" i="22" s="1"/>
  <c r="D324" i="14"/>
  <c r="D324" i="22" s="1"/>
  <c r="D325" i="14"/>
  <c r="D325" i="22" s="1"/>
  <c r="D326" i="14"/>
  <c r="D326" i="22" s="1"/>
  <c r="D327" i="14"/>
  <c r="D327" i="22" s="1"/>
  <c r="D328" i="14"/>
  <c r="D328" i="22" s="1"/>
  <c r="D329" i="14"/>
  <c r="D329" i="22" s="1"/>
  <c r="D330" i="14"/>
  <c r="D330" i="22" s="1"/>
  <c r="D331" i="14"/>
  <c r="D331" i="22" s="1"/>
  <c r="D332" i="14"/>
  <c r="D332" i="22" s="1"/>
  <c r="D333" i="14"/>
  <c r="D333" i="22" s="1"/>
  <c r="D334" i="14"/>
  <c r="D334" i="22" s="1"/>
  <c r="D335" i="14"/>
  <c r="D335" i="22" s="1"/>
  <c r="D336" i="14"/>
  <c r="D336" i="22" s="1"/>
  <c r="D337" i="14"/>
  <c r="D337" i="22" s="1"/>
  <c r="D338" i="14"/>
  <c r="D338" i="22" s="1"/>
  <c r="D339" i="14"/>
  <c r="D339" i="22" s="1"/>
  <c r="D340" i="14"/>
  <c r="D340" i="22" s="1"/>
  <c r="D341" i="14"/>
  <c r="D341" i="22" s="1"/>
  <c r="D342" i="14"/>
  <c r="D342" i="22" s="1"/>
  <c r="D343" i="14"/>
  <c r="D343" i="22" s="1"/>
  <c r="D344" i="14"/>
  <c r="D344" i="22" s="1"/>
  <c r="D345" i="14"/>
  <c r="D345" i="22" s="1"/>
  <c r="D346" i="14"/>
  <c r="D346" i="22" s="1"/>
  <c r="D347" i="14"/>
  <c r="D347" i="22" s="1"/>
  <c r="D348" i="14"/>
  <c r="D348" i="22" s="1"/>
  <c r="D349" i="14"/>
  <c r="D349" i="22" s="1"/>
  <c r="D350" i="14"/>
  <c r="D350" i="22" s="1"/>
  <c r="D351" i="14"/>
  <c r="D351" i="22" s="1"/>
  <c r="D352" i="14"/>
  <c r="D352" i="22" s="1"/>
  <c r="D353" i="14"/>
  <c r="D353" i="22" s="1"/>
  <c r="D354" i="14"/>
  <c r="D354" i="22" s="1"/>
  <c r="D355" i="14"/>
  <c r="D355" i="22" s="1"/>
  <c r="D356" i="14"/>
  <c r="D356" i="22" s="1"/>
  <c r="D357" i="14"/>
  <c r="D357" i="22" s="1"/>
  <c r="D358" i="14"/>
  <c r="D358" i="22" s="1"/>
  <c r="D359" i="14"/>
  <c r="D359" i="22" s="1"/>
  <c r="D360" i="14"/>
  <c r="D360" i="22" s="1"/>
  <c r="D361" i="14"/>
  <c r="D361" i="22" s="1"/>
  <c r="D362" i="14"/>
  <c r="D362" i="22" s="1"/>
  <c r="D363" i="14"/>
  <c r="D363" i="22" s="1"/>
  <c r="D364" i="14"/>
  <c r="D364" i="22" s="1"/>
  <c r="D365" i="14"/>
  <c r="D365" i="22" s="1"/>
  <c r="D366" i="14"/>
  <c r="D366" i="22" s="1"/>
  <c r="D367" i="14"/>
  <c r="D367" i="22" s="1"/>
  <c r="D368" i="14"/>
  <c r="D368" i="22" s="1"/>
  <c r="D369" i="14"/>
  <c r="D369" i="22" s="1"/>
  <c r="D370" i="14"/>
  <c r="D370" i="22" s="1"/>
  <c r="D371" i="14"/>
  <c r="D371" i="22" s="1"/>
  <c r="D372" i="14"/>
  <c r="D372" i="22" s="1"/>
  <c r="D373" i="14"/>
  <c r="D373" i="22" s="1"/>
  <c r="D374" i="14"/>
  <c r="D374" i="22" s="1"/>
  <c r="D375" i="14"/>
  <c r="D375" i="22" s="1"/>
  <c r="D376" i="14"/>
  <c r="D376" i="22" s="1"/>
  <c r="D377" i="14"/>
  <c r="D377" i="22" s="1"/>
  <c r="D378" i="14"/>
  <c r="D378" i="22" s="1"/>
  <c r="D379" i="14"/>
  <c r="D379" i="22" s="1"/>
  <c r="D380" i="14"/>
  <c r="D380" i="22" s="1"/>
  <c r="D381" i="14"/>
  <c r="D381" i="22" s="1"/>
  <c r="D382" i="14"/>
  <c r="D382" i="22" s="1"/>
  <c r="D383" i="14"/>
  <c r="D383" i="22" s="1"/>
  <c r="D384" i="14"/>
  <c r="D384" i="22" s="1"/>
  <c r="D385" i="14"/>
  <c r="D385" i="22" s="1"/>
  <c r="D386" i="14"/>
  <c r="D386" i="22" s="1"/>
  <c r="D387" i="14"/>
  <c r="D387" i="22" s="1"/>
  <c r="D388" i="14"/>
  <c r="D388" i="22" s="1"/>
  <c r="D389" i="14"/>
  <c r="D389" i="22" s="1"/>
  <c r="D390" i="14"/>
  <c r="D390" i="22" s="1"/>
  <c r="D391" i="14"/>
  <c r="D391" i="22" s="1"/>
  <c r="D392" i="14"/>
  <c r="D392" i="22" s="1"/>
  <c r="D393" i="14"/>
  <c r="D393" i="22" s="1"/>
  <c r="D394" i="14"/>
  <c r="D394" i="22" s="1"/>
  <c r="D395" i="14"/>
  <c r="D395" i="22" s="1"/>
  <c r="D396" i="14"/>
  <c r="D396" i="22" s="1"/>
  <c r="D397" i="14"/>
  <c r="D397" i="22" s="1"/>
  <c r="D398" i="14"/>
  <c r="D398" i="22" s="1"/>
  <c r="D399" i="14"/>
  <c r="D399" i="22" s="1"/>
  <c r="D400" i="14"/>
  <c r="D400" i="22" s="1"/>
  <c r="D401" i="14"/>
  <c r="D401" i="22" s="1"/>
  <c r="D402" i="14"/>
  <c r="D402" i="22" s="1"/>
  <c r="D403" i="14"/>
  <c r="D403" i="22" s="1"/>
  <c r="D404" i="14"/>
  <c r="D404" i="22" s="1"/>
  <c r="D405" i="14"/>
  <c r="D405" i="22" s="1"/>
  <c r="D406" i="14"/>
  <c r="D406" i="22" s="1"/>
  <c r="D407" i="14"/>
  <c r="D407" i="22" s="1"/>
  <c r="D408" i="14"/>
  <c r="D408" i="22" s="1"/>
  <c r="D409" i="14"/>
  <c r="D409" i="22" s="1"/>
  <c r="D410" i="14"/>
  <c r="D410" i="22" s="1"/>
  <c r="D411" i="14"/>
  <c r="D411" i="22" s="1"/>
  <c r="D412" i="14"/>
  <c r="D412" i="22" s="1"/>
  <c r="D413" i="14"/>
  <c r="D413" i="22" s="1"/>
  <c r="D414" i="14"/>
  <c r="D414" i="22" s="1"/>
  <c r="D415" i="14"/>
  <c r="D415" i="22" s="1"/>
  <c r="D416" i="14"/>
  <c r="D416" i="22" s="1"/>
  <c r="D417" i="14"/>
  <c r="D417" i="22" s="1"/>
  <c r="D418" i="14"/>
  <c r="D418" i="22" s="1"/>
  <c r="D419" i="14"/>
  <c r="D419" i="22" s="1"/>
  <c r="D420" i="14"/>
  <c r="D420" i="22" s="1"/>
  <c r="D421" i="14"/>
  <c r="D421" i="22" s="1"/>
  <c r="D422" i="14"/>
  <c r="D422" i="22" s="1"/>
  <c r="D423" i="14"/>
  <c r="D423" i="22" s="1"/>
  <c r="D424" i="14"/>
  <c r="D424" i="22" s="1"/>
  <c r="D425" i="14"/>
  <c r="D425" i="22" s="1"/>
  <c r="D426" i="14"/>
  <c r="D426" i="22" s="1"/>
  <c r="D427" i="14"/>
  <c r="D427" i="22" s="1"/>
  <c r="D428" i="14"/>
  <c r="D428" i="22" s="1"/>
  <c r="D429" i="14"/>
  <c r="D429" i="22" s="1"/>
  <c r="D430" i="14"/>
  <c r="D430" i="22" s="1"/>
  <c r="D431" i="14"/>
  <c r="D431" i="22" s="1"/>
  <c r="D432" i="14"/>
  <c r="D432" i="22" s="1"/>
  <c r="D433" i="14"/>
  <c r="D433" i="22" s="1"/>
  <c r="D434" i="14"/>
  <c r="D434" i="22" s="1"/>
  <c r="D435" i="14"/>
  <c r="D435" i="22" s="1"/>
  <c r="D436" i="14"/>
  <c r="D436" i="22" s="1"/>
  <c r="D437" i="14"/>
  <c r="D437" i="22" s="1"/>
  <c r="D438" i="14"/>
  <c r="D438" i="22" s="1"/>
  <c r="D439" i="14"/>
  <c r="D439" i="22" s="1"/>
  <c r="D440" i="14"/>
  <c r="D440" i="22" s="1"/>
  <c r="D441" i="14"/>
  <c r="D441" i="22" s="1"/>
  <c r="D442" i="14"/>
  <c r="D442" i="22" s="1"/>
  <c r="D443" i="14"/>
  <c r="D443" i="22" s="1"/>
  <c r="D444" i="14"/>
  <c r="D444" i="22" s="1"/>
  <c r="D445" i="14"/>
  <c r="D445" i="22" s="1"/>
  <c r="D446" i="14"/>
  <c r="D446" i="22" s="1"/>
  <c r="D447" i="14"/>
  <c r="D447" i="22" s="1"/>
  <c r="D448" i="14"/>
  <c r="D448" i="22" s="1"/>
  <c r="D449" i="14"/>
  <c r="D449" i="22" s="1"/>
  <c r="D450" i="14"/>
  <c r="D450" i="22" s="1"/>
  <c r="D451" i="14"/>
  <c r="D451" i="22" s="1"/>
  <c r="D452" i="14"/>
  <c r="D452" i="22" s="1"/>
  <c r="D453" i="14"/>
  <c r="D453" i="22" s="1"/>
  <c r="D454" i="14"/>
  <c r="D454" i="22" s="1"/>
  <c r="D455" i="14"/>
  <c r="D455" i="22" s="1"/>
  <c r="D456" i="14"/>
  <c r="D456" i="22" s="1"/>
  <c r="D457" i="14"/>
  <c r="D457" i="22" s="1"/>
  <c r="D458" i="14"/>
  <c r="D458" i="22" s="1"/>
  <c r="D459" i="14"/>
  <c r="D459" i="22" s="1"/>
  <c r="D460" i="14"/>
  <c r="D460" i="22" s="1"/>
  <c r="D461" i="14"/>
  <c r="D461" i="22" s="1"/>
  <c r="D462" i="14"/>
  <c r="D462" i="22" s="1"/>
  <c r="D463" i="14"/>
  <c r="D463" i="22" s="1"/>
  <c r="D464" i="14"/>
  <c r="D464" i="22" s="1"/>
  <c r="D465" i="14"/>
  <c r="D465" i="22" s="1"/>
  <c r="D466" i="14"/>
  <c r="D466" i="22" s="1"/>
  <c r="D467" i="14"/>
  <c r="D467" i="22" s="1"/>
  <c r="D468" i="14"/>
  <c r="D468" i="22" s="1"/>
  <c r="D469" i="14"/>
  <c r="D469" i="22" s="1"/>
  <c r="D470" i="14"/>
  <c r="D470" i="22" s="1"/>
  <c r="D471" i="14"/>
  <c r="D471" i="22" s="1"/>
  <c r="D472" i="14"/>
  <c r="D472" i="22" s="1"/>
  <c r="D473" i="14"/>
  <c r="D473" i="22" s="1"/>
  <c r="D474" i="14"/>
  <c r="D474" i="22" s="1"/>
  <c r="D475" i="14"/>
  <c r="D475" i="22" s="1"/>
  <c r="D476" i="14"/>
  <c r="D476" i="22" s="1"/>
  <c r="D477" i="14"/>
  <c r="D477" i="22" s="1"/>
  <c r="D478" i="14"/>
  <c r="D478" i="22" s="1"/>
  <c r="D479" i="14"/>
  <c r="D479" i="22" s="1"/>
  <c r="D480" i="14"/>
  <c r="D480" i="22" s="1"/>
  <c r="D481" i="14"/>
  <c r="D481" i="22" s="1"/>
  <c r="D482" i="14"/>
  <c r="D482" i="22" s="1"/>
  <c r="D483" i="14"/>
  <c r="D483" i="22" s="1"/>
  <c r="D484" i="14"/>
  <c r="D484" i="22" s="1"/>
  <c r="D485" i="14"/>
  <c r="D485" i="22" s="1"/>
  <c r="D486" i="14"/>
  <c r="D486" i="22" s="1"/>
  <c r="D487" i="14"/>
  <c r="D487" i="22" s="1"/>
  <c r="D488" i="14"/>
  <c r="D488" i="22" s="1"/>
  <c r="D489" i="14"/>
  <c r="D489" i="22" s="1"/>
  <c r="D490" i="14"/>
  <c r="D490" i="22" s="1"/>
  <c r="D491" i="14"/>
  <c r="D491" i="22" s="1"/>
  <c r="D492" i="14"/>
  <c r="D492" i="22" s="1"/>
  <c r="D493" i="14"/>
  <c r="D493" i="22" s="1"/>
  <c r="D494" i="14"/>
  <c r="D494" i="22" s="1"/>
  <c r="D495" i="14"/>
  <c r="D495" i="22" s="1"/>
  <c r="D496" i="14"/>
  <c r="D496" i="22" s="1"/>
  <c r="D497" i="14"/>
  <c r="D497" i="22" s="1"/>
  <c r="D498" i="14"/>
  <c r="D498" i="22" s="1"/>
  <c r="D499" i="14"/>
  <c r="D499" i="22" s="1"/>
  <c r="D500" i="14"/>
  <c r="D500" i="22" s="1"/>
  <c r="D501" i="14"/>
  <c r="D501" i="22" s="1"/>
  <c r="D502" i="14"/>
  <c r="D502" i="22" s="1"/>
  <c r="D503" i="14"/>
  <c r="D503" i="22" s="1"/>
  <c r="D504" i="14"/>
  <c r="D504" i="22" s="1"/>
  <c r="D505" i="14"/>
  <c r="D505" i="22" s="1"/>
  <c r="D506" i="14"/>
  <c r="D506" i="22" s="1"/>
  <c r="D507" i="14"/>
  <c r="D507" i="22" s="1"/>
  <c r="D508" i="14"/>
  <c r="D508" i="22" s="1"/>
  <c r="D509" i="14"/>
  <c r="D509" i="22" s="1"/>
  <c r="D510" i="14"/>
  <c r="D510" i="22" s="1"/>
  <c r="D511" i="14"/>
  <c r="D511" i="22" s="1"/>
  <c r="D512" i="14"/>
  <c r="D512" i="22" s="1"/>
  <c r="D513" i="14"/>
  <c r="D513" i="22" s="1"/>
  <c r="D514" i="14"/>
  <c r="D514" i="22" s="1"/>
  <c r="D515" i="14"/>
  <c r="D515" i="22" s="1"/>
  <c r="D516" i="14"/>
  <c r="D516" i="22" s="1"/>
  <c r="D517" i="14"/>
  <c r="D517" i="22" s="1"/>
  <c r="D518" i="14"/>
  <c r="D518" i="22" s="1"/>
  <c r="D519" i="14"/>
  <c r="D519" i="22" s="1"/>
  <c r="D520" i="14"/>
  <c r="D520" i="22" s="1"/>
  <c r="D521" i="14"/>
  <c r="D521" i="22" s="1"/>
  <c r="D522" i="14"/>
  <c r="D522" i="22" s="1"/>
  <c r="D523" i="14"/>
  <c r="D523" i="22" s="1"/>
  <c r="D524" i="14"/>
  <c r="D524" i="22" s="1"/>
  <c r="D525" i="14"/>
  <c r="D525" i="22" s="1"/>
  <c r="D526" i="14"/>
  <c r="D526" i="22" s="1"/>
  <c r="D527" i="14"/>
  <c r="D527" i="22" s="1"/>
  <c r="D528" i="14"/>
  <c r="D528" i="22" s="1"/>
  <c r="D529" i="14"/>
  <c r="D529" i="22" s="1"/>
  <c r="D530" i="14"/>
  <c r="D530" i="22" s="1"/>
  <c r="D531" i="14"/>
  <c r="D531" i="22" s="1"/>
  <c r="D532" i="14"/>
  <c r="D532" i="22" s="1"/>
  <c r="D533" i="14"/>
  <c r="D533" i="22" s="1"/>
  <c r="D534" i="14"/>
  <c r="D534" i="22" s="1"/>
  <c r="D535" i="14"/>
  <c r="D535" i="22" s="1"/>
  <c r="D536" i="14"/>
  <c r="D536" i="22" s="1"/>
  <c r="D537" i="14"/>
  <c r="D537" i="22" s="1"/>
  <c r="D538" i="14"/>
  <c r="D538" i="22" s="1"/>
  <c r="D539" i="14"/>
  <c r="D539" i="22" s="1"/>
  <c r="D540" i="14"/>
  <c r="D540" i="22" s="1"/>
  <c r="D541" i="14"/>
  <c r="D541" i="22" s="1"/>
  <c r="D542" i="14"/>
  <c r="D542" i="22" s="1"/>
  <c r="D543" i="14"/>
  <c r="D543" i="22" s="1"/>
  <c r="D544" i="14"/>
  <c r="D544" i="22" s="1"/>
  <c r="D545" i="14"/>
  <c r="D545" i="22" s="1"/>
  <c r="D546" i="14"/>
  <c r="D546" i="22" s="1"/>
  <c r="D547" i="14"/>
  <c r="D547" i="22" s="1"/>
  <c r="D548" i="14"/>
  <c r="D548" i="22" s="1"/>
  <c r="D549" i="14"/>
  <c r="D549" i="22" s="1"/>
  <c r="D550" i="14"/>
  <c r="D550" i="22" s="1"/>
  <c r="D551" i="14"/>
  <c r="D551" i="22" s="1"/>
  <c r="D552" i="14"/>
  <c r="D552" i="22" s="1"/>
  <c r="D553" i="14"/>
  <c r="D553" i="22" s="1"/>
  <c r="D554" i="14"/>
  <c r="D554" i="22" s="1"/>
  <c r="D555" i="14"/>
  <c r="D555" i="22" s="1"/>
  <c r="D556" i="14"/>
  <c r="D556" i="22" s="1"/>
  <c r="D557" i="14"/>
  <c r="D557" i="22" s="1"/>
  <c r="D558" i="14"/>
  <c r="D558" i="22" s="1"/>
  <c r="D559" i="14"/>
  <c r="D559" i="22" s="1"/>
  <c r="D560" i="14"/>
  <c r="D560" i="22" s="1"/>
  <c r="D561" i="14"/>
  <c r="D561" i="22" s="1"/>
  <c r="D562" i="14"/>
  <c r="D562" i="22" s="1"/>
  <c r="D563" i="14"/>
  <c r="D563" i="22" s="1"/>
  <c r="D564" i="14"/>
  <c r="D564" i="22" s="1"/>
  <c r="D565" i="14"/>
  <c r="D565" i="22" s="1"/>
  <c r="D566" i="14"/>
  <c r="D566" i="22" s="1"/>
  <c r="D567" i="14"/>
  <c r="D567" i="22" s="1"/>
  <c r="D568" i="14"/>
  <c r="D568" i="22" s="1"/>
  <c r="D569" i="14"/>
  <c r="D569" i="22" s="1"/>
  <c r="D570" i="14"/>
  <c r="D570" i="22" s="1"/>
  <c r="D571" i="14"/>
  <c r="D571" i="22" s="1"/>
  <c r="D572" i="14"/>
  <c r="D572" i="22" s="1"/>
  <c r="D573" i="14"/>
  <c r="D573" i="22" s="1"/>
  <c r="D574" i="14"/>
  <c r="D574" i="22" s="1"/>
  <c r="D575" i="14"/>
  <c r="D575" i="22" s="1"/>
  <c r="D576" i="14"/>
  <c r="D576" i="22" s="1"/>
  <c r="D577" i="14"/>
  <c r="D577" i="22" s="1"/>
  <c r="D578" i="14"/>
  <c r="D578" i="22" s="1"/>
  <c r="D579" i="14"/>
  <c r="D579" i="22" s="1"/>
  <c r="D580" i="14"/>
  <c r="D580" i="22" s="1"/>
  <c r="D581" i="14"/>
  <c r="D581" i="22" s="1"/>
  <c r="D582" i="14"/>
  <c r="D582" i="22" s="1"/>
  <c r="D583" i="14"/>
  <c r="D583" i="22" s="1"/>
  <c r="D584" i="14"/>
  <c r="D584" i="22" s="1"/>
  <c r="D585" i="14"/>
  <c r="D585" i="22" s="1"/>
  <c r="D586" i="14"/>
  <c r="D586" i="22" s="1"/>
  <c r="D587" i="14"/>
  <c r="D587" i="22" s="1"/>
  <c r="D588" i="14"/>
  <c r="D588" i="22" s="1"/>
  <c r="D589" i="14"/>
  <c r="D589" i="22" s="1"/>
  <c r="D590" i="14"/>
  <c r="D590" i="22" s="1"/>
  <c r="D591" i="14"/>
  <c r="D591" i="22" s="1"/>
  <c r="D592" i="14"/>
  <c r="D592" i="22" s="1"/>
  <c r="D593" i="14"/>
  <c r="D593" i="22" s="1"/>
  <c r="D594" i="14"/>
  <c r="D594" i="22" s="1"/>
  <c r="D595" i="14"/>
  <c r="D595" i="22" s="1"/>
  <c r="D596" i="14"/>
  <c r="D596" i="22" s="1"/>
  <c r="D597" i="14"/>
  <c r="D597" i="22" s="1"/>
  <c r="D598" i="14"/>
  <c r="D598" i="22" s="1"/>
  <c r="D599" i="14"/>
  <c r="D599" i="22" s="1"/>
  <c r="D600" i="14"/>
  <c r="D600" i="22" s="1"/>
  <c r="D601" i="14"/>
  <c r="D601" i="22" s="1"/>
  <c r="D602" i="14"/>
  <c r="D602" i="22" s="1"/>
  <c r="D603" i="14"/>
  <c r="D603" i="22" s="1"/>
  <c r="D604" i="14"/>
  <c r="D604" i="22" s="1"/>
  <c r="D605" i="14"/>
  <c r="D605" i="22" s="1"/>
  <c r="D606" i="14"/>
  <c r="D606" i="22" s="1"/>
  <c r="D607" i="14"/>
  <c r="D607" i="22" s="1"/>
  <c r="D608" i="14"/>
  <c r="D608" i="22" s="1"/>
  <c r="D609" i="14"/>
  <c r="D609" i="22" s="1"/>
  <c r="D610" i="14"/>
  <c r="D610" i="22" s="1"/>
  <c r="D611" i="14"/>
  <c r="D611" i="22" s="1"/>
  <c r="D612" i="14"/>
  <c r="D612" i="22" s="1"/>
  <c r="D613" i="14"/>
  <c r="D613" i="22" s="1"/>
  <c r="D614" i="14"/>
  <c r="D614" i="22" s="1"/>
  <c r="D615" i="14"/>
  <c r="D615" i="22" s="1"/>
  <c r="D616" i="14"/>
  <c r="D616" i="22" s="1"/>
  <c r="D617" i="14"/>
  <c r="D617" i="22" s="1"/>
  <c r="D618" i="14"/>
  <c r="D618" i="22" s="1"/>
  <c r="D619" i="14"/>
  <c r="D619" i="22" s="1"/>
  <c r="D620" i="14"/>
  <c r="D620" i="22" s="1"/>
  <c r="D621" i="14"/>
  <c r="D621" i="22" s="1"/>
  <c r="D622" i="14"/>
  <c r="D622" i="22" s="1"/>
  <c r="D623" i="14"/>
  <c r="D623" i="22" s="1"/>
  <c r="D624" i="14"/>
  <c r="D624" i="22" s="1"/>
  <c r="D625" i="14"/>
  <c r="D625" i="22" s="1"/>
  <c r="D626" i="14"/>
  <c r="D626" i="22" s="1"/>
  <c r="D627" i="14"/>
  <c r="D627" i="22" s="1"/>
  <c r="D628" i="14"/>
  <c r="D628" i="22" s="1"/>
  <c r="D629" i="14"/>
  <c r="D629" i="22" s="1"/>
  <c r="D630" i="14"/>
  <c r="D630" i="22" s="1"/>
  <c r="D631" i="14"/>
  <c r="D631" i="22" s="1"/>
  <c r="D632" i="14"/>
  <c r="D632" i="22" s="1"/>
  <c r="D633" i="14"/>
  <c r="D633" i="22" s="1"/>
  <c r="D634" i="14"/>
  <c r="D634" i="22" s="1"/>
  <c r="D635" i="14"/>
  <c r="D635" i="22" s="1"/>
  <c r="D636" i="14"/>
  <c r="D636" i="22" s="1"/>
  <c r="D637" i="14"/>
  <c r="D637" i="22" s="1"/>
  <c r="D638" i="14"/>
  <c r="D638" i="22" s="1"/>
  <c r="D639" i="14"/>
  <c r="D639" i="22" s="1"/>
  <c r="D640" i="14"/>
  <c r="D640" i="22" s="1"/>
  <c r="D641" i="14"/>
  <c r="D641" i="22" s="1"/>
  <c r="D642" i="14"/>
  <c r="D642" i="22" s="1"/>
  <c r="D643" i="14"/>
  <c r="D643" i="22" s="1"/>
  <c r="D644" i="14"/>
  <c r="D644" i="22" s="1"/>
  <c r="D645" i="14"/>
  <c r="D645" i="22" s="1"/>
  <c r="D646" i="14"/>
  <c r="D646" i="22" s="1"/>
  <c r="D647" i="14"/>
  <c r="D647" i="22" s="1"/>
  <c r="D648" i="14"/>
  <c r="D648" i="22" s="1"/>
  <c r="D649" i="14"/>
  <c r="D649" i="22" s="1"/>
  <c r="D650" i="14"/>
  <c r="D650" i="22" s="1"/>
  <c r="D651" i="14"/>
  <c r="D651" i="22" s="1"/>
  <c r="D652" i="14"/>
  <c r="D652" i="22" s="1"/>
  <c r="D653" i="14"/>
  <c r="D653" i="22" s="1"/>
  <c r="D654" i="14"/>
  <c r="D654" i="22" s="1"/>
  <c r="D655" i="14"/>
  <c r="D655" i="22" s="1"/>
  <c r="D656" i="14"/>
  <c r="D656" i="22" s="1"/>
  <c r="D657" i="14"/>
  <c r="D657" i="22" s="1"/>
  <c r="D658" i="14"/>
  <c r="D658" i="22" s="1"/>
  <c r="D659" i="14"/>
  <c r="D659" i="22" s="1"/>
  <c r="D660" i="14"/>
  <c r="D660" i="22" s="1"/>
  <c r="D661" i="14"/>
  <c r="D661" i="22" s="1"/>
  <c r="D662" i="14"/>
  <c r="D662" i="22" s="1"/>
  <c r="D663" i="14"/>
  <c r="D663" i="22" s="1"/>
  <c r="D664" i="14"/>
  <c r="D664" i="22" s="1"/>
  <c r="D665" i="14"/>
  <c r="D665" i="22" s="1"/>
  <c r="D666" i="14"/>
  <c r="D666" i="22" s="1"/>
  <c r="D667" i="14"/>
  <c r="D667" i="22" s="1"/>
  <c r="D668" i="14"/>
  <c r="D668" i="22" s="1"/>
  <c r="D669" i="14"/>
  <c r="D669" i="22" s="1"/>
  <c r="D670" i="14"/>
  <c r="D670" i="22" s="1"/>
  <c r="D671" i="14"/>
  <c r="D671" i="22" s="1"/>
  <c r="D672" i="14"/>
  <c r="D672" i="22" s="1"/>
  <c r="D673" i="14"/>
  <c r="D673" i="22" s="1"/>
  <c r="D674" i="14"/>
  <c r="D674" i="22" s="1"/>
  <c r="D675" i="14"/>
  <c r="D675" i="22" s="1"/>
  <c r="D676" i="14"/>
  <c r="D676" i="22" s="1"/>
  <c r="D677" i="14"/>
  <c r="D677" i="22" s="1"/>
  <c r="D678" i="14"/>
  <c r="D678" i="22" s="1"/>
  <c r="D679" i="14"/>
  <c r="D679" i="22" s="1"/>
  <c r="D680" i="14"/>
  <c r="D680" i="22" s="1"/>
  <c r="D681" i="14"/>
  <c r="D681" i="22" s="1"/>
  <c r="D682" i="14"/>
  <c r="D682" i="22" s="1"/>
  <c r="D683" i="14"/>
  <c r="D683" i="22" s="1"/>
  <c r="D684" i="14"/>
  <c r="D684" i="22" s="1"/>
  <c r="D685" i="14"/>
  <c r="D685" i="22" s="1"/>
  <c r="D686" i="14"/>
  <c r="D686" i="22" s="1"/>
  <c r="D687" i="14"/>
  <c r="D687" i="22" s="1"/>
  <c r="D688" i="14"/>
  <c r="D688" i="22" s="1"/>
  <c r="D689" i="14"/>
  <c r="D689" i="22" s="1"/>
  <c r="D690" i="14"/>
  <c r="D690" i="22" s="1"/>
  <c r="D691" i="14"/>
  <c r="D691" i="22" s="1"/>
  <c r="D692" i="14"/>
  <c r="D692" i="22" s="1"/>
  <c r="D693" i="14"/>
  <c r="D693" i="22" s="1"/>
  <c r="D694" i="14"/>
  <c r="D694" i="22" s="1"/>
  <c r="D695" i="14"/>
  <c r="D695" i="22" s="1"/>
  <c r="D696" i="14"/>
  <c r="D696" i="22" s="1"/>
  <c r="D697" i="14"/>
  <c r="D697" i="22" s="1"/>
  <c r="D698" i="14"/>
  <c r="D698" i="22" s="1"/>
  <c r="D699" i="14"/>
  <c r="D699" i="22" s="1"/>
  <c r="D700" i="14"/>
  <c r="D700" i="22" s="1"/>
  <c r="D701" i="14"/>
  <c r="D701" i="22" s="1"/>
  <c r="D702" i="14"/>
  <c r="D702" i="22" s="1"/>
  <c r="D703" i="14"/>
  <c r="D703" i="22" s="1"/>
  <c r="D704" i="14"/>
  <c r="D704" i="22" s="1"/>
  <c r="D705" i="14"/>
  <c r="D705" i="22" s="1"/>
  <c r="D706" i="14"/>
  <c r="D706" i="22" s="1"/>
  <c r="D707" i="14"/>
  <c r="D707" i="22" s="1"/>
  <c r="D708" i="14"/>
  <c r="D708" i="22" s="1"/>
  <c r="D709" i="14"/>
  <c r="D709" i="22" s="1"/>
  <c r="D710" i="14"/>
  <c r="D710" i="22" s="1"/>
  <c r="D711" i="14"/>
  <c r="D711" i="22" s="1"/>
  <c r="D712" i="14"/>
  <c r="D712" i="22" s="1"/>
  <c r="D713" i="14"/>
  <c r="D713" i="22" s="1"/>
  <c r="D714" i="14"/>
  <c r="D714" i="22" s="1"/>
  <c r="D715" i="14"/>
  <c r="D715" i="22" s="1"/>
  <c r="D716" i="14"/>
  <c r="D716" i="22" s="1"/>
  <c r="D717" i="14"/>
  <c r="D717" i="22" s="1"/>
  <c r="D718" i="14"/>
  <c r="D718" i="22" s="1"/>
  <c r="D719" i="14"/>
  <c r="D719" i="22" s="1"/>
  <c r="D720" i="14"/>
  <c r="D720" i="22" s="1"/>
  <c r="D721" i="14"/>
  <c r="D721" i="22" s="1"/>
  <c r="D722" i="14"/>
  <c r="D722" i="22" s="1"/>
  <c r="D723" i="14"/>
  <c r="D723" i="22" s="1"/>
  <c r="D724" i="14"/>
  <c r="D724" i="22" s="1"/>
  <c r="D725" i="14"/>
  <c r="D725" i="22" s="1"/>
  <c r="D726" i="14"/>
  <c r="D726" i="22" s="1"/>
  <c r="D727" i="14"/>
  <c r="D727" i="22" s="1"/>
  <c r="D728" i="14"/>
  <c r="D728" i="22" s="1"/>
  <c r="D729" i="14"/>
  <c r="D729" i="22" s="1"/>
  <c r="D730" i="14"/>
  <c r="D730" i="22" s="1"/>
  <c r="D731" i="14"/>
  <c r="D731" i="22" s="1"/>
  <c r="D732" i="14"/>
  <c r="D732" i="22" s="1"/>
  <c r="D733" i="14"/>
  <c r="D733" i="22" s="1"/>
  <c r="D734" i="14"/>
  <c r="D734" i="22" s="1"/>
  <c r="D735" i="14"/>
  <c r="D735" i="22" s="1"/>
  <c r="D736" i="14"/>
  <c r="D736" i="22" s="1"/>
  <c r="D737" i="14"/>
  <c r="D737" i="22" s="1"/>
  <c r="D738" i="14"/>
  <c r="D738" i="22" s="1"/>
  <c r="D739" i="14"/>
  <c r="D739" i="22" s="1"/>
  <c r="D740" i="14"/>
  <c r="D740" i="22" s="1"/>
  <c r="D741" i="14"/>
  <c r="D741" i="22" s="1"/>
  <c r="D742" i="14"/>
  <c r="D742" i="22" s="1"/>
  <c r="D743" i="14"/>
  <c r="D743" i="22" s="1"/>
  <c r="D744" i="14"/>
  <c r="D744" i="22" s="1"/>
  <c r="D745" i="14"/>
  <c r="D745" i="22" s="1"/>
  <c r="D746" i="14"/>
  <c r="D746" i="22" s="1"/>
  <c r="D747" i="14"/>
  <c r="D747" i="22" s="1"/>
  <c r="D748" i="14"/>
  <c r="D748" i="22" s="1"/>
  <c r="D749" i="14"/>
  <c r="D749" i="22" s="1"/>
  <c r="D750" i="14"/>
  <c r="D750" i="22" s="1"/>
  <c r="D751" i="14"/>
  <c r="D751" i="22" s="1"/>
  <c r="D752" i="14"/>
  <c r="D752" i="22" s="1"/>
  <c r="D753" i="14"/>
  <c r="D753" i="22" s="1"/>
  <c r="D754" i="14"/>
  <c r="D754" i="22" s="1"/>
  <c r="D755" i="14"/>
  <c r="D755" i="22" s="1"/>
  <c r="D756" i="14"/>
  <c r="D756" i="22" s="1"/>
  <c r="D757" i="14"/>
  <c r="D757" i="22" s="1"/>
  <c r="D758" i="14"/>
  <c r="D758" i="22" s="1"/>
  <c r="D759" i="14"/>
  <c r="D759" i="22" s="1"/>
  <c r="D760" i="14"/>
  <c r="D760" i="22" s="1"/>
  <c r="D761" i="14"/>
  <c r="D761" i="22" s="1"/>
  <c r="D762" i="14"/>
  <c r="D762" i="22" s="1"/>
  <c r="D763" i="14"/>
  <c r="D763" i="22" s="1"/>
  <c r="D764" i="14"/>
  <c r="D764" i="22" s="1"/>
  <c r="D765" i="14"/>
  <c r="D765" i="22" s="1"/>
  <c r="D766" i="14"/>
  <c r="D766" i="22" s="1"/>
  <c r="D767" i="14"/>
  <c r="D767" i="22" s="1"/>
  <c r="D768" i="14"/>
  <c r="D768" i="22" s="1"/>
  <c r="D769" i="14"/>
  <c r="D769" i="22" s="1"/>
  <c r="D770" i="14"/>
  <c r="D770" i="22" s="1"/>
  <c r="D771" i="14"/>
  <c r="D771" i="22" s="1"/>
  <c r="D772" i="14"/>
  <c r="D772" i="22" s="1"/>
  <c r="D773" i="14"/>
  <c r="D773" i="22" s="1"/>
  <c r="D774" i="14"/>
  <c r="D774" i="22" s="1"/>
  <c r="D775" i="14"/>
  <c r="D775" i="22" s="1"/>
  <c r="D776" i="14"/>
  <c r="D776" i="22" s="1"/>
  <c r="D777" i="14"/>
  <c r="D777" i="22" s="1"/>
  <c r="D778" i="14"/>
  <c r="D778" i="22" s="1"/>
  <c r="D779" i="14"/>
  <c r="D779" i="22" s="1"/>
  <c r="D780" i="14"/>
  <c r="D780" i="22" s="1"/>
  <c r="D781" i="14"/>
  <c r="D781" i="22" s="1"/>
  <c r="D782" i="14"/>
  <c r="D782" i="22" s="1"/>
  <c r="D783" i="14"/>
  <c r="D783" i="22" s="1"/>
  <c r="D784" i="14"/>
  <c r="D784" i="22" s="1"/>
  <c r="D785" i="14"/>
  <c r="D785" i="22" s="1"/>
  <c r="D786" i="14"/>
  <c r="D786" i="22" s="1"/>
  <c r="D787" i="14"/>
  <c r="D787" i="22" s="1"/>
  <c r="D788" i="14"/>
  <c r="D788" i="22" s="1"/>
  <c r="D789" i="14"/>
  <c r="D789" i="22" s="1"/>
  <c r="D790" i="14"/>
  <c r="D790" i="22" s="1"/>
  <c r="D791" i="14"/>
  <c r="D791" i="22" s="1"/>
  <c r="D792" i="14"/>
  <c r="D792" i="22" s="1"/>
  <c r="D793" i="14"/>
  <c r="D793" i="22" s="1"/>
  <c r="D794" i="14"/>
  <c r="D794" i="22" s="1"/>
  <c r="D795" i="14"/>
  <c r="D795" i="22" s="1"/>
  <c r="D796" i="14"/>
  <c r="D796" i="22" s="1"/>
  <c r="D797" i="14"/>
  <c r="D797" i="22" s="1"/>
  <c r="D798" i="14"/>
  <c r="D798" i="22" s="1"/>
  <c r="D799" i="14"/>
  <c r="D799" i="22" s="1"/>
  <c r="D800" i="14"/>
  <c r="D800" i="22" s="1"/>
  <c r="D801" i="14"/>
  <c r="D801" i="22" s="1"/>
  <c r="D802" i="14"/>
  <c r="D802" i="22" s="1"/>
  <c r="D803" i="14"/>
  <c r="D803" i="22" s="1"/>
  <c r="D804" i="14"/>
  <c r="D804" i="22" s="1"/>
  <c r="D805" i="14"/>
  <c r="D805" i="22" s="1"/>
  <c r="D806" i="14"/>
  <c r="D806" i="22" s="1"/>
  <c r="D807" i="14"/>
  <c r="D807" i="22" s="1"/>
  <c r="D808" i="14"/>
  <c r="D808" i="22" s="1"/>
  <c r="D809" i="14"/>
  <c r="D809" i="22" s="1"/>
  <c r="D810" i="14"/>
  <c r="D810" i="22" s="1"/>
  <c r="D811" i="14"/>
  <c r="D811" i="22" s="1"/>
  <c r="D812" i="14"/>
  <c r="D812" i="22" s="1"/>
  <c r="D813" i="14"/>
  <c r="D813" i="22" s="1"/>
  <c r="D814" i="14"/>
  <c r="D814" i="22" s="1"/>
  <c r="D815" i="14"/>
  <c r="D815" i="22" s="1"/>
  <c r="D816" i="14"/>
  <c r="D816" i="22" s="1"/>
  <c r="D817" i="14"/>
  <c r="D817" i="22" s="1"/>
  <c r="D818" i="14"/>
  <c r="D818" i="22" s="1"/>
  <c r="D819" i="14"/>
  <c r="D819" i="22" s="1"/>
  <c r="D820" i="14"/>
  <c r="D820" i="22" s="1"/>
  <c r="D821" i="14"/>
  <c r="D821" i="22" s="1"/>
  <c r="D822" i="14"/>
  <c r="D822" i="22" s="1"/>
  <c r="D823" i="14"/>
  <c r="D823" i="22" s="1"/>
  <c r="D824" i="14"/>
  <c r="D824" i="22" s="1"/>
  <c r="D825" i="14"/>
  <c r="D825" i="22" s="1"/>
  <c r="D826" i="14"/>
  <c r="D826" i="22" s="1"/>
  <c r="D827" i="14"/>
  <c r="D827" i="22" s="1"/>
  <c r="D828" i="14"/>
  <c r="D828" i="22" s="1"/>
  <c r="D829" i="14"/>
  <c r="D829" i="22" s="1"/>
  <c r="D830" i="14"/>
  <c r="D830" i="22" s="1"/>
  <c r="D831" i="14"/>
  <c r="D831" i="22" s="1"/>
  <c r="D832" i="14"/>
  <c r="D832" i="22" s="1"/>
  <c r="D833" i="14"/>
  <c r="D833" i="22" s="1"/>
  <c r="D834" i="14"/>
  <c r="D834" i="22" s="1"/>
  <c r="D835" i="14"/>
  <c r="D835" i="22" s="1"/>
  <c r="D836" i="14"/>
  <c r="D836" i="22" s="1"/>
  <c r="D837" i="14"/>
  <c r="D837" i="22" s="1"/>
  <c r="D838" i="14"/>
  <c r="D838" i="22" s="1"/>
  <c r="D839" i="14"/>
  <c r="D839" i="22" s="1"/>
  <c r="D840" i="14"/>
  <c r="D840" i="22" s="1"/>
  <c r="D841" i="14"/>
  <c r="D841" i="22" s="1"/>
  <c r="D842" i="14"/>
  <c r="D842" i="22" s="1"/>
  <c r="D843" i="14"/>
  <c r="D843" i="22" s="1"/>
  <c r="D844" i="14"/>
  <c r="D844" i="22" s="1"/>
  <c r="D845" i="14"/>
  <c r="D845" i="22" s="1"/>
  <c r="D846" i="14"/>
  <c r="D846" i="22" s="1"/>
  <c r="D847" i="14"/>
  <c r="D847" i="22" s="1"/>
  <c r="D848" i="14"/>
  <c r="D848" i="22" s="1"/>
  <c r="D849" i="14"/>
  <c r="D849" i="22" s="1"/>
  <c r="D850" i="14"/>
  <c r="D850" i="22" s="1"/>
  <c r="D851" i="14"/>
  <c r="D851" i="22" s="1"/>
  <c r="D852" i="14"/>
  <c r="D852" i="22" s="1"/>
  <c r="D853" i="14"/>
  <c r="D853" i="22" s="1"/>
  <c r="D854" i="14"/>
  <c r="D854" i="22" s="1"/>
  <c r="D855" i="14"/>
  <c r="D855" i="22" s="1"/>
  <c r="D856" i="14"/>
  <c r="D856" i="22" s="1"/>
  <c r="D857" i="14"/>
  <c r="D857" i="22" s="1"/>
  <c r="D858" i="14"/>
  <c r="D858" i="22" s="1"/>
  <c r="D859" i="14"/>
  <c r="D859" i="22" s="1"/>
  <c r="D860" i="14"/>
  <c r="D860" i="22" s="1"/>
  <c r="D861" i="14"/>
  <c r="D861" i="22" s="1"/>
  <c r="D862" i="14"/>
  <c r="D862" i="22" s="1"/>
  <c r="D863" i="14"/>
  <c r="D863" i="22" s="1"/>
  <c r="D864" i="14"/>
  <c r="D864" i="22" s="1"/>
  <c r="D865" i="14"/>
  <c r="D865" i="22" s="1"/>
  <c r="D866" i="14"/>
  <c r="D866" i="22" s="1"/>
  <c r="D867" i="14"/>
  <c r="D867" i="22" s="1"/>
  <c r="D868" i="14"/>
  <c r="D868" i="22" s="1"/>
  <c r="D869" i="14"/>
  <c r="D869" i="22" s="1"/>
  <c r="D870" i="14"/>
  <c r="D870" i="22" s="1"/>
  <c r="D871" i="14"/>
  <c r="D871" i="22" s="1"/>
  <c r="D872" i="14"/>
  <c r="D872" i="22" s="1"/>
  <c r="D873" i="14"/>
  <c r="D873" i="22" s="1"/>
  <c r="D874" i="14"/>
  <c r="D874" i="22" s="1"/>
  <c r="D875" i="14"/>
  <c r="D875" i="22" s="1"/>
  <c r="D876" i="14"/>
  <c r="D876" i="22" s="1"/>
  <c r="D877" i="14"/>
  <c r="D877" i="22" s="1"/>
  <c r="D878" i="14"/>
  <c r="D878" i="22" s="1"/>
  <c r="D879" i="14"/>
  <c r="D879" i="22" s="1"/>
  <c r="D880" i="14"/>
  <c r="D880" i="22" s="1"/>
  <c r="D881" i="14"/>
  <c r="D881" i="22" s="1"/>
  <c r="D882" i="14"/>
  <c r="D882" i="22" s="1"/>
  <c r="D883" i="14"/>
  <c r="D883" i="22" s="1"/>
  <c r="D884" i="14"/>
  <c r="D884" i="22" s="1"/>
  <c r="D885" i="14"/>
  <c r="D885" i="22" s="1"/>
  <c r="D886" i="14"/>
  <c r="D886" i="22" s="1"/>
  <c r="D887" i="14"/>
  <c r="D887" i="22" s="1"/>
  <c r="D888" i="14"/>
  <c r="D888" i="22" s="1"/>
  <c r="D889" i="14"/>
  <c r="D889" i="22" s="1"/>
  <c r="D890" i="14"/>
  <c r="D890" i="22" s="1"/>
  <c r="D891" i="14"/>
  <c r="D891" i="22" s="1"/>
  <c r="D892" i="14"/>
  <c r="D892" i="22" s="1"/>
  <c r="D893" i="14"/>
  <c r="D893" i="22" s="1"/>
  <c r="D894" i="14"/>
  <c r="D894" i="22" s="1"/>
  <c r="D895" i="14"/>
  <c r="D895" i="22" s="1"/>
  <c r="D896" i="14"/>
  <c r="D896" i="22" s="1"/>
  <c r="D897" i="14"/>
  <c r="D897" i="22" s="1"/>
  <c r="D898" i="14"/>
  <c r="D898" i="22" s="1"/>
  <c r="D899" i="14"/>
  <c r="D899" i="22" s="1"/>
  <c r="D900" i="14"/>
  <c r="D900" i="22" s="1"/>
  <c r="D901" i="14"/>
  <c r="D901" i="22" s="1"/>
  <c r="D902" i="14"/>
  <c r="D902" i="22" s="1"/>
  <c r="D903" i="14"/>
  <c r="D903" i="22" s="1"/>
  <c r="D904" i="14"/>
  <c r="D904" i="22" s="1"/>
  <c r="D905" i="14"/>
  <c r="D905" i="22" s="1"/>
  <c r="D906" i="14"/>
  <c r="D906" i="22" s="1"/>
  <c r="D907" i="14"/>
  <c r="D907" i="22" s="1"/>
  <c r="D908" i="14"/>
  <c r="D908" i="22" s="1"/>
  <c r="D909" i="14"/>
  <c r="D909" i="22" s="1"/>
  <c r="D910" i="14"/>
  <c r="D910" i="22" s="1"/>
  <c r="D911" i="14"/>
  <c r="D911" i="22" s="1"/>
  <c r="D912" i="14"/>
  <c r="D912" i="22" s="1"/>
  <c r="D913" i="14"/>
  <c r="D913" i="22" s="1"/>
  <c r="D914" i="14"/>
  <c r="D914" i="22" s="1"/>
  <c r="D915" i="14"/>
  <c r="D915" i="22" s="1"/>
  <c r="D916" i="14"/>
  <c r="D916" i="22" s="1"/>
  <c r="D917" i="14"/>
  <c r="D917" i="22" s="1"/>
  <c r="D918" i="14"/>
  <c r="D918" i="22" s="1"/>
  <c r="D919" i="14"/>
  <c r="D919" i="22" s="1"/>
  <c r="D920" i="14"/>
  <c r="D920" i="22" s="1"/>
  <c r="D921" i="14"/>
  <c r="D921" i="22" s="1"/>
  <c r="D922" i="14"/>
  <c r="D922" i="22" s="1"/>
  <c r="D923" i="14"/>
  <c r="D923" i="22" s="1"/>
  <c r="D924" i="14"/>
  <c r="D924" i="22" s="1"/>
  <c r="D925" i="14"/>
  <c r="D925" i="22" s="1"/>
  <c r="D926" i="14"/>
  <c r="D926" i="22" s="1"/>
  <c r="D927" i="14"/>
  <c r="D927" i="22" s="1"/>
  <c r="D928" i="14"/>
  <c r="D928" i="22" s="1"/>
  <c r="D929" i="14"/>
  <c r="D929" i="22" s="1"/>
  <c r="D930" i="14"/>
  <c r="D930" i="22" s="1"/>
  <c r="D931" i="14"/>
  <c r="D931" i="22" s="1"/>
  <c r="D932" i="14"/>
  <c r="D932" i="22" s="1"/>
  <c r="D933" i="14"/>
  <c r="D933" i="22" s="1"/>
  <c r="D934" i="14"/>
  <c r="D934" i="22" s="1"/>
  <c r="D935" i="14"/>
  <c r="D935" i="22" s="1"/>
  <c r="D936" i="14"/>
  <c r="D936" i="22" s="1"/>
  <c r="D937" i="14"/>
  <c r="D937" i="22" s="1"/>
  <c r="D938" i="14"/>
  <c r="D938" i="22" s="1"/>
  <c r="D939" i="14"/>
  <c r="D939" i="22" s="1"/>
  <c r="D940" i="14"/>
  <c r="D940" i="22" s="1"/>
  <c r="D941" i="14"/>
  <c r="D941" i="22" s="1"/>
  <c r="D942" i="14"/>
  <c r="D942" i="22" s="1"/>
  <c r="D943" i="14"/>
  <c r="D943" i="22" s="1"/>
  <c r="D944" i="14"/>
  <c r="D944" i="22" s="1"/>
  <c r="D945" i="14"/>
  <c r="D945" i="22" s="1"/>
  <c r="D946" i="14"/>
  <c r="D946" i="22" s="1"/>
  <c r="D947" i="14"/>
  <c r="D947" i="22" s="1"/>
  <c r="D948" i="14"/>
  <c r="D948" i="22" s="1"/>
  <c r="D949" i="14"/>
  <c r="D949" i="22" s="1"/>
  <c r="D950" i="14"/>
  <c r="D950" i="22" s="1"/>
  <c r="D951" i="14"/>
  <c r="D951" i="22" s="1"/>
  <c r="D952" i="14"/>
  <c r="D952" i="22" s="1"/>
  <c r="D953" i="14"/>
  <c r="D953" i="22" s="1"/>
  <c r="D954" i="14"/>
  <c r="D954" i="22" s="1"/>
  <c r="D955" i="14"/>
  <c r="D955" i="22" s="1"/>
  <c r="D956" i="14"/>
  <c r="D956" i="22" s="1"/>
  <c r="D957" i="14"/>
  <c r="D957" i="22" s="1"/>
  <c r="D958" i="14"/>
  <c r="D958" i="22" s="1"/>
  <c r="D959" i="14"/>
  <c r="D959" i="22" s="1"/>
  <c r="D960" i="14"/>
  <c r="D960" i="22" s="1"/>
  <c r="D961" i="14"/>
  <c r="D961" i="22" s="1"/>
  <c r="D962" i="14"/>
  <c r="D962" i="22" s="1"/>
  <c r="D963" i="14"/>
  <c r="D963" i="22" s="1"/>
  <c r="D964" i="14"/>
  <c r="D964" i="22" s="1"/>
  <c r="D965" i="14"/>
  <c r="D965" i="22" s="1"/>
  <c r="D966" i="14"/>
  <c r="D966" i="22" s="1"/>
  <c r="D967" i="14"/>
  <c r="D967" i="22" s="1"/>
  <c r="D968" i="14"/>
  <c r="D968" i="22" s="1"/>
  <c r="D969" i="14"/>
  <c r="D969" i="22" s="1"/>
  <c r="D970" i="14"/>
  <c r="D970" i="22" s="1"/>
  <c r="D971" i="14"/>
  <c r="D971" i="22" s="1"/>
  <c r="D972" i="14"/>
  <c r="D972" i="22" s="1"/>
  <c r="D973" i="14"/>
  <c r="D973" i="22" s="1"/>
  <c r="D974" i="14"/>
  <c r="D974" i="22" s="1"/>
  <c r="D975" i="14"/>
  <c r="D975" i="22" s="1"/>
  <c r="D976" i="14"/>
  <c r="D976" i="22" s="1"/>
  <c r="D977" i="14"/>
  <c r="D977" i="22" s="1"/>
  <c r="D978" i="14"/>
  <c r="D978" i="22" s="1"/>
  <c r="D979" i="14"/>
  <c r="D979" i="22" s="1"/>
  <c r="D980" i="14"/>
  <c r="D980" i="22" s="1"/>
  <c r="D981" i="14"/>
  <c r="D981" i="22" s="1"/>
  <c r="D982" i="14"/>
  <c r="D982" i="22" s="1"/>
  <c r="D983" i="14"/>
  <c r="D983" i="22" s="1"/>
  <c r="D984" i="14"/>
  <c r="D984" i="22" s="1"/>
  <c r="D985" i="14"/>
  <c r="D985" i="22" s="1"/>
  <c r="D986" i="14"/>
  <c r="D986" i="22" s="1"/>
  <c r="D987" i="14"/>
  <c r="D987" i="22" s="1"/>
  <c r="D988" i="14"/>
  <c r="D988" i="22" s="1"/>
  <c r="D989" i="14"/>
  <c r="D989" i="22" s="1"/>
  <c r="D990" i="14"/>
  <c r="D990" i="22" s="1"/>
  <c r="D991" i="14"/>
  <c r="D991" i="22" s="1"/>
  <c r="D992" i="14"/>
  <c r="D992" i="22" s="1"/>
  <c r="D993" i="14"/>
  <c r="D993" i="22" s="1"/>
  <c r="D994" i="14"/>
  <c r="D994" i="22" s="1"/>
  <c r="D995" i="14"/>
  <c r="D995" i="22" s="1"/>
  <c r="D996" i="14"/>
  <c r="D996" i="22" s="1"/>
  <c r="D997" i="14"/>
  <c r="D997" i="22" s="1"/>
  <c r="D998" i="14"/>
  <c r="D998" i="22" s="1"/>
  <c r="D999" i="14"/>
  <c r="D999" i="22" s="1"/>
  <c r="D1000" i="14"/>
  <c r="D1000" i="22" s="1"/>
  <c r="D1001" i="14"/>
  <c r="D1001" i="22" s="1"/>
  <c r="D1002" i="14"/>
  <c r="D1002" i="22" s="1"/>
  <c r="D1003" i="14"/>
  <c r="D1003" i="22" s="1"/>
  <c r="D1004" i="14"/>
  <c r="D1004" i="22" s="1"/>
  <c r="D1005" i="14"/>
  <c r="D1005" i="22" s="1"/>
  <c r="D1006" i="14"/>
  <c r="D1006" i="22" s="1"/>
  <c r="D1007" i="14"/>
  <c r="D1007" i="22" s="1"/>
  <c r="D1008" i="14"/>
  <c r="D1008" i="22" s="1"/>
  <c r="D1009" i="14"/>
  <c r="D1009" i="22" s="1"/>
  <c r="D1010" i="14"/>
  <c r="D1010" i="22" s="1"/>
  <c r="L10" i="22"/>
  <c r="AI10" i="22" s="1"/>
  <c r="D50" i="30"/>
  <c r="H8" i="22"/>
  <c r="H8" i="14"/>
  <c r="J8" i="14"/>
  <c r="J8" i="22" s="1"/>
  <c r="A10" i="14"/>
  <c r="B88" i="19"/>
  <c r="C88" i="19"/>
  <c r="D88" i="19"/>
  <c r="E88" i="19"/>
  <c r="A88" i="19"/>
  <c r="M8" i="26"/>
  <c r="N8" i="26"/>
  <c r="O8" i="26"/>
  <c r="S8" i="26"/>
  <c r="L8" i="26"/>
  <c r="I8" i="26"/>
  <c r="J8" i="26"/>
  <c r="K8" i="26"/>
  <c r="H8" i="26"/>
  <c r="D8" i="26"/>
  <c r="E8" i="26"/>
  <c r="F8" i="26"/>
  <c r="G8" i="26"/>
  <c r="B8" i="26"/>
  <c r="B100" i="19"/>
  <c r="A101" i="19"/>
  <c r="A102" i="19"/>
  <c r="A103" i="19"/>
  <c r="A104" i="19"/>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J10" i="22"/>
  <c r="U10" i="22"/>
  <c r="A105" i="19"/>
  <c r="B104" i="19"/>
  <c r="O10" i="22"/>
  <c r="AP10" i="22" s="1"/>
  <c r="P10" i="22"/>
  <c r="Q10" i="22"/>
  <c r="N10" i="22"/>
  <c r="AO10" i="22" s="1"/>
  <c r="I10" i="22"/>
  <c r="K10" i="22"/>
  <c r="H10" i="22"/>
  <c r="AN10" i="22" s="1"/>
  <c r="A106" i="19"/>
  <c r="B105" i="19"/>
  <c r="AV10" i="22"/>
  <c r="A107" i="19"/>
  <c r="B106" i="19"/>
  <c r="U3" i="19"/>
  <c r="U4" i="19"/>
  <c r="U5" i="19"/>
  <c r="U6" i="19"/>
  <c r="U7" i="19"/>
  <c r="U8" i="19"/>
  <c r="U9" i="19"/>
  <c r="U10" i="19"/>
  <c r="U11" i="19"/>
  <c r="U2" i="19"/>
  <c r="E10" i="22"/>
  <c r="AJ10" i="22" s="1"/>
  <c r="F10" i="22"/>
  <c r="AM10" i="22" s="1"/>
  <c r="A108" i="19"/>
  <c r="B107" i="19"/>
  <c r="AF6" i="22"/>
  <c r="A109" i="19"/>
  <c r="B108" i="19"/>
  <c r="A110" i="19"/>
  <c r="B109" i="19"/>
  <c r="AL6" i="14"/>
  <c r="A111" i="19"/>
  <c r="B110" i="19"/>
  <c r="M2" i="19"/>
  <c r="L2" i="19"/>
  <c r="K2" i="19"/>
  <c r="J2" i="19"/>
  <c r="I2" i="19"/>
  <c r="G2" i="19"/>
  <c r="F2" i="19"/>
  <c r="E2" i="19"/>
  <c r="D2" i="19"/>
  <c r="C2" i="19"/>
  <c r="C27" i="19"/>
  <c r="A112" i="19"/>
  <c r="A113" i="19"/>
  <c r="B112" i="19"/>
  <c r="A24" i="12"/>
  <c r="C24" i="12"/>
  <c r="I10" i="12"/>
  <c r="I11" i="12"/>
  <c r="A114" i="19"/>
  <c r="B114" i="19"/>
  <c r="B113" i="19"/>
  <c r="I12" i="12"/>
  <c r="A25" i="12"/>
  <c r="C25" i="12"/>
  <c r="A115" i="19"/>
  <c r="I13" i="12"/>
  <c r="A26" i="12"/>
  <c r="C26" i="12"/>
  <c r="E26" i="12" s="1"/>
  <c r="A116" i="19"/>
  <c r="B115" i="19"/>
  <c r="I14" i="12"/>
  <c r="A27" i="12"/>
  <c r="C27" i="12"/>
  <c r="A117" i="19"/>
  <c r="A28" i="12"/>
  <c r="C28" i="12"/>
  <c r="E28" i="12" s="1"/>
  <c r="I15" i="12"/>
  <c r="A118" i="19"/>
  <c r="B117" i="19"/>
  <c r="I16" i="12"/>
  <c r="A29" i="12"/>
  <c r="C29" i="12"/>
  <c r="A119" i="19"/>
  <c r="A30" i="12"/>
  <c r="C30" i="12"/>
  <c r="I17" i="12"/>
  <c r="A120" i="19"/>
  <c r="I18" i="12"/>
  <c r="A31" i="12"/>
  <c r="C31" i="12"/>
  <c r="D31" i="12" s="1"/>
  <c r="A121" i="19"/>
  <c r="B120" i="19"/>
  <c r="A32" i="12"/>
  <c r="C32" i="12"/>
  <c r="G32" i="12" s="1"/>
  <c r="I19" i="12"/>
  <c r="A122" i="19"/>
  <c r="B121" i="19"/>
  <c r="I20" i="12"/>
  <c r="A33" i="12"/>
  <c r="C33" i="12"/>
  <c r="D33" i="12" s="1"/>
  <c r="A123" i="19"/>
  <c r="A34" i="12"/>
  <c r="C34" i="12"/>
  <c r="D34" i="12" s="1"/>
  <c r="I21" i="12"/>
  <c r="A124" i="19"/>
  <c r="I22" i="12"/>
  <c r="A35" i="12"/>
  <c r="C35" i="12"/>
  <c r="A125" i="19"/>
  <c r="A36" i="12"/>
  <c r="C36" i="12"/>
  <c r="F36" i="12" s="1"/>
  <c r="I23" i="12"/>
  <c r="A126" i="19"/>
  <c r="B125" i="19"/>
  <c r="I24" i="12"/>
  <c r="A37" i="12"/>
  <c r="C37" i="12"/>
  <c r="A127" i="19"/>
  <c r="A38" i="12"/>
  <c r="C38" i="12"/>
  <c r="I25" i="12"/>
  <c r="A128" i="19"/>
  <c r="B127" i="19"/>
  <c r="I26" i="12"/>
  <c r="A39" i="12"/>
  <c r="C39" i="12"/>
  <c r="A129" i="19"/>
  <c r="B128" i="19"/>
  <c r="A40" i="12"/>
  <c r="C40" i="12"/>
  <c r="D40" i="12" s="1"/>
  <c r="I27" i="12"/>
  <c r="A130" i="19"/>
  <c r="B130" i="19"/>
  <c r="B129" i="19"/>
  <c r="I28" i="12"/>
  <c r="A41" i="12"/>
  <c r="C41" i="12"/>
  <c r="F41" i="12" s="1"/>
  <c r="A131" i="19"/>
  <c r="A42" i="12"/>
  <c r="C42" i="12"/>
  <c r="D42" i="12" s="1"/>
  <c r="I29" i="12"/>
  <c r="A132" i="19"/>
  <c r="I30" i="12"/>
  <c r="A43" i="12"/>
  <c r="C43" i="12"/>
  <c r="D43" i="12" s="1"/>
  <c r="A133" i="19"/>
  <c r="B132" i="19"/>
  <c r="A44" i="12"/>
  <c r="C44" i="12"/>
  <c r="I31" i="12"/>
  <c r="A134" i="19"/>
  <c r="B133" i="19"/>
  <c r="I32" i="12"/>
  <c r="A45" i="12"/>
  <c r="C45" i="12"/>
  <c r="D45" i="12" s="1"/>
  <c r="A135" i="19"/>
  <c r="B134" i="19"/>
  <c r="A46" i="12"/>
  <c r="C46" i="12"/>
  <c r="E46" i="12" s="1"/>
  <c r="I33" i="12"/>
  <c r="A136" i="19"/>
  <c r="I34" i="12"/>
  <c r="A47" i="12"/>
  <c r="C47" i="12"/>
  <c r="E47" i="12" s="1"/>
  <c r="A137" i="19"/>
  <c r="A48" i="12"/>
  <c r="C48" i="12"/>
  <c r="F48" i="12" s="1"/>
  <c r="I35" i="12"/>
  <c r="A138" i="19"/>
  <c r="B138" i="19"/>
  <c r="B137" i="19"/>
  <c r="I36" i="12"/>
  <c r="A49" i="12"/>
  <c r="C49" i="12"/>
  <c r="D49" i="12" s="1"/>
  <c r="A139" i="19"/>
  <c r="B139" i="19"/>
  <c r="A50" i="12"/>
  <c r="C50" i="12"/>
  <c r="D50" i="12" s="1"/>
  <c r="I37" i="12"/>
  <c r="A140" i="19"/>
  <c r="I38" i="12"/>
  <c r="A51" i="12"/>
  <c r="C51" i="12"/>
  <c r="A141" i="19"/>
  <c r="A52" i="12"/>
  <c r="C52" i="12"/>
  <c r="D52" i="12" s="1"/>
  <c r="I39" i="12"/>
  <c r="A142" i="19"/>
  <c r="B142" i="19"/>
  <c r="A53" i="12"/>
  <c r="C53" i="12"/>
  <c r="F53" i="12" s="1"/>
  <c r="I40" i="12"/>
  <c r="A143" i="19"/>
  <c r="I41" i="12"/>
  <c r="A54" i="12"/>
  <c r="C54" i="12"/>
  <c r="D54" i="12" s="1"/>
  <c r="A144" i="19"/>
  <c r="B143" i="19"/>
  <c r="A55" i="12"/>
  <c r="C55" i="12"/>
  <c r="D55" i="12" s="1"/>
  <c r="I42" i="12"/>
  <c r="A145" i="19"/>
  <c r="I43" i="12"/>
  <c r="A56" i="12"/>
  <c r="C56" i="12"/>
  <c r="D56" i="12" s="1"/>
  <c r="A146" i="19"/>
  <c r="A57" i="12"/>
  <c r="C57" i="12"/>
  <c r="I44" i="12"/>
  <c r="A147" i="19"/>
  <c r="I45" i="12"/>
  <c r="A58" i="12"/>
  <c r="C58" i="12"/>
  <c r="E58" i="12" s="1"/>
  <c r="A148" i="19"/>
  <c r="B148" i="19"/>
  <c r="A59" i="12"/>
  <c r="C59" i="12"/>
  <c r="E59" i="12" s="1"/>
  <c r="I46" i="12"/>
  <c r="A149" i="19"/>
  <c r="I47" i="12"/>
  <c r="A60" i="12"/>
  <c r="C60" i="12"/>
  <c r="A150" i="19"/>
  <c r="A61" i="12"/>
  <c r="C61" i="12"/>
  <c r="D61" i="12" s="1"/>
  <c r="I48" i="12"/>
  <c r="A151" i="19"/>
  <c r="I49" i="12"/>
  <c r="A62" i="12"/>
  <c r="C62" i="12"/>
  <c r="A152" i="19"/>
  <c r="A63" i="12"/>
  <c r="C63" i="12"/>
  <c r="D63" i="12" s="1"/>
  <c r="I50" i="12"/>
  <c r="A153" i="19"/>
  <c r="B152" i="19"/>
  <c r="I51" i="12"/>
  <c r="A64" i="12"/>
  <c r="C64" i="12"/>
  <c r="A154" i="19"/>
  <c r="B153" i="19"/>
  <c r="A65" i="12"/>
  <c r="C65" i="12"/>
  <c r="E65" i="12" s="1"/>
  <c r="I52" i="12"/>
  <c r="A155" i="19"/>
  <c r="B154" i="19"/>
  <c r="I53" i="12"/>
  <c r="A66" i="12"/>
  <c r="C66" i="12"/>
  <c r="A156" i="19"/>
  <c r="A67" i="12"/>
  <c r="C67" i="12"/>
  <c r="F67" i="12" s="1"/>
  <c r="I54" i="12"/>
  <c r="A157" i="19"/>
  <c r="B157" i="19"/>
  <c r="I55" i="12"/>
  <c r="A68" i="12"/>
  <c r="C68" i="12"/>
  <c r="E68" i="12" s="1"/>
  <c r="A158" i="19"/>
  <c r="A69" i="12"/>
  <c r="C69" i="12"/>
  <c r="F69" i="12" s="1"/>
  <c r="I56" i="12"/>
  <c r="A159" i="19"/>
  <c r="I57" i="12"/>
  <c r="A70" i="12"/>
  <c r="C70" i="12"/>
  <c r="F70" i="12" s="1"/>
  <c r="A160" i="19"/>
  <c r="B159" i="19"/>
  <c r="A71" i="12"/>
  <c r="C71" i="12"/>
  <c r="G71" i="12" s="1"/>
  <c r="I58" i="12"/>
  <c r="A161" i="19"/>
  <c r="B160" i="19"/>
  <c r="I59" i="12"/>
  <c r="A72" i="12"/>
  <c r="C72" i="12"/>
  <c r="A162" i="19"/>
  <c r="A73" i="12"/>
  <c r="C73" i="12"/>
  <c r="I60" i="12"/>
  <c r="A163" i="19"/>
  <c r="B163" i="19"/>
  <c r="B162" i="19"/>
  <c r="I61" i="12"/>
  <c r="A74" i="12"/>
  <c r="C74" i="12"/>
  <c r="D74" i="12" s="1"/>
  <c r="A164" i="19"/>
  <c r="A75" i="12"/>
  <c r="C75" i="12"/>
  <c r="E75" i="12" s="1"/>
  <c r="I62" i="12"/>
  <c r="A165" i="19"/>
  <c r="I63" i="12"/>
  <c r="A76" i="12"/>
  <c r="C76" i="12"/>
  <c r="D76" i="12" s="1"/>
  <c r="A166" i="19"/>
  <c r="A77" i="12"/>
  <c r="C77" i="12"/>
  <c r="D77" i="12" s="1"/>
  <c r="I64" i="12"/>
  <c r="A167" i="19"/>
  <c r="B166" i="19"/>
  <c r="I65" i="12"/>
  <c r="A78" i="12"/>
  <c r="C78" i="12"/>
  <c r="G78" i="12" s="1"/>
  <c r="A168" i="19"/>
  <c r="A79" i="12"/>
  <c r="C79" i="12"/>
  <c r="D79" i="12" s="1"/>
  <c r="I66" i="12"/>
  <c r="A169" i="19"/>
  <c r="I67" i="12"/>
  <c r="A80" i="12"/>
  <c r="C80" i="12"/>
  <c r="E80" i="12" s="1"/>
  <c r="A170" i="19"/>
  <c r="A81" i="12"/>
  <c r="C81" i="12"/>
  <c r="F81" i="12" s="1"/>
  <c r="I68" i="12"/>
  <c r="A171" i="19"/>
  <c r="I69" i="12"/>
  <c r="A82" i="12"/>
  <c r="C82" i="12"/>
  <c r="D82" i="12" s="1"/>
  <c r="A172" i="19"/>
  <c r="B171" i="19"/>
  <c r="A83" i="12"/>
  <c r="C83" i="12"/>
  <c r="G83" i="12" s="1"/>
  <c r="I70" i="12"/>
  <c r="A173" i="19"/>
  <c r="I71" i="12"/>
  <c r="A84" i="12"/>
  <c r="C84" i="12"/>
  <c r="A174" i="19"/>
  <c r="A85" i="12"/>
  <c r="C85" i="12"/>
  <c r="F85" i="12" s="1"/>
  <c r="I72" i="12"/>
  <c r="A175" i="19"/>
  <c r="B174" i="19"/>
  <c r="I73" i="12"/>
  <c r="A86" i="12"/>
  <c r="C86" i="12"/>
  <c r="A176" i="19"/>
  <c r="A87" i="12"/>
  <c r="C87" i="12"/>
  <c r="F87" i="12" s="1"/>
  <c r="I74" i="12"/>
  <c r="A177" i="19"/>
  <c r="B176" i="19"/>
  <c r="I75" i="12"/>
  <c r="A88" i="12"/>
  <c r="C88" i="12"/>
  <c r="D88" i="12" s="1"/>
  <c r="A178" i="19"/>
  <c r="A89" i="12"/>
  <c r="C89" i="12"/>
  <c r="E89" i="12" s="1"/>
  <c r="I76" i="12"/>
  <c r="A179" i="19"/>
  <c r="B178" i="19"/>
  <c r="I77" i="12"/>
  <c r="A90" i="12"/>
  <c r="C90" i="12"/>
  <c r="E90" i="12" s="1"/>
  <c r="A180" i="19"/>
  <c r="B180" i="19"/>
  <c r="B179" i="19"/>
  <c r="A91" i="12"/>
  <c r="C91" i="12"/>
  <c r="D91" i="12" s="1"/>
  <c r="I78" i="12"/>
  <c r="A181" i="19"/>
  <c r="I79" i="12"/>
  <c r="A92" i="12"/>
  <c r="C92" i="12"/>
  <c r="E92" i="12" s="1"/>
  <c r="A182" i="19"/>
  <c r="B181" i="19"/>
  <c r="A93" i="12"/>
  <c r="C93" i="12"/>
  <c r="F93" i="12" s="1"/>
  <c r="I80" i="12"/>
  <c r="A183" i="19"/>
  <c r="B182" i="19"/>
  <c r="I81" i="12"/>
  <c r="A94" i="12"/>
  <c r="C94" i="12"/>
  <c r="D94" i="12" s="1"/>
  <c r="A184" i="19"/>
  <c r="B183" i="19"/>
  <c r="A95" i="12"/>
  <c r="C95" i="12"/>
  <c r="I82" i="12"/>
  <c r="A185" i="19"/>
  <c r="B184" i="19"/>
  <c r="I83" i="12"/>
  <c r="A96" i="12"/>
  <c r="C96" i="12"/>
  <c r="D96" i="12" s="1"/>
  <c r="A186" i="19"/>
  <c r="B186" i="19"/>
  <c r="B185" i="19"/>
  <c r="A97" i="12"/>
  <c r="C97" i="12"/>
  <c r="G97" i="12" s="1"/>
  <c r="I84" i="12"/>
  <c r="A187" i="19"/>
  <c r="B187" i="19"/>
  <c r="I85" i="12"/>
  <c r="A98" i="12"/>
  <c r="C98" i="12"/>
  <c r="A188" i="19"/>
  <c r="A99" i="12"/>
  <c r="C99" i="12"/>
  <c r="D99" i="12" s="1"/>
  <c r="I86" i="12"/>
  <c r="A189" i="19"/>
  <c r="B188" i="19"/>
  <c r="I87" i="12"/>
  <c r="A100" i="12"/>
  <c r="C100" i="12"/>
  <c r="A190" i="19"/>
  <c r="B190" i="19"/>
  <c r="B189" i="19"/>
  <c r="A101" i="12"/>
  <c r="C101" i="12"/>
  <c r="D101" i="12" s="1"/>
  <c r="I88" i="12"/>
  <c r="A191" i="19"/>
  <c r="B191" i="19"/>
  <c r="I89" i="12"/>
  <c r="A102" i="12"/>
  <c r="C102" i="12"/>
  <c r="E102" i="12" s="1"/>
  <c r="A192" i="19"/>
  <c r="A103" i="12"/>
  <c r="C103" i="12"/>
  <c r="E103" i="12" s="1"/>
  <c r="I90" i="12"/>
  <c r="A193" i="19"/>
  <c r="I91" i="12"/>
  <c r="A104" i="12"/>
  <c r="C104" i="12"/>
  <c r="D104" i="12" s="1"/>
  <c r="A194" i="19"/>
  <c r="B193" i="19"/>
  <c r="A105" i="12"/>
  <c r="C105" i="12"/>
  <c r="D105" i="12" s="1"/>
  <c r="I92" i="12"/>
  <c r="A195" i="19"/>
  <c r="B194" i="19"/>
  <c r="I93" i="12"/>
  <c r="A106" i="12"/>
  <c r="C106" i="12"/>
  <c r="A196" i="19"/>
  <c r="B195" i="19"/>
  <c r="A107" i="12"/>
  <c r="C107" i="12"/>
  <c r="G107" i="12" s="1"/>
  <c r="I94" i="12"/>
  <c r="A197" i="19"/>
  <c r="B196" i="19"/>
  <c r="A108" i="12"/>
  <c r="C108" i="12"/>
  <c r="G108" i="12" s="1"/>
  <c r="I95" i="12"/>
  <c r="A198" i="19"/>
  <c r="B198" i="19"/>
  <c r="B197" i="19"/>
  <c r="I96" i="12"/>
  <c r="A109" i="12"/>
  <c r="C109" i="12"/>
  <c r="D109" i="12" s="1"/>
  <c r="A199" i="19"/>
  <c r="B199" i="19"/>
  <c r="A110" i="12"/>
  <c r="C110" i="12"/>
  <c r="F110" i="12" s="1"/>
  <c r="I97" i="12"/>
  <c r="A200" i="19"/>
  <c r="I98" i="12"/>
  <c r="A111" i="12"/>
  <c r="C111" i="12"/>
  <c r="A201" i="19"/>
  <c r="B200" i="19"/>
  <c r="A112" i="12"/>
  <c r="C112" i="12"/>
  <c r="E112" i="12" s="1"/>
  <c r="I99" i="12"/>
  <c r="A202" i="19"/>
  <c r="B201" i="19"/>
  <c r="I100" i="12"/>
  <c r="A113" i="12"/>
  <c r="C113" i="12"/>
  <c r="F113" i="12" s="1"/>
  <c r="A203" i="19"/>
  <c r="B202" i="19"/>
  <c r="A114" i="12"/>
  <c r="C114" i="12"/>
  <c r="E114" i="12" s="1"/>
  <c r="I101" i="12"/>
  <c r="A204" i="19"/>
  <c r="B203" i="19"/>
  <c r="I102" i="12"/>
  <c r="A115" i="12"/>
  <c r="C115" i="12"/>
  <c r="D115" i="12" s="1"/>
  <c r="A205" i="19"/>
  <c r="A116" i="12"/>
  <c r="C116" i="12"/>
  <c r="D116" i="12" s="1"/>
  <c r="I103" i="12"/>
  <c r="A206" i="19"/>
  <c r="I104" i="12"/>
  <c r="A117" i="12"/>
  <c r="C117" i="12"/>
  <c r="A207" i="19"/>
  <c r="A118" i="12"/>
  <c r="C118" i="12"/>
  <c r="I105" i="12"/>
  <c r="A208" i="19"/>
  <c r="B207" i="19"/>
  <c r="I106" i="12"/>
  <c r="A119" i="12"/>
  <c r="C119" i="12"/>
  <c r="D119" i="12" s="1"/>
  <c r="A209" i="19"/>
  <c r="B209" i="19"/>
  <c r="A120" i="12"/>
  <c r="C120" i="12"/>
  <c r="I107" i="12"/>
  <c r="A210" i="19"/>
  <c r="I108" i="12"/>
  <c r="A121" i="12"/>
  <c r="C121" i="12"/>
  <c r="D121" i="12" s="1"/>
  <c r="A211" i="19"/>
  <c r="B210" i="19"/>
  <c r="A122" i="12"/>
  <c r="C122" i="12"/>
  <c r="E122" i="12" s="1"/>
  <c r="I109" i="12"/>
  <c r="A212" i="19"/>
  <c r="B212" i="19"/>
  <c r="I110" i="12"/>
  <c r="A123" i="12"/>
  <c r="C123" i="12"/>
  <c r="E123" i="12" s="1"/>
  <c r="A213" i="19"/>
  <c r="B213" i="19"/>
  <c r="A124" i="12"/>
  <c r="C124" i="12"/>
  <c r="E124" i="12" s="1"/>
  <c r="I111" i="12"/>
  <c r="A214" i="19"/>
  <c r="B214" i="19"/>
  <c r="I112" i="12"/>
  <c r="A125" i="12"/>
  <c r="C125" i="12"/>
  <c r="A215" i="19"/>
  <c r="A126" i="12"/>
  <c r="C126" i="12"/>
  <c r="E126" i="12" s="1"/>
  <c r="I113" i="12"/>
  <c r="A216" i="19"/>
  <c r="B216" i="19"/>
  <c r="B215" i="19"/>
  <c r="I114" i="12"/>
  <c r="A127" i="12"/>
  <c r="C127" i="12"/>
  <c r="A217" i="19"/>
  <c r="A128" i="12"/>
  <c r="C128" i="12"/>
  <c r="E128" i="12" s="1"/>
  <c r="I115" i="12"/>
  <c r="A218" i="19"/>
  <c r="B217" i="19"/>
  <c r="I116" i="12"/>
  <c r="A129" i="12"/>
  <c r="C129" i="12"/>
  <c r="D129" i="12" s="1"/>
  <c r="A219" i="19"/>
  <c r="B218" i="19"/>
  <c r="A130" i="12"/>
  <c r="C130" i="12"/>
  <c r="G130" i="12" s="1"/>
  <c r="I117" i="12"/>
  <c r="A220" i="19"/>
  <c r="B219" i="19"/>
  <c r="A131" i="12"/>
  <c r="C131" i="12"/>
  <c r="F131" i="12" s="1"/>
  <c r="I118" i="12"/>
  <c r="A221" i="19"/>
  <c r="B220" i="19"/>
  <c r="I119" i="12"/>
  <c r="A132" i="12"/>
  <c r="C132" i="12"/>
  <c r="D132" i="12" s="1"/>
  <c r="A222" i="19"/>
  <c r="B222" i="19"/>
  <c r="A133" i="12"/>
  <c r="C133" i="12"/>
  <c r="I120" i="12"/>
  <c r="A223" i="19"/>
  <c r="B223" i="19"/>
  <c r="I121" i="12"/>
  <c r="A134" i="12"/>
  <c r="C134" i="12"/>
  <c r="E134" i="12" s="1"/>
  <c r="A224" i="19"/>
  <c r="A135" i="12"/>
  <c r="C135" i="12"/>
  <c r="F135" i="12" s="1"/>
  <c r="I122" i="12"/>
  <c r="A225" i="19"/>
  <c r="B224" i="19"/>
  <c r="I123" i="12"/>
  <c r="A136" i="12"/>
  <c r="C136" i="12"/>
  <c r="A226" i="19"/>
  <c r="B225" i="19"/>
  <c r="A137" i="12"/>
  <c r="C137" i="12"/>
  <c r="F137" i="12" s="1"/>
  <c r="I124" i="12"/>
  <c r="A227" i="19"/>
  <c r="B226" i="19"/>
  <c r="I125" i="12"/>
  <c r="A138" i="12"/>
  <c r="C138" i="12"/>
  <c r="A228" i="19"/>
  <c r="B227" i="19"/>
  <c r="A139" i="12"/>
  <c r="C139" i="12"/>
  <c r="E139" i="12" s="1"/>
  <c r="I126" i="12"/>
  <c r="A229" i="19"/>
  <c r="B229" i="19"/>
  <c r="I127" i="12"/>
  <c r="A140" i="12"/>
  <c r="C140" i="12"/>
  <c r="F140" i="12" s="1"/>
  <c r="A230" i="19"/>
  <c r="A141" i="12"/>
  <c r="C141" i="12"/>
  <c r="I128" i="12"/>
  <c r="A231" i="19"/>
  <c r="A142" i="12"/>
  <c r="C142" i="12"/>
  <c r="I129" i="12"/>
  <c r="A232" i="19"/>
  <c r="I130" i="12"/>
  <c r="A143" i="12"/>
  <c r="C143" i="12"/>
  <c r="A233" i="19"/>
  <c r="I131" i="12"/>
  <c r="A144" i="12"/>
  <c r="C144" i="12"/>
  <c r="D144" i="12" s="1"/>
  <c r="A234" i="19"/>
  <c r="A145" i="12"/>
  <c r="C145" i="12"/>
  <c r="I132" i="12"/>
  <c r="A235" i="19"/>
  <c r="A146" i="12"/>
  <c r="C146" i="12"/>
  <c r="D146" i="12" s="1"/>
  <c r="I133" i="12"/>
  <c r="A236" i="19"/>
  <c r="B236" i="19"/>
  <c r="I134" i="12"/>
  <c r="A147" i="12"/>
  <c r="C147" i="12"/>
  <c r="F147" i="12" s="1"/>
  <c r="A237" i="19"/>
  <c r="A148" i="12"/>
  <c r="C148" i="12"/>
  <c r="F148" i="12" s="1"/>
  <c r="I135" i="12"/>
  <c r="A238" i="19"/>
  <c r="I136" i="12"/>
  <c r="A149" i="12"/>
  <c r="C149" i="12"/>
  <c r="F149" i="12" s="1"/>
  <c r="A239" i="19"/>
  <c r="B238" i="19"/>
  <c r="A150" i="12"/>
  <c r="C150" i="12"/>
  <c r="I137" i="12"/>
  <c r="A240" i="19"/>
  <c r="B240" i="19"/>
  <c r="I138" i="12"/>
  <c r="A151" i="12"/>
  <c r="C151" i="12"/>
  <c r="A241" i="19"/>
  <c r="B241" i="19"/>
  <c r="A152" i="12"/>
  <c r="C152" i="12"/>
  <c r="D152" i="12" s="1"/>
  <c r="I139" i="12"/>
  <c r="A242" i="19"/>
  <c r="I140" i="12"/>
  <c r="A153" i="12"/>
  <c r="C153" i="12"/>
  <c r="A243" i="19"/>
  <c r="B242" i="19"/>
  <c r="A154" i="12"/>
  <c r="C154" i="12"/>
  <c r="G154" i="12" s="1"/>
  <c r="I141" i="12"/>
  <c r="A244" i="19"/>
  <c r="B243" i="19"/>
  <c r="I142" i="12"/>
  <c r="A155" i="12"/>
  <c r="C155" i="12"/>
  <c r="F155" i="12" s="1"/>
  <c r="A245" i="19"/>
  <c r="A156" i="12"/>
  <c r="C156" i="12"/>
  <c r="I143" i="12"/>
  <c r="A246" i="19"/>
  <c r="B246" i="19"/>
  <c r="B245" i="19"/>
  <c r="I144" i="12"/>
  <c r="A157" i="12"/>
  <c r="C157" i="12"/>
  <c r="F157" i="12" s="1"/>
  <c r="A247" i="19"/>
  <c r="B247" i="19"/>
  <c r="A158" i="12"/>
  <c r="C158" i="12"/>
  <c r="F158" i="12" s="1"/>
  <c r="I145" i="12"/>
  <c r="A248" i="19"/>
  <c r="I146" i="12"/>
  <c r="A159" i="12"/>
  <c r="C159" i="12"/>
  <c r="A249" i="19"/>
  <c r="B248" i="19"/>
  <c r="A160" i="12"/>
  <c r="C160" i="12"/>
  <c r="D160" i="12" s="1"/>
  <c r="I147" i="12"/>
  <c r="A250" i="19"/>
  <c r="B249" i="19"/>
  <c r="I148" i="12"/>
  <c r="A161" i="12"/>
  <c r="C161" i="12"/>
  <c r="F161" i="12" s="1"/>
  <c r="A251" i="19"/>
  <c r="B251" i="19"/>
  <c r="A162" i="12"/>
  <c r="C162" i="12"/>
  <c r="E162" i="12" s="1"/>
  <c r="I149" i="12"/>
  <c r="A252" i="19"/>
  <c r="I150" i="12"/>
  <c r="A163" i="12"/>
  <c r="C163" i="12"/>
  <c r="A253" i="19"/>
  <c r="A164" i="12"/>
  <c r="C164" i="12"/>
  <c r="I151" i="12"/>
  <c r="A254" i="19"/>
  <c r="I152" i="12"/>
  <c r="A165" i="12"/>
  <c r="C165" i="12"/>
  <c r="D165" i="12" s="1"/>
  <c r="A255" i="19"/>
  <c r="A166" i="12"/>
  <c r="C166" i="12"/>
  <c r="F166" i="12" s="1"/>
  <c r="I153" i="12"/>
  <c r="A256" i="19"/>
  <c r="I154" i="12"/>
  <c r="A167" i="12"/>
  <c r="C167" i="12"/>
  <c r="E167" i="12" s="1"/>
  <c r="A257" i="19"/>
  <c r="A168" i="12"/>
  <c r="C168" i="12"/>
  <c r="F168" i="12" s="1"/>
  <c r="I155" i="12"/>
  <c r="A258" i="19"/>
  <c r="I156" i="12"/>
  <c r="A169" i="12"/>
  <c r="C169" i="12"/>
  <c r="A259" i="19"/>
  <c r="A170" i="12"/>
  <c r="C170" i="12"/>
  <c r="D170" i="12" s="1"/>
  <c r="I157" i="12"/>
  <c r="A260" i="19"/>
  <c r="I158" i="12"/>
  <c r="A171" i="12"/>
  <c r="C171" i="12"/>
  <c r="D171" i="12" s="1"/>
  <c r="A261" i="19"/>
  <c r="B260" i="19"/>
  <c r="A172" i="12"/>
  <c r="C172" i="12"/>
  <c r="F172" i="12" s="1"/>
  <c r="I159" i="12"/>
  <c r="A262" i="19"/>
  <c r="I160" i="12"/>
  <c r="A173" i="12"/>
  <c r="C173" i="12"/>
  <c r="D173" i="12" s="1"/>
  <c r="A263" i="19"/>
  <c r="A174" i="12"/>
  <c r="C174" i="12"/>
  <c r="E174" i="12" s="1"/>
  <c r="I161" i="12"/>
  <c r="A264" i="19"/>
  <c r="B264" i="19"/>
  <c r="B263" i="19"/>
  <c r="I162" i="12"/>
  <c r="A175" i="12"/>
  <c r="C175" i="12"/>
  <c r="A265" i="19"/>
  <c r="A176" i="12"/>
  <c r="C176" i="12"/>
  <c r="I163" i="12"/>
  <c r="A266" i="19"/>
  <c r="B265" i="19"/>
  <c r="I164" i="12"/>
  <c r="A177" i="12"/>
  <c r="C177" i="12"/>
  <c r="F177" i="12" s="1"/>
  <c r="A267" i="19"/>
  <c r="B266" i="19"/>
  <c r="A178" i="12"/>
  <c r="C178" i="12"/>
  <c r="E178" i="12" s="1"/>
  <c r="I165" i="12"/>
  <c r="A268" i="19"/>
  <c r="A179" i="12"/>
  <c r="C179" i="12"/>
  <c r="F179" i="12" s="1"/>
  <c r="I166" i="12"/>
  <c r="A269" i="19"/>
  <c r="I167" i="12"/>
  <c r="A180" i="12"/>
  <c r="C180" i="12"/>
  <c r="A270" i="19"/>
  <c r="A181" i="12"/>
  <c r="C181" i="12"/>
  <c r="I168" i="12"/>
  <c r="A271" i="19"/>
  <c r="A182" i="12"/>
  <c r="C182" i="12"/>
  <c r="G182" i="12" s="1"/>
  <c r="I169" i="12"/>
  <c r="A272" i="19"/>
  <c r="I170" i="12"/>
  <c r="A183" i="12"/>
  <c r="C183" i="12"/>
  <c r="F183" i="12" s="1"/>
  <c r="A273" i="19"/>
  <c r="A184" i="12"/>
  <c r="C184" i="12"/>
  <c r="I171" i="12"/>
  <c r="A274" i="19"/>
  <c r="I172" i="12"/>
  <c r="A185" i="12"/>
  <c r="C185" i="12"/>
  <c r="D185" i="12" s="1"/>
  <c r="A275" i="19"/>
  <c r="A186" i="12"/>
  <c r="C186" i="12"/>
  <c r="E186" i="12" s="1"/>
  <c r="I173" i="12"/>
  <c r="A276" i="19"/>
  <c r="B275" i="19"/>
  <c r="I174" i="12"/>
  <c r="A187" i="12"/>
  <c r="C187" i="12"/>
  <c r="A277" i="19"/>
  <c r="B276" i="19"/>
  <c r="A188" i="12"/>
  <c r="C188" i="12"/>
  <c r="E188" i="12" s="1"/>
  <c r="I175" i="12"/>
  <c r="A278" i="19"/>
  <c r="B277" i="19"/>
  <c r="I176" i="12"/>
  <c r="A189" i="12"/>
  <c r="C189" i="12"/>
  <c r="A279" i="19"/>
  <c r="B278" i="19"/>
  <c r="A190" i="12"/>
  <c r="C190" i="12"/>
  <c r="G190" i="12" s="1"/>
  <c r="I177" i="12"/>
  <c r="A280" i="19"/>
  <c r="I178" i="12"/>
  <c r="A191" i="12"/>
  <c r="C191" i="12"/>
  <c r="F191" i="12" s="1"/>
  <c r="A281" i="19"/>
  <c r="B280" i="19"/>
  <c r="A192" i="12"/>
  <c r="C192" i="12"/>
  <c r="I179" i="12"/>
  <c r="A282" i="19"/>
  <c r="I180" i="12"/>
  <c r="A193" i="12"/>
  <c r="C193" i="12"/>
  <c r="F193" i="12" s="1"/>
  <c r="A283" i="19"/>
  <c r="B282" i="19"/>
  <c r="A194" i="12"/>
  <c r="C194" i="12"/>
  <c r="D194" i="12" s="1"/>
  <c r="I181" i="12"/>
  <c r="A284" i="19"/>
  <c r="I182" i="12"/>
  <c r="A195" i="12"/>
  <c r="C195" i="12"/>
  <c r="F195" i="12" s="1"/>
  <c r="A285" i="19"/>
  <c r="A196" i="12"/>
  <c r="C196" i="12"/>
  <c r="I183" i="12"/>
  <c r="A286" i="19"/>
  <c r="I184" i="12"/>
  <c r="A197" i="12"/>
  <c r="C197" i="12"/>
  <c r="F197" i="12" s="1"/>
  <c r="A287" i="19"/>
  <c r="A198" i="12"/>
  <c r="C198" i="12"/>
  <c r="F198" i="12" s="1"/>
  <c r="I185" i="12"/>
  <c r="A288" i="19"/>
  <c r="I186" i="12"/>
  <c r="A199" i="12"/>
  <c r="C199" i="12"/>
  <c r="A289" i="19"/>
  <c r="A200" i="12"/>
  <c r="C200" i="12"/>
  <c r="D200" i="12" s="1"/>
  <c r="I187" i="12"/>
  <c r="A290" i="19"/>
  <c r="A201" i="12"/>
  <c r="C201" i="12"/>
  <c r="G201" i="12" s="1"/>
  <c r="I188" i="12"/>
  <c r="A291" i="19"/>
  <c r="I189" i="12"/>
  <c r="A202" i="12"/>
  <c r="C202" i="12"/>
  <c r="F202" i="12" s="1"/>
  <c r="A292" i="19"/>
  <c r="A203" i="12"/>
  <c r="C203" i="12"/>
  <c r="G203" i="12" s="1"/>
  <c r="I190" i="12"/>
  <c r="A293" i="19"/>
  <c r="I191" i="12"/>
  <c r="A204" i="12"/>
  <c r="C204" i="12"/>
  <c r="G204" i="12" s="1"/>
  <c r="A294" i="19"/>
  <c r="A205" i="12"/>
  <c r="C205" i="12"/>
  <c r="D205" i="12" s="1"/>
  <c r="I192" i="12"/>
  <c r="A295" i="19"/>
  <c r="A206" i="12"/>
  <c r="C206" i="12"/>
  <c r="E206" i="12" s="1"/>
  <c r="I193" i="12"/>
  <c r="A296" i="19"/>
  <c r="I194" i="12"/>
  <c r="A207" i="12"/>
  <c r="C207" i="12"/>
  <c r="G207" i="12" s="1"/>
  <c r="A297" i="19"/>
  <c r="A208" i="12"/>
  <c r="C208" i="12"/>
  <c r="F208" i="12" s="1"/>
  <c r="I195" i="12"/>
  <c r="A298" i="19"/>
  <c r="I196" i="12"/>
  <c r="A209" i="12"/>
  <c r="C209" i="12"/>
  <c r="F209" i="12" s="1"/>
  <c r="A299" i="19"/>
  <c r="A210" i="12"/>
  <c r="C210" i="12"/>
  <c r="D210" i="12" s="1"/>
  <c r="I197" i="12"/>
  <c r="A300" i="19"/>
  <c r="I198" i="12"/>
  <c r="A211" i="12"/>
  <c r="C211" i="12"/>
  <c r="D211" i="12" s="1"/>
  <c r="A301" i="19"/>
  <c r="A212" i="12"/>
  <c r="C212" i="12"/>
  <c r="E212" i="12" s="1"/>
  <c r="I199" i="12"/>
  <c r="A302" i="19"/>
  <c r="I200" i="12"/>
  <c r="A213" i="12"/>
  <c r="C213" i="12"/>
  <c r="F213" i="12" s="1"/>
  <c r="A303" i="19"/>
  <c r="A214" i="12"/>
  <c r="C214" i="12"/>
  <c r="F214" i="12" s="1"/>
  <c r="I201" i="12"/>
  <c r="A304" i="19"/>
  <c r="I202" i="12"/>
  <c r="A215" i="12"/>
  <c r="C215" i="12"/>
  <c r="D215" i="12" s="1"/>
  <c r="A305" i="19"/>
  <c r="B304" i="19"/>
  <c r="A216" i="12"/>
  <c r="C216" i="12"/>
  <c r="D216" i="12" s="1"/>
  <c r="I203" i="12"/>
  <c r="A306" i="19"/>
  <c r="I204" i="12"/>
  <c r="A217" i="12"/>
  <c r="C217" i="12"/>
  <c r="F217" i="12" s="1"/>
  <c r="DF216" i="26"/>
  <c r="D304" i="19" s="1"/>
  <c r="A307" i="19"/>
  <c r="A218" i="12"/>
  <c r="C218" i="12"/>
  <c r="F218" i="12" s="1"/>
  <c r="I205" i="12"/>
  <c r="DF14" i="26"/>
  <c r="D102" i="19" s="1"/>
  <c r="DF36" i="26"/>
  <c r="D124" i="19" s="1"/>
  <c r="DF71" i="26"/>
  <c r="D159" i="19" s="1"/>
  <c r="DF97" i="26"/>
  <c r="D185" i="19" s="1"/>
  <c r="DF136" i="26"/>
  <c r="D224" i="19" s="1"/>
  <c r="DF167" i="26"/>
  <c r="D255" i="19" s="1"/>
  <c r="DF196" i="26"/>
  <c r="D284" i="19" s="1"/>
  <c r="DF197" i="26"/>
  <c r="D285" i="19" s="1"/>
  <c r="DF25" i="26"/>
  <c r="D113" i="19" s="1"/>
  <c r="DF56" i="26"/>
  <c r="D144" i="19" s="1"/>
  <c r="DF88" i="26"/>
  <c r="D176" i="19" s="1"/>
  <c r="DF120" i="26"/>
  <c r="D208" i="19" s="1"/>
  <c r="DF153" i="26"/>
  <c r="D241" i="19" s="1"/>
  <c r="DF183" i="26"/>
  <c r="D271" i="19" s="1"/>
  <c r="DF26" i="26"/>
  <c r="D114" i="19" s="1"/>
  <c r="DF61" i="26"/>
  <c r="D149" i="19" s="1"/>
  <c r="DF92" i="26"/>
  <c r="D180" i="19" s="1"/>
  <c r="DF121" i="26"/>
  <c r="D209" i="19" s="1"/>
  <c r="DF151" i="26"/>
  <c r="D239" i="19" s="1"/>
  <c r="DF185" i="26"/>
  <c r="D273" i="19" s="1"/>
  <c r="DF29" i="26"/>
  <c r="D117" i="19" s="1"/>
  <c r="DF57" i="26"/>
  <c r="D145" i="19" s="1"/>
  <c r="DF89" i="26"/>
  <c r="D177" i="19" s="1"/>
  <c r="DF123" i="26"/>
  <c r="D211" i="19" s="1"/>
  <c r="DF156" i="26"/>
  <c r="D244" i="19" s="1"/>
  <c r="DF182" i="26"/>
  <c r="D270" i="19" s="1"/>
  <c r="DF217" i="26"/>
  <c r="D305" i="19" s="1"/>
  <c r="DF40" i="26"/>
  <c r="D128" i="19" s="1"/>
  <c r="DF72" i="26"/>
  <c r="D160" i="19" s="1"/>
  <c r="DF103" i="26"/>
  <c r="D191" i="19" s="1"/>
  <c r="DF134" i="26"/>
  <c r="D222" i="19" s="1"/>
  <c r="DF170" i="26"/>
  <c r="D258" i="19" s="1"/>
  <c r="DF200" i="26"/>
  <c r="D288" i="19" s="1"/>
  <c r="DF209" i="26"/>
  <c r="D297" i="19" s="1"/>
  <c r="DF28" i="26"/>
  <c r="D116" i="19" s="1"/>
  <c r="DF59" i="26"/>
  <c r="D147" i="19" s="1"/>
  <c r="DF93" i="26"/>
  <c r="D181" i="19" s="1"/>
  <c r="DF126" i="26"/>
  <c r="D214" i="19" s="1"/>
  <c r="DF160" i="26"/>
  <c r="D248" i="19" s="1"/>
  <c r="DF192" i="26"/>
  <c r="D280" i="19" s="1"/>
  <c r="DF32" i="26"/>
  <c r="D120" i="19" s="1"/>
  <c r="DF62" i="26"/>
  <c r="D150" i="19" s="1"/>
  <c r="DF95" i="26"/>
  <c r="D183" i="19" s="1"/>
  <c r="DF125" i="26"/>
  <c r="D213" i="19" s="1"/>
  <c r="DF159" i="26"/>
  <c r="D247" i="19" s="1"/>
  <c r="DF188" i="26"/>
  <c r="D276" i="19" s="1"/>
  <c r="DF31" i="26"/>
  <c r="D119" i="19" s="1"/>
  <c r="DF63" i="26"/>
  <c r="D151" i="19" s="1"/>
  <c r="DF94" i="26"/>
  <c r="D182" i="19" s="1"/>
  <c r="DF129" i="26"/>
  <c r="D217" i="19" s="1"/>
  <c r="DF158" i="26"/>
  <c r="D246" i="19" s="1"/>
  <c r="DF190" i="26"/>
  <c r="D278" i="19" s="1"/>
  <c r="DF212" i="26"/>
  <c r="D300" i="19" s="1"/>
  <c r="D131" i="19"/>
  <c r="DF76" i="26"/>
  <c r="D164" i="19" s="1"/>
  <c r="DF112" i="26"/>
  <c r="D200" i="19" s="1"/>
  <c r="DF141" i="26"/>
  <c r="D229" i="19" s="1"/>
  <c r="DF163" i="26"/>
  <c r="D251" i="19" s="1"/>
  <c r="DF204" i="26"/>
  <c r="D292" i="19" s="1"/>
  <c r="DF202" i="26"/>
  <c r="D290" i="19" s="1"/>
  <c r="DF37" i="26"/>
  <c r="D125" i="19" s="1"/>
  <c r="DF65" i="26"/>
  <c r="D153" i="19" s="1"/>
  <c r="DF99" i="26"/>
  <c r="D187" i="19" s="1"/>
  <c r="DF128" i="26"/>
  <c r="D216" i="19" s="1"/>
  <c r="DF172" i="26"/>
  <c r="D260" i="19" s="1"/>
  <c r="DF189" i="26"/>
  <c r="D277" i="19" s="1"/>
  <c r="DF34" i="26"/>
  <c r="D122" i="19" s="1"/>
  <c r="DF66" i="26"/>
  <c r="D154" i="19" s="1"/>
  <c r="DF100" i="26"/>
  <c r="D188" i="19" s="1"/>
  <c r="DF127" i="26"/>
  <c r="D215" i="19" s="1"/>
  <c r="DF166" i="26"/>
  <c r="D254" i="19" s="1"/>
  <c r="DF195" i="26"/>
  <c r="D283" i="19" s="1"/>
  <c r="DF35" i="26"/>
  <c r="D123" i="19" s="1"/>
  <c r="DF68" i="26"/>
  <c r="D156" i="19" s="1"/>
  <c r="DF98" i="26"/>
  <c r="D186" i="19" s="1"/>
  <c r="DF131" i="26"/>
  <c r="D219" i="19" s="1"/>
  <c r="DF169" i="26"/>
  <c r="D257" i="19" s="1"/>
  <c r="DF193" i="26"/>
  <c r="D281" i="19" s="1"/>
  <c r="DF201" i="26"/>
  <c r="D289" i="19" s="1"/>
  <c r="DF82" i="26"/>
  <c r="D170" i="19" s="1"/>
  <c r="DF111" i="26"/>
  <c r="D199" i="19" s="1"/>
  <c r="DF145" i="26"/>
  <c r="D233" i="19" s="1"/>
  <c r="DF175" i="26"/>
  <c r="D263" i="19" s="1"/>
  <c r="DF208" i="26"/>
  <c r="D296" i="19" s="1"/>
  <c r="DF33" i="26"/>
  <c r="D121" i="19" s="1"/>
  <c r="DF67" i="26"/>
  <c r="D155" i="19" s="1"/>
  <c r="DF104" i="26"/>
  <c r="D192" i="19" s="1"/>
  <c r="DF133" i="26"/>
  <c r="D221" i="19" s="1"/>
  <c r="DF165" i="26"/>
  <c r="D253" i="19" s="1"/>
  <c r="DF205" i="26"/>
  <c r="D293" i="19" s="1"/>
  <c r="DF38" i="26"/>
  <c r="D126" i="19" s="1"/>
  <c r="DF69" i="26"/>
  <c r="D157" i="19" s="1"/>
  <c r="DF101" i="26"/>
  <c r="D189" i="19" s="1"/>
  <c r="DF135" i="26"/>
  <c r="D223" i="19" s="1"/>
  <c r="DF164" i="26"/>
  <c r="D252" i="19" s="1"/>
  <c r="DF198" i="26"/>
  <c r="D286" i="19" s="1"/>
  <c r="DF39" i="26"/>
  <c r="D127" i="19" s="1"/>
  <c r="DF70" i="26"/>
  <c r="D158" i="19" s="1"/>
  <c r="DF102" i="26"/>
  <c r="D190" i="19" s="1"/>
  <c r="DF132" i="26"/>
  <c r="D220" i="19" s="1"/>
  <c r="DF161" i="26"/>
  <c r="D249" i="19" s="1"/>
  <c r="DF199" i="26"/>
  <c r="D287" i="19" s="1"/>
  <c r="DF213" i="26"/>
  <c r="D301" i="19" s="1"/>
  <c r="DF47" i="26"/>
  <c r="D135" i="19" s="1"/>
  <c r="DF20" i="26"/>
  <c r="D108" i="19" s="1"/>
  <c r="DF54" i="26"/>
  <c r="D142" i="19" s="1"/>
  <c r="DF83" i="26"/>
  <c r="D171" i="19" s="1"/>
  <c r="DF118" i="26"/>
  <c r="D206" i="19" s="1"/>
  <c r="DF147" i="26"/>
  <c r="D235" i="19" s="1"/>
  <c r="DF187" i="26"/>
  <c r="D275" i="19" s="1"/>
  <c r="DF44" i="26"/>
  <c r="D132" i="19" s="1"/>
  <c r="DF73" i="26"/>
  <c r="D161" i="19" s="1"/>
  <c r="DF105" i="26"/>
  <c r="D193" i="19" s="1"/>
  <c r="DF137" i="26"/>
  <c r="D225" i="19" s="1"/>
  <c r="DF168" i="26"/>
  <c r="D256" i="19" s="1"/>
  <c r="DF206" i="26"/>
  <c r="D294" i="19" s="1"/>
  <c r="DF42" i="26"/>
  <c r="D130" i="19" s="1"/>
  <c r="DF74" i="26"/>
  <c r="D162" i="19" s="1"/>
  <c r="DF107" i="26"/>
  <c r="D195" i="19" s="1"/>
  <c r="DF148" i="26"/>
  <c r="D236" i="19" s="1"/>
  <c r="DF162" i="26"/>
  <c r="D250" i="19" s="1"/>
  <c r="DF214" i="26"/>
  <c r="D302" i="19" s="1"/>
  <c r="DF41" i="26"/>
  <c r="D129" i="19" s="1"/>
  <c r="DF78" i="26"/>
  <c r="D166" i="19" s="1"/>
  <c r="DF106" i="26"/>
  <c r="D194" i="19" s="1"/>
  <c r="DF138" i="26"/>
  <c r="D226" i="19" s="1"/>
  <c r="DF171" i="26"/>
  <c r="D259" i="19" s="1"/>
  <c r="DF203" i="26"/>
  <c r="D291" i="19" s="1"/>
  <c r="DF210" i="26"/>
  <c r="D298" i="19" s="1"/>
  <c r="DF24" i="26"/>
  <c r="D112" i="19" s="1"/>
  <c r="DF58" i="26"/>
  <c r="D146" i="19" s="1"/>
  <c r="DF90" i="26"/>
  <c r="D178" i="19" s="1"/>
  <c r="DF119" i="26"/>
  <c r="D207" i="19" s="1"/>
  <c r="DF152" i="26"/>
  <c r="D240" i="19" s="1"/>
  <c r="DF184" i="26"/>
  <c r="D272" i="19" s="1"/>
  <c r="DF19" i="26"/>
  <c r="D107" i="19" s="1"/>
  <c r="DF46" i="26"/>
  <c r="D134" i="19" s="1"/>
  <c r="DF75" i="26"/>
  <c r="D163" i="19" s="1"/>
  <c r="DF108" i="26"/>
  <c r="D196" i="19" s="1"/>
  <c r="DF146" i="26"/>
  <c r="D234" i="19" s="1"/>
  <c r="DF174" i="26"/>
  <c r="D262" i="19" s="1"/>
  <c r="DF16" i="26"/>
  <c r="D104" i="19" s="1"/>
  <c r="DF45" i="26"/>
  <c r="D133" i="19" s="1"/>
  <c r="DF77" i="26"/>
  <c r="D165" i="19" s="1"/>
  <c r="DF109" i="26"/>
  <c r="D197" i="19" s="1"/>
  <c r="DF149" i="26"/>
  <c r="D237" i="19" s="1"/>
  <c r="DF173" i="26"/>
  <c r="D261" i="19" s="1"/>
  <c r="DF18" i="26"/>
  <c r="D106" i="19" s="1"/>
  <c r="DF64" i="26"/>
  <c r="D152" i="19" s="1"/>
  <c r="DF81" i="26"/>
  <c r="D169" i="19" s="1"/>
  <c r="DF110" i="26"/>
  <c r="D198" i="19" s="1"/>
  <c r="DF142" i="26"/>
  <c r="D230" i="19" s="1"/>
  <c r="DF177" i="26"/>
  <c r="D265" i="19" s="1"/>
  <c r="DF207" i="26"/>
  <c r="D295" i="19" s="1"/>
  <c r="DF27" i="26"/>
  <c r="D115" i="19" s="1"/>
  <c r="DF55" i="26"/>
  <c r="D143" i="19" s="1"/>
  <c r="DF91" i="26"/>
  <c r="D179" i="19" s="1"/>
  <c r="DF122" i="26"/>
  <c r="D210" i="19" s="1"/>
  <c r="DF155" i="26"/>
  <c r="D243" i="19" s="1"/>
  <c r="DF194" i="26"/>
  <c r="D282" i="19" s="1"/>
  <c r="DF17" i="26"/>
  <c r="D105" i="19" s="1"/>
  <c r="DF48" i="26"/>
  <c r="D136" i="19" s="1"/>
  <c r="DF79" i="26"/>
  <c r="D167" i="19" s="1"/>
  <c r="DF114" i="26"/>
  <c r="D202" i="19" s="1"/>
  <c r="DF143" i="26"/>
  <c r="D231" i="19" s="1"/>
  <c r="DF180" i="26"/>
  <c r="D268" i="19" s="1"/>
  <c r="DF15" i="26"/>
  <c r="D103" i="19" s="1"/>
  <c r="DF53" i="26"/>
  <c r="D141" i="19" s="1"/>
  <c r="DF80" i="26"/>
  <c r="D168" i="19" s="1"/>
  <c r="DF113" i="26"/>
  <c r="D201" i="19" s="1"/>
  <c r="DF140" i="26"/>
  <c r="D228" i="19" s="1"/>
  <c r="DF186" i="26"/>
  <c r="D274" i="19" s="1"/>
  <c r="DF52" i="26"/>
  <c r="D140" i="19" s="1"/>
  <c r="DF86" i="26"/>
  <c r="D174" i="19" s="1"/>
  <c r="DF116" i="26"/>
  <c r="D204" i="19" s="1"/>
  <c r="DF144" i="26"/>
  <c r="D232" i="19" s="1"/>
  <c r="DF176" i="26"/>
  <c r="D264" i="19" s="1"/>
  <c r="DF211" i="26"/>
  <c r="D299" i="19" s="1"/>
  <c r="DF30" i="26"/>
  <c r="D118" i="19" s="1"/>
  <c r="DF60" i="26"/>
  <c r="D148" i="19" s="1"/>
  <c r="DF96" i="26"/>
  <c r="D184" i="19" s="1"/>
  <c r="DF130" i="26"/>
  <c r="D218" i="19" s="1"/>
  <c r="DF157" i="26"/>
  <c r="D245" i="19" s="1"/>
  <c r="DF191" i="26"/>
  <c r="D279" i="19" s="1"/>
  <c r="DF21" i="26"/>
  <c r="D109" i="19" s="1"/>
  <c r="DF51" i="26"/>
  <c r="D139" i="19" s="1"/>
  <c r="DF85" i="26"/>
  <c r="D173" i="19" s="1"/>
  <c r="DF117" i="26"/>
  <c r="D205" i="19" s="1"/>
  <c r="DF139" i="26"/>
  <c r="D227" i="19" s="1"/>
  <c r="DF181" i="26"/>
  <c r="D269" i="19" s="1"/>
  <c r="DF22" i="26"/>
  <c r="D110" i="19" s="1"/>
  <c r="DF49" i="26"/>
  <c r="D137" i="19" s="1"/>
  <c r="DF84" i="26"/>
  <c r="D172" i="19" s="1"/>
  <c r="DF115" i="26"/>
  <c r="D203" i="19" s="1"/>
  <c r="DF154" i="26"/>
  <c r="D242" i="19" s="1"/>
  <c r="DF179" i="26"/>
  <c r="D267" i="19" s="1"/>
  <c r="DF23" i="26"/>
  <c r="D111" i="19" s="1"/>
  <c r="DF50" i="26"/>
  <c r="D138" i="19" s="1"/>
  <c r="DF87" i="26"/>
  <c r="D175" i="19" s="1"/>
  <c r="DF124" i="26"/>
  <c r="D212" i="19" s="1"/>
  <c r="DF150" i="26"/>
  <c r="D238" i="19" s="1"/>
  <c r="DF178" i="26"/>
  <c r="D266" i="19" s="1"/>
  <c r="DF215" i="26"/>
  <c r="D303" i="19" s="1"/>
  <c r="DF12" i="26"/>
  <c r="D100" i="19" s="1"/>
  <c r="A308" i="19"/>
  <c r="I206" i="12"/>
  <c r="A219" i="12"/>
  <c r="C219" i="12"/>
  <c r="DF218" i="26"/>
  <c r="D306" i="19" s="1"/>
  <c r="A309" i="19"/>
  <c r="A217" i="14"/>
  <c r="A217" i="22" s="1"/>
  <c r="A220" i="12"/>
  <c r="C220" i="12"/>
  <c r="E220" i="12" s="1"/>
  <c r="I207" i="12"/>
  <c r="DF219" i="26"/>
  <c r="D307" i="19" s="1"/>
  <c r="Z175" i="22"/>
  <c r="AA128" i="22"/>
  <c r="AA148" i="22"/>
  <c r="Z190" i="22"/>
  <c r="AA214" i="22"/>
  <c r="AA64" i="22"/>
  <c r="AA136" i="22"/>
  <c r="AA192" i="22"/>
  <c r="AA15" i="22"/>
  <c r="Z15" i="22"/>
  <c r="AA18" i="22"/>
  <c r="Z18" i="22"/>
  <c r="AA187" i="22"/>
  <c r="Z187" i="22"/>
  <c r="AA113" i="22"/>
  <c r="Z113" i="22"/>
  <c r="AA175" i="22"/>
  <c r="AA185" i="22"/>
  <c r="Z185" i="22"/>
  <c r="Z136" i="22"/>
  <c r="AA170" i="22"/>
  <c r="Z170" i="22"/>
  <c r="AA158" i="22"/>
  <c r="Z158" i="22"/>
  <c r="AA152" i="22"/>
  <c r="Z152" i="22"/>
  <c r="AA188" i="22"/>
  <c r="Z188" i="22"/>
  <c r="A310" i="19"/>
  <c r="A218" i="14"/>
  <c r="A218" i="22" s="1"/>
  <c r="I208" i="12"/>
  <c r="A221" i="12"/>
  <c r="C221" i="12"/>
  <c r="D221" i="12" s="1"/>
  <c r="AA86" i="22"/>
  <c r="AA190" i="22"/>
  <c r="Z86" i="22"/>
  <c r="AA177" i="22"/>
  <c r="Z177" i="22"/>
  <c r="AA143" i="22"/>
  <c r="Z143" i="22"/>
  <c r="Z134" i="22"/>
  <c r="Z168" i="22"/>
  <c r="AA168" i="22"/>
  <c r="AA189" i="22"/>
  <c r="Z189" i="22"/>
  <c r="Z149" i="22"/>
  <c r="AA149" i="22"/>
  <c r="AA176" i="22"/>
  <c r="Z137" i="22"/>
  <c r="Z115" i="22"/>
  <c r="AA115" i="22"/>
  <c r="AA20" i="22"/>
  <c r="Z46" i="22"/>
  <c r="AA46" i="22"/>
  <c r="AA140" i="22"/>
  <c r="Z140" i="22"/>
  <c r="Z167" i="22"/>
  <c r="AA167" i="22"/>
  <c r="AA116" i="22"/>
  <c r="Z116" i="22"/>
  <c r="AA43" i="22"/>
  <c r="AA101" i="22"/>
  <c r="Z27" i="22"/>
  <c r="Z101" i="22"/>
  <c r="AA151" i="22"/>
  <c r="AA93" i="22"/>
  <c r="Z151" i="22"/>
  <c r="AA27" i="22"/>
  <c r="AA127" i="22"/>
  <c r="Z43" i="22"/>
  <c r="Z93" i="22"/>
  <c r="AA137" i="22"/>
  <c r="AA92" i="22"/>
  <c r="AA99" i="22"/>
  <c r="Z146" i="22"/>
  <c r="AA146" i="22"/>
  <c r="AA159" i="22"/>
  <c r="AA52" i="22"/>
  <c r="Z52" i="22"/>
  <c r="Z124" i="22"/>
  <c r="AA124" i="22"/>
  <c r="AA126" i="22"/>
  <c r="Z126" i="22"/>
  <c r="AA150" i="22"/>
  <c r="Z150" i="22"/>
  <c r="Z174" i="22"/>
  <c r="AA174" i="22"/>
  <c r="AA35" i="22"/>
  <c r="Z73" i="22"/>
  <c r="AA73" i="22"/>
  <c r="Z108" i="22"/>
  <c r="AA108" i="22"/>
  <c r="Z122" i="22"/>
  <c r="AA122" i="22"/>
  <c r="AA157" i="22"/>
  <c r="Z157" i="22"/>
  <c r="AA44" i="22"/>
  <c r="Z161" i="22"/>
  <c r="AA161" i="22"/>
  <c r="Z11" i="22"/>
  <c r="AA134" i="22"/>
  <c r="Z100" i="22"/>
  <c r="AA100" i="22"/>
  <c r="AA58" i="22"/>
  <c r="Z58" i="22"/>
  <c r="Z156" i="22"/>
  <c r="AA156" i="22"/>
  <c r="DF220" i="26"/>
  <c r="D308" i="19" s="1"/>
  <c r="AA14" i="22"/>
  <c r="Z10" i="22"/>
  <c r="AA10" i="22"/>
  <c r="Z173" i="22"/>
  <c r="AA173" i="22"/>
  <c r="AA153" i="22"/>
  <c r="Z153" i="22"/>
  <c r="Z89" i="22"/>
  <c r="AA89" i="22"/>
  <c r="Z107" i="22"/>
  <c r="AA107" i="22"/>
  <c r="Z16" i="22"/>
  <c r="Z192" i="22"/>
  <c r="AA129" i="22"/>
  <c r="Z129" i="22"/>
  <c r="AA17" i="22"/>
  <c r="Z17" i="22"/>
  <c r="AA19" i="22"/>
  <c r="Z19" i="22"/>
  <c r="Z186" i="22"/>
  <c r="AA186" i="22"/>
  <c r="Z148" i="22"/>
  <c r="Z159" i="22"/>
  <c r="Z128" i="22"/>
  <c r="Z214" i="22"/>
  <c r="AA11" i="22"/>
  <c r="Z99" i="22"/>
  <c r="Z44" i="22"/>
  <c r="Z14" i="22"/>
  <c r="Z127" i="22"/>
  <c r="AA16" i="22"/>
  <c r="Z64" i="22"/>
  <c r="Z92" i="22"/>
  <c r="Z20" i="22"/>
  <c r="Z176" i="22"/>
  <c r="Z35" i="22"/>
  <c r="A311" i="19"/>
  <c r="A219" i="14"/>
  <c r="A219" i="22" s="1"/>
  <c r="A222" i="12"/>
  <c r="C222" i="12"/>
  <c r="E222" i="12" s="1"/>
  <c r="DF221" i="26"/>
  <c r="D309" i="19" s="1"/>
  <c r="A312" i="19"/>
  <c r="A220" i="14"/>
  <c r="A220" i="22" s="1"/>
  <c r="A223" i="12"/>
  <c r="C223" i="12"/>
  <c r="D223" i="12" s="1"/>
  <c r="DF222" i="26"/>
  <c r="D310" i="19" s="1"/>
  <c r="A313" i="19"/>
  <c r="A221" i="14"/>
  <c r="A221" i="22" s="1"/>
  <c r="Q3" i="19"/>
  <c r="Q4" i="19"/>
  <c r="Q5" i="19"/>
  <c r="Q6" i="19"/>
  <c r="Q7" i="19"/>
  <c r="Q8" i="19"/>
  <c r="Q9" i="19"/>
  <c r="Q10" i="19"/>
  <c r="Q11" i="19"/>
  <c r="Q12" i="19"/>
  <c r="Q13" i="19"/>
  <c r="Q14" i="19"/>
  <c r="Q15" i="19"/>
  <c r="Q16" i="19"/>
  <c r="Q17" i="19"/>
  <c r="Q18" i="19"/>
  <c r="Q19" i="19"/>
  <c r="Q20" i="19"/>
  <c r="Q21" i="19"/>
  <c r="Q22" i="19"/>
  <c r="Q23" i="19"/>
  <c r="Q24" i="19"/>
  <c r="Q25" i="19"/>
  <c r="Q26" i="19"/>
  <c r="Q27" i="19"/>
  <c r="Q28" i="19"/>
  <c r="Q29" i="19"/>
  <c r="Q30" i="19"/>
  <c r="Q31" i="19"/>
  <c r="DF223" i="26"/>
  <c r="D311" i="19" s="1"/>
  <c r="A314" i="19"/>
  <c r="A222" i="14"/>
  <c r="A222" i="22" s="1"/>
  <c r="DF224" i="26"/>
  <c r="D312" i="19" s="1"/>
  <c r="A315" i="19"/>
  <c r="A223" i="14"/>
  <c r="A223" i="22" s="1"/>
  <c r="DF225" i="26"/>
  <c r="D313" i="19" s="1"/>
  <c r="A316" i="19"/>
  <c r="A224" i="14"/>
  <c r="A224" i="22" s="1"/>
  <c r="DF226" i="26"/>
  <c r="D314" i="19" s="1"/>
  <c r="A317" i="19"/>
  <c r="A225" i="14"/>
  <c r="A225" i="22" s="1"/>
  <c r="DF227" i="26"/>
  <c r="D315" i="19" s="1"/>
  <c r="A318" i="19"/>
  <c r="A226" i="14"/>
  <c r="A226" i="22" s="1"/>
  <c r="DF228" i="26"/>
  <c r="D316" i="19" s="1"/>
  <c r="A319" i="19"/>
  <c r="A227" i="14"/>
  <c r="A227" i="22" s="1"/>
  <c r="DF229" i="26"/>
  <c r="D317" i="19" s="1"/>
  <c r="A320" i="19"/>
  <c r="A228" i="14"/>
  <c r="A228" i="22" s="1"/>
  <c r="DF230" i="26"/>
  <c r="D318" i="19" s="1"/>
  <c r="A321" i="19"/>
  <c r="A229" i="14"/>
  <c r="A229" i="22" s="1"/>
  <c r="DF231" i="26"/>
  <c r="D319" i="19" s="1"/>
  <c r="A322" i="19"/>
  <c r="A230" i="14"/>
  <c r="A230" i="22" s="1"/>
  <c r="DF232" i="26"/>
  <c r="D320" i="19" s="1"/>
  <c r="A323" i="19"/>
  <c r="A231" i="14"/>
  <c r="A231" i="22" s="1"/>
  <c r="DF233" i="26"/>
  <c r="D321" i="19" s="1"/>
  <c r="A324" i="19"/>
  <c r="A232" i="14"/>
  <c r="A232" i="22" s="1"/>
  <c r="DF234" i="26"/>
  <c r="D322" i="19" s="1"/>
  <c r="A325" i="19"/>
  <c r="A233" i="14"/>
  <c r="A233" i="22" s="1"/>
  <c r="DF235" i="26"/>
  <c r="D323" i="19" s="1"/>
  <c r="A326" i="19"/>
  <c r="A234" i="14"/>
  <c r="A234" i="22" s="1"/>
  <c r="DF236" i="26"/>
  <c r="D324" i="19" s="1"/>
  <c r="A327" i="19"/>
  <c r="A235" i="14"/>
  <c r="A235" i="22" s="1"/>
  <c r="DF237" i="26"/>
  <c r="D325" i="19" s="1"/>
  <c r="A328" i="19"/>
  <c r="A236" i="14"/>
  <c r="A236" i="22" s="1"/>
  <c r="DF238" i="26"/>
  <c r="D326" i="19" s="1"/>
  <c r="A329" i="19"/>
  <c r="A237" i="14"/>
  <c r="A237" i="22" s="1"/>
  <c r="DF239" i="26"/>
  <c r="D327" i="19" s="1"/>
  <c r="A330" i="19"/>
  <c r="A238" i="14"/>
  <c r="A238" i="22" s="1"/>
  <c r="DF240" i="26"/>
  <c r="D328" i="19" s="1"/>
  <c r="A331" i="19"/>
  <c r="A239" i="14"/>
  <c r="A239" i="22" s="1"/>
  <c r="DF241" i="26"/>
  <c r="D329" i="19" s="1"/>
  <c r="A332" i="19"/>
  <c r="A240" i="14"/>
  <c r="A240" i="22" s="1"/>
  <c r="DF242" i="26"/>
  <c r="D330" i="19" s="1"/>
  <c r="A333" i="19"/>
  <c r="A241" i="14"/>
  <c r="A241" i="22" s="1"/>
  <c r="DF243" i="26"/>
  <c r="D331" i="19" s="1"/>
  <c r="A334" i="19"/>
  <c r="A242" i="14"/>
  <c r="A242" i="22" s="1"/>
  <c r="DF244" i="26"/>
  <c r="D332" i="19" s="1"/>
  <c r="A335" i="19"/>
  <c r="A243" i="14"/>
  <c r="A243" i="22" s="1"/>
  <c r="A244" i="14"/>
  <c r="A244" i="22" s="1"/>
  <c r="DF245" i="26"/>
  <c r="D333" i="19" s="1"/>
  <c r="A336" i="19"/>
  <c r="A245" i="14"/>
  <c r="A245" i="22" s="1"/>
  <c r="DF246" i="26"/>
  <c r="D334" i="19" s="1"/>
  <c r="A337" i="19"/>
  <c r="A246" i="14"/>
  <c r="A246" i="22" s="1"/>
  <c r="DF247" i="26"/>
  <c r="D335" i="19" s="1"/>
  <c r="A338" i="19"/>
  <c r="A247" i="14"/>
  <c r="A247" i="22" s="1"/>
  <c r="DF248" i="26"/>
  <c r="D336" i="19" s="1"/>
  <c r="A339" i="19"/>
  <c r="A248" i="14"/>
  <c r="A248" i="22" s="1"/>
  <c r="DF249" i="26"/>
  <c r="D337" i="19" s="1"/>
  <c r="A340" i="19"/>
  <c r="A249" i="14"/>
  <c r="A249" i="22" s="1"/>
  <c r="DF250" i="26"/>
  <c r="D338" i="19" s="1"/>
  <c r="A341" i="19"/>
  <c r="A250" i="14"/>
  <c r="A250" i="22" s="1"/>
  <c r="DF251" i="26"/>
  <c r="D339" i="19" s="1"/>
  <c r="A342" i="19"/>
  <c r="A251" i="14"/>
  <c r="A251" i="22" s="1"/>
  <c r="DF252" i="26"/>
  <c r="D340" i="19" s="1"/>
  <c r="A343" i="19"/>
  <c r="A252" i="14"/>
  <c r="A252" i="22" s="1"/>
  <c r="DF253" i="26"/>
  <c r="D341" i="19" s="1"/>
  <c r="A344" i="19"/>
  <c r="A253" i="14"/>
  <c r="A253" i="22" s="1"/>
  <c r="DF254" i="26"/>
  <c r="D342" i="19" s="1"/>
  <c r="A345" i="19"/>
  <c r="A254" i="14"/>
  <c r="A254" i="22" s="1"/>
  <c r="DF255" i="26"/>
  <c r="D343" i="19" s="1"/>
  <c r="A346" i="19"/>
  <c r="A255" i="14"/>
  <c r="A255" i="22" s="1"/>
  <c r="DF256" i="26"/>
  <c r="D344" i="19" s="1"/>
  <c r="A347" i="19"/>
  <c r="A256" i="14"/>
  <c r="A256" i="22" s="1"/>
  <c r="DF257" i="26"/>
  <c r="D345" i="19" s="1"/>
  <c r="A348" i="19"/>
  <c r="A257" i="14"/>
  <c r="A257" i="22" s="1"/>
  <c r="DF258" i="26"/>
  <c r="D346" i="19" s="1"/>
  <c r="A349" i="19"/>
  <c r="DF259" i="26"/>
  <c r="D347" i="19" s="1"/>
  <c r="A350" i="19"/>
  <c r="DF260" i="26"/>
  <c r="D348" i="19" s="1"/>
  <c r="A351" i="19"/>
  <c r="DF261" i="26"/>
  <c r="D349" i="19" s="1"/>
  <c r="A352" i="19"/>
  <c r="A353" i="19"/>
  <c r="A354" i="19"/>
  <c r="A355" i="19"/>
  <c r="A356" i="19"/>
  <c r="A357" i="19"/>
  <c r="A358" i="19"/>
  <c r="A359" i="19"/>
  <c r="A360" i="19"/>
  <c r="A361" i="19"/>
  <c r="A362" i="19"/>
  <c r="A363" i="19"/>
  <c r="A364" i="19"/>
  <c r="A365" i="19"/>
  <c r="A366" i="19"/>
  <c r="A367" i="19"/>
  <c r="A368" i="19"/>
  <c r="A369" i="19"/>
  <c r="A370" i="19"/>
  <c r="A371" i="19"/>
  <c r="A372" i="19"/>
  <c r="A373" i="19"/>
  <c r="A374" i="19"/>
  <c r="A375" i="19"/>
  <c r="A376" i="19"/>
  <c r="A377" i="19"/>
  <c r="A378" i="19"/>
  <c r="A379" i="19"/>
  <c r="A380" i="19"/>
  <c r="A381" i="19"/>
  <c r="A382" i="19"/>
  <c r="A383" i="19"/>
  <c r="A384" i="19"/>
  <c r="A385" i="19"/>
  <c r="A386" i="19"/>
  <c r="A387" i="19"/>
  <c r="A388" i="19"/>
  <c r="A389" i="19"/>
  <c r="A390" i="19"/>
  <c r="A391" i="19"/>
  <c r="A392" i="19"/>
  <c r="A393" i="19"/>
  <c r="A394" i="19"/>
  <c r="A395" i="19"/>
  <c r="A396" i="19"/>
  <c r="A397" i="19"/>
  <c r="A398" i="19"/>
  <c r="A399" i="19"/>
  <c r="A400" i="19"/>
  <c r="A401" i="19"/>
  <c r="A402" i="19"/>
  <c r="A403" i="19"/>
  <c r="A404" i="19"/>
  <c r="A405" i="19"/>
  <c r="A406" i="19"/>
  <c r="A407" i="19"/>
  <c r="A408" i="19"/>
  <c r="A409" i="19"/>
  <c r="A410" i="19"/>
  <c r="A411" i="19"/>
  <c r="A412" i="19"/>
  <c r="A413" i="19"/>
  <c r="A414" i="19"/>
  <c r="A415" i="19"/>
  <c r="A416" i="19"/>
  <c r="A417" i="19"/>
  <c r="A418" i="19"/>
  <c r="A419" i="19"/>
  <c r="A420" i="19"/>
  <c r="A421" i="19"/>
  <c r="A422" i="19"/>
  <c r="A423" i="19"/>
  <c r="A424" i="19"/>
  <c r="A425" i="19"/>
  <c r="A426" i="19"/>
  <c r="A427" i="19"/>
  <c r="A428" i="19"/>
  <c r="A429" i="19"/>
  <c r="A430" i="19"/>
  <c r="A431" i="19"/>
  <c r="A432" i="19"/>
  <c r="A433" i="19"/>
  <c r="A434" i="19"/>
  <c r="A435" i="19"/>
  <c r="A436" i="19"/>
  <c r="A437" i="19"/>
  <c r="A438" i="19"/>
  <c r="A439" i="19"/>
  <c r="A440" i="19"/>
  <c r="A441" i="19"/>
  <c r="A442" i="19"/>
  <c r="A443" i="19"/>
  <c r="A444" i="19"/>
  <c r="A445" i="19"/>
  <c r="A446" i="19"/>
  <c r="A447" i="19"/>
  <c r="A448" i="19"/>
  <c r="A449" i="19"/>
  <c r="A450" i="19"/>
  <c r="A451" i="19"/>
  <c r="A452" i="19"/>
  <c r="A453" i="19"/>
  <c r="A454" i="19"/>
  <c r="A455" i="19"/>
  <c r="A456" i="19"/>
  <c r="A457" i="19"/>
  <c r="A458" i="19"/>
  <c r="A459" i="19"/>
  <c r="A460" i="19"/>
  <c r="A461" i="19"/>
  <c r="A462" i="19"/>
  <c r="A463" i="19"/>
  <c r="A464" i="19"/>
  <c r="A465" i="19"/>
  <c r="A466" i="19"/>
  <c r="A467" i="19"/>
  <c r="A468" i="19"/>
  <c r="A469" i="19"/>
  <c r="A470" i="19"/>
  <c r="A471" i="19"/>
  <c r="A472" i="19"/>
  <c r="A473" i="19"/>
  <c r="A474" i="19"/>
  <c r="A475" i="19"/>
  <c r="A476" i="19"/>
  <c r="A477" i="19"/>
  <c r="A478" i="19"/>
  <c r="A479" i="19"/>
  <c r="A480" i="19"/>
  <c r="A481" i="19"/>
  <c r="A482" i="19"/>
  <c r="A483" i="19"/>
  <c r="A484" i="19"/>
  <c r="A485" i="19"/>
  <c r="A486" i="19"/>
  <c r="A487" i="19"/>
  <c r="A488" i="19"/>
  <c r="A489" i="19"/>
  <c r="A490" i="19"/>
  <c r="A491" i="19"/>
  <c r="A492" i="19"/>
  <c r="A493" i="19"/>
  <c r="A494" i="19"/>
  <c r="A495" i="19"/>
  <c r="A496" i="19"/>
  <c r="A497" i="19"/>
  <c r="A498" i="19"/>
  <c r="A499" i="19"/>
  <c r="A500" i="19"/>
  <c r="A501" i="19"/>
  <c r="A502" i="19"/>
  <c r="A503" i="19"/>
  <c r="A504" i="19"/>
  <c r="A505" i="19"/>
  <c r="A506" i="19"/>
  <c r="A507" i="19"/>
  <c r="A508" i="19"/>
  <c r="A509" i="19"/>
  <c r="A510" i="19"/>
  <c r="A511" i="19"/>
  <c r="A512" i="19"/>
  <c r="A513" i="19"/>
  <c r="A514" i="19"/>
  <c r="A515" i="19"/>
  <c r="A516" i="19"/>
  <c r="A517" i="19"/>
  <c r="A518" i="19"/>
  <c r="A519" i="19"/>
  <c r="A520" i="19"/>
  <c r="A521" i="19"/>
  <c r="A522" i="19"/>
  <c r="A523" i="19"/>
  <c r="A524" i="19"/>
  <c r="A525" i="19"/>
  <c r="A526" i="19"/>
  <c r="A527" i="19"/>
  <c r="A528" i="19"/>
  <c r="A529" i="19"/>
  <c r="A530" i="19"/>
  <c r="A531" i="19"/>
  <c r="A532" i="19"/>
  <c r="A533" i="19"/>
  <c r="A534" i="19"/>
  <c r="A535" i="19"/>
  <c r="A536" i="19"/>
  <c r="A537" i="19"/>
  <c r="A538" i="19"/>
  <c r="A539" i="19"/>
  <c r="A540" i="19"/>
  <c r="A541" i="19"/>
  <c r="A542" i="19"/>
  <c r="A543" i="19"/>
  <c r="A544" i="19"/>
  <c r="A545" i="19"/>
  <c r="A546" i="19"/>
  <c r="A547" i="19"/>
  <c r="A548" i="19"/>
  <c r="A549" i="19"/>
  <c r="A550" i="19"/>
  <c r="A551" i="19"/>
  <c r="A552" i="19"/>
  <c r="A553" i="19"/>
  <c r="A554" i="19"/>
  <c r="A555" i="19"/>
  <c r="A556" i="19"/>
  <c r="A557" i="19"/>
  <c r="A558" i="19"/>
  <c r="A559" i="19"/>
  <c r="A560" i="19"/>
  <c r="A561" i="19"/>
  <c r="A562" i="19"/>
  <c r="A563" i="19"/>
  <c r="A564" i="19"/>
  <c r="A565" i="19"/>
  <c r="A566" i="19"/>
  <c r="A567" i="19"/>
  <c r="A568" i="19"/>
  <c r="A569" i="19"/>
  <c r="A570" i="19"/>
  <c r="A571" i="19"/>
  <c r="A572" i="19"/>
  <c r="A573" i="19"/>
  <c r="A574" i="19"/>
  <c r="A575" i="19"/>
  <c r="A576" i="19"/>
  <c r="A577" i="19"/>
  <c r="A578" i="19"/>
  <c r="A579" i="19"/>
  <c r="A580" i="19"/>
  <c r="A581" i="19"/>
  <c r="A582" i="19"/>
  <c r="A583" i="19"/>
  <c r="A584" i="19"/>
  <c r="A585" i="19"/>
  <c r="A586" i="19"/>
  <c r="A587" i="19"/>
  <c r="A588" i="19"/>
  <c r="A589" i="19"/>
  <c r="A590" i="19"/>
  <c r="A591" i="19"/>
  <c r="A592" i="19"/>
  <c r="A593" i="19"/>
  <c r="A594" i="19"/>
  <c r="A595" i="19"/>
  <c r="A596" i="19"/>
  <c r="A597" i="19"/>
  <c r="A598" i="19"/>
  <c r="A599" i="19"/>
  <c r="A600" i="19"/>
  <c r="A601" i="19"/>
  <c r="A602" i="19"/>
  <c r="A603" i="19"/>
  <c r="A604" i="19"/>
  <c r="A605" i="19"/>
  <c r="A606" i="19"/>
  <c r="A607" i="19"/>
  <c r="A608" i="19"/>
  <c r="A609" i="19"/>
  <c r="A610" i="19"/>
  <c r="A611" i="19"/>
  <c r="A612" i="19"/>
  <c r="A613" i="19"/>
  <c r="A614" i="19"/>
  <c r="A615" i="19"/>
  <c r="A616" i="19"/>
  <c r="A617" i="19"/>
  <c r="A618" i="19"/>
  <c r="A619" i="19"/>
  <c r="A620" i="19"/>
  <c r="A621" i="19"/>
  <c r="A622" i="19"/>
  <c r="A623" i="19"/>
  <c r="A624" i="19"/>
  <c r="A625" i="19"/>
  <c r="A626" i="19"/>
  <c r="A627" i="19"/>
  <c r="A628" i="19"/>
  <c r="A629" i="19"/>
  <c r="A630" i="19"/>
  <c r="A631" i="19"/>
  <c r="A632" i="19"/>
  <c r="A633" i="19"/>
  <c r="A634" i="19"/>
  <c r="A635" i="19"/>
  <c r="A636" i="19"/>
  <c r="A637" i="19"/>
  <c r="A638" i="19"/>
  <c r="A639" i="19"/>
  <c r="A640" i="19"/>
  <c r="A641" i="19"/>
  <c r="A642" i="19"/>
  <c r="A643" i="19"/>
  <c r="A644" i="19"/>
  <c r="A645" i="19"/>
  <c r="A646" i="19"/>
  <c r="A647" i="19"/>
  <c r="A648" i="19"/>
  <c r="A649" i="19"/>
  <c r="A650" i="19"/>
  <c r="A651" i="19"/>
  <c r="A652" i="19"/>
  <c r="A653" i="19"/>
  <c r="A654" i="19"/>
  <c r="A655" i="19"/>
  <c r="A656" i="19"/>
  <c r="A657" i="19"/>
  <c r="A658" i="19"/>
  <c r="A659" i="19"/>
  <c r="A660" i="19"/>
  <c r="A661" i="19"/>
  <c r="A662" i="19"/>
  <c r="A663" i="19"/>
  <c r="A664" i="19"/>
  <c r="A665" i="19"/>
  <c r="A666" i="19"/>
  <c r="A667" i="19"/>
  <c r="A668" i="19"/>
  <c r="A669" i="19"/>
  <c r="A670" i="19"/>
  <c r="A671" i="19"/>
  <c r="A672" i="19"/>
  <c r="A673" i="19"/>
  <c r="A674" i="19"/>
  <c r="A675" i="19"/>
  <c r="A676" i="19"/>
  <c r="A677" i="19"/>
  <c r="A678" i="19"/>
  <c r="A679" i="19"/>
  <c r="A680" i="19"/>
  <c r="A681" i="19"/>
  <c r="A682" i="19"/>
  <c r="A683" i="19"/>
  <c r="A684" i="19"/>
  <c r="A685" i="19"/>
  <c r="A686" i="19"/>
  <c r="A687" i="19"/>
  <c r="A688" i="19"/>
  <c r="A689" i="19"/>
  <c r="A690" i="19"/>
  <c r="A691" i="19"/>
  <c r="A692" i="19"/>
  <c r="A693" i="19"/>
  <c r="A694" i="19"/>
  <c r="A695" i="19"/>
  <c r="A696" i="19"/>
  <c r="A697" i="19"/>
  <c r="A698" i="19"/>
  <c r="A699" i="19"/>
  <c r="A700" i="19"/>
  <c r="A701" i="19"/>
  <c r="A702" i="19"/>
  <c r="A703" i="19"/>
  <c r="A704" i="19"/>
  <c r="A705" i="19"/>
  <c r="A706" i="19"/>
  <c r="A707" i="19"/>
  <c r="A708" i="19"/>
  <c r="A709" i="19"/>
  <c r="A710" i="19"/>
  <c r="A711" i="19"/>
  <c r="A712" i="19"/>
  <c r="A713" i="19"/>
  <c r="A714" i="19"/>
  <c r="A715" i="19"/>
  <c r="A716" i="19"/>
  <c r="A717" i="19"/>
  <c r="A718" i="19"/>
  <c r="A719" i="19"/>
  <c r="A720" i="19"/>
  <c r="A721" i="19"/>
  <c r="A722" i="19"/>
  <c r="A723" i="19"/>
  <c r="A724" i="19"/>
  <c r="A725" i="19"/>
  <c r="A726" i="19"/>
  <c r="A727" i="19"/>
  <c r="A728" i="19"/>
  <c r="A729" i="19"/>
  <c r="A730" i="19"/>
  <c r="A731" i="19"/>
  <c r="A732" i="19"/>
  <c r="A733" i="19"/>
  <c r="A734" i="19"/>
  <c r="A735" i="19"/>
  <c r="A736" i="19"/>
  <c r="A737" i="19"/>
  <c r="A738" i="19"/>
  <c r="A739" i="19"/>
  <c r="A740" i="19"/>
  <c r="A741" i="19"/>
  <c r="A742" i="19"/>
  <c r="A743" i="19"/>
  <c r="A744" i="19"/>
  <c r="A745" i="19"/>
  <c r="A746" i="19"/>
  <c r="A747" i="19"/>
  <c r="A748" i="19"/>
  <c r="A749" i="19"/>
  <c r="A750" i="19"/>
  <c r="A751" i="19"/>
  <c r="A752" i="19"/>
  <c r="A753" i="19"/>
  <c r="A754" i="19"/>
  <c r="A755" i="19"/>
  <c r="A756" i="19"/>
  <c r="A757" i="19"/>
  <c r="A758" i="19"/>
  <c r="A759" i="19"/>
  <c r="A760" i="19"/>
  <c r="A761" i="19"/>
  <c r="A762" i="19"/>
  <c r="A763" i="19"/>
  <c r="A764" i="19"/>
  <c r="A765" i="19"/>
  <c r="A766" i="19"/>
  <c r="A767" i="19"/>
  <c r="A768" i="19"/>
  <c r="A769" i="19"/>
  <c r="A770" i="19"/>
  <c r="A771" i="19"/>
  <c r="A772" i="19"/>
  <c r="A773" i="19"/>
  <c r="A774" i="19"/>
  <c r="A775" i="19"/>
  <c r="A776" i="19"/>
  <c r="A777" i="19"/>
  <c r="A778" i="19"/>
  <c r="A779" i="19"/>
  <c r="A780" i="19"/>
  <c r="A781" i="19"/>
  <c r="A782" i="19"/>
  <c r="A783" i="19"/>
  <c r="A784" i="19"/>
  <c r="A785" i="19"/>
  <c r="A786" i="19"/>
  <c r="A787" i="19"/>
  <c r="A788" i="19"/>
  <c r="A789" i="19"/>
  <c r="A790" i="19"/>
  <c r="A791" i="19"/>
  <c r="A792" i="19"/>
  <c r="A793" i="19"/>
  <c r="A794" i="19"/>
  <c r="A795" i="19"/>
  <c r="A796" i="19"/>
  <c r="A797" i="19"/>
  <c r="A798" i="19"/>
  <c r="A799" i="19"/>
  <c r="A800" i="19"/>
  <c r="A801" i="19"/>
  <c r="A802" i="19"/>
  <c r="A803" i="19"/>
  <c r="A804" i="19"/>
  <c r="A805" i="19"/>
  <c r="A806" i="19"/>
  <c r="A807" i="19"/>
  <c r="A808" i="19"/>
  <c r="A809" i="19"/>
  <c r="A810" i="19"/>
  <c r="A811" i="19"/>
  <c r="A812" i="19"/>
  <c r="A813" i="19"/>
  <c r="A814" i="19"/>
  <c r="A815" i="19"/>
  <c r="A816" i="19"/>
  <c r="A817" i="19"/>
  <c r="A818" i="19"/>
  <c r="A819" i="19"/>
  <c r="A820" i="19"/>
  <c r="A821" i="19"/>
  <c r="A822" i="19"/>
  <c r="A823" i="19"/>
  <c r="A824" i="19"/>
  <c r="A825" i="19"/>
  <c r="A826" i="19"/>
  <c r="A827" i="19"/>
  <c r="A828" i="19"/>
  <c r="A829" i="19"/>
  <c r="A830" i="19"/>
  <c r="A831" i="19"/>
  <c r="A832" i="19"/>
  <c r="A833" i="19"/>
  <c r="A834" i="19"/>
  <c r="A835" i="19"/>
  <c r="A836" i="19"/>
  <c r="A837" i="19"/>
  <c r="A838" i="19"/>
  <c r="A839" i="19"/>
  <c r="A840" i="19"/>
  <c r="A841" i="19"/>
  <c r="A842" i="19"/>
  <c r="A843" i="19"/>
  <c r="A844" i="19"/>
  <c r="A845" i="19"/>
  <c r="A846" i="19"/>
  <c r="A847" i="19"/>
  <c r="A848" i="19"/>
  <c r="A849" i="19"/>
  <c r="A850" i="19"/>
  <c r="A851" i="19"/>
  <c r="A852" i="19"/>
  <c r="A853" i="19"/>
  <c r="A854" i="19"/>
  <c r="A855" i="19"/>
  <c r="A856" i="19"/>
  <c r="A857" i="19"/>
  <c r="A858" i="19"/>
  <c r="A859" i="19"/>
  <c r="A860" i="19"/>
  <c r="A861" i="19"/>
  <c r="A862" i="19"/>
  <c r="A863" i="19"/>
  <c r="A864" i="19"/>
  <c r="A865" i="19"/>
  <c r="A866" i="19"/>
  <c r="A867" i="19"/>
  <c r="A868" i="19"/>
  <c r="A869" i="19"/>
  <c r="A870" i="19"/>
  <c r="A871" i="19"/>
  <c r="A872" i="19"/>
  <c r="A873" i="19"/>
  <c r="A874" i="19"/>
  <c r="A875" i="19"/>
  <c r="A876" i="19"/>
  <c r="A877" i="19"/>
  <c r="A878" i="19"/>
  <c r="A879" i="19"/>
  <c r="A880" i="19"/>
  <c r="A881" i="19"/>
  <c r="A882" i="19"/>
  <c r="A883" i="19"/>
  <c r="A884" i="19"/>
  <c r="A885" i="19"/>
  <c r="A886" i="19"/>
  <c r="A887" i="19"/>
  <c r="A888" i="19"/>
  <c r="A889" i="19"/>
  <c r="A890" i="19"/>
  <c r="A891" i="19"/>
  <c r="A892" i="19"/>
  <c r="A893" i="19"/>
  <c r="A894" i="19"/>
  <c r="A895" i="19"/>
  <c r="A896" i="19"/>
  <c r="A897" i="19"/>
  <c r="A898" i="19"/>
  <c r="A899" i="19"/>
  <c r="A900" i="19"/>
  <c r="A901" i="19"/>
  <c r="A902" i="19"/>
  <c r="A903" i="19"/>
  <c r="A904" i="19"/>
  <c r="A905" i="19"/>
  <c r="A906" i="19"/>
  <c r="A907" i="19"/>
  <c r="A908" i="19"/>
  <c r="A909" i="19"/>
  <c r="A910" i="19"/>
  <c r="A911" i="19"/>
  <c r="A912" i="19"/>
  <c r="A913" i="19"/>
  <c r="A914" i="19"/>
  <c r="A915" i="19"/>
  <c r="A916" i="19"/>
  <c r="A917" i="19"/>
  <c r="A918" i="19"/>
  <c r="A919" i="19"/>
  <c r="A920" i="19"/>
  <c r="A921" i="19"/>
  <c r="A922" i="19"/>
  <c r="A923" i="19"/>
  <c r="A924" i="19"/>
  <c r="A925" i="19"/>
  <c r="A926" i="19"/>
  <c r="A927" i="19"/>
  <c r="A928" i="19"/>
  <c r="A929" i="19"/>
  <c r="A930" i="19"/>
  <c r="A931" i="19"/>
  <c r="A932" i="19"/>
  <c r="A933" i="19"/>
  <c r="A934" i="19"/>
  <c r="A935" i="19"/>
  <c r="A936" i="19"/>
  <c r="A937" i="19"/>
  <c r="A938" i="19"/>
  <c r="A939" i="19"/>
  <c r="A940" i="19"/>
  <c r="A941" i="19"/>
  <c r="A942" i="19"/>
  <c r="A943" i="19"/>
  <c r="A944" i="19"/>
  <c r="A945" i="19"/>
  <c r="A946" i="19"/>
  <c r="A947" i="19"/>
  <c r="A948" i="19"/>
  <c r="A949" i="19"/>
  <c r="A950" i="19"/>
  <c r="A951" i="19"/>
  <c r="A952" i="19"/>
  <c r="A953" i="19"/>
  <c r="A954" i="19"/>
  <c r="A955" i="19"/>
  <c r="A956" i="19"/>
  <c r="A957" i="19"/>
  <c r="A958" i="19"/>
  <c r="A959" i="19"/>
  <c r="A960" i="19"/>
  <c r="A961" i="19"/>
  <c r="A962" i="19"/>
  <c r="A963" i="19"/>
  <c r="A964" i="19"/>
  <c r="A965" i="19"/>
  <c r="A966" i="19"/>
  <c r="A967" i="19"/>
  <c r="A968" i="19"/>
  <c r="A969" i="19"/>
  <c r="A970" i="19"/>
  <c r="A971" i="19"/>
  <c r="A972" i="19"/>
  <c r="A973" i="19"/>
  <c r="A974" i="19"/>
  <c r="A975" i="19"/>
  <c r="A976" i="19"/>
  <c r="A977" i="19"/>
  <c r="A978" i="19"/>
  <c r="A979" i="19"/>
  <c r="A980" i="19"/>
  <c r="A981" i="19"/>
  <c r="A982" i="19"/>
  <c r="A983" i="19"/>
  <c r="A984" i="19"/>
  <c r="A985" i="19"/>
  <c r="A986" i="19"/>
  <c r="A987" i="19"/>
  <c r="A988" i="19"/>
  <c r="A989" i="19"/>
  <c r="A990" i="19"/>
  <c r="A991" i="19"/>
  <c r="A992" i="19"/>
  <c r="A993" i="19"/>
  <c r="A994" i="19"/>
  <c r="A995" i="19"/>
  <c r="A996" i="19"/>
  <c r="A997" i="19"/>
  <c r="A998" i="19"/>
  <c r="A999" i="19"/>
  <c r="A1000" i="19"/>
  <c r="A1001" i="19"/>
  <c r="A1002" i="19"/>
  <c r="A1003" i="19"/>
  <c r="A1004" i="19"/>
  <c r="A1005" i="19"/>
  <c r="A1006" i="19"/>
  <c r="A1007" i="19"/>
  <c r="A1008" i="19"/>
  <c r="A1009" i="19"/>
  <c r="A1010" i="19"/>
  <c r="A1011" i="19"/>
  <c r="A1012" i="19"/>
  <c r="A1013" i="19"/>
  <c r="A1014" i="19"/>
  <c r="A1015" i="19"/>
  <c r="A1016" i="19"/>
  <c r="A1017" i="19"/>
  <c r="A1018" i="19"/>
  <c r="A1019" i="19"/>
  <c r="A1020" i="19"/>
  <c r="A1021" i="19"/>
  <c r="A1022" i="19"/>
  <c r="A1023" i="19"/>
  <c r="A1024" i="19"/>
  <c r="A1025" i="19"/>
  <c r="A1026" i="19"/>
  <c r="A1027" i="19"/>
  <c r="A1028" i="19"/>
  <c r="A1029" i="19"/>
  <c r="A1030" i="19"/>
  <c r="A1031" i="19"/>
  <c r="A1032" i="19"/>
  <c r="A1033" i="19"/>
  <c r="A1034" i="19"/>
  <c r="A1035" i="19"/>
  <c r="A1036" i="19"/>
  <c r="A1037" i="19"/>
  <c r="A1038" i="19"/>
  <c r="A1039" i="19"/>
  <c r="A1040" i="19"/>
  <c r="A1041" i="19"/>
  <c r="A1042" i="19"/>
  <c r="A1043" i="19"/>
  <c r="A1044" i="19"/>
  <c r="A1045" i="19"/>
  <c r="A1046" i="19"/>
  <c r="A1047" i="19"/>
  <c r="A1048" i="19"/>
  <c r="A1049" i="19"/>
  <c r="A1050" i="19"/>
  <c r="A1051" i="19"/>
  <c r="A1052" i="19"/>
  <c r="A1053" i="19"/>
  <c r="A1054" i="19"/>
  <c r="A1055" i="19"/>
  <c r="A1056" i="19"/>
  <c r="A1057" i="19"/>
  <c r="A1058" i="19"/>
  <c r="A1059" i="19"/>
  <c r="A1060" i="19"/>
  <c r="A1061" i="19"/>
  <c r="A1062" i="19"/>
  <c r="A1063" i="19"/>
  <c r="A1064" i="19"/>
  <c r="A1065" i="19"/>
  <c r="A1066" i="19"/>
  <c r="A1067" i="19"/>
  <c r="A1068" i="19"/>
  <c r="A1069" i="19"/>
  <c r="A1070" i="19"/>
  <c r="A1071" i="19"/>
  <c r="A1072" i="19"/>
  <c r="A1073" i="19"/>
  <c r="A1074" i="19"/>
  <c r="A1075" i="19"/>
  <c r="A1076" i="19"/>
  <c r="A1077" i="19"/>
  <c r="A1078" i="19"/>
  <c r="A1079" i="19"/>
  <c r="A1080" i="19"/>
  <c r="A1081" i="19"/>
  <c r="A1082" i="19"/>
  <c r="A1083" i="19"/>
  <c r="A1084" i="19"/>
  <c r="A1085" i="19"/>
  <c r="A1086" i="19"/>
  <c r="A1087" i="19"/>
  <c r="A1088" i="19"/>
  <c r="A1089" i="19"/>
  <c r="A1090" i="19"/>
  <c r="A1091" i="19"/>
  <c r="A1092" i="19"/>
  <c r="A1093" i="19"/>
  <c r="A1094" i="19"/>
  <c r="A1095" i="19"/>
  <c r="A1096" i="19"/>
  <c r="A1097" i="19"/>
  <c r="A1098" i="19"/>
  <c r="A1099" i="19"/>
  <c r="X127" i="22" l="1"/>
  <c r="Y127" i="22" s="1"/>
  <c r="AR127" i="22" s="1"/>
  <c r="Y1011" i="22"/>
  <c r="AR1011" i="22" s="1"/>
  <c r="AS1011" i="22" s="1"/>
  <c r="AU1011" i="22" s="1"/>
  <c r="X169" i="22"/>
  <c r="Y169" i="22" s="1"/>
  <c r="AR169" i="22" s="1"/>
  <c r="AS169" i="22" s="1"/>
  <c r="AT169" i="22" s="1"/>
  <c r="X178" i="22"/>
  <c r="Y178" i="22" s="1"/>
  <c r="AQ178" i="22" s="1"/>
  <c r="X172" i="22"/>
  <c r="Y172" i="22" s="1"/>
  <c r="AR172" i="22" s="1"/>
  <c r="AS172" i="22" s="1"/>
  <c r="AT172" i="22" s="1"/>
  <c r="X166" i="22"/>
  <c r="Y166" i="22" s="1"/>
  <c r="AR166" i="22" s="1"/>
  <c r="X160" i="22"/>
  <c r="Y160" i="22" s="1"/>
  <c r="AR160" i="22" s="1"/>
  <c r="X154" i="22"/>
  <c r="Y154" i="22" s="1"/>
  <c r="AR154" i="22" s="1"/>
  <c r="X148" i="22"/>
  <c r="Y148" i="22" s="1"/>
  <c r="AR148" i="22" s="1"/>
  <c r="X105" i="22"/>
  <c r="Y105" i="22" s="1"/>
  <c r="AQ105" i="22" s="1"/>
  <c r="X181" i="22"/>
  <c r="Y181" i="22" s="1"/>
  <c r="X163" i="22"/>
  <c r="Y163" i="22" s="1"/>
  <c r="AR163" i="22" s="1"/>
  <c r="X157" i="22"/>
  <c r="Y157" i="22" s="1"/>
  <c r="AR157" i="22" s="1"/>
  <c r="X161" i="22"/>
  <c r="Y161" i="22" s="1"/>
  <c r="AR161" i="22" s="1"/>
  <c r="X155" i="22"/>
  <c r="Y155" i="22" s="1"/>
  <c r="AQ155" i="22" s="1"/>
  <c r="X130" i="22"/>
  <c r="Y130" i="22" s="1"/>
  <c r="AR130" i="22" s="1"/>
  <c r="AK130" i="22" s="1"/>
  <c r="X177" i="22"/>
  <c r="Y177" i="22" s="1"/>
  <c r="AR177" i="22" s="1"/>
  <c r="X171" i="22"/>
  <c r="Y171" i="22" s="1"/>
  <c r="AR171" i="22" s="1"/>
  <c r="X159" i="22"/>
  <c r="Y159" i="22" s="1"/>
  <c r="X153" i="22"/>
  <c r="Y153" i="22" s="1"/>
  <c r="AQ153" i="22" s="1"/>
  <c r="X110" i="22"/>
  <c r="Y110" i="22" s="1"/>
  <c r="X176" i="22"/>
  <c r="Y176" i="22" s="1"/>
  <c r="AR176" i="22" s="1"/>
  <c r="X170" i="22"/>
  <c r="Y170" i="22" s="1"/>
  <c r="AR170" i="22" s="1"/>
  <c r="X164" i="22"/>
  <c r="Y164" i="22" s="1"/>
  <c r="AQ164" i="22" s="1"/>
  <c r="X152" i="22"/>
  <c r="Y152" i="22" s="1"/>
  <c r="AQ152" i="22" s="1"/>
  <c r="X180" i="22"/>
  <c r="Y180" i="22" s="1"/>
  <c r="X168" i="22"/>
  <c r="Y168" i="22" s="1"/>
  <c r="AR168" i="22" s="1"/>
  <c r="X162" i="22"/>
  <c r="Y162" i="22" s="1"/>
  <c r="AR162" i="22" s="1"/>
  <c r="X156" i="22"/>
  <c r="Y156" i="22" s="1"/>
  <c r="AQ156" i="22" s="1"/>
  <c r="X131" i="22"/>
  <c r="Y131" i="22" s="1"/>
  <c r="AQ131" i="22" s="1"/>
  <c r="X119" i="22"/>
  <c r="Y119" i="22" s="1"/>
  <c r="AQ119" i="22" s="1"/>
  <c r="X101" i="22"/>
  <c r="Y101" i="22" s="1"/>
  <c r="AQ101" i="22" s="1"/>
  <c r="X94" i="22"/>
  <c r="Y94" i="22" s="1"/>
  <c r="AQ94" i="22" s="1"/>
  <c r="X150" i="22"/>
  <c r="Y150" i="22" s="1"/>
  <c r="AQ150" i="22" s="1"/>
  <c r="X149" i="22"/>
  <c r="Y149" i="22" s="1"/>
  <c r="AR149" i="22" s="1"/>
  <c r="X134" i="22"/>
  <c r="Y134" i="22" s="1"/>
  <c r="AQ134" i="22" s="1"/>
  <c r="Y236" i="22"/>
  <c r="AQ236" i="22" s="1"/>
  <c r="X58" i="22"/>
  <c r="Y58" i="22" s="1"/>
  <c r="AR58" i="22" s="1"/>
  <c r="X50" i="22"/>
  <c r="Y50" i="22" s="1"/>
  <c r="AQ50" i="22" s="1"/>
  <c r="X46" i="22"/>
  <c r="Y46" i="22" s="1"/>
  <c r="AQ46" i="22" s="1"/>
  <c r="X42" i="22"/>
  <c r="Y42" i="22" s="1"/>
  <c r="AR42" i="22" s="1"/>
  <c r="X60" i="22"/>
  <c r="Y60" i="22" s="1"/>
  <c r="AQ60" i="22" s="1"/>
  <c r="X48" i="22"/>
  <c r="Y48" i="22" s="1"/>
  <c r="AR48" i="22" s="1"/>
  <c r="X20" i="22"/>
  <c r="Y20" i="22" s="1"/>
  <c r="AR20" i="22" s="1"/>
  <c r="X61" i="22"/>
  <c r="Y61" i="22" s="1"/>
  <c r="AR61" i="22" s="1"/>
  <c r="X49" i="22"/>
  <c r="Y49" i="22" s="1"/>
  <c r="AQ49" i="22" s="1"/>
  <c r="X45" i="22"/>
  <c r="Y45" i="22" s="1"/>
  <c r="AQ45" i="22" s="1"/>
  <c r="X25" i="22"/>
  <c r="Y25" i="22" s="1"/>
  <c r="AR25" i="22" s="1"/>
  <c r="AS25" i="22" s="1"/>
  <c r="AT25" i="22" s="1"/>
  <c r="AU25" i="22" s="1"/>
  <c r="X21" i="22"/>
  <c r="Y21" i="22" s="1"/>
  <c r="X10" i="22"/>
  <c r="Y10" i="22" s="1"/>
  <c r="AQ10" i="22" s="1"/>
  <c r="X51" i="22"/>
  <c r="Y51" i="22" s="1"/>
  <c r="AR51" i="22" s="1"/>
  <c r="AS51" i="22" s="1"/>
  <c r="AT51" i="22" s="1"/>
  <c r="X23" i="22"/>
  <c r="Y23" i="22" s="1"/>
  <c r="AR23" i="22" s="1"/>
  <c r="E13" i="33"/>
  <c r="E14" i="33" s="1"/>
  <c r="CC236" i="26"/>
  <c r="Y294" i="22"/>
  <c r="AR294" i="22" s="1"/>
  <c r="Y188" i="22"/>
  <c r="AQ188" i="22" s="1"/>
  <c r="Y90" i="22"/>
  <c r="AR90" i="22" s="1"/>
  <c r="Y78" i="22"/>
  <c r="AQ78" i="22" s="1"/>
  <c r="Y66" i="22"/>
  <c r="AQ66" i="22" s="1"/>
  <c r="Y566" i="22"/>
  <c r="AQ566" i="22" s="1"/>
  <c r="Y554" i="22"/>
  <c r="AR554" i="22" s="1"/>
  <c r="Y518" i="22"/>
  <c r="AR518" i="22" s="1"/>
  <c r="Y494" i="22"/>
  <c r="AQ494" i="22" s="1"/>
  <c r="Y458" i="22"/>
  <c r="AQ458" i="22" s="1"/>
  <c r="Y278" i="22"/>
  <c r="AR278" i="22" s="1"/>
  <c r="Y230" i="22"/>
  <c r="AR230" i="22" s="1"/>
  <c r="AS230" i="22" s="1"/>
  <c r="AT230" i="22" s="1"/>
  <c r="Y182" i="22"/>
  <c r="AR182" i="22" s="1"/>
  <c r="Y139" i="22"/>
  <c r="AR139" i="22" s="1"/>
  <c r="AK139" i="22" s="1"/>
  <c r="Y36" i="22"/>
  <c r="AR36" i="22" s="1"/>
  <c r="Y24" i="22"/>
  <c r="AQ24" i="22" s="1"/>
  <c r="Y12" i="22"/>
  <c r="AQ12" i="22" s="1"/>
  <c r="X54" i="22"/>
  <c r="Y54" i="22" s="1"/>
  <c r="Y764" i="22"/>
  <c r="AQ764" i="22" s="1"/>
  <c r="Y801" i="22"/>
  <c r="AR801" i="22" s="1"/>
  <c r="Y753" i="22"/>
  <c r="AR753" i="22" s="1"/>
  <c r="Y669" i="22"/>
  <c r="AQ669" i="22" s="1"/>
  <c r="Y405" i="22"/>
  <c r="AR405" i="22" s="1"/>
  <c r="Y381" i="22"/>
  <c r="AR381" i="22" s="1"/>
  <c r="Y369" i="22"/>
  <c r="AR369" i="22" s="1"/>
  <c r="Y351" i="22"/>
  <c r="AR351" i="22" s="1"/>
  <c r="Y339" i="22"/>
  <c r="AQ339" i="22" s="1"/>
  <c r="Y327" i="22"/>
  <c r="AR327" i="22" s="1"/>
  <c r="Y309" i="22"/>
  <c r="AR309" i="22" s="1"/>
  <c r="Y273" i="22"/>
  <c r="AQ273" i="22" s="1"/>
  <c r="Y261" i="22"/>
  <c r="AQ261" i="22" s="1"/>
  <c r="Y243" i="22"/>
  <c r="AR243" i="22" s="1"/>
  <c r="AK243" i="22" s="1"/>
  <c r="Y237" i="22"/>
  <c r="AR237" i="22" s="1"/>
  <c r="AK237" i="22" s="1"/>
  <c r="Y225" i="22"/>
  <c r="AR225" i="22" s="1"/>
  <c r="Y219" i="22"/>
  <c r="AQ219" i="22" s="1"/>
  <c r="Y213" i="22"/>
  <c r="AR213" i="22" s="1"/>
  <c r="AS213" i="22" s="1"/>
  <c r="AT213" i="22" s="1"/>
  <c r="AU213" i="22" s="1"/>
  <c r="Y207" i="22"/>
  <c r="AR207" i="22" s="1"/>
  <c r="Y195" i="22"/>
  <c r="AQ195" i="22" s="1"/>
  <c r="Y189" i="22"/>
  <c r="AR189" i="22" s="1"/>
  <c r="AS189" i="22" s="1"/>
  <c r="AT189" i="22" s="1"/>
  <c r="Y165" i="22"/>
  <c r="AR165" i="22" s="1"/>
  <c r="Y104" i="22"/>
  <c r="AQ104" i="22" s="1"/>
  <c r="Y85" i="22"/>
  <c r="AQ85" i="22" s="1"/>
  <c r="Y67" i="22"/>
  <c r="AR67" i="22" s="1"/>
  <c r="AK67" i="22" s="1"/>
  <c r="Y43" i="22"/>
  <c r="AR43" i="22" s="1"/>
  <c r="AS43" i="22" s="1"/>
  <c r="AT43" i="22" s="1"/>
  <c r="AU43" i="22" s="1"/>
  <c r="Y37" i="22"/>
  <c r="AQ37" i="22" s="1"/>
  <c r="Y13" i="22"/>
  <c r="AR13" i="22" s="1"/>
  <c r="AS13" i="22" s="1"/>
  <c r="Y482" i="22"/>
  <c r="AQ482" i="22" s="1"/>
  <c r="Y446" i="22"/>
  <c r="AQ446" i="22" s="1"/>
  <c r="Y434" i="22"/>
  <c r="AQ434" i="22" s="1"/>
  <c r="Y290" i="22"/>
  <c r="AQ290" i="22" s="1"/>
  <c r="Y218" i="22"/>
  <c r="AQ218" i="22" s="1"/>
  <c r="Y212" i="22"/>
  <c r="AR212" i="22" s="1"/>
  <c r="Y200" i="22"/>
  <c r="AR200" i="22" s="1"/>
  <c r="Y121" i="22"/>
  <c r="AQ121" i="22" s="1"/>
  <c r="Y989" i="22"/>
  <c r="AR989" i="22" s="1"/>
  <c r="Y983" i="22"/>
  <c r="AR983" i="22" s="1"/>
  <c r="Y941" i="22"/>
  <c r="AR941" i="22" s="1"/>
  <c r="AS941" i="22" s="1"/>
  <c r="AU941" i="22" s="1"/>
  <c r="Y893" i="22"/>
  <c r="AR893" i="22" s="1"/>
  <c r="Y785" i="22"/>
  <c r="AR785" i="22" s="1"/>
  <c r="Y773" i="22"/>
  <c r="AR773" i="22" s="1"/>
  <c r="Y737" i="22"/>
  <c r="AR737" i="22" s="1"/>
  <c r="Y713" i="22"/>
  <c r="AQ713" i="22" s="1"/>
  <c r="Y701" i="22"/>
  <c r="AQ701" i="22" s="1"/>
  <c r="Y659" i="22"/>
  <c r="AR659" i="22" s="1"/>
  <c r="Y647" i="22"/>
  <c r="AQ647" i="22" s="1"/>
  <c r="Y599" i="22"/>
  <c r="AR599" i="22" s="1"/>
  <c r="Y575" i="22"/>
  <c r="AQ575" i="22" s="1"/>
  <c r="Y413" i="22"/>
  <c r="AQ413" i="22" s="1"/>
  <c r="Y401" i="22"/>
  <c r="AR401" i="22" s="1"/>
  <c r="AS401" i="22" s="1"/>
  <c r="Y389" i="22"/>
  <c r="AR389" i="22" s="1"/>
  <c r="Y377" i="22"/>
  <c r="AQ377" i="22" s="1"/>
  <c r="Y365" i="22"/>
  <c r="AQ365" i="22" s="1"/>
  <c r="Y347" i="22"/>
  <c r="AR347" i="22" s="1"/>
  <c r="Y335" i="22"/>
  <c r="AQ335" i="22" s="1"/>
  <c r="Y323" i="22"/>
  <c r="AR323" i="22" s="1"/>
  <c r="Y269" i="22"/>
  <c r="AR269" i="22" s="1"/>
  <c r="AK269" i="22" s="1"/>
  <c r="Y257" i="22"/>
  <c r="AR257" i="22" s="1"/>
  <c r="AS257" i="22" s="1"/>
  <c r="AU257" i="22" s="1"/>
  <c r="Y239" i="22"/>
  <c r="AR239" i="22" s="1"/>
  <c r="Y233" i="22"/>
  <c r="AQ233" i="22" s="1"/>
  <c r="Y227" i="22"/>
  <c r="AR227" i="22" s="1"/>
  <c r="Y221" i="22"/>
  <c r="AR221" i="22" s="1"/>
  <c r="Y215" i="22"/>
  <c r="AR215" i="22" s="1"/>
  <c r="AK215" i="22" s="1"/>
  <c r="Y209" i="22"/>
  <c r="AQ209" i="22" s="1"/>
  <c r="Y203" i="22"/>
  <c r="AR203" i="22" s="1"/>
  <c r="Y197" i="22"/>
  <c r="AQ197" i="22" s="1"/>
  <c r="Y191" i="22"/>
  <c r="AR191" i="22" s="1"/>
  <c r="AS191" i="22" s="1"/>
  <c r="AT191" i="22" s="1"/>
  <c r="AU191" i="22" s="1"/>
  <c r="Y185" i="22"/>
  <c r="AR185" i="22" s="1"/>
  <c r="AK185" i="22" s="1"/>
  <c r="Y179" i="22"/>
  <c r="AQ179" i="22" s="1"/>
  <c r="Y167" i="22"/>
  <c r="AQ167" i="22" s="1"/>
  <c r="Y100" i="22"/>
  <c r="AQ100" i="22" s="1"/>
  <c r="Y81" i="22"/>
  <c r="AQ81" i="22" s="1"/>
  <c r="Y75" i="22"/>
  <c r="AR75" i="22" s="1"/>
  <c r="AS75" i="22" s="1"/>
  <c r="AT75" i="22" s="1"/>
  <c r="AU75" i="22" s="1"/>
  <c r="Y63" i="22"/>
  <c r="AR63" i="22" s="1"/>
  <c r="AS63" i="22" s="1"/>
  <c r="AT63" i="22" s="1"/>
  <c r="AU63" i="22" s="1"/>
  <c r="X57" i="22"/>
  <c r="Y57" i="22" s="1"/>
  <c r="AQ57" i="22" s="1"/>
  <c r="Y474" i="22"/>
  <c r="AQ474" i="22" s="1"/>
  <c r="Y774" i="22"/>
  <c r="AR774" i="22" s="1"/>
  <c r="Y187" i="22"/>
  <c r="AR187" i="22" s="1"/>
  <c r="AS187" i="22" s="1"/>
  <c r="AT187" i="22" s="1"/>
  <c r="AU187" i="22" s="1"/>
  <c r="Y598" i="22"/>
  <c r="AR598" i="22" s="1"/>
  <c r="AS598" i="22" s="1"/>
  <c r="AU598" i="22" s="1"/>
  <c r="Y586" i="22"/>
  <c r="AQ586" i="22" s="1"/>
  <c r="Y490" i="22"/>
  <c r="AR490" i="22" s="1"/>
  <c r="Y478" i="22"/>
  <c r="AQ478" i="22" s="1"/>
  <c r="Y442" i="22"/>
  <c r="AQ442" i="22" s="1"/>
  <c r="Y256" i="22"/>
  <c r="AR256" i="22" s="1"/>
  <c r="Y232" i="22"/>
  <c r="AR232" i="22" s="1"/>
  <c r="Y220" i="22"/>
  <c r="AQ220" i="22" s="1"/>
  <c r="Y190" i="22"/>
  <c r="AQ190" i="22" s="1"/>
  <c r="Y141" i="22"/>
  <c r="AR141" i="22" s="1"/>
  <c r="Y129" i="22"/>
  <c r="AR129" i="22" s="1"/>
  <c r="Y74" i="22"/>
  <c r="AR74" i="22" s="1"/>
  <c r="Y62" i="22"/>
  <c r="AQ62" i="22" s="1"/>
  <c r="X55" i="22"/>
  <c r="Y55" i="22" s="1"/>
  <c r="AR55" i="22" s="1"/>
  <c r="AS55" i="22" s="1"/>
  <c r="AT55" i="22" s="1"/>
  <c r="AU55" i="22" s="1"/>
  <c r="Y38" i="22"/>
  <c r="AQ38" i="22" s="1"/>
  <c r="Y26" i="22"/>
  <c r="AQ26" i="22" s="1"/>
  <c r="T277" i="22"/>
  <c r="T103" i="22"/>
  <c r="T97" i="22"/>
  <c r="T91" i="22"/>
  <c r="T85" i="22"/>
  <c r="T43" i="22"/>
  <c r="T37" i="22"/>
  <c r="T31" i="22"/>
  <c r="T25" i="22"/>
  <c r="T19" i="22"/>
  <c r="T114" i="22"/>
  <c r="T108" i="22"/>
  <c r="T78" i="22"/>
  <c r="T72" i="22"/>
  <c r="T66" i="22"/>
  <c r="T54" i="22"/>
  <c r="T48" i="22"/>
  <c r="T322" i="22"/>
  <c r="T112" i="22"/>
  <c r="T106" i="22"/>
  <c r="T100" i="22"/>
  <c r="T94" i="22"/>
  <c r="T46" i="22"/>
  <c r="T40" i="22"/>
  <c r="T22" i="22"/>
  <c r="T123" i="22"/>
  <c r="T99" i="22"/>
  <c r="T75" i="22"/>
  <c r="T69" i="22"/>
  <c r="T57" i="22"/>
  <c r="T51" i="22"/>
  <c r="T973" i="22"/>
  <c r="T967" i="22"/>
  <c r="T925" i="22"/>
  <c r="T913" i="22"/>
  <c r="T907" i="22"/>
  <c r="T901" i="22"/>
  <c r="T883" i="22"/>
  <c r="T877" i="22"/>
  <c r="T865" i="22"/>
  <c r="T859" i="22"/>
  <c r="T853" i="22"/>
  <c r="T829" i="22"/>
  <c r="T817" i="22"/>
  <c r="T811" i="22"/>
  <c r="T805" i="22"/>
  <c r="T781" i="22"/>
  <c r="T775" i="22"/>
  <c r="T769" i="22"/>
  <c r="T763" i="22"/>
  <c r="T757" i="22"/>
  <c r="T745" i="22"/>
  <c r="T727" i="22"/>
  <c r="T721" i="22"/>
  <c r="T709" i="22"/>
  <c r="T703" i="22"/>
  <c r="T697" i="22"/>
  <c r="T685" i="22"/>
  <c r="T679" i="22"/>
  <c r="T673" i="22"/>
  <c r="T667" i="22"/>
  <c r="T655" i="22"/>
  <c r="T643" i="22"/>
  <c r="T625" i="22"/>
  <c r="T607" i="22"/>
  <c r="T1002" i="22"/>
  <c r="T966" i="22"/>
  <c r="T954" i="22"/>
  <c r="T948" i="22"/>
  <c r="T912" i="22"/>
  <c r="T900" i="22"/>
  <c r="T864" i="22"/>
  <c r="T858" i="22"/>
  <c r="T846" i="22"/>
  <c r="T840" i="22"/>
  <c r="T798" i="22"/>
  <c r="T780" i="22"/>
  <c r="T774" i="22"/>
  <c r="T768" i="22"/>
  <c r="T750" i="22"/>
  <c r="T744" i="22"/>
  <c r="T630" i="22"/>
  <c r="T624" i="22"/>
  <c r="T618" i="22"/>
  <c r="T606" i="22"/>
  <c r="T594" i="22"/>
  <c r="T582" i="22"/>
  <c r="T570" i="22"/>
  <c r="T558" i="22"/>
  <c r="T534" i="22"/>
  <c r="T528" i="22"/>
  <c r="T522" i="22"/>
  <c r="T516" i="22"/>
  <c r="T510" i="22"/>
  <c r="T498" i="22"/>
  <c r="T486" i="22"/>
  <c r="T474" i="22"/>
  <c r="T468" i="22"/>
  <c r="T462" i="22"/>
  <c r="T450" i="22"/>
  <c r="T438" i="22"/>
  <c r="T426" i="22"/>
  <c r="T420" i="22"/>
  <c r="T414" i="22"/>
  <c r="T402" i="22"/>
  <c r="T396" i="22"/>
  <c r="T390" i="22"/>
  <c r="T378" i="22"/>
  <c r="T372" i="22"/>
  <c r="T366" i="22"/>
  <c r="T342" i="22"/>
  <c r="T330" i="22"/>
  <c r="T318" i="22"/>
  <c r="T306" i="22"/>
  <c r="T300" i="22"/>
  <c r="T294" i="22"/>
  <c r="T282" i="22"/>
  <c r="T276" i="22"/>
  <c r="T270" i="22"/>
  <c r="T258" i="22"/>
  <c r="T246" i="22"/>
  <c r="T234" i="22"/>
  <c r="T228" i="22"/>
  <c r="T222" i="22"/>
  <c r="T204" i="22"/>
  <c r="T198" i="22"/>
  <c r="T192" i="22"/>
  <c r="T186" i="22"/>
  <c r="T180" i="22"/>
  <c r="T162" i="22"/>
  <c r="T156" i="22"/>
  <c r="T150" i="22"/>
  <c r="T138" i="22"/>
  <c r="T132" i="22"/>
  <c r="T126" i="22"/>
  <c r="T102" i="22"/>
  <c r="T90" i="22"/>
  <c r="T84" i="22"/>
  <c r="T42" i="22"/>
  <c r="T36" i="22"/>
  <c r="T30" i="22"/>
  <c r="T18" i="22"/>
  <c r="T12" i="22"/>
  <c r="T1007" i="22"/>
  <c r="T1001" i="22"/>
  <c r="T989" i="22"/>
  <c r="T983" i="22"/>
  <c r="T977" i="22"/>
  <c r="T971" i="22"/>
  <c r="T953" i="22"/>
  <c r="T941" i="22"/>
  <c r="T935" i="22"/>
  <c r="T929" i="22"/>
  <c r="T923" i="22"/>
  <c r="T881" i="22"/>
  <c r="T875" i="22"/>
  <c r="T863" i="22"/>
  <c r="T851" i="22"/>
  <c r="T827" i="22"/>
  <c r="T821" i="22"/>
  <c r="T815" i="22"/>
  <c r="T797" i="22"/>
  <c r="T791" i="22"/>
  <c r="T785" i="22"/>
  <c r="T779" i="22"/>
  <c r="T773" i="22"/>
  <c r="T761" i="22"/>
  <c r="T749" i="22"/>
  <c r="T743" i="22"/>
  <c r="T737" i="22"/>
  <c r="T713" i="22"/>
  <c r="T701" i="22"/>
  <c r="T695" i="22"/>
  <c r="T689" i="22"/>
  <c r="T677" i="22"/>
  <c r="T659" i="22"/>
  <c r="T647" i="22"/>
  <c r="T641" i="22"/>
  <c r="T623" i="22"/>
  <c r="T605" i="22"/>
  <c r="T599" i="22"/>
  <c r="T593" i="22"/>
  <c r="T587" i="22"/>
  <c r="T581" i="22"/>
  <c r="T575" i="22"/>
  <c r="T557" i="22"/>
  <c r="T545" i="22"/>
  <c r="T539" i="22"/>
  <c r="T533" i="22"/>
  <c r="T527" i="22"/>
  <c r="T515" i="22"/>
  <c r="T509" i="22"/>
  <c r="T497" i="22"/>
  <c r="T491" i="22"/>
  <c r="T479" i="22"/>
  <c r="T473" i="22"/>
  <c r="T467" i="22"/>
  <c r="T461" i="22"/>
  <c r="T455" i="22"/>
  <c r="T449" i="22"/>
  <c r="T443" i="22"/>
  <c r="T437" i="22"/>
  <c r="T431" i="22"/>
  <c r="T425" i="22"/>
  <c r="T419" i="22"/>
  <c r="T413" i="22"/>
  <c r="T401" i="22"/>
  <c r="T395" i="22"/>
  <c r="T389" i="22"/>
  <c r="T377" i="22"/>
  <c r="T371" i="22"/>
  <c r="T365" i="22"/>
  <c r="T353" i="22"/>
  <c r="T347" i="22"/>
  <c r="T341" i="22"/>
  <c r="T329" i="22"/>
  <c r="T323" i="22"/>
  <c r="T317" i="22"/>
  <c r="T305" i="22"/>
  <c r="T293" i="22"/>
  <c r="T281" i="22"/>
  <c r="T269" i="22"/>
  <c r="T257" i="22"/>
  <c r="T245" i="22"/>
  <c r="T239" i="22"/>
  <c r="T227" i="22"/>
  <c r="T221" i="22"/>
  <c r="T215" i="22"/>
  <c r="T209" i="22"/>
  <c r="T203" i="22"/>
  <c r="T197" i="22"/>
  <c r="T191" i="22"/>
  <c r="T185" i="22"/>
  <c r="T179" i="22"/>
  <c r="T173" i="22"/>
  <c r="T167" i="22"/>
  <c r="T161" i="22"/>
  <c r="T149" i="22"/>
  <c r="T143" i="22"/>
  <c r="T137" i="22"/>
  <c r="T131" i="22"/>
  <c r="T125" i="22"/>
  <c r="T119" i="22"/>
  <c r="T113" i="22"/>
  <c r="T107" i="22"/>
  <c r="T95" i="22"/>
  <c r="T71" i="22"/>
  <c r="T65" i="22"/>
  <c r="T59" i="22"/>
  <c r="T53" i="22"/>
  <c r="T47" i="22"/>
  <c r="T35" i="22"/>
  <c r="T29" i="22"/>
  <c r="T23" i="22"/>
  <c r="T17" i="22"/>
  <c r="T994" i="22"/>
  <c r="T976" i="22"/>
  <c r="T970" i="22"/>
  <c r="T922" i="22"/>
  <c r="T898" i="22"/>
  <c r="T892" i="22"/>
  <c r="T880" i="22"/>
  <c r="T874" i="22"/>
  <c r="T856" i="22"/>
  <c r="T844" i="22"/>
  <c r="T820" i="22"/>
  <c r="T814" i="22"/>
  <c r="T802" i="22"/>
  <c r="T784" i="22"/>
  <c r="T772" i="22"/>
  <c r="T766" i="22"/>
  <c r="T760" i="22"/>
  <c r="T736" i="22"/>
  <c r="T730" i="22"/>
  <c r="T688" i="22"/>
  <c r="T682" i="22"/>
  <c r="T676" i="22"/>
  <c r="T658" i="22"/>
  <c r="T646" i="22"/>
  <c r="T634" i="22"/>
  <c r="T622" i="22"/>
  <c r="T610" i="22"/>
  <c r="T604" i="22"/>
  <c r="T598" i="22"/>
  <c r="T586" i="22"/>
  <c r="T574" i="22"/>
  <c r="T562" i="22"/>
  <c r="T544" i="22"/>
  <c r="T526" i="22"/>
  <c r="T514" i="22"/>
  <c r="T508" i="22"/>
  <c r="T502" i="22"/>
  <c r="T490" i="22"/>
  <c r="T478" i="22"/>
  <c r="T472" i="22"/>
  <c r="T466" i="22"/>
  <c r="T460" i="22"/>
  <c r="T454" i="22"/>
  <c r="T448" i="22"/>
  <c r="T442" i="22"/>
  <c r="T430" i="22"/>
  <c r="T424" i="22"/>
  <c r="T418" i="22"/>
  <c r="T412" i="22"/>
  <c r="T406" i="22"/>
  <c r="T400" i="22"/>
  <c r="T394" i="22"/>
  <c r="T388" i="22"/>
  <c r="T382" i="22"/>
  <c r="T370" i="22"/>
  <c r="T358" i="22"/>
  <c r="T1005" i="22"/>
  <c r="T999" i="22"/>
  <c r="T993" i="22"/>
  <c r="T987" i="22"/>
  <c r="T981" i="22"/>
  <c r="T957" i="22"/>
  <c r="T945" i="22"/>
  <c r="T939" i="22"/>
  <c r="T933" i="22"/>
  <c r="T921" i="22"/>
  <c r="T915" i="22"/>
  <c r="T909" i="22"/>
  <c r="T903" i="22"/>
  <c r="T855" i="22"/>
  <c r="T849" i="22"/>
  <c r="T843" i="22"/>
  <c r="T837" i="22"/>
  <c r="T825" i="22"/>
  <c r="T801" i="22"/>
  <c r="T795" i="22"/>
  <c r="T765" i="22"/>
  <c r="T753" i="22"/>
  <c r="T741" i="22"/>
  <c r="T735" i="22"/>
  <c r="T729" i="22"/>
  <c r="T723" i="22"/>
  <c r="T717" i="22"/>
  <c r="T711" i="22"/>
  <c r="T705" i="22"/>
  <c r="T699" i="22"/>
  <c r="T693" i="22"/>
  <c r="T687" i="22"/>
  <c r="T681" i="22"/>
  <c r="T669" i="22"/>
  <c r="T663" i="22"/>
  <c r="T657" i="22"/>
  <c r="T651" i="22"/>
  <c r="T645" i="22"/>
  <c r="T639" i="22"/>
  <c r="T621" i="22"/>
  <c r="T615" i="22"/>
  <c r="T609" i="22"/>
  <c r="T597" i="22"/>
  <c r="T591" i="22"/>
  <c r="T561" i="22"/>
  <c r="T555" i="22"/>
  <c r="T549" i="22"/>
  <c r="T543" i="22"/>
  <c r="T525" i="22"/>
  <c r="T519" i="22"/>
  <c r="T513" i="22"/>
  <c r="T507" i="22"/>
  <c r="T501" i="22"/>
  <c r="T495" i="22"/>
  <c r="T489" i="22"/>
  <c r="T483" i="22"/>
  <c r="T471" i="22"/>
  <c r="T465" i="22"/>
  <c r="T459" i="22"/>
  <c r="T453" i="22"/>
  <c r="T447" i="22"/>
  <c r="T441" i="22"/>
  <c r="T429" i="22"/>
  <c r="T423" i="22"/>
  <c r="T417" i="22"/>
  <c r="T405" i="22"/>
  <c r="T393" i="22"/>
  <c r="T387" i="22"/>
  <c r="T381" i="22"/>
  <c r="T369" i="22"/>
  <c r="T357" i="22"/>
  <c r="T351" i="22"/>
  <c r="T345" i="22"/>
  <c r="T339" i="22"/>
  <c r="T333" i="22"/>
  <c r="T321" i="22"/>
  <c r="T309" i="22"/>
  <c r="T297" i="22"/>
  <c r="T285" i="22"/>
  <c r="T273" i="22"/>
  <c r="T261" i="22"/>
  <c r="T243" i="22"/>
  <c r="T237" i="22"/>
  <c r="T231" i="22"/>
  <c r="T225" i="22"/>
  <c r="T219" i="22"/>
  <c r="T213" i="22"/>
  <c r="T207" i="22"/>
  <c r="T201" i="22"/>
  <c r="T195" i="22"/>
  <c r="T189" i="22"/>
  <c r="T183" i="22"/>
  <c r="T177" i="22"/>
  <c r="T165" i="22"/>
  <c r="T159" i="22"/>
  <c r="T153" i="22"/>
  <c r="T147" i="22"/>
  <c r="T141" i="22"/>
  <c r="T135" i="22"/>
  <c r="T129" i="22"/>
  <c r="T111" i="22"/>
  <c r="T105" i="22"/>
  <c r="T81" i="22"/>
  <c r="T39" i="22"/>
  <c r="T33" i="22"/>
  <c r="T27" i="22"/>
  <c r="T21" i="22"/>
  <c r="T15" i="22"/>
  <c r="T992" i="22"/>
  <c r="T986" i="22"/>
  <c r="T962" i="22"/>
  <c r="T944" i="22"/>
  <c r="T926" i="22"/>
  <c r="T908" i="22"/>
  <c r="T854" i="22"/>
  <c r="T842" i="22"/>
  <c r="T830" i="22"/>
  <c r="T812" i="22"/>
  <c r="T800" i="22"/>
  <c r="T776" i="22"/>
  <c r="T758" i="22"/>
  <c r="T716" i="22"/>
  <c r="T686" i="22"/>
  <c r="T680" i="22"/>
  <c r="T674" i="22"/>
  <c r="T668" i="22"/>
  <c r="T650" i="22"/>
  <c r="T638" i="22"/>
  <c r="T626" i="22"/>
  <c r="T620" i="22"/>
  <c r="T602" i="22"/>
  <c r="T346" i="22"/>
  <c r="T340" i="22"/>
  <c r="T334" i="22"/>
  <c r="T310" i="22"/>
  <c r="T298" i="22"/>
  <c r="T286" i="22"/>
  <c r="T280" i="22"/>
  <c r="T274" i="22"/>
  <c r="T268" i="22"/>
  <c r="T262" i="22"/>
  <c r="T250" i="22"/>
  <c r="T238" i="22"/>
  <c r="T232" i="22"/>
  <c r="T226" i="22"/>
  <c r="T220" i="22"/>
  <c r="T214" i="22"/>
  <c r="T202" i="22"/>
  <c r="T190" i="22"/>
  <c r="T184" i="22"/>
  <c r="T172" i="22"/>
  <c r="T160" i="22"/>
  <c r="T154" i="22"/>
  <c r="T148" i="22"/>
  <c r="T142" i="22"/>
  <c r="T136" i="22"/>
  <c r="T130" i="22"/>
  <c r="T124" i="22"/>
  <c r="T118" i="22"/>
  <c r="T590" i="22"/>
  <c r="T584" i="22"/>
  <c r="T578" i="22"/>
  <c r="T566" i="22"/>
  <c r="T554" i="22"/>
  <c r="T542" i="22"/>
  <c r="T536" i="22"/>
  <c r="T524" i="22"/>
  <c r="T518" i="22"/>
  <c r="T506" i="22"/>
  <c r="T494" i="22"/>
  <c r="T488" i="22"/>
  <c r="T482" i="22"/>
  <c r="T464" i="22"/>
  <c r="T458" i="22"/>
  <c r="T446" i="22"/>
  <c r="T440" i="22"/>
  <c r="T434" i="22"/>
  <c r="T422" i="22"/>
  <c r="T410" i="22"/>
  <c r="T398" i="22"/>
  <c r="T386" i="22"/>
  <c r="T374" i="22"/>
  <c r="T362" i="22"/>
  <c r="T350" i="22"/>
  <c r="T344" i="22"/>
  <c r="T332" i="22"/>
  <c r="T326" i="22"/>
  <c r="T320" i="22"/>
  <c r="T314" i="22"/>
  <c r="T302" i="22"/>
  <c r="T290" i="22"/>
  <c r="T278" i="22"/>
  <c r="T272" i="22"/>
  <c r="T254" i="22"/>
  <c r="T248" i="22"/>
  <c r="T242" i="22"/>
  <c r="T230" i="22"/>
  <c r="T224" i="22"/>
  <c r="T218" i="22"/>
  <c r="T212" i="22"/>
  <c r="T206" i="22"/>
  <c r="T200" i="22"/>
  <c r="T194" i="22"/>
  <c r="T188" i="22"/>
  <c r="T182" i="22"/>
  <c r="T176" i="22"/>
  <c r="T170" i="22"/>
  <c r="T164" i="22"/>
  <c r="T158" i="22"/>
  <c r="T152" i="22"/>
  <c r="T146" i="22"/>
  <c r="T128" i="22"/>
  <c r="T122" i="22"/>
  <c r="T116" i="22"/>
  <c r="T583" i="22"/>
  <c r="T577" i="22"/>
  <c r="T571" i="22"/>
  <c r="T565" i="22"/>
  <c r="T559" i="22"/>
  <c r="T553" i="22"/>
  <c r="T547" i="22"/>
  <c r="T541" i="22"/>
  <c r="T535" i="22"/>
  <c r="T529" i="22"/>
  <c r="T523" i="22"/>
  <c r="T517" i="22"/>
  <c r="T493" i="22"/>
  <c r="T487" i="22"/>
  <c r="T481" i="22"/>
  <c r="T475" i="22"/>
  <c r="T469" i="22"/>
  <c r="T463" i="22"/>
  <c r="T457" i="22"/>
  <c r="T439" i="22"/>
  <c r="T433" i="22"/>
  <c r="T427" i="22"/>
  <c r="T421" i="22"/>
  <c r="T415" i="22"/>
  <c r="T409" i="22"/>
  <c r="T397" i="22"/>
  <c r="T385" i="22"/>
  <c r="T373" i="22"/>
  <c r="T361" i="22"/>
  <c r="T355" i="22"/>
  <c r="T349" i="22"/>
  <c r="T343" i="22"/>
  <c r="T337" i="22"/>
  <c r="T325" i="22"/>
  <c r="T319" i="22"/>
  <c r="T313" i="22"/>
  <c r="T301" i="22"/>
  <c r="T289" i="22"/>
  <c r="T265" i="22"/>
  <c r="T259" i="22"/>
  <c r="T253" i="22"/>
  <c r="T241" i="22"/>
  <c r="T235" i="22"/>
  <c r="T229" i="22"/>
  <c r="T223" i="22"/>
  <c r="T211" i="22"/>
  <c r="T205" i="22"/>
  <c r="T199" i="22"/>
  <c r="T193" i="22"/>
  <c r="T187" i="22"/>
  <c r="T181" i="22"/>
  <c r="T175" i="22"/>
  <c r="T169" i="22"/>
  <c r="T163" i="22"/>
  <c r="T157" i="22"/>
  <c r="T145" i="22"/>
  <c r="T139" i="22"/>
  <c r="T133" i="22"/>
  <c r="T127" i="22"/>
  <c r="T121" i="22"/>
  <c r="T115" i="22"/>
  <c r="BT30" i="26"/>
  <c r="CL202" i="26"/>
  <c r="AS240" i="26"/>
  <c r="Y211" i="22"/>
  <c r="AR211" i="22" s="1"/>
  <c r="Y1009" i="22"/>
  <c r="AR1009" i="22" s="1"/>
  <c r="Y193" i="22"/>
  <c r="AR193" i="22" s="1"/>
  <c r="Y265" i="22"/>
  <c r="AR265" i="22" s="1"/>
  <c r="AS265" i="22" s="1"/>
  <c r="AU265" i="22" s="1"/>
  <c r="Y102" i="22"/>
  <c r="AR102" i="22" s="1"/>
  <c r="AS102" i="22" s="1"/>
  <c r="AT102" i="22" s="1"/>
  <c r="Y282" i="22"/>
  <c r="AR282" i="22" s="1"/>
  <c r="Y144" i="22"/>
  <c r="AR144" i="22" s="1"/>
  <c r="Y199" i="22"/>
  <c r="AR199" i="22" s="1"/>
  <c r="Y41" i="22"/>
  <c r="AQ41" i="22" s="1"/>
  <c r="Y71" i="22"/>
  <c r="AR71" i="22" s="1"/>
  <c r="Y385" i="22"/>
  <c r="AQ385" i="22" s="1"/>
  <c r="Y83" i="22"/>
  <c r="AR83" i="22" s="1"/>
  <c r="AS83" i="22" s="1"/>
  <c r="AT83" i="22" s="1"/>
  <c r="Y28" i="22"/>
  <c r="AR28" i="22" s="1"/>
  <c r="Y229" i="22"/>
  <c r="AQ229" i="22" s="1"/>
  <c r="Y53" i="22"/>
  <c r="AQ53" i="22" s="1"/>
  <c r="Y331" i="22"/>
  <c r="AR331" i="22" s="1"/>
  <c r="Y522" i="22"/>
  <c r="AR522" i="22" s="1"/>
  <c r="Y70" i="22"/>
  <c r="AR70" i="22" s="1"/>
  <c r="AS70" i="22" s="1"/>
  <c r="AT70" i="22" s="1"/>
  <c r="Y204" i="22"/>
  <c r="AR204" i="22" s="1"/>
  <c r="Y241" i="22"/>
  <c r="AQ241" i="22" s="1"/>
  <c r="Y222" i="22"/>
  <c r="AQ222" i="22" s="1"/>
  <c r="Y59" i="22"/>
  <c r="AR59" i="22" s="1"/>
  <c r="Y35" i="22"/>
  <c r="AR35" i="22" s="1"/>
  <c r="Y40" i="22"/>
  <c r="AR40" i="22" s="1"/>
  <c r="Y253" i="22"/>
  <c r="AQ253" i="22" s="1"/>
  <c r="Y355" i="22"/>
  <c r="AR355" i="22" s="1"/>
  <c r="AS355" i="22" s="1"/>
  <c r="AU355" i="22" s="1"/>
  <c r="Y373" i="22"/>
  <c r="AQ373" i="22" s="1"/>
  <c r="Y343" i="22"/>
  <c r="AQ343" i="22" s="1"/>
  <c r="Y409" i="22"/>
  <c r="AQ409" i="22" s="1"/>
  <c r="Y77" i="22"/>
  <c r="AR77" i="22" s="1"/>
  <c r="AS77" i="22" s="1"/>
  <c r="AT77" i="22" s="1"/>
  <c r="AU77" i="22" s="1"/>
  <c r="Y776" i="22"/>
  <c r="AR776" i="22" s="1"/>
  <c r="Y284" i="22"/>
  <c r="AQ284" i="22" s="1"/>
  <c r="Y973" i="22"/>
  <c r="AQ973" i="22" s="1"/>
  <c r="Y925" i="22"/>
  <c r="AQ925" i="22" s="1"/>
  <c r="Y877" i="22"/>
  <c r="AR877" i="22" s="1"/>
  <c r="Y853" i="22"/>
  <c r="AR853" i="22" s="1"/>
  <c r="Y697" i="22"/>
  <c r="AQ697" i="22" s="1"/>
  <c r="Y685" i="22"/>
  <c r="AQ685" i="22" s="1"/>
  <c r="Y526" i="22"/>
  <c r="AQ526" i="22" s="1"/>
  <c r="Y514" i="22"/>
  <c r="AR514" i="22" s="1"/>
  <c r="Y466" i="22"/>
  <c r="AQ466" i="22" s="1"/>
  <c r="Y430" i="22"/>
  <c r="AR430" i="22" s="1"/>
  <c r="AS430" i="22" s="1"/>
  <c r="AT430" i="22" s="1"/>
  <c r="Y286" i="22"/>
  <c r="AR286" i="22" s="1"/>
  <c r="Y274" i="22"/>
  <c r="AR274" i="22" s="1"/>
  <c r="Y226" i="22"/>
  <c r="AR226" i="22" s="1"/>
  <c r="Y214" i="22"/>
  <c r="AR214" i="22" s="1"/>
  <c r="AS214" i="22" s="1"/>
  <c r="Y202" i="22"/>
  <c r="AQ202" i="22" s="1"/>
  <c r="Y135" i="22"/>
  <c r="AQ135" i="22" s="1"/>
  <c r="Y123" i="22"/>
  <c r="AQ123" i="22" s="1"/>
  <c r="Y80" i="22"/>
  <c r="AQ80" i="22" s="1"/>
  <c r="Y68" i="22"/>
  <c r="AQ68" i="22" s="1"/>
  <c r="Y44" i="22"/>
  <c r="AQ44" i="22" s="1"/>
  <c r="Y32" i="22"/>
  <c r="AQ32" i="22" s="1"/>
  <c r="AS41" i="26"/>
  <c r="AJ233" i="26"/>
  <c r="CK211" i="26"/>
  <c r="CC139" i="26"/>
  <c r="BK216" i="26"/>
  <c r="CC143" i="26"/>
  <c r="AA12" i="26"/>
  <c r="CL13" i="26"/>
  <c r="AJ67" i="26"/>
  <c r="CL61" i="26"/>
  <c r="BK252" i="26"/>
  <c r="CL246" i="26"/>
  <c r="DD41" i="26"/>
  <c r="Y450" i="22"/>
  <c r="AR450" i="22" s="1"/>
  <c r="Y618" i="22"/>
  <c r="AQ618" i="22" s="1"/>
  <c r="Y228" i="22"/>
  <c r="AR228" i="22" s="1"/>
  <c r="AK228" i="22" s="1"/>
  <c r="Y198" i="22"/>
  <c r="AR198" i="22" s="1"/>
  <c r="AS198" i="22" s="1"/>
  <c r="Y234" i="22"/>
  <c r="AQ234" i="22" s="1"/>
  <c r="Y426" i="22"/>
  <c r="AQ426" i="22" s="1"/>
  <c r="Y762" i="22"/>
  <c r="AQ762" i="22" s="1"/>
  <c r="Y125" i="22"/>
  <c r="AQ125" i="22" s="1"/>
  <c r="Y630" i="22"/>
  <c r="AR630" i="22" s="1"/>
  <c r="Y16" i="22"/>
  <c r="AR16" i="22" s="1"/>
  <c r="Y462" i="22"/>
  <c r="AR462" i="22" s="1"/>
  <c r="Y498" i="22"/>
  <c r="AR498" i="22" s="1"/>
  <c r="Y534" i="22"/>
  <c r="AR534" i="22" s="1"/>
  <c r="Y681" i="22"/>
  <c r="AR681" i="22" s="1"/>
  <c r="Y729" i="22"/>
  <c r="AR729" i="22" s="1"/>
  <c r="Y861" i="22"/>
  <c r="AQ861" i="22" s="1"/>
  <c r="Y909" i="22"/>
  <c r="AQ909" i="22" s="1"/>
  <c r="Y957" i="22"/>
  <c r="AQ957" i="22" s="1"/>
  <c r="Y97" i="22"/>
  <c r="AR97" i="22" s="1"/>
  <c r="DC213" i="26"/>
  <c r="BB214" i="26"/>
  <c r="CC167" i="26"/>
  <c r="BK132" i="26"/>
  <c r="AA113" i="26"/>
  <c r="BS110" i="26"/>
  <c r="BB250" i="26"/>
  <c r="BK180" i="26"/>
  <c r="CL210" i="26"/>
  <c r="CU108" i="26"/>
  <c r="BJ72" i="26"/>
  <c r="AJ246" i="26"/>
  <c r="BB226" i="26"/>
  <c r="BK228" i="26"/>
  <c r="BK168" i="26"/>
  <c r="CC224" i="26"/>
  <c r="CU188" i="26"/>
  <c r="AA77" i="26"/>
  <c r="BJ120" i="26"/>
  <c r="AS20" i="26"/>
  <c r="AS12" i="26"/>
  <c r="AJ258" i="26"/>
  <c r="AS152" i="26"/>
  <c r="BB154" i="26"/>
  <c r="BK204" i="26"/>
  <c r="BT190" i="26"/>
  <c r="CL198" i="26"/>
  <c r="CL258" i="26"/>
  <c r="CU200" i="26"/>
  <c r="BS170" i="26"/>
  <c r="AS176" i="26"/>
  <c r="BS234" i="26"/>
  <c r="AS132" i="26"/>
  <c r="AA233" i="26"/>
  <c r="BA100" i="26"/>
  <c r="AA179" i="26"/>
  <c r="AS79" i="26"/>
  <c r="BB230" i="26"/>
  <c r="BK232" i="26"/>
  <c r="BK184" i="26"/>
  <c r="BT230" i="26"/>
  <c r="CC232" i="26"/>
  <c r="CC124" i="26"/>
  <c r="CL186" i="26"/>
  <c r="CU156" i="26"/>
  <c r="AA137" i="26"/>
  <c r="AS200" i="26"/>
  <c r="CC243" i="26"/>
  <c r="BJ16" i="26"/>
  <c r="AS204" i="26"/>
  <c r="BK220" i="26"/>
  <c r="BT174" i="26"/>
  <c r="CC176" i="26"/>
  <c r="BK148" i="26"/>
  <c r="BT150" i="26"/>
  <c r="CC122" i="26"/>
  <c r="CL190" i="26"/>
  <c r="CL238" i="26"/>
  <c r="CU184" i="26"/>
  <c r="AS228" i="26"/>
  <c r="BB254" i="26"/>
  <c r="BB122" i="26"/>
  <c r="BK208" i="26"/>
  <c r="BK136" i="26"/>
  <c r="BT122" i="26"/>
  <c r="CC244" i="26"/>
  <c r="CL234" i="26"/>
  <c r="CU192" i="26"/>
  <c r="AA109" i="26"/>
  <c r="CK66" i="26"/>
  <c r="BS178" i="26"/>
  <c r="CB68" i="26"/>
  <c r="BB162" i="26"/>
  <c r="BA30" i="26"/>
  <c r="BB30" i="26" s="1"/>
  <c r="BK188" i="26"/>
  <c r="BK224" i="26"/>
  <c r="BK140" i="26"/>
  <c r="CC204" i="26"/>
  <c r="CL182" i="26"/>
  <c r="CU196" i="26"/>
  <c r="AS28" i="26"/>
  <c r="AJ230" i="26"/>
  <c r="CC192" i="26"/>
  <c r="CC180" i="26"/>
  <c r="AA93" i="26"/>
  <c r="AR232" i="26"/>
  <c r="AS184" i="26"/>
  <c r="BB210" i="26"/>
  <c r="CC132" i="26"/>
  <c r="CL206" i="26"/>
  <c r="CL254" i="26"/>
  <c r="AA81" i="26"/>
  <c r="AA237" i="26"/>
  <c r="AS256" i="26"/>
  <c r="BB186" i="26"/>
  <c r="BK236" i="26"/>
  <c r="BK164" i="26"/>
  <c r="BT118" i="26"/>
  <c r="BT70" i="26"/>
  <c r="CT88" i="26"/>
  <c r="BT226" i="26"/>
  <c r="BB174" i="26"/>
  <c r="BK152" i="26"/>
  <c r="CL230" i="26"/>
  <c r="CL242" i="26"/>
  <c r="BJ20" i="26"/>
  <c r="CL14" i="26"/>
  <c r="AA149" i="26"/>
  <c r="AA209" i="26"/>
  <c r="AA13" i="26"/>
  <c r="E71" i="12"/>
  <c r="E32" i="12"/>
  <c r="CL103" i="26"/>
  <c r="CK251" i="26"/>
  <c r="CL99" i="26"/>
  <c r="AS13" i="26"/>
  <c r="CL87" i="26"/>
  <c r="CL95" i="26"/>
  <c r="AS97" i="26"/>
  <c r="BB200" i="26"/>
  <c r="BK261" i="26"/>
  <c r="BT236" i="26"/>
  <c r="CC182" i="26"/>
  <c r="BB144" i="26"/>
  <c r="BT156" i="26"/>
  <c r="BT44" i="26"/>
  <c r="CL244" i="26"/>
  <c r="CU118" i="26"/>
  <c r="CB70" i="26"/>
  <c r="AR254" i="26"/>
  <c r="BT12" i="26"/>
  <c r="DD12" i="26"/>
  <c r="AJ212" i="26"/>
  <c r="AS146" i="26"/>
  <c r="AS77" i="26"/>
  <c r="BB225" i="26"/>
  <c r="BK159" i="26"/>
  <c r="CL181" i="26"/>
  <c r="BJ79" i="26"/>
  <c r="BA84" i="26"/>
  <c r="BB24" i="26"/>
  <c r="CT211" i="26"/>
  <c r="BB12" i="26"/>
  <c r="CL12" i="26"/>
  <c r="AS187" i="26"/>
  <c r="BB133" i="26"/>
  <c r="BK103" i="26"/>
  <c r="BK162" i="26"/>
  <c r="CC234" i="26"/>
  <c r="CC246" i="26"/>
  <c r="AA195" i="26"/>
  <c r="DD173" i="26"/>
  <c r="AR99" i="26"/>
  <c r="CK84" i="26"/>
  <c r="BS85" i="26"/>
  <c r="CC86" i="26"/>
  <c r="DD97" i="26"/>
  <c r="AJ104" i="26"/>
  <c r="BB260" i="26"/>
  <c r="BB196" i="26"/>
  <c r="BB140" i="26"/>
  <c r="BK254" i="26"/>
  <c r="BK134" i="26"/>
  <c r="BT188" i="26"/>
  <c r="BT80" i="26"/>
  <c r="BT36" i="26"/>
  <c r="CC202" i="26"/>
  <c r="CC222" i="26"/>
  <c r="CC118" i="26"/>
  <c r="CL180" i="26"/>
  <c r="CU234" i="26"/>
  <c r="CU106" i="26"/>
  <c r="AA243" i="26"/>
  <c r="AA55" i="26"/>
  <c r="DD84" i="26"/>
  <c r="DC220" i="26"/>
  <c r="BS128" i="26"/>
  <c r="BJ66" i="26"/>
  <c r="BA64" i="26"/>
  <c r="AS170" i="26"/>
  <c r="BJ86" i="26"/>
  <c r="AR238" i="26"/>
  <c r="AR178" i="26"/>
  <c r="CL52" i="26"/>
  <c r="BT144" i="26"/>
  <c r="AS222" i="26"/>
  <c r="CC66" i="26"/>
  <c r="AJ57" i="26"/>
  <c r="AJ160" i="26"/>
  <c r="AS259" i="26"/>
  <c r="AS71" i="26"/>
  <c r="AS118" i="26"/>
  <c r="BB193" i="26"/>
  <c r="BB244" i="26"/>
  <c r="BB184" i="26"/>
  <c r="BB120" i="26"/>
  <c r="BK230" i="26"/>
  <c r="BT116" i="26"/>
  <c r="BT172" i="26"/>
  <c r="BT120" i="26"/>
  <c r="BT76" i="26"/>
  <c r="CC170" i="26"/>
  <c r="CC214" i="26"/>
  <c r="CC106" i="26"/>
  <c r="CL212" i="26"/>
  <c r="CU154" i="26"/>
  <c r="CU230" i="26"/>
  <c r="AA251" i="26"/>
  <c r="CU51" i="26"/>
  <c r="CB227" i="26"/>
  <c r="CC71" i="26"/>
  <c r="AI80" i="26"/>
  <c r="CC90" i="26"/>
  <c r="DC196" i="26"/>
  <c r="BT224" i="26"/>
  <c r="BB52" i="26"/>
  <c r="AR182" i="26"/>
  <c r="AR122" i="26"/>
  <c r="CC195" i="26"/>
  <c r="AS115" i="26"/>
  <c r="DD176" i="26"/>
  <c r="CC62" i="26"/>
  <c r="BT108" i="26"/>
  <c r="BB92" i="26"/>
  <c r="AR174" i="26"/>
  <c r="BK14" i="26"/>
  <c r="CB235" i="26"/>
  <c r="AJ236" i="26"/>
  <c r="AJ17" i="26"/>
  <c r="AJ152" i="26"/>
  <c r="AS211" i="26"/>
  <c r="AS162" i="26"/>
  <c r="AS87" i="26"/>
  <c r="AS63" i="26"/>
  <c r="AS95" i="26"/>
  <c r="BB177" i="26"/>
  <c r="BB240" i="26"/>
  <c r="BB180" i="26"/>
  <c r="BK215" i="26"/>
  <c r="BK174" i="26"/>
  <c r="BT244" i="26"/>
  <c r="BT164" i="26"/>
  <c r="BT104" i="26"/>
  <c r="CC250" i="26"/>
  <c r="CC154" i="26"/>
  <c r="CC254" i="26"/>
  <c r="CC206" i="26"/>
  <c r="CL260" i="26"/>
  <c r="CU247" i="26"/>
  <c r="CU122" i="26"/>
  <c r="CU182" i="26"/>
  <c r="AA51" i="26"/>
  <c r="AA63" i="26"/>
  <c r="CB191" i="26"/>
  <c r="BS81" i="26"/>
  <c r="AJ68" i="26"/>
  <c r="BJ18" i="26"/>
  <c r="BB16" i="26"/>
  <c r="CC42" i="26"/>
  <c r="CK125" i="26"/>
  <c r="CB147" i="26"/>
  <c r="AI204" i="26"/>
  <c r="DC44" i="26"/>
  <c r="CB98" i="26"/>
  <c r="BJ70" i="26"/>
  <c r="BB68" i="26"/>
  <c r="AS126" i="26"/>
  <c r="CB163" i="26"/>
  <c r="AS249" i="26"/>
  <c r="BB207" i="26"/>
  <c r="CT165" i="26"/>
  <c r="CK187" i="26"/>
  <c r="CL179" i="26"/>
  <c r="BT175" i="26"/>
  <c r="AJ23" i="26"/>
  <c r="AJ200" i="26"/>
  <c r="AJ136" i="26"/>
  <c r="AJ224" i="26"/>
  <c r="AS250" i="26"/>
  <c r="AS130" i="26"/>
  <c r="AS65" i="26"/>
  <c r="AS166" i="26"/>
  <c r="BB252" i="26"/>
  <c r="BB236" i="26"/>
  <c r="BB192" i="26"/>
  <c r="BB160" i="26"/>
  <c r="BB136" i="26"/>
  <c r="BK214" i="26"/>
  <c r="BK146" i="26"/>
  <c r="BT260" i="26"/>
  <c r="BT180" i="26"/>
  <c r="BT148" i="26"/>
  <c r="BT72" i="26"/>
  <c r="CC186" i="26"/>
  <c r="CC238" i="26"/>
  <c r="CC190" i="26"/>
  <c r="CL196" i="26"/>
  <c r="AA153" i="26"/>
  <c r="AA67" i="26"/>
  <c r="AA71" i="26"/>
  <c r="AA255" i="26"/>
  <c r="AA132" i="26"/>
  <c r="AA119" i="26"/>
  <c r="AA141" i="26"/>
  <c r="CU93" i="26"/>
  <c r="BT171" i="26"/>
  <c r="AJ128" i="26"/>
  <c r="BK62" i="26"/>
  <c r="CB94" i="26"/>
  <c r="AR242" i="26"/>
  <c r="AI187" i="26"/>
  <c r="CL155" i="26"/>
  <c r="AJ138" i="26"/>
  <c r="CC74" i="26"/>
  <c r="BS240" i="26"/>
  <c r="BJ130" i="26"/>
  <c r="BK46" i="26"/>
  <c r="BB108" i="26"/>
  <c r="CU185" i="26"/>
  <c r="BT160" i="26"/>
  <c r="AJ100" i="26"/>
  <c r="AJ192" i="26"/>
  <c r="AJ244" i="26"/>
  <c r="AJ208" i="26"/>
  <c r="AS234" i="26"/>
  <c r="AS113" i="26"/>
  <c r="AS134" i="26"/>
  <c r="BB251" i="26"/>
  <c r="BB248" i="26"/>
  <c r="BB232" i="26"/>
  <c r="BB188" i="26"/>
  <c r="BB152" i="26"/>
  <c r="BB132" i="26"/>
  <c r="BK113" i="26"/>
  <c r="BK178" i="26"/>
  <c r="BK138" i="26"/>
  <c r="BT84" i="26"/>
  <c r="CL91" i="26"/>
  <c r="AA83" i="26"/>
  <c r="AA91" i="26"/>
  <c r="AA115" i="26"/>
  <c r="AI92" i="26"/>
  <c r="AS142" i="26"/>
  <c r="CB82" i="26"/>
  <c r="CB22" i="26"/>
  <c r="BS152" i="26"/>
  <c r="BK78" i="26"/>
  <c r="BK30" i="26"/>
  <c r="BA76" i="26"/>
  <c r="BB28" i="26"/>
  <c r="AS214" i="26"/>
  <c r="CT157" i="26"/>
  <c r="BK77" i="26"/>
  <c r="CB78" i="26"/>
  <c r="CB110" i="26"/>
  <c r="AR138" i="26"/>
  <c r="AS226" i="26"/>
  <c r="CL231" i="26"/>
  <c r="F28" i="12"/>
  <c r="Y1010" i="22"/>
  <c r="AR1010" i="22" s="1"/>
  <c r="Y1006" i="22"/>
  <c r="AQ1006" i="22" s="1"/>
  <c r="Y1002" i="22"/>
  <c r="AQ1002" i="22" s="1"/>
  <c r="Y998" i="22"/>
  <c r="AQ998" i="22" s="1"/>
  <c r="Y994" i="22"/>
  <c r="AQ994" i="22" s="1"/>
  <c r="Y990" i="22"/>
  <c r="AQ990" i="22" s="1"/>
  <c r="Y986" i="22"/>
  <c r="AQ986" i="22" s="1"/>
  <c r="Y982" i="22"/>
  <c r="AQ982" i="22" s="1"/>
  <c r="Y978" i="22"/>
  <c r="AQ978" i="22" s="1"/>
  <c r="Y974" i="22"/>
  <c r="AQ974" i="22" s="1"/>
  <c r="Y970" i="22"/>
  <c r="AQ970" i="22" s="1"/>
  <c r="Y966" i="22"/>
  <c r="AQ966" i="22" s="1"/>
  <c r="Y962" i="22"/>
  <c r="AQ962" i="22" s="1"/>
  <c r="Y958" i="22"/>
  <c r="AQ958" i="22" s="1"/>
  <c r="Y954" i="22"/>
  <c r="AQ954" i="22" s="1"/>
  <c r="Y950" i="22"/>
  <c r="AQ950" i="22" s="1"/>
  <c r="Y946" i="22"/>
  <c r="AR946" i="22" s="1"/>
  <c r="Y942" i="22"/>
  <c r="AR942" i="22" s="1"/>
  <c r="Y938" i="22"/>
  <c r="AQ938" i="22" s="1"/>
  <c r="Y934" i="22"/>
  <c r="AR934" i="22" s="1"/>
  <c r="Y930" i="22"/>
  <c r="AR930" i="22" s="1"/>
  <c r="Y926" i="22"/>
  <c r="AQ926" i="22" s="1"/>
  <c r="Y922" i="22"/>
  <c r="AQ922" i="22" s="1"/>
  <c r="Y918" i="22"/>
  <c r="AR918" i="22" s="1"/>
  <c r="Y914" i="22"/>
  <c r="AR914" i="22" s="1"/>
  <c r="Y910" i="22"/>
  <c r="AQ910" i="22" s="1"/>
  <c r="Y906" i="22"/>
  <c r="AR906" i="22" s="1"/>
  <c r="Y902" i="22"/>
  <c r="AQ902" i="22" s="1"/>
  <c r="Y898" i="22"/>
  <c r="AQ898" i="22" s="1"/>
  <c r="Y894" i="22"/>
  <c r="AQ894" i="22" s="1"/>
  <c r="Y890" i="22"/>
  <c r="AR890" i="22" s="1"/>
  <c r="Y886" i="22"/>
  <c r="AQ886" i="22" s="1"/>
  <c r="Y882" i="22"/>
  <c r="AQ882" i="22" s="1"/>
  <c r="Y878" i="22"/>
  <c r="AQ878" i="22" s="1"/>
  <c r="Y874" i="22"/>
  <c r="AQ874" i="22" s="1"/>
  <c r="Y870" i="22"/>
  <c r="AQ870" i="22" s="1"/>
  <c r="Y866" i="22"/>
  <c r="AQ866" i="22" s="1"/>
  <c r="Y862" i="22"/>
  <c r="AQ862" i="22" s="1"/>
  <c r="Y858" i="22"/>
  <c r="AQ858" i="22" s="1"/>
  <c r="Y854" i="22"/>
  <c r="AQ854" i="22" s="1"/>
  <c r="Y850" i="22"/>
  <c r="AR850" i="22" s="1"/>
  <c r="Y846" i="22"/>
  <c r="AQ846" i="22" s="1"/>
  <c r="Y842" i="22"/>
  <c r="AR842" i="22" s="1"/>
  <c r="AS842" i="22" s="1"/>
  <c r="AU842" i="22" s="1"/>
  <c r="Y838" i="22"/>
  <c r="AQ838" i="22" s="1"/>
  <c r="Y834" i="22"/>
  <c r="AR834" i="22" s="1"/>
  <c r="Y830" i="22"/>
  <c r="AR830" i="22" s="1"/>
  <c r="Y826" i="22"/>
  <c r="AQ826" i="22" s="1"/>
  <c r="Y822" i="22"/>
  <c r="AQ822" i="22" s="1"/>
  <c r="Y818" i="22"/>
  <c r="AR818" i="22" s="1"/>
  <c r="Y814" i="22"/>
  <c r="AQ814" i="22" s="1"/>
  <c r="Y810" i="22"/>
  <c r="AQ810" i="22" s="1"/>
  <c r="Y806" i="22"/>
  <c r="AR806" i="22" s="1"/>
  <c r="Y802" i="22"/>
  <c r="AQ802" i="22" s="1"/>
  <c r="Y798" i="22"/>
  <c r="AR798" i="22" s="1"/>
  <c r="Y794" i="22"/>
  <c r="AQ794" i="22" s="1"/>
  <c r="Y790" i="22"/>
  <c r="AQ790" i="22" s="1"/>
  <c r="Y786" i="22"/>
  <c r="AQ786" i="22" s="1"/>
  <c r="Y782" i="22"/>
  <c r="AQ782" i="22" s="1"/>
  <c r="Y778" i="22"/>
  <c r="AQ778" i="22" s="1"/>
  <c r="Y770" i="22"/>
  <c r="AR770" i="22" s="1"/>
  <c r="Y766" i="22"/>
  <c r="AQ766" i="22" s="1"/>
  <c r="Y758" i="22"/>
  <c r="AR758" i="22" s="1"/>
  <c r="Y754" i="22"/>
  <c r="AQ754" i="22" s="1"/>
  <c r="Y750" i="22"/>
  <c r="AR750" i="22" s="1"/>
  <c r="Y746" i="22"/>
  <c r="AQ746" i="22" s="1"/>
  <c r="Y742" i="22"/>
  <c r="AR742" i="22" s="1"/>
  <c r="Y738" i="22"/>
  <c r="AR738" i="22" s="1"/>
  <c r="Y734" i="22"/>
  <c r="AR734" i="22" s="1"/>
  <c r="Y730" i="22"/>
  <c r="AR730" i="22" s="1"/>
  <c r="Y726" i="22"/>
  <c r="AQ726" i="22" s="1"/>
  <c r="Y722" i="22"/>
  <c r="AQ722" i="22" s="1"/>
  <c r="Y718" i="22"/>
  <c r="AQ718" i="22" s="1"/>
  <c r="Y714" i="22"/>
  <c r="AR714" i="22" s="1"/>
  <c r="Y710" i="22"/>
  <c r="AQ710" i="22" s="1"/>
  <c r="Y706" i="22"/>
  <c r="AR706" i="22" s="1"/>
  <c r="Y702" i="22"/>
  <c r="AQ702" i="22" s="1"/>
  <c r="Y698" i="22"/>
  <c r="AQ698" i="22" s="1"/>
  <c r="Y694" i="22"/>
  <c r="AQ694" i="22" s="1"/>
  <c r="Y690" i="22"/>
  <c r="AQ690" i="22" s="1"/>
  <c r="Y686" i="22"/>
  <c r="AQ686" i="22" s="1"/>
  <c r="Y682" i="22"/>
  <c r="AQ682" i="22" s="1"/>
  <c r="Y678" i="22"/>
  <c r="AR678" i="22" s="1"/>
  <c r="Y674" i="22"/>
  <c r="AQ674" i="22" s="1"/>
  <c r="Y670" i="22"/>
  <c r="AQ670" i="22" s="1"/>
  <c r="Y666" i="22"/>
  <c r="AQ666" i="22" s="1"/>
  <c r="Y662" i="22"/>
  <c r="AQ662" i="22" s="1"/>
  <c r="Y658" i="22"/>
  <c r="AR658" i="22" s="1"/>
  <c r="Y654" i="22"/>
  <c r="AQ654" i="22" s="1"/>
  <c r="Y650" i="22"/>
  <c r="AQ650" i="22" s="1"/>
  <c r="Y646" i="22"/>
  <c r="AR646" i="22" s="1"/>
  <c r="Y642" i="22"/>
  <c r="AQ642" i="22" s="1"/>
  <c r="Y638" i="22"/>
  <c r="AQ638" i="22" s="1"/>
  <c r="Y634" i="22"/>
  <c r="AR634" i="22" s="1"/>
  <c r="Y626" i="22"/>
  <c r="AR626" i="22" s="1"/>
  <c r="Y622" i="22"/>
  <c r="AQ622" i="22" s="1"/>
  <c r="Y614" i="22"/>
  <c r="AQ614" i="22" s="1"/>
  <c r="Y610" i="22"/>
  <c r="AR610" i="22" s="1"/>
  <c r="Y606" i="22"/>
  <c r="AR606" i="22" s="1"/>
  <c r="Y602" i="22"/>
  <c r="AQ602" i="22" s="1"/>
  <c r="Y594" i="22"/>
  <c r="AR594" i="22" s="1"/>
  <c r="Y590" i="22"/>
  <c r="AQ590" i="22" s="1"/>
  <c r="Y582" i="22"/>
  <c r="AQ582" i="22" s="1"/>
  <c r="Y578" i="22"/>
  <c r="AQ578" i="22" s="1"/>
  <c r="Y574" i="22"/>
  <c r="AQ574" i="22" s="1"/>
  <c r="Y570" i="22"/>
  <c r="AQ570" i="22" s="1"/>
  <c r="Y562" i="22"/>
  <c r="AR562" i="22" s="1"/>
  <c r="Y558" i="22"/>
  <c r="AQ558" i="22" s="1"/>
  <c r="Y550" i="22"/>
  <c r="AQ550" i="22" s="1"/>
  <c r="Y546" i="22"/>
  <c r="AR546" i="22" s="1"/>
  <c r="Y542" i="22"/>
  <c r="AQ542" i="22" s="1"/>
  <c r="Y538" i="22"/>
  <c r="AQ538" i="22" s="1"/>
  <c r="Y530" i="22"/>
  <c r="AQ530" i="22" s="1"/>
  <c r="Y510" i="22"/>
  <c r="AR510" i="22" s="1"/>
  <c r="Y506" i="22"/>
  <c r="AR506" i="22" s="1"/>
  <c r="Y502" i="22"/>
  <c r="AQ502" i="22" s="1"/>
  <c r="Y486" i="22"/>
  <c r="AR486" i="22" s="1"/>
  <c r="Y470" i="22"/>
  <c r="AR470" i="22" s="1"/>
  <c r="AS470" i="22" s="1"/>
  <c r="AU470" i="22" s="1"/>
  <c r="Y454" i="22"/>
  <c r="AR454" i="22" s="1"/>
  <c r="Y438" i="22"/>
  <c r="AQ438" i="22" s="1"/>
  <c r="Y422" i="22"/>
  <c r="AR422" i="22" s="1"/>
  <c r="Y418" i="22"/>
  <c r="AR418" i="22" s="1"/>
  <c r="AK418" i="22" s="1"/>
  <c r="Y414" i="22"/>
  <c r="AR414" i="22" s="1"/>
  <c r="Y406" i="22"/>
  <c r="AQ406" i="22" s="1"/>
  <c r="Y402" i="22"/>
  <c r="AR402" i="22" s="1"/>
  <c r="AK402" i="22" s="1"/>
  <c r="Y398" i="22"/>
  <c r="AR398" i="22" s="1"/>
  <c r="AK398" i="22" s="1"/>
  <c r="Y390" i="22"/>
  <c r="AQ390" i="22" s="1"/>
  <c r="Y386" i="22"/>
  <c r="AR386" i="22" s="1"/>
  <c r="AS386" i="22" s="1"/>
  <c r="Y374" i="22"/>
  <c r="AR374" i="22" s="1"/>
  <c r="AK374" i="22" s="1"/>
  <c r="Y370" i="22"/>
  <c r="AR370" i="22" s="1"/>
  <c r="AK370" i="22" s="1"/>
  <c r="Y362" i="22"/>
  <c r="AQ362" i="22" s="1"/>
  <c r="Y358" i="22"/>
  <c r="AR358" i="22" s="1"/>
  <c r="AK358" i="22" s="1"/>
  <c r="Y342" i="22"/>
  <c r="AR342" i="22" s="1"/>
  <c r="Y338" i="22"/>
  <c r="AQ338" i="22" s="1"/>
  <c r="Y330" i="22"/>
  <c r="AR330" i="22" s="1"/>
  <c r="AK330" i="22" s="1"/>
  <c r="Y326" i="22"/>
  <c r="AQ326" i="22" s="1"/>
  <c r="Y318" i="22"/>
  <c r="AR318" i="22" s="1"/>
  <c r="AS318" i="22" s="1"/>
  <c r="Y314" i="22"/>
  <c r="AR314" i="22" s="1"/>
  <c r="Y310" i="22"/>
  <c r="AR310" i="22" s="1"/>
  <c r="Y302" i="22"/>
  <c r="AR302" i="22" s="1"/>
  <c r="Y298" i="22"/>
  <c r="AQ298" i="22" s="1"/>
  <c r="Y266" i="22"/>
  <c r="AR266" i="22" s="1"/>
  <c r="AS266" i="22" s="1"/>
  <c r="AU266" i="22" s="1"/>
  <c r="Y262" i="22"/>
  <c r="AR262" i="22" s="1"/>
  <c r="Y258" i="22"/>
  <c r="AR258" i="22" s="1"/>
  <c r="AS258" i="22" s="1"/>
  <c r="AU258" i="22" s="1"/>
  <c r="Y246" i="22"/>
  <c r="Y238" i="22"/>
  <c r="AQ238" i="22" s="1"/>
  <c r="Y186" i="22"/>
  <c r="AQ186" i="22" s="1"/>
  <c r="Y146" i="22"/>
  <c r="AR146" i="22" s="1"/>
  <c r="AS146" i="22" s="1"/>
  <c r="AT146" i="22" s="1"/>
  <c r="AU146" i="22" s="1"/>
  <c r="Y143" i="22"/>
  <c r="AR143" i="22" s="1"/>
  <c r="Y107" i="22"/>
  <c r="AQ107" i="22" s="1"/>
  <c r="Y96" i="22"/>
  <c r="AR96" i="22" s="1"/>
  <c r="Y88" i="22"/>
  <c r="AQ88" i="22" s="1"/>
  <c r="Y84" i="22"/>
  <c r="AQ84" i="22" s="1"/>
  <c r="Y72" i="22"/>
  <c r="AQ72" i="22" s="1"/>
  <c r="Y64" i="22"/>
  <c r="AR64" i="22" s="1"/>
  <c r="AS64" i="22" s="1"/>
  <c r="AT64" i="22" s="1"/>
  <c r="F97" i="12"/>
  <c r="Y955" i="22"/>
  <c r="AQ955" i="22" s="1"/>
  <c r="Y947" i="22"/>
  <c r="AR947" i="22" s="1"/>
  <c r="Y935" i="22"/>
  <c r="AR935" i="22" s="1"/>
  <c r="Y919" i="22"/>
  <c r="AQ919" i="22" s="1"/>
  <c r="Y907" i="22"/>
  <c r="AQ907" i="22" s="1"/>
  <c r="Y899" i="22"/>
  <c r="AR899" i="22" s="1"/>
  <c r="Y891" i="22"/>
  <c r="AR891" i="22" s="1"/>
  <c r="Y883" i="22"/>
  <c r="AQ883" i="22" s="1"/>
  <c r="Y871" i="22"/>
  <c r="AQ871" i="22" s="1"/>
  <c r="Y851" i="22"/>
  <c r="AR851" i="22" s="1"/>
  <c r="Y831" i="22"/>
  <c r="AQ831" i="22" s="1"/>
  <c r="Y827" i="22"/>
  <c r="AQ827" i="22" s="1"/>
  <c r="Y823" i="22"/>
  <c r="AR823" i="22" s="1"/>
  <c r="Y819" i="22"/>
  <c r="AQ819" i="22" s="1"/>
  <c r="Y815" i="22"/>
  <c r="AR815" i="22" s="1"/>
  <c r="Y811" i="22"/>
  <c r="AR811" i="22" s="1"/>
  <c r="Y807" i="22"/>
  <c r="AQ807" i="22" s="1"/>
  <c r="Y799" i="22"/>
  <c r="AQ799" i="22" s="1"/>
  <c r="Y795" i="22"/>
  <c r="AQ795" i="22" s="1"/>
  <c r="Y791" i="22"/>
  <c r="AR791" i="22" s="1"/>
  <c r="Y783" i="22"/>
  <c r="AQ783" i="22" s="1"/>
  <c r="Y779" i="22"/>
  <c r="AR779" i="22" s="1"/>
  <c r="Y775" i="22"/>
  <c r="AQ775" i="22" s="1"/>
  <c r="Y767" i="22"/>
  <c r="AQ767" i="22" s="1"/>
  <c r="Y763" i="22"/>
  <c r="AQ763" i="22" s="1"/>
  <c r="Y759" i="22"/>
  <c r="AR759" i="22" s="1"/>
  <c r="Y755" i="22"/>
  <c r="AR755" i="22" s="1"/>
  <c r="Y751" i="22"/>
  <c r="AQ751" i="22" s="1"/>
  <c r="Y747" i="22"/>
  <c r="AQ747" i="22" s="1"/>
  <c r="Y743" i="22"/>
  <c r="AR743" i="22" s="1"/>
  <c r="Y739" i="22"/>
  <c r="AR739" i="22" s="1"/>
  <c r="Y735" i="22"/>
  <c r="AR735" i="22" s="1"/>
  <c r="Y731" i="22"/>
  <c r="AQ731" i="22" s="1"/>
  <c r="Y727" i="22"/>
  <c r="AQ727" i="22" s="1"/>
  <c r="Y723" i="22"/>
  <c r="AR723" i="22" s="1"/>
  <c r="Y719" i="22"/>
  <c r="AR719" i="22" s="1"/>
  <c r="Y715" i="22"/>
  <c r="AQ715" i="22" s="1"/>
  <c r="Y711" i="22"/>
  <c r="AR711" i="22" s="1"/>
  <c r="Y707" i="22"/>
  <c r="AQ707" i="22" s="1"/>
  <c r="Y703" i="22"/>
  <c r="AQ703" i="22" s="1"/>
  <c r="Y699" i="22"/>
  <c r="AR699" i="22" s="1"/>
  <c r="Y695" i="22"/>
  <c r="AR695" i="22" s="1"/>
  <c r="Y691" i="22"/>
  <c r="AQ691" i="22" s="1"/>
  <c r="Y687" i="22"/>
  <c r="AQ687" i="22" s="1"/>
  <c r="Y683" i="22"/>
  <c r="AQ683" i="22" s="1"/>
  <c r="Y679" i="22"/>
  <c r="AR679" i="22" s="1"/>
  <c r="Y675" i="22"/>
  <c r="AQ675" i="22" s="1"/>
  <c r="Y671" i="22"/>
  <c r="AQ671" i="22" s="1"/>
  <c r="Y667" i="22"/>
  <c r="AR667" i="22" s="1"/>
  <c r="Y663" i="22"/>
  <c r="AR663" i="22" s="1"/>
  <c r="Y655" i="22"/>
  <c r="AR655" i="22" s="1"/>
  <c r="Y651" i="22"/>
  <c r="AR651" i="22" s="1"/>
  <c r="Y643" i="22"/>
  <c r="AR643" i="22" s="1"/>
  <c r="Y639" i="22"/>
  <c r="AR639" i="22" s="1"/>
  <c r="Y635" i="22"/>
  <c r="AQ635" i="22" s="1"/>
  <c r="Y631" i="22"/>
  <c r="AQ631" i="22" s="1"/>
  <c r="Y627" i="22"/>
  <c r="AQ627" i="22" s="1"/>
  <c r="Y623" i="22"/>
  <c r="AQ623" i="22" s="1"/>
  <c r="Y999" i="22"/>
  <c r="AQ999" i="22" s="1"/>
  <c r="Y971" i="22"/>
  <c r="AQ971" i="22" s="1"/>
  <c r="Y963" i="22"/>
  <c r="AQ963" i="22" s="1"/>
  <c r="Y948" i="22"/>
  <c r="AQ948" i="22" s="1"/>
  <c r="Y260" i="22"/>
  <c r="AR260" i="22" s="1"/>
  <c r="Y619" i="22"/>
  <c r="AR619" i="22" s="1"/>
  <c r="Y615" i="22"/>
  <c r="AR615" i="22" s="1"/>
  <c r="Y611" i="22"/>
  <c r="AR611" i="22" s="1"/>
  <c r="Y607" i="22"/>
  <c r="AR607" i="22" s="1"/>
  <c r="AS607" i="22" s="1"/>
  <c r="AU607" i="22" s="1"/>
  <c r="Y603" i="22"/>
  <c r="AQ603" i="22" s="1"/>
  <c r="Y595" i="22"/>
  <c r="AQ595" i="22" s="1"/>
  <c r="Y591" i="22"/>
  <c r="AQ591" i="22" s="1"/>
  <c r="Y587" i="22"/>
  <c r="AR587" i="22" s="1"/>
  <c r="Y583" i="22"/>
  <c r="AR583" i="22" s="1"/>
  <c r="Y579" i="22"/>
  <c r="AQ579" i="22" s="1"/>
  <c r="Y571" i="22"/>
  <c r="AQ571" i="22" s="1"/>
  <c r="Y567" i="22"/>
  <c r="AQ567" i="22" s="1"/>
  <c r="Y563" i="22"/>
  <c r="AQ563" i="22" s="1"/>
  <c r="Y559" i="22"/>
  <c r="AR559" i="22" s="1"/>
  <c r="Y555" i="22"/>
  <c r="AQ555" i="22" s="1"/>
  <c r="Y551" i="22"/>
  <c r="AR551" i="22" s="1"/>
  <c r="Y547" i="22"/>
  <c r="AQ547" i="22" s="1"/>
  <c r="Y543" i="22"/>
  <c r="AR543" i="22" s="1"/>
  <c r="Y539" i="22"/>
  <c r="AQ539" i="22" s="1"/>
  <c r="Y535" i="22"/>
  <c r="AQ535" i="22" s="1"/>
  <c r="Y531" i="22"/>
  <c r="AQ531" i="22" s="1"/>
  <c r="Y527" i="22"/>
  <c r="AQ527" i="22" s="1"/>
  <c r="Y523" i="22"/>
  <c r="AR523" i="22" s="1"/>
  <c r="Y519" i="22"/>
  <c r="AR519" i="22" s="1"/>
  <c r="Y515" i="22"/>
  <c r="AR515" i="22" s="1"/>
  <c r="Y511" i="22"/>
  <c r="AQ511" i="22" s="1"/>
  <c r="Y507" i="22"/>
  <c r="AQ507" i="22" s="1"/>
  <c r="Y503" i="22"/>
  <c r="AR503" i="22" s="1"/>
  <c r="Y499" i="22"/>
  <c r="AQ499" i="22" s="1"/>
  <c r="Y495" i="22"/>
  <c r="Y491" i="22"/>
  <c r="AQ491" i="22" s="1"/>
  <c r="Y487" i="22"/>
  <c r="AR487" i="22" s="1"/>
  <c r="Y483" i="22"/>
  <c r="AR483" i="22" s="1"/>
  <c r="Y479" i="22"/>
  <c r="AQ479" i="22" s="1"/>
  <c r="Y475" i="22"/>
  <c r="AQ475" i="22" s="1"/>
  <c r="Y471" i="22"/>
  <c r="AR471" i="22" s="1"/>
  <c r="Y467" i="22"/>
  <c r="AQ467" i="22" s="1"/>
  <c r="Y459" i="22"/>
  <c r="AQ459" i="22" s="1"/>
  <c r="Y455" i="22"/>
  <c r="AQ455" i="22" s="1"/>
  <c r="Y451" i="22"/>
  <c r="AR451" i="22" s="1"/>
  <c r="AK451" i="22" s="1"/>
  <c r="Y443" i="22"/>
  <c r="AQ443" i="22" s="1"/>
  <c r="Y439" i="22"/>
  <c r="AQ439" i="22" s="1"/>
  <c r="Y435" i="22"/>
  <c r="AQ435" i="22" s="1"/>
  <c r="Y427" i="22"/>
  <c r="AR427" i="22" s="1"/>
  <c r="Y423" i="22"/>
  <c r="AR423" i="22" s="1"/>
  <c r="Y419" i="22"/>
  <c r="AR419" i="22" s="1"/>
  <c r="Y415" i="22"/>
  <c r="AQ415" i="22" s="1"/>
  <c r="Y407" i="22"/>
  <c r="AR407" i="22" s="1"/>
  <c r="Y403" i="22"/>
  <c r="AR403" i="22" s="1"/>
  <c r="Y399" i="22"/>
  <c r="AR399" i="22" s="1"/>
  <c r="Y391" i="22"/>
  <c r="AR391" i="22" s="1"/>
  <c r="Y387" i="22"/>
  <c r="AQ387" i="22" s="1"/>
  <c r="Y379" i="22"/>
  <c r="AQ379" i="22" s="1"/>
  <c r="Y375" i="22"/>
  <c r="AR375" i="22" s="1"/>
  <c r="Y371" i="22"/>
  <c r="AQ371" i="22" s="1"/>
  <c r="Y367" i="22"/>
  <c r="AR367" i="22" s="1"/>
  <c r="Y363" i="22"/>
  <c r="AR363" i="22" s="1"/>
  <c r="Y359" i="22"/>
  <c r="AQ359" i="22" s="1"/>
  <c r="Y315" i="22"/>
  <c r="AQ315" i="22" s="1"/>
  <c r="Y303" i="22"/>
  <c r="AR303" i="22" s="1"/>
  <c r="Y299" i="22"/>
  <c r="AQ299" i="22" s="1"/>
  <c r="Y295" i="22"/>
  <c r="AR295" i="22" s="1"/>
  <c r="Y287" i="22"/>
  <c r="AR287" i="22" s="1"/>
  <c r="Y283" i="22"/>
  <c r="AR283" i="22" s="1"/>
  <c r="Y267" i="22"/>
  <c r="AR267" i="22" s="1"/>
  <c r="Y263" i="22"/>
  <c r="AQ263" i="22" s="1"/>
  <c r="Y259" i="22"/>
  <c r="AQ259" i="22" s="1"/>
  <c r="Y255" i="22"/>
  <c r="AR255" i="22" s="1"/>
  <c r="Y247" i="22"/>
  <c r="AQ247" i="22" s="1"/>
  <c r="Y223" i="22"/>
  <c r="AQ223" i="22" s="1"/>
  <c r="Y147" i="22"/>
  <c r="AR147" i="22" s="1"/>
  <c r="AK147" i="22" s="1"/>
  <c r="Y136" i="22"/>
  <c r="AQ136" i="22" s="1"/>
  <c r="Y132" i="22"/>
  <c r="AQ132" i="22" s="1"/>
  <c r="Y128" i="22"/>
  <c r="AQ128" i="22" s="1"/>
  <c r="Y120" i="22"/>
  <c r="AQ120" i="22" s="1"/>
  <c r="Y112" i="22"/>
  <c r="AR112" i="22" s="1"/>
  <c r="Y108" i="22"/>
  <c r="AR108" i="22" s="1"/>
  <c r="AS108" i="22" s="1"/>
  <c r="AT108" i="22" s="1"/>
  <c r="Y89" i="22"/>
  <c r="AR89" i="22" s="1"/>
  <c r="AS89" i="22" s="1"/>
  <c r="AT89" i="22" s="1"/>
  <c r="Y73" i="22"/>
  <c r="AR73" i="22" s="1"/>
  <c r="Y69" i="22"/>
  <c r="AR69" i="22" s="1"/>
  <c r="Y65" i="22"/>
  <c r="AQ65" i="22" s="1"/>
  <c r="Y33" i="22"/>
  <c r="AR33" i="22" s="1"/>
  <c r="G93" i="12"/>
  <c r="F77" i="12"/>
  <c r="E93" i="12"/>
  <c r="E173" i="12"/>
  <c r="F76" i="12"/>
  <c r="Y673" i="22"/>
  <c r="AR673" i="22" s="1"/>
  <c r="Y689" i="22"/>
  <c r="AR689" i="22" s="1"/>
  <c r="AK689" i="22" s="1"/>
  <c r="Y705" i="22"/>
  <c r="AQ705" i="22" s="1"/>
  <c r="F174" i="12"/>
  <c r="G76" i="12"/>
  <c r="Y397" i="22"/>
  <c r="AQ397" i="22" s="1"/>
  <c r="Y393" i="22"/>
  <c r="AQ393" i="22" s="1"/>
  <c r="Y677" i="22"/>
  <c r="AR677" i="22" s="1"/>
  <c r="AS677" i="22" s="1"/>
  <c r="AU677" i="22" s="1"/>
  <c r="Y693" i="22"/>
  <c r="AQ693" i="22" s="1"/>
  <c r="Y709" i="22"/>
  <c r="AR709" i="22" s="1"/>
  <c r="Y87" i="22"/>
  <c r="AR87" i="22" s="1"/>
  <c r="Y341" i="22"/>
  <c r="AQ341" i="22" s="1"/>
  <c r="D186" i="12"/>
  <c r="D190" i="12"/>
  <c r="C1023" i="19"/>
  <c r="Y717" i="22"/>
  <c r="AR717" i="22" s="1"/>
  <c r="Y805" i="22"/>
  <c r="AQ805" i="22" s="1"/>
  <c r="Y741" i="22"/>
  <c r="AQ741" i="22" s="1"/>
  <c r="Y781" i="22"/>
  <c r="AQ781" i="22" s="1"/>
  <c r="Y817" i="22"/>
  <c r="AQ817" i="22" s="1"/>
  <c r="Y865" i="22"/>
  <c r="AR865" i="22" s="1"/>
  <c r="Y881" i="22"/>
  <c r="AQ881" i="22" s="1"/>
  <c r="Y897" i="22"/>
  <c r="AR897" i="22" s="1"/>
  <c r="Y913" i="22"/>
  <c r="AQ913" i="22" s="1"/>
  <c r="Y929" i="22"/>
  <c r="AR929" i="22" s="1"/>
  <c r="Y945" i="22"/>
  <c r="AQ945" i="22" s="1"/>
  <c r="Y961" i="22"/>
  <c r="AQ961" i="22" s="1"/>
  <c r="Y745" i="22"/>
  <c r="AR745" i="22" s="1"/>
  <c r="Y761" i="22"/>
  <c r="AR761" i="22" s="1"/>
  <c r="Y793" i="22"/>
  <c r="AQ793" i="22" s="1"/>
  <c r="Y1005" i="22"/>
  <c r="AQ1005" i="22" s="1"/>
  <c r="Y981" i="22"/>
  <c r="AQ981" i="22" s="1"/>
  <c r="Y633" i="22"/>
  <c r="AQ633" i="22" s="1"/>
  <c r="G188" i="12"/>
  <c r="G174" i="12"/>
  <c r="D174" i="12"/>
  <c r="G40" i="12"/>
  <c r="Y721" i="22"/>
  <c r="AQ721" i="22" s="1"/>
  <c r="Y821" i="22"/>
  <c r="AR821" i="22" s="1"/>
  <c r="Y757" i="22"/>
  <c r="AQ757" i="22" s="1"/>
  <c r="Y789" i="22"/>
  <c r="AQ789" i="22" s="1"/>
  <c r="Y833" i="22"/>
  <c r="AQ833" i="22" s="1"/>
  <c r="Y869" i="22"/>
  <c r="AR869" i="22" s="1"/>
  <c r="Y885" i="22"/>
  <c r="AQ885" i="22" s="1"/>
  <c r="Y901" i="22"/>
  <c r="AQ901" i="22" s="1"/>
  <c r="Y917" i="22"/>
  <c r="AQ917" i="22" s="1"/>
  <c r="Y933" i="22"/>
  <c r="AR933" i="22" s="1"/>
  <c r="Y949" i="22"/>
  <c r="AQ949" i="22" s="1"/>
  <c r="Y965" i="22"/>
  <c r="AQ965" i="22" s="1"/>
  <c r="Y733" i="22"/>
  <c r="AQ733" i="22" s="1"/>
  <c r="Y769" i="22"/>
  <c r="AR769" i="22" s="1"/>
  <c r="Y985" i="22"/>
  <c r="AR985" i="22" s="1"/>
  <c r="Y977" i="22"/>
  <c r="AQ977" i="22" s="1"/>
  <c r="Y997" i="22"/>
  <c r="AQ997" i="22" s="1"/>
  <c r="Y637" i="22"/>
  <c r="AR637" i="22" s="1"/>
  <c r="Y629" i="22"/>
  <c r="AQ629" i="22" s="1"/>
  <c r="Y569" i="22"/>
  <c r="AQ569" i="22" s="1"/>
  <c r="Y357" i="22"/>
  <c r="AQ357" i="22" s="1"/>
  <c r="Y118" i="22"/>
  <c r="AR118" i="22" s="1"/>
  <c r="C882" i="19"/>
  <c r="F190" i="12"/>
  <c r="D188" i="12"/>
  <c r="G186" i="12"/>
  <c r="F186" i="12"/>
  <c r="F108" i="12"/>
  <c r="Y725" i="22"/>
  <c r="AQ725" i="22" s="1"/>
  <c r="Y837" i="22"/>
  <c r="AR837" i="22" s="1"/>
  <c r="AS837" i="22" s="1"/>
  <c r="AU837" i="22" s="1"/>
  <c r="Y765" i="22"/>
  <c r="AR765" i="22" s="1"/>
  <c r="Y797" i="22"/>
  <c r="AQ797" i="22" s="1"/>
  <c r="Y849" i="22"/>
  <c r="AR849" i="22" s="1"/>
  <c r="Y873" i="22"/>
  <c r="AQ873" i="22" s="1"/>
  <c r="Y889" i="22"/>
  <c r="AR889" i="22" s="1"/>
  <c r="Y905" i="22"/>
  <c r="AQ905" i="22" s="1"/>
  <c r="Y921" i="22"/>
  <c r="AQ921" i="22" s="1"/>
  <c r="Y937" i="22"/>
  <c r="AQ937" i="22" s="1"/>
  <c r="Y953" i="22"/>
  <c r="AR953" i="22" s="1"/>
  <c r="Y969" i="22"/>
  <c r="AR969" i="22" s="1"/>
  <c r="AS969" i="22" s="1"/>
  <c r="AU969" i="22" s="1"/>
  <c r="Y749" i="22"/>
  <c r="AQ749" i="22" s="1"/>
  <c r="Y777" i="22"/>
  <c r="AR777" i="22" s="1"/>
  <c r="Y1001" i="22"/>
  <c r="AR1001" i="22" s="1"/>
  <c r="Y993" i="22"/>
  <c r="AQ993" i="22" s="1"/>
  <c r="Y573" i="22"/>
  <c r="AQ573" i="22" s="1"/>
  <c r="Y565" i="22"/>
  <c r="AQ565" i="22" s="1"/>
  <c r="Y437" i="22"/>
  <c r="AR437" i="22" s="1"/>
  <c r="Y813" i="22"/>
  <c r="AQ813" i="22" s="1"/>
  <c r="Y589" i="22"/>
  <c r="AQ589" i="22" s="1"/>
  <c r="Y585" i="22"/>
  <c r="AQ585" i="22" s="1"/>
  <c r="Y581" i="22"/>
  <c r="AQ581" i="22" s="1"/>
  <c r="Y481" i="22"/>
  <c r="AR481" i="22" s="1"/>
  <c r="Y477" i="22"/>
  <c r="Y445" i="22"/>
  <c r="AQ445" i="22" s="1"/>
  <c r="Y441" i="22"/>
  <c r="AR441" i="22" s="1"/>
  <c r="Y417" i="22"/>
  <c r="AQ417" i="22" s="1"/>
  <c r="Y305" i="22"/>
  <c r="AR305" i="22" s="1"/>
  <c r="AS305" i="22" s="1"/>
  <c r="Y285" i="22"/>
  <c r="Y217" i="22"/>
  <c r="Y605" i="22"/>
  <c r="AQ605" i="22" s="1"/>
  <c r="Y601" i="22"/>
  <c r="AQ601" i="22" s="1"/>
  <c r="Y597" i="22"/>
  <c r="Y545" i="22"/>
  <c r="AR545" i="22" s="1"/>
  <c r="Y541" i="22"/>
  <c r="AQ541" i="22" s="1"/>
  <c r="Y509" i="22"/>
  <c r="AQ509" i="22" s="1"/>
  <c r="Y505" i="22"/>
  <c r="Y493" i="22"/>
  <c r="AQ493" i="22" s="1"/>
  <c r="Y489" i="22"/>
  <c r="AQ489" i="22" s="1"/>
  <c r="Y473" i="22"/>
  <c r="AR473" i="22" s="1"/>
  <c r="AS473" i="22" s="1"/>
  <c r="Y421" i="22"/>
  <c r="AQ421" i="22" s="1"/>
  <c r="Y621" i="22"/>
  <c r="AQ621" i="22" s="1"/>
  <c r="Y617" i="22"/>
  <c r="AR617" i="22" s="1"/>
  <c r="Y613" i="22"/>
  <c r="AQ613" i="22" s="1"/>
  <c r="Y557" i="22"/>
  <c r="Y553" i="22"/>
  <c r="Y549" i="22"/>
  <c r="AQ549" i="22" s="1"/>
  <c r="Y513" i="22"/>
  <c r="AQ513" i="22" s="1"/>
  <c r="Y497" i="22"/>
  <c r="Y325" i="22"/>
  <c r="Y301" i="22"/>
  <c r="AQ301" i="22" s="1"/>
  <c r="Y829" i="22"/>
  <c r="AQ829" i="22" s="1"/>
  <c r="Y825" i="22"/>
  <c r="Y809" i="22"/>
  <c r="Y665" i="22"/>
  <c r="AQ665" i="22" s="1"/>
  <c r="Y661" i="22"/>
  <c r="AQ661" i="22" s="1"/>
  <c r="Y657" i="22"/>
  <c r="AQ657" i="22" s="1"/>
  <c r="Y653" i="22"/>
  <c r="AQ653" i="22" s="1"/>
  <c r="Y649" i="22"/>
  <c r="AR649" i="22" s="1"/>
  <c r="Y645" i="22"/>
  <c r="AQ645" i="22" s="1"/>
  <c r="Y641" i="22"/>
  <c r="AR641" i="22" s="1"/>
  <c r="Y625" i="22"/>
  <c r="AQ625" i="22" s="1"/>
  <c r="Y609" i="22"/>
  <c r="AQ609" i="22" s="1"/>
  <c r="Y593" i="22"/>
  <c r="AQ593" i="22" s="1"/>
  <c r="Y577" i="22"/>
  <c r="AQ577" i="22" s="1"/>
  <c r="Y561" i="22"/>
  <c r="Y529" i="22"/>
  <c r="AQ529" i="22" s="1"/>
  <c r="Y525" i="22"/>
  <c r="AR525" i="22" s="1"/>
  <c r="AS525" i="22" s="1"/>
  <c r="AU525" i="22" s="1"/>
  <c r="Y521" i="22"/>
  <c r="Y465" i="22"/>
  <c r="AQ465" i="22" s="1"/>
  <c r="Y457" i="22"/>
  <c r="AQ457" i="22" s="1"/>
  <c r="Y453" i="22"/>
  <c r="Y429" i="22"/>
  <c r="AQ429" i="22" s="1"/>
  <c r="Y333" i="22"/>
  <c r="AQ333" i="22" s="1"/>
  <c r="Y329" i="22"/>
  <c r="AR329" i="22" s="1"/>
  <c r="AK329" i="22" s="1"/>
  <c r="Y317" i="22"/>
  <c r="AR317" i="22" s="1"/>
  <c r="AS317" i="22" s="1"/>
  <c r="AU317" i="22" s="1"/>
  <c r="Y142" i="22"/>
  <c r="AR142" i="22" s="1"/>
  <c r="Y245" i="22"/>
  <c r="AQ245" i="22" s="1"/>
  <c r="Y205" i="22"/>
  <c r="AR205" i="22" s="1"/>
  <c r="AS205" i="22" s="1"/>
  <c r="AT205" i="22" s="1"/>
  <c r="AU205" i="22" s="1"/>
  <c r="Y95" i="22"/>
  <c r="Y122" i="22"/>
  <c r="AR122" i="22" s="1"/>
  <c r="AS122" i="22" s="1"/>
  <c r="AT122" i="22" s="1"/>
  <c r="Y106" i="22"/>
  <c r="AR106" i="22" s="1"/>
  <c r="AK106" i="22" s="1"/>
  <c r="Y537" i="22"/>
  <c r="AQ537" i="22" s="1"/>
  <c r="Y533" i="22"/>
  <c r="AQ533" i="22" s="1"/>
  <c r="Y517" i="22"/>
  <c r="AQ517" i="22" s="1"/>
  <c r="Y501" i="22"/>
  <c r="AR501" i="22" s="1"/>
  <c r="Y485" i="22"/>
  <c r="AQ485" i="22" s="1"/>
  <c r="Y469" i="22"/>
  <c r="Y461" i="22"/>
  <c r="Y425" i="22"/>
  <c r="AR425" i="22" s="1"/>
  <c r="Y345" i="22"/>
  <c r="AQ345" i="22" s="1"/>
  <c r="Y297" i="22"/>
  <c r="AQ297" i="22" s="1"/>
  <c r="Y289" i="22"/>
  <c r="Y47" i="22"/>
  <c r="AQ47" i="22" s="1"/>
  <c r="Y201" i="22"/>
  <c r="AQ201" i="22" s="1"/>
  <c r="Y98" i="22"/>
  <c r="AQ98" i="22" s="1"/>
  <c r="Y15" i="22"/>
  <c r="AQ15" i="22" s="1"/>
  <c r="C643" i="19"/>
  <c r="C1087" i="19"/>
  <c r="E148" i="12"/>
  <c r="F29" i="12"/>
  <c r="D29" i="12"/>
  <c r="C387" i="19"/>
  <c r="C1055" i="19"/>
  <c r="Y740" i="22"/>
  <c r="AR740" i="22" s="1"/>
  <c r="G205" i="12"/>
  <c r="E201" i="12"/>
  <c r="F201" i="12"/>
  <c r="C451" i="19"/>
  <c r="Y552" i="22"/>
  <c r="AQ552" i="22" s="1"/>
  <c r="Y904" i="22"/>
  <c r="AQ904" i="22" s="1"/>
  <c r="D135" i="12"/>
  <c r="F63" i="12"/>
  <c r="Y968" i="22"/>
  <c r="AQ968" i="22" s="1"/>
  <c r="Y864" i="22"/>
  <c r="AQ864" i="22" s="1"/>
  <c r="Y796" i="22"/>
  <c r="AQ796" i="22" s="1"/>
  <c r="Y792" i="22"/>
  <c r="AR792" i="22" s="1"/>
  <c r="Y772" i="22"/>
  <c r="AR772" i="22" s="1"/>
  <c r="Y752" i="22"/>
  <c r="Y636" i="22"/>
  <c r="AR636" i="22" s="1"/>
  <c r="Y356" i="22"/>
  <c r="AR356" i="22" s="1"/>
  <c r="AS356" i="22" s="1"/>
  <c r="Y928" i="22"/>
  <c r="AQ928" i="22" s="1"/>
  <c r="Y916" i="22"/>
  <c r="AQ916" i="22" s="1"/>
  <c r="Y768" i="22"/>
  <c r="AR768" i="22" s="1"/>
  <c r="Y760" i="22"/>
  <c r="AQ760" i="22" s="1"/>
  <c r="Y712" i="22"/>
  <c r="AQ712" i="22" s="1"/>
  <c r="Y656" i="22"/>
  <c r="Y456" i="22"/>
  <c r="AR456" i="22" s="1"/>
  <c r="Y440" i="22"/>
  <c r="AQ440" i="22" s="1"/>
  <c r="Y11" i="22"/>
  <c r="AR11" i="22" s="1"/>
  <c r="Y536" i="22"/>
  <c r="Y1008" i="22"/>
  <c r="AR1008" i="22" s="1"/>
  <c r="Y992" i="22"/>
  <c r="AQ992" i="22" s="1"/>
  <c r="Y980" i="22"/>
  <c r="AQ980" i="22" s="1"/>
  <c r="Y884" i="22"/>
  <c r="Y828" i="22"/>
  <c r="AQ828" i="22" s="1"/>
  <c r="Y784" i="22"/>
  <c r="AQ784" i="22" s="1"/>
  <c r="Y728" i="22"/>
  <c r="Y724" i="22"/>
  <c r="Y704" i="22"/>
  <c r="AR704" i="22" s="1"/>
  <c r="Y408" i="22"/>
  <c r="AQ408" i="22" s="1"/>
  <c r="Y708" i="22"/>
  <c r="Y696" i="22"/>
  <c r="AQ696" i="22" s="1"/>
  <c r="Y688" i="22"/>
  <c r="AQ688" i="22" s="1"/>
  <c r="Y640" i="22"/>
  <c r="AQ640" i="22" s="1"/>
  <c r="Y628" i="22"/>
  <c r="AQ628" i="22" s="1"/>
  <c r="Y620" i="22"/>
  <c r="Y612" i="22"/>
  <c r="AQ612" i="22" s="1"/>
  <c r="Y604" i="22"/>
  <c r="AQ604" i="22" s="1"/>
  <c r="Y596" i="22"/>
  <c r="AQ596" i="22" s="1"/>
  <c r="Y588" i="22"/>
  <c r="AQ588" i="22" s="1"/>
  <c r="Y580" i="22"/>
  <c r="AR580" i="22" s="1"/>
  <c r="Y572" i="22"/>
  <c r="AR572" i="22" s="1"/>
  <c r="Y564" i="22"/>
  <c r="Y556" i="22"/>
  <c r="AQ556" i="22" s="1"/>
  <c r="Y492" i="22"/>
  <c r="AQ492" i="22" s="1"/>
  <c r="Y372" i="22"/>
  <c r="AR372" i="22" s="1"/>
  <c r="AS372" i="22" s="1"/>
  <c r="AT372" i="22" s="1"/>
  <c r="Y288" i="22"/>
  <c r="Y224" i="22"/>
  <c r="AQ224" i="22" s="1"/>
  <c r="Y109" i="22"/>
  <c r="AQ109" i="22" s="1"/>
  <c r="Y18" i="22"/>
  <c r="AR18" i="22" s="1"/>
  <c r="Y804" i="22"/>
  <c r="AQ804" i="22" s="1"/>
  <c r="Y756" i="22"/>
  <c r="AQ756" i="22" s="1"/>
  <c r="Y744" i="22"/>
  <c r="AQ744" i="22" s="1"/>
  <c r="Y736" i="22"/>
  <c r="AR736" i="22" s="1"/>
  <c r="Y692" i="22"/>
  <c r="AR692" i="22" s="1"/>
  <c r="AS692" i="22" s="1"/>
  <c r="AU692" i="22" s="1"/>
  <c r="Y680" i="22"/>
  <c r="AQ680" i="22" s="1"/>
  <c r="Y672" i="22"/>
  <c r="AQ672" i="22" s="1"/>
  <c r="Y660" i="22"/>
  <c r="AQ660" i="22" s="1"/>
  <c r="Y460" i="22"/>
  <c r="AR460" i="22" s="1"/>
  <c r="AS460" i="22" s="1"/>
  <c r="AU460" i="22" s="1"/>
  <c r="Y416" i="22"/>
  <c r="Y332" i="22"/>
  <c r="AQ332" i="22" s="1"/>
  <c r="Y304" i="22"/>
  <c r="AQ304" i="22" s="1"/>
  <c r="Y264" i="22"/>
  <c r="AQ264" i="22" s="1"/>
  <c r="Y216" i="22"/>
  <c r="AQ216" i="22" s="1"/>
  <c r="Y192" i="22"/>
  <c r="AQ192" i="22" s="1"/>
  <c r="Y720" i="22"/>
  <c r="AQ720" i="22" s="1"/>
  <c r="Y676" i="22"/>
  <c r="Y652" i="22"/>
  <c r="AR652" i="22" s="1"/>
  <c r="Y644" i="22"/>
  <c r="AQ644" i="22" s="1"/>
  <c r="Y624" i="22"/>
  <c r="Y524" i="22"/>
  <c r="Y516" i="22"/>
  <c r="AQ516" i="22" s="1"/>
  <c r="Y508" i="22"/>
  <c r="AQ508" i="22" s="1"/>
  <c r="Y476" i="22"/>
  <c r="AR476" i="22" s="1"/>
  <c r="Y404" i="22"/>
  <c r="Y388" i="22"/>
  <c r="AR388" i="22" s="1"/>
  <c r="AK388" i="22" s="1"/>
  <c r="Y268" i="22"/>
  <c r="AR268" i="22" s="1"/>
  <c r="AS268" i="22" s="1"/>
  <c r="AU268" i="22" s="1"/>
  <c r="Y252" i="22"/>
  <c r="Y248" i="22"/>
  <c r="AR248" i="22" s="1"/>
  <c r="Y113" i="22"/>
  <c r="AR113" i="22" s="1"/>
  <c r="D139" i="12"/>
  <c r="E130" i="12"/>
  <c r="C1079" i="19"/>
  <c r="C978" i="19"/>
  <c r="C579" i="19"/>
  <c r="F206" i="12"/>
  <c r="E200" i="12"/>
  <c r="D179" i="12"/>
  <c r="G146" i="12"/>
  <c r="G58" i="12"/>
  <c r="F34" i="12"/>
  <c r="C371" i="19"/>
  <c r="Y1004" i="22"/>
  <c r="AR1004" i="22" s="1"/>
  <c r="Y984" i="22"/>
  <c r="AQ984" i="22" s="1"/>
  <c r="Y944" i="22"/>
  <c r="AQ944" i="22" s="1"/>
  <c r="Y940" i="22"/>
  <c r="AQ940" i="22" s="1"/>
  <c r="Y920" i="22"/>
  <c r="AR920" i="22" s="1"/>
  <c r="Y880" i="22"/>
  <c r="Y876" i="22"/>
  <c r="AQ876" i="22" s="1"/>
  <c r="Y856" i="22"/>
  <c r="AR856" i="22" s="1"/>
  <c r="Y840" i="22"/>
  <c r="AR840" i="22" s="1"/>
  <c r="Y832" i="22"/>
  <c r="AQ832" i="22" s="1"/>
  <c r="F146" i="12"/>
  <c r="C1047" i="19"/>
  <c r="C850" i="19"/>
  <c r="C835" i="19"/>
  <c r="C1071" i="19"/>
  <c r="C946" i="19"/>
  <c r="C771" i="19"/>
  <c r="C515" i="19"/>
  <c r="E216" i="12"/>
  <c r="F212" i="12"/>
  <c r="D204" i="12"/>
  <c r="E202" i="12"/>
  <c r="G195" i="12"/>
  <c r="G137" i="12"/>
  <c r="G119" i="12"/>
  <c r="F83" i="12"/>
  <c r="Y996" i="22"/>
  <c r="Y972" i="22"/>
  <c r="AQ972" i="22" s="1"/>
  <c r="Y960" i="22"/>
  <c r="AQ960" i="22" s="1"/>
  <c r="Y932" i="22"/>
  <c r="AR932" i="22" s="1"/>
  <c r="Y908" i="22"/>
  <c r="AQ908" i="22" s="1"/>
  <c r="Y896" i="22"/>
  <c r="AR896" i="22" s="1"/>
  <c r="Y868" i="22"/>
  <c r="AQ868" i="22" s="1"/>
  <c r="Y852" i="22"/>
  <c r="AQ852" i="22" s="1"/>
  <c r="Y848" i="22"/>
  <c r="Y836" i="22"/>
  <c r="AR836" i="22" s="1"/>
  <c r="Y820" i="22"/>
  <c r="AQ820" i="22" s="1"/>
  <c r="Y800" i="22"/>
  <c r="AQ800" i="22" s="1"/>
  <c r="F203" i="12"/>
  <c r="F52" i="12"/>
  <c r="C1015" i="19"/>
  <c r="C1039" i="19"/>
  <c r="C1007" i="19"/>
  <c r="C1095" i="19"/>
  <c r="C1063" i="19"/>
  <c r="C1031" i="19"/>
  <c r="C999" i="19"/>
  <c r="C914" i="19"/>
  <c r="C707" i="19"/>
  <c r="E215" i="12"/>
  <c r="G212" i="12"/>
  <c r="G202" i="12"/>
  <c r="D202" i="12"/>
  <c r="F139" i="12"/>
  <c r="D48" i="12"/>
  <c r="C403" i="19"/>
  <c r="Y1000" i="22"/>
  <c r="AQ1000" i="22" s="1"/>
  <c r="Y956" i="22"/>
  <c r="Y936" i="22"/>
  <c r="AR936" i="22" s="1"/>
  <c r="Y892" i="22"/>
  <c r="AR892" i="22" s="1"/>
  <c r="Y872" i="22"/>
  <c r="AQ872" i="22" s="1"/>
  <c r="Y844" i="22"/>
  <c r="AQ844" i="22" s="1"/>
  <c r="Y608" i="22"/>
  <c r="AR608" i="22" s="1"/>
  <c r="Y592" i="22"/>
  <c r="AR592" i="22" s="1"/>
  <c r="Y576" i="22"/>
  <c r="Y560" i="22"/>
  <c r="AQ560" i="22" s="1"/>
  <c r="Y548" i="22"/>
  <c r="AQ548" i="22" s="1"/>
  <c r="Y544" i="22"/>
  <c r="AQ544" i="22" s="1"/>
  <c r="Y540" i="22"/>
  <c r="AR540" i="22" s="1"/>
  <c r="Y520" i="22"/>
  <c r="Y496" i="22"/>
  <c r="AQ496" i="22" s="1"/>
  <c r="Y484" i="22"/>
  <c r="AR484" i="22" s="1"/>
  <c r="AS484" i="22" s="1"/>
  <c r="Y436" i="22"/>
  <c r="AR436" i="22" s="1"/>
  <c r="Y420" i="22"/>
  <c r="Y400" i="22"/>
  <c r="Y392" i="22"/>
  <c r="AR392" i="22" s="1"/>
  <c r="AS392" i="22" s="1"/>
  <c r="AU392" i="22" s="1"/>
  <c r="Y376" i="22"/>
  <c r="AR376" i="22" s="1"/>
  <c r="AS376" i="22" s="1"/>
  <c r="AU376" i="22" s="1"/>
  <c r="Y316" i="22"/>
  <c r="AQ316" i="22" s="1"/>
  <c r="Y988" i="22"/>
  <c r="AR988" i="22" s="1"/>
  <c r="Y976" i="22"/>
  <c r="AQ976" i="22" s="1"/>
  <c r="Y964" i="22"/>
  <c r="AQ964" i="22" s="1"/>
  <c r="Y952" i="22"/>
  <c r="Y924" i="22"/>
  <c r="Y912" i="22"/>
  <c r="AQ912" i="22" s="1"/>
  <c r="Y900" i="22"/>
  <c r="AR900" i="22" s="1"/>
  <c r="Y888" i="22"/>
  <c r="AQ888" i="22" s="1"/>
  <c r="Y860" i="22"/>
  <c r="AQ860" i="22" s="1"/>
  <c r="Y824" i="22"/>
  <c r="AQ824" i="22" s="1"/>
  <c r="Y816" i="22"/>
  <c r="AQ816" i="22" s="1"/>
  <c r="Y812" i="22"/>
  <c r="Y808" i="22"/>
  <c r="AQ808" i="22" s="1"/>
  <c r="Y788" i="22"/>
  <c r="AR788" i="22" s="1"/>
  <c r="Y780" i="22"/>
  <c r="AR780" i="22" s="1"/>
  <c r="Y748" i="22"/>
  <c r="AQ748" i="22" s="1"/>
  <c r="Y732" i="22"/>
  <c r="Y716" i="22"/>
  <c r="AR716" i="22" s="1"/>
  <c r="Y700" i="22"/>
  <c r="AQ700" i="22" s="1"/>
  <c r="Y684" i="22"/>
  <c r="Y668" i="22"/>
  <c r="Y664" i="22"/>
  <c r="AQ664" i="22" s="1"/>
  <c r="Y648" i="22"/>
  <c r="AR648" i="22" s="1"/>
  <c r="Y632" i="22"/>
  <c r="Y616" i="22"/>
  <c r="Y600" i="22"/>
  <c r="AQ600" i="22" s="1"/>
  <c r="Y584" i="22"/>
  <c r="AR584" i="22" s="1"/>
  <c r="Y568" i="22"/>
  <c r="Y532" i="22"/>
  <c r="Y528" i="22"/>
  <c r="AR528" i="22" s="1"/>
  <c r="Y512" i="22"/>
  <c r="AQ512" i="22" s="1"/>
  <c r="Y500" i="22"/>
  <c r="AR500" i="22" s="1"/>
  <c r="Y480" i="22"/>
  <c r="Y468" i="22"/>
  <c r="AR468" i="22" s="1"/>
  <c r="Y444" i="22"/>
  <c r="AQ444" i="22" s="1"/>
  <c r="Y424" i="22"/>
  <c r="AR424" i="22" s="1"/>
  <c r="AS424" i="22" s="1"/>
  <c r="Y364" i="22"/>
  <c r="Y360" i="22"/>
  <c r="AQ360" i="22" s="1"/>
  <c r="Y344" i="22"/>
  <c r="AQ344" i="22" s="1"/>
  <c r="Y504" i="22"/>
  <c r="Y488" i="22"/>
  <c r="AQ488" i="22" s="1"/>
  <c r="Y472" i="22"/>
  <c r="AR472" i="22" s="1"/>
  <c r="AS472" i="22" s="1"/>
  <c r="Y452" i="22"/>
  <c r="AR452" i="22" s="1"/>
  <c r="Y428" i="22"/>
  <c r="AQ428" i="22" s="1"/>
  <c r="Y380" i="22"/>
  <c r="Y324" i="22"/>
  <c r="Y300" i="22"/>
  <c r="AQ300" i="22" s="1"/>
  <c r="Y296" i="22"/>
  <c r="AQ296" i="22" s="1"/>
  <c r="Y244" i="22"/>
  <c r="Y208" i="22"/>
  <c r="AQ208" i="22" s="1"/>
  <c r="Y196" i="22"/>
  <c r="AQ196" i="22" s="1"/>
  <c r="Y137" i="22"/>
  <c r="AR137" i="22" s="1"/>
  <c r="Y857" i="22"/>
  <c r="AQ857" i="22" s="1"/>
  <c r="Y845" i="22"/>
  <c r="Y841" i="22"/>
  <c r="AQ841" i="22" s="1"/>
  <c r="Y249" i="22"/>
  <c r="AR249" i="22" s="1"/>
  <c r="AS249" i="22" s="1"/>
  <c r="AU249" i="22" s="1"/>
  <c r="Y173" i="22"/>
  <c r="AQ173" i="22" s="1"/>
  <c r="Y145" i="22"/>
  <c r="Y138" i="22"/>
  <c r="Y126" i="22"/>
  <c r="AQ126" i="22" s="1"/>
  <c r="Y114" i="22"/>
  <c r="AQ114" i="22" s="1"/>
  <c r="Y91" i="22"/>
  <c r="AQ91" i="22" s="1"/>
  <c r="Y79" i="22"/>
  <c r="AR79" i="22" s="1"/>
  <c r="Y39" i="22"/>
  <c r="AQ39" i="22" s="1"/>
  <c r="Y31" i="22"/>
  <c r="AQ31" i="22" s="1"/>
  <c r="Y27" i="22"/>
  <c r="AQ27" i="22" s="1"/>
  <c r="Y19" i="22"/>
  <c r="AR19" i="22" s="1"/>
  <c r="AS19" i="22" s="1"/>
  <c r="AJ87" i="26"/>
  <c r="AJ59" i="26"/>
  <c r="AJ19" i="26"/>
  <c r="AS251" i="26"/>
  <c r="AS207" i="26"/>
  <c r="AS123" i="26"/>
  <c r="AS116" i="26"/>
  <c r="AS33" i="26"/>
  <c r="AS159" i="26"/>
  <c r="BB189" i="26"/>
  <c r="BB169" i="26"/>
  <c r="BK255" i="26"/>
  <c r="BK183" i="26"/>
  <c r="BK151" i="26"/>
  <c r="CL81" i="26"/>
  <c r="CL49" i="26"/>
  <c r="AA220" i="26"/>
  <c r="CC251" i="26"/>
  <c r="CB155" i="26"/>
  <c r="CB131" i="26"/>
  <c r="BS261" i="26"/>
  <c r="BS141" i="26"/>
  <c r="BS69" i="26"/>
  <c r="AS171" i="26"/>
  <c r="AJ99" i="26"/>
  <c r="AJ91" i="26"/>
  <c r="CK215" i="26"/>
  <c r="CC231" i="26"/>
  <c r="CB183" i="26"/>
  <c r="BT205" i="26"/>
  <c r="CU173" i="26"/>
  <c r="CK183" i="26"/>
  <c r="CB151" i="26"/>
  <c r="CB19" i="26"/>
  <c r="CC19" i="26" s="1"/>
  <c r="BT13" i="26"/>
  <c r="AJ83" i="26"/>
  <c r="AS203" i="26"/>
  <c r="AS155" i="26"/>
  <c r="AS21" i="26"/>
  <c r="BB201" i="26"/>
  <c r="BB185" i="26"/>
  <c r="BB153" i="26"/>
  <c r="BK231" i="26"/>
  <c r="BK175" i="26"/>
  <c r="BK143" i="26"/>
  <c r="CL77" i="26"/>
  <c r="CL45" i="26"/>
  <c r="CL176" i="26"/>
  <c r="AA169" i="26"/>
  <c r="CT153" i="26"/>
  <c r="CU21" i="26"/>
  <c r="CK199" i="26"/>
  <c r="CB239" i="26"/>
  <c r="CB215" i="26"/>
  <c r="CB179" i="26"/>
  <c r="BS213" i="26"/>
  <c r="AS135" i="26"/>
  <c r="CU85" i="26"/>
  <c r="CK203" i="26"/>
  <c r="CB219" i="26"/>
  <c r="CB171" i="26"/>
  <c r="CB135" i="26"/>
  <c r="CU65" i="26"/>
  <c r="CC199" i="26"/>
  <c r="BT77" i="26"/>
  <c r="BB13" i="26"/>
  <c r="AJ71" i="26"/>
  <c r="AJ39" i="26"/>
  <c r="AJ15" i="26"/>
  <c r="AS223" i="26"/>
  <c r="AS199" i="26"/>
  <c r="AS127" i="26"/>
  <c r="BB197" i="26"/>
  <c r="BB181" i="26"/>
  <c r="BB137" i="26"/>
  <c r="BK223" i="26"/>
  <c r="BK167" i="26"/>
  <c r="CL65" i="26"/>
  <c r="CL29" i="26"/>
  <c r="AA216" i="26"/>
  <c r="AA20" i="26"/>
  <c r="CK235" i="26"/>
  <c r="CC95" i="26"/>
  <c r="BS93" i="26"/>
  <c r="BT45" i="26"/>
  <c r="CL152" i="26"/>
  <c r="AR44" i="26"/>
  <c r="AI199" i="26"/>
  <c r="CL164" i="26"/>
  <c r="CT169" i="26"/>
  <c r="BT133" i="26"/>
  <c r="BB93" i="26"/>
  <c r="CL116" i="26"/>
  <c r="AJ155" i="26"/>
  <c r="CB175" i="26"/>
  <c r="BT65" i="26"/>
  <c r="D124" i="12"/>
  <c r="D36" i="12"/>
  <c r="D208" i="12"/>
  <c r="E194" i="12"/>
  <c r="D128" i="12"/>
  <c r="F114" i="12"/>
  <c r="D110" i="12"/>
  <c r="C1089" i="19"/>
  <c r="C1073" i="19"/>
  <c r="C1057" i="19"/>
  <c r="C1033" i="19"/>
  <c r="C1025" i="19"/>
  <c r="C1001" i="19"/>
  <c r="C938" i="19"/>
  <c r="C874" i="19"/>
  <c r="C691" i="19"/>
  <c r="C435" i="19"/>
  <c r="G185" i="12"/>
  <c r="E185" i="12"/>
  <c r="D148" i="12"/>
  <c r="E132" i="12"/>
  <c r="E61" i="12"/>
  <c r="D131" i="12"/>
  <c r="E129" i="12"/>
  <c r="D112" i="12"/>
  <c r="F101" i="12"/>
  <c r="D35" i="12"/>
  <c r="E35" i="12"/>
  <c r="C1097" i="19"/>
  <c r="C1081" i="19"/>
  <c r="C1065" i="19"/>
  <c r="C1049" i="19"/>
  <c r="C1041" i="19"/>
  <c r="C1017" i="19"/>
  <c r="C1009" i="19"/>
  <c r="C970" i="19"/>
  <c r="C906" i="19"/>
  <c r="C819" i="19"/>
  <c r="C755" i="19"/>
  <c r="C627" i="19"/>
  <c r="C563" i="19"/>
  <c r="C499" i="19"/>
  <c r="E217" i="12"/>
  <c r="D206" i="12"/>
  <c r="F194" i="12"/>
  <c r="G161" i="12"/>
  <c r="G152" i="12"/>
  <c r="F152" i="12"/>
  <c r="F129" i="12"/>
  <c r="F82" i="12"/>
  <c r="G35" i="12"/>
  <c r="E33" i="12"/>
  <c r="C343" i="19"/>
  <c r="A255" i="26" s="1"/>
  <c r="L255" i="26" s="1"/>
  <c r="C1091" i="19"/>
  <c r="C1083" i="19"/>
  <c r="C1075" i="19"/>
  <c r="C1067" i="19"/>
  <c r="C1059" i="19"/>
  <c r="C1051" i="19"/>
  <c r="C1043" i="19"/>
  <c r="C1035" i="19"/>
  <c r="C1027" i="19"/>
  <c r="C1019" i="19"/>
  <c r="C1011" i="19"/>
  <c r="C1003" i="19"/>
  <c r="C994" i="19"/>
  <c r="C962" i="19"/>
  <c r="C930" i="19"/>
  <c r="C898" i="19"/>
  <c r="C866" i="19"/>
  <c r="C803" i="19"/>
  <c r="C739" i="19"/>
  <c r="C675" i="19"/>
  <c r="C611" i="19"/>
  <c r="C547" i="19"/>
  <c r="C483" i="19"/>
  <c r="C419" i="19"/>
  <c r="C355" i="19"/>
  <c r="E195" i="12"/>
  <c r="D193" i="12"/>
  <c r="F185" i="12"/>
  <c r="G162" i="12"/>
  <c r="E161" i="12"/>
  <c r="E152" i="12"/>
  <c r="F126" i="12"/>
  <c r="F124" i="12"/>
  <c r="E116" i="12"/>
  <c r="D102" i="12"/>
  <c r="G61" i="12"/>
  <c r="F61" i="12"/>
  <c r="F35" i="12"/>
  <c r="G33" i="12"/>
  <c r="F33" i="12"/>
  <c r="F30" i="12"/>
  <c r="E30" i="12"/>
  <c r="C1093" i="19"/>
  <c r="C1085" i="19"/>
  <c r="C1077" i="19"/>
  <c r="C1069" i="19"/>
  <c r="C1061" i="19"/>
  <c r="C1053" i="19"/>
  <c r="C1045" i="19"/>
  <c r="C1037" i="19"/>
  <c r="C1029" i="19"/>
  <c r="C1021" i="19"/>
  <c r="C1013" i="19"/>
  <c r="C1005" i="19"/>
  <c r="C986" i="19"/>
  <c r="C954" i="19"/>
  <c r="C922" i="19"/>
  <c r="C890" i="19"/>
  <c r="C858" i="19"/>
  <c r="C787" i="19"/>
  <c r="C723" i="19"/>
  <c r="C659" i="19"/>
  <c r="C595" i="19"/>
  <c r="C531" i="19"/>
  <c r="C467" i="19"/>
  <c r="G217" i="12"/>
  <c r="G215" i="12"/>
  <c r="F215" i="12"/>
  <c r="G211" i="12"/>
  <c r="G206" i="12"/>
  <c r="E205" i="12"/>
  <c r="D201" i="12"/>
  <c r="D195" i="12"/>
  <c r="G177" i="12"/>
  <c r="G148" i="12"/>
  <c r="G124" i="12"/>
  <c r="E119" i="12"/>
  <c r="E110" i="12"/>
  <c r="G102" i="12"/>
  <c r="G101" i="12"/>
  <c r="E101" i="12"/>
  <c r="E81" i="12"/>
  <c r="E74" i="12"/>
  <c r="G48" i="12"/>
  <c r="E48" i="12"/>
  <c r="E36" i="12"/>
  <c r="A11" i="14"/>
  <c r="A10" i="22"/>
  <c r="Y1003" i="22"/>
  <c r="AQ1003" i="22" s="1"/>
  <c r="Y995" i="22"/>
  <c r="AR995" i="22" s="1"/>
  <c r="Y967" i="22"/>
  <c r="AR967" i="22" s="1"/>
  <c r="Y939" i="22"/>
  <c r="AQ939" i="22" s="1"/>
  <c r="Y931" i="22"/>
  <c r="AR931" i="22" s="1"/>
  <c r="Y903" i="22"/>
  <c r="AQ903" i="22" s="1"/>
  <c r="Y875" i="22"/>
  <c r="AQ875" i="22" s="1"/>
  <c r="Y867" i="22"/>
  <c r="AR867" i="22" s="1"/>
  <c r="Y855" i="22"/>
  <c r="AR855" i="22" s="1"/>
  <c r="Y847" i="22"/>
  <c r="AQ847" i="22" s="1"/>
  <c r="Y843" i="22"/>
  <c r="AQ843" i="22" s="1"/>
  <c r="Y839" i="22"/>
  <c r="AQ839" i="22" s="1"/>
  <c r="Y410" i="22"/>
  <c r="AQ410" i="22" s="1"/>
  <c r="Y394" i="22"/>
  <c r="AR394" i="22" s="1"/>
  <c r="Y382" i="22"/>
  <c r="AR382" i="22" s="1"/>
  <c r="AS382" i="22" s="1"/>
  <c r="Y378" i="22"/>
  <c r="AQ378" i="22" s="1"/>
  <c r="Y366" i="22"/>
  <c r="AQ366" i="22" s="1"/>
  <c r="Y354" i="22"/>
  <c r="AR354" i="22" s="1"/>
  <c r="AS354" i="22" s="1"/>
  <c r="AT354" i="22" s="1"/>
  <c r="Y350" i="22"/>
  <c r="AQ350" i="22" s="1"/>
  <c r="Y346" i="22"/>
  <c r="AR346" i="22" s="1"/>
  <c r="AS346" i="22" s="1"/>
  <c r="AU346" i="22" s="1"/>
  <c r="Y334" i="22"/>
  <c r="AR334" i="22" s="1"/>
  <c r="AS334" i="22" s="1"/>
  <c r="Y322" i="22"/>
  <c r="AQ322" i="22" s="1"/>
  <c r="Y306" i="22"/>
  <c r="AR306" i="22" s="1"/>
  <c r="Y270" i="22"/>
  <c r="AQ270" i="22" s="1"/>
  <c r="Y254" i="22"/>
  <c r="AQ254" i="22" s="1"/>
  <c r="Y250" i="22"/>
  <c r="AQ250" i="22" s="1"/>
  <c r="Y242" i="22"/>
  <c r="AR242" i="22" s="1"/>
  <c r="AS242" i="22" s="1"/>
  <c r="Y194" i="22"/>
  <c r="AQ194" i="22" s="1"/>
  <c r="Y115" i="22"/>
  <c r="AQ115" i="22" s="1"/>
  <c r="Y111" i="22"/>
  <c r="AR111" i="22" s="1"/>
  <c r="Y103" i="22"/>
  <c r="AQ103" i="22" s="1"/>
  <c r="Y99" i="22"/>
  <c r="AQ99" i="22" s="1"/>
  <c r="Y92" i="22"/>
  <c r="AQ92" i="22" s="1"/>
  <c r="Y76" i="22"/>
  <c r="AQ76" i="22" s="1"/>
  <c r="Y52" i="22"/>
  <c r="AQ52" i="22" s="1"/>
  <c r="Y987" i="22"/>
  <c r="AQ987" i="22" s="1"/>
  <c r="Y979" i="22"/>
  <c r="AQ979" i="22" s="1"/>
  <c r="Y951" i="22"/>
  <c r="AQ951" i="22" s="1"/>
  <c r="Y923" i="22"/>
  <c r="AQ923" i="22" s="1"/>
  <c r="Y915" i="22"/>
  <c r="AQ915" i="22" s="1"/>
  <c r="Y887" i="22"/>
  <c r="AQ887" i="22" s="1"/>
  <c r="Y859" i="22"/>
  <c r="AQ859" i="22" s="1"/>
  <c r="D187" i="12"/>
  <c r="F187" i="12"/>
  <c r="F176" i="12"/>
  <c r="D176" i="12"/>
  <c r="E176" i="12"/>
  <c r="C996" i="19"/>
  <c r="C988" i="19"/>
  <c r="C980" i="19"/>
  <c r="C972" i="19"/>
  <c r="C964" i="19"/>
  <c r="C956" i="19"/>
  <c r="C948" i="19"/>
  <c r="C940" i="19"/>
  <c r="C932" i="19"/>
  <c r="C924" i="19"/>
  <c r="C916" i="19"/>
  <c r="C908" i="19"/>
  <c r="C900" i="19"/>
  <c r="C892" i="19"/>
  <c r="C884" i="19"/>
  <c r="C876" i="19"/>
  <c r="C868" i="19"/>
  <c r="C860" i="19"/>
  <c r="C852" i="19"/>
  <c r="C837" i="19"/>
  <c r="C821" i="19"/>
  <c r="C805" i="19"/>
  <c r="C789" i="19"/>
  <c r="C773" i="19"/>
  <c r="C757" i="19"/>
  <c r="C741" i="19"/>
  <c r="C725" i="19"/>
  <c r="C709" i="19"/>
  <c r="C693" i="19"/>
  <c r="C677" i="19"/>
  <c r="C661" i="19"/>
  <c r="C645" i="19"/>
  <c r="C629" i="19"/>
  <c r="C613" i="19"/>
  <c r="C597" i="19"/>
  <c r="C581" i="19"/>
  <c r="C565" i="19"/>
  <c r="C549" i="19"/>
  <c r="C533" i="19"/>
  <c r="C517" i="19"/>
  <c r="C501" i="19"/>
  <c r="C485" i="19"/>
  <c r="C469" i="19"/>
  <c r="C453" i="19"/>
  <c r="C437" i="19"/>
  <c r="C421" i="19"/>
  <c r="C405" i="19"/>
  <c r="C389" i="19"/>
  <c r="C373" i="19"/>
  <c r="C357" i="19"/>
  <c r="C344" i="19"/>
  <c r="A256" i="26" s="1"/>
  <c r="I256" i="26" s="1"/>
  <c r="G187" i="12"/>
  <c r="E187" i="12"/>
  <c r="E163" i="12"/>
  <c r="F163" i="12"/>
  <c r="G163" i="12"/>
  <c r="D151" i="12"/>
  <c r="F151" i="12"/>
  <c r="G151" i="12"/>
  <c r="E151" i="12"/>
  <c r="E70" i="12"/>
  <c r="D70" i="12"/>
  <c r="G70" i="12"/>
  <c r="D57" i="12"/>
  <c r="F57" i="12"/>
  <c r="F42" i="12"/>
  <c r="E42" i="12"/>
  <c r="C323" i="19"/>
  <c r="A235" i="26" s="1"/>
  <c r="D64" i="12"/>
  <c r="F64" i="12"/>
  <c r="C341" i="19"/>
  <c r="A253" i="26" s="1"/>
  <c r="H253" i="26" s="1"/>
  <c r="C216" i="19"/>
  <c r="A128" i="26" s="1"/>
  <c r="R128" i="26" s="1"/>
  <c r="BU128" i="26" s="1"/>
  <c r="C367" i="19"/>
  <c r="C383" i="19"/>
  <c r="C399" i="19"/>
  <c r="C415" i="19"/>
  <c r="C423" i="19"/>
  <c r="C447" i="19"/>
  <c r="C463" i="19"/>
  <c r="C479" i="19"/>
  <c r="C487" i="19"/>
  <c r="C511" i="19"/>
  <c r="C527" i="19"/>
  <c r="C535" i="19"/>
  <c r="C551" i="19"/>
  <c r="C567" i="19"/>
  <c r="C583" i="19"/>
  <c r="C607" i="19"/>
  <c r="C615" i="19"/>
  <c r="C631" i="19"/>
  <c r="C655" i="19"/>
  <c r="C663" i="19"/>
  <c r="C687" i="19"/>
  <c r="C703" i="19"/>
  <c r="C719" i="19"/>
  <c r="C735" i="19"/>
  <c r="C743" i="19"/>
  <c r="C759" i="19"/>
  <c r="C783" i="19"/>
  <c r="C791" i="19"/>
  <c r="C815" i="19"/>
  <c r="C823" i="19"/>
  <c r="C847" i="19"/>
  <c r="C851" i="19"/>
  <c r="C855" i="19"/>
  <c r="C859" i="19"/>
  <c r="C863" i="19"/>
  <c r="C867" i="19"/>
  <c r="C871" i="19"/>
  <c r="C875" i="19"/>
  <c r="C879" i="19"/>
  <c r="C883" i="19"/>
  <c r="C887" i="19"/>
  <c r="C889" i="19"/>
  <c r="C891" i="19"/>
  <c r="C893" i="19"/>
  <c r="C895" i="19"/>
  <c r="C897" i="19"/>
  <c r="C899" i="19"/>
  <c r="C901" i="19"/>
  <c r="C903" i="19"/>
  <c r="C905" i="19"/>
  <c r="C907" i="19"/>
  <c r="C909" i="19"/>
  <c r="C911" i="19"/>
  <c r="C915" i="19"/>
  <c r="C917" i="19"/>
  <c r="C921" i="19"/>
  <c r="C925" i="19"/>
  <c r="C929" i="19"/>
  <c r="C933" i="19"/>
  <c r="C939" i="19"/>
  <c r="C943" i="19"/>
  <c r="C947" i="19"/>
  <c r="C951" i="19"/>
  <c r="C955" i="19"/>
  <c r="C959" i="19"/>
  <c r="C963" i="19"/>
  <c r="C967" i="19"/>
  <c r="C971" i="19"/>
  <c r="C975" i="19"/>
  <c r="C979" i="19"/>
  <c r="C983" i="19"/>
  <c r="C987" i="19"/>
  <c r="C991" i="19"/>
  <c r="C995" i="19"/>
  <c r="C359" i="19"/>
  <c r="C375" i="19"/>
  <c r="C391" i="19"/>
  <c r="C407" i="19"/>
  <c r="C431" i="19"/>
  <c r="C439" i="19"/>
  <c r="C455" i="19"/>
  <c r="C471" i="19"/>
  <c r="C495" i="19"/>
  <c r="C503" i="19"/>
  <c r="C519" i="19"/>
  <c r="C543" i="19"/>
  <c r="C559" i="19"/>
  <c r="C575" i="19"/>
  <c r="C591" i="19"/>
  <c r="C599" i="19"/>
  <c r="C623" i="19"/>
  <c r="C639" i="19"/>
  <c r="C647" i="19"/>
  <c r="C671" i="19"/>
  <c r="C679" i="19"/>
  <c r="C695" i="19"/>
  <c r="C711" i="19"/>
  <c r="C727" i="19"/>
  <c r="C751" i="19"/>
  <c r="C767" i="19"/>
  <c r="C775" i="19"/>
  <c r="C799" i="19"/>
  <c r="C807" i="19"/>
  <c r="C831" i="19"/>
  <c r="C839" i="19"/>
  <c r="C849" i="19"/>
  <c r="C853" i="19"/>
  <c r="C857" i="19"/>
  <c r="C861" i="19"/>
  <c r="C865" i="19"/>
  <c r="C869" i="19"/>
  <c r="C873" i="19"/>
  <c r="C877" i="19"/>
  <c r="C881" i="19"/>
  <c r="C885" i="19"/>
  <c r="C913" i="19"/>
  <c r="C919" i="19"/>
  <c r="C923" i="19"/>
  <c r="C927" i="19"/>
  <c r="C931" i="19"/>
  <c r="C935" i="19"/>
  <c r="C937" i="19"/>
  <c r="C941" i="19"/>
  <c r="C945" i="19"/>
  <c r="C949" i="19"/>
  <c r="C953" i="19"/>
  <c r="C957" i="19"/>
  <c r="C961" i="19"/>
  <c r="C965" i="19"/>
  <c r="C969" i="19"/>
  <c r="C973" i="19"/>
  <c r="C977" i="19"/>
  <c r="C981" i="19"/>
  <c r="C985" i="19"/>
  <c r="C989" i="19"/>
  <c r="C993" i="19"/>
  <c r="C997" i="19"/>
  <c r="C1099" i="19"/>
  <c r="C1096" i="19"/>
  <c r="C1094" i="19"/>
  <c r="C1092" i="19"/>
  <c r="C1090" i="19"/>
  <c r="C1088" i="19"/>
  <c r="C1086" i="19"/>
  <c r="C1084" i="19"/>
  <c r="C1082" i="19"/>
  <c r="C1080" i="19"/>
  <c r="C1078" i="19"/>
  <c r="C1076" i="19"/>
  <c r="C1074" i="19"/>
  <c r="C1072" i="19"/>
  <c r="C1070" i="19"/>
  <c r="C1068" i="19"/>
  <c r="C1066" i="19"/>
  <c r="C1064" i="19"/>
  <c r="C1062" i="19"/>
  <c r="C1060" i="19"/>
  <c r="C1058" i="19"/>
  <c r="C1056" i="19"/>
  <c r="C1054" i="19"/>
  <c r="C1052" i="19"/>
  <c r="C1050" i="19"/>
  <c r="C1048" i="19"/>
  <c r="C1046" i="19"/>
  <c r="C1044" i="19"/>
  <c r="C1042" i="19"/>
  <c r="C1040" i="19"/>
  <c r="C1038" i="19"/>
  <c r="C1036" i="19"/>
  <c r="C1034" i="19"/>
  <c r="C1032" i="19"/>
  <c r="C1030" i="19"/>
  <c r="C1028" i="19"/>
  <c r="C1026" i="19"/>
  <c r="C1024" i="19"/>
  <c r="C1022" i="19"/>
  <c r="C1020" i="19"/>
  <c r="C1018" i="19"/>
  <c r="C1016" i="19"/>
  <c r="C1014" i="19"/>
  <c r="C1012" i="19"/>
  <c r="C1010" i="19"/>
  <c r="C1008" i="19"/>
  <c r="C1006" i="19"/>
  <c r="C1004" i="19"/>
  <c r="C1002" i="19"/>
  <c r="C1000" i="19"/>
  <c r="C998" i="19"/>
  <c r="C990" i="19"/>
  <c r="C982" i="19"/>
  <c r="C974" i="19"/>
  <c r="C966" i="19"/>
  <c r="C958" i="19"/>
  <c r="C950" i="19"/>
  <c r="C942" i="19"/>
  <c r="C934" i="19"/>
  <c r="C926" i="19"/>
  <c r="C918" i="19"/>
  <c r="C910" i="19"/>
  <c r="C902" i="19"/>
  <c r="C894" i="19"/>
  <c r="C886" i="19"/>
  <c r="C878" i="19"/>
  <c r="C870" i="19"/>
  <c r="C862" i="19"/>
  <c r="C854" i="19"/>
  <c r="C843" i="19"/>
  <c r="C827" i="19"/>
  <c r="C811" i="19"/>
  <c r="C795" i="19"/>
  <c r="C779" i="19"/>
  <c r="C763" i="19"/>
  <c r="C747" i="19"/>
  <c r="C731" i="19"/>
  <c r="C715" i="19"/>
  <c r="C699" i="19"/>
  <c r="C683" i="19"/>
  <c r="C667" i="19"/>
  <c r="C651" i="19"/>
  <c r="C635" i="19"/>
  <c r="C619" i="19"/>
  <c r="C603" i="19"/>
  <c r="C587" i="19"/>
  <c r="C571" i="19"/>
  <c r="C555" i="19"/>
  <c r="C539" i="19"/>
  <c r="C523" i="19"/>
  <c r="C507" i="19"/>
  <c r="C491" i="19"/>
  <c r="C475" i="19"/>
  <c r="C459" i="19"/>
  <c r="C443" i="19"/>
  <c r="C427" i="19"/>
  <c r="C411" i="19"/>
  <c r="C395" i="19"/>
  <c r="C379" i="19"/>
  <c r="C363" i="19"/>
  <c r="C347" i="19"/>
  <c r="A259" i="26" s="1"/>
  <c r="I259" i="26" s="1"/>
  <c r="C346" i="19"/>
  <c r="A258" i="26" s="1"/>
  <c r="F258" i="26" s="1"/>
  <c r="C316" i="19"/>
  <c r="A228" i="26" s="1"/>
  <c r="I228" i="26" s="1"/>
  <c r="D182" i="12"/>
  <c r="F182" i="12"/>
  <c r="D153" i="12"/>
  <c r="G153" i="12"/>
  <c r="E153" i="12"/>
  <c r="F39" i="12"/>
  <c r="D39" i="12"/>
  <c r="E158" i="12"/>
  <c r="G158" i="12"/>
  <c r="D158" i="12"/>
  <c r="F150" i="12"/>
  <c r="D150" i="12"/>
  <c r="C992" i="19"/>
  <c r="C984" i="19"/>
  <c r="C976" i="19"/>
  <c r="C968" i="19"/>
  <c r="C960" i="19"/>
  <c r="C952" i="19"/>
  <c r="C944" i="19"/>
  <c r="C936" i="19"/>
  <c r="C928" i="19"/>
  <c r="C920" i="19"/>
  <c r="C912" i="19"/>
  <c r="C904" i="19"/>
  <c r="C896" i="19"/>
  <c r="C888" i="19"/>
  <c r="C880" i="19"/>
  <c r="C872" i="19"/>
  <c r="C864" i="19"/>
  <c r="C856" i="19"/>
  <c r="C848" i="19"/>
  <c r="C845" i="19"/>
  <c r="C829" i="19"/>
  <c r="C813" i="19"/>
  <c r="C797" i="19"/>
  <c r="C781" i="19"/>
  <c r="C765" i="19"/>
  <c r="C749" i="19"/>
  <c r="C733" i="19"/>
  <c r="C717" i="19"/>
  <c r="C701" i="19"/>
  <c r="C685" i="19"/>
  <c r="C669" i="19"/>
  <c r="C653" i="19"/>
  <c r="C637" i="19"/>
  <c r="C621" i="19"/>
  <c r="C605" i="19"/>
  <c r="C589" i="19"/>
  <c r="C573" i="19"/>
  <c r="C557" i="19"/>
  <c r="C541" i="19"/>
  <c r="C525" i="19"/>
  <c r="C509" i="19"/>
  <c r="C493" i="19"/>
  <c r="C477" i="19"/>
  <c r="C461" i="19"/>
  <c r="C445" i="19"/>
  <c r="C429" i="19"/>
  <c r="C413" i="19"/>
  <c r="C397" i="19"/>
  <c r="C381" i="19"/>
  <c r="C365" i="19"/>
  <c r="E218" i="12"/>
  <c r="G218" i="12"/>
  <c r="D218" i="12"/>
  <c r="E182" i="12"/>
  <c r="D136" i="12"/>
  <c r="E136" i="12"/>
  <c r="G136" i="12"/>
  <c r="F136" i="12"/>
  <c r="D117" i="12"/>
  <c r="G117" i="12"/>
  <c r="D97" i="12"/>
  <c r="E97" i="12"/>
  <c r="G39" i="12"/>
  <c r="E39" i="12"/>
  <c r="F171" i="12"/>
  <c r="F112" i="12"/>
  <c r="G112" i="12"/>
  <c r="D106" i="12"/>
  <c r="G106" i="12"/>
  <c r="D89" i="12"/>
  <c r="G89" i="12"/>
  <c r="E87" i="12"/>
  <c r="G87" i="12"/>
  <c r="E24" i="12"/>
  <c r="G24" i="12"/>
  <c r="G114" i="12"/>
  <c r="D114" i="12"/>
  <c r="D111" i="12"/>
  <c r="E111" i="12"/>
  <c r="E106" i="12"/>
  <c r="E99" i="12"/>
  <c r="F99" i="12"/>
  <c r="D93" i="12"/>
  <c r="D90" i="12"/>
  <c r="F89" i="12"/>
  <c r="D87" i="12"/>
  <c r="F86" i="12"/>
  <c r="E86" i="12"/>
  <c r="G86" i="12"/>
  <c r="D46" i="12"/>
  <c r="G46" i="12"/>
  <c r="C841" i="19"/>
  <c r="C833" i="19"/>
  <c r="C825" i="19"/>
  <c r="C817" i="19"/>
  <c r="C809" i="19"/>
  <c r="C801" i="19"/>
  <c r="C793" i="19"/>
  <c r="C785" i="19"/>
  <c r="C777" i="19"/>
  <c r="C769" i="19"/>
  <c r="C761" i="19"/>
  <c r="C753" i="19"/>
  <c r="C745" i="19"/>
  <c r="C737" i="19"/>
  <c r="C729" i="19"/>
  <c r="C721" i="19"/>
  <c r="C713" i="19"/>
  <c r="C705" i="19"/>
  <c r="C697" i="19"/>
  <c r="C689" i="19"/>
  <c r="C681" i="19"/>
  <c r="C673" i="19"/>
  <c r="C665" i="19"/>
  <c r="C657" i="19"/>
  <c r="C649" i="19"/>
  <c r="C641" i="19"/>
  <c r="C633" i="19"/>
  <c r="C625" i="19"/>
  <c r="C617" i="19"/>
  <c r="C609" i="19"/>
  <c r="C601" i="19"/>
  <c r="C593" i="19"/>
  <c r="C585" i="19"/>
  <c r="C577" i="19"/>
  <c r="C569" i="19"/>
  <c r="C561" i="19"/>
  <c r="C553" i="19"/>
  <c r="C545" i="19"/>
  <c r="C537" i="19"/>
  <c r="C529" i="19"/>
  <c r="C521" i="19"/>
  <c r="C513" i="19"/>
  <c r="C505" i="19"/>
  <c r="C497" i="19"/>
  <c r="C489" i="19"/>
  <c r="C481" i="19"/>
  <c r="C473" i="19"/>
  <c r="C465" i="19"/>
  <c r="C457" i="19"/>
  <c r="C449" i="19"/>
  <c r="C441" i="19"/>
  <c r="C433" i="19"/>
  <c r="C425" i="19"/>
  <c r="C417" i="19"/>
  <c r="C409" i="19"/>
  <c r="C401" i="19"/>
  <c r="C393" i="19"/>
  <c r="C385" i="19"/>
  <c r="C377" i="19"/>
  <c r="C369" i="19"/>
  <c r="C361" i="19"/>
  <c r="C353" i="19"/>
  <c r="C329" i="19"/>
  <c r="A241" i="26" s="1"/>
  <c r="H241" i="26" s="1"/>
  <c r="D212" i="12"/>
  <c r="D207" i="12"/>
  <c r="E207" i="12"/>
  <c r="G200" i="12"/>
  <c r="F200" i="12"/>
  <c r="D141" i="12"/>
  <c r="G141" i="12"/>
  <c r="E108" i="12"/>
  <c r="D108" i="12"/>
  <c r="F106" i="12"/>
  <c r="F96" i="12"/>
  <c r="E96" i="12"/>
  <c r="G96" i="12"/>
  <c r="D80" i="12"/>
  <c r="G80" i="12"/>
  <c r="D75" i="12"/>
  <c r="G75" i="12"/>
  <c r="D47" i="12"/>
  <c r="F47" i="12"/>
  <c r="G47" i="12"/>
  <c r="F46" i="12"/>
  <c r="E41" i="12"/>
  <c r="F24" i="12"/>
  <c r="D217" i="12"/>
  <c r="D213" i="12"/>
  <c r="E211" i="12"/>
  <c r="G210" i="12"/>
  <c r="F210" i="12"/>
  <c r="E208" i="12"/>
  <c r="G208" i="12"/>
  <c r="F205" i="12"/>
  <c r="E190" i="12"/>
  <c r="D183" i="12"/>
  <c r="G172" i="12"/>
  <c r="E172" i="12"/>
  <c r="E146" i="12"/>
  <c r="G144" i="12"/>
  <c r="F144" i="12"/>
  <c r="D137" i="12"/>
  <c r="E137" i="12"/>
  <c r="F119" i="12"/>
  <c r="G99" i="12"/>
  <c r="E91" i="12"/>
  <c r="F91" i="12"/>
  <c r="F88" i="12"/>
  <c r="D86" i="12"/>
  <c r="F80" i="12"/>
  <c r="F75" i="12"/>
  <c r="F74" i="12"/>
  <c r="G74" i="12"/>
  <c r="G63" i="12"/>
  <c r="E63" i="12"/>
  <c r="E45" i="12"/>
  <c r="G41" i="12"/>
  <c r="D41" i="12"/>
  <c r="D24" i="12"/>
  <c r="X56" i="22"/>
  <c r="Y56" i="22" s="1"/>
  <c r="AR56" i="22" s="1"/>
  <c r="Y1007" i="22"/>
  <c r="AQ1007" i="22" s="1"/>
  <c r="Y991" i="22"/>
  <c r="AQ991" i="22" s="1"/>
  <c r="Y975" i="22"/>
  <c r="AQ975" i="22" s="1"/>
  <c r="Y959" i="22"/>
  <c r="AQ959" i="22" s="1"/>
  <c r="Y943" i="22"/>
  <c r="AQ943" i="22" s="1"/>
  <c r="Y927" i="22"/>
  <c r="AQ927" i="22" s="1"/>
  <c r="Y911" i="22"/>
  <c r="AQ911" i="22" s="1"/>
  <c r="Y895" i="22"/>
  <c r="AQ895" i="22" s="1"/>
  <c r="Y879" i="22"/>
  <c r="AQ879" i="22" s="1"/>
  <c r="Y863" i="22"/>
  <c r="AQ863" i="22" s="1"/>
  <c r="Y835" i="22"/>
  <c r="AR835" i="22" s="1"/>
  <c r="Y803" i="22"/>
  <c r="AQ803" i="22" s="1"/>
  <c r="Y787" i="22"/>
  <c r="AQ787" i="22" s="1"/>
  <c r="Y771" i="22"/>
  <c r="AQ771" i="22" s="1"/>
  <c r="Y463" i="22"/>
  <c r="AR463" i="22" s="1"/>
  <c r="Y447" i="22"/>
  <c r="AR447" i="22" s="1"/>
  <c r="AK447" i="22" s="1"/>
  <c r="Y431" i="22"/>
  <c r="AQ431" i="22" s="1"/>
  <c r="Y411" i="22"/>
  <c r="AR411" i="22" s="1"/>
  <c r="Y395" i="22"/>
  <c r="AQ395" i="22" s="1"/>
  <c r="Y383" i="22"/>
  <c r="AQ383" i="22" s="1"/>
  <c r="Y319" i="22"/>
  <c r="AQ319" i="22" s="1"/>
  <c r="Y311" i="22"/>
  <c r="AQ311" i="22" s="1"/>
  <c r="Y307" i="22"/>
  <c r="AQ307" i="22" s="1"/>
  <c r="Y291" i="22"/>
  <c r="AR291" i="22" s="1"/>
  <c r="Y279" i="22"/>
  <c r="AR279" i="22" s="1"/>
  <c r="Y275" i="22"/>
  <c r="AR275" i="22" s="1"/>
  <c r="Y271" i="22"/>
  <c r="AQ271" i="22" s="1"/>
  <c r="Z254" i="26"/>
  <c r="AA254" i="26"/>
  <c r="Z210" i="26"/>
  <c r="AA210" i="26"/>
  <c r="Z146" i="26"/>
  <c r="AA146" i="26"/>
  <c r="Z50" i="26"/>
  <c r="AA50" i="26" s="1"/>
  <c r="Z42" i="26"/>
  <c r="AA42" i="26"/>
  <c r="AI181" i="26"/>
  <c r="AJ181" i="26"/>
  <c r="AJ197" i="26"/>
  <c r="AI197" i="26"/>
  <c r="AJ221" i="26"/>
  <c r="AI221" i="26"/>
  <c r="AS90" i="26"/>
  <c r="AR90" i="26"/>
  <c r="AR106" i="26"/>
  <c r="AS106" i="26"/>
  <c r="BB67" i="26"/>
  <c r="BA67" i="26"/>
  <c r="BA107" i="26"/>
  <c r="BB107" i="26"/>
  <c r="BA167" i="26"/>
  <c r="BB167" i="26"/>
  <c r="BA183" i="26"/>
  <c r="BB183" i="26"/>
  <c r="BA239" i="26"/>
  <c r="BB239" i="26"/>
  <c r="BA255" i="26"/>
  <c r="BB255" i="26"/>
  <c r="BJ61" i="26"/>
  <c r="BK61" i="26"/>
  <c r="BJ81" i="26"/>
  <c r="BK81" i="26"/>
  <c r="BJ97" i="26"/>
  <c r="BK97" i="26"/>
  <c r="BJ133" i="26"/>
  <c r="BK133" i="26"/>
  <c r="BJ173" i="26"/>
  <c r="BK173" i="26"/>
  <c r="BJ185" i="26"/>
  <c r="BK185" i="26"/>
  <c r="BJ197" i="26"/>
  <c r="BK197" i="26"/>
  <c r="BJ213" i="26"/>
  <c r="BK213" i="26"/>
  <c r="BS167" i="26"/>
  <c r="BT167" i="26"/>
  <c r="CK35" i="26"/>
  <c r="CL35" i="26" s="1"/>
  <c r="CL241" i="26"/>
  <c r="CK241" i="26"/>
  <c r="CT39" i="26"/>
  <c r="CU39" i="26" s="1"/>
  <c r="CT103" i="26"/>
  <c r="CU103" i="26"/>
  <c r="CU119" i="26"/>
  <c r="CT119" i="26"/>
  <c r="CU203" i="26"/>
  <c r="CT203" i="26"/>
  <c r="CT215" i="26"/>
  <c r="CU215" i="26"/>
  <c r="CT231" i="26"/>
  <c r="CU231" i="26"/>
  <c r="CT239" i="26"/>
  <c r="CU239" i="26"/>
  <c r="CT251" i="26"/>
  <c r="CU251" i="26"/>
  <c r="CT259" i="26"/>
  <c r="CU259" i="26"/>
  <c r="DD21" i="26"/>
  <c r="DC21" i="26"/>
  <c r="DC29" i="26"/>
  <c r="DD29" i="26"/>
  <c r="DD65" i="26"/>
  <c r="DC65" i="26"/>
  <c r="DD81" i="26"/>
  <c r="DC81" i="26"/>
  <c r="DD93" i="26"/>
  <c r="DC93" i="26"/>
  <c r="DC125" i="26"/>
  <c r="DD125" i="26"/>
  <c r="DC133" i="26"/>
  <c r="DD133" i="26"/>
  <c r="DC149" i="26"/>
  <c r="DD149" i="26"/>
  <c r="DC157" i="26"/>
  <c r="DD157" i="26"/>
  <c r="DC169" i="26"/>
  <c r="DD169" i="26"/>
  <c r="DC185" i="26"/>
  <c r="DD185" i="26"/>
  <c r="DD249" i="26"/>
  <c r="DC249" i="26"/>
  <c r="Z214" i="26"/>
  <c r="AA214" i="26"/>
  <c r="Z142" i="26"/>
  <c r="AA142" i="26"/>
  <c r="Z46" i="26"/>
  <c r="AA46" i="26"/>
  <c r="AI77" i="26"/>
  <c r="AJ77" i="26"/>
  <c r="AI105" i="26"/>
  <c r="AJ105" i="26"/>
  <c r="AJ193" i="26"/>
  <c r="AI193" i="26"/>
  <c r="AR27" i="26"/>
  <c r="AS27" i="26" s="1"/>
  <c r="AR110" i="26"/>
  <c r="AS110" i="26"/>
  <c r="AR217" i="26"/>
  <c r="AS217" i="26"/>
  <c r="AR237" i="26"/>
  <c r="AS237" i="26"/>
  <c r="AR245" i="26"/>
  <c r="AS245" i="26"/>
  <c r="AR257" i="26"/>
  <c r="AS257" i="26"/>
  <c r="BA191" i="26"/>
  <c r="BB191" i="26"/>
  <c r="BA203" i="26"/>
  <c r="BB203" i="26"/>
  <c r="BJ105" i="26"/>
  <c r="BK105" i="26"/>
  <c r="BJ141" i="26"/>
  <c r="BK141" i="26"/>
  <c r="BJ181" i="26"/>
  <c r="BK181" i="26"/>
  <c r="BJ225" i="26"/>
  <c r="BK225" i="26"/>
  <c r="CC65" i="26"/>
  <c r="CB65" i="26"/>
  <c r="CC105" i="26"/>
  <c r="CB105" i="26"/>
  <c r="CK23" i="26"/>
  <c r="CL23" i="26" s="1"/>
  <c r="CK67" i="26"/>
  <c r="CL67" i="26"/>
  <c r="CL245" i="26"/>
  <c r="CK245" i="26"/>
  <c r="CT75" i="26"/>
  <c r="CU75" i="26"/>
  <c r="CU123" i="26"/>
  <c r="CT123" i="26"/>
  <c r="CT223" i="26"/>
  <c r="CU223" i="26"/>
  <c r="CT255" i="26"/>
  <c r="CU255" i="26"/>
  <c r="DC53" i="26"/>
  <c r="DD53" i="26"/>
  <c r="DC89" i="26"/>
  <c r="DD89" i="26"/>
  <c r="DC101" i="26"/>
  <c r="DD101" i="26"/>
  <c r="DC109" i="26"/>
  <c r="DD109" i="26"/>
  <c r="DC181" i="26"/>
  <c r="DD181" i="26"/>
  <c r="DC245" i="26"/>
  <c r="DD245" i="26"/>
  <c r="DD257" i="26"/>
  <c r="DC257" i="26"/>
  <c r="AJ69" i="26"/>
  <c r="AS229" i="26"/>
  <c r="BB243" i="26"/>
  <c r="BK193" i="26"/>
  <c r="CU227" i="26"/>
  <c r="AA230" i="26"/>
  <c r="DD137" i="26"/>
  <c r="DC17" i="26"/>
  <c r="DC165" i="26"/>
  <c r="DD241" i="26"/>
  <c r="DC49" i="26"/>
  <c r="Z170" i="26"/>
  <c r="AA170" i="26"/>
  <c r="Z158" i="26"/>
  <c r="AA158" i="26"/>
  <c r="AI61" i="26"/>
  <c r="AJ61" i="26"/>
  <c r="AI101" i="26"/>
  <c r="AJ101" i="26"/>
  <c r="AI117" i="26"/>
  <c r="AJ117" i="26"/>
  <c r="AJ157" i="26"/>
  <c r="AI157" i="26"/>
  <c r="AR205" i="26"/>
  <c r="AS205" i="26"/>
  <c r="BB23" i="26"/>
  <c r="BA23" i="26"/>
  <c r="BA83" i="26"/>
  <c r="BB83" i="26"/>
  <c r="BA247" i="26"/>
  <c r="BB247" i="26"/>
  <c r="BA259" i="26"/>
  <c r="BB259" i="26"/>
  <c r="BK17" i="26"/>
  <c r="BJ17" i="26"/>
  <c r="BK85" i="26"/>
  <c r="BJ85" i="26"/>
  <c r="BJ205" i="26"/>
  <c r="BK205" i="26"/>
  <c r="BJ221" i="26"/>
  <c r="BK221" i="26"/>
  <c r="BJ249" i="26"/>
  <c r="BK249" i="26"/>
  <c r="BS87" i="26"/>
  <c r="BT87" i="26"/>
  <c r="BS247" i="26"/>
  <c r="BT247" i="26"/>
  <c r="CB29" i="26"/>
  <c r="CC29" i="26"/>
  <c r="CU67" i="26"/>
  <c r="CT67" i="26"/>
  <c r="CU111" i="26"/>
  <c r="CT111" i="26"/>
  <c r="CU139" i="26"/>
  <c r="CT139" i="26"/>
  <c r="CU195" i="26"/>
  <c r="CT195" i="26"/>
  <c r="CU207" i="26"/>
  <c r="CT207" i="26"/>
  <c r="CT219" i="26"/>
  <c r="CU219" i="26"/>
  <c r="CT235" i="26"/>
  <c r="CU235" i="26"/>
  <c r="DC45" i="26"/>
  <c r="DD45" i="26"/>
  <c r="DD105" i="26"/>
  <c r="DC105" i="26"/>
  <c r="DC121" i="26"/>
  <c r="DD121" i="26"/>
  <c r="DD129" i="26"/>
  <c r="DC129" i="26"/>
  <c r="DD141" i="26"/>
  <c r="DC141" i="26"/>
  <c r="DD201" i="26"/>
  <c r="DC201" i="26"/>
  <c r="DC217" i="26"/>
  <c r="DD217" i="26"/>
  <c r="AJ85" i="26"/>
  <c r="BB199" i="26"/>
  <c r="AA130" i="26"/>
  <c r="DD233" i="26"/>
  <c r="DC113" i="26"/>
  <c r="CU147" i="26"/>
  <c r="CK253" i="26"/>
  <c r="BJ73" i="26"/>
  <c r="DC117" i="26"/>
  <c r="DD193" i="26"/>
  <c r="Z166" i="26"/>
  <c r="AA166" i="26"/>
  <c r="Z14" i="26"/>
  <c r="AA14" i="26" s="1"/>
  <c r="AI109" i="26"/>
  <c r="AJ109" i="26"/>
  <c r="AI185" i="26"/>
  <c r="AJ185" i="26"/>
  <c r="AJ213" i="26"/>
  <c r="AI213" i="26"/>
  <c r="AR15" i="26"/>
  <c r="AS15" i="26" s="1"/>
  <c r="AR31" i="26"/>
  <c r="AS31" i="26" s="1"/>
  <c r="AR197" i="26"/>
  <c r="AS197" i="26"/>
  <c r="BA159" i="26"/>
  <c r="BB159" i="26"/>
  <c r="BA215" i="26"/>
  <c r="BB215" i="26"/>
  <c r="BJ29" i="26"/>
  <c r="BK29" i="26"/>
  <c r="BJ41" i="26"/>
  <c r="BK41" i="26" s="1"/>
  <c r="BJ53" i="26"/>
  <c r="BK53" i="26"/>
  <c r="BJ101" i="26"/>
  <c r="BK101" i="26"/>
  <c r="BJ137" i="26"/>
  <c r="BK137" i="26"/>
  <c r="BJ177" i="26"/>
  <c r="BK177" i="26"/>
  <c r="BJ201" i="26"/>
  <c r="BK201" i="26"/>
  <c r="BJ217" i="26"/>
  <c r="BK217" i="26"/>
  <c r="BJ245" i="26"/>
  <c r="BK245" i="26"/>
  <c r="BS179" i="26"/>
  <c r="BT179" i="26"/>
  <c r="CB13" i="26"/>
  <c r="CC13" i="26" s="1"/>
  <c r="CC101" i="26"/>
  <c r="CB101" i="26"/>
  <c r="CB125" i="26"/>
  <c r="CC125" i="26"/>
  <c r="CB141" i="26"/>
  <c r="CC141" i="26"/>
  <c r="CB173" i="26"/>
  <c r="CC173" i="26"/>
  <c r="CB257" i="26"/>
  <c r="CC257" i="26"/>
  <c r="CK19" i="26"/>
  <c r="CL19" i="26" s="1"/>
  <c r="CT19" i="26"/>
  <c r="CU19" i="26" s="1"/>
  <c r="CU63" i="26"/>
  <c r="CT63" i="26"/>
  <c r="CU79" i="26"/>
  <c r="CT79" i="26"/>
  <c r="CU87" i="26"/>
  <c r="CT87" i="26"/>
  <c r="CU99" i="26"/>
  <c r="CT99" i="26"/>
  <c r="CT115" i="26"/>
  <c r="CU115" i="26"/>
  <c r="CT151" i="26"/>
  <c r="CU151" i="26"/>
  <c r="CU199" i="26"/>
  <c r="CT199" i="26"/>
  <c r="CT243" i="26"/>
  <c r="CU243" i="26"/>
  <c r="DD61" i="26"/>
  <c r="DC61" i="26"/>
  <c r="DC73" i="26"/>
  <c r="DD73" i="26"/>
  <c r="DC85" i="26"/>
  <c r="DD85" i="26"/>
  <c r="DD153" i="26"/>
  <c r="DC153" i="26"/>
  <c r="DC161" i="26"/>
  <c r="DD161" i="26"/>
  <c r="DD177" i="26"/>
  <c r="DC177" i="26"/>
  <c r="DD189" i="26"/>
  <c r="DC189" i="26"/>
  <c r="DC197" i="26"/>
  <c r="DD197" i="26"/>
  <c r="DC205" i="26"/>
  <c r="DD205" i="26"/>
  <c r="DC221" i="26"/>
  <c r="DD221" i="26"/>
  <c r="DD225" i="26"/>
  <c r="DC225" i="26"/>
  <c r="DC229" i="26"/>
  <c r="DD229" i="26"/>
  <c r="DD237" i="26"/>
  <c r="DC237" i="26"/>
  <c r="DC253" i="26"/>
  <c r="DD253" i="26"/>
  <c r="AJ13" i="26"/>
  <c r="BK13" i="26"/>
  <c r="AS19" i="26"/>
  <c r="BB211" i="26"/>
  <c r="DC209" i="26"/>
  <c r="DD77" i="26"/>
  <c r="BT99" i="26"/>
  <c r="DC261" i="26"/>
  <c r="DC69" i="26"/>
  <c r="DD145" i="26"/>
  <c r="Z28" i="26"/>
  <c r="AA28" i="26" s="1"/>
  <c r="AJ103" i="26"/>
  <c r="AI103" i="26"/>
  <c r="AJ115" i="26"/>
  <c r="AI115" i="26"/>
  <c r="AI135" i="26"/>
  <c r="AJ135" i="26"/>
  <c r="AJ171" i="26"/>
  <c r="AI171" i="26"/>
  <c r="AI219" i="26"/>
  <c r="AJ219" i="26"/>
  <c r="AJ223" i="26"/>
  <c r="AI223" i="26"/>
  <c r="AS112" i="26"/>
  <c r="AR112" i="26"/>
  <c r="AR119" i="26"/>
  <c r="AS119" i="26"/>
  <c r="AS163" i="26"/>
  <c r="AR163" i="26"/>
  <c r="AR195" i="26"/>
  <c r="AS195" i="26"/>
  <c r="AR219" i="26"/>
  <c r="AS219" i="26"/>
  <c r="AR243" i="26"/>
  <c r="AS243" i="26"/>
  <c r="AA120" i="26"/>
  <c r="AA240" i="26"/>
  <c r="AJ255" i="26"/>
  <c r="AI259" i="26"/>
  <c r="F192" i="12"/>
  <c r="E192" i="12"/>
  <c r="G192" i="12"/>
  <c r="D192" i="12"/>
  <c r="F180" i="12"/>
  <c r="D180" i="12"/>
  <c r="E180" i="12"/>
  <c r="G180" i="12"/>
  <c r="D60" i="12"/>
  <c r="E60" i="12"/>
  <c r="F60" i="12"/>
  <c r="G60" i="12"/>
  <c r="C436" i="19"/>
  <c r="C105" i="19"/>
  <c r="A17" i="26" s="1"/>
  <c r="H17" i="26" s="1"/>
  <c r="E120" i="12"/>
  <c r="G120" i="12"/>
  <c r="D120" i="12"/>
  <c r="F120" i="12"/>
  <c r="C456" i="19"/>
  <c r="C460" i="19"/>
  <c r="C464" i="19"/>
  <c r="C466" i="19"/>
  <c r="C470" i="19"/>
  <c r="C474" i="19"/>
  <c r="C478" i="19"/>
  <c r="C482" i="19"/>
  <c r="C486" i="19"/>
  <c r="C490" i="19"/>
  <c r="C494" i="19"/>
  <c r="C498" i="19"/>
  <c r="C502" i="19"/>
  <c r="C506" i="19"/>
  <c r="C510" i="19"/>
  <c r="C514" i="19"/>
  <c r="C518" i="19"/>
  <c r="C522" i="19"/>
  <c r="C526" i="19"/>
  <c r="C530" i="19"/>
  <c r="C534" i="19"/>
  <c r="C538" i="19"/>
  <c r="C542" i="19"/>
  <c r="C546" i="19"/>
  <c r="C550" i="19"/>
  <c r="C554" i="19"/>
  <c r="C558" i="19"/>
  <c r="C562" i="19"/>
  <c r="C566" i="19"/>
  <c r="C570" i="19"/>
  <c r="C574" i="19"/>
  <c r="C578" i="19"/>
  <c r="C582" i="19"/>
  <c r="C586" i="19"/>
  <c r="C590" i="19"/>
  <c r="C594" i="19"/>
  <c r="C598" i="19"/>
  <c r="C600" i="19"/>
  <c r="C604" i="19"/>
  <c r="C608" i="19"/>
  <c r="C612" i="19"/>
  <c r="C616" i="19"/>
  <c r="C620" i="19"/>
  <c r="C624" i="19"/>
  <c r="C628" i="19"/>
  <c r="C632" i="19"/>
  <c r="C636" i="19"/>
  <c r="C640" i="19"/>
  <c r="C644" i="19"/>
  <c r="C648" i="19"/>
  <c r="C652" i="19"/>
  <c r="C656" i="19"/>
  <c r="C660" i="19"/>
  <c r="C666" i="19"/>
  <c r="C670" i="19"/>
  <c r="C674" i="19"/>
  <c r="C678" i="19"/>
  <c r="C682" i="19"/>
  <c r="C690" i="19"/>
  <c r="C698" i="19"/>
  <c r="C706" i="19"/>
  <c r="C710" i="19"/>
  <c r="C714" i="19"/>
  <c r="C718" i="19"/>
  <c r="C722" i="19"/>
  <c r="C728" i="19"/>
  <c r="C732" i="19"/>
  <c r="C734" i="19"/>
  <c r="C738" i="19"/>
  <c r="C742" i="19"/>
  <c r="C746" i="19"/>
  <c r="C750" i="19"/>
  <c r="C754" i="19"/>
  <c r="C758" i="19"/>
  <c r="C762" i="19"/>
  <c r="C766" i="19"/>
  <c r="C770" i="19"/>
  <c r="C774" i="19"/>
  <c r="C778" i="19"/>
  <c r="C782" i="19"/>
  <c r="C786" i="19"/>
  <c r="C788" i="19"/>
  <c r="C792" i="19"/>
  <c r="C796" i="19"/>
  <c r="C800" i="19"/>
  <c r="C804" i="19"/>
  <c r="C806" i="19"/>
  <c r="C810" i="19"/>
  <c r="C814" i="19"/>
  <c r="C818" i="19"/>
  <c r="C822" i="19"/>
  <c r="C826" i="19"/>
  <c r="C830" i="19"/>
  <c r="C834" i="19"/>
  <c r="C836" i="19"/>
  <c r="C840" i="19"/>
  <c r="C844" i="19"/>
  <c r="C454" i="19"/>
  <c r="C458" i="19"/>
  <c r="C462" i="19"/>
  <c r="C468" i="19"/>
  <c r="C472" i="19"/>
  <c r="C476" i="19"/>
  <c r="C480" i="19"/>
  <c r="C484" i="19"/>
  <c r="C488" i="19"/>
  <c r="C492" i="19"/>
  <c r="C496" i="19"/>
  <c r="C500" i="19"/>
  <c r="C504" i="19"/>
  <c r="C508" i="19"/>
  <c r="C512" i="19"/>
  <c r="C516" i="19"/>
  <c r="C520" i="19"/>
  <c r="C524" i="19"/>
  <c r="C528" i="19"/>
  <c r="C532" i="19"/>
  <c r="C536" i="19"/>
  <c r="C540" i="19"/>
  <c r="C544" i="19"/>
  <c r="C548" i="19"/>
  <c r="C552" i="19"/>
  <c r="C556" i="19"/>
  <c r="C560" i="19"/>
  <c r="C564" i="19"/>
  <c r="C568" i="19"/>
  <c r="C572" i="19"/>
  <c r="C576" i="19"/>
  <c r="C580" i="19"/>
  <c r="C584" i="19"/>
  <c r="C588" i="19"/>
  <c r="C592" i="19"/>
  <c r="C596" i="19"/>
  <c r="C602" i="19"/>
  <c r="C606" i="19"/>
  <c r="C610" i="19"/>
  <c r="C614" i="19"/>
  <c r="C618" i="19"/>
  <c r="C622" i="19"/>
  <c r="C626" i="19"/>
  <c r="C630" i="19"/>
  <c r="C634" i="19"/>
  <c r="C638" i="19"/>
  <c r="C642" i="19"/>
  <c r="C646" i="19"/>
  <c r="C650" i="19"/>
  <c r="C654" i="19"/>
  <c r="C658" i="19"/>
  <c r="C662" i="19"/>
  <c r="C664" i="19"/>
  <c r="C668" i="19"/>
  <c r="C672" i="19"/>
  <c r="C676" i="19"/>
  <c r="C680" i="19"/>
  <c r="C684" i="19"/>
  <c r="C686" i="19"/>
  <c r="C688" i="19"/>
  <c r="C692" i="19"/>
  <c r="C694" i="19"/>
  <c r="C696" i="19"/>
  <c r="C700" i="19"/>
  <c r="C702" i="19"/>
  <c r="C704" i="19"/>
  <c r="C708" i="19"/>
  <c r="C712" i="19"/>
  <c r="C716" i="19"/>
  <c r="C720" i="19"/>
  <c r="C724" i="19"/>
  <c r="C726" i="19"/>
  <c r="C730" i="19"/>
  <c r="C736" i="19"/>
  <c r="C740" i="19"/>
  <c r="C744" i="19"/>
  <c r="C748" i="19"/>
  <c r="C752" i="19"/>
  <c r="C756" i="19"/>
  <c r="C760" i="19"/>
  <c r="C764" i="19"/>
  <c r="C768" i="19"/>
  <c r="C772" i="19"/>
  <c r="C776" i="19"/>
  <c r="C780" i="19"/>
  <c r="C784" i="19"/>
  <c r="C790" i="19"/>
  <c r="C794" i="19"/>
  <c r="C798" i="19"/>
  <c r="C802" i="19"/>
  <c r="C808" i="19"/>
  <c r="C812" i="19"/>
  <c r="C816" i="19"/>
  <c r="C820" i="19"/>
  <c r="C824" i="19"/>
  <c r="C828" i="19"/>
  <c r="C832" i="19"/>
  <c r="C838" i="19"/>
  <c r="C842" i="19"/>
  <c r="C846" i="19"/>
  <c r="C200" i="19"/>
  <c r="A112" i="26" s="1"/>
  <c r="E112" i="26" s="1"/>
  <c r="C333" i="19"/>
  <c r="A245" i="26" s="1"/>
  <c r="N245" i="26" s="1"/>
  <c r="C337" i="19"/>
  <c r="A249" i="26" s="1"/>
  <c r="G249" i="26" s="1"/>
  <c r="C339" i="19"/>
  <c r="A251" i="26" s="1"/>
  <c r="G251" i="26" s="1"/>
  <c r="C340" i="19"/>
  <c r="A252" i="26" s="1"/>
  <c r="S252" i="26" s="1"/>
  <c r="C342" i="19"/>
  <c r="A254" i="26" s="1"/>
  <c r="M254" i="26" s="1"/>
  <c r="C349" i="19"/>
  <c r="A261" i="26" s="1"/>
  <c r="C351" i="19"/>
  <c r="C1098" i="19"/>
  <c r="G133" i="12"/>
  <c r="D133" i="12"/>
  <c r="F133" i="12"/>
  <c r="E133" i="12"/>
  <c r="C444" i="19"/>
  <c r="F223" i="12"/>
  <c r="G223" i="12"/>
  <c r="F221" i="12"/>
  <c r="E221" i="12"/>
  <c r="G221" i="12"/>
  <c r="E219" i="12"/>
  <c r="G219" i="12"/>
  <c r="D199" i="12"/>
  <c r="F199" i="12"/>
  <c r="G199" i="12"/>
  <c r="F196" i="12"/>
  <c r="E196" i="12"/>
  <c r="G196" i="12"/>
  <c r="D175" i="12"/>
  <c r="G175" i="12"/>
  <c r="F175" i="12"/>
  <c r="G125" i="12"/>
  <c r="D125" i="12"/>
  <c r="E125" i="12"/>
  <c r="D37" i="12"/>
  <c r="E37" i="12"/>
  <c r="F37" i="12"/>
  <c r="G37" i="12"/>
  <c r="C450" i="19"/>
  <c r="C446" i="19"/>
  <c r="C442" i="19"/>
  <c r="C438" i="19"/>
  <c r="C432" i="19"/>
  <c r="C428" i="19"/>
  <c r="C424" i="19"/>
  <c r="C420" i="19"/>
  <c r="C418" i="19"/>
  <c r="C414" i="19"/>
  <c r="C412" i="19"/>
  <c r="C410" i="19"/>
  <c r="C408" i="19"/>
  <c r="C406" i="19"/>
  <c r="C404" i="19"/>
  <c r="C400" i="19"/>
  <c r="C398" i="19"/>
  <c r="C396" i="19"/>
  <c r="C394" i="19"/>
  <c r="C392" i="19"/>
  <c r="C390" i="19"/>
  <c r="C388" i="19"/>
  <c r="C386" i="19"/>
  <c r="C384" i="19"/>
  <c r="C382" i="19"/>
  <c r="C380" i="19"/>
  <c r="C378" i="19"/>
  <c r="C376" i="19"/>
  <c r="C374" i="19"/>
  <c r="C372" i="19"/>
  <c r="C370" i="19"/>
  <c r="C368" i="19"/>
  <c r="C366" i="19"/>
  <c r="C364" i="19"/>
  <c r="C362" i="19"/>
  <c r="C360" i="19"/>
  <c r="C358" i="19"/>
  <c r="C356" i="19"/>
  <c r="C354" i="19"/>
  <c r="C352" i="19"/>
  <c r="C350" i="19"/>
  <c r="C348" i="19"/>
  <c r="A260" i="26" s="1"/>
  <c r="E260" i="26" s="1"/>
  <c r="C345" i="19"/>
  <c r="A257" i="26" s="1"/>
  <c r="S257" i="26" s="1"/>
  <c r="C326" i="19"/>
  <c r="A238" i="26" s="1"/>
  <c r="C325" i="19"/>
  <c r="A237" i="26" s="1"/>
  <c r="H237" i="26" s="1"/>
  <c r="C322" i="19"/>
  <c r="A234" i="26" s="1"/>
  <c r="C321" i="19"/>
  <c r="A233" i="26" s="1"/>
  <c r="P233" i="26" s="1"/>
  <c r="C320" i="19"/>
  <c r="A232" i="26" s="1"/>
  <c r="I232" i="26" s="1"/>
  <c r="C319" i="19"/>
  <c r="A231" i="26" s="1"/>
  <c r="N231" i="26" s="1"/>
  <c r="F219" i="12"/>
  <c r="C303" i="19"/>
  <c r="A215" i="26" s="1"/>
  <c r="L215" i="26" s="1"/>
  <c r="C131" i="19"/>
  <c r="A43" i="26" s="1"/>
  <c r="N43" i="26" s="1"/>
  <c r="D203" i="12"/>
  <c r="E203" i="12"/>
  <c r="D196" i="12"/>
  <c r="D140" i="12"/>
  <c r="G140" i="12"/>
  <c r="E140" i="12"/>
  <c r="D84" i="12"/>
  <c r="E84" i="12"/>
  <c r="E53" i="12"/>
  <c r="E38" i="12"/>
  <c r="F38" i="12"/>
  <c r="C452" i="19"/>
  <c r="C448" i="19"/>
  <c r="C440" i="19"/>
  <c r="C434" i="19"/>
  <c r="C430" i="19"/>
  <c r="C426" i="19"/>
  <c r="C422" i="19"/>
  <c r="C416" i="19"/>
  <c r="C402" i="19"/>
  <c r="C338" i="19"/>
  <c r="A250" i="26" s="1"/>
  <c r="P250" i="26" s="1"/>
  <c r="C336" i="19"/>
  <c r="A248" i="26" s="1"/>
  <c r="L248" i="26" s="1"/>
  <c r="C335" i="19"/>
  <c r="A247" i="26" s="1"/>
  <c r="N247" i="26" s="1"/>
  <c r="C334" i="19"/>
  <c r="A246" i="26" s="1"/>
  <c r="E246" i="26" s="1"/>
  <c r="C331" i="19"/>
  <c r="A243" i="26" s="1"/>
  <c r="C317" i="19"/>
  <c r="A229" i="26" s="1"/>
  <c r="C311" i="19"/>
  <c r="A223" i="26" s="1"/>
  <c r="N223" i="26" s="1"/>
  <c r="D219" i="12"/>
  <c r="C308" i="19"/>
  <c r="A220" i="26" s="1"/>
  <c r="C220" i="26" s="1"/>
  <c r="C277" i="19"/>
  <c r="A189" i="26" s="1"/>
  <c r="G189" i="26" s="1"/>
  <c r="E199" i="12"/>
  <c r="E175" i="12"/>
  <c r="E166" i="12"/>
  <c r="G166" i="12"/>
  <c r="D166" i="12"/>
  <c r="D154" i="12"/>
  <c r="F154" i="12"/>
  <c r="E154" i="12"/>
  <c r="E149" i="12"/>
  <c r="D149" i="12"/>
  <c r="G149" i="12"/>
  <c r="D123" i="12"/>
  <c r="G123" i="12"/>
  <c r="F123" i="12"/>
  <c r="E69" i="12"/>
  <c r="G69" i="12"/>
  <c r="D69" i="12"/>
  <c r="F66" i="12"/>
  <c r="E66" i="12"/>
  <c r="G66" i="12"/>
  <c r="D66" i="12"/>
  <c r="D59" i="12"/>
  <c r="G59" i="12"/>
  <c r="F59" i="12"/>
  <c r="C304" i="19"/>
  <c r="A216" i="26" s="1"/>
  <c r="L216" i="26" s="1"/>
  <c r="C153" i="19"/>
  <c r="A65" i="26" s="1"/>
  <c r="S65" i="26" s="1"/>
  <c r="C238" i="19"/>
  <c r="A150" i="26" s="1"/>
  <c r="F150" i="26" s="1"/>
  <c r="C310" i="19"/>
  <c r="A222" i="26" s="1"/>
  <c r="I222" i="26" s="1"/>
  <c r="C313" i="19"/>
  <c r="A225" i="26" s="1"/>
  <c r="L225" i="26" s="1"/>
  <c r="C315" i="19"/>
  <c r="A227" i="26" s="1"/>
  <c r="S227" i="26" s="1"/>
  <c r="C318" i="19"/>
  <c r="A230" i="26" s="1"/>
  <c r="G230" i="26" s="1"/>
  <c r="C328" i="19"/>
  <c r="A240" i="26" s="1"/>
  <c r="E240" i="26" s="1"/>
  <c r="C332" i="19"/>
  <c r="A244" i="26" s="1"/>
  <c r="R244" i="26" s="1"/>
  <c r="C175" i="19"/>
  <c r="A87" i="26" s="1"/>
  <c r="I87" i="26" s="1"/>
  <c r="C251" i="19"/>
  <c r="A163" i="26" s="1"/>
  <c r="M163" i="26" s="1"/>
  <c r="C306" i="19"/>
  <c r="A218" i="26" s="1"/>
  <c r="C309" i="19"/>
  <c r="A221" i="26" s="1"/>
  <c r="F221" i="26" s="1"/>
  <c r="C312" i="19"/>
  <c r="A224" i="26" s="1"/>
  <c r="E224" i="26" s="1"/>
  <c r="C314" i="19"/>
  <c r="A226" i="26" s="1"/>
  <c r="M226" i="26" s="1"/>
  <c r="C324" i="19"/>
  <c r="A236" i="26" s="1"/>
  <c r="F236" i="26" s="1"/>
  <c r="C327" i="19"/>
  <c r="A239" i="26" s="1"/>
  <c r="C330" i="19"/>
  <c r="A242" i="26" s="1"/>
  <c r="H242" i="26" s="1"/>
  <c r="E73" i="12"/>
  <c r="D73" i="12"/>
  <c r="F72" i="12"/>
  <c r="E72" i="12"/>
  <c r="D71" i="12"/>
  <c r="F71" i="12"/>
  <c r="D62" i="12"/>
  <c r="G62" i="12"/>
  <c r="E40" i="12"/>
  <c r="F40" i="12"/>
  <c r="F211" i="12"/>
  <c r="F207" i="12"/>
  <c r="G191" i="12"/>
  <c r="E191" i="12"/>
  <c r="F188" i="12"/>
  <c r="F173" i="12"/>
  <c r="D172" i="12"/>
  <c r="F167" i="12"/>
  <c r="G150" i="12"/>
  <c r="E150" i="12"/>
  <c r="E144" i="12"/>
  <c r="E131" i="12"/>
  <c r="G110" i="12"/>
  <c r="F111" i="12"/>
  <c r="G91" i="12"/>
  <c r="E88" i="12"/>
  <c r="G81" i="12"/>
  <c r="D81" i="12"/>
  <c r="E76" i="12"/>
  <c r="F68" i="12"/>
  <c r="E62" i="12"/>
  <c r="G45" i="12"/>
  <c r="F45" i="12"/>
  <c r="G194" i="12"/>
  <c r="G176" i="12"/>
  <c r="G173" i="12"/>
  <c r="G167" i="12"/>
  <c r="D167" i="12"/>
  <c r="F162" i="12"/>
  <c r="G155" i="12"/>
  <c r="D155" i="12"/>
  <c r="F153" i="12"/>
  <c r="G139" i="12"/>
  <c r="G131" i="12"/>
  <c r="G129" i="12"/>
  <c r="G111" i="12"/>
  <c r="F102" i="12"/>
  <c r="G88" i="12"/>
  <c r="E77" i="12"/>
  <c r="G77" i="12"/>
  <c r="G72" i="12"/>
  <c r="D72" i="12"/>
  <c r="G68" i="12"/>
  <c r="D68" i="12"/>
  <c r="F62" i="12"/>
  <c r="E52" i="12"/>
  <c r="G52" i="12"/>
  <c r="G42" i="12"/>
  <c r="G36" i="12"/>
  <c r="E34" i="12"/>
  <c r="G34" i="12"/>
  <c r="X158" i="22"/>
  <c r="Y158" i="22" s="1"/>
  <c r="AQ158" i="22" s="1"/>
  <c r="Y361" i="22"/>
  <c r="AQ361" i="22" s="1"/>
  <c r="Y353" i="22"/>
  <c r="AQ353" i="22" s="1"/>
  <c r="Y352" i="22"/>
  <c r="AR352" i="22" s="1"/>
  <c r="Y340" i="22"/>
  <c r="AQ340" i="22" s="1"/>
  <c r="Y328" i="22"/>
  <c r="AQ328" i="22" s="1"/>
  <c r="Y313" i="22"/>
  <c r="AR313" i="22" s="1"/>
  <c r="Y312" i="22"/>
  <c r="AR312" i="22" s="1"/>
  <c r="Y308" i="22"/>
  <c r="AR308" i="22" s="1"/>
  <c r="AK308" i="22" s="1"/>
  <c r="Y281" i="22"/>
  <c r="AQ281" i="22" s="1"/>
  <c r="Y280" i="22"/>
  <c r="AR280" i="22" s="1"/>
  <c r="Y251" i="22"/>
  <c r="AR251" i="22" s="1"/>
  <c r="Y240" i="22"/>
  <c r="AR240" i="22" s="1"/>
  <c r="AK240" i="22" s="1"/>
  <c r="Y235" i="22"/>
  <c r="AR235" i="22" s="1"/>
  <c r="AK235" i="22" s="1"/>
  <c r="Y22" i="22"/>
  <c r="AQ22" i="22" s="1"/>
  <c r="Y464" i="22"/>
  <c r="AR464" i="22" s="1"/>
  <c r="Y449" i="22"/>
  <c r="AR449" i="22" s="1"/>
  <c r="Y448" i="22"/>
  <c r="AR448" i="22" s="1"/>
  <c r="Y433" i="22"/>
  <c r="AQ433" i="22" s="1"/>
  <c r="Y432" i="22"/>
  <c r="AR432" i="22" s="1"/>
  <c r="Y412" i="22"/>
  <c r="AR412" i="22" s="1"/>
  <c r="AS412" i="22" s="1"/>
  <c r="Y396" i="22"/>
  <c r="AQ396" i="22" s="1"/>
  <c r="Y384" i="22"/>
  <c r="AR384" i="22" s="1"/>
  <c r="AS384" i="22" s="1"/>
  <c r="Y368" i="22"/>
  <c r="AQ368" i="22" s="1"/>
  <c r="Y349" i="22"/>
  <c r="AQ349" i="22" s="1"/>
  <c r="Y348" i="22"/>
  <c r="AR348" i="22" s="1"/>
  <c r="Y337" i="22"/>
  <c r="AR337" i="22" s="1"/>
  <c r="Y336" i="22"/>
  <c r="AQ336" i="22" s="1"/>
  <c r="Y321" i="22"/>
  <c r="AQ321" i="22" s="1"/>
  <c r="Y320" i="22"/>
  <c r="AQ320" i="22" s="1"/>
  <c r="Y293" i="22"/>
  <c r="AR293" i="22" s="1"/>
  <c r="Y292" i="22"/>
  <c r="AQ292" i="22" s="1"/>
  <c r="Y277" i="22"/>
  <c r="AQ277" i="22" s="1"/>
  <c r="Y276" i="22"/>
  <c r="AR276" i="22" s="1"/>
  <c r="AK276" i="22" s="1"/>
  <c r="Y272" i="22"/>
  <c r="AR272" i="22" s="1"/>
  <c r="Y231" i="22"/>
  <c r="AR231" i="22" s="1"/>
  <c r="AK231" i="22" s="1"/>
  <c r="Y184" i="22"/>
  <c r="AQ184" i="22" s="1"/>
  <c r="Y183" i="22"/>
  <c r="AQ183" i="22" s="1"/>
  <c r="Y117" i="22"/>
  <c r="AQ117" i="22" s="1"/>
  <c r="Y116" i="22"/>
  <c r="AQ116" i="22" s="1"/>
  <c r="Y34" i="22"/>
  <c r="AQ34" i="22" s="1"/>
  <c r="Y14" i="22"/>
  <c r="AR14" i="22" s="1"/>
  <c r="AS14" i="22" s="1"/>
  <c r="AT14" i="22" s="1"/>
  <c r="Y175" i="22"/>
  <c r="AR175" i="22" s="1"/>
  <c r="AS175" i="22" s="1"/>
  <c r="AT175" i="22" s="1"/>
  <c r="AU175" i="22" s="1"/>
  <c r="Y133" i="22"/>
  <c r="AR133" i="22" s="1"/>
  <c r="AS133" i="22" s="1"/>
  <c r="AT133" i="22" s="1"/>
  <c r="AU133" i="22" s="1"/>
  <c r="Y93" i="22"/>
  <c r="AR93" i="22" s="1"/>
  <c r="AK93" i="22" s="1"/>
  <c r="Y86" i="22"/>
  <c r="AQ86" i="22" s="1"/>
  <c r="Y30" i="22"/>
  <c r="AR30" i="22" s="1"/>
  <c r="AS30" i="22" s="1"/>
  <c r="AT30" i="22" s="1"/>
  <c r="Z228" i="26"/>
  <c r="AA228" i="26"/>
  <c r="BK23" i="26"/>
  <c r="BJ23" i="26"/>
  <c r="BK67" i="26"/>
  <c r="BJ67" i="26"/>
  <c r="BJ83" i="26"/>
  <c r="BK83" i="26"/>
  <c r="BK91" i="26"/>
  <c r="BJ91" i="26"/>
  <c r="Z172" i="26"/>
  <c r="AA172" i="26"/>
  <c r="Z152" i="26"/>
  <c r="AA152" i="26"/>
  <c r="BB261" i="26"/>
  <c r="BB237" i="26"/>
  <c r="BK127" i="26"/>
  <c r="AA164" i="26"/>
  <c r="AA192" i="26"/>
  <c r="AS30" i="26"/>
  <c r="AR30" i="26"/>
  <c r="AS120" i="26"/>
  <c r="AR120" i="26"/>
  <c r="AR248" i="26"/>
  <c r="AS248" i="26"/>
  <c r="BA18" i="26"/>
  <c r="BB18" i="26"/>
  <c r="BJ64" i="26"/>
  <c r="BK64" i="26"/>
  <c r="BJ104" i="26"/>
  <c r="BK104" i="26"/>
  <c r="BJ112" i="26"/>
  <c r="BK112" i="26"/>
  <c r="CB128" i="26"/>
  <c r="CC128" i="26"/>
  <c r="CB140" i="26"/>
  <c r="CC140" i="26"/>
  <c r="CB184" i="26"/>
  <c r="CC184" i="26"/>
  <c r="CB216" i="26"/>
  <c r="CC216" i="26"/>
  <c r="CK54" i="26"/>
  <c r="CL54" i="26" s="1"/>
  <c r="CK78" i="26"/>
  <c r="CL78" i="26"/>
  <c r="CK121" i="26"/>
  <c r="CL121" i="26"/>
  <c r="CK145" i="26"/>
  <c r="CL145" i="26"/>
  <c r="CL173" i="26"/>
  <c r="CK173" i="26"/>
  <c r="CK232" i="26"/>
  <c r="CL232" i="26"/>
  <c r="CT170" i="26"/>
  <c r="CU170" i="26"/>
  <c r="AJ248" i="26"/>
  <c r="AS260" i="26"/>
  <c r="AS164" i="26"/>
  <c r="AS73" i="26"/>
  <c r="AS53" i="26"/>
  <c r="BB245" i="26"/>
  <c r="BB233" i="26"/>
  <c r="BB217" i="26"/>
  <c r="BB238" i="26"/>
  <c r="BB222" i="26"/>
  <c r="BB206" i="26"/>
  <c r="BB170" i="26"/>
  <c r="BB130" i="26"/>
  <c r="BK119" i="26"/>
  <c r="BK107" i="26"/>
  <c r="BK99" i="26"/>
  <c r="BT258" i="26"/>
  <c r="BT102" i="26"/>
  <c r="BT222" i="26"/>
  <c r="BT166" i="26"/>
  <c r="CC256" i="26"/>
  <c r="CC208" i="26"/>
  <c r="CC144" i="26"/>
  <c r="CC220" i="26"/>
  <c r="CC172" i="26"/>
  <c r="CL216" i="26"/>
  <c r="CL224" i="26"/>
  <c r="CU146" i="26"/>
  <c r="CU166" i="26"/>
  <c r="AA208" i="26"/>
  <c r="AA136" i="26"/>
  <c r="AA180" i="26"/>
  <c r="AA232" i="26"/>
  <c r="BJ116" i="26"/>
  <c r="AR172" i="26"/>
  <c r="BS242" i="26"/>
  <c r="BJ96" i="26"/>
  <c r="BK24" i="26"/>
  <c r="BS130" i="26"/>
  <c r="CK70" i="26"/>
  <c r="BT162" i="26"/>
  <c r="BK52" i="26"/>
  <c r="AS156" i="26"/>
  <c r="AI97" i="26"/>
  <c r="AJ97" i="26"/>
  <c r="AI133" i="26"/>
  <c r="AJ133" i="26"/>
  <c r="AI165" i="26"/>
  <c r="AJ165" i="26"/>
  <c r="AI173" i="26"/>
  <c r="AJ173" i="26"/>
  <c r="AI189" i="26"/>
  <c r="AJ189" i="26"/>
  <c r="AI205" i="26"/>
  <c r="AJ205" i="26"/>
  <c r="AJ209" i="26"/>
  <c r="AI209" i="26"/>
  <c r="BA15" i="26"/>
  <c r="BB15" i="26" s="1"/>
  <c r="BA71" i="26"/>
  <c r="BB71" i="26"/>
  <c r="BA103" i="26"/>
  <c r="BB103" i="26"/>
  <c r="BS19" i="26"/>
  <c r="BT19" i="26"/>
  <c r="BS75" i="26"/>
  <c r="BT75" i="26"/>
  <c r="BT135" i="26"/>
  <c r="BS135" i="26"/>
  <c r="BS139" i="26"/>
  <c r="BT139" i="26"/>
  <c r="BS143" i="26"/>
  <c r="BT143" i="26"/>
  <c r="BT147" i="26"/>
  <c r="BS147" i="26"/>
  <c r="BT195" i="26"/>
  <c r="BS195" i="26"/>
  <c r="BT199" i="26"/>
  <c r="BS199" i="26"/>
  <c r="BT203" i="26"/>
  <c r="BS203" i="26"/>
  <c r="BS243" i="26"/>
  <c r="BT243" i="26"/>
  <c r="BS251" i="26"/>
  <c r="BT251" i="26"/>
  <c r="CB41" i="26"/>
  <c r="CC41" i="26" s="1"/>
  <c r="CB69" i="26"/>
  <c r="CC69" i="26"/>
  <c r="CB77" i="26"/>
  <c r="CC77" i="26"/>
  <c r="CC109" i="26"/>
  <c r="CB109" i="26"/>
  <c r="CC113" i="26"/>
  <c r="CB113" i="26"/>
  <c r="CB129" i="26"/>
  <c r="CC129" i="26"/>
  <c r="CB185" i="26"/>
  <c r="CC185" i="26"/>
  <c r="BB221" i="26"/>
  <c r="BK111" i="26"/>
  <c r="BK95" i="26"/>
  <c r="AA184" i="26"/>
  <c r="AA260" i="26"/>
  <c r="AS109" i="26"/>
  <c r="AR109" i="26"/>
  <c r="AS124" i="26"/>
  <c r="AR124" i="26"/>
  <c r="AS160" i="26"/>
  <c r="AR160" i="26"/>
  <c r="AS216" i="26"/>
  <c r="AR216" i="26"/>
  <c r="BJ28" i="26"/>
  <c r="BK28" i="26" s="1"/>
  <c r="BJ44" i="26"/>
  <c r="BK44" i="26"/>
  <c r="BK84" i="26"/>
  <c r="BJ84" i="26"/>
  <c r="BJ108" i="26"/>
  <c r="BK108" i="26"/>
  <c r="BK124" i="26"/>
  <c r="BJ124" i="26"/>
  <c r="BS202" i="26"/>
  <c r="BT202" i="26"/>
  <c r="CC80" i="26"/>
  <c r="CB80" i="26"/>
  <c r="CB196" i="26"/>
  <c r="CC196" i="26"/>
  <c r="CB228" i="26"/>
  <c r="CC228" i="26"/>
  <c r="CB260" i="26"/>
  <c r="CC260" i="26"/>
  <c r="CK58" i="26"/>
  <c r="CL58" i="26" s="1"/>
  <c r="CK62" i="26"/>
  <c r="CL62" i="26"/>
  <c r="CK74" i="26"/>
  <c r="CL74" i="26"/>
  <c r="CK97" i="26"/>
  <c r="CL97" i="26"/>
  <c r="CK220" i="26"/>
  <c r="CL220" i="26"/>
  <c r="CK228" i="26"/>
  <c r="CL228" i="26"/>
  <c r="CT150" i="26"/>
  <c r="CU150" i="26"/>
  <c r="BK12" i="26"/>
  <c r="CC12" i="26"/>
  <c r="AJ252" i="26"/>
  <c r="AJ256" i="26"/>
  <c r="AS244" i="26"/>
  <c r="AS148" i="26"/>
  <c r="AS85" i="26"/>
  <c r="AS168" i="26"/>
  <c r="BB229" i="26"/>
  <c r="BB258" i="26"/>
  <c r="BB234" i="26"/>
  <c r="BB218" i="26"/>
  <c r="BB202" i="26"/>
  <c r="BB166" i="26"/>
  <c r="BB126" i="26"/>
  <c r="BK115" i="26"/>
  <c r="BK128" i="26"/>
  <c r="BT198" i="26"/>
  <c r="BT158" i="26"/>
  <c r="CC240" i="26"/>
  <c r="CC200" i="26"/>
  <c r="CC136" i="26"/>
  <c r="CC252" i="26"/>
  <c r="CC212" i="26"/>
  <c r="CC148" i="26"/>
  <c r="CL200" i="26"/>
  <c r="CU130" i="26"/>
  <c r="CU134" i="26"/>
  <c r="AA224" i="26"/>
  <c r="AA108" i="26"/>
  <c r="AA196" i="26"/>
  <c r="AS117" i="26"/>
  <c r="BK92" i="26"/>
  <c r="BB82" i="26"/>
  <c r="BK71" i="26"/>
  <c r="BK88" i="26"/>
  <c r="AR192" i="26"/>
  <c r="BK80" i="26"/>
  <c r="Z217" i="26"/>
  <c r="AA217" i="26"/>
  <c r="Z205" i="26"/>
  <c r="AA205" i="26"/>
  <c r="Z181" i="26"/>
  <c r="AA181" i="26"/>
  <c r="Z145" i="26"/>
  <c r="AA145" i="26"/>
  <c r="Z73" i="26"/>
  <c r="AA73" i="26"/>
  <c r="Z53" i="26"/>
  <c r="AA53" i="26" s="1"/>
  <c r="AI154" i="26"/>
  <c r="AJ154" i="26"/>
  <c r="AJ170" i="26"/>
  <c r="AI170" i="26"/>
  <c r="AI194" i="26"/>
  <c r="AJ194" i="26"/>
  <c r="CT91" i="26"/>
  <c r="CL257" i="26"/>
  <c r="CT143" i="26"/>
  <c r="CT107" i="26"/>
  <c r="CL237" i="26"/>
  <c r="CB205" i="26"/>
  <c r="BJ129" i="26"/>
  <c r="CB253" i="26"/>
  <c r="AJ174" i="26"/>
  <c r="AJ18" i="26"/>
  <c r="DD119" i="26"/>
  <c r="DC119" i="26"/>
  <c r="Z246" i="26"/>
  <c r="AA246" i="26"/>
  <c r="Z239" i="26"/>
  <c r="AA239" i="26"/>
  <c r="Z203" i="26"/>
  <c r="AA203" i="26"/>
  <c r="Z183" i="26"/>
  <c r="AA183" i="26"/>
  <c r="Z175" i="26"/>
  <c r="AA175" i="26"/>
  <c r="Z171" i="26"/>
  <c r="AA171" i="26"/>
  <c r="Z156" i="26"/>
  <c r="AA156" i="26"/>
  <c r="Z116" i="26"/>
  <c r="AA116" i="26"/>
  <c r="Z41" i="26"/>
  <c r="AA41" i="26" s="1"/>
  <c r="Z21" i="26"/>
  <c r="AA21" i="26"/>
  <c r="AI74" i="26"/>
  <c r="AJ74" i="26"/>
  <c r="AI182" i="26"/>
  <c r="AJ182" i="26"/>
  <c r="AR46" i="26"/>
  <c r="AS46" i="26"/>
  <c r="AR82" i="26"/>
  <c r="AS82" i="26"/>
  <c r="AR129" i="26"/>
  <c r="AS129" i="26"/>
  <c r="BB63" i="26"/>
  <c r="BA63" i="26"/>
  <c r="BA79" i="26"/>
  <c r="BB79" i="26"/>
  <c r="BB91" i="26"/>
  <c r="BA91" i="26"/>
  <c r="BA99" i="26"/>
  <c r="BB99" i="26"/>
  <c r="BA111" i="26"/>
  <c r="BB111" i="26"/>
  <c r="CC177" i="26"/>
  <c r="CB177" i="26"/>
  <c r="CB241" i="26"/>
  <c r="CC241" i="26"/>
  <c r="CB249" i="26"/>
  <c r="CC249" i="26"/>
  <c r="CK106" i="26"/>
  <c r="CL106" i="26"/>
  <c r="CL221" i="26"/>
  <c r="CK221" i="26"/>
  <c r="AJ222" i="26"/>
  <c r="AS253" i="26"/>
  <c r="AS225" i="26"/>
  <c r="AS213" i="26"/>
  <c r="AS23" i="26"/>
  <c r="BB155" i="26"/>
  <c r="BB127" i="26"/>
  <c r="BK242" i="26"/>
  <c r="BK190" i="26"/>
  <c r="BK170" i="26"/>
  <c r="BK142" i="26"/>
  <c r="AA219" i="26"/>
  <c r="AA199" i="26"/>
  <c r="AA242" i="26"/>
  <c r="AA52" i="26"/>
  <c r="AA140" i="26"/>
  <c r="AA160" i="26"/>
  <c r="CC161" i="26"/>
  <c r="BB95" i="26"/>
  <c r="AR177" i="26"/>
  <c r="AS86" i="26"/>
  <c r="AS94" i="26"/>
  <c r="CC189" i="26"/>
  <c r="CC153" i="26"/>
  <c r="AS169" i="26"/>
  <c r="AR66" i="26"/>
  <c r="AI70" i="26"/>
  <c r="AS70" i="26"/>
  <c r="Z241" i="26"/>
  <c r="Z194" i="26"/>
  <c r="AA194" i="26"/>
  <c r="Z75" i="26"/>
  <c r="AA75" i="26"/>
  <c r="Z44" i="26"/>
  <c r="AA44" i="26" s="1"/>
  <c r="Z24" i="26"/>
  <c r="AA24" i="26"/>
  <c r="AI95" i="26"/>
  <c r="AJ95" i="26"/>
  <c r="AJ111" i="26"/>
  <c r="AI111" i="26"/>
  <c r="AJ123" i="26"/>
  <c r="AI123" i="26"/>
  <c r="AJ127" i="26"/>
  <c r="AI127" i="26"/>
  <c r="AJ147" i="26"/>
  <c r="AI147" i="26"/>
  <c r="AI151" i="26"/>
  <c r="AJ151" i="26"/>
  <c r="AI175" i="26"/>
  <c r="AJ175" i="26"/>
  <c r="AI195" i="26"/>
  <c r="AJ195" i="26"/>
  <c r="AS24" i="26"/>
  <c r="AR24" i="26"/>
  <c r="AS158" i="26"/>
  <c r="AR158" i="26"/>
  <c r="BK69" i="26"/>
  <c r="BJ69" i="26"/>
  <c r="BS41" i="26"/>
  <c r="BT41" i="26" s="1"/>
  <c r="BS61" i="26"/>
  <c r="BT61" i="26"/>
  <c r="BS73" i="26"/>
  <c r="BT73" i="26"/>
  <c r="BS89" i="26"/>
  <c r="BT89" i="26"/>
  <c r="BS97" i="26"/>
  <c r="BT97" i="26"/>
  <c r="BT101" i="26"/>
  <c r="BS101" i="26"/>
  <c r="BT112" i="26"/>
  <c r="BS112" i="26"/>
  <c r="BS176" i="26"/>
  <c r="BT176" i="26"/>
  <c r="BS248" i="26"/>
  <c r="BT248" i="26"/>
  <c r="CC30" i="26"/>
  <c r="CB30" i="26"/>
  <c r="CB102" i="26"/>
  <c r="CC102" i="26"/>
  <c r="CU152" i="26"/>
  <c r="CT152" i="26"/>
  <c r="AJ218" i="26"/>
  <c r="AS261" i="26"/>
  <c r="AS241" i="26"/>
  <c r="AS181" i="26"/>
  <c r="AS98" i="26"/>
  <c r="AS157" i="26"/>
  <c r="BB123" i="26"/>
  <c r="BK238" i="26"/>
  <c r="BK186" i="26"/>
  <c r="BK166" i="26"/>
  <c r="CL27" i="26"/>
  <c r="AA17" i="26"/>
  <c r="AA191" i="26"/>
  <c r="AA231" i="26"/>
  <c r="AA60" i="26"/>
  <c r="AA148" i="26"/>
  <c r="CL229" i="26"/>
  <c r="BB119" i="26"/>
  <c r="AJ158" i="26"/>
  <c r="AR74" i="26"/>
  <c r="BB75" i="26"/>
  <c r="AJ186" i="26"/>
  <c r="AI225" i="26"/>
  <c r="CB193" i="26"/>
  <c r="BA115" i="26"/>
  <c r="Z177" i="26"/>
  <c r="AA177" i="26"/>
  <c r="Z134" i="26"/>
  <c r="AA134" i="26"/>
  <c r="Z126" i="26"/>
  <c r="AA126" i="26"/>
  <c r="Z122" i="26"/>
  <c r="AA122" i="26"/>
  <c r="Z62" i="26"/>
  <c r="AA62" i="26"/>
  <c r="AI64" i="26"/>
  <c r="AJ64" i="26"/>
  <c r="AJ88" i="26"/>
  <c r="AI88" i="26"/>
  <c r="AJ140" i="26"/>
  <c r="AI140" i="26"/>
  <c r="AJ156" i="26"/>
  <c r="AI156" i="26"/>
  <c r="AJ247" i="26"/>
  <c r="AI247" i="26"/>
  <c r="AS88" i="26"/>
  <c r="AR88" i="26"/>
  <c r="AR92" i="26"/>
  <c r="AS92" i="26"/>
  <c r="AS108" i="26"/>
  <c r="AR108" i="26"/>
  <c r="AR131" i="26"/>
  <c r="AS131" i="26"/>
  <c r="AR167" i="26"/>
  <c r="AS167" i="26"/>
  <c r="AS175" i="26"/>
  <c r="AR175" i="26"/>
  <c r="BJ54" i="26"/>
  <c r="BK54" i="26" s="1"/>
  <c r="BK82" i="26"/>
  <c r="BJ82" i="26"/>
  <c r="BJ90" i="26"/>
  <c r="BK90" i="26"/>
  <c r="BK110" i="26"/>
  <c r="BJ110" i="26"/>
  <c r="BJ114" i="26"/>
  <c r="BK114" i="26"/>
  <c r="BK244" i="26"/>
  <c r="BJ244" i="26"/>
  <c r="BS217" i="26"/>
  <c r="BT217" i="26"/>
  <c r="CB79" i="26"/>
  <c r="CC79" i="26"/>
  <c r="CC99" i="26"/>
  <c r="CB99" i="26"/>
  <c r="CK247" i="26"/>
  <c r="CL247" i="26"/>
  <c r="CT45" i="26"/>
  <c r="CU45" i="26"/>
  <c r="CT81" i="26"/>
  <c r="CU81" i="26"/>
  <c r="CT76" i="26"/>
  <c r="CU76" i="26"/>
  <c r="DD16" i="26"/>
  <c r="DC16" i="26"/>
  <c r="BB66" i="26"/>
  <c r="BA66" i="26"/>
  <c r="CK50" i="26"/>
  <c r="CL50" i="26" s="1"/>
  <c r="CL113" i="26"/>
  <c r="CK113" i="26"/>
  <c r="CK153" i="26"/>
  <c r="CL153" i="26"/>
  <c r="BA179" i="26"/>
  <c r="AA58" i="26"/>
  <c r="CT92" i="26"/>
  <c r="CT175" i="26"/>
  <c r="BJ198" i="26"/>
  <c r="BK198" i="26"/>
  <c r="BJ202" i="26"/>
  <c r="BK202" i="26"/>
  <c r="BJ253" i="26"/>
  <c r="BK253" i="26"/>
  <c r="BS22" i="26"/>
  <c r="BT22" i="26"/>
  <c r="BS34" i="26"/>
  <c r="BT34" i="26" s="1"/>
  <c r="BS46" i="26"/>
  <c r="BT46" i="26" s="1"/>
  <c r="BS229" i="26"/>
  <c r="BT229" i="26"/>
  <c r="BT237" i="26"/>
  <c r="BS237" i="26"/>
  <c r="BS245" i="26"/>
  <c r="BT245" i="26"/>
  <c r="BT257" i="26"/>
  <c r="BS257" i="26"/>
  <c r="CB63" i="26"/>
  <c r="CC63" i="26"/>
  <c r="CC67" i="26"/>
  <c r="CB67" i="26"/>
  <c r="CC87" i="26"/>
  <c r="CB87" i="26"/>
  <c r="CC91" i="26"/>
  <c r="CB91" i="26"/>
  <c r="CB119" i="26"/>
  <c r="CC119" i="26"/>
  <c r="CB126" i="26"/>
  <c r="CC126" i="26"/>
  <c r="CB158" i="26"/>
  <c r="CC158" i="26"/>
  <c r="CK55" i="26"/>
  <c r="CL55" i="26" s="1"/>
  <c r="CK63" i="26"/>
  <c r="CL63" i="26"/>
  <c r="CK79" i="26"/>
  <c r="CL79" i="26"/>
  <c r="CL185" i="26"/>
  <c r="CK185" i="26"/>
  <c r="CL205" i="26"/>
  <c r="CK205" i="26"/>
  <c r="CL213" i="26"/>
  <c r="CK213" i="26"/>
  <c r="CL217" i="26"/>
  <c r="CK217" i="26"/>
  <c r="CT41" i="26"/>
  <c r="CU41" i="26" s="1"/>
  <c r="CU53" i="26"/>
  <c r="CT53" i="26"/>
  <c r="CU69" i="26"/>
  <c r="CT69" i="26"/>
  <c r="CT73" i="26"/>
  <c r="CU73" i="26"/>
  <c r="CU89" i="26"/>
  <c r="CT89" i="26"/>
  <c r="CT121" i="26"/>
  <c r="CU121" i="26"/>
  <c r="CT137" i="26"/>
  <c r="CU137" i="26"/>
  <c r="CT164" i="26"/>
  <c r="CU164" i="26"/>
  <c r="DD52" i="26"/>
  <c r="DC52" i="26"/>
  <c r="DD68" i="26"/>
  <c r="DC68" i="26"/>
  <c r="DD76" i="26"/>
  <c r="DC76" i="26"/>
  <c r="DD104" i="26"/>
  <c r="DC104" i="26"/>
  <c r="DD128" i="26"/>
  <c r="DC128" i="26"/>
  <c r="DC148" i="26"/>
  <c r="DD148" i="26"/>
  <c r="DC156" i="26"/>
  <c r="DD156" i="26"/>
  <c r="DD168" i="26"/>
  <c r="DC168" i="26"/>
  <c r="DD172" i="26"/>
  <c r="DC172" i="26"/>
  <c r="DC216" i="26"/>
  <c r="DD216" i="26"/>
  <c r="DD236" i="26"/>
  <c r="DC236" i="26"/>
  <c r="DC240" i="26"/>
  <c r="DD240" i="26"/>
  <c r="DC244" i="26"/>
  <c r="DD244" i="26"/>
  <c r="DD260" i="26"/>
  <c r="DC260" i="26"/>
  <c r="AA106" i="26"/>
  <c r="Z106" i="26"/>
  <c r="Z98" i="26"/>
  <c r="AA98" i="26"/>
  <c r="Z78" i="26"/>
  <c r="AA78" i="26"/>
  <c r="Z70" i="26"/>
  <c r="AA70" i="26"/>
  <c r="Z39" i="26"/>
  <c r="AA39" i="26" s="1"/>
  <c r="Z31" i="26"/>
  <c r="AA31" i="26" s="1"/>
  <c r="AI24" i="26"/>
  <c r="AJ24" i="26"/>
  <c r="CT20" i="26"/>
  <c r="CU20" i="26" s="1"/>
  <c r="CU24" i="26"/>
  <c r="CT24" i="26"/>
  <c r="CU72" i="26"/>
  <c r="CT72" i="26"/>
  <c r="CT96" i="26"/>
  <c r="CU96" i="26"/>
  <c r="CT100" i="26"/>
  <c r="CU100" i="26"/>
  <c r="CT104" i="26"/>
  <c r="CU104" i="26"/>
  <c r="CT112" i="26"/>
  <c r="CU112" i="26"/>
  <c r="CT124" i="26"/>
  <c r="CU124" i="26"/>
  <c r="CT128" i="26"/>
  <c r="CU128" i="26"/>
  <c r="CU159" i="26"/>
  <c r="CT159" i="26"/>
  <c r="CT167" i="26"/>
  <c r="CU167" i="26"/>
  <c r="CU171" i="26"/>
  <c r="CT171" i="26"/>
  <c r="CU12" i="26"/>
  <c r="CU132" i="26"/>
  <c r="CU28" i="26"/>
  <c r="BJ218" i="26"/>
  <c r="BK218" i="26"/>
  <c r="BT137" i="26"/>
  <c r="BS137" i="26"/>
  <c r="BT145" i="26"/>
  <c r="BS145" i="26"/>
  <c r="BT233" i="26"/>
  <c r="BS233" i="26"/>
  <c r="CB174" i="26"/>
  <c r="CC174" i="26"/>
  <c r="CK51" i="26"/>
  <c r="CL51" i="26" s="1"/>
  <c r="CK166" i="26"/>
  <c r="CL166" i="26"/>
  <c r="CL189" i="26"/>
  <c r="CK189" i="26"/>
  <c r="CL209" i="26"/>
  <c r="CK209" i="26"/>
  <c r="CK248" i="26"/>
  <c r="CL248" i="26"/>
  <c r="CU29" i="26"/>
  <c r="CT149" i="26"/>
  <c r="CU149" i="26"/>
  <c r="CU13" i="26"/>
  <c r="BK206" i="26"/>
  <c r="BT42" i="26"/>
  <c r="BT26" i="26"/>
  <c r="CC150" i="26"/>
  <c r="CU116" i="26"/>
  <c r="AA82" i="26"/>
  <c r="CT183" i="26"/>
  <c r="CT141" i="26"/>
  <c r="CB83" i="26"/>
  <c r="DD124" i="26"/>
  <c r="CU80" i="26"/>
  <c r="CK162" i="26"/>
  <c r="CC123" i="26"/>
  <c r="BT253" i="26"/>
  <c r="CT84" i="26"/>
  <c r="CL225" i="26"/>
  <c r="BS221" i="26"/>
  <c r="AR49" i="26"/>
  <c r="AS49" i="26"/>
  <c r="AR81" i="26"/>
  <c r="AS81" i="26"/>
  <c r="AR208" i="26"/>
  <c r="AS208" i="26"/>
  <c r="AR212" i="26"/>
  <c r="AS212" i="26"/>
  <c r="BA72" i="26"/>
  <c r="BB72" i="26"/>
  <c r="BB80" i="26"/>
  <c r="BA80" i="26"/>
  <c r="BB88" i="26"/>
  <c r="BA88" i="26"/>
  <c r="BB96" i="26"/>
  <c r="BA96" i="26"/>
  <c r="BA104" i="26"/>
  <c r="BB104" i="26"/>
  <c r="BB112" i="26"/>
  <c r="BA112" i="26"/>
  <c r="BB116" i="26"/>
  <c r="BA116" i="26"/>
  <c r="BA156" i="26"/>
  <c r="BB156" i="26"/>
  <c r="BA190" i="26"/>
  <c r="BB190" i="26"/>
  <c r="BJ144" i="26"/>
  <c r="BK144" i="26"/>
  <c r="BJ156" i="26"/>
  <c r="BK156" i="26"/>
  <c r="BJ160" i="26"/>
  <c r="BK160" i="26"/>
  <c r="BJ172" i="26"/>
  <c r="BK172" i="26"/>
  <c r="BJ191" i="26"/>
  <c r="BK191" i="26"/>
  <c r="BJ199" i="26"/>
  <c r="BK199" i="26"/>
  <c r="BT63" i="26"/>
  <c r="BS63" i="26"/>
  <c r="BS67" i="26"/>
  <c r="BT67" i="26"/>
  <c r="BT83" i="26"/>
  <c r="BS83" i="26"/>
  <c r="BT106" i="26"/>
  <c r="BS106" i="26"/>
  <c r="BT114" i="26"/>
  <c r="BS114" i="26"/>
  <c r="BT126" i="26"/>
  <c r="BS126" i="26"/>
  <c r="Z94" i="26"/>
  <c r="AA94" i="26"/>
  <c r="Z74" i="26"/>
  <c r="AA74" i="26"/>
  <c r="Z66" i="26"/>
  <c r="AA66" i="26"/>
  <c r="Z35" i="26"/>
  <c r="AA35" i="26" s="1"/>
  <c r="AI20" i="26"/>
  <c r="AJ20" i="26"/>
  <c r="CT52" i="26"/>
  <c r="CU52" i="26"/>
  <c r="CT64" i="26"/>
  <c r="CU64" i="26"/>
  <c r="CU163" i="26"/>
  <c r="CT163" i="26"/>
  <c r="CT186" i="26"/>
  <c r="CU186" i="26"/>
  <c r="CU189" i="26"/>
  <c r="CT189" i="26"/>
  <c r="DC99" i="26"/>
  <c r="DD99" i="26"/>
  <c r="BK194" i="26"/>
  <c r="BT38" i="26"/>
  <c r="CC142" i="26"/>
  <c r="CL71" i="26"/>
  <c r="CL59" i="26"/>
  <c r="CU160" i="26"/>
  <c r="AA90" i="26"/>
  <c r="CL259" i="26"/>
  <c r="CC23" i="26"/>
  <c r="DC204" i="26"/>
  <c r="DC100" i="26"/>
  <c r="CT68" i="26"/>
  <c r="CK114" i="26"/>
  <c r="CU61" i="26"/>
  <c r="CC75" i="26"/>
  <c r="DD200" i="26"/>
  <c r="CU179" i="26"/>
  <c r="CU77" i="26"/>
  <c r="BT209" i="26"/>
  <c r="Z261" i="26"/>
  <c r="AA261" i="26"/>
  <c r="Z257" i="26"/>
  <c r="AA257" i="26"/>
  <c r="Z234" i="26"/>
  <c r="AA234" i="26"/>
  <c r="Z222" i="26"/>
  <c r="AA222" i="26"/>
  <c r="Z206" i="26"/>
  <c r="AA206" i="26"/>
  <c r="Z198" i="26"/>
  <c r="AA198" i="26"/>
  <c r="Z186" i="26"/>
  <c r="AA186" i="26"/>
  <c r="AI63" i="26"/>
  <c r="AI66" i="26"/>
  <c r="AJ66" i="26"/>
  <c r="AJ78" i="26"/>
  <c r="AI78" i="26"/>
  <c r="AR35" i="26"/>
  <c r="AS35" i="26" s="1"/>
  <c r="AR54" i="26"/>
  <c r="AS54" i="26" s="1"/>
  <c r="AR137" i="26"/>
  <c r="AS137" i="26"/>
  <c r="AR145" i="26"/>
  <c r="AS145" i="26"/>
  <c r="AS161" i="26"/>
  <c r="AR161" i="26"/>
  <c r="AR173" i="26"/>
  <c r="AS173" i="26"/>
  <c r="AR189" i="26"/>
  <c r="AS189" i="26"/>
  <c r="AR201" i="26"/>
  <c r="AS201" i="26"/>
  <c r="AR209" i="26"/>
  <c r="AS209" i="26"/>
  <c r="AR236" i="26"/>
  <c r="AS236" i="26"/>
  <c r="AR247" i="26"/>
  <c r="AS247" i="26"/>
  <c r="BA129" i="26"/>
  <c r="BB129" i="26"/>
  <c r="BA141" i="26"/>
  <c r="BB141" i="26"/>
  <c r="BA145" i="26"/>
  <c r="BB145" i="26"/>
  <c r="AI148" i="26"/>
  <c r="AJ148" i="26"/>
  <c r="AI215" i="26"/>
  <c r="AJ215" i="26"/>
  <c r="AS186" i="26"/>
  <c r="AR186" i="26"/>
  <c r="BK68" i="26"/>
  <c r="BJ68" i="26"/>
  <c r="BK76" i="26"/>
  <c r="BJ76" i="26"/>
  <c r="CC223" i="26"/>
  <c r="CB223" i="26"/>
  <c r="CL80" i="26"/>
  <c r="CK80" i="26"/>
  <c r="CL249" i="26"/>
  <c r="CK249" i="26"/>
  <c r="AJ65" i="26"/>
  <c r="AI65" i="26"/>
  <c r="AI149" i="26"/>
  <c r="AJ149" i="26"/>
  <c r="AJ239" i="26"/>
  <c r="AI239" i="26"/>
  <c r="AJ251" i="26"/>
  <c r="AI251" i="26"/>
  <c r="BB19" i="26"/>
  <c r="BA19" i="26"/>
  <c r="BA87" i="26"/>
  <c r="BB87" i="26"/>
  <c r="BK45" i="26"/>
  <c r="BJ45" i="26"/>
  <c r="BJ65" i="26"/>
  <c r="BK65" i="26"/>
  <c r="BK89" i="26"/>
  <c r="BJ89" i="26"/>
  <c r="BT168" i="26"/>
  <c r="BS168" i="26"/>
  <c r="CB14" i="26"/>
  <c r="CC14" i="26" s="1"/>
  <c r="CC145" i="26"/>
  <c r="CB145" i="26"/>
  <c r="CC157" i="26"/>
  <c r="CB157" i="26"/>
  <c r="AI79" i="26"/>
  <c r="BA121" i="26"/>
  <c r="AI86" i="26"/>
  <c r="AJ86" i="26"/>
  <c r="AI134" i="26"/>
  <c r="AJ134" i="26"/>
  <c r="AS64" i="26"/>
  <c r="AR64" i="26"/>
  <c r="BS62" i="26"/>
  <c r="BT62" i="26"/>
  <c r="CK83" i="26"/>
  <c r="CL83" i="26"/>
  <c r="CL122" i="26"/>
  <c r="CK122" i="26"/>
  <c r="CL126" i="26"/>
  <c r="CK126" i="26"/>
  <c r="CL150" i="26"/>
  <c r="CK150" i="26"/>
  <c r="CL170" i="26"/>
  <c r="CK170" i="26"/>
  <c r="CL193" i="26"/>
  <c r="CK193" i="26"/>
  <c r="DC159" i="26"/>
  <c r="DD159" i="26"/>
  <c r="DD167" i="26"/>
  <c r="DC167" i="26"/>
  <c r="DC195" i="26"/>
  <c r="DD195" i="26"/>
  <c r="AJ238" i="26"/>
  <c r="AJ122" i="26"/>
  <c r="BT78" i="26"/>
  <c r="BT66" i="26"/>
  <c r="DC179" i="26"/>
  <c r="BS117" i="26"/>
  <c r="CL134" i="26"/>
  <c r="DD255" i="26"/>
  <c r="AJ126" i="26"/>
  <c r="CK154" i="26"/>
  <c r="CL94" i="26"/>
  <c r="AI55" i="26"/>
  <c r="AJ55" i="26" s="1"/>
  <c r="AJ231" i="26"/>
  <c r="AI231" i="26"/>
  <c r="AR17" i="26"/>
  <c r="AS17" i="26" s="1"/>
  <c r="AR29" i="26"/>
  <c r="AS29" i="26"/>
  <c r="AR47" i="26"/>
  <c r="AS47" i="26" s="1"/>
  <c r="BA161" i="26"/>
  <c r="BB161" i="26"/>
  <c r="BA165" i="26"/>
  <c r="BB165" i="26"/>
  <c r="BA172" i="26"/>
  <c r="BB172" i="26"/>
  <c r="BA205" i="26"/>
  <c r="BB205" i="26"/>
  <c r="BA213" i="26"/>
  <c r="BB213" i="26"/>
  <c r="BA224" i="26"/>
  <c r="BB224" i="26"/>
  <c r="BA228" i="26"/>
  <c r="BB228" i="26"/>
  <c r="BJ109" i="26"/>
  <c r="BK109" i="26"/>
  <c r="BJ117" i="26"/>
  <c r="BK117" i="26"/>
  <c r="BJ161" i="26"/>
  <c r="BK161" i="26"/>
  <c r="BJ165" i="26"/>
  <c r="BK165" i="26"/>
  <c r="BJ233" i="26"/>
  <c r="BK233" i="26"/>
  <c r="BS15" i="26"/>
  <c r="BT15" i="26" s="1"/>
  <c r="BS23" i="26"/>
  <c r="BT23" i="26"/>
  <c r="CB259" i="26"/>
  <c r="CC259" i="26"/>
  <c r="CK17" i="26"/>
  <c r="CL17" i="26" s="1"/>
  <c r="CK64" i="26"/>
  <c r="CL64" i="26"/>
  <c r="CL68" i="26"/>
  <c r="CK68" i="26"/>
  <c r="CK218" i="26"/>
  <c r="CL218" i="26"/>
  <c r="CK222" i="26"/>
  <c r="CL222" i="26"/>
  <c r="CK233" i="26"/>
  <c r="CL233" i="26"/>
  <c r="CT117" i="26"/>
  <c r="CU117" i="26"/>
  <c r="CT125" i="26"/>
  <c r="CU125" i="26"/>
  <c r="CT210" i="26"/>
  <c r="CU210" i="26"/>
  <c r="CT222" i="26"/>
  <c r="CU222" i="26"/>
  <c r="CT226" i="26"/>
  <c r="CU226" i="26"/>
  <c r="CT238" i="26"/>
  <c r="CU238" i="26"/>
  <c r="CT242" i="26"/>
  <c r="CU242" i="26"/>
  <c r="CT254" i="26"/>
  <c r="CU254" i="26"/>
  <c r="CT258" i="26"/>
  <c r="CU258" i="26"/>
  <c r="DC64" i="26"/>
  <c r="DD64" i="26"/>
  <c r="DD72" i="26"/>
  <c r="DC72" i="26"/>
  <c r="DD88" i="26"/>
  <c r="DC88" i="26"/>
  <c r="DD92" i="26"/>
  <c r="DC92" i="26"/>
  <c r="DD96" i="26"/>
  <c r="DC96" i="26"/>
  <c r="DC112" i="26"/>
  <c r="DD112" i="26"/>
  <c r="DD116" i="26"/>
  <c r="DC116" i="26"/>
  <c r="DD136" i="26"/>
  <c r="DC136" i="26"/>
  <c r="DD152" i="26"/>
  <c r="DC152" i="26"/>
  <c r="DD160" i="26"/>
  <c r="DC160" i="26"/>
  <c r="DD180" i="26"/>
  <c r="DC180" i="26"/>
  <c r="DC184" i="26"/>
  <c r="DD184" i="26"/>
  <c r="DD188" i="26"/>
  <c r="DC188" i="26"/>
  <c r="DC208" i="26"/>
  <c r="DD208" i="26"/>
  <c r="DD212" i="26"/>
  <c r="DC212" i="26"/>
  <c r="DC228" i="26"/>
  <c r="DD228" i="26"/>
  <c r="DD232" i="26"/>
  <c r="DC232" i="26"/>
  <c r="DD248" i="26"/>
  <c r="DC248" i="26"/>
  <c r="DD252" i="26"/>
  <c r="DC252" i="26"/>
  <c r="DD256" i="26"/>
  <c r="DC256" i="26"/>
  <c r="AI90" i="26"/>
  <c r="AJ90" i="26"/>
  <c r="AI94" i="26"/>
  <c r="AJ94" i="26"/>
  <c r="AI106" i="26"/>
  <c r="AJ106" i="26"/>
  <c r="AI130" i="26"/>
  <c r="AJ130" i="26"/>
  <c r="AI234" i="26"/>
  <c r="AJ234" i="26"/>
  <c r="AI242" i="26"/>
  <c r="AJ242" i="26"/>
  <c r="AR61" i="26"/>
  <c r="AS61" i="26"/>
  <c r="BS58" i="26"/>
  <c r="BT58" i="26" s="1"/>
  <c r="BS74" i="26"/>
  <c r="BT74" i="26"/>
  <c r="BS82" i="26"/>
  <c r="BT82" i="26"/>
  <c r="BT105" i="26"/>
  <c r="BS105" i="26"/>
  <c r="BT109" i="26"/>
  <c r="BS109" i="26"/>
  <c r="BS113" i="26"/>
  <c r="BT113" i="26"/>
  <c r="BS125" i="26"/>
  <c r="BT125" i="26"/>
  <c r="BT129" i="26"/>
  <c r="BS129" i="26"/>
  <c r="CL98" i="26"/>
  <c r="CK98" i="26"/>
  <c r="CL102" i="26"/>
  <c r="CK102" i="26"/>
  <c r="CL110" i="26"/>
  <c r="CK110" i="26"/>
  <c r="CK118" i="26"/>
  <c r="CL118" i="26"/>
  <c r="CK142" i="26"/>
  <c r="CL142" i="26"/>
  <c r="CL174" i="26"/>
  <c r="CK174" i="26"/>
  <c r="CK178" i="26"/>
  <c r="CL178" i="26"/>
  <c r="CL197" i="26"/>
  <c r="CK197" i="26"/>
  <c r="CT136" i="26"/>
  <c r="CU136" i="26"/>
  <c r="DD19" i="26"/>
  <c r="DC19" i="26"/>
  <c r="DD71" i="26"/>
  <c r="DC71" i="26"/>
  <c r="DD131" i="26"/>
  <c r="DC131" i="26"/>
  <c r="DD227" i="26"/>
  <c r="DC227" i="26"/>
  <c r="AJ220" i="26"/>
  <c r="AJ75" i="26"/>
  <c r="AJ51" i="26"/>
  <c r="AS57" i="26"/>
  <c r="BB209" i="26"/>
  <c r="BB220" i="26"/>
  <c r="BT86" i="26"/>
  <c r="BT54" i="26"/>
  <c r="CU233" i="26"/>
  <c r="CU140" i="26"/>
  <c r="CU168" i="26"/>
  <c r="CU250" i="26"/>
  <c r="CU218" i="26"/>
  <c r="DC215" i="26"/>
  <c r="AI110" i="26"/>
  <c r="AI62" i="26"/>
  <c r="DD144" i="26"/>
  <c r="CK158" i="26"/>
  <c r="CK138" i="26"/>
  <c r="CK90" i="26"/>
  <c r="DD108" i="26"/>
  <c r="AI114" i="26"/>
  <c r="DD192" i="26"/>
  <c r="DC224" i="26"/>
  <c r="DC164" i="26"/>
  <c r="DC20" i="26"/>
  <c r="CK130" i="26"/>
  <c r="DD132" i="26"/>
  <c r="AJ82" i="26"/>
  <c r="CK146" i="26"/>
  <c r="Z190" i="26"/>
  <c r="AA190" i="26"/>
  <c r="Z167" i="26"/>
  <c r="AA167" i="26"/>
  <c r="Z163" i="26"/>
  <c r="AA163" i="26"/>
  <c r="Z143" i="26"/>
  <c r="AA143" i="26"/>
  <c r="Z105" i="26"/>
  <c r="AA105" i="26"/>
  <c r="Z89" i="26"/>
  <c r="AA89" i="26"/>
  <c r="Z85" i="26"/>
  <c r="AA85" i="26"/>
  <c r="Z57" i="26"/>
  <c r="AA57" i="26" s="1"/>
  <c r="Z38" i="26"/>
  <c r="AA38" i="26" s="1"/>
  <c r="Z15" i="26"/>
  <c r="AA15" i="26" s="1"/>
  <c r="AI16" i="26"/>
  <c r="AJ16" i="26"/>
  <c r="AI28" i="26"/>
  <c r="AJ28" i="26" s="1"/>
  <c r="AI73" i="26"/>
  <c r="AJ73" i="26"/>
  <c r="AI144" i="26"/>
  <c r="AJ144" i="26"/>
  <c r="AJ163" i="26"/>
  <c r="AI163" i="26"/>
  <c r="AI167" i="26"/>
  <c r="AJ167" i="26"/>
  <c r="AI179" i="26"/>
  <c r="AJ179" i="26"/>
  <c r="AI183" i="26"/>
  <c r="AJ183" i="26"/>
  <c r="AI191" i="26"/>
  <c r="AJ191" i="26"/>
  <c r="AI202" i="26"/>
  <c r="AJ202" i="26"/>
  <c r="AI206" i="26"/>
  <c r="AJ206" i="26"/>
  <c r="AI210" i="26"/>
  <c r="AJ210" i="26"/>
  <c r="AI214" i="26"/>
  <c r="AI228" i="26"/>
  <c r="AJ228" i="26"/>
  <c r="AS143" i="26"/>
  <c r="AR143" i="26"/>
  <c r="AR179" i="26"/>
  <c r="AS179" i="26"/>
  <c r="AR190" i="26"/>
  <c r="AS190" i="26"/>
  <c r="BA124" i="26"/>
  <c r="BB124" i="26"/>
  <c r="BA139" i="26"/>
  <c r="BB139" i="26"/>
  <c r="BA147" i="26"/>
  <c r="BB147" i="26"/>
  <c r="BA195" i="26"/>
  <c r="BB195" i="26"/>
  <c r="BK98" i="26"/>
  <c r="BJ98" i="26"/>
  <c r="BK102" i="26"/>
  <c r="BJ102" i="26"/>
  <c r="BK106" i="26"/>
  <c r="BJ106" i="26"/>
  <c r="BK118" i="26"/>
  <c r="BJ118" i="26"/>
  <c r="BJ150" i="26"/>
  <c r="BK150" i="26"/>
  <c r="BJ154" i="26"/>
  <c r="BK154" i="26"/>
  <c r="BJ189" i="26"/>
  <c r="BK189" i="26"/>
  <c r="BJ207" i="26"/>
  <c r="BK207" i="26"/>
  <c r="BJ234" i="26"/>
  <c r="BK234" i="26"/>
  <c r="BJ241" i="26"/>
  <c r="BK241" i="26"/>
  <c r="BJ248" i="26"/>
  <c r="BK248" i="26"/>
  <c r="BJ258" i="26"/>
  <c r="BK258" i="26"/>
  <c r="BS16" i="26"/>
  <c r="BT16" i="26"/>
  <c r="BS20" i="26"/>
  <c r="BT20" i="26"/>
  <c r="BS206" i="26"/>
  <c r="BT206" i="26"/>
  <c r="BS210" i="26"/>
  <c r="BT210" i="26"/>
  <c r="BS214" i="26"/>
  <c r="BT214" i="26"/>
  <c r="BT218" i="26"/>
  <c r="BS218" i="26"/>
  <c r="BS246" i="26"/>
  <c r="BT246" i="26"/>
  <c r="BT250" i="26"/>
  <c r="BS250" i="26"/>
  <c r="BS254" i="26"/>
  <c r="BT254" i="26"/>
  <c r="CB24" i="26"/>
  <c r="CC24" i="26"/>
  <c r="CC92" i="26"/>
  <c r="CB92" i="26"/>
  <c r="CB100" i="26"/>
  <c r="CC100" i="26"/>
  <c r="CB116" i="26"/>
  <c r="CC116" i="26"/>
  <c r="CC209" i="26"/>
  <c r="CB209" i="26"/>
  <c r="CB221" i="26"/>
  <c r="CC221" i="26"/>
  <c r="CC225" i="26"/>
  <c r="CB225" i="26"/>
  <c r="CC237" i="26"/>
  <c r="CB237" i="26"/>
  <c r="AJ47" i="26"/>
  <c r="AJ118" i="26"/>
  <c r="BK157" i="26"/>
  <c r="CL214" i="26"/>
  <c r="CL226" i="26"/>
  <c r="CU246" i="26"/>
  <c r="CU214" i="26"/>
  <c r="DC83" i="26"/>
  <c r="AJ98" i="26"/>
  <c r="DC120" i="26"/>
  <c r="DC28" i="26"/>
  <c r="DD28" i="26" s="1"/>
  <c r="DC63" i="26"/>
  <c r="DD15" i="26"/>
  <c r="BT121" i="26"/>
  <c r="DC140" i="26"/>
  <c r="DD80" i="26"/>
  <c r="AJ227" i="26"/>
  <c r="DC24" i="26"/>
  <c r="AI76" i="26"/>
  <c r="Z225" i="26"/>
  <c r="AA225" i="26"/>
  <c r="Z201" i="26"/>
  <c r="AA201" i="26"/>
  <c r="Z189" i="26"/>
  <c r="AA189" i="26"/>
  <c r="Z185" i="26"/>
  <c r="AA185" i="26"/>
  <c r="Z111" i="26"/>
  <c r="AA111" i="26"/>
  <c r="Z107" i="26"/>
  <c r="AA107" i="26"/>
  <c r="Z100" i="26"/>
  <c r="AA100" i="26"/>
  <c r="Z96" i="26"/>
  <c r="AA96" i="26"/>
  <c r="Z92" i="26"/>
  <c r="AA92" i="26"/>
  <c r="Z49" i="26"/>
  <c r="AA49" i="26" s="1"/>
  <c r="Z45" i="26"/>
  <c r="AA45" i="26"/>
  <c r="Z37" i="26"/>
  <c r="AA37" i="26" s="1"/>
  <c r="AA34" i="26"/>
  <c r="Z18" i="26"/>
  <c r="AA18" i="26" s="1"/>
  <c r="AI41" i="26"/>
  <c r="AJ41" i="26" s="1"/>
  <c r="AI45" i="26"/>
  <c r="AJ45" i="26" s="1"/>
  <c r="AI81" i="26"/>
  <c r="AJ81" i="26"/>
  <c r="AI89" i="26"/>
  <c r="AJ89" i="26"/>
  <c r="AJ93" i="26"/>
  <c r="AI93" i="26"/>
  <c r="AJ121" i="26"/>
  <c r="AI121" i="26"/>
  <c r="AJ125" i="26"/>
  <c r="AI125" i="26"/>
  <c r="AI129" i="26"/>
  <c r="AJ129" i="26"/>
  <c r="AI137" i="26"/>
  <c r="AJ137" i="26"/>
  <c r="AI141" i="26"/>
  <c r="AJ141" i="26"/>
  <c r="AI145" i="26"/>
  <c r="AJ145" i="26"/>
  <c r="AJ153" i="26"/>
  <c r="AI153" i="26"/>
  <c r="AJ164" i="26"/>
  <c r="AI164" i="26"/>
  <c r="AI168" i="26"/>
  <c r="AJ168" i="26"/>
  <c r="AI176" i="26"/>
  <c r="AJ176" i="26"/>
  <c r="AI180" i="26"/>
  <c r="AJ180" i="26"/>
  <c r="AJ188" i="26"/>
  <c r="AI188" i="26"/>
  <c r="AI211" i="26"/>
  <c r="AJ211" i="26"/>
  <c r="AR75" i="26"/>
  <c r="AS75" i="26"/>
  <c r="AR83" i="26"/>
  <c r="AS83" i="26"/>
  <c r="AR91" i="26"/>
  <c r="AS91" i="26"/>
  <c r="AS105" i="26"/>
  <c r="AR105" i="26"/>
  <c r="AS128" i="26"/>
  <c r="AR128" i="26"/>
  <c r="AS136" i="26"/>
  <c r="AR136" i="26"/>
  <c r="BS132" i="26"/>
  <c r="BT132" i="26"/>
  <c r="BS136" i="26"/>
  <c r="BT136" i="26"/>
  <c r="BS140" i="26"/>
  <c r="BT140" i="26"/>
  <c r="BT151" i="26"/>
  <c r="BS151" i="26"/>
  <c r="BT155" i="26"/>
  <c r="BS155" i="26"/>
  <c r="BT159" i="26"/>
  <c r="BS159" i="26"/>
  <c r="BS163" i="26"/>
  <c r="BT163" i="26"/>
  <c r="BT183" i="26"/>
  <c r="BS183" i="26"/>
  <c r="BS187" i="26"/>
  <c r="BT187" i="26"/>
  <c r="BS191" i="26"/>
  <c r="BT191" i="26"/>
  <c r="BT239" i="26"/>
  <c r="BS239" i="26"/>
  <c r="CB160" i="26"/>
  <c r="CC160" i="26"/>
  <c r="CB164" i="26"/>
  <c r="CC164" i="26"/>
  <c r="CB168" i="26"/>
  <c r="CC168" i="26"/>
  <c r="CC187" i="26"/>
  <c r="CB187" i="26"/>
  <c r="AR22" i="26"/>
  <c r="AS22" i="26"/>
  <c r="AS196" i="26"/>
  <c r="AR196" i="26"/>
  <c r="AI178" i="26"/>
  <c r="AJ178" i="26"/>
  <c r="AJ190" i="26"/>
  <c r="AI190" i="26"/>
  <c r="AI201" i="26"/>
  <c r="AJ201" i="26"/>
  <c r="AS96" i="26"/>
  <c r="AR96" i="26"/>
  <c r="AR154" i="26"/>
  <c r="AS154" i="26"/>
  <c r="BT124" i="26"/>
  <c r="BS124" i="26"/>
  <c r="AJ232" i="26"/>
  <c r="AI232" i="26"/>
  <c r="BJ15" i="26"/>
  <c r="BK15" i="26" s="1"/>
  <c r="BS238" i="26"/>
  <c r="AA7" i="33"/>
  <c r="T101" i="22"/>
  <c r="D222" i="12"/>
  <c r="F222" i="12"/>
  <c r="G222" i="12"/>
  <c r="G220" i="12"/>
  <c r="D220" i="12"/>
  <c r="F220" i="12"/>
  <c r="D184" i="12"/>
  <c r="E184" i="12"/>
  <c r="F184" i="12"/>
  <c r="G184" i="12"/>
  <c r="C107" i="19"/>
  <c r="A19" i="26" s="1"/>
  <c r="C19" i="26" s="1"/>
  <c r="C101" i="19"/>
  <c r="A13" i="26" s="1"/>
  <c r="G13" i="26" s="1"/>
  <c r="C112" i="19"/>
  <c r="A24" i="26" s="1"/>
  <c r="F24" i="26" s="1"/>
  <c r="C116" i="19"/>
  <c r="A28" i="26" s="1"/>
  <c r="C28" i="26" s="1"/>
  <c r="C123" i="19"/>
  <c r="A35" i="26" s="1"/>
  <c r="P35" i="26" s="1"/>
  <c r="C100" i="19"/>
  <c r="C108" i="19"/>
  <c r="A20" i="26" s="1"/>
  <c r="G20" i="26" s="1"/>
  <c r="C117" i="19"/>
  <c r="A29" i="26" s="1"/>
  <c r="I29" i="26" s="1"/>
  <c r="C125" i="19"/>
  <c r="A37" i="26" s="1"/>
  <c r="P37" i="26" s="1"/>
  <c r="C128" i="19"/>
  <c r="A40" i="26" s="1"/>
  <c r="G40" i="26" s="1"/>
  <c r="C134" i="19"/>
  <c r="A46" i="26" s="1"/>
  <c r="C46" i="26" s="1"/>
  <c r="C140" i="19"/>
  <c r="A52" i="26" s="1"/>
  <c r="P52" i="26" s="1"/>
  <c r="C146" i="19"/>
  <c r="A58" i="26" s="1"/>
  <c r="C58" i="26" s="1"/>
  <c r="C147" i="19"/>
  <c r="A59" i="26" s="1"/>
  <c r="N59" i="26" s="1"/>
  <c r="C156" i="19"/>
  <c r="A68" i="26" s="1"/>
  <c r="C160" i="19"/>
  <c r="A72" i="26" s="1"/>
  <c r="C163" i="19"/>
  <c r="A75" i="26" s="1"/>
  <c r="C174" i="19"/>
  <c r="A86" i="26" s="1"/>
  <c r="C178" i="19"/>
  <c r="A90" i="26" s="1"/>
  <c r="C181" i="19"/>
  <c r="A93" i="26" s="1"/>
  <c r="C186" i="19"/>
  <c r="A98" i="26" s="1"/>
  <c r="C191" i="19"/>
  <c r="A103" i="26" s="1"/>
  <c r="C196" i="19"/>
  <c r="A108" i="26" s="1"/>
  <c r="C204" i="19"/>
  <c r="A116" i="26" s="1"/>
  <c r="C207" i="19"/>
  <c r="A119" i="26" s="1"/>
  <c r="C214" i="19"/>
  <c r="A126" i="26" s="1"/>
  <c r="C219" i="19"/>
  <c r="A131" i="26" s="1"/>
  <c r="C222" i="19"/>
  <c r="A134" i="26" s="1"/>
  <c r="C234" i="19"/>
  <c r="A146" i="26" s="1"/>
  <c r="C232" i="19"/>
  <c r="A144" i="26" s="1"/>
  <c r="C240" i="19"/>
  <c r="A152" i="26" s="1"/>
  <c r="C248" i="19"/>
  <c r="A160" i="26" s="1"/>
  <c r="C257" i="19"/>
  <c r="A169" i="26" s="1"/>
  <c r="C258" i="19"/>
  <c r="A170" i="26" s="1"/>
  <c r="C262" i="19"/>
  <c r="A174" i="26" s="1"/>
  <c r="C264" i="19"/>
  <c r="A176" i="26" s="1"/>
  <c r="C272" i="19"/>
  <c r="A184" i="26" s="1"/>
  <c r="C280" i="19"/>
  <c r="A192" i="26" s="1"/>
  <c r="C281" i="19"/>
  <c r="A193" i="26" s="1"/>
  <c r="C288" i="19"/>
  <c r="A200" i="26" s="1"/>
  <c r="C293" i="19"/>
  <c r="A205" i="26" s="1"/>
  <c r="C299" i="19"/>
  <c r="A211" i="26" s="1"/>
  <c r="C106" i="19"/>
  <c r="A18" i="26" s="1"/>
  <c r="I18" i="26" s="1"/>
  <c r="C109" i="19"/>
  <c r="A21" i="26" s="1"/>
  <c r="I21" i="26" s="1"/>
  <c r="C115" i="19"/>
  <c r="A27" i="26" s="1"/>
  <c r="P27" i="26" s="1"/>
  <c r="C124" i="19"/>
  <c r="A36" i="26" s="1"/>
  <c r="S36" i="26" s="1"/>
  <c r="C132" i="19"/>
  <c r="A44" i="26" s="1"/>
  <c r="C44" i="26" s="1"/>
  <c r="C152" i="19"/>
  <c r="A64" i="26" s="1"/>
  <c r="C142" i="19"/>
  <c r="A54" i="26" s="1"/>
  <c r="P54" i="26" s="1"/>
  <c r="C144" i="19"/>
  <c r="A56" i="26" s="1"/>
  <c r="F56" i="26" s="1"/>
  <c r="C151" i="19"/>
  <c r="A63" i="26" s="1"/>
  <c r="C159" i="19"/>
  <c r="A71" i="26" s="1"/>
  <c r="C161" i="19"/>
  <c r="A73" i="26" s="1"/>
  <c r="C169" i="19"/>
  <c r="A81" i="26" s="1"/>
  <c r="C171" i="19"/>
  <c r="A83" i="26" s="1"/>
  <c r="C176" i="19"/>
  <c r="A88" i="26" s="1"/>
  <c r="C182" i="19"/>
  <c r="A94" i="26" s="1"/>
  <c r="C185" i="19"/>
  <c r="A97" i="26" s="1"/>
  <c r="C193" i="19"/>
  <c r="A105" i="26" s="1"/>
  <c r="C198" i="19"/>
  <c r="A110" i="26" s="1"/>
  <c r="C206" i="19"/>
  <c r="A118" i="26" s="1"/>
  <c r="C208" i="19"/>
  <c r="A120" i="26" s="1"/>
  <c r="C217" i="19"/>
  <c r="A129" i="26" s="1"/>
  <c r="C224" i="19"/>
  <c r="A136" i="26" s="1"/>
  <c r="C225" i="19"/>
  <c r="A137" i="26" s="1"/>
  <c r="C230" i="19"/>
  <c r="A142" i="26" s="1"/>
  <c r="C235" i="19"/>
  <c r="A147" i="26" s="1"/>
  <c r="C241" i="19"/>
  <c r="A153" i="26" s="1"/>
  <c r="C246" i="19"/>
  <c r="A158" i="26" s="1"/>
  <c r="C255" i="19"/>
  <c r="A167" i="26" s="1"/>
  <c r="C256" i="19"/>
  <c r="A168" i="26" s="1"/>
  <c r="C265" i="19"/>
  <c r="A177" i="26" s="1"/>
  <c r="C275" i="19"/>
  <c r="A187" i="26" s="1"/>
  <c r="C271" i="19"/>
  <c r="A183" i="26" s="1"/>
  <c r="C278" i="19"/>
  <c r="A190" i="26" s="1"/>
  <c r="C284" i="19"/>
  <c r="A196" i="26" s="1"/>
  <c r="C289" i="19"/>
  <c r="A201" i="26" s="1"/>
  <c r="C295" i="19"/>
  <c r="A207" i="26" s="1"/>
  <c r="C300" i="19"/>
  <c r="A212" i="26" s="1"/>
  <c r="C102" i="19"/>
  <c r="A14" i="26" s="1"/>
  <c r="N14" i="26" s="1"/>
  <c r="C111" i="19"/>
  <c r="A23" i="26" s="1"/>
  <c r="P23" i="26" s="1"/>
  <c r="C119" i="19"/>
  <c r="A31" i="26" s="1"/>
  <c r="E31" i="26" s="1"/>
  <c r="C121" i="19"/>
  <c r="A33" i="26" s="1"/>
  <c r="L33" i="26" s="1"/>
  <c r="C129" i="19"/>
  <c r="A41" i="26" s="1"/>
  <c r="M41" i="26" s="1"/>
  <c r="C135" i="19"/>
  <c r="A47" i="26" s="1"/>
  <c r="C47" i="26" s="1"/>
  <c r="C139" i="19"/>
  <c r="A51" i="26" s="1"/>
  <c r="M51" i="26" s="1"/>
  <c r="C145" i="19"/>
  <c r="A57" i="26" s="1"/>
  <c r="O57" i="26" s="1"/>
  <c r="C148" i="19"/>
  <c r="A60" i="26" s="1"/>
  <c r="E60" i="26" s="1"/>
  <c r="C155" i="19"/>
  <c r="A67" i="26" s="1"/>
  <c r="C166" i="19"/>
  <c r="A78" i="26" s="1"/>
  <c r="C170" i="19"/>
  <c r="A82" i="26" s="1"/>
  <c r="C173" i="19"/>
  <c r="A85" i="26" s="1"/>
  <c r="C177" i="19"/>
  <c r="A89" i="26" s="1"/>
  <c r="C184" i="19"/>
  <c r="A96" i="26" s="1"/>
  <c r="C192" i="19"/>
  <c r="A104" i="26" s="1"/>
  <c r="C194" i="19"/>
  <c r="A106" i="26" s="1"/>
  <c r="C199" i="19"/>
  <c r="A111" i="26" s="1"/>
  <c r="C205" i="19"/>
  <c r="A117" i="26" s="1"/>
  <c r="C211" i="19"/>
  <c r="A123" i="26" s="1"/>
  <c r="C218" i="19"/>
  <c r="A130" i="26" s="1"/>
  <c r="C221" i="19"/>
  <c r="A133" i="26" s="1"/>
  <c r="C226" i="19"/>
  <c r="A138" i="26" s="1"/>
  <c r="C233" i="19"/>
  <c r="A145" i="26" s="1"/>
  <c r="C227" i="19"/>
  <c r="A139" i="26" s="1"/>
  <c r="C244" i="19"/>
  <c r="A156" i="26" s="1"/>
  <c r="C245" i="19"/>
  <c r="A157" i="26" s="1"/>
  <c r="C253" i="19"/>
  <c r="A165" i="26" s="1"/>
  <c r="C259" i="19"/>
  <c r="A171" i="26" s="1"/>
  <c r="C263" i="19"/>
  <c r="A175" i="26" s="1"/>
  <c r="C269" i="19"/>
  <c r="A181" i="26" s="1"/>
  <c r="C270" i="19"/>
  <c r="A182" i="26" s="1"/>
  <c r="C279" i="19"/>
  <c r="A191" i="26" s="1"/>
  <c r="C285" i="19"/>
  <c r="A197" i="26" s="1"/>
  <c r="C291" i="19"/>
  <c r="A203" i="26" s="1"/>
  <c r="C296" i="19"/>
  <c r="A208" i="26" s="1"/>
  <c r="C301" i="19"/>
  <c r="A213" i="26" s="1"/>
  <c r="C307" i="19"/>
  <c r="A219" i="26" s="1"/>
  <c r="C113" i="19"/>
  <c r="A25" i="26" s="1"/>
  <c r="I25" i="26" s="1"/>
  <c r="C136" i="19"/>
  <c r="A48" i="26" s="1"/>
  <c r="G48" i="26" s="1"/>
  <c r="C158" i="19"/>
  <c r="A70" i="26" s="1"/>
  <c r="C179" i="19"/>
  <c r="A91" i="26" s="1"/>
  <c r="C202" i="19"/>
  <c r="A114" i="26" s="1"/>
  <c r="C220" i="19"/>
  <c r="A132" i="26" s="1"/>
  <c r="C243" i="19"/>
  <c r="A155" i="26" s="1"/>
  <c r="C268" i="19"/>
  <c r="A180" i="26" s="1"/>
  <c r="C287" i="19"/>
  <c r="A199" i="26" s="1"/>
  <c r="C118" i="19"/>
  <c r="A30" i="26" s="1"/>
  <c r="C30" i="26" s="1"/>
  <c r="C138" i="19"/>
  <c r="A50" i="26" s="1"/>
  <c r="P50" i="26" s="1"/>
  <c r="C164" i="19"/>
  <c r="A76" i="26" s="1"/>
  <c r="C187" i="19"/>
  <c r="A99" i="26" s="1"/>
  <c r="C212" i="19"/>
  <c r="A124" i="26" s="1"/>
  <c r="C229" i="19"/>
  <c r="A141" i="26" s="1"/>
  <c r="C260" i="19"/>
  <c r="A172" i="26" s="1"/>
  <c r="C266" i="19"/>
  <c r="A178" i="26" s="1"/>
  <c r="C292" i="19"/>
  <c r="A204" i="26" s="1"/>
  <c r="C127" i="19"/>
  <c r="A39" i="26" s="1"/>
  <c r="I39" i="26" s="1"/>
  <c r="C143" i="19"/>
  <c r="A55" i="26" s="1"/>
  <c r="O55" i="26" s="1"/>
  <c r="C167" i="19"/>
  <c r="A79" i="26" s="1"/>
  <c r="C190" i="19"/>
  <c r="A102" i="26" s="1"/>
  <c r="C210" i="19"/>
  <c r="A122" i="26" s="1"/>
  <c r="C231" i="19"/>
  <c r="A143" i="26" s="1"/>
  <c r="C249" i="19"/>
  <c r="A161" i="26" s="1"/>
  <c r="C282" i="19"/>
  <c r="A194" i="26" s="1"/>
  <c r="C297" i="19"/>
  <c r="A209" i="26" s="1"/>
  <c r="E223" i="12"/>
  <c r="F169" i="12"/>
  <c r="E169" i="12"/>
  <c r="G169" i="12"/>
  <c r="D169" i="12"/>
  <c r="D189" i="12"/>
  <c r="F189" i="12"/>
  <c r="E189" i="12"/>
  <c r="G189" i="12"/>
  <c r="F127" i="12"/>
  <c r="D127" i="12"/>
  <c r="E127" i="12"/>
  <c r="G127" i="12"/>
  <c r="D214" i="12"/>
  <c r="G214" i="12"/>
  <c r="G198" i="12"/>
  <c r="E198" i="12"/>
  <c r="E197" i="12"/>
  <c r="G197" i="12"/>
  <c r="D181" i="12"/>
  <c r="F181" i="12"/>
  <c r="E181" i="12"/>
  <c r="G181" i="12"/>
  <c r="D168" i="12"/>
  <c r="G168" i="12"/>
  <c r="E168" i="12"/>
  <c r="F165" i="12"/>
  <c r="G165" i="12"/>
  <c r="D163" i="12"/>
  <c r="F159" i="12"/>
  <c r="D159" i="12"/>
  <c r="E159" i="12"/>
  <c r="G159" i="12"/>
  <c r="D157" i="12"/>
  <c r="E157" i="12"/>
  <c r="G157" i="12"/>
  <c r="D156" i="12"/>
  <c r="E156" i="12"/>
  <c r="F156" i="12"/>
  <c r="D142" i="12"/>
  <c r="F142" i="12"/>
  <c r="E142" i="12"/>
  <c r="G142" i="12"/>
  <c r="E118" i="12"/>
  <c r="F118" i="12"/>
  <c r="G118" i="12"/>
  <c r="D118" i="12"/>
  <c r="F49" i="12"/>
  <c r="G49" i="12"/>
  <c r="E49" i="12"/>
  <c r="F26" i="12"/>
  <c r="D26" i="12"/>
  <c r="G26" i="12"/>
  <c r="F216" i="12"/>
  <c r="G216" i="12"/>
  <c r="E214" i="12"/>
  <c r="E210" i="12"/>
  <c r="E209" i="12"/>
  <c r="G209" i="12"/>
  <c r="D209" i="12"/>
  <c r="F204" i="12"/>
  <c r="E204" i="12"/>
  <c r="D198" i="12"/>
  <c r="D197" i="12"/>
  <c r="D177" i="12"/>
  <c r="E177" i="12"/>
  <c r="E165" i="12"/>
  <c r="D164" i="12"/>
  <c r="G164" i="12"/>
  <c r="E164" i="12"/>
  <c r="F164" i="12"/>
  <c r="G156" i="12"/>
  <c r="F145" i="12"/>
  <c r="D145" i="12"/>
  <c r="E145" i="12"/>
  <c r="G145" i="12"/>
  <c r="D95" i="12"/>
  <c r="F95" i="12"/>
  <c r="E95" i="12"/>
  <c r="G95" i="12"/>
  <c r="F44" i="12"/>
  <c r="D44" i="12"/>
  <c r="G44" i="12"/>
  <c r="E44" i="12"/>
  <c r="G27" i="12"/>
  <c r="D27" i="12"/>
  <c r="F27" i="12"/>
  <c r="E27" i="12"/>
  <c r="F178" i="12"/>
  <c r="G178" i="12"/>
  <c r="D178" i="12"/>
  <c r="E170" i="12"/>
  <c r="F170" i="12"/>
  <c r="G170" i="12"/>
  <c r="E160" i="12"/>
  <c r="G160" i="12"/>
  <c r="F160" i="12"/>
  <c r="D122" i="12"/>
  <c r="F122" i="12"/>
  <c r="G122" i="12"/>
  <c r="E104" i="12"/>
  <c r="G104" i="12"/>
  <c r="F104" i="12"/>
  <c r="E98" i="12"/>
  <c r="G98" i="12"/>
  <c r="D98" i="12"/>
  <c r="F98" i="12"/>
  <c r="D78" i="12"/>
  <c r="F78" i="12"/>
  <c r="E78" i="12"/>
  <c r="F31" i="12"/>
  <c r="E31" i="12"/>
  <c r="G31" i="12"/>
  <c r="E213" i="12"/>
  <c r="G213" i="12"/>
  <c r="D191" i="12"/>
  <c r="E171" i="12"/>
  <c r="G171" i="12"/>
  <c r="D162" i="12"/>
  <c r="D161" i="12"/>
  <c r="E155" i="12"/>
  <c r="F138" i="12"/>
  <c r="E138" i="12"/>
  <c r="G138" i="12"/>
  <c r="D138" i="12"/>
  <c r="F134" i="12"/>
  <c r="G134" i="12"/>
  <c r="D134" i="12"/>
  <c r="F115" i="12"/>
  <c r="G115" i="12"/>
  <c r="E115" i="12"/>
  <c r="D100" i="12"/>
  <c r="E100" i="12"/>
  <c r="G100" i="12"/>
  <c r="F100" i="12"/>
  <c r="G55" i="12"/>
  <c r="E55" i="12"/>
  <c r="F55" i="12"/>
  <c r="F51" i="12"/>
  <c r="G51" i="12"/>
  <c r="E51" i="12"/>
  <c r="E50" i="12"/>
  <c r="F50" i="12"/>
  <c r="G50" i="12"/>
  <c r="E43" i="12"/>
  <c r="G43" i="12"/>
  <c r="F43" i="12"/>
  <c r="E25" i="12"/>
  <c r="D25" i="12"/>
  <c r="G25" i="12"/>
  <c r="F25" i="12"/>
  <c r="E193" i="12"/>
  <c r="G193" i="12"/>
  <c r="E183" i="12"/>
  <c r="G183" i="12"/>
  <c r="E179" i="12"/>
  <c r="G179" i="12"/>
  <c r="E147" i="12"/>
  <c r="G147" i="12"/>
  <c r="D147" i="12"/>
  <c r="G126" i="12"/>
  <c r="D126" i="12"/>
  <c r="D107" i="12"/>
  <c r="F107" i="12"/>
  <c r="E107" i="12"/>
  <c r="E105" i="12"/>
  <c r="G105" i="12"/>
  <c r="F105" i="12"/>
  <c r="D92" i="12"/>
  <c r="F92" i="12"/>
  <c r="G92" i="12"/>
  <c r="E82" i="12"/>
  <c r="G82" i="12"/>
  <c r="G65" i="12"/>
  <c r="F65" i="12"/>
  <c r="D65" i="12"/>
  <c r="E56" i="12"/>
  <c r="G56" i="12"/>
  <c r="F56" i="12"/>
  <c r="D51" i="12"/>
  <c r="D30" i="12"/>
  <c r="G30" i="12"/>
  <c r="E143" i="12"/>
  <c r="D143" i="12"/>
  <c r="G143" i="12"/>
  <c r="E141" i="12"/>
  <c r="F141" i="12"/>
  <c r="D130" i="12"/>
  <c r="F130" i="12"/>
  <c r="E121" i="12"/>
  <c r="G121" i="12"/>
  <c r="F121" i="12"/>
  <c r="E113" i="12"/>
  <c r="G113" i="12"/>
  <c r="F109" i="12"/>
  <c r="G109" i="12"/>
  <c r="E109" i="12"/>
  <c r="D103" i="12"/>
  <c r="G103" i="12"/>
  <c r="F103" i="12"/>
  <c r="F90" i="12"/>
  <c r="G90" i="12"/>
  <c r="G85" i="12"/>
  <c r="D85" i="12"/>
  <c r="D83" i="12"/>
  <c r="E83" i="12"/>
  <c r="G67" i="12"/>
  <c r="D58" i="12"/>
  <c r="F58" i="12"/>
  <c r="E57" i="12"/>
  <c r="G57" i="12"/>
  <c r="F32" i="12"/>
  <c r="D32" i="12"/>
  <c r="C104" i="19"/>
  <c r="A16" i="26" s="1"/>
  <c r="P16" i="26" s="1"/>
  <c r="F143" i="12"/>
  <c r="E135" i="12"/>
  <c r="G135" i="12"/>
  <c r="F125" i="12"/>
  <c r="F117" i="12"/>
  <c r="E117" i="12"/>
  <c r="G116" i="12"/>
  <c r="F116" i="12"/>
  <c r="D113" i="12"/>
  <c r="E94" i="12"/>
  <c r="G94" i="12"/>
  <c r="F94" i="12"/>
  <c r="E85" i="12"/>
  <c r="F79" i="12"/>
  <c r="E79" i="12"/>
  <c r="G79" i="12"/>
  <c r="G73" i="12"/>
  <c r="F73" i="12"/>
  <c r="E67" i="12"/>
  <c r="D67" i="12"/>
  <c r="E64" i="12"/>
  <c r="G64" i="12"/>
  <c r="F54" i="12"/>
  <c r="G54" i="12"/>
  <c r="E54" i="12"/>
  <c r="E29" i="12"/>
  <c r="G29" i="12"/>
  <c r="C305" i="19"/>
  <c r="A217" i="26" s="1"/>
  <c r="C302" i="19"/>
  <c r="A214" i="26" s="1"/>
  <c r="C298" i="19"/>
  <c r="A210" i="26" s="1"/>
  <c r="C294" i="19"/>
  <c r="A206" i="26" s="1"/>
  <c r="C290" i="19"/>
  <c r="A202" i="26" s="1"/>
  <c r="C286" i="19"/>
  <c r="A198" i="26" s="1"/>
  <c r="C283" i="19"/>
  <c r="A195" i="26" s="1"/>
  <c r="C276" i="19"/>
  <c r="A188" i="26" s="1"/>
  <c r="C273" i="19"/>
  <c r="A185" i="26" s="1"/>
  <c r="C267" i="19"/>
  <c r="A179" i="26" s="1"/>
  <c r="C274" i="19"/>
  <c r="A186" i="26" s="1"/>
  <c r="C261" i="19"/>
  <c r="A173" i="26" s="1"/>
  <c r="C250" i="19"/>
  <c r="A162" i="26" s="1"/>
  <c r="C252" i="19"/>
  <c r="A164" i="26" s="1"/>
  <c r="C254" i="19"/>
  <c r="A166" i="26" s="1"/>
  <c r="C247" i="19"/>
  <c r="A159" i="26" s="1"/>
  <c r="C239" i="19"/>
  <c r="A151" i="26" s="1"/>
  <c r="C242" i="19"/>
  <c r="A154" i="26" s="1"/>
  <c r="C228" i="19"/>
  <c r="A140" i="26" s="1"/>
  <c r="C237" i="19"/>
  <c r="A149" i="26" s="1"/>
  <c r="C236" i="19"/>
  <c r="A148" i="26" s="1"/>
  <c r="C223" i="19"/>
  <c r="A135" i="26" s="1"/>
  <c r="C215" i="19"/>
  <c r="A127" i="26" s="1"/>
  <c r="C213" i="19"/>
  <c r="A125" i="26" s="1"/>
  <c r="C209" i="19"/>
  <c r="A121" i="26" s="1"/>
  <c r="C203" i="19"/>
  <c r="A115" i="26" s="1"/>
  <c r="C201" i="19"/>
  <c r="A113" i="26" s="1"/>
  <c r="C197" i="19"/>
  <c r="A109" i="26" s="1"/>
  <c r="C195" i="19"/>
  <c r="A107" i="26" s="1"/>
  <c r="C189" i="19"/>
  <c r="A101" i="26" s="1"/>
  <c r="C188" i="19"/>
  <c r="A100" i="26" s="1"/>
  <c r="C183" i="19"/>
  <c r="A95" i="26" s="1"/>
  <c r="C180" i="19"/>
  <c r="A92" i="26" s="1"/>
  <c r="C172" i="19"/>
  <c r="A84" i="26" s="1"/>
  <c r="C168" i="19"/>
  <c r="A80" i="26" s="1"/>
  <c r="C165" i="19"/>
  <c r="A77" i="26" s="1"/>
  <c r="C162" i="19"/>
  <c r="A74" i="26" s="1"/>
  <c r="C157" i="19"/>
  <c r="A69" i="26" s="1"/>
  <c r="C154" i="19"/>
  <c r="A66" i="26" s="1"/>
  <c r="C150" i="19"/>
  <c r="A62" i="26" s="1"/>
  <c r="C149" i="19"/>
  <c r="A61" i="26" s="1"/>
  <c r="C137" i="19"/>
  <c r="A49" i="26" s="1"/>
  <c r="P49" i="26" s="1"/>
  <c r="C141" i="19"/>
  <c r="A53" i="26" s="1"/>
  <c r="P53" i="26" s="1"/>
  <c r="C133" i="19"/>
  <c r="A45" i="26" s="1"/>
  <c r="G45" i="26" s="1"/>
  <c r="C130" i="19"/>
  <c r="A42" i="26" s="1"/>
  <c r="P42" i="26" s="1"/>
  <c r="C126" i="19"/>
  <c r="A38" i="26" s="1"/>
  <c r="C38" i="26" s="1"/>
  <c r="C122" i="19"/>
  <c r="A34" i="26" s="1"/>
  <c r="N34" i="26" s="1"/>
  <c r="C120" i="19"/>
  <c r="A32" i="26" s="1"/>
  <c r="G32" i="26" s="1"/>
  <c r="C114" i="19"/>
  <c r="A26" i="26" s="1"/>
  <c r="P26" i="26" s="1"/>
  <c r="C110" i="19"/>
  <c r="A22" i="26" s="1"/>
  <c r="O22" i="26" s="1"/>
  <c r="C103" i="19"/>
  <c r="A15" i="26" s="1"/>
  <c r="H15" i="26" s="1"/>
  <c r="F132" i="12"/>
  <c r="G132" i="12"/>
  <c r="F128" i="12"/>
  <c r="G128" i="12"/>
  <c r="F84" i="12"/>
  <c r="G84" i="12"/>
  <c r="D53" i="12"/>
  <c r="G53" i="12"/>
  <c r="D38" i="12"/>
  <c r="G38" i="12"/>
  <c r="D28" i="12"/>
  <c r="G28" i="12"/>
  <c r="Y140" i="22"/>
  <c r="AR140" i="22" s="1"/>
  <c r="Y124" i="22"/>
  <c r="AQ124" i="22" s="1"/>
  <c r="Y17" i="22"/>
  <c r="AR17" i="22" s="1"/>
  <c r="AS17" i="22" s="1"/>
  <c r="AT17" i="22" s="1"/>
  <c r="AU17" i="22" s="1"/>
  <c r="Y29" i="22"/>
  <c r="AQ29" i="22" s="1"/>
  <c r="T83" i="22"/>
  <c r="T63" i="22"/>
  <c r="T210" i="22"/>
  <c r="X210" i="22"/>
  <c r="Y210" i="22" s="1"/>
  <c r="T1010" i="22"/>
  <c r="T927" i="22"/>
  <c r="T834" i="22"/>
  <c r="T789" i="22"/>
  <c r="T722" i="22"/>
  <c r="T485" i="22"/>
  <c r="T354" i="22"/>
  <c r="T338" i="22"/>
  <c r="BJ260" i="26"/>
  <c r="BK260" i="26"/>
  <c r="BS14" i="26"/>
  <c r="BT14" i="26" s="1"/>
  <c r="BT29" i="26"/>
  <c r="BS29" i="26"/>
  <c r="BS33" i="26"/>
  <c r="BT33" i="26" s="1"/>
  <c r="BS49" i="26"/>
  <c r="BT49" i="26" s="1"/>
  <c r="BS53" i="26"/>
  <c r="BT53" i="26"/>
  <c r="BS60" i="26"/>
  <c r="BT60" i="26" s="1"/>
  <c r="BS68" i="26"/>
  <c r="BT68" i="26"/>
  <c r="BS88" i="26"/>
  <c r="BT88" i="26"/>
  <c r="BS92" i="26"/>
  <c r="BT92" i="26"/>
  <c r="BT96" i="26"/>
  <c r="BS96" i="26"/>
  <c r="BS100" i="26"/>
  <c r="BT100" i="26"/>
  <c r="BT103" i="26"/>
  <c r="BS103" i="26"/>
  <c r="BT107" i="26"/>
  <c r="BS107" i="26"/>
  <c r="BS111" i="26"/>
  <c r="BT111" i="26"/>
  <c r="BT115" i="26"/>
  <c r="BS115" i="26"/>
  <c r="BS119" i="26"/>
  <c r="BT119" i="26"/>
  <c r="BS123" i="26"/>
  <c r="BT123" i="26"/>
  <c r="BS131" i="26"/>
  <c r="BT131" i="26"/>
  <c r="BS134" i="26"/>
  <c r="BT134" i="26"/>
  <c r="BS138" i="26"/>
  <c r="BT138" i="26"/>
  <c r="BS142" i="26"/>
  <c r="BT142" i="26"/>
  <c r="BS146" i="26"/>
  <c r="BT146" i="26"/>
  <c r="BS149" i="26"/>
  <c r="BT149" i="26"/>
  <c r="BT153" i="26"/>
  <c r="BS153" i="26"/>
  <c r="BT165" i="26"/>
  <c r="BS165" i="26"/>
  <c r="BT169" i="26"/>
  <c r="BS169" i="26"/>
  <c r="BS177" i="26"/>
  <c r="BT177" i="26"/>
  <c r="BT185" i="26"/>
  <c r="BS185" i="26"/>
  <c r="BT193" i="26"/>
  <c r="BS193" i="26"/>
  <c r="BS200" i="26"/>
  <c r="BT200" i="26"/>
  <c r="BS208" i="26"/>
  <c r="BT208" i="26"/>
  <c r="BT216" i="26"/>
  <c r="BS216" i="26"/>
  <c r="BS220" i="26"/>
  <c r="BT220" i="26"/>
  <c r="CL30" i="26"/>
  <c r="CK30" i="26"/>
  <c r="CK33" i="26"/>
  <c r="CL33" i="26" s="1"/>
  <c r="CT120" i="26"/>
  <c r="CU120" i="26"/>
  <c r="CU127" i="26"/>
  <c r="CT127" i="26"/>
  <c r="CT131" i="26"/>
  <c r="CU131" i="26"/>
  <c r="CU135" i="26"/>
  <c r="CT135" i="26"/>
  <c r="CT138" i="26"/>
  <c r="CU138" i="26"/>
  <c r="CT204" i="26"/>
  <c r="CU204" i="26"/>
  <c r="CT208" i="26"/>
  <c r="CU208" i="26"/>
  <c r="AI260" i="26"/>
  <c r="AJ260" i="26"/>
  <c r="AR39" i="26"/>
  <c r="AS39" i="26" s="1"/>
  <c r="AR42" i="26"/>
  <c r="AS42" i="26" s="1"/>
  <c r="AR45" i="26"/>
  <c r="AS45" i="26"/>
  <c r="AR62" i="26"/>
  <c r="AS62" i="26"/>
  <c r="AS68" i="26"/>
  <c r="AR68" i="26"/>
  <c r="AS72" i="26"/>
  <c r="AR72" i="26"/>
  <c r="AS76" i="26"/>
  <c r="AR76" i="26"/>
  <c r="AS80" i="26"/>
  <c r="AR80" i="26"/>
  <c r="AS84" i="26"/>
  <c r="AR84" i="26"/>
  <c r="AR139" i="26"/>
  <c r="AS139" i="26"/>
  <c r="AR153" i="26"/>
  <c r="AS153" i="26"/>
  <c r="AR193" i="26"/>
  <c r="AS193" i="26"/>
  <c r="AS198" i="26"/>
  <c r="AR198" i="26"/>
  <c r="BB17" i="26"/>
  <c r="BA17" i="26"/>
  <c r="BB21" i="26"/>
  <c r="BA21" i="26"/>
  <c r="BB29" i="26"/>
  <c r="BA29" i="26"/>
  <c r="BA41" i="26"/>
  <c r="BB41" i="26" s="1"/>
  <c r="BA45" i="26"/>
  <c r="BB45" i="26" s="1"/>
  <c r="BA53" i="26"/>
  <c r="BB53" i="26"/>
  <c r="BA65" i="26"/>
  <c r="BB65" i="26"/>
  <c r="BA69" i="26"/>
  <c r="BB69" i="26"/>
  <c r="BB77" i="26"/>
  <c r="BA77" i="26"/>
  <c r="BB81" i="26"/>
  <c r="BA81" i="26"/>
  <c r="BB89" i="26"/>
  <c r="BA89" i="26"/>
  <c r="BA101" i="26"/>
  <c r="BB101" i="26"/>
  <c r="BB105" i="26"/>
  <c r="BA105" i="26"/>
  <c r="BB113" i="26"/>
  <c r="BA113" i="26"/>
  <c r="BA117" i="26"/>
  <c r="BB117" i="26"/>
  <c r="BA128" i="26"/>
  <c r="BB128" i="26"/>
  <c r="BA131" i="26"/>
  <c r="BB131" i="26"/>
  <c r="BA143" i="26"/>
  <c r="BB143" i="26"/>
  <c r="BA146" i="26"/>
  <c r="BB146" i="26"/>
  <c r="BA150" i="26"/>
  <c r="BB150" i="26"/>
  <c r="BA157" i="26"/>
  <c r="BB157" i="26"/>
  <c r="BA164" i="26"/>
  <c r="BB164" i="26"/>
  <c r="BA168" i="26"/>
  <c r="BB168" i="26"/>
  <c r="BA171" i="26"/>
  <c r="BB171" i="26"/>
  <c r="BA175" i="26"/>
  <c r="BB175" i="26"/>
  <c r="BA178" i="26"/>
  <c r="BB178" i="26"/>
  <c r="BA187" i="26"/>
  <c r="BB187" i="26"/>
  <c r="BA194" i="26"/>
  <c r="BB194" i="26"/>
  <c r="BA198" i="26"/>
  <c r="BB198" i="26"/>
  <c r="BA204" i="26"/>
  <c r="BB204" i="26"/>
  <c r="BA208" i="26"/>
  <c r="BB208" i="26"/>
  <c r="BA212" i="26"/>
  <c r="BB212" i="26"/>
  <c r="BA216" i="26"/>
  <c r="BB216" i="26"/>
  <c r="BA219" i="26"/>
  <c r="BB219" i="26"/>
  <c r="BA223" i="26"/>
  <c r="BB223" i="26"/>
  <c r="BA227" i="26"/>
  <c r="BB227" i="26"/>
  <c r="BA231" i="26"/>
  <c r="BB231" i="26"/>
  <c r="BA242" i="26"/>
  <c r="BB242" i="26"/>
  <c r="BA246" i="26"/>
  <c r="BB246" i="26"/>
  <c r="BA249" i="26"/>
  <c r="BB249" i="26"/>
  <c r="BA257" i="26"/>
  <c r="BB257" i="26"/>
  <c r="BJ121" i="26"/>
  <c r="BK121" i="26"/>
  <c r="BJ135" i="26"/>
  <c r="BK135" i="26"/>
  <c r="BJ149" i="26"/>
  <c r="BK149" i="26"/>
  <c r="BJ153" i="26"/>
  <c r="BK153" i="26"/>
  <c r="BJ196" i="26"/>
  <c r="BK196" i="26"/>
  <c r="BJ200" i="26"/>
  <c r="BK200" i="26"/>
  <c r="BJ222" i="26"/>
  <c r="BK222" i="26"/>
  <c r="BJ226" i="26"/>
  <c r="BK226" i="26"/>
  <c r="BJ229" i="26"/>
  <c r="BK229" i="26"/>
  <c r="BJ237" i="26"/>
  <c r="BK237" i="26"/>
  <c r="BJ240" i="26"/>
  <c r="BK240" i="26"/>
  <c r="BJ247" i="26"/>
  <c r="BK247" i="26"/>
  <c r="BJ257" i="26"/>
  <c r="BK257" i="26"/>
  <c r="CK26" i="26"/>
  <c r="CL26" i="26" s="1"/>
  <c r="BS173" i="26"/>
  <c r="BS181" i="26"/>
  <c r="BS157" i="26"/>
  <c r="BS127" i="26"/>
  <c r="BS37" i="26"/>
  <c r="BT37" i="26" s="1"/>
  <c r="Z253" i="26"/>
  <c r="AA253" i="26"/>
  <c r="Z174" i="26"/>
  <c r="AA174" i="26"/>
  <c r="Z151" i="26"/>
  <c r="AA151" i="26"/>
  <c r="Z147" i="26"/>
  <c r="AA147" i="26"/>
  <c r="Z131" i="26"/>
  <c r="AA131" i="26"/>
  <c r="Z128" i="26"/>
  <c r="AA128" i="26"/>
  <c r="Z125" i="26"/>
  <c r="AA125" i="26"/>
  <c r="Z121" i="26"/>
  <c r="AA121" i="26"/>
  <c r="Z95" i="26"/>
  <c r="AA95" i="26"/>
  <c r="Z84" i="26"/>
  <c r="AA84" i="26"/>
  <c r="Z72" i="26"/>
  <c r="AA72" i="26"/>
  <c r="Z68" i="26"/>
  <c r="AA68" i="26"/>
  <c r="Z64" i="26"/>
  <c r="AA64" i="26"/>
  <c r="Z61" i="26"/>
  <c r="AA61" i="26"/>
  <c r="Z43" i="26"/>
  <c r="AA43" i="26" s="1"/>
  <c r="Z40" i="26"/>
  <c r="AA40" i="26" s="1"/>
  <c r="Z36" i="26"/>
  <c r="AA36" i="26" s="1"/>
  <c r="Z29" i="26"/>
  <c r="AA29" i="26" s="1"/>
  <c r="Z25" i="26"/>
  <c r="AA25" i="26" s="1"/>
  <c r="AI14" i="26"/>
  <c r="AJ14" i="26" s="1"/>
  <c r="AI253" i="26"/>
  <c r="AJ253" i="26"/>
  <c r="AS52" i="26"/>
  <c r="AR52" i="26"/>
  <c r="AR59" i="26"/>
  <c r="AS59" i="26" s="1"/>
  <c r="AR69" i="26"/>
  <c r="AS69" i="26"/>
  <c r="AR111" i="26"/>
  <c r="AS111" i="26"/>
  <c r="AR133" i="26"/>
  <c r="AS133" i="26"/>
  <c r="AR180" i="26"/>
  <c r="AS180" i="26"/>
  <c r="AR183" i="26"/>
  <c r="AS183" i="26"/>
  <c r="AS194" i="26"/>
  <c r="AR194" i="26"/>
  <c r="AS220" i="26"/>
  <c r="AR220" i="26"/>
  <c r="AR235" i="26"/>
  <c r="AS235" i="26"/>
  <c r="AR246" i="26"/>
  <c r="AS246" i="26"/>
  <c r="BA14" i="26"/>
  <c r="BB14" i="26" s="1"/>
  <c r="BB42" i="26"/>
  <c r="BA42" i="26"/>
  <c r="BB62" i="26"/>
  <c r="BA62" i="26"/>
  <c r="BA70" i="26"/>
  <c r="BB70" i="26"/>
  <c r="BA74" i="26"/>
  <c r="BB74" i="26"/>
  <c r="BA78" i="26"/>
  <c r="BB78" i="26"/>
  <c r="BA90" i="26"/>
  <c r="BB90" i="26"/>
  <c r="BA102" i="26"/>
  <c r="BB102" i="26"/>
  <c r="BA106" i="26"/>
  <c r="BB106" i="26"/>
  <c r="BA110" i="26"/>
  <c r="BB110" i="26"/>
  <c r="BA118" i="26"/>
  <c r="BB118" i="26"/>
  <c r="CB248" i="26"/>
  <c r="CC248" i="26"/>
  <c r="CC255" i="26"/>
  <c r="CB255" i="26"/>
  <c r="CL101" i="26"/>
  <c r="CK101" i="26"/>
  <c r="CK105" i="26"/>
  <c r="CL105" i="26"/>
  <c r="CK129" i="26"/>
  <c r="CL129" i="26"/>
  <c r="CK133" i="26"/>
  <c r="CL133" i="26"/>
  <c r="CL137" i="26"/>
  <c r="CK137" i="26"/>
  <c r="CK157" i="26"/>
  <c r="CL157" i="26"/>
  <c r="CK161" i="26"/>
  <c r="CL161" i="26"/>
  <c r="CK165" i="26"/>
  <c r="CL165" i="26"/>
  <c r="CK177" i="26"/>
  <c r="CL177" i="26"/>
  <c r="CK184" i="26"/>
  <c r="CL184" i="26"/>
  <c r="CK250" i="26"/>
  <c r="CL250" i="26"/>
  <c r="CL261" i="26"/>
  <c r="CK261" i="26"/>
  <c r="CU109" i="26"/>
  <c r="CT109" i="26"/>
  <c r="CT172" i="26"/>
  <c r="CU172" i="26"/>
  <c r="CT180" i="26"/>
  <c r="CU180" i="26"/>
  <c r="CT198" i="26"/>
  <c r="CU198" i="26"/>
  <c r="CT205" i="26"/>
  <c r="CU205" i="26"/>
  <c r="CT217" i="26"/>
  <c r="CU217" i="26"/>
  <c r="CT225" i="26"/>
  <c r="CU225" i="26"/>
  <c r="CT249" i="26"/>
  <c r="CU249" i="26"/>
  <c r="CT257" i="26"/>
  <c r="CU257" i="26"/>
  <c r="DC75" i="26"/>
  <c r="DD75" i="26"/>
  <c r="DC87" i="26"/>
  <c r="DD87" i="26"/>
  <c r="DC123" i="26"/>
  <c r="DD123" i="26"/>
  <c r="DC135" i="26"/>
  <c r="DD135" i="26"/>
  <c r="DC171" i="26"/>
  <c r="DD171" i="26"/>
  <c r="DC183" i="26"/>
  <c r="DD183" i="26"/>
  <c r="DC219" i="26"/>
  <c r="DD219" i="26"/>
  <c r="DC231" i="26"/>
  <c r="DD231" i="26"/>
  <c r="AS255" i="26"/>
  <c r="AS89" i="26"/>
  <c r="AS150" i="26"/>
  <c r="CU241" i="26"/>
  <c r="AA249" i="26"/>
  <c r="AA139" i="26"/>
  <c r="AA47" i="26"/>
  <c r="AA135" i="26"/>
  <c r="AA159" i="26"/>
  <c r="DC239" i="26"/>
  <c r="DC191" i="26"/>
  <c r="DC143" i="26"/>
  <c r="DC95" i="26"/>
  <c r="DD23" i="26"/>
  <c r="CT213" i="26"/>
  <c r="CT201" i="26"/>
  <c r="CK169" i="26"/>
  <c r="CL109" i="26"/>
  <c r="AR93" i="26"/>
  <c r="BB94" i="26"/>
  <c r="DD207" i="26"/>
  <c r="DD111" i="26"/>
  <c r="AR121" i="26"/>
  <c r="AR103" i="26"/>
  <c r="BA114" i="26"/>
  <c r="BB98" i="26"/>
  <c r="AR258" i="26"/>
  <c r="AR210" i="26"/>
  <c r="CL86" i="26"/>
  <c r="DC259" i="26"/>
  <c r="DC247" i="26"/>
  <c r="DC235" i="26"/>
  <c r="DC223" i="26"/>
  <c r="DC211" i="26"/>
  <c r="DC199" i="26"/>
  <c r="DC187" i="26"/>
  <c r="DC175" i="26"/>
  <c r="DC163" i="26"/>
  <c r="DC151" i="26"/>
  <c r="DC139" i="26"/>
  <c r="DC127" i="26"/>
  <c r="DC115" i="26"/>
  <c r="DC103" i="26"/>
  <c r="DC91" i="26"/>
  <c r="DC79" i="26"/>
  <c r="DC67" i="26"/>
  <c r="CK141" i="26"/>
  <c r="CL93" i="26"/>
  <c r="CC108" i="26"/>
  <c r="CB108" i="26"/>
  <c r="CB112" i="26"/>
  <c r="CC112" i="26"/>
  <c r="CB120" i="26"/>
  <c r="CC120" i="26"/>
  <c r="CB138" i="26"/>
  <c r="CC138" i="26"/>
  <c r="CB188" i="26"/>
  <c r="CC188" i="26"/>
  <c r="CC203" i="26"/>
  <c r="CB203" i="26"/>
  <c r="CC207" i="26"/>
  <c r="CB207" i="26"/>
  <c r="CB218" i="26"/>
  <c r="CC218" i="26"/>
  <c r="CB233" i="26"/>
  <c r="CC233" i="26"/>
  <c r="CU15" i="26"/>
  <c r="CU27" i="26"/>
  <c r="AJ21" i="26"/>
  <c r="AS231" i="26"/>
  <c r="AS107" i="26"/>
  <c r="AS125" i="26"/>
  <c r="CU102" i="26"/>
  <c r="CU176" i="26"/>
  <c r="AA238" i="26"/>
  <c r="AA178" i="26"/>
  <c r="AA155" i="26"/>
  <c r="DC251" i="26"/>
  <c r="DC203" i="26"/>
  <c r="DC155" i="26"/>
  <c r="DC107" i="26"/>
  <c r="CU105" i="26"/>
  <c r="BA54" i="26"/>
  <c r="BB54" i="26" s="1"/>
  <c r="DD243" i="26"/>
  <c r="DD147" i="26"/>
  <c r="CK149" i="26"/>
  <c r="AR252" i="26"/>
  <c r="AI245" i="26"/>
  <c r="AJ249" i="26"/>
  <c r="CL117" i="26"/>
  <c r="BJ210" i="26"/>
  <c r="BK210" i="26"/>
  <c r="BJ239" i="26"/>
  <c r="BK239" i="26"/>
  <c r="BJ250" i="26"/>
  <c r="BK250" i="26"/>
  <c r="BT21" i="26"/>
  <c r="BS21" i="26"/>
  <c r="BS32" i="26"/>
  <c r="BT32" i="26" s="1"/>
  <c r="BS40" i="26"/>
  <c r="BT40" i="26" s="1"/>
  <c r="BS48" i="26"/>
  <c r="BT48" i="26" s="1"/>
  <c r="BS52" i="26"/>
  <c r="BT52" i="26"/>
  <c r="BS71" i="26"/>
  <c r="BT71" i="26"/>
  <c r="BS184" i="26"/>
  <c r="BT184" i="26"/>
  <c r="BT192" i="26"/>
  <c r="BS192" i="26"/>
  <c r="BS196" i="26"/>
  <c r="BT196" i="26"/>
  <c r="BT219" i="26"/>
  <c r="BS219" i="26"/>
  <c r="BS223" i="26"/>
  <c r="BT223" i="26"/>
  <c r="BS227" i="26"/>
  <c r="BT227" i="26"/>
  <c r="BT256" i="26"/>
  <c r="BS256" i="26"/>
  <c r="CC17" i="26"/>
  <c r="CC21" i="26"/>
  <c r="CB21" i="26"/>
  <c r="CB53" i="26"/>
  <c r="CC53" i="26" s="1"/>
  <c r="CB81" i="26"/>
  <c r="CC81" i="26"/>
  <c r="CB89" i="26"/>
  <c r="CC89" i="26"/>
  <c r="CU31" i="26"/>
  <c r="CT83" i="26"/>
  <c r="CU83" i="26"/>
  <c r="CT155" i="26"/>
  <c r="CU155" i="26"/>
  <c r="CT181" i="26"/>
  <c r="CU181" i="26"/>
  <c r="CU191" i="26"/>
  <c r="CT191" i="26"/>
  <c r="AJ250" i="26"/>
  <c r="BK169" i="26"/>
  <c r="BK212" i="26"/>
  <c r="BK176" i="26"/>
  <c r="BK158" i="26"/>
  <c r="CC156" i="26"/>
  <c r="CU202" i="26"/>
  <c r="CU144" i="26"/>
  <c r="AA211" i="26"/>
  <c r="AA102" i="26"/>
  <c r="AA162" i="26"/>
  <c r="AA87" i="26"/>
  <c r="AA188" i="26"/>
  <c r="AA252" i="26"/>
  <c r="AA173" i="26"/>
  <c r="AA79" i="26"/>
  <c r="AJ243" i="26"/>
  <c r="AA247" i="26"/>
  <c r="Z247" i="26"/>
  <c r="AI159" i="26"/>
  <c r="AJ159" i="26"/>
  <c r="BK50" i="26"/>
  <c r="CB20" i="26"/>
  <c r="CC20" i="26" s="1"/>
  <c r="CC84" i="26"/>
  <c r="CB84" i="26"/>
  <c r="CB115" i="26"/>
  <c r="CC115" i="26"/>
  <c r="CB247" i="26"/>
  <c r="CC247" i="26"/>
  <c r="CK219" i="26"/>
  <c r="CL219" i="26"/>
  <c r="CK227" i="26"/>
  <c r="CL227" i="26"/>
  <c r="BK122" i="26"/>
  <c r="BJ122" i="26"/>
  <c r="BB48" i="26"/>
  <c r="BB56" i="26"/>
  <c r="T249" i="22"/>
  <c r="T807" i="22"/>
  <c r="AJ177" i="26"/>
  <c r="AI177" i="26"/>
  <c r="AI261" i="26"/>
  <c r="AJ261" i="26"/>
  <c r="BS215" i="26"/>
  <c r="BT215" i="26"/>
  <c r="CL128" i="26"/>
  <c r="CK128" i="26"/>
  <c r="AJ184" i="26"/>
  <c r="AS185" i="26"/>
  <c r="AS114" i="26"/>
  <c r="BB241" i="26"/>
  <c r="BB148" i="26"/>
  <c r="BK256" i="26"/>
  <c r="BK192" i="26"/>
  <c r="CC152" i="26"/>
  <c r="CL43" i="26"/>
  <c r="AA19" i="26"/>
  <c r="AA23" i="26"/>
  <c r="AA138" i="26"/>
  <c r="AA248" i="26"/>
  <c r="AA200" i="26"/>
  <c r="AA124" i="26"/>
  <c r="AA117" i="26"/>
  <c r="AI146" i="26"/>
  <c r="AR206" i="26"/>
  <c r="AR104" i="26"/>
  <c r="CK140" i="26"/>
  <c r="CT187" i="26"/>
  <c r="CB159" i="26"/>
  <c r="BS259" i="26"/>
  <c r="AI150" i="26"/>
  <c r="DD86" i="26"/>
  <c r="CK82" i="26"/>
  <c r="AI131" i="26"/>
  <c r="AJ119" i="26"/>
  <c r="DC42" i="26"/>
  <c r="AI207" i="26"/>
  <c r="BT161" i="26"/>
  <c r="BS17" i="26"/>
  <c r="AI196" i="26"/>
  <c r="AJ237" i="26"/>
  <c r="AA215" i="26"/>
  <c r="Z215" i="26"/>
  <c r="AS101" i="26"/>
  <c r="AR101" i="26"/>
  <c r="BK74" i="26"/>
  <c r="BJ74" i="26"/>
  <c r="CB49" i="26"/>
  <c r="CC49" i="26" s="1"/>
  <c r="CB73" i="26"/>
  <c r="CC73" i="26"/>
  <c r="CB85" i="26"/>
  <c r="CC85" i="26"/>
  <c r="CU71" i="26"/>
  <c r="CT71" i="26"/>
  <c r="AJ29" i="26"/>
  <c r="AJ240" i="26"/>
  <c r="AS233" i="26"/>
  <c r="AS215" i="26"/>
  <c r="AS191" i="26"/>
  <c r="AS224" i="26"/>
  <c r="AS141" i="26"/>
  <c r="AS100" i="26"/>
  <c r="BB135" i="26"/>
  <c r="BB158" i="26"/>
  <c r="BB142" i="26"/>
  <c r="BK209" i="26"/>
  <c r="BK145" i="26"/>
  <c r="BK125" i="26"/>
  <c r="BK93" i="26"/>
  <c r="BK246" i="26"/>
  <c r="BK182" i="26"/>
  <c r="BT28" i="26"/>
  <c r="CL194" i="26"/>
  <c r="CL75" i="26"/>
  <c r="CU194" i="26"/>
  <c r="CU212" i="26"/>
  <c r="CU148" i="26"/>
  <c r="AA114" i="26"/>
  <c r="AA110" i="26"/>
  <c r="AA103" i="26"/>
  <c r="AA88" i="26"/>
  <c r="AA229" i="26"/>
  <c r="AA157" i="26"/>
  <c r="CB137" i="26"/>
  <c r="AR147" i="26"/>
  <c r="CK168" i="26"/>
  <c r="CK156" i="26"/>
  <c r="CK144" i="26"/>
  <c r="CK132" i="26"/>
  <c r="CK120" i="26"/>
  <c r="CK108" i="26"/>
  <c r="CB88" i="26"/>
  <c r="CB76" i="26"/>
  <c r="CC64" i="26"/>
  <c r="CB72" i="26"/>
  <c r="CB111" i="26"/>
  <c r="AR151" i="26"/>
  <c r="AJ162" i="26"/>
  <c r="AI120" i="26"/>
  <c r="AI108" i="26"/>
  <c r="AI84" i="26"/>
  <c r="AJ72" i="26"/>
  <c r="CK172" i="26"/>
  <c r="CK160" i="26"/>
  <c r="CK148" i="26"/>
  <c r="CK136" i="26"/>
  <c r="CK124" i="26"/>
  <c r="CK112" i="26"/>
  <c r="CL100" i="26"/>
  <c r="BK94" i="26"/>
  <c r="BB44" i="26"/>
  <c r="BA20" i="26"/>
  <c r="AR144" i="26"/>
  <c r="AI161" i="26"/>
  <c r="AI107" i="26"/>
  <c r="BS154" i="26"/>
  <c r="CU95" i="26"/>
  <c r="CT23" i="26"/>
  <c r="CK201" i="26"/>
  <c r="CC211" i="26"/>
  <c r="BT197" i="26"/>
  <c r="AJ172" i="26"/>
  <c r="AJ124" i="26"/>
  <c r="AA221" i="26"/>
  <c r="Z221" i="26"/>
  <c r="AJ46" i="26"/>
  <c r="AI46" i="26"/>
  <c r="BA61" i="26"/>
  <c r="BB61" i="26"/>
  <c r="BB73" i="26"/>
  <c r="BA73" i="26"/>
  <c r="BB85" i="26"/>
  <c r="BA85" i="26"/>
  <c r="BB97" i="26"/>
  <c r="BA97" i="26"/>
  <c r="BB109" i="26"/>
  <c r="BA109" i="26"/>
  <c r="AJ25" i="26"/>
  <c r="AJ254" i="26"/>
  <c r="AS221" i="26"/>
  <c r="AS67" i="26"/>
  <c r="AS51" i="26"/>
  <c r="AS230" i="26"/>
  <c r="AS188" i="26"/>
  <c r="BB151" i="26"/>
  <c r="BB125" i="26"/>
  <c r="BB138" i="26"/>
  <c r="CU98" i="26"/>
  <c r="AA154" i="26"/>
  <c r="AA127" i="26"/>
  <c r="AA99" i="26"/>
  <c r="AA76" i="26"/>
  <c r="AA204" i="26"/>
  <c r="AA223" i="26"/>
  <c r="AR165" i="26"/>
  <c r="CL92" i="26"/>
  <c r="CU50" i="26"/>
  <c r="AJ169" i="26"/>
  <c r="CL104" i="26"/>
  <c r="AI257" i="26"/>
  <c r="AJ203" i="26"/>
  <c r="CB127" i="26"/>
  <c r="CC97" i="26"/>
  <c r="AI166" i="26"/>
  <c r="AJ142" i="26"/>
  <c r="AI112" i="26"/>
  <c r="AS202" i="26"/>
  <c r="AR202" i="26"/>
  <c r="Z259" i="26"/>
  <c r="AA259" i="26"/>
  <c r="Z256" i="26"/>
  <c r="AA256" i="26"/>
  <c r="Z250" i="26"/>
  <c r="AA250" i="26"/>
  <c r="Z207" i="26"/>
  <c r="AA207" i="26"/>
  <c r="Z197" i="26"/>
  <c r="AA197" i="26"/>
  <c r="Z187" i="26"/>
  <c r="AA187" i="26"/>
  <c r="Z144" i="26"/>
  <c r="AA144" i="26"/>
  <c r="Z133" i="26"/>
  <c r="AA133" i="26"/>
  <c r="Z123" i="26"/>
  <c r="AA123" i="26"/>
  <c r="Z80" i="26"/>
  <c r="AA80" i="26"/>
  <c r="Z69" i="26"/>
  <c r="AA69" i="26"/>
  <c r="Z59" i="26"/>
  <c r="AA59" i="26" s="1"/>
  <c r="Z16" i="26"/>
  <c r="AA16" i="26" s="1"/>
  <c r="AI33" i="26"/>
  <c r="AJ33" i="26" s="1"/>
  <c r="AI37" i="26"/>
  <c r="AJ37" i="26" s="1"/>
  <c r="AI40" i="26"/>
  <c r="AJ40" i="26" s="1"/>
  <c r="AI53" i="26"/>
  <c r="AJ53" i="26" s="1"/>
  <c r="AI56" i="26"/>
  <c r="AJ56" i="26" s="1"/>
  <c r="AI116" i="26"/>
  <c r="AJ116" i="26"/>
  <c r="AI132" i="26"/>
  <c r="AJ132" i="26"/>
  <c r="AI139" i="26"/>
  <c r="AJ139" i="26"/>
  <c r="AI143" i="26"/>
  <c r="AJ143" i="26"/>
  <c r="AI216" i="26"/>
  <c r="AJ216" i="26"/>
  <c r="AI226" i="26"/>
  <c r="AJ226" i="26"/>
  <c r="AI229" i="26"/>
  <c r="AJ229" i="26"/>
  <c r="AJ235" i="26"/>
  <c r="AI235" i="26"/>
  <c r="AI241" i="26"/>
  <c r="AJ241" i="26"/>
  <c r="AR218" i="26"/>
  <c r="AS218" i="26"/>
  <c r="AR227" i="26"/>
  <c r="AS227" i="26"/>
  <c r="BA163" i="26"/>
  <c r="BB163" i="26"/>
  <c r="BA173" i="26"/>
  <c r="BB173" i="26"/>
  <c r="BA176" i="26"/>
  <c r="BB176" i="26"/>
  <c r="BA182" i="26"/>
  <c r="BB182" i="26"/>
  <c r="BJ131" i="26"/>
  <c r="BK131" i="26"/>
  <c r="BJ139" i="26"/>
  <c r="BK139" i="26"/>
  <c r="BJ147" i="26"/>
  <c r="BK147" i="26"/>
  <c r="BJ155" i="26"/>
  <c r="BK155" i="26"/>
  <c r="BJ163" i="26"/>
  <c r="BK163" i="26"/>
  <c r="BJ171" i="26"/>
  <c r="BK171" i="26"/>
  <c r="BJ179" i="26"/>
  <c r="BK179" i="26"/>
  <c r="BJ187" i="26"/>
  <c r="BK187" i="26"/>
  <c r="BJ195" i="26"/>
  <c r="BK195" i="26"/>
  <c r="BJ203" i="26"/>
  <c r="BK203" i="26"/>
  <c r="BJ211" i="26"/>
  <c r="BK211" i="26"/>
  <c r="BJ219" i="26"/>
  <c r="BK219" i="26"/>
  <c r="BJ227" i="26"/>
  <c r="BK227" i="26"/>
  <c r="BJ235" i="26"/>
  <c r="BK235" i="26"/>
  <c r="BJ243" i="26"/>
  <c r="BK243" i="26"/>
  <c r="BJ251" i="26"/>
  <c r="BK251" i="26"/>
  <c r="BJ259" i="26"/>
  <c r="BK259" i="26"/>
  <c r="BS24" i="26"/>
  <c r="BT24" i="26"/>
  <c r="BS56" i="26"/>
  <c r="BT56" i="26" s="1"/>
  <c r="BS90" i="26"/>
  <c r="BT90" i="26"/>
  <c r="BS94" i="26"/>
  <c r="BT94" i="26"/>
  <c r="BS98" i="26"/>
  <c r="BT98" i="26"/>
  <c r="BS182" i="26"/>
  <c r="BT182" i="26"/>
  <c r="BT186" i="26"/>
  <c r="BS186" i="26"/>
  <c r="BT189" i="26"/>
  <c r="BS189" i="26"/>
  <c r="BS204" i="26"/>
  <c r="BT204" i="26"/>
  <c r="BS211" i="26"/>
  <c r="BT211" i="26"/>
  <c r="BS228" i="26"/>
  <c r="BT228" i="26"/>
  <c r="BT231" i="26"/>
  <c r="BS231" i="26"/>
  <c r="BS235" i="26"/>
  <c r="BT235" i="26"/>
  <c r="BT241" i="26"/>
  <c r="BS241" i="26"/>
  <c r="BS252" i="26"/>
  <c r="BT252" i="26"/>
  <c r="BT255" i="26"/>
  <c r="BS255" i="26"/>
  <c r="CB96" i="26"/>
  <c r="CC96" i="26"/>
  <c r="CB117" i="26"/>
  <c r="CC117" i="26"/>
  <c r="CB130" i="26"/>
  <c r="CC130" i="26"/>
  <c r="CC133" i="26"/>
  <c r="CB133" i="26"/>
  <c r="CB146" i="26"/>
  <c r="CC146" i="26"/>
  <c r="CC149" i="26"/>
  <c r="CB149" i="26"/>
  <c r="CB162" i="26"/>
  <c r="CC162" i="26"/>
  <c r="CB165" i="26"/>
  <c r="CC165" i="26"/>
  <c r="CB178" i="26"/>
  <c r="CC178" i="26"/>
  <c r="CC181" i="26"/>
  <c r="CB181" i="26"/>
  <c r="CB194" i="26"/>
  <c r="CC194" i="26"/>
  <c r="CC197" i="26"/>
  <c r="CB197" i="26"/>
  <c r="CB210" i="26"/>
  <c r="CC210" i="26"/>
  <c r="CB213" i="26"/>
  <c r="CC213" i="26"/>
  <c r="CB226" i="26"/>
  <c r="CC226" i="26"/>
  <c r="CC229" i="26"/>
  <c r="CB229" i="26"/>
  <c r="CB242" i="26"/>
  <c r="CC242" i="26"/>
  <c r="CC245" i="26"/>
  <c r="CB245" i="26"/>
  <c r="CB258" i="26"/>
  <c r="CC258" i="26"/>
  <c r="CB261" i="26"/>
  <c r="CC261" i="26"/>
  <c r="CK21" i="26"/>
  <c r="CL21" i="26" s="1"/>
  <c r="CK24" i="26"/>
  <c r="CL24" i="26" s="1"/>
  <c r="CK37" i="26"/>
  <c r="CL37" i="26" s="1"/>
  <c r="CK40" i="26"/>
  <c r="CL40" i="26" s="1"/>
  <c r="CK53" i="26"/>
  <c r="CL53" i="26"/>
  <c r="CK56" i="26"/>
  <c r="CL56" i="26" s="1"/>
  <c r="CK69" i="26"/>
  <c r="CL69" i="26"/>
  <c r="CL72" i="26"/>
  <c r="CK72" i="26"/>
  <c r="CK85" i="26"/>
  <c r="CL85" i="26"/>
  <c r="CK88" i="26"/>
  <c r="CL88" i="26"/>
  <c r="CL111" i="26"/>
  <c r="CK111" i="26"/>
  <c r="CK119" i="26"/>
  <c r="CL119" i="26"/>
  <c r="CL123" i="26"/>
  <c r="CK123" i="26"/>
  <c r="CL127" i="26"/>
  <c r="CK127" i="26"/>
  <c r="CK131" i="26"/>
  <c r="CL131" i="26"/>
  <c r="CL135" i="26"/>
  <c r="CK135" i="26"/>
  <c r="CL139" i="26"/>
  <c r="CK139" i="26"/>
  <c r="CK143" i="26"/>
  <c r="CL143" i="26"/>
  <c r="CL147" i="26"/>
  <c r="CK147" i="26"/>
  <c r="CL151" i="26"/>
  <c r="CK151" i="26"/>
  <c r="CL159" i="26"/>
  <c r="CK159" i="26"/>
  <c r="CK167" i="26"/>
  <c r="CL167" i="26"/>
  <c r="CL171" i="26"/>
  <c r="CK171" i="26"/>
  <c r="CL175" i="26"/>
  <c r="CK175" i="26"/>
  <c r="CK188" i="26"/>
  <c r="CL188" i="26"/>
  <c r="CK191" i="26"/>
  <c r="CL191" i="26"/>
  <c r="CK204" i="26"/>
  <c r="CL204" i="26"/>
  <c r="CL207" i="26"/>
  <c r="CK207" i="26"/>
  <c r="CL223" i="26"/>
  <c r="CK223" i="26"/>
  <c r="CK236" i="26"/>
  <c r="CL236" i="26"/>
  <c r="CK239" i="26"/>
  <c r="CL239" i="26"/>
  <c r="CK252" i="26"/>
  <c r="CL252" i="26"/>
  <c r="CL255" i="26"/>
  <c r="CK255" i="26"/>
  <c r="CT14" i="26"/>
  <c r="CU14" i="26" s="1"/>
  <c r="CT18" i="26"/>
  <c r="CU18" i="26" s="1"/>
  <c r="CU22" i="26"/>
  <c r="CT22" i="26"/>
  <c r="CT26" i="26"/>
  <c r="CU26" i="26" s="1"/>
  <c r="CU30" i="26"/>
  <c r="CT30" i="26"/>
  <c r="CT34" i="26"/>
  <c r="CU34" i="26" s="1"/>
  <c r="CT38" i="26"/>
  <c r="CU38" i="26" s="1"/>
  <c r="CU42" i="26"/>
  <c r="CT42" i="26"/>
  <c r="CT46" i="26"/>
  <c r="CU46" i="26" s="1"/>
  <c r="CT54" i="26"/>
  <c r="CU54" i="26" s="1"/>
  <c r="CT58" i="26"/>
  <c r="CU58" i="26" s="1"/>
  <c r="CT62" i="26"/>
  <c r="CU62" i="26"/>
  <c r="CU66" i="26"/>
  <c r="CT66" i="26"/>
  <c r="CT70" i="26"/>
  <c r="CU70" i="26"/>
  <c r="CU74" i="26"/>
  <c r="CT74" i="26"/>
  <c r="CT78" i="26"/>
  <c r="CU78" i="26"/>
  <c r="CT82" i="26"/>
  <c r="CU82" i="26"/>
  <c r="CU86" i="26"/>
  <c r="CT86" i="26"/>
  <c r="CT90" i="26"/>
  <c r="CU90" i="26"/>
  <c r="CU94" i="26"/>
  <c r="CT94" i="26"/>
  <c r="CT97" i="26"/>
  <c r="CU97" i="26"/>
  <c r="CT110" i="26"/>
  <c r="CU110" i="26"/>
  <c r="CT113" i="26"/>
  <c r="CU113" i="26"/>
  <c r="CT126" i="26"/>
  <c r="CU126" i="26"/>
  <c r="CU129" i="26"/>
  <c r="CT129" i="26"/>
  <c r="CT142" i="26"/>
  <c r="CU142" i="26"/>
  <c r="CT145" i="26"/>
  <c r="CU145" i="26"/>
  <c r="CT158" i="26"/>
  <c r="CU158" i="26"/>
  <c r="CT161" i="26"/>
  <c r="CU161" i="26"/>
  <c r="CT174" i="26"/>
  <c r="CU174" i="26"/>
  <c r="CT190" i="26"/>
  <c r="CU190" i="26"/>
  <c r="CT193" i="26"/>
  <c r="CU193" i="26"/>
  <c r="CT206" i="26"/>
  <c r="CU206" i="26"/>
  <c r="CT209" i="26"/>
  <c r="CU209" i="26"/>
  <c r="CT216" i="26"/>
  <c r="CU216" i="26"/>
  <c r="CT220" i="26"/>
  <c r="CU220" i="26"/>
  <c r="CT224" i="26"/>
  <c r="CU224" i="26"/>
  <c r="CT228" i="26"/>
  <c r="CU228" i="26"/>
  <c r="CT232" i="26"/>
  <c r="CU232" i="26"/>
  <c r="CT236" i="26"/>
  <c r="CU236" i="26"/>
  <c r="CT244" i="26"/>
  <c r="CU244" i="26"/>
  <c r="CT248" i="26"/>
  <c r="CU248" i="26"/>
  <c r="CT252" i="26"/>
  <c r="CU252" i="26"/>
  <c r="CT256" i="26"/>
  <c r="CU256" i="26"/>
  <c r="CT260" i="26"/>
  <c r="CU260" i="26"/>
  <c r="DC14" i="26"/>
  <c r="DD14" i="26" s="1"/>
  <c r="DC18" i="26"/>
  <c r="DD18" i="26"/>
  <c r="DC22" i="26"/>
  <c r="DD22" i="26"/>
  <c r="DC26" i="26"/>
  <c r="DD26" i="26" s="1"/>
  <c r="DC30" i="26"/>
  <c r="DD30" i="26"/>
  <c r="DC34" i="26"/>
  <c r="DD34" i="26" s="1"/>
  <c r="DC38" i="26"/>
  <c r="DD38" i="26" s="1"/>
  <c r="DD46" i="26"/>
  <c r="DC46" i="26"/>
  <c r="DC50" i="26"/>
  <c r="DD50" i="26" s="1"/>
  <c r="DC54" i="26"/>
  <c r="DD54" i="26" s="1"/>
  <c r="DC58" i="26"/>
  <c r="DD58" i="26" s="1"/>
  <c r="DD62" i="26"/>
  <c r="DC62" i="26"/>
  <c r="DD66" i="26"/>
  <c r="DC66" i="26"/>
  <c r="DC70" i="26"/>
  <c r="DD70" i="26"/>
  <c r="DC74" i="26"/>
  <c r="DD74" i="26"/>
  <c r="DD78" i="26"/>
  <c r="DC78" i="26"/>
  <c r="DD82" i="26"/>
  <c r="DC82" i="26"/>
  <c r="DD90" i="26"/>
  <c r="DC90" i="26"/>
  <c r="DD94" i="26"/>
  <c r="DC94" i="26"/>
  <c r="DC98" i="26"/>
  <c r="DD98" i="26"/>
  <c r="DD102" i="26"/>
  <c r="DC102" i="26"/>
  <c r="DC106" i="26"/>
  <c r="DD106" i="26"/>
  <c r="DC110" i="26"/>
  <c r="DD110" i="26"/>
  <c r="DC114" i="26"/>
  <c r="DD114" i="26"/>
  <c r="DC118" i="26"/>
  <c r="DD118" i="26"/>
  <c r="DC122" i="26"/>
  <c r="DD122" i="26"/>
  <c r="DD130" i="26"/>
  <c r="DC130" i="26"/>
  <c r="DD142" i="26"/>
  <c r="DC142" i="26"/>
  <c r="DC146" i="26"/>
  <c r="DD146" i="26"/>
  <c r="DD150" i="26"/>
  <c r="DC150" i="26"/>
  <c r="DD154" i="26"/>
  <c r="DC154" i="26"/>
  <c r="DC158" i="26"/>
  <c r="DD158" i="26"/>
  <c r="DD162" i="26"/>
  <c r="DC162" i="26"/>
  <c r="DC170" i="26"/>
  <c r="DD170" i="26"/>
  <c r="DC178" i="26"/>
  <c r="DD178" i="26"/>
  <c r="DD186" i="26"/>
  <c r="DC186" i="26"/>
  <c r="DD190" i="26"/>
  <c r="DC190" i="26"/>
  <c r="DC194" i="26"/>
  <c r="DD194" i="26"/>
  <c r="DD198" i="26"/>
  <c r="DC198" i="26"/>
  <c r="DD202" i="26"/>
  <c r="DC202" i="26"/>
  <c r="DC206" i="26"/>
  <c r="DD206" i="26"/>
  <c r="DC210" i="26"/>
  <c r="DD210" i="26"/>
  <c r="DC214" i="26"/>
  <c r="DD214" i="26"/>
  <c r="DC218" i="26"/>
  <c r="DD218" i="26"/>
  <c r="DD222" i="26"/>
  <c r="DC222" i="26"/>
  <c r="DD226" i="26"/>
  <c r="DC226" i="26"/>
  <c r="DD238" i="26"/>
  <c r="DC238" i="26"/>
  <c r="DC242" i="26"/>
  <c r="DD242" i="26"/>
  <c r="DD246" i="26"/>
  <c r="DC246" i="26"/>
  <c r="DD250" i="26"/>
  <c r="DC250" i="26"/>
  <c r="DC254" i="26"/>
  <c r="DD254" i="26"/>
  <c r="DC258" i="26"/>
  <c r="DD258" i="26"/>
  <c r="T1000" i="22"/>
  <c r="T532" i="22"/>
  <c r="CT177" i="26"/>
  <c r="DD174" i="26"/>
  <c r="CL107" i="26"/>
  <c r="DC138" i="26"/>
  <c r="DD230" i="26"/>
  <c r="DC126" i="26"/>
  <c r="T759" i="22"/>
  <c r="T631" i="22"/>
  <c r="T477" i="22"/>
  <c r="T445" i="22"/>
  <c r="T266" i="22"/>
  <c r="CU240" i="26"/>
  <c r="CK163" i="26"/>
  <c r="BS207" i="26"/>
  <c r="DD182" i="26"/>
  <c r="DD234" i="26"/>
  <c r="CK115" i="26"/>
  <c r="DC166" i="26"/>
  <c r="CC114" i="26"/>
  <c r="DD134" i="26"/>
  <c r="CC103" i="26"/>
  <c r="Z213" i="26"/>
  <c r="AA213" i="26"/>
  <c r="Z150" i="26"/>
  <c r="AA150" i="26"/>
  <c r="Z86" i="26"/>
  <c r="AA86" i="26"/>
  <c r="Z22" i="26"/>
  <c r="AA22" i="26"/>
  <c r="AJ44" i="26"/>
  <c r="BK31" i="26"/>
  <c r="CC37" i="26"/>
  <c r="T89" i="22"/>
  <c r="T41" i="22"/>
  <c r="Z236" i="26"/>
  <c r="AA236" i="26"/>
  <c r="Z227" i="26"/>
  <c r="AA227" i="26"/>
  <c r="Z218" i="26"/>
  <c r="AA218" i="26"/>
  <c r="Z176" i="26"/>
  <c r="AA176" i="26"/>
  <c r="Z165" i="26"/>
  <c r="AA165" i="26"/>
  <c r="Z112" i="26"/>
  <c r="AA112" i="26"/>
  <c r="Z101" i="26"/>
  <c r="AA101" i="26"/>
  <c r="Z48" i="26"/>
  <c r="AA48" i="26" s="1"/>
  <c r="Z27" i="26"/>
  <c r="AA27" i="26" s="1"/>
  <c r="Z245" i="26"/>
  <c r="AA245" i="26"/>
  <c r="Z182" i="26"/>
  <c r="AA182" i="26"/>
  <c r="Z118" i="26"/>
  <c r="AA118" i="26"/>
  <c r="Z54" i="26"/>
  <c r="AA54" i="26" s="1"/>
  <c r="BJ27" i="26"/>
  <c r="BK27" i="26" s="1"/>
  <c r="BK35" i="26"/>
  <c r="BK39" i="26"/>
  <c r="BK51" i="26"/>
  <c r="BJ75" i="26"/>
  <c r="BK75" i="26"/>
  <c r="BJ100" i="26"/>
  <c r="BK100" i="26"/>
  <c r="CC33" i="26"/>
  <c r="AJ102" i="26"/>
  <c r="AS239" i="26"/>
  <c r="AS102" i="26"/>
  <c r="BB253" i="26"/>
  <c r="BB149" i="26"/>
  <c r="BB134" i="26"/>
  <c r="BT50" i="26"/>
  <c r="BT18" i="26"/>
  <c r="CL256" i="26"/>
  <c r="CL240" i="26"/>
  <c r="CL89" i="26"/>
  <c r="CL73" i="26"/>
  <c r="CL57" i="26"/>
  <c r="CL41" i="26"/>
  <c r="CL25" i="26"/>
  <c r="CL208" i="26"/>
  <c r="CU261" i="26"/>
  <c r="CU253" i="26"/>
  <c r="CU245" i="26"/>
  <c r="CU237" i="26"/>
  <c r="CU229" i="26"/>
  <c r="CU221" i="26"/>
  <c r="CU178" i="26"/>
  <c r="CU114" i="26"/>
  <c r="AA226" i="26"/>
  <c r="AA258" i="26"/>
  <c r="AA168" i="26"/>
  <c r="AA212" i="26"/>
  <c r="AA244" i="26"/>
  <c r="CB107" i="26"/>
  <c r="BS249" i="26"/>
  <c r="BS225" i="26"/>
  <c r="BS201" i="26"/>
  <c r="BK19" i="26"/>
  <c r="CK96" i="26"/>
  <c r="CL60" i="26"/>
  <c r="BT194" i="26"/>
  <c r="AJ217" i="26"/>
  <c r="BT232" i="26"/>
  <c r="CU133" i="26"/>
  <c r="CC201" i="26"/>
  <c r="CC93" i="26"/>
  <c r="CB45" i="26"/>
  <c r="CC45" i="26" s="1"/>
  <c r="BT79" i="26"/>
  <c r="BJ47" i="26"/>
  <c r="BK47" i="26" s="1"/>
  <c r="CL76" i="26"/>
  <c r="CL28" i="26"/>
  <c r="CU197" i="26"/>
  <c r="CU101" i="26"/>
  <c r="CK243" i="26"/>
  <c r="CK195" i="26"/>
  <c r="CB217" i="26"/>
  <c r="CB169" i="26"/>
  <c r="CB121" i="26"/>
  <c r="CC25" i="26"/>
  <c r="BK87" i="26"/>
  <c r="AR149" i="26"/>
  <c r="AR78" i="26"/>
  <c r="AS78" i="26"/>
  <c r="BB26" i="26"/>
  <c r="BA38" i="26"/>
  <c r="BB38" i="26" s="1"/>
  <c r="BB50" i="26"/>
  <c r="BA86" i="26"/>
  <c r="BB86" i="26"/>
  <c r="AJ27" i="26"/>
  <c r="BB235" i="26"/>
  <c r="BB256" i="26"/>
  <c r="BK123" i="26"/>
  <c r="BT212" i="26"/>
  <c r="BT64" i="26"/>
  <c r="CC104" i="26"/>
  <c r="CC230" i="26"/>
  <c r="CC198" i="26"/>
  <c r="CC166" i="26"/>
  <c r="CC134" i="26"/>
  <c r="CL192" i="26"/>
  <c r="CU162" i="26"/>
  <c r="AA33" i="26"/>
  <c r="AA65" i="26"/>
  <c r="AA97" i="26"/>
  <c r="AA129" i="26"/>
  <c r="AA161" i="26"/>
  <c r="AA193" i="26"/>
  <c r="AA235" i="26"/>
  <c r="AA202" i="26"/>
  <c r="AA104" i="26"/>
  <c r="BK126" i="26"/>
  <c r="AS140" i="26"/>
  <c r="CK44" i="26"/>
  <c r="CL44" i="26" s="1"/>
  <c r="CB57" i="26"/>
  <c r="CC57" i="26" s="1"/>
  <c r="BT91" i="26"/>
  <c r="BJ59" i="26"/>
  <c r="BK59" i="26" s="1"/>
  <c r="AJ198" i="26"/>
  <c r="AJ96" i="26"/>
  <c r="AR48" i="26"/>
  <c r="AS48" i="26" s="1"/>
  <c r="AJ113" i="26"/>
  <c r="CB61" i="26"/>
  <c r="BT95" i="26"/>
  <c r="BJ63" i="26"/>
  <c r="AJ22" i="26"/>
  <c r="AS16" i="26"/>
  <c r="AJ48" i="26"/>
  <c r="AS14" i="26"/>
  <c r="AS38" i="26"/>
  <c r="BB27" i="26"/>
  <c r="BB39" i="26"/>
  <c r="BB51" i="26"/>
  <c r="AJ12" i="26"/>
  <c r="AJ36" i="26"/>
  <c r="AJ60" i="26"/>
  <c r="T233" i="22"/>
  <c r="T217" i="22"/>
  <c r="T151" i="22"/>
  <c r="X151" i="22"/>
  <c r="Y151" i="22" s="1"/>
  <c r="AR151" i="22" s="1"/>
  <c r="AS151" i="22" s="1"/>
  <c r="AT151" i="22" s="1"/>
  <c r="T911" i="22"/>
  <c r="T895" i="22"/>
  <c r="T850" i="22"/>
  <c r="T546" i="22"/>
  <c r="T435" i="22"/>
  <c r="X206" i="22"/>
  <c r="Y206" i="22" s="1"/>
  <c r="AR206" i="22" s="1"/>
  <c r="AS206" i="22" s="1"/>
  <c r="AT206" i="22" s="1"/>
  <c r="AU206" i="22" s="1"/>
  <c r="T995" i="22"/>
  <c r="T979" i="22"/>
  <c r="T889" i="22"/>
  <c r="T870" i="22"/>
  <c r="T803" i="22"/>
  <c r="T787" i="22"/>
  <c r="T771" i="22"/>
  <c r="T755" i="22"/>
  <c r="T614" i="22"/>
  <c r="T569" i="22"/>
  <c r="T550" i="22"/>
  <c r="T980" i="22"/>
  <c r="T896" i="22"/>
  <c r="T868" i="22"/>
  <c r="T828" i="22"/>
  <c r="T792" i="22"/>
  <c r="T728" i="22"/>
  <c r="T696" i="22"/>
  <c r="T684" i="22"/>
  <c r="T644" i="22"/>
  <c r="T632" i="22"/>
  <c r="T572" i="22"/>
  <c r="T564" i="22"/>
  <c r="T560" i="22"/>
  <c r="T552" i="22"/>
  <c r="T540" i="22"/>
  <c r="T496" i="22"/>
  <c r="T484" i="22"/>
  <c r="T452" i="22"/>
  <c r="T392" i="22"/>
  <c r="T380" i="22"/>
  <c r="T368" i="22"/>
  <c r="T356" i="22"/>
  <c r="T308" i="22"/>
  <c r="T296" i="22"/>
  <c r="T284" i="22"/>
  <c r="T260" i="22"/>
  <c r="T252" i="22"/>
  <c r="T240" i="22"/>
  <c r="T196" i="22"/>
  <c r="T144" i="22"/>
  <c r="T92" i="22"/>
  <c r="T950" i="22"/>
  <c r="T937" i="22"/>
  <c r="T931" i="22"/>
  <c r="T886" i="22"/>
  <c r="T793" i="22"/>
  <c r="T675" i="22"/>
  <c r="T633" i="22"/>
  <c r="T617" i="22"/>
  <c r="T595" i="22"/>
  <c r="T521" i="22"/>
  <c r="T505" i="22"/>
  <c r="T470" i="22"/>
  <c r="T451" i="22"/>
  <c r="T178" i="22"/>
  <c r="T166" i="22"/>
  <c r="T155" i="22"/>
  <c r="T134" i="22"/>
  <c r="T87" i="22"/>
  <c r="T77" i="22"/>
  <c r="T45" i="22"/>
  <c r="T34" i="22"/>
  <c r="T876" i="22"/>
  <c r="T832" i="22"/>
  <c r="T804" i="22"/>
  <c r="T764" i="22"/>
  <c r="T756" i="22"/>
  <c r="T712" i="22"/>
  <c r="T648" i="22"/>
  <c r="T636" i="22"/>
  <c r="T612" i="22"/>
  <c r="T576" i="22"/>
  <c r="T504" i="22"/>
  <c r="T492" i="22"/>
  <c r="T480" i="22"/>
  <c r="T456" i="22"/>
  <c r="T444" i="22"/>
  <c r="T432" i="22"/>
  <c r="T428" i="22"/>
  <c r="T416" i="22"/>
  <c r="T404" i="22"/>
  <c r="T360" i="22"/>
  <c r="T348" i="22"/>
  <c r="T336" i="22"/>
  <c r="T328" i="22"/>
  <c r="T312" i="22"/>
  <c r="T288" i="22"/>
  <c r="T264" i="22"/>
  <c r="T236" i="22"/>
  <c r="T216" i="22"/>
  <c r="T208" i="22"/>
  <c r="T168" i="22"/>
  <c r="T120" i="22"/>
  <c r="T104" i="22"/>
  <c r="T96" i="22"/>
  <c r="T76" i="22"/>
  <c r="T28" i="22"/>
  <c r="T963" i="22"/>
  <c r="T947" i="22"/>
  <c r="T899" i="22"/>
  <c r="T806" i="22"/>
  <c r="T790" i="22"/>
  <c r="T742" i="22"/>
  <c r="T707" i="22"/>
  <c r="T691" i="22"/>
  <c r="T678" i="22"/>
  <c r="T585" i="22"/>
  <c r="T531" i="22"/>
  <c r="T499" i="22"/>
  <c r="T171" i="22"/>
  <c r="T93" i="22"/>
  <c r="T964" i="22"/>
  <c r="T860" i="22"/>
  <c r="T852" i="22"/>
  <c r="T808" i="22"/>
  <c r="T752" i="22"/>
  <c r="T704" i="22"/>
  <c r="T692" i="22"/>
  <c r="T672" i="22"/>
  <c r="T628" i="22"/>
  <c r="T600" i="22"/>
  <c r="T568" i="22"/>
  <c r="T512" i="22"/>
  <c r="T500" i="22"/>
  <c r="T476" i="22"/>
  <c r="T436" i="22"/>
  <c r="T408" i="22"/>
  <c r="T384" i="22"/>
  <c r="T376" i="22"/>
  <c r="T364" i="22"/>
  <c r="T352" i="22"/>
  <c r="T324" i="22"/>
  <c r="T316" i="22"/>
  <c r="T304" i="22"/>
  <c r="T292" i="22"/>
  <c r="T256" i="22"/>
  <c r="T244" i="22"/>
  <c r="T140" i="22"/>
  <c r="T88" i="22"/>
  <c r="T60" i="22"/>
  <c r="T32" i="22"/>
  <c r="T949" i="22"/>
  <c r="T893" i="22"/>
  <c r="Y82" i="22"/>
  <c r="T1004" i="22"/>
  <c r="T996" i="22"/>
  <c r="T984" i="22"/>
  <c r="T956" i="22"/>
  <c r="T936" i="22"/>
  <c r="T924" i="22"/>
  <c r="T1009" i="22"/>
  <c r="T997" i="22"/>
  <c r="T985" i="22"/>
  <c r="T969" i="22"/>
  <c r="T965" i="22"/>
  <c r="T961" i="22"/>
  <c r="T917" i="22"/>
  <c r="T1008" i="22"/>
  <c r="T988" i="22"/>
  <c r="T968" i="22"/>
  <c r="T960" i="22"/>
  <c r="T952" i="22"/>
  <c r="T940" i="22"/>
  <c r="T932" i="22"/>
  <c r="T920" i="22"/>
  <c r="T916" i="22"/>
  <c r="T1006" i="22"/>
  <c r="T998" i="22"/>
  <c r="T990" i="22"/>
  <c r="T982" i="22"/>
  <c r="T978" i="22"/>
  <c r="T974" i="22"/>
  <c r="T958" i="22"/>
  <c r="T946" i="22"/>
  <c r="T942" i="22"/>
  <c r="T938" i="22"/>
  <c r="T934" i="22"/>
  <c r="T930" i="22"/>
  <c r="T918" i="22"/>
  <c r="T914" i="22"/>
  <c r="T910" i="22"/>
  <c r="T972" i="22"/>
  <c r="T928" i="22"/>
  <c r="T1003" i="22"/>
  <c r="T991" i="22"/>
  <c r="T975" i="22"/>
  <c r="T959" i="22"/>
  <c r="T955" i="22"/>
  <c r="T951" i="22"/>
  <c r="T943" i="22"/>
  <c r="T919" i="22"/>
  <c r="T884" i="22"/>
  <c r="T872" i="22"/>
  <c r="T848" i="22"/>
  <c r="T836" i="22"/>
  <c r="T824" i="22"/>
  <c r="T816" i="22"/>
  <c r="T796" i="22"/>
  <c r="T788" i="22"/>
  <c r="T748" i="22"/>
  <c r="T740" i="22"/>
  <c r="T732" i="22"/>
  <c r="T724" i="22"/>
  <c r="T720" i="22"/>
  <c r="T708" i="22"/>
  <c r="T700" i="22"/>
  <c r="T683" i="22"/>
  <c r="T670" i="22"/>
  <c r="T654" i="22"/>
  <c r="T635" i="22"/>
  <c r="T619" i="22"/>
  <c r="T603" i="22"/>
  <c r="T664" i="22"/>
  <c r="T660" i="22"/>
  <c r="T885" i="22"/>
  <c r="T873" i="22"/>
  <c r="T869" i="22"/>
  <c r="T861" i="22"/>
  <c r="T857" i="22"/>
  <c r="T845" i="22"/>
  <c r="T841" i="22"/>
  <c r="T833" i="22"/>
  <c r="T813" i="22"/>
  <c r="T809" i="22"/>
  <c r="T777" i="22"/>
  <c r="T733" i="22"/>
  <c r="T725" i="22"/>
  <c r="T882" i="22"/>
  <c r="T878" i="22"/>
  <c r="T866" i="22"/>
  <c r="T862" i="22"/>
  <c r="T838" i="22"/>
  <c r="T826" i="22"/>
  <c r="T822" i="22"/>
  <c r="T818" i="22"/>
  <c r="T810" i="22"/>
  <c r="T794" i="22"/>
  <c r="T786" i="22"/>
  <c r="T782" i="22"/>
  <c r="T778" i="22"/>
  <c r="T770" i="22"/>
  <c r="T762" i="22"/>
  <c r="T754" i="22"/>
  <c r="T746" i="22"/>
  <c r="T738" i="22"/>
  <c r="T734" i="22"/>
  <c r="T726" i="22"/>
  <c r="T906" i="22"/>
  <c r="T905" i="22"/>
  <c r="T904" i="22"/>
  <c r="T902" i="22"/>
  <c r="T897" i="22"/>
  <c r="T894" i="22"/>
  <c r="T891" i="22"/>
  <c r="T890" i="22"/>
  <c r="T888" i="22"/>
  <c r="T887" i="22"/>
  <c r="T879" i="22"/>
  <c r="T871" i="22"/>
  <c r="T867" i="22"/>
  <c r="T847" i="22"/>
  <c r="T839" i="22"/>
  <c r="T835" i="22"/>
  <c r="T831" i="22"/>
  <c r="T823" i="22"/>
  <c r="T819" i="22"/>
  <c r="T799" i="22"/>
  <c r="T783" i="22"/>
  <c r="T767" i="22"/>
  <c r="T751" i="22"/>
  <c r="T747" i="22"/>
  <c r="T739" i="22"/>
  <c r="T731" i="22"/>
  <c r="T656" i="22"/>
  <c r="T652" i="22"/>
  <c r="T640" i="22"/>
  <c r="T616" i="22"/>
  <c r="T608" i="22"/>
  <c r="T596" i="22"/>
  <c r="T592" i="22"/>
  <c r="T588" i="22"/>
  <c r="T580" i="22"/>
  <c r="T556" i="22"/>
  <c r="T548" i="22"/>
  <c r="T520" i="22"/>
  <c r="T690" i="22"/>
  <c r="T671" i="22"/>
  <c r="T661" i="22"/>
  <c r="T642" i="22"/>
  <c r="T511" i="22"/>
  <c r="T718" i="22"/>
  <c r="T714" i="22"/>
  <c r="T710" i="22"/>
  <c r="T706" i="22"/>
  <c r="T702" i="22"/>
  <c r="T698" i="22"/>
  <c r="T694" i="22"/>
  <c r="T665" i="22"/>
  <c r="T662" i="22"/>
  <c r="T649" i="22"/>
  <c r="T627" i="22"/>
  <c r="T611" i="22"/>
  <c r="T579" i="22"/>
  <c r="T563" i="22"/>
  <c r="T719" i="22"/>
  <c r="T715" i="22"/>
  <c r="T666" i="22"/>
  <c r="T653" i="22"/>
  <c r="T567" i="22"/>
  <c r="T551" i="22"/>
  <c r="T503" i="22"/>
  <c r="T637" i="22"/>
  <c r="T629" i="22"/>
  <c r="T613" i="22"/>
  <c r="T601" i="22"/>
  <c r="T589" i="22"/>
  <c r="T573" i="22"/>
  <c r="T537" i="22"/>
  <c r="T538" i="22"/>
  <c r="T530" i="22"/>
  <c r="AR1012" i="22"/>
  <c r="AQ1012" i="22"/>
  <c r="T411" i="22"/>
  <c r="T407" i="22"/>
  <c r="T403" i="22"/>
  <c r="T399" i="22"/>
  <c r="T391" i="22"/>
  <c r="T383" i="22"/>
  <c r="T379" i="22"/>
  <c r="T375" i="22"/>
  <c r="T367" i="22"/>
  <c r="T363" i="22"/>
  <c r="T359" i="22"/>
  <c r="T335" i="22"/>
  <c r="T331" i="22"/>
  <c r="T327" i="22"/>
  <c r="T315" i="22"/>
  <c r="T311" i="22"/>
  <c r="T307" i="22"/>
  <c r="T303" i="22"/>
  <c r="T299" i="22"/>
  <c r="T295" i="22"/>
  <c r="T291" i="22"/>
  <c r="T287" i="22"/>
  <c r="T283" i="22"/>
  <c r="T279" i="22"/>
  <c r="T275" i="22"/>
  <c r="T271" i="22"/>
  <c r="T267" i="22"/>
  <c r="T263" i="22"/>
  <c r="T255" i="22"/>
  <c r="T251" i="22"/>
  <c r="T247" i="22"/>
  <c r="T117" i="22"/>
  <c r="T109" i="22"/>
  <c r="T62" i="22"/>
  <c r="T58" i="22"/>
  <c r="T24" i="22"/>
  <c r="T20" i="22"/>
  <c r="T16" i="22"/>
  <c r="X174" i="22"/>
  <c r="Y174" i="22" s="1"/>
  <c r="AR174" i="22" s="1"/>
  <c r="T174" i="22"/>
  <c r="AK1011" i="22" l="1"/>
  <c r="AQ1011" i="22"/>
  <c r="AR236" i="22"/>
  <c r="AK236" i="22" s="1"/>
  <c r="A12" i="26"/>
  <c r="L12" i="26" s="1"/>
  <c r="AR210" i="22"/>
  <c r="AS210" i="22" s="1"/>
  <c r="AT210" i="22" s="1"/>
  <c r="AU210" i="22" s="1"/>
  <c r="AQ210" i="22"/>
  <c r="AQ151" i="22"/>
  <c r="AQ206" i="22"/>
  <c r="AQ174" i="22"/>
  <c r="G255" i="26"/>
  <c r="AQ127" i="22"/>
  <c r="AR24" i="22"/>
  <c r="AS24" i="22" s="1"/>
  <c r="AQ554" i="22"/>
  <c r="AQ182" i="22"/>
  <c r="AQ294" i="22"/>
  <c r="AR494" i="22"/>
  <c r="AK494" i="22" s="1"/>
  <c r="AR50" i="22"/>
  <c r="AS50" i="22" s="1"/>
  <c r="AT50" i="22" s="1"/>
  <c r="AU50" i="22" s="1"/>
  <c r="AR188" i="22"/>
  <c r="AK188" i="22" s="1"/>
  <c r="AQ309" i="22"/>
  <c r="AQ48" i="22"/>
  <c r="AQ165" i="22"/>
  <c r="AR152" i="22"/>
  <c r="AS152" i="22" s="1"/>
  <c r="AQ200" i="22"/>
  <c r="AQ170" i="22"/>
  <c r="AR647" i="22"/>
  <c r="AK647" i="22" s="1"/>
  <c r="AR12" i="22"/>
  <c r="AS12" i="22" s="1"/>
  <c r="AR78" i="22"/>
  <c r="AK78" i="22" s="1"/>
  <c r="AQ90" i="22"/>
  <c r="AQ139" i="22"/>
  <c r="AQ327" i="22"/>
  <c r="AR26" i="22"/>
  <c r="AK26" i="22" s="1"/>
  <c r="AQ518" i="22"/>
  <c r="AR60" i="22"/>
  <c r="AK60" i="22" s="1"/>
  <c r="AQ256" i="22"/>
  <c r="AR458" i="22"/>
  <c r="AS458" i="22" s="1"/>
  <c r="AR66" i="22"/>
  <c r="AK66" i="22" s="1"/>
  <c r="AQ278" i="22"/>
  <c r="AR764" i="22"/>
  <c r="AS764" i="22" s="1"/>
  <c r="AU764" i="22" s="1"/>
  <c r="AR218" i="22"/>
  <c r="AK218" i="22" s="1"/>
  <c r="AR54" i="22"/>
  <c r="AS54" i="22" s="1"/>
  <c r="AQ54" i="22"/>
  <c r="AQ36" i="22"/>
  <c r="AR566" i="22"/>
  <c r="AS566" i="22" s="1"/>
  <c r="AU566" i="22" s="1"/>
  <c r="AQ230" i="22"/>
  <c r="M260" i="26"/>
  <c r="I255" i="26"/>
  <c r="AQ191" i="22"/>
  <c r="AQ177" i="22"/>
  <c r="AQ13" i="22"/>
  <c r="AQ75" i="22"/>
  <c r="AQ63" i="22"/>
  <c r="AR377" i="22"/>
  <c r="AS377" i="22" s="1"/>
  <c r="AT377" i="22" s="1"/>
  <c r="AR85" i="22"/>
  <c r="AK85" i="22" s="1"/>
  <c r="AR209" i="22"/>
  <c r="AK209" i="22" s="1"/>
  <c r="AQ785" i="22"/>
  <c r="AR482" i="22"/>
  <c r="AK482" i="22" s="1"/>
  <c r="AQ187" i="22"/>
  <c r="AR167" i="22"/>
  <c r="AS167" i="22" s="1"/>
  <c r="AT167" i="22" s="1"/>
  <c r="AU167" i="22" s="1"/>
  <c r="AR49" i="22"/>
  <c r="AS49" i="22" s="1"/>
  <c r="AT49" i="22" s="1"/>
  <c r="AQ213" i="22"/>
  <c r="AQ225" i="22"/>
  <c r="AR669" i="22"/>
  <c r="AS669" i="22" s="1"/>
  <c r="AU669" i="22" s="1"/>
  <c r="AQ61" i="22"/>
  <c r="AR195" i="22"/>
  <c r="AS195" i="22" s="1"/>
  <c r="M15" i="26"/>
  <c r="AR219" i="22"/>
  <c r="AS219" i="22" s="1"/>
  <c r="AQ257" i="22"/>
  <c r="AQ405" i="22"/>
  <c r="AQ148" i="22"/>
  <c r="AR121" i="22"/>
  <c r="AS121" i="22" s="1"/>
  <c r="AQ599" i="22"/>
  <c r="AR153" i="22"/>
  <c r="AS153" i="22" s="1"/>
  <c r="AR273" i="22"/>
  <c r="AS273" i="22" s="1"/>
  <c r="AQ239" i="22"/>
  <c r="AQ51" i="22"/>
  <c r="AQ129" i="22"/>
  <c r="AR365" i="22"/>
  <c r="AS365" i="22" s="1"/>
  <c r="AU365" i="22" s="1"/>
  <c r="AQ351" i="22"/>
  <c r="AR713" i="22"/>
  <c r="AS713" i="22" s="1"/>
  <c r="AU713" i="22" s="1"/>
  <c r="AR37" i="22"/>
  <c r="AS37" i="22" s="1"/>
  <c r="AT37" i="22" s="1"/>
  <c r="AU37" i="22" s="1"/>
  <c r="AR413" i="22"/>
  <c r="AK413" i="22" s="1"/>
  <c r="AR100" i="22"/>
  <c r="AS100" i="22" s="1"/>
  <c r="AT100" i="22" s="1"/>
  <c r="AR290" i="22"/>
  <c r="AK290" i="22" s="1"/>
  <c r="AQ243" i="22"/>
  <c r="AQ941" i="22"/>
  <c r="AR474" i="22"/>
  <c r="AS474" i="22" s="1"/>
  <c r="AT474" i="22" s="1"/>
  <c r="AQ227" i="22"/>
  <c r="AR57" i="22"/>
  <c r="AS57" i="22" s="1"/>
  <c r="AT57" i="22" s="1"/>
  <c r="AU57" i="22" s="1"/>
  <c r="AR339" i="22"/>
  <c r="AS339" i="22" s="1"/>
  <c r="AQ983" i="22"/>
  <c r="AQ801" i="22"/>
  <c r="AR335" i="22"/>
  <c r="AS335" i="22" s="1"/>
  <c r="AQ189" i="22"/>
  <c r="AQ25" i="22"/>
  <c r="AQ401" i="22"/>
  <c r="AQ55" i="22"/>
  <c r="AQ323" i="22"/>
  <c r="AR701" i="22"/>
  <c r="AS701" i="22" s="1"/>
  <c r="AU701" i="22" s="1"/>
  <c r="AQ172" i="22"/>
  <c r="AQ67" i="22"/>
  <c r="AQ753" i="22"/>
  <c r="AQ185" i="22"/>
  <c r="AQ221" i="22"/>
  <c r="AR81" i="22"/>
  <c r="AK81" i="22" s="1"/>
  <c r="AQ237" i="22"/>
  <c r="AQ598" i="22"/>
  <c r="AQ203" i="22"/>
  <c r="AQ381" i="22"/>
  <c r="AQ161" i="22"/>
  <c r="AR446" i="22"/>
  <c r="AS446" i="22" s="1"/>
  <c r="AQ773" i="22"/>
  <c r="AQ232" i="22"/>
  <c r="AQ43" i="22"/>
  <c r="AR434" i="22"/>
  <c r="AS434" i="22" s="1"/>
  <c r="AR233" i="22"/>
  <c r="AS233" i="22" s="1"/>
  <c r="AR197" i="22"/>
  <c r="AS197" i="22" s="1"/>
  <c r="AT197" i="22" s="1"/>
  <c r="AU197" i="22" s="1"/>
  <c r="AR261" i="22"/>
  <c r="AS261" i="22" s="1"/>
  <c r="AQ737" i="22"/>
  <c r="AR575" i="22"/>
  <c r="AK575" i="22" s="1"/>
  <c r="AQ347" i="22"/>
  <c r="AQ989" i="22"/>
  <c r="AQ369" i="22"/>
  <c r="AQ207" i="22"/>
  <c r="AR104" i="22"/>
  <c r="AS104" i="22" s="1"/>
  <c r="AR45" i="22"/>
  <c r="AS45" i="22" s="1"/>
  <c r="AT45" i="22" s="1"/>
  <c r="AU45" i="22" s="1"/>
  <c r="AQ149" i="22"/>
  <c r="I48" i="26"/>
  <c r="M13" i="26"/>
  <c r="L58" i="26"/>
  <c r="N20" i="26"/>
  <c r="H20" i="26"/>
  <c r="L49" i="26"/>
  <c r="G26" i="26"/>
  <c r="S18" i="26"/>
  <c r="AQ774" i="22"/>
  <c r="AQ212" i="22"/>
  <c r="M216" i="26"/>
  <c r="N216" i="26"/>
  <c r="AQ269" i="22"/>
  <c r="AQ215" i="22"/>
  <c r="H35" i="26"/>
  <c r="AQ893" i="22"/>
  <c r="G44" i="26"/>
  <c r="AR38" i="22"/>
  <c r="AS38" i="22" s="1"/>
  <c r="AT38" i="22" s="1"/>
  <c r="AU38" i="22" s="1"/>
  <c r="AQ659" i="22"/>
  <c r="AQ389" i="22"/>
  <c r="AR179" i="22"/>
  <c r="AS179" i="22" s="1"/>
  <c r="AT179" i="22" s="1"/>
  <c r="O35" i="26"/>
  <c r="S60" i="26"/>
  <c r="E35" i="26"/>
  <c r="G33" i="26"/>
  <c r="AQ141" i="22"/>
  <c r="G60" i="26"/>
  <c r="H49" i="26"/>
  <c r="N49" i="26"/>
  <c r="AR220" i="22"/>
  <c r="AS220" i="22" s="1"/>
  <c r="AQ74" i="22"/>
  <c r="AR586" i="22"/>
  <c r="AS586" i="22" s="1"/>
  <c r="AU586" i="22" s="1"/>
  <c r="R18" i="26"/>
  <c r="CD18" i="26" s="1"/>
  <c r="C240" i="26"/>
  <c r="B230" i="26"/>
  <c r="D230" i="26" s="1"/>
  <c r="N260" i="26"/>
  <c r="M20" i="26"/>
  <c r="AQ490" i="22"/>
  <c r="O18" i="26"/>
  <c r="C16" i="26"/>
  <c r="G240" i="26"/>
  <c r="AR62" i="22"/>
  <c r="AS62" i="22" s="1"/>
  <c r="S20" i="26"/>
  <c r="E30" i="26"/>
  <c r="AR190" i="22"/>
  <c r="AS190" i="22" s="1"/>
  <c r="AT190" i="22" s="1"/>
  <c r="N256" i="26"/>
  <c r="I260" i="26"/>
  <c r="AR442" i="22"/>
  <c r="AS442" i="22" s="1"/>
  <c r="AT442" i="22" s="1"/>
  <c r="AR478" i="22"/>
  <c r="AS478" i="22" s="1"/>
  <c r="AT478" i="22" s="1"/>
  <c r="O244" i="26"/>
  <c r="S34" i="26"/>
  <c r="H257" i="26"/>
  <c r="N51" i="26"/>
  <c r="S16" i="26"/>
  <c r="L16" i="26"/>
  <c r="M248" i="26"/>
  <c r="F16" i="26"/>
  <c r="N45" i="26"/>
  <c r="O163" i="26"/>
  <c r="H16" i="26"/>
  <c r="M14" i="26"/>
  <c r="AR229" i="22"/>
  <c r="AK229" i="22" s="1"/>
  <c r="AQ102" i="22"/>
  <c r="AQ77" i="22"/>
  <c r="AQ204" i="22"/>
  <c r="AR253" i="22"/>
  <c r="AS253" i="22" s="1"/>
  <c r="AQ40" i="22"/>
  <c r="AQ430" i="22"/>
  <c r="AQ265" i="22"/>
  <c r="AR222" i="22"/>
  <c r="AK222" i="22" s="1"/>
  <c r="AR526" i="22"/>
  <c r="AS526" i="22" s="1"/>
  <c r="AU526" i="22" s="1"/>
  <c r="AR973" i="22"/>
  <c r="AS973" i="22" s="1"/>
  <c r="AU973" i="22" s="1"/>
  <c r="AR119" i="22"/>
  <c r="AS119" i="22" s="1"/>
  <c r="AR68" i="22"/>
  <c r="AK68" i="22" s="1"/>
  <c r="AQ211" i="22"/>
  <c r="AQ144" i="22"/>
  <c r="AQ199" i="22"/>
  <c r="AQ157" i="22"/>
  <c r="AQ331" i="22"/>
  <c r="AR373" i="22"/>
  <c r="AS373" i="22" s="1"/>
  <c r="AQ226" i="22"/>
  <c r="AQ83" i="22"/>
  <c r="AQ514" i="22"/>
  <c r="AQ58" i="22"/>
  <c r="AQ59" i="22"/>
  <c r="AQ1009" i="22"/>
  <c r="AQ214" i="22"/>
  <c r="AR343" i="22"/>
  <c r="AS343" i="22" s="1"/>
  <c r="AR925" i="22"/>
  <c r="AS925" i="22" s="1"/>
  <c r="AU925" i="22" s="1"/>
  <c r="AR466" i="22"/>
  <c r="AS466" i="22" s="1"/>
  <c r="AQ28" i="22"/>
  <c r="AR41" i="22"/>
  <c r="AK41" i="22" s="1"/>
  <c r="AR409" i="22"/>
  <c r="AK409" i="22" s="1"/>
  <c r="AQ776" i="22"/>
  <c r="AQ20" i="22"/>
  <c r="AQ70" i="22"/>
  <c r="AR135" i="22"/>
  <c r="AS135" i="22" s="1"/>
  <c r="AT135" i="22" s="1"/>
  <c r="AU135" i="22" s="1"/>
  <c r="AR385" i="22"/>
  <c r="AS385" i="22" s="1"/>
  <c r="AQ71" i="22"/>
  <c r="AQ169" i="22"/>
  <c r="AQ168" i="22"/>
  <c r="AR284" i="22"/>
  <c r="AK284" i="22" s="1"/>
  <c r="AQ355" i="22"/>
  <c r="AR241" i="22"/>
  <c r="AS241" i="22" s="1"/>
  <c r="AQ282" i="22"/>
  <c r="AR53" i="22"/>
  <c r="AK53" i="22" s="1"/>
  <c r="AR131" i="22"/>
  <c r="AS131" i="22" s="1"/>
  <c r="AT131" i="22" s="1"/>
  <c r="AU131" i="22" s="1"/>
  <c r="I30" i="26"/>
  <c r="E20" i="26"/>
  <c r="N19" i="26"/>
  <c r="AQ35" i="22"/>
  <c r="M54" i="26"/>
  <c r="G38" i="26"/>
  <c r="L54" i="26"/>
  <c r="H30" i="26"/>
  <c r="M42" i="26"/>
  <c r="S55" i="26"/>
  <c r="S38" i="26"/>
  <c r="N33" i="26"/>
  <c r="I33" i="26"/>
  <c r="M18" i="26"/>
  <c r="G30" i="26"/>
  <c r="AQ522" i="22"/>
  <c r="S30" i="26"/>
  <c r="B222" i="26"/>
  <c r="D222" i="26" s="1"/>
  <c r="L236" i="26"/>
  <c r="M30" i="26"/>
  <c r="F47" i="26"/>
  <c r="L30" i="26"/>
  <c r="AR32" i="22"/>
  <c r="AS32" i="22" s="1"/>
  <c r="AT32" i="22" s="1"/>
  <c r="AU32" i="22" s="1"/>
  <c r="G18" i="26"/>
  <c r="AQ193" i="22"/>
  <c r="L18" i="26"/>
  <c r="E18" i="26"/>
  <c r="N30" i="26"/>
  <c r="AQ877" i="22"/>
  <c r="O30" i="26"/>
  <c r="O20" i="26"/>
  <c r="N236" i="26"/>
  <c r="I20" i="26"/>
  <c r="L20" i="26"/>
  <c r="H18" i="26"/>
  <c r="F30" i="26"/>
  <c r="O19" i="26"/>
  <c r="N18" i="26"/>
  <c r="N35" i="26"/>
  <c r="E54" i="26"/>
  <c r="F20" i="26"/>
  <c r="AR202" i="22"/>
  <c r="AK202" i="22" s="1"/>
  <c r="C20" i="26"/>
  <c r="E248" i="26"/>
  <c r="R236" i="26"/>
  <c r="AK236" i="26" s="1"/>
  <c r="M256" i="26"/>
  <c r="AR685" i="22"/>
  <c r="AS685" i="22" s="1"/>
  <c r="AU685" i="22" s="1"/>
  <c r="AR80" i="22"/>
  <c r="AK80" i="22" s="1"/>
  <c r="AR762" i="22"/>
  <c r="AS762" i="22" s="1"/>
  <c r="AU762" i="22" s="1"/>
  <c r="AR123" i="22"/>
  <c r="AS123" i="22" s="1"/>
  <c r="AQ286" i="22"/>
  <c r="AQ534" i="22"/>
  <c r="AR909" i="22"/>
  <c r="AK909" i="22" s="1"/>
  <c r="AR697" i="22"/>
  <c r="AK697" i="22" s="1"/>
  <c r="AQ853" i="22"/>
  <c r="AQ274" i="22"/>
  <c r="AQ450" i="22"/>
  <c r="AR44" i="22"/>
  <c r="AS44" i="22" s="1"/>
  <c r="M58" i="26"/>
  <c r="I35" i="26"/>
  <c r="I58" i="26"/>
  <c r="I19" i="26"/>
  <c r="M35" i="26"/>
  <c r="M27" i="26"/>
  <c r="R16" i="26"/>
  <c r="CD16" i="26" s="1"/>
  <c r="E16" i="26"/>
  <c r="F54" i="26"/>
  <c r="C237" i="26"/>
  <c r="M16" i="26"/>
  <c r="S58" i="26"/>
  <c r="I150" i="26"/>
  <c r="L163" i="26"/>
  <c r="P163" i="26"/>
  <c r="E249" i="26"/>
  <c r="O230" i="26"/>
  <c r="H47" i="26"/>
  <c r="L35" i="26"/>
  <c r="M17" i="26"/>
  <c r="G54" i="26"/>
  <c r="G19" i="26"/>
  <c r="M47" i="26"/>
  <c r="G35" i="26"/>
  <c r="N42" i="26"/>
  <c r="N58" i="26"/>
  <c r="I16" i="26"/>
  <c r="I47" i="26"/>
  <c r="G47" i="26"/>
  <c r="H52" i="26"/>
  <c r="G16" i="26"/>
  <c r="E47" i="26"/>
  <c r="O42" i="26"/>
  <c r="E19" i="26"/>
  <c r="F19" i="26"/>
  <c r="O16" i="26"/>
  <c r="F35" i="26"/>
  <c r="B150" i="26"/>
  <c r="D150" i="26" s="1"/>
  <c r="H163" i="26"/>
  <c r="N163" i="26"/>
  <c r="H231" i="26"/>
  <c r="L230" i="26"/>
  <c r="F256" i="26"/>
  <c r="M19" i="26"/>
  <c r="O47" i="26"/>
  <c r="R54" i="26"/>
  <c r="CD54" i="26" s="1"/>
  <c r="L50" i="26"/>
  <c r="L47" i="26"/>
  <c r="I54" i="26"/>
  <c r="L19" i="26"/>
  <c r="S54" i="26"/>
  <c r="O54" i="26"/>
  <c r="S50" i="26"/>
  <c r="S52" i="26"/>
  <c r="N47" i="26"/>
  <c r="N16" i="26"/>
  <c r="L17" i="26"/>
  <c r="H58" i="26"/>
  <c r="H42" i="26"/>
  <c r="H19" i="26"/>
  <c r="G58" i="26"/>
  <c r="E58" i="26"/>
  <c r="O58" i="26"/>
  <c r="S19" i="26"/>
  <c r="N54" i="26"/>
  <c r="S47" i="26"/>
  <c r="B163" i="26"/>
  <c r="D163" i="26" s="1"/>
  <c r="C256" i="26"/>
  <c r="AR957" i="22"/>
  <c r="AK957" i="22" s="1"/>
  <c r="AQ630" i="22"/>
  <c r="AQ228" i="22"/>
  <c r="AQ198" i="22"/>
  <c r="AQ16" i="22"/>
  <c r="AQ681" i="22"/>
  <c r="AR234" i="22"/>
  <c r="AS234" i="22" s="1"/>
  <c r="AQ462" i="22"/>
  <c r="AQ729" i="22"/>
  <c r="AR125" i="22"/>
  <c r="AS125" i="22" s="1"/>
  <c r="AT125" i="22" s="1"/>
  <c r="AU125" i="22" s="1"/>
  <c r="AR618" i="22"/>
  <c r="AK618" i="22" s="1"/>
  <c r="AR426" i="22"/>
  <c r="AS426" i="22" s="1"/>
  <c r="AT426" i="22" s="1"/>
  <c r="AR861" i="22"/>
  <c r="AS861" i="22" s="1"/>
  <c r="AU861" i="22" s="1"/>
  <c r="AQ498" i="22"/>
  <c r="M46" i="26"/>
  <c r="H46" i="26"/>
  <c r="L34" i="26"/>
  <c r="S48" i="26"/>
  <c r="G59" i="26"/>
  <c r="H13" i="26"/>
  <c r="L48" i="26"/>
  <c r="L46" i="26"/>
  <c r="G34" i="26"/>
  <c r="F27" i="26"/>
  <c r="F55" i="26"/>
  <c r="E33" i="26"/>
  <c r="N44" i="26"/>
  <c r="N48" i="26"/>
  <c r="I38" i="26"/>
  <c r="H55" i="26"/>
  <c r="L57" i="26"/>
  <c r="O44" i="26"/>
  <c r="R163" i="26"/>
  <c r="BL163" i="26" s="1"/>
  <c r="G163" i="26"/>
  <c r="N46" i="26"/>
  <c r="M48" i="26"/>
  <c r="M34" i="26"/>
  <c r="N24" i="26"/>
  <c r="I46" i="26"/>
  <c r="S33" i="26"/>
  <c r="N253" i="26"/>
  <c r="L38" i="26"/>
  <c r="H48" i="26"/>
  <c r="L51" i="26"/>
  <c r="S44" i="26"/>
  <c r="I55" i="26"/>
  <c r="N38" i="26"/>
  <c r="M44" i="26"/>
  <c r="M55" i="26"/>
  <c r="C163" i="26"/>
  <c r="G37" i="26"/>
  <c r="H33" i="26"/>
  <c r="N55" i="26"/>
  <c r="I24" i="26"/>
  <c r="I44" i="26"/>
  <c r="L44" i="26"/>
  <c r="E163" i="26"/>
  <c r="I163" i="26"/>
  <c r="O220" i="26"/>
  <c r="M237" i="26"/>
  <c r="M24" i="26"/>
  <c r="H45" i="26"/>
  <c r="G17" i="26"/>
  <c r="M23" i="26"/>
  <c r="M57" i="26"/>
  <c r="S27" i="26"/>
  <c r="S23" i="26"/>
  <c r="N57" i="26"/>
  <c r="I37" i="26"/>
  <c r="L37" i="26"/>
  <c r="E17" i="26"/>
  <c r="E24" i="26"/>
  <c r="C17" i="26"/>
  <c r="G150" i="26"/>
  <c r="P150" i="26"/>
  <c r="I249" i="26"/>
  <c r="I231" i="26"/>
  <c r="R257" i="26"/>
  <c r="BL257" i="26" s="1"/>
  <c r="B250" i="26"/>
  <c r="D250" i="26" s="1"/>
  <c r="M37" i="26"/>
  <c r="H23" i="26"/>
  <c r="F57" i="26"/>
  <c r="I57" i="26"/>
  <c r="I27" i="26"/>
  <c r="L24" i="26"/>
  <c r="H57" i="26"/>
  <c r="N17" i="26"/>
  <c r="H37" i="26"/>
  <c r="S57" i="26"/>
  <c r="L150" i="26"/>
  <c r="E150" i="26"/>
  <c r="P223" i="26"/>
  <c r="M249" i="26"/>
  <c r="R231" i="26"/>
  <c r="CD231" i="26" s="1"/>
  <c r="O250" i="26"/>
  <c r="H27" i="26"/>
  <c r="G23" i="26"/>
  <c r="N27" i="26"/>
  <c r="L23" i="26"/>
  <c r="S37" i="26"/>
  <c r="F23" i="26"/>
  <c r="O17" i="26"/>
  <c r="R17" i="26"/>
  <c r="DE17" i="26" s="1"/>
  <c r="N150" i="26"/>
  <c r="C150" i="26"/>
  <c r="F231" i="26"/>
  <c r="F249" i="26"/>
  <c r="M250" i="26"/>
  <c r="L27" i="26"/>
  <c r="S17" i="26"/>
  <c r="N37" i="26"/>
  <c r="I23" i="26"/>
  <c r="I17" i="26"/>
  <c r="H24" i="26"/>
  <c r="O37" i="26"/>
  <c r="R27" i="26"/>
  <c r="AT27" i="26" s="1"/>
  <c r="AQ97" i="22"/>
  <c r="O24" i="26"/>
  <c r="O27" i="26"/>
  <c r="R150" i="26"/>
  <c r="AT150" i="26" s="1"/>
  <c r="O150" i="26"/>
  <c r="H226" i="26"/>
  <c r="L231" i="26"/>
  <c r="C250" i="26"/>
  <c r="G24" i="26"/>
  <c r="S24" i="26"/>
  <c r="R23" i="26"/>
  <c r="CM23" i="26" s="1"/>
  <c r="G27" i="26"/>
  <c r="O23" i="26"/>
  <c r="N23" i="26"/>
  <c r="H150" i="26"/>
  <c r="L249" i="26"/>
  <c r="O231" i="26"/>
  <c r="AR10" i="22"/>
  <c r="AK10" i="22" s="1"/>
  <c r="AQ21" i="22"/>
  <c r="AR21" i="22"/>
  <c r="AK21" i="22" s="1"/>
  <c r="AQ711" i="22"/>
  <c r="AQ714" i="22"/>
  <c r="AQ851" i="22"/>
  <c r="AR238" i="22"/>
  <c r="AS238" i="22" s="1"/>
  <c r="AR766" i="22"/>
  <c r="AK766" i="22" s="1"/>
  <c r="AQ1010" i="22"/>
  <c r="AQ610" i="22"/>
  <c r="AQ779" i="22"/>
  <c r="AR727" i="22"/>
  <c r="AS727" i="22" s="1"/>
  <c r="AU727" i="22" s="1"/>
  <c r="AR866" i="22"/>
  <c r="AS866" i="22" s="1"/>
  <c r="AU866" i="22" s="1"/>
  <c r="AR585" i="22"/>
  <c r="AS585" i="22" s="1"/>
  <c r="AU585" i="22" s="1"/>
  <c r="AQ679" i="22"/>
  <c r="AQ418" i="22"/>
  <c r="AQ171" i="22"/>
  <c r="AQ834" i="22"/>
  <c r="AR970" i="22"/>
  <c r="AS970" i="22" s="1"/>
  <c r="AU970" i="22" s="1"/>
  <c r="AR948" i="22"/>
  <c r="AK948" i="22" s="1"/>
  <c r="AR315" i="22"/>
  <c r="AS315" i="22" s="1"/>
  <c r="AR393" i="22"/>
  <c r="AK393" i="22" s="1"/>
  <c r="AR475" i="22"/>
  <c r="AS475" i="22" s="1"/>
  <c r="AQ663" i="22"/>
  <c r="R253" i="26"/>
  <c r="CM253" i="26" s="1"/>
  <c r="L258" i="26"/>
  <c r="L26" i="26"/>
  <c r="I45" i="26"/>
  <c r="M22" i="26"/>
  <c r="L55" i="26"/>
  <c r="O49" i="26"/>
  <c r="C24" i="26"/>
  <c r="O112" i="26"/>
  <c r="G215" i="26"/>
  <c r="G237" i="26"/>
  <c r="I220" i="26"/>
  <c r="M225" i="26"/>
  <c r="B237" i="26"/>
  <c r="D237" i="26" s="1"/>
  <c r="P253" i="26"/>
  <c r="H258" i="26"/>
  <c r="L40" i="26"/>
  <c r="G53" i="26"/>
  <c r="F28" i="26"/>
  <c r="E27" i="26"/>
  <c r="S163" i="26"/>
  <c r="F163" i="26"/>
  <c r="O189" i="26"/>
  <c r="B254" i="26"/>
  <c r="D254" i="26" s="1"/>
  <c r="B220" i="26"/>
  <c r="D220" i="26" s="1"/>
  <c r="O225" i="26"/>
  <c r="P237" i="26"/>
  <c r="N258" i="26"/>
  <c r="I28" i="26"/>
  <c r="L31" i="26"/>
  <c r="L25" i="26"/>
  <c r="N53" i="26"/>
  <c r="I43" i="26"/>
  <c r="M60" i="26"/>
  <c r="E55" i="26"/>
  <c r="F37" i="26"/>
  <c r="E37" i="26"/>
  <c r="S35" i="26"/>
  <c r="E189" i="26"/>
  <c r="F230" i="26"/>
  <c r="M220" i="26"/>
  <c r="I237" i="26"/>
  <c r="R258" i="26"/>
  <c r="AT258" i="26" s="1"/>
  <c r="E43" i="26"/>
  <c r="H189" i="26"/>
  <c r="L253" i="26"/>
  <c r="G55" i="26"/>
  <c r="AR882" i="22"/>
  <c r="AS882" i="22" s="1"/>
  <c r="AU882" i="22" s="1"/>
  <c r="AQ634" i="22"/>
  <c r="AR570" i="22"/>
  <c r="AS570" i="22" s="1"/>
  <c r="AU570" i="22" s="1"/>
  <c r="AR107" i="22"/>
  <c r="AS107" i="22" s="1"/>
  <c r="AQ899" i="22"/>
  <c r="AQ743" i="22"/>
  <c r="AR538" i="22"/>
  <c r="AK538" i="22" s="1"/>
  <c r="AR786" i="22"/>
  <c r="AS786" i="22" s="1"/>
  <c r="AU786" i="22" s="1"/>
  <c r="AQ118" i="22"/>
  <c r="AR802" i="22"/>
  <c r="AS802" i="22" s="1"/>
  <c r="AU802" i="22" s="1"/>
  <c r="AR746" i="22"/>
  <c r="AS746" i="22" s="1"/>
  <c r="AU746" i="22" s="1"/>
  <c r="AQ314" i="22"/>
  <c r="AQ33" i="22"/>
  <c r="AR898" i="22"/>
  <c r="AK898" i="22" s="1"/>
  <c r="AR642" i="22"/>
  <c r="AS642" i="22" s="1"/>
  <c r="AU642" i="22" s="1"/>
  <c r="AR962" i="22"/>
  <c r="AS962" i="22" s="1"/>
  <c r="AU962" i="22" s="1"/>
  <c r="AR297" i="22"/>
  <c r="AS297" i="22" s="1"/>
  <c r="AR986" i="22"/>
  <c r="AS986" i="22" s="1"/>
  <c r="AU986" i="22" s="1"/>
  <c r="AR994" i="22"/>
  <c r="AK994" i="22" s="1"/>
  <c r="AR533" i="22"/>
  <c r="AS533" i="22" s="1"/>
  <c r="AU533" i="22" s="1"/>
  <c r="AR72" i="22"/>
  <c r="AS72" i="22" s="1"/>
  <c r="AT72" i="22" s="1"/>
  <c r="AQ546" i="22"/>
  <c r="AR338" i="22"/>
  <c r="AK338" i="22" s="1"/>
  <c r="AQ818" i="22"/>
  <c r="AR666" i="22"/>
  <c r="AK666" i="22" s="1"/>
  <c r="AR698" i="22"/>
  <c r="AS698" i="22" s="1"/>
  <c r="AU698" i="22" s="1"/>
  <c r="AQ932" i="22"/>
  <c r="AQ398" i="22"/>
  <c r="AQ266" i="22"/>
  <c r="AQ930" i="22"/>
  <c r="AR978" i="22"/>
  <c r="AS978" i="22" s="1"/>
  <c r="AU978" i="22" s="1"/>
  <c r="AR628" i="22"/>
  <c r="AS628" i="22" s="1"/>
  <c r="AU628" i="22" s="1"/>
  <c r="AR799" i="22"/>
  <c r="AK799" i="22" s="1"/>
  <c r="AQ639" i="22"/>
  <c r="AR682" i="22"/>
  <c r="AK682" i="22" s="1"/>
  <c r="AQ370" i="22"/>
  <c r="AR507" i="22"/>
  <c r="AK507" i="22" s="1"/>
  <c r="AR984" i="22"/>
  <c r="AS984" i="22" s="1"/>
  <c r="AU984" i="22" s="1"/>
  <c r="AR549" i="22"/>
  <c r="AS549" i="22" s="1"/>
  <c r="AU549" i="22" s="1"/>
  <c r="AQ611" i="22"/>
  <c r="AQ470" i="22"/>
  <c r="AR854" i="22"/>
  <c r="AS854" i="22" s="1"/>
  <c r="AU854" i="22" s="1"/>
  <c r="AQ699" i="22"/>
  <c r="AR870" i="22"/>
  <c r="AK870" i="22" s="1"/>
  <c r="AR838" i="22"/>
  <c r="AS838" i="22" s="1"/>
  <c r="AU838" i="22" s="1"/>
  <c r="AR966" i="22"/>
  <c r="AS966" i="22" s="1"/>
  <c r="AU966" i="22" s="1"/>
  <c r="AR822" i="22"/>
  <c r="AS822" i="22" s="1"/>
  <c r="AU822" i="22" s="1"/>
  <c r="AR721" i="22"/>
  <c r="AK721" i="22" s="1"/>
  <c r="AR945" i="22"/>
  <c r="AK945" i="22" s="1"/>
  <c r="AR997" i="22"/>
  <c r="AS997" i="22" s="1"/>
  <c r="AU997" i="22" s="1"/>
  <c r="AR550" i="22"/>
  <c r="AS550" i="22" s="1"/>
  <c r="AU550" i="22" s="1"/>
  <c r="AQ486" i="22"/>
  <c r="AR563" i="22"/>
  <c r="AK563" i="22" s="1"/>
  <c r="AQ143" i="22"/>
  <c r="AQ770" i="22"/>
  <c r="AQ619" i="22"/>
  <c r="AQ823" i="22"/>
  <c r="AR917" i="22"/>
  <c r="AK917" i="22" s="1"/>
  <c r="AR790" i="22"/>
  <c r="AS790" i="22" s="1"/>
  <c r="AU790" i="22" s="1"/>
  <c r="AR1002" i="22"/>
  <c r="AS1002" i="22" s="1"/>
  <c r="AU1002" i="22" s="1"/>
  <c r="AR687" i="22"/>
  <c r="AS687" i="22" s="1"/>
  <c r="AU687" i="22" s="1"/>
  <c r="AR263" i="22"/>
  <c r="AS263" i="22" s="1"/>
  <c r="AQ399" i="22"/>
  <c r="AR573" i="22"/>
  <c r="AS573" i="22" s="1"/>
  <c r="AU573" i="22" s="1"/>
  <c r="AR603" i="22"/>
  <c r="AS603" i="22" s="1"/>
  <c r="AU603" i="22" s="1"/>
  <c r="AQ719" i="22"/>
  <c r="AR417" i="22"/>
  <c r="AS417" i="22" s="1"/>
  <c r="AQ706" i="22"/>
  <c r="AQ918" i="22"/>
  <c r="AR874" i="22"/>
  <c r="AS874" i="22" s="1"/>
  <c r="AU874" i="22" s="1"/>
  <c r="AR547" i="22"/>
  <c r="AK547" i="22" s="1"/>
  <c r="AR703" i="22"/>
  <c r="AS703" i="22" s="1"/>
  <c r="AU703" i="22" s="1"/>
  <c r="AR671" i="22"/>
  <c r="AS671" i="22" s="1"/>
  <c r="AU671" i="22" s="1"/>
  <c r="AR778" i="22"/>
  <c r="AS778" i="22" s="1"/>
  <c r="AU778" i="22" s="1"/>
  <c r="AR940" i="22"/>
  <c r="AS940" i="22" s="1"/>
  <c r="AU940" i="22" s="1"/>
  <c r="AR502" i="22"/>
  <c r="AK502" i="22" s="1"/>
  <c r="AR492" i="22"/>
  <c r="AK492" i="22" s="1"/>
  <c r="AR499" i="22"/>
  <c r="AK499" i="22" s="1"/>
  <c r="AQ856" i="22"/>
  <c r="AQ481" i="22"/>
  <c r="AR954" i="22"/>
  <c r="AS954" i="22" s="1"/>
  <c r="AU954" i="22" s="1"/>
  <c r="AQ906" i="22"/>
  <c r="AR602" i="22"/>
  <c r="AS602" i="22" s="1"/>
  <c r="AU602" i="22" s="1"/>
  <c r="AQ583" i="22"/>
  <c r="AQ738" i="22"/>
  <c r="AQ651" i="22"/>
  <c r="AR693" i="22"/>
  <c r="AS693" i="22" s="1"/>
  <c r="AU693" i="22" s="1"/>
  <c r="AR178" i="22"/>
  <c r="AS178" i="22" s="1"/>
  <c r="AT178" i="22" s="1"/>
  <c r="AU178" i="22" s="1"/>
  <c r="AQ392" i="22"/>
  <c r="AR912" i="22"/>
  <c r="AS912" i="22" s="1"/>
  <c r="AU912" i="22" s="1"/>
  <c r="AQ363" i="22"/>
  <c r="AR688" i="22"/>
  <c r="AS688" i="22" s="1"/>
  <c r="AU688" i="22" s="1"/>
  <c r="AR826" i="22"/>
  <c r="AK826" i="22" s="1"/>
  <c r="AR609" i="22"/>
  <c r="AS609" i="22" s="1"/>
  <c r="AU609" i="22" s="1"/>
  <c r="AR901" i="22"/>
  <c r="AK901" i="22" s="1"/>
  <c r="AQ929" i="22"/>
  <c r="AQ267" i="22"/>
  <c r="AR955" i="22"/>
  <c r="AK955" i="22" s="1"/>
  <c r="AR907" i="22"/>
  <c r="AS907" i="22" s="1"/>
  <c r="AU907" i="22" s="1"/>
  <c r="AR921" i="22"/>
  <c r="AS921" i="22" s="1"/>
  <c r="AU921" i="22" s="1"/>
  <c r="AQ667" i="22"/>
  <c r="AQ422" i="22"/>
  <c r="AQ295" i="22"/>
  <c r="AR511" i="22"/>
  <c r="AS511" i="22" s="1"/>
  <c r="AU511" i="22" s="1"/>
  <c r="AR661" i="22"/>
  <c r="AS661" i="22" s="1"/>
  <c r="AU661" i="22" s="1"/>
  <c r="AR747" i="22"/>
  <c r="AK747" i="22" s="1"/>
  <c r="AR783" i="22"/>
  <c r="AK783" i="22" s="1"/>
  <c r="AR871" i="22"/>
  <c r="AK871" i="22" s="1"/>
  <c r="AR982" i="22"/>
  <c r="AS982" i="22" s="1"/>
  <c r="AU982" i="22" s="1"/>
  <c r="AR509" i="22"/>
  <c r="AK509" i="22" s="1"/>
  <c r="AQ305" i="22"/>
  <c r="AR950" i="22"/>
  <c r="AS950" i="22" s="1"/>
  <c r="AU950" i="22" s="1"/>
  <c r="AR595" i="22"/>
  <c r="AK595" i="22" s="1"/>
  <c r="AR132" i="22"/>
  <c r="AS132" i="22" s="1"/>
  <c r="AT132" i="22" s="1"/>
  <c r="AU132" i="22" s="1"/>
  <c r="AQ108" i="22"/>
  <c r="AQ166" i="22"/>
  <c r="AQ525" i="22"/>
  <c r="AQ402" i="22"/>
  <c r="AQ318" i="22"/>
  <c r="AQ594" i="22"/>
  <c r="AR731" i="22"/>
  <c r="AS731" i="22" s="1"/>
  <c r="AU731" i="22" s="1"/>
  <c r="AR733" i="22"/>
  <c r="AK733" i="22" s="1"/>
  <c r="AR670" i="22"/>
  <c r="AK670" i="22" s="1"/>
  <c r="AR574" i="22"/>
  <c r="AS574" i="22" s="1"/>
  <c r="AU574" i="22" s="1"/>
  <c r="AQ559" i="22"/>
  <c r="AR359" i="22"/>
  <c r="AS359" i="22" s="1"/>
  <c r="AR881" i="22"/>
  <c r="AS881" i="22" s="1"/>
  <c r="AU881" i="22" s="1"/>
  <c r="AR715" i="22"/>
  <c r="AK715" i="22" s="1"/>
  <c r="AR627" i="22"/>
  <c r="AS627" i="22" s="1"/>
  <c r="AU627" i="22" s="1"/>
  <c r="AR702" i="22"/>
  <c r="AS702" i="22" s="1"/>
  <c r="AU702" i="22" s="1"/>
  <c r="AR638" i="22"/>
  <c r="AS638" i="22" s="1"/>
  <c r="AU638" i="22" s="1"/>
  <c r="AR763" i="22"/>
  <c r="AS763" i="22" s="1"/>
  <c r="AU763" i="22" s="1"/>
  <c r="AR645" i="22"/>
  <c r="AS645" i="22" s="1"/>
  <c r="AU645" i="22" s="1"/>
  <c r="AQ375" i="22"/>
  <c r="AR749" i="22"/>
  <c r="AS749" i="22" s="1"/>
  <c r="AU749" i="22" s="1"/>
  <c r="AR601" i="22"/>
  <c r="AS601" i="22" s="1"/>
  <c r="AU601" i="22" s="1"/>
  <c r="AR579" i="22"/>
  <c r="AS579" i="22" s="1"/>
  <c r="AU579" i="22" s="1"/>
  <c r="AR833" i="22"/>
  <c r="AK833" i="22" s="1"/>
  <c r="AQ473" i="22"/>
  <c r="AR513" i="22"/>
  <c r="AS513" i="22" s="1"/>
  <c r="AU513" i="22" s="1"/>
  <c r="AR902" i="22"/>
  <c r="AK902" i="22" s="1"/>
  <c r="AR439" i="22"/>
  <c r="AS439" i="22" s="1"/>
  <c r="AQ806" i="22"/>
  <c r="AQ734" i="22"/>
  <c r="AR963" i="22"/>
  <c r="AK963" i="22" s="1"/>
  <c r="AR886" i="22"/>
  <c r="AS886" i="22" s="1"/>
  <c r="AU886" i="22" s="1"/>
  <c r="AR530" i="22"/>
  <c r="AK530" i="22" s="1"/>
  <c r="AR537" i="22"/>
  <c r="AS537" i="22" s="1"/>
  <c r="AU537" i="22" s="1"/>
  <c r="AR589" i="22"/>
  <c r="AK589" i="22" s="1"/>
  <c r="AR613" i="22"/>
  <c r="AK613" i="22" s="1"/>
  <c r="AR718" i="22"/>
  <c r="AS718" i="22" s="1"/>
  <c r="AU718" i="22" s="1"/>
  <c r="AR725" i="22"/>
  <c r="AS725" i="22" s="1"/>
  <c r="AU725" i="22" s="1"/>
  <c r="AR84" i="22"/>
  <c r="AS84" i="22" s="1"/>
  <c r="AR527" i="22"/>
  <c r="AS527" i="22" s="1"/>
  <c r="AU527" i="22" s="1"/>
  <c r="AQ849" i="22"/>
  <c r="AR614" i="22"/>
  <c r="AS614" i="22" s="1"/>
  <c r="AU614" i="22" s="1"/>
  <c r="AQ342" i="22"/>
  <c r="AR357" i="22"/>
  <c r="AS357" i="22" s="1"/>
  <c r="AT357" i="22" s="1"/>
  <c r="AR686" i="22"/>
  <c r="AK686" i="22" s="1"/>
  <c r="AR479" i="22"/>
  <c r="AS479" i="22" s="1"/>
  <c r="AU479" i="22" s="1"/>
  <c r="AR397" i="22"/>
  <c r="AS397" i="22" s="1"/>
  <c r="AT397" i="22" s="1"/>
  <c r="AQ543" i="22"/>
  <c r="AR485" i="22"/>
  <c r="AS485" i="22" s="1"/>
  <c r="AQ750" i="22"/>
  <c r="AQ934" i="22"/>
  <c r="AR15" i="22"/>
  <c r="AS15" i="22" s="1"/>
  <c r="AT15" i="22" s="1"/>
  <c r="AU15" i="22" s="1"/>
  <c r="AR593" i="22"/>
  <c r="AS593" i="22" s="1"/>
  <c r="AU593" i="22" s="1"/>
  <c r="AR807" i="22"/>
  <c r="AS807" i="22" s="1"/>
  <c r="AU807" i="22" s="1"/>
  <c r="AR741" i="22"/>
  <c r="AS741" i="22" s="1"/>
  <c r="AU741" i="22" s="1"/>
  <c r="AR829" i="22"/>
  <c r="AK829" i="22" s="1"/>
  <c r="AR654" i="22"/>
  <c r="AS654" i="22" s="1"/>
  <c r="AU654" i="22" s="1"/>
  <c r="AR683" i="22"/>
  <c r="AK683" i="22" s="1"/>
  <c r="AR998" i="22"/>
  <c r="AK998" i="22" s="1"/>
  <c r="AQ689" i="22"/>
  <c r="AR459" i="22"/>
  <c r="AK459" i="22" s="1"/>
  <c r="AR793" i="22"/>
  <c r="AS793" i="22" s="1"/>
  <c r="AU793" i="22" s="1"/>
  <c r="AQ643" i="22"/>
  <c r="AQ709" i="22"/>
  <c r="AR298" i="22"/>
  <c r="AK298" i="22" s="1"/>
  <c r="AQ615" i="22"/>
  <c r="AR65" i="22"/>
  <c r="AS65" i="22" s="1"/>
  <c r="AT65" i="22" s="1"/>
  <c r="AQ419" i="22"/>
  <c r="AQ374" i="22"/>
  <c r="AR47" i="22"/>
  <c r="AS47" i="22" s="1"/>
  <c r="AT47" i="22" s="1"/>
  <c r="AU47" i="22" s="1"/>
  <c r="AR223" i="22"/>
  <c r="AK223" i="22" s="1"/>
  <c r="AR345" i="22"/>
  <c r="AS345" i="22" s="1"/>
  <c r="AR569" i="22"/>
  <c r="AK569" i="22" s="1"/>
  <c r="AR883" i="22"/>
  <c r="AS883" i="22" s="1"/>
  <c r="AU883" i="22" s="1"/>
  <c r="AR827" i="22"/>
  <c r="AS827" i="22" s="1"/>
  <c r="AU827" i="22" s="1"/>
  <c r="AR674" i="22"/>
  <c r="AS674" i="22" s="1"/>
  <c r="AU674" i="22" s="1"/>
  <c r="AR922" i="22"/>
  <c r="AS922" i="22" s="1"/>
  <c r="AU922" i="22" s="1"/>
  <c r="AR751" i="22"/>
  <c r="AK751" i="22" s="1"/>
  <c r="AR794" i="22"/>
  <c r="AS794" i="22" s="1"/>
  <c r="AU794" i="22" s="1"/>
  <c r="AR919" i="22"/>
  <c r="AK919" i="22" s="1"/>
  <c r="AR938" i="22"/>
  <c r="AK938" i="22" s="1"/>
  <c r="AR828" i="22"/>
  <c r="AK828" i="22" s="1"/>
  <c r="AQ515" i="22"/>
  <c r="AQ423" i="22"/>
  <c r="AQ358" i="22"/>
  <c r="AQ258" i="22"/>
  <c r="AR531" i="22"/>
  <c r="AK531" i="22" s="1"/>
  <c r="AQ617" i="22"/>
  <c r="AQ580" i="22"/>
  <c r="AQ842" i="22"/>
  <c r="AQ735" i="22"/>
  <c r="AR301" i="22"/>
  <c r="AK301" i="22" s="1"/>
  <c r="AQ811" i="22"/>
  <c r="AR622" i="22"/>
  <c r="AK622" i="22" s="1"/>
  <c r="AR326" i="22"/>
  <c r="AS326" i="22" s="1"/>
  <c r="AT326" i="22" s="1"/>
  <c r="AQ890" i="22"/>
  <c r="AQ302" i="22"/>
  <c r="AR722" i="22"/>
  <c r="AS722" i="22" s="1"/>
  <c r="AU722" i="22" s="1"/>
  <c r="AR965" i="22"/>
  <c r="AK965" i="22" s="1"/>
  <c r="AR789" i="22"/>
  <c r="AK789" i="22" s="1"/>
  <c r="AR438" i="22"/>
  <c r="AS438" i="22" s="1"/>
  <c r="AR109" i="22"/>
  <c r="AS109" i="22" s="1"/>
  <c r="AR690" i="22"/>
  <c r="AK690" i="22" s="1"/>
  <c r="AR754" i="22"/>
  <c r="AS754" i="22" s="1"/>
  <c r="AU754" i="22" s="1"/>
  <c r="AR824" i="22"/>
  <c r="AS824" i="22" s="1"/>
  <c r="AU824" i="22" s="1"/>
  <c r="AR467" i="22"/>
  <c r="AS467" i="22" s="1"/>
  <c r="AR797" i="22"/>
  <c r="AS797" i="22" s="1"/>
  <c r="AU797" i="22" s="1"/>
  <c r="AR578" i="22"/>
  <c r="AS578" i="22" s="1"/>
  <c r="AU578" i="22" s="1"/>
  <c r="AR977" i="22"/>
  <c r="AK977" i="22" s="1"/>
  <c r="AR558" i="22"/>
  <c r="AS558" i="22" s="1"/>
  <c r="AU558" i="22" s="1"/>
  <c r="AQ425" i="22"/>
  <c r="AR457" i="22"/>
  <c r="AS457" i="22" s="1"/>
  <c r="AR164" i="22"/>
  <c r="AK164" i="22" s="1"/>
  <c r="AQ483" i="22"/>
  <c r="AQ1008" i="22"/>
  <c r="AQ791" i="22"/>
  <c r="AQ386" i="22"/>
  <c r="AR971" i="22"/>
  <c r="AS971" i="22" s="1"/>
  <c r="AU971" i="22" s="1"/>
  <c r="AR672" i="22"/>
  <c r="AS672" i="22" s="1"/>
  <c r="AU672" i="22" s="1"/>
  <c r="AR379" i="22"/>
  <c r="AS379" i="22" s="1"/>
  <c r="AR767" i="22"/>
  <c r="AS767" i="22" s="1"/>
  <c r="AU767" i="22" s="1"/>
  <c r="AR810" i="22"/>
  <c r="AS810" i="22" s="1"/>
  <c r="AU810" i="22" s="1"/>
  <c r="AR796" i="22"/>
  <c r="AS796" i="22" s="1"/>
  <c r="AU796" i="22" s="1"/>
  <c r="AR905" i="22"/>
  <c r="AS905" i="22" s="1"/>
  <c r="AU905" i="22" s="1"/>
  <c r="AQ658" i="22"/>
  <c r="AQ969" i="22"/>
  <c r="AR744" i="22"/>
  <c r="AK744" i="22" s="1"/>
  <c r="AR605" i="22"/>
  <c r="AK605" i="22" s="1"/>
  <c r="AR631" i="22"/>
  <c r="AS631" i="22" s="1"/>
  <c r="AU631" i="22" s="1"/>
  <c r="AR612" i="22"/>
  <c r="AK612" i="22" s="1"/>
  <c r="AQ528" i="22"/>
  <c r="AR88" i="22"/>
  <c r="AS88" i="22" s="1"/>
  <c r="AT88" i="22" s="1"/>
  <c r="AU88" i="22" s="1"/>
  <c r="AQ636" i="22"/>
  <c r="AR134" i="22"/>
  <c r="AS134" i="22" s="1"/>
  <c r="AR633" i="22"/>
  <c r="AK633" i="22" s="1"/>
  <c r="AR858" i="22"/>
  <c r="AK858" i="22" s="1"/>
  <c r="AQ501" i="22"/>
  <c r="AR406" i="22"/>
  <c r="AS406" i="22" s="1"/>
  <c r="AT406" i="22" s="1"/>
  <c r="AQ329" i="22"/>
  <c r="AR852" i="22"/>
  <c r="AK852" i="22" s="1"/>
  <c r="AR1005" i="22"/>
  <c r="AR31" i="22"/>
  <c r="AS31" i="22" s="1"/>
  <c r="AR371" i="22"/>
  <c r="AS371" i="22" s="1"/>
  <c r="AR571" i="22"/>
  <c r="AS571" i="22" s="1"/>
  <c r="AU571" i="22" s="1"/>
  <c r="AR705" i="22"/>
  <c r="AS705" i="22" s="1"/>
  <c r="AU705" i="22" s="1"/>
  <c r="AR429" i="22"/>
  <c r="AS429" i="22" s="1"/>
  <c r="AQ772" i="22"/>
  <c r="AR552" i="22"/>
  <c r="AS552" i="22" s="1"/>
  <c r="AU552" i="22" s="1"/>
  <c r="AQ777" i="22"/>
  <c r="AQ500" i="22"/>
  <c r="AR577" i="22"/>
  <c r="AK577" i="22" s="1"/>
  <c r="AR712" i="22"/>
  <c r="AK712" i="22" s="1"/>
  <c r="AR596" i="22"/>
  <c r="AQ869" i="22"/>
  <c r="AQ11" i="22"/>
  <c r="AR968" i="22"/>
  <c r="AK968" i="22" s="1"/>
  <c r="AR539" i="22"/>
  <c r="AQ476" i="22"/>
  <c r="AR455" i="22"/>
  <c r="AS455" i="22" s="1"/>
  <c r="AT455" i="22" s="1"/>
  <c r="AQ122" i="22"/>
  <c r="AQ142" i="22"/>
  <c r="AR800" i="22"/>
  <c r="AS800" i="22" s="1"/>
  <c r="AU800" i="22" s="1"/>
  <c r="AR657" i="22"/>
  <c r="AK657" i="22" s="1"/>
  <c r="AQ641" i="22"/>
  <c r="AR804" i="22"/>
  <c r="AS804" i="22" s="1"/>
  <c r="AU804" i="22" s="1"/>
  <c r="AR980" i="22"/>
  <c r="AK980" i="22" s="1"/>
  <c r="AR748" i="22"/>
  <c r="AS748" i="22" s="1"/>
  <c r="AU748" i="22" s="1"/>
  <c r="AR928" i="22"/>
  <c r="AS928" i="22" s="1"/>
  <c r="AU928" i="22" s="1"/>
  <c r="AR555" i="22"/>
  <c r="AK555" i="22" s="1"/>
  <c r="AR491" i="22"/>
  <c r="AK491" i="22" s="1"/>
  <c r="AR560" i="22"/>
  <c r="AS560" i="22" s="1"/>
  <c r="AU560" i="22" s="1"/>
  <c r="AQ692" i="22"/>
  <c r="AR155" i="22"/>
  <c r="AK155" i="22" s="1"/>
  <c r="AR259" i="22"/>
  <c r="AK259" i="22" s="1"/>
  <c r="AQ637" i="22"/>
  <c r="AR629" i="22"/>
  <c r="AK629" i="22" s="1"/>
  <c r="AR150" i="22"/>
  <c r="AQ437" i="22"/>
  <c r="AQ646" i="22"/>
  <c r="AQ891" i="22"/>
  <c r="AQ988" i="22"/>
  <c r="AR542" i="22"/>
  <c r="AS542" i="22" s="1"/>
  <c r="AU542" i="22" s="1"/>
  <c r="AQ739" i="22"/>
  <c r="AQ942" i="22"/>
  <c r="AQ798" i="22"/>
  <c r="AR696" i="22"/>
  <c r="AK696" i="22" s="1"/>
  <c r="AQ562" i="22"/>
  <c r="AR862" i="22"/>
  <c r="AS862" i="22" s="1"/>
  <c r="AU862" i="22" s="1"/>
  <c r="AR878" i="22"/>
  <c r="AS878" i="22" s="1"/>
  <c r="AU878" i="22" s="1"/>
  <c r="AR808" i="22"/>
  <c r="AK808" i="22" s="1"/>
  <c r="AR958" i="22"/>
  <c r="AK958" i="22" s="1"/>
  <c r="AQ936" i="22"/>
  <c r="AR390" i="22"/>
  <c r="AK390" i="22" s="1"/>
  <c r="AQ723" i="22"/>
  <c r="AQ985" i="22"/>
  <c r="AR120" i="22"/>
  <c r="AK120" i="22" s="1"/>
  <c r="AQ755" i="22"/>
  <c r="AQ745" i="22"/>
  <c r="AQ935" i="22"/>
  <c r="AQ427" i="22"/>
  <c r="AR944" i="22"/>
  <c r="AK944" i="22" s="1"/>
  <c r="AR707" i="22"/>
  <c r="AS707" i="22" s="1"/>
  <c r="AU707" i="22" s="1"/>
  <c r="AQ255" i="22"/>
  <c r="AR876" i="22"/>
  <c r="AK876" i="22" s="1"/>
  <c r="AQ330" i="22"/>
  <c r="AR582" i="22"/>
  <c r="AS582" i="22" s="1"/>
  <c r="AU582" i="22" s="1"/>
  <c r="AR795" i="22"/>
  <c r="AS795" i="22" s="1"/>
  <c r="AU795" i="22" s="1"/>
  <c r="AQ607" i="22"/>
  <c r="AR535" i="22"/>
  <c r="AK535" i="22" s="1"/>
  <c r="AQ655" i="22"/>
  <c r="AQ551" i="22"/>
  <c r="AR846" i="22"/>
  <c r="AS846" i="22" s="1"/>
  <c r="AU846" i="22" s="1"/>
  <c r="AQ545" i="22"/>
  <c r="AR387" i="22"/>
  <c r="AS387" i="22" s="1"/>
  <c r="AQ367" i="22"/>
  <c r="AR694" i="22"/>
  <c r="AS694" i="22" s="1"/>
  <c r="AU694" i="22" s="1"/>
  <c r="AR710" i="22"/>
  <c r="AS710" i="22" s="1"/>
  <c r="AU710" i="22" s="1"/>
  <c r="AQ678" i="22"/>
  <c r="AR581" i="22"/>
  <c r="AS581" i="22" s="1"/>
  <c r="AU581" i="22" s="1"/>
  <c r="AQ487" i="22"/>
  <c r="AQ283" i="22"/>
  <c r="AQ677" i="22"/>
  <c r="AQ765" i="22"/>
  <c r="AR894" i="22"/>
  <c r="AS894" i="22" s="1"/>
  <c r="AU894" i="22" s="1"/>
  <c r="AR756" i="22"/>
  <c r="AR817" i="22"/>
  <c r="AK817" i="22" s="1"/>
  <c r="AR653" i="22"/>
  <c r="AK653" i="22" s="1"/>
  <c r="AR662" i="22"/>
  <c r="AK662" i="22" s="1"/>
  <c r="AR548" i="22"/>
  <c r="AS548" i="22" s="1"/>
  <c r="AU548" i="22" s="1"/>
  <c r="AR831" i="22"/>
  <c r="AS831" i="22" s="1"/>
  <c r="AU831" i="22" s="1"/>
  <c r="AR726" i="22"/>
  <c r="AS726" i="22" s="1"/>
  <c r="AU726" i="22" s="1"/>
  <c r="AR782" i="22"/>
  <c r="AS782" i="22" s="1"/>
  <c r="AU782" i="22" s="1"/>
  <c r="AR926" i="22"/>
  <c r="AS926" i="22" s="1"/>
  <c r="AU926" i="22" s="1"/>
  <c r="AR974" i="22"/>
  <c r="AK974" i="22" s="1"/>
  <c r="AQ1001" i="22"/>
  <c r="AR757" i="22"/>
  <c r="AK757" i="22" s="1"/>
  <c r="AR91" i="22"/>
  <c r="AQ471" i="22"/>
  <c r="AR224" i="22"/>
  <c r="AK224" i="22" s="1"/>
  <c r="AQ147" i="22"/>
  <c r="AR691" i="22"/>
  <c r="AQ262" i="22"/>
  <c r="AQ953" i="22"/>
  <c r="AR216" i="22"/>
  <c r="AS216" i="22" s="1"/>
  <c r="AQ260" i="22"/>
  <c r="AR465" i="22"/>
  <c r="AS465" i="22" s="1"/>
  <c r="AQ815" i="22"/>
  <c r="AR775" i="22"/>
  <c r="AS775" i="22" s="1"/>
  <c r="AU775" i="22" s="1"/>
  <c r="AQ73" i="22"/>
  <c r="AR362" i="22"/>
  <c r="AS362" i="22" s="1"/>
  <c r="AT362" i="22" s="1"/>
  <c r="AQ414" i="22"/>
  <c r="AQ587" i="22"/>
  <c r="AQ830" i="22"/>
  <c r="AR904" i="22"/>
  <c r="AS904" i="22" s="1"/>
  <c r="AU904" i="22" s="1"/>
  <c r="AR680" i="22"/>
  <c r="AK680" i="22" s="1"/>
  <c r="AQ303" i="22"/>
  <c r="AQ407" i="22"/>
  <c r="AQ248" i="22"/>
  <c r="AR588" i="22"/>
  <c r="AK588" i="22" s="1"/>
  <c r="AR841" i="22"/>
  <c r="AK841" i="22" s="1"/>
  <c r="AQ506" i="22"/>
  <c r="AR910" i="22"/>
  <c r="AS910" i="22" s="1"/>
  <c r="AU910" i="22" s="1"/>
  <c r="AR990" i="22"/>
  <c r="AS990" i="22" s="1"/>
  <c r="AU990" i="22" s="1"/>
  <c r="AR1006" i="22"/>
  <c r="AS1006" i="22" s="1"/>
  <c r="AU1006" i="22" s="1"/>
  <c r="AQ717" i="22"/>
  <c r="AR913" i="22"/>
  <c r="AK913" i="22" s="1"/>
  <c r="AQ606" i="22"/>
  <c r="AR949" i="22"/>
  <c r="AS949" i="22" s="1"/>
  <c r="AU949" i="22" s="1"/>
  <c r="AQ310" i="22"/>
  <c r="AQ742" i="22"/>
  <c r="AR245" i="22"/>
  <c r="AS245" i="22" s="1"/>
  <c r="AT245" i="22" s="1"/>
  <c r="AQ96" i="22"/>
  <c r="AQ503" i="22"/>
  <c r="AQ519" i="22"/>
  <c r="AQ626" i="22"/>
  <c r="AR814" i="22"/>
  <c r="AS814" i="22" s="1"/>
  <c r="AU814" i="22" s="1"/>
  <c r="AR186" i="22"/>
  <c r="AR675" i="22"/>
  <c r="AS675" i="22" s="1"/>
  <c r="AU675" i="22" s="1"/>
  <c r="AR860" i="22"/>
  <c r="AK860" i="22" s="1"/>
  <c r="AQ758" i="22"/>
  <c r="AR864" i="22"/>
  <c r="AR625" i="22"/>
  <c r="AS625" i="22" s="1"/>
  <c r="AU625" i="22" s="1"/>
  <c r="AR621" i="22"/>
  <c r="AK621" i="22" s="1"/>
  <c r="AR981" i="22"/>
  <c r="AS981" i="22" s="1"/>
  <c r="AU981" i="22" s="1"/>
  <c r="AR999" i="22"/>
  <c r="AS999" i="22" s="1"/>
  <c r="AU999" i="22" s="1"/>
  <c r="AR567" i="22"/>
  <c r="AS567" i="22" s="1"/>
  <c r="AU567" i="22" s="1"/>
  <c r="AR556" i="22"/>
  <c r="AK556" i="22" s="1"/>
  <c r="AR885" i="22"/>
  <c r="AK885" i="22" s="1"/>
  <c r="AR635" i="22"/>
  <c r="AK635" i="22" s="1"/>
  <c r="AR916" i="22"/>
  <c r="AS916" i="22" s="1"/>
  <c r="AU916" i="22" s="1"/>
  <c r="AR908" i="22"/>
  <c r="AK908" i="22" s="1"/>
  <c r="AQ64" i="22"/>
  <c r="AR517" i="22"/>
  <c r="AS517" i="22" s="1"/>
  <c r="AU517" i="22" s="1"/>
  <c r="AQ454" i="22"/>
  <c r="AR341" i="22"/>
  <c r="AS341" i="22" s="1"/>
  <c r="AR488" i="22"/>
  <c r="AS488" i="22" s="1"/>
  <c r="AT488" i="22" s="1"/>
  <c r="AQ451" i="22"/>
  <c r="AQ889" i="22"/>
  <c r="AQ608" i="22"/>
  <c r="AR496" i="22"/>
  <c r="AS496" i="22" s="1"/>
  <c r="AT496" i="22" s="1"/>
  <c r="AQ145" i="22"/>
  <c r="AR145" i="22"/>
  <c r="AS145" i="22" s="1"/>
  <c r="AQ845" i="22"/>
  <c r="AR845" i="22"/>
  <c r="AS845" i="22" s="1"/>
  <c r="AU845" i="22" s="1"/>
  <c r="AQ504" i="22"/>
  <c r="AR504" i="22"/>
  <c r="AK504" i="22" s="1"/>
  <c r="AQ568" i="22"/>
  <c r="AR568" i="22"/>
  <c r="AK568" i="22" s="1"/>
  <c r="AQ632" i="22"/>
  <c r="AR632" i="22"/>
  <c r="AS632" i="22" s="1"/>
  <c r="AU632" i="22" s="1"/>
  <c r="AQ684" i="22"/>
  <c r="AR684" i="22"/>
  <c r="AS684" i="22" s="1"/>
  <c r="AU684" i="22" s="1"/>
  <c r="AQ812" i="22"/>
  <c r="AR812" i="22"/>
  <c r="AS812" i="22" s="1"/>
  <c r="AU812" i="22" s="1"/>
  <c r="AR952" i="22"/>
  <c r="AS952" i="22" s="1"/>
  <c r="AU952" i="22" s="1"/>
  <c r="AQ952" i="22"/>
  <c r="AR420" i="22"/>
  <c r="AK420" i="22" s="1"/>
  <c r="AQ420" i="22"/>
  <c r="AQ520" i="22"/>
  <c r="AR520" i="22"/>
  <c r="AS520" i="22" s="1"/>
  <c r="AU520" i="22" s="1"/>
  <c r="AQ956" i="22"/>
  <c r="AR956" i="22"/>
  <c r="AK956" i="22" s="1"/>
  <c r="AR880" i="22"/>
  <c r="AK880" i="22" s="1"/>
  <c r="AQ880" i="22"/>
  <c r="AQ252" i="22"/>
  <c r="AR252" i="22"/>
  <c r="AS252" i="22" s="1"/>
  <c r="AR624" i="22"/>
  <c r="AS624" i="22" s="1"/>
  <c r="AU624" i="22" s="1"/>
  <c r="AQ624" i="22"/>
  <c r="AR288" i="22"/>
  <c r="AK288" i="22" s="1"/>
  <c r="AQ288" i="22"/>
  <c r="AQ564" i="22"/>
  <c r="AR564" i="22"/>
  <c r="AK564" i="22" s="1"/>
  <c r="AQ708" i="22"/>
  <c r="AR708" i="22"/>
  <c r="AK708" i="22" s="1"/>
  <c r="AQ728" i="22"/>
  <c r="AR728" i="22"/>
  <c r="AS728" i="22" s="1"/>
  <c r="AU728" i="22" s="1"/>
  <c r="AQ469" i="22"/>
  <c r="AR469" i="22"/>
  <c r="AS469" i="22" s="1"/>
  <c r="AQ521" i="22"/>
  <c r="AR521" i="22"/>
  <c r="AS521" i="22" s="1"/>
  <c r="AU521" i="22" s="1"/>
  <c r="AR825" i="22"/>
  <c r="AS825" i="22" s="1"/>
  <c r="AU825" i="22" s="1"/>
  <c r="AQ825" i="22"/>
  <c r="AQ497" i="22"/>
  <c r="AR497" i="22"/>
  <c r="AS497" i="22" s="1"/>
  <c r="AR557" i="22"/>
  <c r="AQ557" i="22"/>
  <c r="AR505" i="22"/>
  <c r="AK505" i="22" s="1"/>
  <c r="AQ505" i="22"/>
  <c r="AR597" i="22"/>
  <c r="AQ597" i="22"/>
  <c r="AR285" i="22"/>
  <c r="AK285" i="22" s="1"/>
  <c r="AQ285" i="22"/>
  <c r="AR844" i="22"/>
  <c r="AR832" i="22"/>
  <c r="AK832" i="22" s="1"/>
  <c r="AR316" i="22"/>
  <c r="AS316" i="22" s="1"/>
  <c r="AQ424" i="22"/>
  <c r="AR720" i="22"/>
  <c r="AR888" i="22"/>
  <c r="AK888" i="22" s="1"/>
  <c r="AR201" i="22"/>
  <c r="AK201" i="22" s="1"/>
  <c r="AR264" i="22"/>
  <c r="AK264" i="22" s="1"/>
  <c r="AR421" i="22"/>
  <c r="AK421" i="22" s="1"/>
  <c r="AR445" i="22"/>
  <c r="AS445" i="22" s="1"/>
  <c r="AT445" i="22" s="1"/>
  <c r="AR415" i="22"/>
  <c r="AS415" i="22" s="1"/>
  <c r="AT415" i="22" s="1"/>
  <c r="AQ510" i="22"/>
  <c r="AQ946" i="22"/>
  <c r="AQ914" i="22"/>
  <c r="AQ523" i="22"/>
  <c r="AQ154" i="22"/>
  <c r="AR591" i="22"/>
  <c r="AQ287" i="22"/>
  <c r="AQ391" i="22"/>
  <c r="AR819" i="22"/>
  <c r="AS819" i="22" s="1"/>
  <c r="AU819" i="22" s="1"/>
  <c r="AR873" i="22"/>
  <c r="AQ897" i="22"/>
  <c r="AR565" i="22"/>
  <c r="AS565" i="22" s="1"/>
  <c r="AU565" i="22" s="1"/>
  <c r="AR937" i="22"/>
  <c r="AK937" i="22" s="1"/>
  <c r="AR590" i="22"/>
  <c r="AQ821" i="22"/>
  <c r="AR650" i="22"/>
  <c r="AK650" i="22" s="1"/>
  <c r="AR128" i="22"/>
  <c r="AS128" i="22" s="1"/>
  <c r="AT128" i="22" s="1"/>
  <c r="AU128" i="22" s="1"/>
  <c r="AQ947" i="22"/>
  <c r="AQ87" i="22"/>
  <c r="AR435" i="22"/>
  <c r="AK435" i="22" s="1"/>
  <c r="AQ850" i="22"/>
  <c r="AQ695" i="22"/>
  <c r="AQ837" i="22"/>
  <c r="AQ89" i="22"/>
  <c r="AQ730" i="22"/>
  <c r="AQ759" i="22"/>
  <c r="AQ769" i="22"/>
  <c r="AR623" i="22"/>
  <c r="AK623" i="22" s="1"/>
  <c r="AR961" i="22"/>
  <c r="AK961" i="22" s="1"/>
  <c r="AQ933" i="22"/>
  <c r="AR781" i="22"/>
  <c r="AS781" i="22" s="1"/>
  <c r="AU781" i="22" s="1"/>
  <c r="AQ317" i="22"/>
  <c r="AR993" i="22"/>
  <c r="AS993" i="22" s="1"/>
  <c r="AU993" i="22" s="1"/>
  <c r="AQ716" i="22"/>
  <c r="AQ865" i="22"/>
  <c r="AR299" i="22"/>
  <c r="AQ403" i="22"/>
  <c r="AR813" i="22"/>
  <c r="AS813" i="22" s="1"/>
  <c r="AU813" i="22" s="1"/>
  <c r="AR976" i="22"/>
  <c r="AK976" i="22" s="1"/>
  <c r="AQ112" i="22"/>
  <c r="AR136" i="22"/>
  <c r="AK136" i="22" s="1"/>
  <c r="AQ673" i="22"/>
  <c r="AR332" i="22"/>
  <c r="AS332" i="22" s="1"/>
  <c r="AR489" i="22"/>
  <c r="AQ892" i="22"/>
  <c r="AQ761" i="22"/>
  <c r="AQ592" i="22"/>
  <c r="AR541" i="22"/>
  <c r="AQ137" i="22"/>
  <c r="AR443" i="22"/>
  <c r="AS443" i="22" s="1"/>
  <c r="AT443" i="22" s="1"/>
  <c r="AQ146" i="22"/>
  <c r="AQ649" i="22"/>
  <c r="AR98" i="22"/>
  <c r="AS98" i="22" s="1"/>
  <c r="AT98" i="22" s="1"/>
  <c r="AU98" i="22" s="1"/>
  <c r="AR805" i="22"/>
  <c r="AS805" i="22" s="1"/>
  <c r="AU805" i="22" s="1"/>
  <c r="AR247" i="22"/>
  <c r="AS247" i="22" s="1"/>
  <c r="AR665" i="22"/>
  <c r="AR529" i="22"/>
  <c r="AS529" i="22" s="1"/>
  <c r="AU529" i="22" s="1"/>
  <c r="AR192" i="22"/>
  <c r="AK192" i="22" s="1"/>
  <c r="AR600" i="22"/>
  <c r="AS600" i="22" s="1"/>
  <c r="AU600" i="22" s="1"/>
  <c r="AR516" i="22"/>
  <c r="AK516" i="22" s="1"/>
  <c r="AQ704" i="22"/>
  <c r="AQ456" i="22"/>
  <c r="AQ388" i="22"/>
  <c r="AQ205" i="22"/>
  <c r="AQ69" i="22"/>
  <c r="S22" i="26"/>
  <c r="H22" i="26"/>
  <c r="C22" i="26"/>
  <c r="I22" i="26"/>
  <c r="P14" i="26"/>
  <c r="C14" i="26"/>
  <c r="S43" i="26"/>
  <c r="O43" i="26"/>
  <c r="L241" i="26"/>
  <c r="C241" i="26"/>
  <c r="R241" i="26"/>
  <c r="AB241" i="26" s="1"/>
  <c r="C259" i="26"/>
  <c r="L259" i="26"/>
  <c r="AQ324" i="22"/>
  <c r="AR324" i="22"/>
  <c r="S39" i="26"/>
  <c r="H39" i="26"/>
  <c r="P41" i="26"/>
  <c r="H41" i="26"/>
  <c r="P29" i="26"/>
  <c r="E29" i="26"/>
  <c r="C238" i="26"/>
  <c r="I238" i="26"/>
  <c r="F49" i="26"/>
  <c r="O60" i="26"/>
  <c r="F14" i="26"/>
  <c r="N60" i="26"/>
  <c r="I49" i="26"/>
  <c r="H50" i="26"/>
  <c r="G14" i="26"/>
  <c r="L53" i="26"/>
  <c r="H38" i="26"/>
  <c r="I15" i="26"/>
  <c r="O29" i="26"/>
  <c r="AQ130" i="22"/>
  <c r="H255" i="26"/>
  <c r="C48" i="26"/>
  <c r="F48" i="26"/>
  <c r="E48" i="26"/>
  <c r="O48" i="26"/>
  <c r="P57" i="26"/>
  <c r="E57" i="26"/>
  <c r="G57" i="26"/>
  <c r="C57" i="26"/>
  <c r="M33" i="26"/>
  <c r="C33" i="26"/>
  <c r="O33" i="26"/>
  <c r="F33" i="26"/>
  <c r="H44" i="26"/>
  <c r="F44" i="26"/>
  <c r="E44" i="26"/>
  <c r="P18" i="26"/>
  <c r="F18" i="26"/>
  <c r="C18" i="26"/>
  <c r="P46" i="26"/>
  <c r="G46" i="26"/>
  <c r="S46" i="26"/>
  <c r="E46" i="26"/>
  <c r="F46" i="26"/>
  <c r="O46" i="26"/>
  <c r="R46" i="26"/>
  <c r="AK46" i="26" s="1"/>
  <c r="I227" i="26"/>
  <c r="E253" i="26"/>
  <c r="S241" i="26"/>
  <c r="G258" i="26"/>
  <c r="S247" i="26"/>
  <c r="E247" i="26"/>
  <c r="I215" i="26"/>
  <c r="F215" i="26"/>
  <c r="R233" i="26"/>
  <c r="DE233" i="26" s="1"/>
  <c r="E233" i="26"/>
  <c r="B255" i="26"/>
  <c r="D255" i="26" s="1"/>
  <c r="R251" i="26"/>
  <c r="BL251" i="26" s="1"/>
  <c r="O251" i="26"/>
  <c r="R256" i="26"/>
  <c r="BC256" i="26" s="1"/>
  <c r="P256" i="26"/>
  <c r="P60" i="26"/>
  <c r="R60" i="26"/>
  <c r="DE60" i="26" s="1"/>
  <c r="C21" i="26"/>
  <c r="H21" i="26"/>
  <c r="M52" i="26"/>
  <c r="M49" i="26"/>
  <c r="L29" i="26"/>
  <c r="G49" i="26"/>
  <c r="L39" i="26"/>
  <c r="L21" i="26"/>
  <c r="H53" i="26"/>
  <c r="M21" i="26"/>
  <c r="L22" i="26"/>
  <c r="G21" i="26"/>
  <c r="F38" i="26"/>
  <c r="N21" i="26"/>
  <c r="N39" i="26"/>
  <c r="N22" i="26"/>
  <c r="I60" i="26"/>
  <c r="I53" i="26"/>
  <c r="R29" i="26"/>
  <c r="AK29" i="26" s="1"/>
  <c r="O21" i="26"/>
  <c r="E38" i="26"/>
  <c r="AQ249" i="22"/>
  <c r="O253" i="26"/>
  <c r="B258" i="26"/>
  <c r="D258" i="26" s="1"/>
  <c r="B259" i="26"/>
  <c r="D259" i="26" s="1"/>
  <c r="N261" i="26"/>
  <c r="B261" i="26"/>
  <c r="D261" i="26" s="1"/>
  <c r="H249" i="26"/>
  <c r="S249" i="26"/>
  <c r="B249" i="26"/>
  <c r="D249" i="26" s="1"/>
  <c r="P249" i="26"/>
  <c r="O249" i="26"/>
  <c r="P17" i="26"/>
  <c r="F17" i="26"/>
  <c r="S28" i="26"/>
  <c r="C15" i="26"/>
  <c r="L15" i="26"/>
  <c r="P34" i="26"/>
  <c r="R34" i="26"/>
  <c r="CD34" i="26" s="1"/>
  <c r="S259" i="26"/>
  <c r="E258" i="26"/>
  <c r="P258" i="26"/>
  <c r="O258" i="26"/>
  <c r="C258" i="26"/>
  <c r="S258" i="26"/>
  <c r="M258" i="26"/>
  <c r="I258" i="26"/>
  <c r="F253" i="26"/>
  <c r="G253" i="26"/>
  <c r="B253" i="26"/>
  <c r="D253" i="26" s="1"/>
  <c r="I253" i="26"/>
  <c r="C253" i="26"/>
  <c r="S253" i="26"/>
  <c r="M253" i="26"/>
  <c r="E256" i="26"/>
  <c r="O256" i="26"/>
  <c r="G256" i="26"/>
  <c r="H256" i="26"/>
  <c r="L256" i="26"/>
  <c r="S256" i="26"/>
  <c r="B256" i="26"/>
  <c r="D256" i="26" s="1"/>
  <c r="O255" i="26"/>
  <c r="P255" i="26"/>
  <c r="C255" i="26"/>
  <c r="E255" i="26"/>
  <c r="N255" i="26"/>
  <c r="AR576" i="22"/>
  <c r="AS576" i="22" s="1"/>
  <c r="AU576" i="22" s="1"/>
  <c r="AQ576" i="22"/>
  <c r="AR95" i="22"/>
  <c r="AS95" i="22" s="1"/>
  <c r="AQ95" i="22"/>
  <c r="AR453" i="22"/>
  <c r="AS453" i="22" s="1"/>
  <c r="AQ453" i="22"/>
  <c r="AQ477" i="22"/>
  <c r="AR477" i="22"/>
  <c r="AS477" i="22" s="1"/>
  <c r="AT477" i="22" s="1"/>
  <c r="AQ495" i="22"/>
  <c r="AR495" i="22"/>
  <c r="AS495" i="22" s="1"/>
  <c r="AQ246" i="22"/>
  <c r="AR246" i="22"/>
  <c r="AS246" i="22" s="1"/>
  <c r="AU246" i="22" s="1"/>
  <c r="AQ652" i="22"/>
  <c r="AQ106" i="22"/>
  <c r="AR544" i="22"/>
  <c r="AK544" i="22" s="1"/>
  <c r="AQ788" i="22"/>
  <c r="G22" i="26"/>
  <c r="E49" i="26"/>
  <c r="C49" i="26"/>
  <c r="R249" i="26"/>
  <c r="AT249" i="26" s="1"/>
  <c r="C249" i="26"/>
  <c r="N249" i="26"/>
  <c r="C227" i="26"/>
  <c r="P231" i="26"/>
  <c r="C231" i="26"/>
  <c r="E237" i="26"/>
  <c r="G254" i="26"/>
  <c r="P230" i="26"/>
  <c r="I230" i="26"/>
  <c r="L220" i="26"/>
  <c r="H220" i="26"/>
  <c r="E220" i="26"/>
  <c r="S250" i="26"/>
  <c r="I250" i="26"/>
  <c r="S237" i="26"/>
  <c r="R237" i="26"/>
  <c r="BL237" i="26" s="1"/>
  <c r="L237" i="26"/>
  <c r="M241" i="26"/>
  <c r="N241" i="26"/>
  <c r="P241" i="26"/>
  <c r="F255" i="26"/>
  <c r="M255" i="26"/>
  <c r="O259" i="26"/>
  <c r="H259" i="26"/>
  <c r="M259" i="26"/>
  <c r="R49" i="26"/>
  <c r="BL49" i="26" s="1"/>
  <c r="F22" i="26"/>
  <c r="M38" i="26"/>
  <c r="R57" i="26"/>
  <c r="BC57" i="26" s="1"/>
  <c r="B65" i="26"/>
  <c r="D65" i="26" s="1"/>
  <c r="R246" i="26"/>
  <c r="CV246" i="26" s="1"/>
  <c r="E259" i="26"/>
  <c r="F220" i="26"/>
  <c r="S231" i="26"/>
  <c r="M231" i="26"/>
  <c r="M230" i="26"/>
  <c r="C230" i="26"/>
  <c r="G220" i="26"/>
  <c r="N220" i="26"/>
  <c r="N250" i="26"/>
  <c r="H250" i="26"/>
  <c r="F237" i="26"/>
  <c r="O237" i="26"/>
  <c r="N237" i="26"/>
  <c r="O241" i="26"/>
  <c r="F241" i="26"/>
  <c r="G241" i="26"/>
  <c r="R255" i="26"/>
  <c r="DE255" i="26" s="1"/>
  <c r="S255" i="26"/>
  <c r="P259" i="26"/>
  <c r="G259" i="26"/>
  <c r="E22" i="26"/>
  <c r="O38" i="26"/>
  <c r="S49" i="26"/>
  <c r="E241" i="26"/>
  <c r="I241" i="26"/>
  <c r="B241" i="26"/>
  <c r="D241" i="26" s="1"/>
  <c r="N259" i="26"/>
  <c r="N15" i="26"/>
  <c r="I34" i="26"/>
  <c r="G15" i="26"/>
  <c r="O53" i="26"/>
  <c r="O15" i="26"/>
  <c r="F53" i="26"/>
  <c r="F59" i="26"/>
  <c r="L222" i="26"/>
  <c r="C222" i="26"/>
  <c r="P248" i="26"/>
  <c r="F189" i="26"/>
  <c r="S189" i="26"/>
  <c r="M189" i="26"/>
  <c r="S240" i="26"/>
  <c r="H240" i="26"/>
  <c r="M240" i="26"/>
  <c r="C251" i="26"/>
  <c r="N251" i="26"/>
  <c r="R260" i="26"/>
  <c r="AT260" i="26" s="1"/>
  <c r="L260" i="26"/>
  <c r="C260" i="26"/>
  <c r="P260" i="26"/>
  <c r="M236" i="26"/>
  <c r="S236" i="26"/>
  <c r="M53" i="26"/>
  <c r="G31" i="26"/>
  <c r="M222" i="26"/>
  <c r="H222" i="26"/>
  <c r="H248" i="26"/>
  <c r="I189" i="26"/>
  <c r="P189" i="26"/>
  <c r="L240" i="26"/>
  <c r="N240" i="26"/>
  <c r="O240" i="26"/>
  <c r="S251" i="26"/>
  <c r="I251" i="26"/>
  <c r="F251" i="26"/>
  <c r="B240" i="26"/>
  <c r="D240" i="26" s="1"/>
  <c r="S260" i="26"/>
  <c r="G260" i="26"/>
  <c r="H236" i="26"/>
  <c r="O236" i="26"/>
  <c r="P236" i="26"/>
  <c r="H34" i="26"/>
  <c r="E25" i="26"/>
  <c r="R36" i="26"/>
  <c r="CM36" i="26" s="1"/>
  <c r="E34" i="26"/>
  <c r="O222" i="26"/>
  <c r="N248" i="26"/>
  <c r="L189" i="26"/>
  <c r="B189" i="26"/>
  <c r="D189" i="26" s="1"/>
  <c r="F240" i="26"/>
  <c r="E251" i="26"/>
  <c r="M251" i="26"/>
  <c r="B260" i="26"/>
  <c r="D260" i="26" s="1"/>
  <c r="F260" i="26"/>
  <c r="B236" i="26"/>
  <c r="D236" i="26" s="1"/>
  <c r="I236" i="26"/>
  <c r="G236" i="26"/>
  <c r="R25" i="26"/>
  <c r="BU25" i="26" s="1"/>
  <c r="P32" i="26"/>
  <c r="E32" i="26"/>
  <c r="C32" i="26"/>
  <c r="O32" i="26"/>
  <c r="H32" i="26"/>
  <c r="S32" i="26"/>
  <c r="F32" i="26"/>
  <c r="L32" i="26"/>
  <c r="I32" i="26"/>
  <c r="N32" i="26"/>
  <c r="M32" i="26"/>
  <c r="G25" i="26"/>
  <c r="H56" i="26"/>
  <c r="G36" i="26"/>
  <c r="H31" i="26"/>
  <c r="S25" i="26"/>
  <c r="E36" i="26"/>
  <c r="E13" i="26"/>
  <c r="F36" i="26"/>
  <c r="F40" i="26"/>
  <c r="C40" i="26"/>
  <c r="C36" i="26"/>
  <c r="P254" i="26"/>
  <c r="C254" i="26"/>
  <c r="S254" i="26"/>
  <c r="H254" i="26"/>
  <c r="R254" i="26"/>
  <c r="DE254" i="26" s="1"/>
  <c r="N254" i="26"/>
  <c r="I254" i="26"/>
  <c r="E254" i="26"/>
  <c r="C245" i="26"/>
  <c r="G245" i="26"/>
  <c r="M245" i="26"/>
  <c r="P245" i="26"/>
  <c r="E245" i="26"/>
  <c r="H245" i="26"/>
  <c r="P45" i="26"/>
  <c r="E45" i="26"/>
  <c r="M45" i="26"/>
  <c r="S45" i="26"/>
  <c r="R45" i="26"/>
  <c r="BC45" i="26" s="1"/>
  <c r="F45" i="26"/>
  <c r="O45" i="26"/>
  <c r="C45" i="26"/>
  <c r="L45" i="26"/>
  <c r="N56" i="26"/>
  <c r="H36" i="26"/>
  <c r="H40" i="26"/>
  <c r="I56" i="26"/>
  <c r="N36" i="26"/>
  <c r="S31" i="26"/>
  <c r="E59" i="26"/>
  <c r="L239" i="26"/>
  <c r="E239" i="26"/>
  <c r="S239" i="26"/>
  <c r="P221" i="26"/>
  <c r="B221" i="26"/>
  <c r="D221" i="26" s="1"/>
  <c r="L221" i="26"/>
  <c r="N221" i="26"/>
  <c r="G221" i="26"/>
  <c r="B244" i="26"/>
  <c r="D244" i="26" s="1"/>
  <c r="C244" i="26"/>
  <c r="F244" i="26"/>
  <c r="P244" i="26"/>
  <c r="L244" i="26"/>
  <c r="B225" i="26"/>
  <c r="D225" i="26" s="1"/>
  <c r="N225" i="26"/>
  <c r="C225" i="26"/>
  <c r="P225" i="26"/>
  <c r="R225" i="26"/>
  <c r="CD225" i="26" s="1"/>
  <c r="E225" i="26"/>
  <c r="S225" i="26"/>
  <c r="G225" i="26"/>
  <c r="H225" i="26"/>
  <c r="P216" i="26"/>
  <c r="G216" i="26"/>
  <c r="R216" i="26"/>
  <c r="CV216" i="26" s="1"/>
  <c r="C216" i="26"/>
  <c r="E216" i="26"/>
  <c r="O216" i="26"/>
  <c r="I216" i="26"/>
  <c r="S216" i="26"/>
  <c r="F216" i="26"/>
  <c r="B216" i="26"/>
  <c r="D216" i="26" s="1"/>
  <c r="H216" i="26"/>
  <c r="L223" i="26"/>
  <c r="R223" i="26"/>
  <c r="DE223" i="26" s="1"/>
  <c r="E223" i="26"/>
  <c r="G223" i="26"/>
  <c r="C223" i="26"/>
  <c r="M247" i="26"/>
  <c r="H247" i="26"/>
  <c r="G247" i="26"/>
  <c r="I247" i="26"/>
  <c r="B247" i="26"/>
  <c r="D247" i="26" s="1"/>
  <c r="C247" i="26"/>
  <c r="P247" i="26"/>
  <c r="F247" i="26"/>
  <c r="E215" i="26"/>
  <c r="S215" i="26"/>
  <c r="P215" i="26"/>
  <c r="C215" i="26"/>
  <c r="N215" i="26"/>
  <c r="R215" i="26"/>
  <c r="BC215" i="26" s="1"/>
  <c r="M215" i="26"/>
  <c r="B215" i="26"/>
  <c r="D215" i="26" s="1"/>
  <c r="H215" i="26"/>
  <c r="O215" i="26"/>
  <c r="N233" i="26"/>
  <c r="I233" i="26"/>
  <c r="B233" i="26"/>
  <c r="D233" i="26" s="1"/>
  <c r="L233" i="26"/>
  <c r="O233" i="26"/>
  <c r="S233" i="26"/>
  <c r="G233" i="26"/>
  <c r="F233" i="26"/>
  <c r="O257" i="26"/>
  <c r="G257" i="26"/>
  <c r="B257" i="26"/>
  <c r="D257" i="26" s="1"/>
  <c r="L257" i="26"/>
  <c r="N257" i="26"/>
  <c r="C257" i="26"/>
  <c r="M257" i="26"/>
  <c r="I257" i="26"/>
  <c r="P25" i="26"/>
  <c r="C25" i="26"/>
  <c r="M25" i="26"/>
  <c r="N25" i="26"/>
  <c r="H25" i="26"/>
  <c r="O25" i="26"/>
  <c r="F25" i="26"/>
  <c r="P51" i="26"/>
  <c r="F51" i="26"/>
  <c r="E51" i="26"/>
  <c r="G51" i="26"/>
  <c r="I51" i="26"/>
  <c r="S51" i="26"/>
  <c r="C51" i="26"/>
  <c r="R51" i="26"/>
  <c r="CD51" i="26" s="1"/>
  <c r="O51" i="26"/>
  <c r="H51" i="26"/>
  <c r="P31" i="26"/>
  <c r="F31" i="26"/>
  <c r="R31" i="26"/>
  <c r="CD31" i="26" s="1"/>
  <c r="C31" i="26"/>
  <c r="O31" i="26"/>
  <c r="M31" i="26"/>
  <c r="N31" i="26"/>
  <c r="I31" i="26"/>
  <c r="P56" i="26"/>
  <c r="C56" i="26"/>
  <c r="S56" i="26"/>
  <c r="G56" i="26"/>
  <c r="O56" i="26"/>
  <c r="M56" i="26"/>
  <c r="R56" i="26"/>
  <c r="BC56" i="26" s="1"/>
  <c r="E56" i="26"/>
  <c r="L56" i="26"/>
  <c r="P36" i="26"/>
  <c r="M36" i="26"/>
  <c r="O36" i="26"/>
  <c r="I36" i="26"/>
  <c r="L36" i="26"/>
  <c r="S59" i="26"/>
  <c r="H59" i="26"/>
  <c r="L59" i="26"/>
  <c r="O59" i="26"/>
  <c r="I59" i="26"/>
  <c r="C59" i="26"/>
  <c r="M59" i="26"/>
  <c r="P40" i="26"/>
  <c r="R40" i="26"/>
  <c r="DE40" i="26" s="1"/>
  <c r="O40" i="26"/>
  <c r="M40" i="26"/>
  <c r="N40" i="26"/>
  <c r="S40" i="26"/>
  <c r="E40" i="26"/>
  <c r="I40" i="26"/>
  <c r="R12" i="26"/>
  <c r="DE12" i="26" s="1"/>
  <c r="M12" i="26"/>
  <c r="S12" i="26"/>
  <c r="L13" i="26"/>
  <c r="N13" i="26"/>
  <c r="F13" i="26"/>
  <c r="S13" i="26"/>
  <c r="I13" i="26"/>
  <c r="C13" i="26"/>
  <c r="O13" i="26"/>
  <c r="S228" i="26"/>
  <c r="G228" i="26"/>
  <c r="E228" i="26"/>
  <c r="G128" i="26"/>
  <c r="L128" i="26"/>
  <c r="P128" i="26"/>
  <c r="O235" i="26"/>
  <c r="R235" i="26"/>
  <c r="CD235" i="26" s="1"/>
  <c r="H235" i="26"/>
  <c r="C235" i="26"/>
  <c r="AR138" i="22"/>
  <c r="AS138" i="22" s="1"/>
  <c r="AT138" i="22" s="1"/>
  <c r="AU138" i="22" s="1"/>
  <c r="AQ138" i="22"/>
  <c r="AQ180" i="22"/>
  <c r="AR180" i="22"/>
  <c r="AK180" i="22" s="1"/>
  <c r="AQ244" i="22"/>
  <c r="AR244" i="22"/>
  <c r="AK244" i="22" s="1"/>
  <c r="AR380" i="22"/>
  <c r="AK380" i="22" s="1"/>
  <c r="AQ380" i="22"/>
  <c r="AR364" i="22"/>
  <c r="AS364" i="22" s="1"/>
  <c r="AQ364" i="22"/>
  <c r="AR480" i="22"/>
  <c r="AS480" i="22" s="1"/>
  <c r="AQ480" i="22"/>
  <c r="AQ532" i="22"/>
  <c r="AR532" i="22"/>
  <c r="AS532" i="22" s="1"/>
  <c r="AU532" i="22" s="1"/>
  <c r="AQ616" i="22"/>
  <c r="AR616" i="22"/>
  <c r="AK616" i="22" s="1"/>
  <c r="AR668" i="22"/>
  <c r="AK668" i="22" s="1"/>
  <c r="AQ668" i="22"/>
  <c r="AQ732" i="22"/>
  <c r="AR732" i="22"/>
  <c r="AS732" i="22" s="1"/>
  <c r="AU732" i="22" s="1"/>
  <c r="AR924" i="22"/>
  <c r="AK924" i="22" s="1"/>
  <c r="AQ924" i="22"/>
  <c r="AQ400" i="22"/>
  <c r="AR400" i="22"/>
  <c r="AK400" i="22" s="1"/>
  <c r="AR848" i="22"/>
  <c r="AS848" i="22" s="1"/>
  <c r="AU848" i="22" s="1"/>
  <c r="AQ848" i="22"/>
  <c r="AQ996" i="22"/>
  <c r="AR996" i="22"/>
  <c r="AK996" i="22" s="1"/>
  <c r="AQ404" i="22"/>
  <c r="AR404" i="22"/>
  <c r="AQ524" i="22"/>
  <c r="AR524" i="22"/>
  <c r="AS524" i="22" s="1"/>
  <c r="AU524" i="22" s="1"/>
  <c r="AQ676" i="22"/>
  <c r="AR676" i="22"/>
  <c r="AQ416" i="22"/>
  <c r="AR416" i="22"/>
  <c r="AS416" i="22" s="1"/>
  <c r="AR620" i="22"/>
  <c r="AK620" i="22" s="1"/>
  <c r="AQ620" i="22"/>
  <c r="AQ724" i="22"/>
  <c r="AR724" i="22"/>
  <c r="AS724" i="22" s="1"/>
  <c r="AU724" i="22" s="1"/>
  <c r="AQ884" i="22"/>
  <c r="AR884" i="22"/>
  <c r="AQ536" i="22"/>
  <c r="AR536" i="22"/>
  <c r="AS536" i="22" s="1"/>
  <c r="AU536" i="22" s="1"/>
  <c r="AR656" i="22"/>
  <c r="AK656" i="22" s="1"/>
  <c r="AQ656" i="22"/>
  <c r="AQ752" i="22"/>
  <c r="AR752" i="22"/>
  <c r="AS752" i="22" s="1"/>
  <c r="AU752" i="22" s="1"/>
  <c r="AQ181" i="22"/>
  <c r="AR181" i="22"/>
  <c r="AQ289" i="22"/>
  <c r="AR289" i="22"/>
  <c r="AS289" i="22" s="1"/>
  <c r="AR461" i="22"/>
  <c r="AK461" i="22" s="1"/>
  <c r="AQ461" i="22"/>
  <c r="AR110" i="22"/>
  <c r="AS110" i="22" s="1"/>
  <c r="AQ110" i="22"/>
  <c r="AR561" i="22"/>
  <c r="AK561" i="22" s="1"/>
  <c r="AQ561" i="22"/>
  <c r="AR809" i="22"/>
  <c r="AS809" i="22" s="1"/>
  <c r="AU809" i="22" s="1"/>
  <c r="AQ809" i="22"/>
  <c r="AQ325" i="22"/>
  <c r="AR325" i="22"/>
  <c r="AS325" i="22" s="1"/>
  <c r="AU325" i="22" s="1"/>
  <c r="AQ553" i="22"/>
  <c r="AR553" i="22"/>
  <c r="AK553" i="22" s="1"/>
  <c r="AQ217" i="22"/>
  <c r="AR217" i="22"/>
  <c r="AQ441" i="22"/>
  <c r="C53" i="26"/>
  <c r="C236" i="26"/>
  <c r="E236" i="26"/>
  <c r="AR333" i="22"/>
  <c r="AS333" i="22" s="1"/>
  <c r="AU333" i="22" s="1"/>
  <c r="AR493" i="22"/>
  <c r="AS493" i="22" s="1"/>
  <c r="AU493" i="22" s="1"/>
  <c r="C26" i="26"/>
  <c r="H230" i="26"/>
  <c r="R230" i="26"/>
  <c r="CV230" i="26" s="1"/>
  <c r="P220" i="26"/>
  <c r="R250" i="26"/>
  <c r="BU250" i="26" s="1"/>
  <c r="L250" i="26"/>
  <c r="L14" i="26"/>
  <c r="AR960" i="22"/>
  <c r="AS960" i="22" s="1"/>
  <c r="AU960" i="22" s="1"/>
  <c r="AR344" i="22"/>
  <c r="AS344" i="22" s="1"/>
  <c r="AU344" i="22" s="1"/>
  <c r="AR408" i="22"/>
  <c r="AK408" i="22" s="1"/>
  <c r="AQ540" i="22"/>
  <c r="AQ572" i="22"/>
  <c r="AQ740" i="22"/>
  <c r="AR784" i="22"/>
  <c r="AS784" i="22" s="1"/>
  <c r="AU784" i="22" s="1"/>
  <c r="AR640" i="22"/>
  <c r="AS640" i="22" s="1"/>
  <c r="AU640" i="22" s="1"/>
  <c r="AR300" i="22"/>
  <c r="AK300" i="22" s="1"/>
  <c r="AQ584" i="22"/>
  <c r="AQ736" i="22"/>
  <c r="AQ780" i="22"/>
  <c r="AQ452" i="22"/>
  <c r="AR644" i="22"/>
  <c r="AR604" i="22"/>
  <c r="AS604" i="22" s="1"/>
  <c r="AU604" i="22" s="1"/>
  <c r="AQ1004" i="22"/>
  <c r="AQ356" i="22"/>
  <c r="AR126" i="22"/>
  <c r="AR296" i="22"/>
  <c r="AS296" i="22" s="1"/>
  <c r="AR114" i="22"/>
  <c r="AS114" i="22" s="1"/>
  <c r="AT114" i="22" s="1"/>
  <c r="AU114" i="22" s="1"/>
  <c r="AR428" i="22"/>
  <c r="AK428" i="22" s="1"/>
  <c r="AQ460" i="22"/>
  <c r="AR196" i="22"/>
  <c r="AS196" i="22" s="1"/>
  <c r="AT196" i="22" s="1"/>
  <c r="AU196" i="22" s="1"/>
  <c r="AR27" i="22"/>
  <c r="AS27" i="22" s="1"/>
  <c r="AT27" i="22" s="1"/>
  <c r="AU27" i="22" s="1"/>
  <c r="AR868" i="22"/>
  <c r="AK868" i="22" s="1"/>
  <c r="AR208" i="22"/>
  <c r="AQ900" i="22"/>
  <c r="AR660" i="22"/>
  <c r="AS660" i="22" s="1"/>
  <c r="AU660" i="22" s="1"/>
  <c r="AR700" i="22"/>
  <c r="AK700" i="22" s="1"/>
  <c r="AQ268" i="22"/>
  <c r="AR444" i="22"/>
  <c r="AS444" i="22" s="1"/>
  <c r="AT444" i="22" s="1"/>
  <c r="AQ840" i="22"/>
  <c r="AQ792" i="22"/>
  <c r="AR857" i="22"/>
  <c r="AS857" i="22" s="1"/>
  <c r="AU857" i="22" s="1"/>
  <c r="AR964" i="22"/>
  <c r="AK964" i="22" s="1"/>
  <c r="AR760" i="22"/>
  <c r="AS760" i="22" s="1"/>
  <c r="AU760" i="22" s="1"/>
  <c r="AR820" i="22"/>
  <c r="AS820" i="22" s="1"/>
  <c r="AU820" i="22" s="1"/>
  <c r="AQ768" i="22"/>
  <c r="AQ113" i="22"/>
  <c r="AR440" i="22"/>
  <c r="AK440" i="22" s="1"/>
  <c r="AQ472" i="22"/>
  <c r="AQ79" i="22"/>
  <c r="AQ376" i="22"/>
  <c r="AQ836" i="22"/>
  <c r="AQ468" i="22"/>
  <c r="AR304" i="22"/>
  <c r="AQ436" i="22"/>
  <c r="AR360" i="22"/>
  <c r="AS360" i="22" s="1"/>
  <c r="AT360" i="22" s="1"/>
  <c r="AQ648" i="22"/>
  <c r="AQ484" i="22"/>
  <c r="AQ896" i="22"/>
  <c r="AQ23" i="22"/>
  <c r="AR94" i="22"/>
  <c r="AK94" i="22" s="1"/>
  <c r="AQ18" i="22"/>
  <c r="AR1000" i="22"/>
  <c r="AS1000" i="22" s="1"/>
  <c r="AU1000" i="22" s="1"/>
  <c r="AR512" i="22"/>
  <c r="AK512" i="22" s="1"/>
  <c r="AR664" i="22"/>
  <c r="AK664" i="22" s="1"/>
  <c r="AR816" i="22"/>
  <c r="AK816" i="22" s="1"/>
  <c r="AR872" i="22"/>
  <c r="AS872" i="22" s="1"/>
  <c r="AU872" i="22" s="1"/>
  <c r="AR992" i="22"/>
  <c r="AS992" i="22" s="1"/>
  <c r="AU992" i="22" s="1"/>
  <c r="AQ920" i="22"/>
  <c r="AR972" i="22"/>
  <c r="AK972" i="22" s="1"/>
  <c r="AQ372" i="22"/>
  <c r="AQ19" i="22"/>
  <c r="AR39" i="22"/>
  <c r="AS39" i="22" s="1"/>
  <c r="AR508" i="22"/>
  <c r="AK508" i="22" s="1"/>
  <c r="M39" i="26"/>
  <c r="H28" i="26"/>
  <c r="M26" i="26"/>
  <c r="L52" i="26"/>
  <c r="H60" i="26"/>
  <c r="H29" i="26"/>
  <c r="F60" i="26"/>
  <c r="O28" i="26"/>
  <c r="F41" i="26"/>
  <c r="N29" i="26"/>
  <c r="N52" i="26"/>
  <c r="I41" i="26"/>
  <c r="I14" i="26"/>
  <c r="AR319" i="22"/>
  <c r="AS319" i="22" s="1"/>
  <c r="G39" i="26"/>
  <c r="G52" i="26"/>
  <c r="N28" i="26"/>
  <c r="H14" i="26"/>
  <c r="G42" i="26"/>
  <c r="I52" i="26"/>
  <c r="R50" i="26"/>
  <c r="AB50" i="26" s="1"/>
  <c r="R41" i="26"/>
  <c r="M29" i="26"/>
  <c r="L43" i="26"/>
  <c r="I50" i="26"/>
  <c r="O41" i="26"/>
  <c r="F29" i="26"/>
  <c r="S41" i="26"/>
  <c r="S29" i="26"/>
  <c r="H228" i="26"/>
  <c r="F87" i="26"/>
  <c r="F228" i="26"/>
  <c r="N128" i="26"/>
  <c r="S128" i="26"/>
  <c r="I128" i="26"/>
  <c r="M112" i="26"/>
  <c r="P238" i="26"/>
  <c r="G235" i="26"/>
  <c r="S235" i="26"/>
  <c r="F235" i="26"/>
  <c r="B252" i="26"/>
  <c r="D252" i="26" s="1"/>
  <c r="AR173" i="22"/>
  <c r="AS173" i="22" s="1"/>
  <c r="AT173" i="22" s="1"/>
  <c r="AU173" i="22" s="1"/>
  <c r="B235" i="26"/>
  <c r="D235" i="26" s="1"/>
  <c r="M228" i="26"/>
  <c r="C228" i="26"/>
  <c r="M28" i="26"/>
  <c r="G28" i="26"/>
  <c r="G43" i="26"/>
  <c r="O39" i="26"/>
  <c r="E52" i="26"/>
  <c r="E28" i="26"/>
  <c r="E21" i="26"/>
  <c r="F21" i="26"/>
  <c r="F26" i="26"/>
  <c r="E42" i="26"/>
  <c r="I42" i="26"/>
  <c r="H65" i="26"/>
  <c r="O228" i="26"/>
  <c r="R87" i="26"/>
  <c r="AB87" i="26" s="1"/>
  <c r="B228" i="26"/>
  <c r="D228" i="26" s="1"/>
  <c r="F128" i="26"/>
  <c r="M128" i="26"/>
  <c r="B128" i="26"/>
  <c r="D128" i="26" s="1"/>
  <c r="B112" i="26"/>
  <c r="D112" i="26" s="1"/>
  <c r="I235" i="26"/>
  <c r="N235" i="26"/>
  <c r="E235" i="26"/>
  <c r="L252" i="26"/>
  <c r="B227" i="26"/>
  <c r="D227" i="26" s="1"/>
  <c r="P235" i="26"/>
  <c r="N228" i="26"/>
  <c r="R228" i="26"/>
  <c r="BU228" i="26" s="1"/>
  <c r="R52" i="26"/>
  <c r="BC52" i="26" s="1"/>
  <c r="M50" i="26"/>
  <c r="L42" i="26"/>
  <c r="G41" i="26"/>
  <c r="M43" i="26"/>
  <c r="G29" i="26"/>
  <c r="F43" i="26"/>
  <c r="S42" i="26"/>
  <c r="F52" i="26"/>
  <c r="N26" i="26"/>
  <c r="N50" i="26"/>
  <c r="I26" i="26"/>
  <c r="H43" i="26"/>
  <c r="H26" i="26"/>
  <c r="L41" i="26"/>
  <c r="L60" i="26"/>
  <c r="G50" i="26"/>
  <c r="E39" i="26"/>
  <c r="O50" i="26"/>
  <c r="O26" i="26"/>
  <c r="O52" i="26"/>
  <c r="O14" i="26"/>
  <c r="E26" i="26"/>
  <c r="S21" i="26"/>
  <c r="S26" i="26"/>
  <c r="N41" i="26"/>
  <c r="F42" i="26"/>
  <c r="C42" i="26"/>
  <c r="R42" i="26"/>
  <c r="BL42" i="26" s="1"/>
  <c r="C52" i="26"/>
  <c r="L228" i="26"/>
  <c r="P228" i="26"/>
  <c r="O128" i="26"/>
  <c r="E128" i="26"/>
  <c r="C128" i="26"/>
  <c r="H128" i="26"/>
  <c r="F112" i="26"/>
  <c r="L235" i="26"/>
  <c r="M235" i="26"/>
  <c r="L227" i="26"/>
  <c r="O227" i="26"/>
  <c r="AQ867" i="22"/>
  <c r="AR923" i="22"/>
  <c r="AS923" i="22" s="1"/>
  <c r="AU923" i="22" s="1"/>
  <c r="AR839" i="22"/>
  <c r="AS839" i="22" s="1"/>
  <c r="AU839" i="22" s="1"/>
  <c r="AR103" i="22"/>
  <c r="AK103" i="22" s="1"/>
  <c r="AR847" i="22"/>
  <c r="AK847" i="22" s="1"/>
  <c r="AR979" i="22"/>
  <c r="AS979" i="22" s="1"/>
  <c r="AU979" i="22" s="1"/>
  <c r="AR903" i="22"/>
  <c r="AK903" i="22" s="1"/>
  <c r="AR787" i="22"/>
  <c r="AK787" i="22" s="1"/>
  <c r="AQ411" i="22"/>
  <c r="AR92" i="22"/>
  <c r="AK92" i="22" s="1"/>
  <c r="AR322" i="22"/>
  <c r="AK322" i="22" s="1"/>
  <c r="AQ995" i="22"/>
  <c r="AQ394" i="22"/>
  <c r="AR887" i="22"/>
  <c r="AR395" i="22"/>
  <c r="AS395" i="22" s="1"/>
  <c r="AR194" i="22"/>
  <c r="AK194" i="22" s="1"/>
  <c r="AR270" i="22"/>
  <c r="AS270" i="22" s="1"/>
  <c r="AT270" i="22" s="1"/>
  <c r="AR378" i="22"/>
  <c r="AK378" i="22" s="1"/>
  <c r="AR271" i="22"/>
  <c r="AS271" i="22" s="1"/>
  <c r="AQ835" i="22"/>
  <c r="AR349" i="22"/>
  <c r="AS349" i="22" s="1"/>
  <c r="AU349" i="22" s="1"/>
  <c r="AQ463" i="22"/>
  <c r="AR939" i="22"/>
  <c r="AS939" i="22" s="1"/>
  <c r="AU939" i="22" s="1"/>
  <c r="AR975" i="22"/>
  <c r="AS975" i="22" s="1"/>
  <c r="AU975" i="22" s="1"/>
  <c r="AQ412" i="22"/>
  <c r="AR52" i="22"/>
  <c r="AS52" i="22" s="1"/>
  <c r="AR1007" i="22"/>
  <c r="AS1007" i="22" s="1"/>
  <c r="AU1007" i="22" s="1"/>
  <c r="AR250" i="22"/>
  <c r="AK250" i="22" s="1"/>
  <c r="AQ275" i="22"/>
  <c r="AR879" i="22"/>
  <c r="AS879" i="22" s="1"/>
  <c r="AU879" i="22" s="1"/>
  <c r="AR943" i="22"/>
  <c r="AS943" i="22" s="1"/>
  <c r="AU943" i="22" s="1"/>
  <c r="AR115" i="22"/>
  <c r="AK115" i="22" s="1"/>
  <c r="AR254" i="22"/>
  <c r="AS254" i="22" s="1"/>
  <c r="AQ447" i="22"/>
  <c r="AQ855" i="22"/>
  <c r="AR915" i="22"/>
  <c r="AS915" i="22" s="1"/>
  <c r="AU915" i="22" s="1"/>
  <c r="AR99" i="22"/>
  <c r="AS99" i="22" s="1"/>
  <c r="AT99" i="22" s="1"/>
  <c r="AU99" i="22" s="1"/>
  <c r="AR307" i="22"/>
  <c r="AK307" i="22" s="1"/>
  <c r="AQ280" i="22"/>
  <c r="AQ346" i="22"/>
  <c r="AR410" i="22"/>
  <c r="AS410" i="22" s="1"/>
  <c r="AQ931" i="22"/>
  <c r="AR987" i="22"/>
  <c r="AS987" i="22" s="1"/>
  <c r="AU987" i="22" s="1"/>
  <c r="AR911" i="22"/>
  <c r="AK911" i="22" s="1"/>
  <c r="AQ279" i="22"/>
  <c r="AR366" i="22"/>
  <c r="AS366" i="22" s="1"/>
  <c r="AT366" i="22" s="1"/>
  <c r="AR383" i="22"/>
  <c r="AS383" i="22" s="1"/>
  <c r="AR803" i="22"/>
  <c r="AS803" i="22" s="1"/>
  <c r="AU803" i="22" s="1"/>
  <c r="AR959" i="22"/>
  <c r="AK959" i="22" s="1"/>
  <c r="AQ334" i="22"/>
  <c r="AQ56" i="22"/>
  <c r="AQ291" i="22"/>
  <c r="AQ162" i="22"/>
  <c r="AR1003" i="22"/>
  <c r="AK1003" i="22" s="1"/>
  <c r="AR895" i="22"/>
  <c r="AK895" i="22" s="1"/>
  <c r="AR875" i="22"/>
  <c r="AS875" i="22" s="1"/>
  <c r="AU875" i="22" s="1"/>
  <c r="AR843" i="22"/>
  <c r="AK843" i="22" s="1"/>
  <c r="AQ242" i="22"/>
  <c r="AQ382" i="22"/>
  <c r="AR311" i="22"/>
  <c r="AS311" i="22" s="1"/>
  <c r="AR771" i="22"/>
  <c r="AK771" i="22" s="1"/>
  <c r="AR76" i="22"/>
  <c r="AK76" i="22" s="1"/>
  <c r="AR859" i="22"/>
  <c r="AK859" i="22" s="1"/>
  <c r="AR927" i="22"/>
  <c r="AS927" i="22" s="1"/>
  <c r="AU927" i="22" s="1"/>
  <c r="AQ111" i="22"/>
  <c r="AQ306" i="22"/>
  <c r="AQ967" i="22"/>
  <c r="AR431" i="22"/>
  <c r="AS431" i="22" s="1"/>
  <c r="AT431" i="22" s="1"/>
  <c r="AQ354" i="22"/>
  <c r="AR863" i="22"/>
  <c r="AS863" i="22" s="1"/>
  <c r="AU863" i="22" s="1"/>
  <c r="AR951" i="22"/>
  <c r="AS951" i="22" s="1"/>
  <c r="AU951" i="22" s="1"/>
  <c r="AR991" i="22"/>
  <c r="AS991" i="22" s="1"/>
  <c r="AU991" i="22" s="1"/>
  <c r="AT242" i="22"/>
  <c r="AU242" i="22"/>
  <c r="AR350" i="22"/>
  <c r="AS350" i="22" s="1"/>
  <c r="A12" i="14"/>
  <c r="A11" i="22"/>
  <c r="R32" i="26"/>
  <c r="AT32" i="26" s="1"/>
  <c r="C27" i="26"/>
  <c r="F58" i="26"/>
  <c r="C23" i="26"/>
  <c r="H54" i="26"/>
  <c r="C37" i="26"/>
  <c r="C55" i="26"/>
  <c r="R35" i="26"/>
  <c r="AK35" i="26" s="1"/>
  <c r="C35" i="26"/>
  <c r="C54" i="26"/>
  <c r="R37" i="26"/>
  <c r="AT37" i="26" s="1"/>
  <c r="E23" i="26"/>
  <c r="F259" i="26"/>
  <c r="R259" i="26"/>
  <c r="AB259" i="26" s="1"/>
  <c r="AQ313" i="22"/>
  <c r="AR321" i="22"/>
  <c r="AS321" i="22" s="1"/>
  <c r="AQ133" i="22"/>
  <c r="AQ449" i="22"/>
  <c r="AR277" i="22"/>
  <c r="AS277" i="22" s="1"/>
  <c r="AT277" i="22" s="1"/>
  <c r="AK75" i="22"/>
  <c r="AR281" i="22"/>
  <c r="AS281" i="22" s="1"/>
  <c r="AU281" i="22" s="1"/>
  <c r="AR86" i="22"/>
  <c r="AS86" i="22" s="1"/>
  <c r="AT86" i="22" s="1"/>
  <c r="AU86" i="22" s="1"/>
  <c r="AQ235" i="22"/>
  <c r="AK122" i="22"/>
  <c r="AQ448" i="22"/>
  <c r="AQ312" i="22"/>
  <c r="AR353" i="22"/>
  <c r="AK353" i="22" s="1"/>
  <c r="AK242" i="22"/>
  <c r="AR46" i="22"/>
  <c r="AS46" i="22" s="1"/>
  <c r="AT46" i="22" s="1"/>
  <c r="AU46" i="22" s="1"/>
  <c r="AR184" i="22"/>
  <c r="AS184" i="22" s="1"/>
  <c r="AT184" i="22" s="1"/>
  <c r="AU184" i="22" s="1"/>
  <c r="AR116" i="22"/>
  <c r="AS116" i="22" s="1"/>
  <c r="AT116" i="22" s="1"/>
  <c r="AU116" i="22" s="1"/>
  <c r="AR156" i="22"/>
  <c r="AS156" i="22" s="1"/>
  <c r="AT156" i="22" s="1"/>
  <c r="AU156" i="22" s="1"/>
  <c r="AQ14" i="22"/>
  <c r="AQ160" i="22"/>
  <c r="AR336" i="22"/>
  <c r="AS336" i="22" s="1"/>
  <c r="AR117" i="22"/>
  <c r="AK117" i="22" s="1"/>
  <c r="AR292" i="22"/>
  <c r="AK292" i="22" s="1"/>
  <c r="AR34" i="22"/>
  <c r="AS34" i="22" s="1"/>
  <c r="AT34" i="22" s="1"/>
  <c r="AU34" i="22" s="1"/>
  <c r="AR361" i="22"/>
  <c r="AS361" i="22" s="1"/>
  <c r="AR368" i="22"/>
  <c r="AS368" i="22" s="1"/>
  <c r="AQ432" i="22"/>
  <c r="AR328" i="22"/>
  <c r="AK328" i="22" s="1"/>
  <c r="AK43" i="22"/>
  <c r="AQ464" i="22"/>
  <c r="AQ231" i="22"/>
  <c r="AU122" i="22"/>
  <c r="AQ176" i="22"/>
  <c r="AR183" i="22"/>
  <c r="AS183" i="22" s="1"/>
  <c r="AQ352" i="22"/>
  <c r="AR105" i="22"/>
  <c r="AK105" i="22" s="1"/>
  <c r="AR22" i="22"/>
  <c r="AS22" i="22" s="1"/>
  <c r="AQ42" i="22"/>
  <c r="AR158" i="22"/>
  <c r="AK158" i="22" s="1"/>
  <c r="AR396" i="22"/>
  <c r="AS396" i="22" s="1"/>
  <c r="AT396" i="22" s="1"/>
  <c r="AR320" i="22"/>
  <c r="AK320" i="22" s="1"/>
  <c r="AR101" i="22"/>
  <c r="AS101" i="22" s="1"/>
  <c r="AR340" i="22"/>
  <c r="AS340" i="22" s="1"/>
  <c r="AT340" i="22" s="1"/>
  <c r="AQ93" i="22"/>
  <c r="AQ384" i="22"/>
  <c r="AQ240" i="22"/>
  <c r="AQ276" i="22"/>
  <c r="AQ163" i="22"/>
  <c r="AQ348" i="22"/>
  <c r="AQ293" i="22"/>
  <c r="AQ251" i="22"/>
  <c r="AR433" i="22"/>
  <c r="AK433" i="22" s="1"/>
  <c r="AQ175" i="22"/>
  <c r="AQ308" i="22"/>
  <c r="AQ337" i="22"/>
  <c r="AQ272" i="22"/>
  <c r="P242" i="26"/>
  <c r="C242" i="26"/>
  <c r="R242" i="26"/>
  <c r="CD242" i="26" s="1"/>
  <c r="F242" i="26"/>
  <c r="L242" i="26"/>
  <c r="E242" i="26"/>
  <c r="I242" i="26"/>
  <c r="B242" i="26"/>
  <c r="D242" i="26" s="1"/>
  <c r="C224" i="26"/>
  <c r="I224" i="26"/>
  <c r="O224" i="26"/>
  <c r="M224" i="26"/>
  <c r="G224" i="26"/>
  <c r="P224" i="26"/>
  <c r="L224" i="26"/>
  <c r="R224" i="26"/>
  <c r="CV224" i="26" s="1"/>
  <c r="B224" i="26"/>
  <c r="D224" i="26" s="1"/>
  <c r="F224" i="26"/>
  <c r="S224" i="26"/>
  <c r="H87" i="26"/>
  <c r="S87" i="26"/>
  <c r="R65" i="26"/>
  <c r="BC65" i="26" s="1"/>
  <c r="O65" i="26"/>
  <c r="C246" i="26"/>
  <c r="O246" i="26"/>
  <c r="F246" i="26"/>
  <c r="I246" i="26"/>
  <c r="M246" i="26"/>
  <c r="S246" i="26"/>
  <c r="B246" i="26"/>
  <c r="D246" i="26" s="1"/>
  <c r="P232" i="26"/>
  <c r="F232" i="26"/>
  <c r="N232" i="26"/>
  <c r="H232" i="26"/>
  <c r="B232" i="26"/>
  <c r="D232" i="26" s="1"/>
  <c r="C232" i="26"/>
  <c r="G232" i="26"/>
  <c r="O232" i="26"/>
  <c r="O238" i="26"/>
  <c r="L238" i="26"/>
  <c r="S238" i="26"/>
  <c r="H252" i="26"/>
  <c r="M252" i="26"/>
  <c r="E53" i="26"/>
  <c r="F15" i="26"/>
  <c r="E15" i="26"/>
  <c r="F50" i="26"/>
  <c r="CV244" i="26"/>
  <c r="S15" i="26"/>
  <c r="L28" i="26"/>
  <c r="C41" i="26"/>
  <c r="C34" i="26"/>
  <c r="F39" i="26"/>
  <c r="N65" i="26"/>
  <c r="I65" i="26"/>
  <c r="L65" i="26"/>
  <c r="S242" i="26"/>
  <c r="G246" i="26"/>
  <c r="C87" i="26"/>
  <c r="P87" i="26"/>
  <c r="G87" i="26"/>
  <c r="H224" i="26"/>
  <c r="M232" i="26"/>
  <c r="O242" i="26"/>
  <c r="P246" i="26"/>
  <c r="P43" i="26"/>
  <c r="N112" i="26"/>
  <c r="L112" i="26"/>
  <c r="P112" i="26"/>
  <c r="N238" i="26"/>
  <c r="B238" i="26"/>
  <c r="D238" i="26" s="1"/>
  <c r="E227" i="26"/>
  <c r="R252" i="26"/>
  <c r="CV252" i="26" s="1"/>
  <c r="N252" i="26"/>
  <c r="F252" i="26"/>
  <c r="I252" i="26"/>
  <c r="N227" i="26"/>
  <c r="G227" i="26"/>
  <c r="F227" i="26"/>
  <c r="C239" i="26"/>
  <c r="R239" i="26"/>
  <c r="BU239" i="26" s="1"/>
  <c r="G239" i="26"/>
  <c r="B239" i="26"/>
  <c r="D239" i="26" s="1"/>
  <c r="O239" i="26"/>
  <c r="H239" i="26"/>
  <c r="P239" i="26"/>
  <c r="M239" i="26"/>
  <c r="I239" i="26"/>
  <c r="F239" i="26"/>
  <c r="N239" i="26"/>
  <c r="E221" i="26"/>
  <c r="I221" i="26"/>
  <c r="C221" i="26"/>
  <c r="R221" i="26"/>
  <c r="CV221" i="26" s="1"/>
  <c r="H221" i="26"/>
  <c r="M221" i="26"/>
  <c r="O221" i="26"/>
  <c r="S221" i="26"/>
  <c r="I244" i="26"/>
  <c r="G244" i="26"/>
  <c r="E244" i="26"/>
  <c r="N244" i="26"/>
  <c r="S244" i="26"/>
  <c r="M244" i="26"/>
  <c r="H244" i="26"/>
  <c r="F225" i="26"/>
  <c r="I225" i="26"/>
  <c r="F223" i="26"/>
  <c r="I223" i="26"/>
  <c r="S223" i="26"/>
  <c r="B223" i="26"/>
  <c r="D223" i="26" s="1"/>
  <c r="O223" i="26"/>
  <c r="H223" i="26"/>
  <c r="M223" i="26"/>
  <c r="L247" i="26"/>
  <c r="O247" i="26"/>
  <c r="R247" i="26"/>
  <c r="AB247" i="26" s="1"/>
  <c r="M233" i="26"/>
  <c r="H233" i="26"/>
  <c r="C233" i="26"/>
  <c r="F257" i="26"/>
  <c r="E257" i="26"/>
  <c r="P257" i="26"/>
  <c r="P251" i="26"/>
  <c r="H251" i="26"/>
  <c r="B251" i="26"/>
  <c r="D251" i="26" s="1"/>
  <c r="L251" i="26"/>
  <c r="S14" i="26"/>
  <c r="AQ30" i="22"/>
  <c r="C39" i="26"/>
  <c r="C50" i="26"/>
  <c r="C29" i="26"/>
  <c r="C43" i="26"/>
  <c r="R14" i="26"/>
  <c r="AK14" i="26" s="1"/>
  <c r="H15" i="12"/>
  <c r="O15" i="12" s="1"/>
  <c r="C65" i="26"/>
  <c r="E65" i="26"/>
  <c r="F65" i="26"/>
  <c r="R232" i="26"/>
  <c r="BL232" i="26" s="1"/>
  <c r="N242" i="26"/>
  <c r="N246" i="26"/>
  <c r="B87" i="26"/>
  <c r="D87" i="26" s="1"/>
  <c r="L87" i="26"/>
  <c r="M87" i="26"/>
  <c r="N224" i="26"/>
  <c r="L232" i="26"/>
  <c r="G242" i="26"/>
  <c r="L246" i="26"/>
  <c r="R43" i="26"/>
  <c r="AB43" i="26" s="1"/>
  <c r="I112" i="26"/>
  <c r="R112" i="26"/>
  <c r="AB112" i="26" s="1"/>
  <c r="G112" i="26"/>
  <c r="F238" i="26"/>
  <c r="M238" i="26"/>
  <c r="G238" i="26"/>
  <c r="E252" i="26"/>
  <c r="O252" i="26"/>
  <c r="P252" i="26"/>
  <c r="R227" i="26"/>
  <c r="BL227" i="26" s="1"/>
  <c r="P227" i="26"/>
  <c r="N218" i="26"/>
  <c r="E218" i="26"/>
  <c r="L218" i="26"/>
  <c r="P218" i="26"/>
  <c r="C218" i="26"/>
  <c r="R218" i="26"/>
  <c r="AB218" i="26" s="1"/>
  <c r="B218" i="26"/>
  <c r="D218" i="26" s="1"/>
  <c r="S218" i="26"/>
  <c r="G218" i="26"/>
  <c r="F218" i="26"/>
  <c r="H218" i="26"/>
  <c r="O218" i="26"/>
  <c r="M218" i="26"/>
  <c r="I218" i="26"/>
  <c r="R240" i="26"/>
  <c r="CV240" i="26" s="1"/>
  <c r="P240" i="26"/>
  <c r="I240" i="26"/>
  <c r="P222" i="26"/>
  <c r="N222" i="26"/>
  <c r="R222" i="26"/>
  <c r="DE222" i="26" s="1"/>
  <c r="F222" i="26"/>
  <c r="E222" i="26"/>
  <c r="G222" i="26"/>
  <c r="S222" i="26"/>
  <c r="C189" i="26"/>
  <c r="R189" i="26"/>
  <c r="AB189" i="26" s="1"/>
  <c r="N189" i="26"/>
  <c r="C229" i="26"/>
  <c r="B229" i="26"/>
  <c r="D229" i="26" s="1"/>
  <c r="M229" i="26"/>
  <c r="G229" i="26"/>
  <c r="R229" i="26"/>
  <c r="BU229" i="26" s="1"/>
  <c r="N229" i="26"/>
  <c r="I229" i="26"/>
  <c r="P229" i="26"/>
  <c r="L229" i="26"/>
  <c r="S229" i="26"/>
  <c r="E229" i="26"/>
  <c r="H229" i="26"/>
  <c r="O229" i="26"/>
  <c r="F229" i="26"/>
  <c r="S248" i="26"/>
  <c r="B248" i="26"/>
  <c r="D248" i="26" s="1"/>
  <c r="R248" i="26"/>
  <c r="BU248" i="26" s="1"/>
  <c r="O248" i="26"/>
  <c r="C248" i="26"/>
  <c r="G248" i="26"/>
  <c r="I248" i="26"/>
  <c r="F248" i="26"/>
  <c r="O234" i="26"/>
  <c r="G234" i="26"/>
  <c r="I234" i="26"/>
  <c r="H234" i="26"/>
  <c r="B234" i="26"/>
  <c r="D234" i="26" s="1"/>
  <c r="F234" i="26"/>
  <c r="E234" i="26"/>
  <c r="R234" i="26"/>
  <c r="DE234" i="26" s="1"/>
  <c r="N234" i="26"/>
  <c r="P234" i="26"/>
  <c r="L234" i="26"/>
  <c r="M234" i="26"/>
  <c r="S234" i="26"/>
  <c r="C234" i="26"/>
  <c r="O260" i="26"/>
  <c r="H260" i="26"/>
  <c r="R261" i="26"/>
  <c r="CD261" i="26" s="1"/>
  <c r="C261" i="26"/>
  <c r="F261" i="26"/>
  <c r="H261" i="26"/>
  <c r="S261" i="26"/>
  <c r="G261" i="26"/>
  <c r="M261" i="26"/>
  <c r="L261" i="26"/>
  <c r="P261" i="26"/>
  <c r="I261" i="26"/>
  <c r="O261" i="26"/>
  <c r="E261" i="26"/>
  <c r="E14" i="26"/>
  <c r="O34" i="26"/>
  <c r="E41" i="26"/>
  <c r="E50" i="26"/>
  <c r="S53" i="26"/>
  <c r="F34" i="26"/>
  <c r="R53" i="26"/>
  <c r="BU53" i="26" s="1"/>
  <c r="C60" i="26"/>
  <c r="R26" i="26"/>
  <c r="BL26" i="26" s="1"/>
  <c r="M65" i="26"/>
  <c r="G65" i="26"/>
  <c r="P65" i="26"/>
  <c r="S232" i="26"/>
  <c r="M242" i="26"/>
  <c r="N87" i="26"/>
  <c r="O87" i="26"/>
  <c r="E87" i="26"/>
  <c r="E232" i="26"/>
  <c r="H246" i="26"/>
  <c r="C112" i="26"/>
  <c r="S112" i="26"/>
  <c r="H112" i="26"/>
  <c r="E238" i="26"/>
  <c r="R238" i="26"/>
  <c r="DE238" i="26" s="1"/>
  <c r="H238" i="26"/>
  <c r="C252" i="26"/>
  <c r="G252" i="26"/>
  <c r="H227" i="26"/>
  <c r="M227" i="26"/>
  <c r="N226" i="26"/>
  <c r="C226" i="26"/>
  <c r="B226" i="26"/>
  <c r="D226" i="26" s="1"/>
  <c r="I226" i="26"/>
  <c r="O226" i="26"/>
  <c r="G226" i="26"/>
  <c r="R226" i="26"/>
  <c r="CM226" i="26" s="1"/>
  <c r="S226" i="26"/>
  <c r="P226" i="26"/>
  <c r="L226" i="26"/>
  <c r="F226" i="26"/>
  <c r="E226" i="26"/>
  <c r="S230" i="26"/>
  <c r="N230" i="26"/>
  <c r="E230" i="26"/>
  <c r="M150" i="26"/>
  <c r="S150" i="26"/>
  <c r="R220" i="26"/>
  <c r="BU220" i="26" s="1"/>
  <c r="S220" i="26"/>
  <c r="I243" i="26"/>
  <c r="L243" i="26"/>
  <c r="B243" i="26"/>
  <c r="D243" i="26" s="1"/>
  <c r="C243" i="26"/>
  <c r="G243" i="26"/>
  <c r="E243" i="26"/>
  <c r="O243" i="26"/>
  <c r="R243" i="26"/>
  <c r="P243" i="26"/>
  <c r="F243" i="26"/>
  <c r="H243" i="26"/>
  <c r="N243" i="26"/>
  <c r="M243" i="26"/>
  <c r="S243" i="26"/>
  <c r="F250" i="26"/>
  <c r="G250" i="26"/>
  <c r="E250" i="26"/>
  <c r="B231" i="26"/>
  <c r="D231" i="26" s="1"/>
  <c r="E231" i="26"/>
  <c r="G231" i="26"/>
  <c r="O254" i="26"/>
  <c r="L254" i="26"/>
  <c r="F254" i="26"/>
  <c r="F245" i="26"/>
  <c r="S245" i="26"/>
  <c r="R245" i="26"/>
  <c r="AB245" i="26" s="1"/>
  <c r="L245" i="26"/>
  <c r="I245" i="26"/>
  <c r="B245" i="26"/>
  <c r="D245" i="26" s="1"/>
  <c r="O245" i="26"/>
  <c r="AS243" i="22"/>
  <c r="AT243" i="22" s="1"/>
  <c r="AK837" i="22"/>
  <c r="AS147" i="22"/>
  <c r="AT147" i="22" s="1"/>
  <c r="AU70" i="22"/>
  <c r="AU51" i="22"/>
  <c r="AQ140" i="22"/>
  <c r="AK187" i="22"/>
  <c r="AT257" i="22"/>
  <c r="AK70" i="22"/>
  <c r="AK51" i="22"/>
  <c r="AS689" i="22"/>
  <c r="AU689" i="22" s="1"/>
  <c r="AU169" i="22"/>
  <c r="AB128" i="26"/>
  <c r="AK175" i="22"/>
  <c r="AR124" i="22"/>
  <c r="AS124" i="22" s="1"/>
  <c r="AS130" i="22"/>
  <c r="AT130" i="22" s="1"/>
  <c r="AU130" i="22" s="1"/>
  <c r="AS269" i="22"/>
  <c r="AT269" i="22" s="1"/>
  <c r="AS235" i="22"/>
  <c r="AT235" i="22" s="1"/>
  <c r="AK198" i="22"/>
  <c r="AT266" i="22"/>
  <c r="AT249" i="22"/>
  <c r="AS358" i="22"/>
  <c r="AU358" i="22" s="1"/>
  <c r="AT392" i="22"/>
  <c r="AK63" i="22"/>
  <c r="AK305" i="22"/>
  <c r="AS418" i="22"/>
  <c r="AT418" i="22" s="1"/>
  <c r="AU108" i="22"/>
  <c r="AK14" i="22"/>
  <c r="AU230" i="22"/>
  <c r="AK17" i="22"/>
  <c r="AS237" i="22"/>
  <c r="AT237" i="22" s="1"/>
  <c r="AK230" i="22"/>
  <c r="AK191" i="22"/>
  <c r="AK401" i="22"/>
  <c r="AK249" i="22"/>
  <c r="AS106" i="22"/>
  <c r="AT106" i="22" s="1"/>
  <c r="AS398" i="22"/>
  <c r="AT398" i="22" s="1"/>
  <c r="AK169" i="22"/>
  <c r="AK257" i="22"/>
  <c r="AU89" i="22"/>
  <c r="AT258" i="22"/>
  <c r="AK25" i="22"/>
  <c r="AK30" i="22"/>
  <c r="AS215" i="22"/>
  <c r="AT215" i="22" s="1"/>
  <c r="AU215" i="22" s="1"/>
  <c r="AK354" i="22"/>
  <c r="AK89" i="22"/>
  <c r="AU354" i="22"/>
  <c r="AQ17" i="22"/>
  <c r="AS274" i="22"/>
  <c r="AT274" i="22" s="1"/>
  <c r="AK274" i="22"/>
  <c r="AS193" i="22"/>
  <c r="AT193" i="22" s="1"/>
  <c r="AU193" i="22" s="1"/>
  <c r="AK193" i="22"/>
  <c r="AQ159" i="22"/>
  <c r="AR159" i="22"/>
  <c r="AS159" i="22" s="1"/>
  <c r="AK430" i="22"/>
  <c r="AS405" i="22"/>
  <c r="AK405" i="22"/>
  <c r="AS42" i="22"/>
  <c r="AT42" i="22" s="1"/>
  <c r="AK42" i="22"/>
  <c r="AS302" i="22"/>
  <c r="AT302" i="22" s="1"/>
  <c r="AK302" i="22"/>
  <c r="AS199" i="22"/>
  <c r="AT199" i="22" s="1"/>
  <c r="AU199" i="22" s="1"/>
  <c r="AK199" i="22"/>
  <c r="AK382" i="22"/>
  <c r="AK386" i="22"/>
  <c r="AS337" i="22"/>
  <c r="AU337" i="22" s="1"/>
  <c r="AK337" i="22"/>
  <c r="AS312" i="22"/>
  <c r="AT312" i="22" s="1"/>
  <c r="AK312" i="22"/>
  <c r="AR29" i="22"/>
  <c r="AK29" i="22" s="1"/>
  <c r="AS18" i="22"/>
  <c r="AT18" i="22" s="1"/>
  <c r="AU18" i="22" s="1"/>
  <c r="AK18" i="22"/>
  <c r="DE244" i="26"/>
  <c r="AK244" i="26"/>
  <c r="CD244" i="26"/>
  <c r="BU244" i="26"/>
  <c r="AK313" i="22"/>
  <c r="AS313" i="22"/>
  <c r="AU313" i="22" s="1"/>
  <c r="AK83" i="22"/>
  <c r="AB244" i="26"/>
  <c r="DE128" i="26"/>
  <c r="AK128" i="26"/>
  <c r="CM128" i="26"/>
  <c r="BC128" i="26"/>
  <c r="AS240" i="22"/>
  <c r="AT240" i="22" s="1"/>
  <c r="C62" i="26"/>
  <c r="N62" i="26"/>
  <c r="M62" i="26"/>
  <c r="E62" i="26"/>
  <c r="P62" i="26"/>
  <c r="R62" i="26"/>
  <c r="I62" i="26"/>
  <c r="B62" i="26"/>
  <c r="D62" i="26" s="1"/>
  <c r="G62" i="26"/>
  <c r="L62" i="26"/>
  <c r="H62" i="26"/>
  <c r="O62" i="26"/>
  <c r="F62" i="26"/>
  <c r="S62" i="26"/>
  <c r="F77" i="26"/>
  <c r="G77" i="26"/>
  <c r="O77" i="26"/>
  <c r="M77" i="26"/>
  <c r="N77" i="26"/>
  <c r="P77" i="26"/>
  <c r="C77" i="26"/>
  <c r="E77" i="26"/>
  <c r="H77" i="26"/>
  <c r="S77" i="26"/>
  <c r="I77" i="26"/>
  <c r="R77" i="26"/>
  <c r="B77" i="26"/>
  <c r="D77" i="26" s="1"/>
  <c r="L77" i="26"/>
  <c r="S95" i="26"/>
  <c r="O95" i="26"/>
  <c r="N95" i="26"/>
  <c r="E95" i="26"/>
  <c r="M95" i="26"/>
  <c r="P95" i="26"/>
  <c r="R95" i="26"/>
  <c r="AB95" i="26" s="1"/>
  <c r="L95" i="26"/>
  <c r="H95" i="26"/>
  <c r="C95" i="26"/>
  <c r="I95" i="26"/>
  <c r="F95" i="26"/>
  <c r="B95" i="26"/>
  <c r="D95" i="26" s="1"/>
  <c r="G95" i="26"/>
  <c r="P109" i="26"/>
  <c r="N109" i="26"/>
  <c r="F109" i="26"/>
  <c r="G109" i="26"/>
  <c r="O109" i="26"/>
  <c r="B109" i="26"/>
  <c r="D109" i="26" s="1"/>
  <c r="S109" i="26"/>
  <c r="M109" i="26"/>
  <c r="R109" i="26"/>
  <c r="BC109" i="26" s="1"/>
  <c r="H109" i="26"/>
  <c r="C109" i="26"/>
  <c r="L109" i="26"/>
  <c r="I109" i="26"/>
  <c r="E109" i="26"/>
  <c r="C125" i="26"/>
  <c r="I125" i="26"/>
  <c r="G125" i="26"/>
  <c r="O125" i="26"/>
  <c r="F125" i="26"/>
  <c r="L125" i="26"/>
  <c r="N125" i="26"/>
  <c r="S125" i="26"/>
  <c r="M125" i="26"/>
  <c r="R125" i="26"/>
  <c r="B125" i="26"/>
  <c r="D125" i="26" s="1"/>
  <c r="P125" i="26"/>
  <c r="E125" i="26"/>
  <c r="H125" i="26"/>
  <c r="P149" i="26"/>
  <c r="C149" i="26"/>
  <c r="S149" i="26"/>
  <c r="F149" i="26"/>
  <c r="H149" i="26"/>
  <c r="R149" i="26"/>
  <c r="BU149" i="26" s="1"/>
  <c r="G149" i="26"/>
  <c r="I149" i="26"/>
  <c r="N149" i="26"/>
  <c r="B149" i="26"/>
  <c r="D149" i="26" s="1"/>
  <c r="M149" i="26"/>
  <c r="O149" i="26"/>
  <c r="E149" i="26"/>
  <c r="L149" i="26"/>
  <c r="B159" i="26"/>
  <c r="D159" i="26" s="1"/>
  <c r="E159" i="26"/>
  <c r="H159" i="26"/>
  <c r="P159" i="26"/>
  <c r="C159" i="26"/>
  <c r="O159" i="26"/>
  <c r="N159" i="26"/>
  <c r="I159" i="26"/>
  <c r="S159" i="26"/>
  <c r="R159" i="26"/>
  <c r="L159" i="26"/>
  <c r="F159" i="26"/>
  <c r="G159" i="26"/>
  <c r="M159" i="26"/>
  <c r="P173" i="26"/>
  <c r="M173" i="26"/>
  <c r="G173" i="26"/>
  <c r="S173" i="26"/>
  <c r="R173" i="26"/>
  <c r="AB173" i="26" s="1"/>
  <c r="O173" i="26"/>
  <c r="N173" i="26"/>
  <c r="B173" i="26"/>
  <c r="D173" i="26" s="1"/>
  <c r="H173" i="26"/>
  <c r="C173" i="26"/>
  <c r="I173" i="26"/>
  <c r="L173" i="26"/>
  <c r="F173" i="26"/>
  <c r="E173" i="26"/>
  <c r="C188" i="26"/>
  <c r="E188" i="26"/>
  <c r="G188" i="26"/>
  <c r="O188" i="26"/>
  <c r="B188" i="26"/>
  <c r="D188" i="26" s="1"/>
  <c r="L188" i="26"/>
  <c r="P188" i="26"/>
  <c r="H188" i="26"/>
  <c r="M188" i="26"/>
  <c r="R188" i="26"/>
  <c r="F188" i="26"/>
  <c r="I188" i="26"/>
  <c r="N188" i="26"/>
  <c r="S188" i="26"/>
  <c r="C206" i="26"/>
  <c r="P206" i="26"/>
  <c r="H206" i="26"/>
  <c r="F206" i="26"/>
  <c r="M206" i="26"/>
  <c r="R206" i="26"/>
  <c r="G206" i="26"/>
  <c r="L206" i="26"/>
  <c r="N206" i="26"/>
  <c r="I206" i="26"/>
  <c r="B206" i="26"/>
  <c r="D206" i="26" s="1"/>
  <c r="O206" i="26"/>
  <c r="E206" i="26"/>
  <c r="S206" i="26"/>
  <c r="H186" i="12"/>
  <c r="H172" i="12"/>
  <c r="H161" i="12"/>
  <c r="H128" i="12"/>
  <c r="H79" i="12"/>
  <c r="H23" i="12"/>
  <c r="H156" i="12"/>
  <c r="H134" i="12"/>
  <c r="H92" i="12"/>
  <c r="H34" i="12"/>
  <c r="H126" i="12"/>
  <c r="H102" i="12"/>
  <c r="H77" i="12"/>
  <c r="H49" i="12"/>
  <c r="H18" i="12"/>
  <c r="H122" i="12"/>
  <c r="H103" i="12"/>
  <c r="H73" i="12"/>
  <c r="H43" i="12"/>
  <c r="H16" i="12"/>
  <c r="H195" i="12"/>
  <c r="H177" i="12"/>
  <c r="H154" i="12"/>
  <c r="H138" i="12"/>
  <c r="H127" i="12"/>
  <c r="H108" i="12"/>
  <c r="H91" i="12"/>
  <c r="H70" i="12"/>
  <c r="H45" i="12"/>
  <c r="H26" i="12"/>
  <c r="H93" i="12"/>
  <c r="H80" i="12"/>
  <c r="H64" i="12"/>
  <c r="H47" i="12"/>
  <c r="H32" i="12"/>
  <c r="M161" i="26"/>
  <c r="L161" i="26"/>
  <c r="N161" i="26"/>
  <c r="P161" i="26"/>
  <c r="C161" i="26"/>
  <c r="R161" i="26"/>
  <c r="S161" i="26"/>
  <c r="O161" i="26"/>
  <c r="H161" i="26"/>
  <c r="E161" i="26"/>
  <c r="I161" i="26"/>
  <c r="B161" i="26"/>
  <c r="D161" i="26" s="1"/>
  <c r="F161" i="26"/>
  <c r="G161" i="26"/>
  <c r="L79" i="26"/>
  <c r="O79" i="26"/>
  <c r="F79" i="26"/>
  <c r="I79" i="26"/>
  <c r="S79" i="26"/>
  <c r="G79" i="26"/>
  <c r="M79" i="26"/>
  <c r="B79" i="26"/>
  <c r="D79" i="26" s="1"/>
  <c r="H79" i="26"/>
  <c r="P79" i="26"/>
  <c r="N79" i="26"/>
  <c r="C79" i="26"/>
  <c r="R79" i="26"/>
  <c r="BU79" i="26" s="1"/>
  <c r="E79" i="26"/>
  <c r="C178" i="26"/>
  <c r="F178" i="26"/>
  <c r="O178" i="26"/>
  <c r="E178" i="26"/>
  <c r="P178" i="26"/>
  <c r="N178" i="26"/>
  <c r="L178" i="26"/>
  <c r="G178" i="26"/>
  <c r="B178" i="26"/>
  <c r="D178" i="26" s="1"/>
  <c r="R178" i="26"/>
  <c r="S178" i="26"/>
  <c r="I178" i="26"/>
  <c r="H178" i="26"/>
  <c r="M178" i="26"/>
  <c r="C99" i="26"/>
  <c r="F99" i="26"/>
  <c r="L99" i="26"/>
  <c r="N99" i="26"/>
  <c r="H99" i="26"/>
  <c r="I99" i="26"/>
  <c r="O99" i="26"/>
  <c r="B99" i="26"/>
  <c r="D99" i="26" s="1"/>
  <c r="S99" i="26"/>
  <c r="R99" i="26"/>
  <c r="AB99" i="26" s="1"/>
  <c r="E99" i="26"/>
  <c r="P99" i="26"/>
  <c r="M99" i="26"/>
  <c r="G99" i="26"/>
  <c r="P199" i="26"/>
  <c r="I199" i="26"/>
  <c r="N199" i="26"/>
  <c r="M199" i="26"/>
  <c r="R199" i="26"/>
  <c r="L199" i="26"/>
  <c r="H199" i="26"/>
  <c r="C199" i="26"/>
  <c r="G199" i="26"/>
  <c r="B199" i="26"/>
  <c r="D199" i="26" s="1"/>
  <c r="E199" i="26"/>
  <c r="S199" i="26"/>
  <c r="O199" i="26"/>
  <c r="F199" i="26"/>
  <c r="N114" i="26"/>
  <c r="L114" i="26"/>
  <c r="E114" i="26"/>
  <c r="S114" i="26"/>
  <c r="G114" i="26"/>
  <c r="H114" i="26"/>
  <c r="F114" i="26"/>
  <c r="P114" i="26"/>
  <c r="B114" i="26"/>
  <c r="D114" i="26" s="1"/>
  <c r="C114" i="26"/>
  <c r="M114" i="26"/>
  <c r="R114" i="26"/>
  <c r="I114" i="26"/>
  <c r="O114" i="26"/>
  <c r="C203" i="26"/>
  <c r="P203" i="26"/>
  <c r="F203" i="26"/>
  <c r="N203" i="26"/>
  <c r="G203" i="26"/>
  <c r="S203" i="26"/>
  <c r="B203" i="26"/>
  <c r="D203" i="26" s="1"/>
  <c r="L203" i="26"/>
  <c r="I203" i="26"/>
  <c r="H203" i="26"/>
  <c r="O203" i="26"/>
  <c r="R203" i="26"/>
  <c r="AK203" i="26" s="1"/>
  <c r="E203" i="26"/>
  <c r="M203" i="26"/>
  <c r="C181" i="26"/>
  <c r="B181" i="26"/>
  <c r="D181" i="26" s="1"/>
  <c r="F181" i="26"/>
  <c r="N181" i="26"/>
  <c r="M181" i="26"/>
  <c r="E181" i="26"/>
  <c r="S181" i="26"/>
  <c r="O181" i="26"/>
  <c r="I181" i="26"/>
  <c r="H181" i="26"/>
  <c r="R181" i="26"/>
  <c r="CD181" i="26" s="1"/>
  <c r="G181" i="26"/>
  <c r="P181" i="26"/>
  <c r="L181" i="26"/>
  <c r="P157" i="26"/>
  <c r="I157" i="26"/>
  <c r="L157" i="26"/>
  <c r="B157" i="26"/>
  <c r="D157" i="26" s="1"/>
  <c r="H157" i="26"/>
  <c r="R157" i="26"/>
  <c r="G157" i="26"/>
  <c r="C157" i="26"/>
  <c r="E157" i="26"/>
  <c r="M157" i="26"/>
  <c r="N157" i="26"/>
  <c r="S157" i="26"/>
  <c r="O157" i="26"/>
  <c r="F157" i="26"/>
  <c r="P138" i="26"/>
  <c r="C138" i="26"/>
  <c r="B138" i="26"/>
  <c r="D138" i="26" s="1"/>
  <c r="M138" i="26"/>
  <c r="E138" i="26"/>
  <c r="S138" i="26"/>
  <c r="I138" i="26"/>
  <c r="O138" i="26"/>
  <c r="L138" i="26"/>
  <c r="N138" i="26"/>
  <c r="H138" i="26"/>
  <c r="R138" i="26"/>
  <c r="G138" i="26"/>
  <c r="F138" i="26"/>
  <c r="R117" i="26"/>
  <c r="CM117" i="26" s="1"/>
  <c r="I117" i="26"/>
  <c r="O117" i="26"/>
  <c r="C117" i="26"/>
  <c r="P117" i="26"/>
  <c r="B117" i="26"/>
  <c r="D117" i="26" s="1"/>
  <c r="S117" i="26"/>
  <c r="H117" i="26"/>
  <c r="N117" i="26"/>
  <c r="M117" i="26"/>
  <c r="L117" i="26"/>
  <c r="G117" i="26"/>
  <c r="F117" i="26"/>
  <c r="E117" i="26"/>
  <c r="B96" i="26"/>
  <c r="D96" i="26" s="1"/>
  <c r="H96" i="26"/>
  <c r="E96" i="26"/>
  <c r="P96" i="26"/>
  <c r="R96" i="26"/>
  <c r="AK96" i="26" s="1"/>
  <c r="M96" i="26"/>
  <c r="G96" i="26"/>
  <c r="C96" i="26"/>
  <c r="F96" i="26"/>
  <c r="O96" i="26"/>
  <c r="N96" i="26"/>
  <c r="S96" i="26"/>
  <c r="I96" i="26"/>
  <c r="L96" i="26"/>
  <c r="P78" i="26"/>
  <c r="C78" i="26"/>
  <c r="E78" i="26"/>
  <c r="G78" i="26"/>
  <c r="B78" i="26"/>
  <c r="D78" i="26" s="1"/>
  <c r="R78" i="26"/>
  <c r="H78" i="26"/>
  <c r="L78" i="26"/>
  <c r="I78" i="26"/>
  <c r="O78" i="26"/>
  <c r="S78" i="26"/>
  <c r="M78" i="26"/>
  <c r="N78" i="26"/>
  <c r="F78" i="26"/>
  <c r="P207" i="26"/>
  <c r="B207" i="26"/>
  <c r="D207" i="26" s="1"/>
  <c r="O207" i="26"/>
  <c r="L207" i="26"/>
  <c r="I207" i="26"/>
  <c r="E207" i="26"/>
  <c r="R207" i="26"/>
  <c r="AB207" i="26" s="1"/>
  <c r="M207" i="26"/>
  <c r="G207" i="26"/>
  <c r="C207" i="26"/>
  <c r="N207" i="26"/>
  <c r="F207" i="26"/>
  <c r="S207" i="26"/>
  <c r="H207" i="26"/>
  <c r="C183" i="26"/>
  <c r="E183" i="26"/>
  <c r="B183" i="26"/>
  <c r="D183" i="26" s="1"/>
  <c r="F183" i="26"/>
  <c r="R183" i="26"/>
  <c r="DE183" i="26" s="1"/>
  <c r="N183" i="26"/>
  <c r="O183" i="26"/>
  <c r="S183" i="26"/>
  <c r="I183" i="26"/>
  <c r="M183" i="26"/>
  <c r="P183" i="26"/>
  <c r="H183" i="26"/>
  <c r="G183" i="26"/>
  <c r="L183" i="26"/>
  <c r="G167" i="26"/>
  <c r="N167" i="26"/>
  <c r="H167" i="26"/>
  <c r="C167" i="26"/>
  <c r="R167" i="26"/>
  <c r="CM167" i="26" s="1"/>
  <c r="L167" i="26"/>
  <c r="F167" i="26"/>
  <c r="I167" i="26"/>
  <c r="S167" i="26"/>
  <c r="B167" i="26"/>
  <c r="D167" i="26" s="1"/>
  <c r="P167" i="26"/>
  <c r="M167" i="26"/>
  <c r="E167" i="26"/>
  <c r="O167" i="26"/>
  <c r="F142" i="26"/>
  <c r="S142" i="26"/>
  <c r="O142" i="26"/>
  <c r="N142" i="26"/>
  <c r="E142" i="26"/>
  <c r="P142" i="26"/>
  <c r="C142" i="26"/>
  <c r="L142" i="26"/>
  <c r="R142" i="26"/>
  <c r="DE142" i="26" s="1"/>
  <c r="B142" i="26"/>
  <c r="D142" i="26" s="1"/>
  <c r="M142" i="26"/>
  <c r="I142" i="26"/>
  <c r="H142" i="26"/>
  <c r="G142" i="26"/>
  <c r="C120" i="26"/>
  <c r="G120" i="26"/>
  <c r="E120" i="26"/>
  <c r="S120" i="26"/>
  <c r="R120" i="26"/>
  <c r="O120" i="26"/>
  <c r="F120" i="26"/>
  <c r="B120" i="26"/>
  <c r="D120" i="26" s="1"/>
  <c r="N120" i="26"/>
  <c r="I120" i="26"/>
  <c r="P120" i="26"/>
  <c r="L120" i="26"/>
  <c r="M120" i="26"/>
  <c r="H120" i="26"/>
  <c r="N97" i="26"/>
  <c r="O97" i="26"/>
  <c r="I97" i="26"/>
  <c r="R97" i="26"/>
  <c r="BC97" i="26" s="1"/>
  <c r="M97" i="26"/>
  <c r="L97" i="26"/>
  <c r="C97" i="26"/>
  <c r="E97" i="26"/>
  <c r="G97" i="26"/>
  <c r="F97" i="26"/>
  <c r="S97" i="26"/>
  <c r="P97" i="26"/>
  <c r="H97" i="26"/>
  <c r="B97" i="26"/>
  <c r="D97" i="26" s="1"/>
  <c r="P81" i="26"/>
  <c r="C81" i="26"/>
  <c r="I81" i="26"/>
  <c r="H81" i="26"/>
  <c r="M81" i="26"/>
  <c r="R81" i="26"/>
  <c r="BC81" i="26" s="1"/>
  <c r="S81" i="26"/>
  <c r="B81" i="26"/>
  <c r="D81" i="26" s="1"/>
  <c r="O81" i="26"/>
  <c r="G81" i="26"/>
  <c r="F81" i="26"/>
  <c r="L81" i="26"/>
  <c r="N81" i="26"/>
  <c r="E81" i="26"/>
  <c r="P211" i="26"/>
  <c r="F211" i="26"/>
  <c r="L211" i="26"/>
  <c r="H211" i="26"/>
  <c r="S211" i="26"/>
  <c r="G211" i="26"/>
  <c r="E211" i="26"/>
  <c r="C211" i="26"/>
  <c r="O211" i="26"/>
  <c r="N211" i="26"/>
  <c r="M211" i="26"/>
  <c r="R211" i="26"/>
  <c r="BU211" i="26" s="1"/>
  <c r="B211" i="26"/>
  <c r="D211" i="26" s="1"/>
  <c r="I211" i="26"/>
  <c r="N192" i="26"/>
  <c r="E192" i="26"/>
  <c r="B192" i="26"/>
  <c r="D192" i="26" s="1"/>
  <c r="C192" i="26"/>
  <c r="O192" i="26"/>
  <c r="F192" i="26"/>
  <c r="P192" i="26"/>
  <c r="I192" i="26"/>
  <c r="S192" i="26"/>
  <c r="M192" i="26"/>
  <c r="H192" i="26"/>
  <c r="G192" i="26"/>
  <c r="R192" i="26"/>
  <c r="BL192" i="26" s="1"/>
  <c r="L192" i="26"/>
  <c r="C170" i="26"/>
  <c r="P170" i="26"/>
  <c r="O170" i="26"/>
  <c r="G170" i="26"/>
  <c r="M170" i="26"/>
  <c r="N170" i="26"/>
  <c r="B170" i="26"/>
  <c r="D170" i="26" s="1"/>
  <c r="L170" i="26"/>
  <c r="H170" i="26"/>
  <c r="F170" i="26"/>
  <c r="S170" i="26"/>
  <c r="E170" i="26"/>
  <c r="R170" i="26"/>
  <c r="I170" i="26"/>
  <c r="P144" i="26"/>
  <c r="C144" i="26"/>
  <c r="S144" i="26"/>
  <c r="L144" i="26"/>
  <c r="M144" i="26"/>
  <c r="O144" i="26"/>
  <c r="G144" i="26"/>
  <c r="E144" i="26"/>
  <c r="B144" i="26"/>
  <c r="D144" i="26" s="1"/>
  <c r="H144" i="26"/>
  <c r="F144" i="26"/>
  <c r="R144" i="26"/>
  <c r="N144" i="26"/>
  <c r="I144" i="26"/>
  <c r="P126" i="26"/>
  <c r="N126" i="26"/>
  <c r="G126" i="26"/>
  <c r="B126" i="26"/>
  <c r="D126" i="26" s="1"/>
  <c r="S126" i="26"/>
  <c r="C126" i="26"/>
  <c r="F126" i="26"/>
  <c r="R126" i="26"/>
  <c r="BL126" i="26" s="1"/>
  <c r="L126" i="26"/>
  <c r="M126" i="26"/>
  <c r="I126" i="26"/>
  <c r="E126" i="26"/>
  <c r="O126" i="26"/>
  <c r="H126" i="26"/>
  <c r="R103" i="26"/>
  <c r="CD103" i="26" s="1"/>
  <c r="N103" i="26"/>
  <c r="S103" i="26"/>
  <c r="P103" i="26"/>
  <c r="G103" i="26"/>
  <c r="O103" i="26"/>
  <c r="B103" i="26"/>
  <c r="D103" i="26" s="1"/>
  <c r="M103" i="26"/>
  <c r="L103" i="26"/>
  <c r="E103" i="26"/>
  <c r="C103" i="26"/>
  <c r="I103" i="26"/>
  <c r="F103" i="26"/>
  <c r="H103" i="26"/>
  <c r="P86" i="26"/>
  <c r="C86" i="26"/>
  <c r="L86" i="26"/>
  <c r="N86" i="26"/>
  <c r="B86" i="26"/>
  <c r="D86" i="26" s="1"/>
  <c r="R86" i="26"/>
  <c r="I86" i="26"/>
  <c r="F86" i="26"/>
  <c r="H86" i="26"/>
  <c r="E86" i="26"/>
  <c r="S86" i="26"/>
  <c r="G86" i="26"/>
  <c r="O86" i="26"/>
  <c r="M86" i="26"/>
  <c r="P59" i="26"/>
  <c r="R59" i="26"/>
  <c r="AT59" i="26" s="1"/>
  <c r="P13" i="26"/>
  <c r="R13" i="26"/>
  <c r="R15" i="26"/>
  <c r="P15" i="26"/>
  <c r="C66" i="26"/>
  <c r="P66" i="26"/>
  <c r="N66" i="26"/>
  <c r="M66" i="26"/>
  <c r="H66" i="26"/>
  <c r="O66" i="26"/>
  <c r="F66" i="26"/>
  <c r="L66" i="26"/>
  <c r="G66" i="26"/>
  <c r="R66" i="26"/>
  <c r="CV66" i="26" s="1"/>
  <c r="I66" i="26"/>
  <c r="E66" i="26"/>
  <c r="B66" i="26"/>
  <c r="D66" i="26" s="1"/>
  <c r="S66" i="26"/>
  <c r="C80" i="26"/>
  <c r="E80" i="26"/>
  <c r="F80" i="26"/>
  <c r="O80" i="26"/>
  <c r="N80" i="26"/>
  <c r="M80" i="26"/>
  <c r="I80" i="26"/>
  <c r="P80" i="26"/>
  <c r="G80" i="26"/>
  <c r="R80" i="26"/>
  <c r="S80" i="26"/>
  <c r="H80" i="26"/>
  <c r="B80" i="26"/>
  <c r="D80" i="26" s="1"/>
  <c r="L80" i="26"/>
  <c r="B100" i="26"/>
  <c r="D100" i="26" s="1"/>
  <c r="L100" i="26"/>
  <c r="M100" i="26"/>
  <c r="C100" i="26"/>
  <c r="O100" i="26"/>
  <c r="I100" i="26"/>
  <c r="G100" i="26"/>
  <c r="E100" i="26"/>
  <c r="R100" i="26"/>
  <c r="BL100" i="26" s="1"/>
  <c r="F100" i="26"/>
  <c r="P100" i="26"/>
  <c r="N100" i="26"/>
  <c r="S100" i="26"/>
  <c r="H100" i="26"/>
  <c r="P113" i="26"/>
  <c r="C113" i="26"/>
  <c r="S113" i="26"/>
  <c r="O113" i="26"/>
  <c r="L113" i="26"/>
  <c r="B113" i="26"/>
  <c r="D113" i="26" s="1"/>
  <c r="G113" i="26"/>
  <c r="N113" i="26"/>
  <c r="I113" i="26"/>
  <c r="R113" i="26"/>
  <c r="H113" i="26"/>
  <c r="M113" i="26"/>
  <c r="E113" i="26"/>
  <c r="F113" i="26"/>
  <c r="C127" i="26"/>
  <c r="P127" i="26"/>
  <c r="S127" i="26"/>
  <c r="G127" i="26"/>
  <c r="N127" i="26"/>
  <c r="O127" i="26"/>
  <c r="M127" i="26"/>
  <c r="E127" i="26"/>
  <c r="B127" i="26"/>
  <c r="D127" i="26" s="1"/>
  <c r="R127" i="26"/>
  <c r="AB127" i="26" s="1"/>
  <c r="H127" i="26"/>
  <c r="I127" i="26"/>
  <c r="F127" i="26"/>
  <c r="L127" i="26"/>
  <c r="P140" i="26"/>
  <c r="C140" i="26"/>
  <c r="F140" i="26"/>
  <c r="G140" i="26"/>
  <c r="E140" i="26"/>
  <c r="H140" i="26"/>
  <c r="M140" i="26"/>
  <c r="I140" i="26"/>
  <c r="S140" i="26"/>
  <c r="R140" i="26"/>
  <c r="N140" i="26"/>
  <c r="L140" i="26"/>
  <c r="B140" i="26"/>
  <c r="D140" i="26" s="1"/>
  <c r="O140" i="26"/>
  <c r="P166" i="26"/>
  <c r="B166" i="26"/>
  <c r="D166" i="26" s="1"/>
  <c r="H166" i="26"/>
  <c r="S166" i="26"/>
  <c r="I166" i="26"/>
  <c r="F166" i="26"/>
  <c r="L166" i="26"/>
  <c r="C166" i="26"/>
  <c r="M166" i="26"/>
  <c r="R166" i="26"/>
  <c r="N166" i="26"/>
  <c r="O166" i="26"/>
  <c r="E166" i="26"/>
  <c r="G166" i="26"/>
  <c r="P186" i="26"/>
  <c r="R186" i="26"/>
  <c r="S186" i="26"/>
  <c r="I186" i="26"/>
  <c r="O186" i="26"/>
  <c r="E186" i="26"/>
  <c r="C186" i="26"/>
  <c r="F186" i="26"/>
  <c r="L186" i="26"/>
  <c r="G186" i="26"/>
  <c r="M186" i="26"/>
  <c r="B186" i="26"/>
  <c r="D186" i="26" s="1"/>
  <c r="N186" i="26"/>
  <c r="H186" i="26"/>
  <c r="C195" i="26"/>
  <c r="L195" i="26"/>
  <c r="F195" i="26"/>
  <c r="G195" i="26"/>
  <c r="H195" i="26"/>
  <c r="O195" i="26"/>
  <c r="E195" i="26"/>
  <c r="S195" i="26"/>
  <c r="I195" i="26"/>
  <c r="M195" i="26"/>
  <c r="P195" i="26"/>
  <c r="R195" i="26"/>
  <c r="B195" i="26"/>
  <c r="D195" i="26" s="1"/>
  <c r="N195" i="26"/>
  <c r="P210" i="26"/>
  <c r="C210" i="26"/>
  <c r="M210" i="26"/>
  <c r="L210" i="26"/>
  <c r="I210" i="26"/>
  <c r="H210" i="26"/>
  <c r="B210" i="26"/>
  <c r="D210" i="26" s="1"/>
  <c r="O210" i="26"/>
  <c r="R210" i="26"/>
  <c r="BL210" i="26" s="1"/>
  <c r="E210" i="26"/>
  <c r="F210" i="26"/>
  <c r="G210" i="26"/>
  <c r="N210" i="26"/>
  <c r="S210" i="26"/>
  <c r="H27" i="12"/>
  <c r="H56" i="12"/>
  <c r="H84" i="12"/>
  <c r="H109" i="12"/>
  <c r="H158" i="12"/>
  <c r="H165" i="12"/>
  <c r="H180" i="12"/>
  <c r="H185" i="12"/>
  <c r="H28" i="12"/>
  <c r="H58" i="12"/>
  <c r="H86" i="12"/>
  <c r="H111" i="12"/>
  <c r="H135" i="12"/>
  <c r="H137" i="12"/>
  <c r="H142" i="12"/>
  <c r="H152" i="12"/>
  <c r="H179" i="12"/>
  <c r="H182" i="12"/>
  <c r="H187" i="12"/>
  <c r="H188" i="12"/>
  <c r="H196" i="12"/>
  <c r="H200" i="12"/>
  <c r="H11" i="12"/>
  <c r="H41" i="12"/>
  <c r="H69" i="12"/>
  <c r="H97" i="12"/>
  <c r="H123" i="12"/>
  <c r="H141" i="12"/>
  <c r="H148" i="12"/>
  <c r="H153" i="12"/>
  <c r="H157" i="12"/>
  <c r="H159" i="12"/>
  <c r="H160" i="12"/>
  <c r="H166" i="12"/>
  <c r="H191" i="12"/>
  <c r="H193" i="12"/>
  <c r="H101" i="12"/>
  <c r="H139" i="12"/>
  <c r="H194" i="12"/>
  <c r="H197" i="12"/>
  <c r="H17" i="12"/>
  <c r="H120" i="12"/>
  <c r="H146" i="12"/>
  <c r="H173" i="12"/>
  <c r="H190" i="12"/>
  <c r="H204" i="12"/>
  <c r="H44" i="12"/>
  <c r="H162" i="12"/>
  <c r="H178" i="12"/>
  <c r="H202" i="12"/>
  <c r="H72" i="12"/>
  <c r="H198" i="12"/>
  <c r="H205" i="12"/>
  <c r="H206" i="12"/>
  <c r="H208" i="12"/>
  <c r="H207" i="12"/>
  <c r="H184" i="12"/>
  <c r="H170" i="12"/>
  <c r="H155" i="12"/>
  <c r="H117" i="12"/>
  <c r="H66" i="12"/>
  <c r="H174" i="12"/>
  <c r="H151" i="12"/>
  <c r="H124" i="12"/>
  <c r="H76" i="12"/>
  <c r="H22" i="12"/>
  <c r="H119" i="12"/>
  <c r="H98" i="12"/>
  <c r="H68" i="12"/>
  <c r="H40" i="12"/>
  <c r="H10" i="12"/>
  <c r="H118" i="12"/>
  <c r="H96" i="12"/>
  <c r="H65" i="12"/>
  <c r="H38" i="12"/>
  <c r="H13" i="12"/>
  <c r="H192" i="12"/>
  <c r="H175" i="12"/>
  <c r="H150" i="12"/>
  <c r="H136" i="12"/>
  <c r="H121" i="12"/>
  <c r="H105" i="12"/>
  <c r="H85" i="12"/>
  <c r="H62" i="12"/>
  <c r="H42" i="12"/>
  <c r="H19" i="12"/>
  <c r="H90" i="12"/>
  <c r="H75" i="12"/>
  <c r="H61" i="12"/>
  <c r="H46" i="12"/>
  <c r="H30" i="12"/>
  <c r="H14" i="12"/>
  <c r="AT244" i="26"/>
  <c r="BL244" i="26"/>
  <c r="CM244" i="26"/>
  <c r="BC244" i="26"/>
  <c r="N143" i="26"/>
  <c r="M143" i="26"/>
  <c r="I143" i="26"/>
  <c r="P143" i="26"/>
  <c r="H143" i="26"/>
  <c r="L143" i="26"/>
  <c r="C143" i="26"/>
  <c r="O143" i="26"/>
  <c r="B143" i="26"/>
  <c r="D143" i="26" s="1"/>
  <c r="R143" i="26"/>
  <c r="BC143" i="26" s="1"/>
  <c r="S143" i="26"/>
  <c r="G143" i="26"/>
  <c r="E143" i="26"/>
  <c r="F143" i="26"/>
  <c r="P55" i="26"/>
  <c r="R55" i="26"/>
  <c r="C172" i="26"/>
  <c r="E172" i="26"/>
  <c r="B172" i="26"/>
  <c r="D172" i="26" s="1"/>
  <c r="F172" i="26"/>
  <c r="S172" i="26"/>
  <c r="G172" i="26"/>
  <c r="R172" i="26"/>
  <c r="H172" i="26"/>
  <c r="M172" i="26"/>
  <c r="N172" i="26"/>
  <c r="P172" i="26"/>
  <c r="O172" i="26"/>
  <c r="L172" i="26"/>
  <c r="I172" i="26"/>
  <c r="C76" i="26"/>
  <c r="F76" i="26"/>
  <c r="O76" i="26"/>
  <c r="E76" i="26"/>
  <c r="R76" i="26"/>
  <c r="AB76" i="26" s="1"/>
  <c r="N76" i="26"/>
  <c r="B76" i="26"/>
  <c r="D76" i="26" s="1"/>
  <c r="G76" i="26"/>
  <c r="L76" i="26"/>
  <c r="H76" i="26"/>
  <c r="M76" i="26"/>
  <c r="P76" i="26"/>
  <c r="I76" i="26"/>
  <c r="S76" i="26"/>
  <c r="P180" i="26"/>
  <c r="F180" i="26"/>
  <c r="L180" i="26"/>
  <c r="G180" i="26"/>
  <c r="I180" i="26"/>
  <c r="E180" i="26"/>
  <c r="O180" i="26"/>
  <c r="N180" i="26"/>
  <c r="S180" i="26"/>
  <c r="M180" i="26"/>
  <c r="C180" i="26"/>
  <c r="R180" i="26"/>
  <c r="B180" i="26"/>
  <c r="D180" i="26" s="1"/>
  <c r="H180" i="26"/>
  <c r="B91" i="26"/>
  <c r="D91" i="26" s="1"/>
  <c r="O91" i="26"/>
  <c r="S91" i="26"/>
  <c r="G91" i="26"/>
  <c r="L91" i="26"/>
  <c r="P91" i="26"/>
  <c r="C91" i="26"/>
  <c r="N91" i="26"/>
  <c r="M91" i="26"/>
  <c r="R91" i="26"/>
  <c r="I91" i="26"/>
  <c r="F91" i="26"/>
  <c r="E91" i="26"/>
  <c r="H91" i="26"/>
  <c r="E219" i="26"/>
  <c r="B219" i="26"/>
  <c r="D219" i="26" s="1"/>
  <c r="I219" i="26"/>
  <c r="P219" i="26"/>
  <c r="M219" i="26"/>
  <c r="L219" i="26"/>
  <c r="F219" i="26"/>
  <c r="N219" i="26"/>
  <c r="G219" i="26"/>
  <c r="H219" i="26"/>
  <c r="C219" i="26"/>
  <c r="S219" i="26"/>
  <c r="R219" i="26"/>
  <c r="BL219" i="26" s="1"/>
  <c r="O219" i="26"/>
  <c r="P197" i="26"/>
  <c r="R197" i="26"/>
  <c r="B197" i="26"/>
  <c r="D197" i="26" s="1"/>
  <c r="S197" i="26"/>
  <c r="O197" i="26"/>
  <c r="E197" i="26"/>
  <c r="L197" i="26"/>
  <c r="F197" i="26"/>
  <c r="M197" i="26"/>
  <c r="H197" i="26"/>
  <c r="N197" i="26"/>
  <c r="I197" i="26"/>
  <c r="C197" i="26"/>
  <c r="G197" i="26"/>
  <c r="P175" i="26"/>
  <c r="R175" i="26"/>
  <c r="BC175" i="26" s="1"/>
  <c r="N175" i="26"/>
  <c r="L175" i="26"/>
  <c r="I175" i="26"/>
  <c r="G175" i="26"/>
  <c r="S175" i="26"/>
  <c r="B175" i="26"/>
  <c r="D175" i="26" s="1"/>
  <c r="M175" i="26"/>
  <c r="C175" i="26"/>
  <c r="H175" i="26"/>
  <c r="E175" i="26"/>
  <c r="O175" i="26"/>
  <c r="F175" i="26"/>
  <c r="P156" i="26"/>
  <c r="C156" i="26"/>
  <c r="N156" i="26"/>
  <c r="E156" i="26"/>
  <c r="L156" i="26"/>
  <c r="M156" i="26"/>
  <c r="F156" i="26"/>
  <c r="I156" i="26"/>
  <c r="S156" i="26"/>
  <c r="G156" i="26"/>
  <c r="H156" i="26"/>
  <c r="R156" i="26"/>
  <c r="B156" i="26"/>
  <c r="D156" i="26" s="1"/>
  <c r="O156" i="26"/>
  <c r="E133" i="26"/>
  <c r="M133" i="26"/>
  <c r="H133" i="26"/>
  <c r="P133" i="26"/>
  <c r="R133" i="26"/>
  <c r="CD133" i="26" s="1"/>
  <c r="S133" i="26"/>
  <c r="O133" i="26"/>
  <c r="F133" i="26"/>
  <c r="B133" i="26"/>
  <c r="D133" i="26" s="1"/>
  <c r="C133" i="26"/>
  <c r="I133" i="26"/>
  <c r="L133" i="26"/>
  <c r="G133" i="26"/>
  <c r="N133" i="26"/>
  <c r="P111" i="26"/>
  <c r="C111" i="26"/>
  <c r="R111" i="26"/>
  <c r="BU111" i="26" s="1"/>
  <c r="H111" i="26"/>
  <c r="N111" i="26"/>
  <c r="M111" i="26"/>
  <c r="O111" i="26"/>
  <c r="G111" i="26"/>
  <c r="F111" i="26"/>
  <c r="S111" i="26"/>
  <c r="L111" i="26"/>
  <c r="B111" i="26"/>
  <c r="D111" i="26" s="1"/>
  <c r="I111" i="26"/>
  <c r="E111" i="26"/>
  <c r="O89" i="26"/>
  <c r="F89" i="26"/>
  <c r="M89" i="26"/>
  <c r="S89" i="26"/>
  <c r="I89" i="26"/>
  <c r="G89" i="26"/>
  <c r="C89" i="26"/>
  <c r="P89" i="26"/>
  <c r="L89" i="26"/>
  <c r="R89" i="26"/>
  <c r="AT89" i="26" s="1"/>
  <c r="E89" i="26"/>
  <c r="N89" i="26"/>
  <c r="B89" i="26"/>
  <c r="D89" i="26" s="1"/>
  <c r="H89" i="26"/>
  <c r="G67" i="26"/>
  <c r="M67" i="26"/>
  <c r="B67" i="26"/>
  <c r="D67" i="26" s="1"/>
  <c r="P67" i="26"/>
  <c r="O67" i="26"/>
  <c r="E67" i="26"/>
  <c r="C67" i="26"/>
  <c r="R67" i="26"/>
  <c r="AT67" i="26" s="1"/>
  <c r="H67" i="26"/>
  <c r="N67" i="26"/>
  <c r="I67" i="26"/>
  <c r="F67" i="26"/>
  <c r="S67" i="26"/>
  <c r="L67" i="26"/>
  <c r="P47" i="26"/>
  <c r="R47" i="26"/>
  <c r="P201" i="26"/>
  <c r="C201" i="26"/>
  <c r="F201" i="26"/>
  <c r="M201" i="26"/>
  <c r="O201" i="26"/>
  <c r="E201" i="26"/>
  <c r="L201" i="26"/>
  <c r="H201" i="26"/>
  <c r="N201" i="26"/>
  <c r="B201" i="26"/>
  <c r="D201" i="26" s="1"/>
  <c r="G201" i="26"/>
  <c r="R201" i="26"/>
  <c r="S201" i="26"/>
  <c r="I201" i="26"/>
  <c r="C187" i="26"/>
  <c r="F187" i="26"/>
  <c r="M187" i="26"/>
  <c r="L187" i="26"/>
  <c r="P187" i="26"/>
  <c r="S187" i="26"/>
  <c r="E187" i="26"/>
  <c r="I187" i="26"/>
  <c r="B187" i="26"/>
  <c r="D187" i="26" s="1"/>
  <c r="H187" i="26"/>
  <c r="R187" i="26"/>
  <c r="N187" i="26"/>
  <c r="G187" i="26"/>
  <c r="O187" i="26"/>
  <c r="P158" i="26"/>
  <c r="C158" i="26"/>
  <c r="F158" i="26"/>
  <c r="I158" i="26"/>
  <c r="M158" i="26"/>
  <c r="L158" i="26"/>
  <c r="H158" i="26"/>
  <c r="E158" i="26"/>
  <c r="B158" i="26"/>
  <c r="D158" i="26" s="1"/>
  <c r="S158" i="26"/>
  <c r="N158" i="26"/>
  <c r="O158" i="26"/>
  <c r="G158" i="26"/>
  <c r="R158" i="26"/>
  <c r="F137" i="26"/>
  <c r="H137" i="26"/>
  <c r="S137" i="26"/>
  <c r="P137" i="26"/>
  <c r="N137" i="26"/>
  <c r="M137" i="26"/>
  <c r="O137" i="26"/>
  <c r="E137" i="26"/>
  <c r="C137" i="26"/>
  <c r="B137" i="26"/>
  <c r="D137" i="26" s="1"/>
  <c r="G137" i="26"/>
  <c r="L137" i="26"/>
  <c r="I137" i="26"/>
  <c r="R137" i="26"/>
  <c r="C118" i="26"/>
  <c r="F118" i="26"/>
  <c r="E118" i="26"/>
  <c r="H118" i="26"/>
  <c r="S118" i="26"/>
  <c r="O118" i="26"/>
  <c r="P118" i="26"/>
  <c r="M118" i="26"/>
  <c r="L118" i="26"/>
  <c r="G118" i="26"/>
  <c r="R118" i="26"/>
  <c r="AB118" i="26" s="1"/>
  <c r="I118" i="26"/>
  <c r="N118" i="26"/>
  <c r="B118" i="26"/>
  <c r="D118" i="26" s="1"/>
  <c r="P94" i="26"/>
  <c r="R94" i="26"/>
  <c r="CV94" i="26" s="1"/>
  <c r="N94" i="26"/>
  <c r="O94" i="26"/>
  <c r="H94" i="26"/>
  <c r="C94" i="26"/>
  <c r="M94" i="26"/>
  <c r="G94" i="26"/>
  <c r="L94" i="26"/>
  <c r="I94" i="26"/>
  <c r="S94" i="26"/>
  <c r="F94" i="26"/>
  <c r="B94" i="26"/>
  <c r="D94" i="26" s="1"/>
  <c r="E94" i="26"/>
  <c r="G73" i="26"/>
  <c r="F73" i="26"/>
  <c r="B73" i="26"/>
  <c r="D73" i="26" s="1"/>
  <c r="P73" i="26"/>
  <c r="S73" i="26"/>
  <c r="I73" i="26"/>
  <c r="C73" i="26"/>
  <c r="N73" i="26"/>
  <c r="M73" i="26"/>
  <c r="R73" i="26"/>
  <c r="H73" i="26"/>
  <c r="E73" i="26"/>
  <c r="L73" i="26"/>
  <c r="O73" i="26"/>
  <c r="N205" i="26"/>
  <c r="S205" i="26"/>
  <c r="L205" i="26"/>
  <c r="C205" i="26"/>
  <c r="R205" i="26"/>
  <c r="CV205" i="26" s="1"/>
  <c r="M205" i="26"/>
  <c r="I205" i="26"/>
  <c r="O205" i="26"/>
  <c r="G205" i="26"/>
  <c r="P205" i="26"/>
  <c r="H205" i="26"/>
  <c r="B205" i="26"/>
  <c r="D205" i="26" s="1"/>
  <c r="F205" i="26"/>
  <c r="E205" i="26"/>
  <c r="C184" i="26"/>
  <c r="R184" i="26"/>
  <c r="I184" i="26"/>
  <c r="M184" i="26"/>
  <c r="E184" i="26"/>
  <c r="H184" i="26"/>
  <c r="B184" i="26"/>
  <c r="D184" i="26" s="1"/>
  <c r="O184" i="26"/>
  <c r="S184" i="26"/>
  <c r="N184" i="26"/>
  <c r="L184" i="26"/>
  <c r="P184" i="26"/>
  <c r="F184" i="26"/>
  <c r="G184" i="26"/>
  <c r="P169" i="26"/>
  <c r="C169" i="26"/>
  <c r="O169" i="26"/>
  <c r="E169" i="26"/>
  <c r="F169" i="26"/>
  <c r="I169" i="26"/>
  <c r="H169" i="26"/>
  <c r="M169" i="26"/>
  <c r="B169" i="26"/>
  <c r="D169" i="26" s="1"/>
  <c r="N169" i="26"/>
  <c r="L169" i="26"/>
  <c r="G169" i="26"/>
  <c r="S169" i="26"/>
  <c r="R169" i="26"/>
  <c r="AK169" i="26" s="1"/>
  <c r="P146" i="26"/>
  <c r="B146" i="26"/>
  <c r="D146" i="26" s="1"/>
  <c r="E146" i="26"/>
  <c r="H146" i="26"/>
  <c r="I146" i="26"/>
  <c r="S146" i="26"/>
  <c r="C146" i="26"/>
  <c r="R146" i="26"/>
  <c r="DE146" i="26" s="1"/>
  <c r="O146" i="26"/>
  <c r="G146" i="26"/>
  <c r="M146" i="26"/>
  <c r="L146" i="26"/>
  <c r="F146" i="26"/>
  <c r="N146" i="26"/>
  <c r="R119" i="26"/>
  <c r="CM119" i="26" s="1"/>
  <c r="M119" i="26"/>
  <c r="P119" i="26"/>
  <c r="O119" i="26"/>
  <c r="E119" i="26"/>
  <c r="H119" i="26"/>
  <c r="L119" i="26"/>
  <c r="B119" i="26"/>
  <c r="D119" i="26" s="1"/>
  <c r="I119" i="26"/>
  <c r="C119" i="26"/>
  <c r="G119" i="26"/>
  <c r="S119" i="26"/>
  <c r="F119" i="26"/>
  <c r="N119" i="26"/>
  <c r="P98" i="26"/>
  <c r="C98" i="26"/>
  <c r="O98" i="26"/>
  <c r="I98" i="26"/>
  <c r="G98" i="26"/>
  <c r="R98" i="26"/>
  <c r="F98" i="26"/>
  <c r="B98" i="26"/>
  <c r="D98" i="26" s="1"/>
  <c r="E98" i="26"/>
  <c r="N98" i="26"/>
  <c r="H98" i="26"/>
  <c r="S98" i="26"/>
  <c r="L98" i="26"/>
  <c r="M98" i="26"/>
  <c r="C75" i="26"/>
  <c r="O75" i="26"/>
  <c r="G75" i="26"/>
  <c r="H75" i="26"/>
  <c r="I75" i="26"/>
  <c r="E75" i="26"/>
  <c r="S75" i="26"/>
  <c r="F75" i="26"/>
  <c r="N75" i="26"/>
  <c r="L75" i="26"/>
  <c r="M75" i="26"/>
  <c r="P75" i="26"/>
  <c r="R75" i="26"/>
  <c r="CM75" i="26" s="1"/>
  <c r="B75" i="26"/>
  <c r="D75" i="26" s="1"/>
  <c r="P58" i="26"/>
  <c r="R58" i="26"/>
  <c r="P19" i="26"/>
  <c r="R19" i="26"/>
  <c r="R22" i="26"/>
  <c r="P22" i="26"/>
  <c r="P38" i="26"/>
  <c r="R38" i="26"/>
  <c r="CV38" i="26" s="1"/>
  <c r="C69" i="26"/>
  <c r="M69" i="26"/>
  <c r="O69" i="26"/>
  <c r="S69" i="26"/>
  <c r="N69" i="26"/>
  <c r="E69" i="26"/>
  <c r="R69" i="26"/>
  <c r="H69" i="26"/>
  <c r="B69" i="26"/>
  <c r="D69" i="26" s="1"/>
  <c r="L69" i="26"/>
  <c r="F69" i="26"/>
  <c r="P69" i="26"/>
  <c r="G69" i="26"/>
  <c r="I69" i="26"/>
  <c r="G84" i="26"/>
  <c r="I84" i="26"/>
  <c r="H84" i="26"/>
  <c r="P84" i="26"/>
  <c r="R84" i="26"/>
  <c r="O84" i="26"/>
  <c r="B84" i="26"/>
  <c r="D84" i="26" s="1"/>
  <c r="S84" i="26"/>
  <c r="M84" i="26"/>
  <c r="E84" i="26"/>
  <c r="N84" i="26"/>
  <c r="L84" i="26"/>
  <c r="C84" i="26"/>
  <c r="F84" i="26"/>
  <c r="F101" i="26"/>
  <c r="O101" i="26"/>
  <c r="M101" i="26"/>
  <c r="C101" i="26"/>
  <c r="E101" i="26"/>
  <c r="R101" i="26"/>
  <c r="AB101" i="26" s="1"/>
  <c r="I101" i="26"/>
  <c r="N101" i="26"/>
  <c r="H101" i="26"/>
  <c r="G101" i="26"/>
  <c r="S101" i="26"/>
  <c r="L101" i="26"/>
  <c r="P101" i="26"/>
  <c r="B101" i="26"/>
  <c r="D101" i="26" s="1"/>
  <c r="R115" i="26"/>
  <c r="H115" i="26"/>
  <c r="N115" i="26"/>
  <c r="O115" i="26"/>
  <c r="G115" i="26"/>
  <c r="S115" i="26"/>
  <c r="C115" i="26"/>
  <c r="E115" i="26"/>
  <c r="B115" i="26"/>
  <c r="D115" i="26" s="1"/>
  <c r="M115" i="26"/>
  <c r="F115" i="26"/>
  <c r="P115" i="26"/>
  <c r="I115" i="26"/>
  <c r="L115" i="26"/>
  <c r="C135" i="26"/>
  <c r="H135" i="26"/>
  <c r="O135" i="26"/>
  <c r="F135" i="26"/>
  <c r="E135" i="26"/>
  <c r="L135" i="26"/>
  <c r="P135" i="26"/>
  <c r="N135" i="26"/>
  <c r="S135" i="26"/>
  <c r="I135" i="26"/>
  <c r="G135" i="26"/>
  <c r="R135" i="26"/>
  <c r="AB135" i="26" s="1"/>
  <c r="B135" i="26"/>
  <c r="D135" i="26" s="1"/>
  <c r="M135" i="26"/>
  <c r="P154" i="26"/>
  <c r="L154" i="26"/>
  <c r="F154" i="26"/>
  <c r="N154" i="26"/>
  <c r="C154" i="26"/>
  <c r="E154" i="26"/>
  <c r="M154" i="26"/>
  <c r="R154" i="26"/>
  <c r="I154" i="26"/>
  <c r="G154" i="26"/>
  <c r="B154" i="26"/>
  <c r="D154" i="26" s="1"/>
  <c r="S154" i="26"/>
  <c r="H154" i="26"/>
  <c r="O154" i="26"/>
  <c r="I164" i="26"/>
  <c r="L164" i="26"/>
  <c r="G164" i="26"/>
  <c r="F164" i="26"/>
  <c r="N164" i="26"/>
  <c r="C164" i="26"/>
  <c r="E164" i="26"/>
  <c r="S164" i="26"/>
  <c r="P164" i="26"/>
  <c r="B164" i="26"/>
  <c r="D164" i="26" s="1"/>
  <c r="H164" i="26"/>
  <c r="R164" i="26"/>
  <c r="O164" i="26"/>
  <c r="M164" i="26"/>
  <c r="C179" i="26"/>
  <c r="F179" i="26"/>
  <c r="B179" i="26"/>
  <c r="D179" i="26" s="1"/>
  <c r="S179" i="26"/>
  <c r="P179" i="26"/>
  <c r="N179" i="26"/>
  <c r="G179" i="26"/>
  <c r="R179" i="26"/>
  <c r="BL179" i="26" s="1"/>
  <c r="I179" i="26"/>
  <c r="L179" i="26"/>
  <c r="E179" i="26"/>
  <c r="O179" i="26"/>
  <c r="M179" i="26"/>
  <c r="H179" i="26"/>
  <c r="C198" i="26"/>
  <c r="F198" i="26"/>
  <c r="N198" i="26"/>
  <c r="E198" i="26"/>
  <c r="G198" i="26"/>
  <c r="B198" i="26"/>
  <c r="D198" i="26" s="1"/>
  <c r="P198" i="26"/>
  <c r="O198" i="26"/>
  <c r="L198" i="26"/>
  <c r="S198" i="26"/>
  <c r="I198" i="26"/>
  <c r="R198" i="26"/>
  <c r="AK198" i="26" s="1"/>
  <c r="M198" i="26"/>
  <c r="H198" i="26"/>
  <c r="P214" i="26"/>
  <c r="B214" i="26"/>
  <c r="D214" i="26" s="1"/>
  <c r="F214" i="26"/>
  <c r="N214" i="26"/>
  <c r="C214" i="26"/>
  <c r="M214" i="26"/>
  <c r="H214" i="26"/>
  <c r="L214" i="26"/>
  <c r="I214" i="26"/>
  <c r="G214" i="26"/>
  <c r="R214" i="26"/>
  <c r="DE214" i="26" s="1"/>
  <c r="S214" i="26"/>
  <c r="O214" i="26"/>
  <c r="E214" i="26"/>
  <c r="H181" i="12"/>
  <c r="H168" i="12"/>
  <c r="H149" i="12"/>
  <c r="H107" i="12"/>
  <c r="H52" i="12"/>
  <c r="H171" i="12"/>
  <c r="H143" i="12"/>
  <c r="H115" i="12"/>
  <c r="H63" i="12"/>
  <c r="H132" i="12"/>
  <c r="H114" i="12"/>
  <c r="H89" i="12"/>
  <c r="H60" i="12"/>
  <c r="H33" i="12"/>
  <c r="H131" i="12"/>
  <c r="H113" i="12"/>
  <c r="H88" i="12"/>
  <c r="H59" i="12"/>
  <c r="H31" i="12"/>
  <c r="H203" i="12"/>
  <c r="H189" i="12"/>
  <c r="H169" i="12"/>
  <c r="H147" i="12"/>
  <c r="H133" i="12"/>
  <c r="H116" i="12"/>
  <c r="H100" i="12"/>
  <c r="H78" i="12"/>
  <c r="H57" i="12"/>
  <c r="H35" i="12"/>
  <c r="H12" i="12"/>
  <c r="H87" i="12"/>
  <c r="H71" i="12"/>
  <c r="H54" i="12"/>
  <c r="H39" i="12"/>
  <c r="H21" i="12"/>
  <c r="H9" i="12"/>
  <c r="AT128" i="26"/>
  <c r="CV128" i="26"/>
  <c r="BL128" i="26"/>
  <c r="CD128" i="26"/>
  <c r="L209" i="26"/>
  <c r="E209" i="26"/>
  <c r="H209" i="26"/>
  <c r="P209" i="26"/>
  <c r="G209" i="26"/>
  <c r="M209" i="26"/>
  <c r="C209" i="26"/>
  <c r="N209" i="26"/>
  <c r="S209" i="26"/>
  <c r="I209" i="26"/>
  <c r="R209" i="26"/>
  <c r="O209" i="26"/>
  <c r="B209" i="26"/>
  <c r="D209" i="26" s="1"/>
  <c r="F209" i="26"/>
  <c r="E122" i="26"/>
  <c r="I122" i="26"/>
  <c r="S122" i="26"/>
  <c r="P122" i="26"/>
  <c r="L122" i="26"/>
  <c r="H122" i="26"/>
  <c r="B122" i="26"/>
  <c r="D122" i="26" s="1"/>
  <c r="G122" i="26"/>
  <c r="F122" i="26"/>
  <c r="C122" i="26"/>
  <c r="O122" i="26"/>
  <c r="R122" i="26"/>
  <c r="N122" i="26"/>
  <c r="M122" i="26"/>
  <c r="R39" i="26"/>
  <c r="BC39" i="26" s="1"/>
  <c r="P39" i="26"/>
  <c r="C141" i="26"/>
  <c r="F141" i="26"/>
  <c r="G141" i="26"/>
  <c r="B141" i="26"/>
  <c r="D141" i="26" s="1"/>
  <c r="M141" i="26"/>
  <c r="S141" i="26"/>
  <c r="R141" i="26"/>
  <c r="AT141" i="26" s="1"/>
  <c r="L141" i="26"/>
  <c r="O141" i="26"/>
  <c r="E141" i="26"/>
  <c r="P141" i="26"/>
  <c r="H141" i="26"/>
  <c r="N141" i="26"/>
  <c r="I141" i="26"/>
  <c r="E155" i="26"/>
  <c r="S155" i="26"/>
  <c r="L155" i="26"/>
  <c r="C155" i="26"/>
  <c r="N155" i="26"/>
  <c r="H155" i="26"/>
  <c r="P155" i="26"/>
  <c r="I155" i="26"/>
  <c r="G155" i="26"/>
  <c r="R155" i="26"/>
  <c r="BL155" i="26" s="1"/>
  <c r="M155" i="26"/>
  <c r="F155" i="26"/>
  <c r="B155" i="26"/>
  <c r="D155" i="26" s="1"/>
  <c r="O155" i="26"/>
  <c r="H70" i="26"/>
  <c r="G70" i="26"/>
  <c r="S70" i="26"/>
  <c r="C70" i="26"/>
  <c r="N70" i="26"/>
  <c r="M70" i="26"/>
  <c r="P70" i="26"/>
  <c r="F70" i="26"/>
  <c r="O70" i="26"/>
  <c r="I70" i="26"/>
  <c r="E70" i="26"/>
  <c r="B70" i="26"/>
  <c r="D70" i="26" s="1"/>
  <c r="R70" i="26"/>
  <c r="L70" i="26"/>
  <c r="O213" i="26"/>
  <c r="E213" i="26"/>
  <c r="B213" i="26"/>
  <c r="D213" i="26" s="1"/>
  <c r="C213" i="26"/>
  <c r="M213" i="26"/>
  <c r="L213" i="26"/>
  <c r="G213" i="26"/>
  <c r="P213" i="26"/>
  <c r="N213" i="26"/>
  <c r="H213" i="26"/>
  <c r="R213" i="26"/>
  <c r="S213" i="26"/>
  <c r="F213" i="26"/>
  <c r="I213" i="26"/>
  <c r="C191" i="26"/>
  <c r="R191" i="26"/>
  <c r="AT191" i="26" s="1"/>
  <c r="B191" i="26"/>
  <c r="D191" i="26" s="1"/>
  <c r="I191" i="26"/>
  <c r="M191" i="26"/>
  <c r="S191" i="26"/>
  <c r="L191" i="26"/>
  <c r="P191" i="26"/>
  <c r="H191" i="26"/>
  <c r="G191" i="26"/>
  <c r="N191" i="26"/>
  <c r="O191" i="26"/>
  <c r="F191" i="26"/>
  <c r="E191" i="26"/>
  <c r="C171" i="26"/>
  <c r="P171" i="26"/>
  <c r="E171" i="26"/>
  <c r="N171" i="26"/>
  <c r="I171" i="26"/>
  <c r="L171" i="26"/>
  <c r="O171" i="26"/>
  <c r="S171" i="26"/>
  <c r="B171" i="26"/>
  <c r="D171" i="26" s="1"/>
  <c r="G171" i="26"/>
  <c r="H171" i="26"/>
  <c r="R171" i="26"/>
  <c r="BC171" i="26" s="1"/>
  <c r="M171" i="26"/>
  <c r="F171" i="26"/>
  <c r="C139" i="26"/>
  <c r="P139" i="26"/>
  <c r="F139" i="26"/>
  <c r="L139" i="26"/>
  <c r="G139" i="26"/>
  <c r="O139" i="26"/>
  <c r="E139" i="26"/>
  <c r="H139" i="26"/>
  <c r="S139" i="26"/>
  <c r="R139" i="26"/>
  <c r="AB139" i="26" s="1"/>
  <c r="I139" i="26"/>
  <c r="B139" i="26"/>
  <c r="D139" i="26" s="1"/>
  <c r="N139" i="26"/>
  <c r="M139" i="26"/>
  <c r="C130" i="26"/>
  <c r="P130" i="26"/>
  <c r="L130" i="26"/>
  <c r="E130" i="26"/>
  <c r="F130" i="26"/>
  <c r="O130" i="26"/>
  <c r="S130" i="26"/>
  <c r="M130" i="26"/>
  <c r="R130" i="26"/>
  <c r="CD130" i="26" s="1"/>
  <c r="I130" i="26"/>
  <c r="G130" i="26"/>
  <c r="N130" i="26"/>
  <c r="B130" i="26"/>
  <c r="D130" i="26" s="1"/>
  <c r="H130" i="26"/>
  <c r="P106" i="26"/>
  <c r="C106" i="26"/>
  <c r="B106" i="26"/>
  <c r="D106" i="26" s="1"/>
  <c r="E106" i="26"/>
  <c r="L106" i="26"/>
  <c r="I106" i="26"/>
  <c r="F106" i="26"/>
  <c r="S106" i="26"/>
  <c r="H106" i="26"/>
  <c r="N106" i="26"/>
  <c r="R106" i="26"/>
  <c r="G106" i="26"/>
  <c r="M106" i="26"/>
  <c r="O106" i="26"/>
  <c r="C85" i="26"/>
  <c r="P85" i="26"/>
  <c r="I85" i="26"/>
  <c r="E85" i="26"/>
  <c r="H85" i="26"/>
  <c r="F85" i="26"/>
  <c r="L85" i="26"/>
  <c r="R85" i="26"/>
  <c r="BC85" i="26" s="1"/>
  <c r="S85" i="26"/>
  <c r="B85" i="26"/>
  <c r="D85" i="26" s="1"/>
  <c r="N85" i="26"/>
  <c r="M85" i="26"/>
  <c r="G85" i="26"/>
  <c r="O85" i="26"/>
  <c r="R196" i="26"/>
  <c r="G196" i="26"/>
  <c r="B196" i="26"/>
  <c r="D196" i="26" s="1"/>
  <c r="P196" i="26"/>
  <c r="S196" i="26"/>
  <c r="E196" i="26"/>
  <c r="C196" i="26"/>
  <c r="M196" i="26"/>
  <c r="O196" i="26"/>
  <c r="I196" i="26"/>
  <c r="L196" i="26"/>
  <c r="N196" i="26"/>
  <c r="H196" i="26"/>
  <c r="F196" i="26"/>
  <c r="C177" i="26"/>
  <c r="S177" i="26"/>
  <c r="M177" i="26"/>
  <c r="E177" i="26"/>
  <c r="H177" i="26"/>
  <c r="O177" i="26"/>
  <c r="R177" i="26"/>
  <c r="I177" i="26"/>
  <c r="G177" i="26"/>
  <c r="P177" i="26"/>
  <c r="L177" i="26"/>
  <c r="N177" i="26"/>
  <c r="F177" i="26"/>
  <c r="B177" i="26"/>
  <c r="D177" i="26" s="1"/>
  <c r="N153" i="26"/>
  <c r="I153" i="26"/>
  <c r="G153" i="26"/>
  <c r="P153" i="26"/>
  <c r="R153" i="26"/>
  <c r="E153" i="26"/>
  <c r="S153" i="26"/>
  <c r="B153" i="26"/>
  <c r="D153" i="26" s="1"/>
  <c r="O153" i="26"/>
  <c r="L153" i="26"/>
  <c r="F153" i="26"/>
  <c r="C153" i="26"/>
  <c r="M153" i="26"/>
  <c r="H153" i="26"/>
  <c r="E136" i="26"/>
  <c r="I136" i="26"/>
  <c r="H136" i="26"/>
  <c r="P136" i="26"/>
  <c r="R136" i="26"/>
  <c r="G136" i="26"/>
  <c r="M136" i="26"/>
  <c r="L136" i="26"/>
  <c r="O136" i="26"/>
  <c r="S136" i="26"/>
  <c r="N136" i="26"/>
  <c r="C136" i="26"/>
  <c r="B136" i="26"/>
  <c r="D136" i="26" s="1"/>
  <c r="F136" i="26"/>
  <c r="C110" i="26"/>
  <c r="P110" i="26"/>
  <c r="E110" i="26"/>
  <c r="G110" i="26"/>
  <c r="L110" i="26"/>
  <c r="S110" i="26"/>
  <c r="M110" i="26"/>
  <c r="R110" i="26"/>
  <c r="O110" i="26"/>
  <c r="N110" i="26"/>
  <c r="F110" i="26"/>
  <c r="I110" i="26"/>
  <c r="B110" i="26"/>
  <c r="D110" i="26" s="1"/>
  <c r="H110" i="26"/>
  <c r="G88" i="26"/>
  <c r="S88" i="26"/>
  <c r="B88" i="26"/>
  <c r="D88" i="26" s="1"/>
  <c r="P88" i="26"/>
  <c r="R88" i="26"/>
  <c r="CM88" i="26" s="1"/>
  <c r="H88" i="26"/>
  <c r="N88" i="26"/>
  <c r="C88" i="26"/>
  <c r="F88" i="26"/>
  <c r="L88" i="26"/>
  <c r="E88" i="26"/>
  <c r="O88" i="26"/>
  <c r="I88" i="26"/>
  <c r="M88" i="26"/>
  <c r="O71" i="26"/>
  <c r="E71" i="26"/>
  <c r="L71" i="26"/>
  <c r="P71" i="26"/>
  <c r="N71" i="26"/>
  <c r="H71" i="26"/>
  <c r="I71" i="26"/>
  <c r="S71" i="26"/>
  <c r="G71" i="26"/>
  <c r="C71" i="26"/>
  <c r="M71" i="26"/>
  <c r="R71" i="26"/>
  <c r="B71" i="26"/>
  <c r="D71" i="26" s="1"/>
  <c r="F71" i="26"/>
  <c r="N64" i="26"/>
  <c r="F64" i="26"/>
  <c r="L64" i="26"/>
  <c r="B64" i="26"/>
  <c r="D64" i="26" s="1"/>
  <c r="G64" i="26"/>
  <c r="M64" i="26"/>
  <c r="C64" i="26"/>
  <c r="I64" i="26"/>
  <c r="S64" i="26"/>
  <c r="E64" i="26"/>
  <c r="R64" i="26"/>
  <c r="H64" i="26"/>
  <c r="O64" i="26"/>
  <c r="P64" i="26"/>
  <c r="P21" i="26"/>
  <c r="R21" i="26"/>
  <c r="P200" i="26"/>
  <c r="R200" i="26"/>
  <c r="AB200" i="26" s="1"/>
  <c r="B200" i="26"/>
  <c r="D200" i="26" s="1"/>
  <c r="N200" i="26"/>
  <c r="F200" i="26"/>
  <c r="G200" i="26"/>
  <c r="O200" i="26"/>
  <c r="E200" i="26"/>
  <c r="M200" i="26"/>
  <c r="L200" i="26"/>
  <c r="I200" i="26"/>
  <c r="C200" i="26"/>
  <c r="S200" i="26"/>
  <c r="H200" i="26"/>
  <c r="C176" i="26"/>
  <c r="P176" i="26"/>
  <c r="E176" i="26"/>
  <c r="N176" i="26"/>
  <c r="M176" i="26"/>
  <c r="B176" i="26"/>
  <c r="D176" i="26" s="1"/>
  <c r="G176" i="26"/>
  <c r="H176" i="26"/>
  <c r="F176" i="26"/>
  <c r="S176" i="26"/>
  <c r="O176" i="26"/>
  <c r="R176" i="26"/>
  <c r="I176" i="26"/>
  <c r="L176" i="26"/>
  <c r="C160" i="26"/>
  <c r="O160" i="26"/>
  <c r="M160" i="26"/>
  <c r="I160" i="26"/>
  <c r="P160" i="26"/>
  <c r="N160" i="26"/>
  <c r="B160" i="26"/>
  <c r="D160" i="26" s="1"/>
  <c r="F160" i="26"/>
  <c r="H160" i="26"/>
  <c r="L160" i="26"/>
  <c r="R160" i="26"/>
  <c r="G160" i="26"/>
  <c r="S160" i="26"/>
  <c r="E160" i="26"/>
  <c r="P134" i="26"/>
  <c r="C134" i="26"/>
  <c r="S134" i="26"/>
  <c r="G134" i="26"/>
  <c r="B134" i="26"/>
  <c r="D134" i="26" s="1"/>
  <c r="H134" i="26"/>
  <c r="M134" i="26"/>
  <c r="L134" i="26"/>
  <c r="I134" i="26"/>
  <c r="N134" i="26"/>
  <c r="R134" i="26"/>
  <c r="O134" i="26"/>
  <c r="F134" i="26"/>
  <c r="E134" i="26"/>
  <c r="C116" i="26"/>
  <c r="P116" i="26"/>
  <c r="L116" i="26"/>
  <c r="G116" i="26"/>
  <c r="H116" i="26"/>
  <c r="R116" i="26"/>
  <c r="B116" i="26"/>
  <c r="D116" i="26" s="1"/>
  <c r="N116" i="26"/>
  <c r="M116" i="26"/>
  <c r="O116" i="26"/>
  <c r="F116" i="26"/>
  <c r="I116" i="26"/>
  <c r="S116" i="26"/>
  <c r="E116" i="26"/>
  <c r="P93" i="26"/>
  <c r="I93" i="26"/>
  <c r="G93" i="26"/>
  <c r="B93" i="26"/>
  <c r="D93" i="26" s="1"/>
  <c r="C93" i="26"/>
  <c r="N93" i="26"/>
  <c r="L93" i="26"/>
  <c r="H93" i="26"/>
  <c r="R93" i="26"/>
  <c r="M93" i="26"/>
  <c r="O93" i="26"/>
  <c r="F93" i="26"/>
  <c r="E93" i="26"/>
  <c r="S93" i="26"/>
  <c r="C72" i="26"/>
  <c r="M72" i="26"/>
  <c r="S72" i="26"/>
  <c r="I72" i="26"/>
  <c r="P72" i="26"/>
  <c r="R72" i="26"/>
  <c r="G72" i="26"/>
  <c r="B72" i="26"/>
  <c r="D72" i="26" s="1"/>
  <c r="N72" i="26"/>
  <c r="E72" i="26"/>
  <c r="O72" i="26"/>
  <c r="H72" i="26"/>
  <c r="L72" i="26"/>
  <c r="F72" i="26"/>
  <c r="P28" i="26"/>
  <c r="R28" i="26"/>
  <c r="C61" i="26"/>
  <c r="O61" i="26"/>
  <c r="N61" i="26"/>
  <c r="I61" i="26"/>
  <c r="L61" i="26"/>
  <c r="S61" i="26"/>
  <c r="B61" i="26"/>
  <c r="D61" i="26" s="1"/>
  <c r="M61" i="26"/>
  <c r="G61" i="26"/>
  <c r="R61" i="26"/>
  <c r="H61" i="26"/>
  <c r="P61" i="26"/>
  <c r="E61" i="26"/>
  <c r="F61" i="26"/>
  <c r="P74" i="26"/>
  <c r="C74" i="26"/>
  <c r="E74" i="26"/>
  <c r="N74" i="26"/>
  <c r="M74" i="26"/>
  <c r="O74" i="26"/>
  <c r="L74" i="26"/>
  <c r="I74" i="26"/>
  <c r="S74" i="26"/>
  <c r="B74" i="26"/>
  <c r="D74" i="26" s="1"/>
  <c r="H74" i="26"/>
  <c r="F74" i="26"/>
  <c r="R74" i="26"/>
  <c r="CV74" i="26" s="1"/>
  <c r="G74" i="26"/>
  <c r="P92" i="26"/>
  <c r="C92" i="26"/>
  <c r="G92" i="26"/>
  <c r="I92" i="26"/>
  <c r="H92" i="26"/>
  <c r="O92" i="26"/>
  <c r="F92" i="26"/>
  <c r="M92" i="26"/>
  <c r="S92" i="26"/>
  <c r="N92" i="26"/>
  <c r="E92" i="26"/>
  <c r="L92" i="26"/>
  <c r="R92" i="26"/>
  <c r="B92" i="26"/>
  <c r="D92" i="26" s="1"/>
  <c r="C107" i="26"/>
  <c r="B107" i="26"/>
  <c r="D107" i="26" s="1"/>
  <c r="N107" i="26"/>
  <c r="I107" i="26"/>
  <c r="L107" i="26"/>
  <c r="S107" i="26"/>
  <c r="F107" i="26"/>
  <c r="M107" i="26"/>
  <c r="E107" i="26"/>
  <c r="H107" i="26"/>
  <c r="P107" i="26"/>
  <c r="R107" i="26"/>
  <c r="O107" i="26"/>
  <c r="G107" i="26"/>
  <c r="G121" i="26"/>
  <c r="L121" i="26"/>
  <c r="O121" i="26"/>
  <c r="C121" i="26"/>
  <c r="E121" i="26"/>
  <c r="S121" i="26"/>
  <c r="N121" i="26"/>
  <c r="P121" i="26"/>
  <c r="H121" i="26"/>
  <c r="M121" i="26"/>
  <c r="B121" i="26"/>
  <c r="D121" i="26" s="1"/>
  <c r="I121" i="26"/>
  <c r="R121" i="26"/>
  <c r="AB121" i="26" s="1"/>
  <c r="F121" i="26"/>
  <c r="P148" i="26"/>
  <c r="C148" i="26"/>
  <c r="N148" i="26"/>
  <c r="H148" i="26"/>
  <c r="I148" i="26"/>
  <c r="S148" i="26"/>
  <c r="G148" i="26"/>
  <c r="E148" i="26"/>
  <c r="M148" i="26"/>
  <c r="O148" i="26"/>
  <c r="F148" i="26"/>
  <c r="L148" i="26"/>
  <c r="R148" i="26"/>
  <c r="BC148" i="26" s="1"/>
  <c r="B148" i="26"/>
  <c r="D148" i="26" s="1"/>
  <c r="P151" i="26"/>
  <c r="C151" i="26"/>
  <c r="I151" i="26"/>
  <c r="F151" i="26"/>
  <c r="N151" i="26"/>
  <c r="O151" i="26"/>
  <c r="E151" i="26"/>
  <c r="B151" i="26"/>
  <c r="D151" i="26" s="1"/>
  <c r="H151" i="26"/>
  <c r="M151" i="26"/>
  <c r="S151" i="26"/>
  <c r="L151" i="26"/>
  <c r="R151" i="26"/>
  <c r="CM151" i="26" s="1"/>
  <c r="G151" i="26"/>
  <c r="P162" i="26"/>
  <c r="C162" i="26"/>
  <c r="E162" i="26"/>
  <c r="F162" i="26"/>
  <c r="M162" i="26"/>
  <c r="N162" i="26"/>
  <c r="L162" i="26"/>
  <c r="O162" i="26"/>
  <c r="G162" i="26"/>
  <c r="B162" i="26"/>
  <c r="D162" i="26" s="1"/>
  <c r="S162" i="26"/>
  <c r="I162" i="26"/>
  <c r="R162" i="26"/>
  <c r="DE162" i="26" s="1"/>
  <c r="H162" i="26"/>
  <c r="P185" i="26"/>
  <c r="C185" i="26"/>
  <c r="N185" i="26"/>
  <c r="L185" i="26"/>
  <c r="I185" i="26"/>
  <c r="E185" i="26"/>
  <c r="B185" i="26"/>
  <c r="D185" i="26" s="1"/>
  <c r="H185" i="26"/>
  <c r="M185" i="26"/>
  <c r="S185" i="26"/>
  <c r="G185" i="26"/>
  <c r="R185" i="26"/>
  <c r="F185" i="26"/>
  <c r="O185" i="26"/>
  <c r="R202" i="26"/>
  <c r="DE202" i="26" s="1"/>
  <c r="L202" i="26"/>
  <c r="N202" i="26"/>
  <c r="P202" i="26"/>
  <c r="C202" i="26"/>
  <c r="M202" i="26"/>
  <c r="B202" i="26"/>
  <c r="D202" i="26" s="1"/>
  <c r="G202" i="26"/>
  <c r="H202" i="26"/>
  <c r="O202" i="26"/>
  <c r="F202" i="26"/>
  <c r="I202" i="26"/>
  <c r="E202" i="26"/>
  <c r="S202" i="26"/>
  <c r="P217" i="26"/>
  <c r="C217" i="26"/>
  <c r="G217" i="26"/>
  <c r="E217" i="26"/>
  <c r="I217" i="26"/>
  <c r="H217" i="26"/>
  <c r="S217" i="26"/>
  <c r="N217" i="26"/>
  <c r="F217" i="26"/>
  <c r="M217" i="26"/>
  <c r="L217" i="26"/>
  <c r="R217" i="26"/>
  <c r="B217" i="26"/>
  <c r="D217" i="26" s="1"/>
  <c r="O217" i="26"/>
  <c r="H201" i="12"/>
  <c r="H176" i="12"/>
  <c r="H164" i="12"/>
  <c r="H144" i="12"/>
  <c r="H95" i="12"/>
  <c r="H37" i="12"/>
  <c r="H163" i="12"/>
  <c r="H140" i="12"/>
  <c r="H104" i="12"/>
  <c r="H48" i="12"/>
  <c r="H129" i="12"/>
  <c r="H110" i="12"/>
  <c r="H83" i="12"/>
  <c r="H55" i="12"/>
  <c r="H25" i="12"/>
  <c r="H125" i="12"/>
  <c r="H106" i="12"/>
  <c r="H81" i="12"/>
  <c r="H53" i="12"/>
  <c r="H24" i="12"/>
  <c r="H199" i="12"/>
  <c r="H183" i="12"/>
  <c r="H167" i="12"/>
  <c r="H145" i="12"/>
  <c r="H130" i="12"/>
  <c r="H112" i="12"/>
  <c r="H94" i="12"/>
  <c r="H74" i="12"/>
  <c r="H50" i="12"/>
  <c r="H29" i="12"/>
  <c r="H99" i="12"/>
  <c r="H82" i="12"/>
  <c r="H67" i="12"/>
  <c r="H51" i="12"/>
  <c r="H36" i="12"/>
  <c r="H20" i="12"/>
  <c r="I194" i="26"/>
  <c r="E194" i="26"/>
  <c r="N194" i="26"/>
  <c r="P194" i="26"/>
  <c r="F194" i="26"/>
  <c r="B194" i="26"/>
  <c r="D194" i="26" s="1"/>
  <c r="S194" i="26"/>
  <c r="M194" i="26"/>
  <c r="O194" i="26"/>
  <c r="H194" i="26"/>
  <c r="C194" i="26"/>
  <c r="R194" i="26"/>
  <c r="CD194" i="26" s="1"/>
  <c r="L194" i="26"/>
  <c r="G194" i="26"/>
  <c r="P102" i="26"/>
  <c r="N102" i="26"/>
  <c r="M102" i="26"/>
  <c r="H102" i="26"/>
  <c r="R102" i="26"/>
  <c r="AT102" i="26" s="1"/>
  <c r="I102" i="26"/>
  <c r="G102" i="26"/>
  <c r="S102" i="26"/>
  <c r="E102" i="26"/>
  <c r="B102" i="26"/>
  <c r="D102" i="26" s="1"/>
  <c r="L102" i="26"/>
  <c r="O102" i="26"/>
  <c r="C102" i="26"/>
  <c r="F102" i="26"/>
  <c r="C204" i="26"/>
  <c r="R204" i="26"/>
  <c r="H204" i="26"/>
  <c r="L204" i="26"/>
  <c r="O204" i="26"/>
  <c r="N204" i="26"/>
  <c r="S204" i="26"/>
  <c r="F204" i="26"/>
  <c r="P204" i="26"/>
  <c r="I204" i="26"/>
  <c r="M204" i="26"/>
  <c r="E204" i="26"/>
  <c r="G204" i="26"/>
  <c r="B204" i="26"/>
  <c r="D204" i="26" s="1"/>
  <c r="C124" i="26"/>
  <c r="B124" i="26"/>
  <c r="D124" i="26" s="1"/>
  <c r="I124" i="26"/>
  <c r="N124" i="26"/>
  <c r="P124" i="26"/>
  <c r="G124" i="26"/>
  <c r="E124" i="26"/>
  <c r="M124" i="26"/>
  <c r="S124" i="26"/>
  <c r="R124" i="26"/>
  <c r="AB124" i="26" s="1"/>
  <c r="L124" i="26"/>
  <c r="O124" i="26"/>
  <c r="F124" i="26"/>
  <c r="H124" i="26"/>
  <c r="P30" i="26"/>
  <c r="R30" i="26"/>
  <c r="P132" i="26"/>
  <c r="C132" i="26"/>
  <c r="L132" i="26"/>
  <c r="O132" i="26"/>
  <c r="H132" i="26"/>
  <c r="R132" i="26"/>
  <c r="S132" i="26"/>
  <c r="N132" i="26"/>
  <c r="F132" i="26"/>
  <c r="B132" i="26"/>
  <c r="D132" i="26" s="1"/>
  <c r="G132" i="26"/>
  <c r="M132" i="26"/>
  <c r="E132" i="26"/>
  <c r="I132" i="26"/>
  <c r="P48" i="26"/>
  <c r="R48" i="26"/>
  <c r="C208" i="26"/>
  <c r="R208" i="26"/>
  <c r="CV208" i="26" s="1"/>
  <c r="B208" i="26"/>
  <c r="D208" i="26" s="1"/>
  <c r="O208" i="26"/>
  <c r="E208" i="26"/>
  <c r="S208" i="26"/>
  <c r="F208" i="26"/>
  <c r="P208" i="26"/>
  <c r="H208" i="26"/>
  <c r="G208" i="26"/>
  <c r="L208" i="26"/>
  <c r="M208" i="26"/>
  <c r="I208" i="26"/>
  <c r="N208" i="26"/>
  <c r="C182" i="26"/>
  <c r="P182" i="26"/>
  <c r="I182" i="26"/>
  <c r="N182" i="26"/>
  <c r="L182" i="26"/>
  <c r="S182" i="26"/>
  <c r="M182" i="26"/>
  <c r="E182" i="26"/>
  <c r="G182" i="26"/>
  <c r="B182" i="26"/>
  <c r="D182" i="26" s="1"/>
  <c r="H182" i="26"/>
  <c r="R182" i="26"/>
  <c r="DE182" i="26" s="1"/>
  <c r="O182" i="26"/>
  <c r="F182" i="26"/>
  <c r="P165" i="26"/>
  <c r="N165" i="26"/>
  <c r="L165" i="26"/>
  <c r="B165" i="26"/>
  <c r="D165" i="26" s="1"/>
  <c r="R165" i="26"/>
  <c r="CM165" i="26" s="1"/>
  <c r="G165" i="26"/>
  <c r="S165" i="26"/>
  <c r="M165" i="26"/>
  <c r="H165" i="26"/>
  <c r="C165" i="26"/>
  <c r="E165" i="26"/>
  <c r="F165" i="26"/>
  <c r="O165" i="26"/>
  <c r="I165" i="26"/>
  <c r="C145" i="26"/>
  <c r="F145" i="26"/>
  <c r="E145" i="26"/>
  <c r="G145" i="26"/>
  <c r="S145" i="26"/>
  <c r="O145" i="26"/>
  <c r="B145" i="26"/>
  <c r="D145" i="26" s="1"/>
  <c r="P145" i="26"/>
  <c r="I145" i="26"/>
  <c r="R145" i="26"/>
  <c r="M145" i="26"/>
  <c r="N145" i="26"/>
  <c r="H145" i="26"/>
  <c r="L145" i="26"/>
  <c r="C123" i="26"/>
  <c r="P123" i="26"/>
  <c r="E123" i="26"/>
  <c r="N123" i="26"/>
  <c r="L123" i="26"/>
  <c r="B123" i="26"/>
  <c r="D123" i="26" s="1"/>
  <c r="F123" i="26"/>
  <c r="O123" i="26"/>
  <c r="R123" i="26"/>
  <c r="BL123" i="26" s="1"/>
  <c r="G123" i="26"/>
  <c r="M123" i="26"/>
  <c r="I123" i="26"/>
  <c r="S123" i="26"/>
  <c r="H123" i="26"/>
  <c r="P104" i="26"/>
  <c r="C104" i="26"/>
  <c r="R104" i="26"/>
  <c r="CD104" i="26" s="1"/>
  <c r="O104" i="26"/>
  <c r="L104" i="26"/>
  <c r="I104" i="26"/>
  <c r="B104" i="26"/>
  <c r="D104" i="26" s="1"/>
  <c r="N104" i="26"/>
  <c r="S104" i="26"/>
  <c r="M104" i="26"/>
  <c r="E104" i="26"/>
  <c r="H104" i="26"/>
  <c r="F104" i="26"/>
  <c r="G104" i="26"/>
  <c r="S82" i="26"/>
  <c r="H82" i="26"/>
  <c r="L82" i="26"/>
  <c r="P82" i="26"/>
  <c r="C82" i="26"/>
  <c r="F82" i="26"/>
  <c r="N82" i="26"/>
  <c r="E82" i="26"/>
  <c r="G82" i="26"/>
  <c r="O82" i="26"/>
  <c r="R82" i="26"/>
  <c r="CV82" i="26" s="1"/>
  <c r="B82" i="26"/>
  <c r="D82" i="26" s="1"/>
  <c r="I82" i="26"/>
  <c r="M82" i="26"/>
  <c r="P33" i="26"/>
  <c r="R33" i="26"/>
  <c r="P212" i="26"/>
  <c r="O212" i="26"/>
  <c r="B212" i="26"/>
  <c r="D212" i="26" s="1"/>
  <c r="I212" i="26"/>
  <c r="R212" i="26"/>
  <c r="CV212" i="26" s="1"/>
  <c r="S212" i="26"/>
  <c r="H212" i="26"/>
  <c r="G212" i="26"/>
  <c r="F212" i="26"/>
  <c r="L212" i="26"/>
  <c r="M212" i="26"/>
  <c r="C212" i="26"/>
  <c r="E212" i="26"/>
  <c r="N212" i="26"/>
  <c r="M190" i="26"/>
  <c r="B190" i="26"/>
  <c r="D190" i="26" s="1"/>
  <c r="G190" i="26"/>
  <c r="C190" i="26"/>
  <c r="L190" i="26"/>
  <c r="O190" i="26"/>
  <c r="I190" i="26"/>
  <c r="F190" i="26"/>
  <c r="H190" i="26"/>
  <c r="E190" i="26"/>
  <c r="R190" i="26"/>
  <c r="CV190" i="26" s="1"/>
  <c r="P190" i="26"/>
  <c r="S190" i="26"/>
  <c r="N190" i="26"/>
  <c r="E168" i="26"/>
  <c r="N168" i="26"/>
  <c r="L168" i="26"/>
  <c r="C168" i="26"/>
  <c r="H168" i="26"/>
  <c r="O168" i="26"/>
  <c r="G168" i="26"/>
  <c r="M168" i="26"/>
  <c r="B168" i="26"/>
  <c r="D168" i="26" s="1"/>
  <c r="P168" i="26"/>
  <c r="R168" i="26"/>
  <c r="AB168" i="26" s="1"/>
  <c r="S168" i="26"/>
  <c r="I168" i="26"/>
  <c r="F168" i="26"/>
  <c r="N147" i="26"/>
  <c r="S147" i="26"/>
  <c r="M147" i="26"/>
  <c r="B147" i="26"/>
  <c r="D147" i="26" s="1"/>
  <c r="L147" i="26"/>
  <c r="H147" i="26"/>
  <c r="F147" i="26"/>
  <c r="P147" i="26"/>
  <c r="G147" i="26"/>
  <c r="E147" i="26"/>
  <c r="O147" i="26"/>
  <c r="R147" i="26"/>
  <c r="I147" i="26"/>
  <c r="C147" i="26"/>
  <c r="I129" i="26"/>
  <c r="G129" i="26"/>
  <c r="H129" i="26"/>
  <c r="C129" i="26"/>
  <c r="E129" i="26"/>
  <c r="N129" i="26"/>
  <c r="M129" i="26"/>
  <c r="S129" i="26"/>
  <c r="B129" i="26"/>
  <c r="D129" i="26" s="1"/>
  <c r="O129" i="26"/>
  <c r="F129" i="26"/>
  <c r="P129" i="26"/>
  <c r="R129" i="26"/>
  <c r="AB129" i="26" s="1"/>
  <c r="L129" i="26"/>
  <c r="N105" i="26"/>
  <c r="L105" i="26"/>
  <c r="M105" i="26"/>
  <c r="B105" i="26"/>
  <c r="D105" i="26" s="1"/>
  <c r="R105" i="26"/>
  <c r="H105" i="26"/>
  <c r="F105" i="26"/>
  <c r="E105" i="26"/>
  <c r="I105" i="26"/>
  <c r="O105" i="26"/>
  <c r="P105" i="26"/>
  <c r="S105" i="26"/>
  <c r="C105" i="26"/>
  <c r="G105" i="26"/>
  <c r="N83" i="26"/>
  <c r="F83" i="26"/>
  <c r="L83" i="26"/>
  <c r="C83" i="26"/>
  <c r="M83" i="26"/>
  <c r="G83" i="26"/>
  <c r="R83" i="26"/>
  <c r="E83" i="26"/>
  <c r="B83" i="26"/>
  <c r="D83" i="26" s="1"/>
  <c r="I83" i="26"/>
  <c r="P83" i="26"/>
  <c r="O83" i="26"/>
  <c r="H83" i="26"/>
  <c r="S83" i="26"/>
  <c r="F63" i="26"/>
  <c r="G63" i="26"/>
  <c r="I63" i="26"/>
  <c r="P63" i="26"/>
  <c r="H63" i="26"/>
  <c r="N63" i="26"/>
  <c r="R63" i="26"/>
  <c r="E63" i="26"/>
  <c r="B63" i="26"/>
  <c r="D63" i="26" s="1"/>
  <c r="L63" i="26"/>
  <c r="M63" i="26"/>
  <c r="O63" i="26"/>
  <c r="C63" i="26"/>
  <c r="S63" i="26"/>
  <c r="R44" i="26"/>
  <c r="CM44" i="26" s="1"/>
  <c r="P44" i="26"/>
  <c r="P193" i="26"/>
  <c r="C193" i="26"/>
  <c r="H193" i="26"/>
  <c r="N193" i="26"/>
  <c r="B193" i="26"/>
  <c r="D193" i="26" s="1"/>
  <c r="S193" i="26"/>
  <c r="O193" i="26"/>
  <c r="L193" i="26"/>
  <c r="G193" i="26"/>
  <c r="E193" i="26"/>
  <c r="I193" i="26"/>
  <c r="R193" i="26"/>
  <c r="AB193" i="26" s="1"/>
  <c r="F193" i="26"/>
  <c r="M193" i="26"/>
  <c r="P174" i="26"/>
  <c r="C174" i="26"/>
  <c r="O174" i="26"/>
  <c r="F174" i="26"/>
  <c r="M174" i="26"/>
  <c r="N174" i="26"/>
  <c r="G174" i="26"/>
  <c r="R174" i="26"/>
  <c r="H174" i="26"/>
  <c r="I174" i="26"/>
  <c r="L174" i="26"/>
  <c r="B174" i="26"/>
  <c r="D174" i="26" s="1"/>
  <c r="E174" i="26"/>
  <c r="S174" i="26"/>
  <c r="P152" i="26"/>
  <c r="G152" i="26"/>
  <c r="O152" i="26"/>
  <c r="H152" i="26"/>
  <c r="M152" i="26"/>
  <c r="L152" i="26"/>
  <c r="E152" i="26"/>
  <c r="C152" i="26"/>
  <c r="S152" i="26"/>
  <c r="B152" i="26"/>
  <c r="D152" i="26" s="1"/>
  <c r="I152" i="26"/>
  <c r="N152" i="26"/>
  <c r="R152" i="26"/>
  <c r="F152" i="26"/>
  <c r="P131" i="26"/>
  <c r="C131" i="26"/>
  <c r="H131" i="26"/>
  <c r="O131" i="26"/>
  <c r="S131" i="26"/>
  <c r="E131" i="26"/>
  <c r="I131" i="26"/>
  <c r="L131" i="26"/>
  <c r="G131" i="26"/>
  <c r="B131" i="26"/>
  <c r="D131" i="26" s="1"/>
  <c r="F131" i="26"/>
  <c r="R131" i="26"/>
  <c r="N131" i="26"/>
  <c r="M131" i="26"/>
  <c r="C108" i="26"/>
  <c r="H108" i="26"/>
  <c r="F108" i="26"/>
  <c r="E108" i="26"/>
  <c r="P108" i="26"/>
  <c r="B108" i="26"/>
  <c r="D108" i="26" s="1"/>
  <c r="R108" i="26"/>
  <c r="L108" i="26"/>
  <c r="S108" i="26"/>
  <c r="N108" i="26"/>
  <c r="O108" i="26"/>
  <c r="M108" i="26"/>
  <c r="G108" i="26"/>
  <c r="I108" i="26"/>
  <c r="C90" i="26"/>
  <c r="F90" i="26"/>
  <c r="H90" i="26"/>
  <c r="E90" i="26"/>
  <c r="B90" i="26"/>
  <c r="D90" i="26" s="1"/>
  <c r="O90" i="26"/>
  <c r="P90" i="26"/>
  <c r="R90" i="26"/>
  <c r="I90" i="26"/>
  <c r="S90" i="26"/>
  <c r="G90" i="26"/>
  <c r="N90" i="26"/>
  <c r="L90" i="26"/>
  <c r="M90" i="26"/>
  <c r="C68" i="26"/>
  <c r="P68" i="26"/>
  <c r="O68" i="26"/>
  <c r="H68" i="26"/>
  <c r="B68" i="26"/>
  <c r="D68" i="26" s="1"/>
  <c r="R68" i="26"/>
  <c r="M68" i="26"/>
  <c r="F68" i="26"/>
  <c r="L68" i="26"/>
  <c r="G68" i="26"/>
  <c r="I68" i="26"/>
  <c r="N68" i="26"/>
  <c r="S68" i="26"/>
  <c r="E68" i="26"/>
  <c r="R20" i="26"/>
  <c r="P20" i="26"/>
  <c r="P24" i="26"/>
  <c r="R24" i="26"/>
  <c r="AK102" i="22"/>
  <c r="AK133" i="22"/>
  <c r="AS370" i="22"/>
  <c r="AU370" i="22" s="1"/>
  <c r="AS59" i="22"/>
  <c r="AK59" i="22"/>
  <c r="AK356" i="22"/>
  <c r="AK525" i="22"/>
  <c r="AK334" i="22"/>
  <c r="AS33" i="22"/>
  <c r="AK33" i="22"/>
  <c r="AK146" i="22"/>
  <c r="AS451" i="22"/>
  <c r="AU451" i="22" s="1"/>
  <c r="AK108" i="22"/>
  <c r="AT214" i="22"/>
  <c r="AU214" i="22" s="1"/>
  <c r="AK677" i="22"/>
  <c r="AK189" i="22"/>
  <c r="AK266" i="22"/>
  <c r="AK19" i="22"/>
  <c r="AK424" i="22"/>
  <c r="AS374" i="22"/>
  <c r="AT374" i="22" s="1"/>
  <c r="AK214" i="22"/>
  <c r="AS231" i="22"/>
  <c r="AK842" i="22"/>
  <c r="AK258" i="22"/>
  <c r="AT386" i="22"/>
  <c r="AU386" i="22"/>
  <c r="AS308" i="22"/>
  <c r="AT308" i="22" s="1"/>
  <c r="AK941" i="22"/>
  <c r="AT265" i="22"/>
  <c r="AS388" i="22"/>
  <c r="AT388" i="22" s="1"/>
  <c r="AK205" i="22"/>
  <c r="AS74" i="22"/>
  <c r="AK74" i="22"/>
  <c r="AK268" i="22"/>
  <c r="AS139" i="22"/>
  <c r="AT139" i="22" s="1"/>
  <c r="AU139" i="22" s="1"/>
  <c r="AK77" i="22"/>
  <c r="AS67" i="22"/>
  <c r="AT67" i="22" s="1"/>
  <c r="AK484" i="22"/>
  <c r="AK151" i="22"/>
  <c r="AK355" i="22"/>
  <c r="AS286" i="22"/>
  <c r="AK286" i="22"/>
  <c r="AU189" i="22"/>
  <c r="AU30" i="22"/>
  <c r="AS330" i="22"/>
  <c r="AU330" i="22" s="1"/>
  <c r="AK172" i="22"/>
  <c r="AK13" i="22"/>
  <c r="AS329" i="22"/>
  <c r="AT329" i="22" s="1"/>
  <c r="AK346" i="22"/>
  <c r="AT460" i="22"/>
  <c r="AS276" i="22"/>
  <c r="AT276" i="22" s="1"/>
  <c r="AT268" i="22"/>
  <c r="AK607" i="22"/>
  <c r="AK265" i="22"/>
  <c r="AT355" i="22"/>
  <c r="AS310" i="22"/>
  <c r="AK310" i="22"/>
  <c r="AS414" i="22"/>
  <c r="AK414" i="22"/>
  <c r="AK372" i="22"/>
  <c r="AU430" i="22"/>
  <c r="BK10" i="26"/>
  <c r="BG10" i="26" s="1"/>
  <c r="CC10" i="26"/>
  <c r="BY10" i="26" s="1"/>
  <c r="AK317" i="22"/>
  <c r="AK69" i="22"/>
  <c r="AS69" i="22"/>
  <c r="AJ10" i="26"/>
  <c r="AF10" i="26" s="1"/>
  <c r="AJ11" i="26"/>
  <c r="AK9" i="26" s="1"/>
  <c r="BB11" i="26"/>
  <c r="BC9" i="26" s="1"/>
  <c r="BB10" i="26"/>
  <c r="AX10" i="26" s="1"/>
  <c r="AS663" i="22"/>
  <c r="AU663" i="22" s="1"/>
  <c r="AK663" i="22"/>
  <c r="AK877" i="22"/>
  <c r="AS877" i="22"/>
  <c r="AU877" i="22" s="1"/>
  <c r="DD10" i="26"/>
  <c r="CZ10" i="26" s="1"/>
  <c r="DD11" i="26"/>
  <c r="DE9" i="26" s="1"/>
  <c r="CL10" i="26"/>
  <c r="CH10" i="26" s="1"/>
  <c r="CL11" i="26"/>
  <c r="CM9" i="26" s="1"/>
  <c r="AA10" i="26"/>
  <c r="W10" i="26" s="1"/>
  <c r="AA11" i="26"/>
  <c r="AB9" i="26" s="1"/>
  <c r="BK11" i="26"/>
  <c r="BL9" i="26" s="1"/>
  <c r="AK55" i="22"/>
  <c r="AT317" i="22"/>
  <c r="AK213" i="22"/>
  <c r="AS11" i="26"/>
  <c r="AT9" i="26" s="1"/>
  <c r="AS10" i="26"/>
  <c r="AO10" i="26" s="1"/>
  <c r="BT10" i="26"/>
  <c r="BP10" i="26" s="1"/>
  <c r="BT11" i="26"/>
  <c r="BU9" i="26" s="1"/>
  <c r="AS73" i="22"/>
  <c r="AT73" i="22" s="1"/>
  <c r="AU73" i="22" s="1"/>
  <c r="AK73" i="22"/>
  <c r="AT346" i="22"/>
  <c r="AS142" i="22"/>
  <c r="AK142" i="22"/>
  <c r="CC11" i="26"/>
  <c r="CD9" i="26" s="1"/>
  <c r="CU11" i="26"/>
  <c r="CV9" i="26" s="1"/>
  <c r="CU10" i="26"/>
  <c r="CQ10" i="26" s="1"/>
  <c r="AU151" i="22"/>
  <c r="AT470" i="22"/>
  <c r="AK473" i="22"/>
  <c r="AK472" i="22"/>
  <c r="AU102" i="22"/>
  <c r="AU172" i="22"/>
  <c r="AS228" i="22"/>
  <c r="AS93" i="22"/>
  <c r="AT93" i="22" s="1"/>
  <c r="AU93" i="22" s="1"/>
  <c r="AK318" i="22"/>
  <c r="AS447" i="22"/>
  <c r="AK460" i="22"/>
  <c r="AS402" i="22"/>
  <c r="AU402" i="22" s="1"/>
  <c r="AS314" i="22"/>
  <c r="AK314" i="22"/>
  <c r="AS394" i="22"/>
  <c r="AK394" i="22"/>
  <c r="AK376" i="22"/>
  <c r="AT376" i="22"/>
  <c r="AS729" i="22"/>
  <c r="AU729" i="22" s="1"/>
  <c r="AK729" i="22"/>
  <c r="AS798" i="22"/>
  <c r="AU798" i="22" s="1"/>
  <c r="AK798" i="22"/>
  <c r="AS185" i="22"/>
  <c r="AT185" i="22" s="1"/>
  <c r="AK598" i="22"/>
  <c r="AS606" i="22"/>
  <c r="AU606" i="22" s="1"/>
  <c r="AK606" i="22"/>
  <c r="AK412" i="22"/>
  <c r="AK692" i="22"/>
  <c r="AK392" i="22"/>
  <c r="AK969" i="22"/>
  <c r="AS90" i="22"/>
  <c r="AK90" i="22"/>
  <c r="AK711" i="22"/>
  <c r="AS711" i="22"/>
  <c r="AU711" i="22" s="1"/>
  <c r="AK470" i="22"/>
  <c r="AS427" i="22"/>
  <c r="AK427" i="22"/>
  <c r="AU382" i="22"/>
  <c r="AT382" i="22"/>
  <c r="AS750" i="22"/>
  <c r="AU750" i="22" s="1"/>
  <c r="AK750" i="22"/>
  <c r="AK1009" i="22"/>
  <c r="AS1009" i="22"/>
  <c r="AU1009" i="22" s="1"/>
  <c r="AT472" i="22"/>
  <c r="AU472" i="22"/>
  <c r="AS154" i="22"/>
  <c r="AT154" i="22" s="1"/>
  <c r="AU154" i="22" s="1"/>
  <c r="AK154" i="22"/>
  <c r="AK206" i="22"/>
  <c r="AS543" i="22"/>
  <c r="AU543" i="22" s="1"/>
  <c r="AK543" i="22"/>
  <c r="AS450" i="22"/>
  <c r="AK450" i="22"/>
  <c r="AK735" i="22"/>
  <c r="AS735" i="22"/>
  <c r="AU735" i="22" s="1"/>
  <c r="AS437" i="22"/>
  <c r="AK437" i="22"/>
  <c r="AS709" i="22"/>
  <c r="AU709" i="22" s="1"/>
  <c r="AK709" i="22"/>
  <c r="AT401" i="22"/>
  <c r="AU401" i="22"/>
  <c r="AS23" i="22"/>
  <c r="AT23" i="22" s="1"/>
  <c r="AU23" i="22" s="1"/>
  <c r="AK23" i="22"/>
  <c r="AS137" i="22"/>
  <c r="AT137" i="22" s="1"/>
  <c r="AU137" i="22" s="1"/>
  <c r="AK137" i="22"/>
  <c r="AS559" i="22"/>
  <c r="AU559" i="22" s="1"/>
  <c r="AK559" i="22"/>
  <c r="AK655" i="22"/>
  <c r="AS655" i="22"/>
  <c r="AU655" i="22" s="1"/>
  <c r="AS227" i="22"/>
  <c r="AK227" i="22"/>
  <c r="AS226" i="22"/>
  <c r="AK226" i="22"/>
  <c r="AS211" i="22"/>
  <c r="AK211" i="22"/>
  <c r="AS294" i="22"/>
  <c r="AK294" i="22"/>
  <c r="AS309" i="22"/>
  <c r="AK309" i="22"/>
  <c r="AK384" i="22"/>
  <c r="AK221" i="22"/>
  <c r="AS221" i="22"/>
  <c r="AK933" i="22"/>
  <c r="AS933" i="22"/>
  <c r="AU933" i="22" s="1"/>
  <c r="AS519" i="22"/>
  <c r="AU519" i="22" s="1"/>
  <c r="AK519" i="22"/>
  <c r="AK522" i="22"/>
  <c r="AS522" i="22"/>
  <c r="AU522" i="22" s="1"/>
  <c r="AS487" i="22"/>
  <c r="AK487" i="22"/>
  <c r="AS626" i="22"/>
  <c r="AU626" i="22" s="1"/>
  <c r="AK626" i="22"/>
  <c r="AS583" i="22"/>
  <c r="AU583" i="22" s="1"/>
  <c r="AK583" i="22"/>
  <c r="AS436" i="22"/>
  <c r="AK436" i="22"/>
  <c r="AS540" i="22"/>
  <c r="AU540" i="22" s="1"/>
  <c r="AK540" i="22"/>
  <c r="AS464" i="22"/>
  <c r="AK464" i="22"/>
  <c r="AS200" i="22"/>
  <c r="AT200" i="22" s="1"/>
  <c r="AU200" i="22" s="1"/>
  <c r="AK200" i="22"/>
  <c r="AS468" i="22"/>
  <c r="AK468" i="22"/>
  <c r="AS171" i="22"/>
  <c r="AT171" i="22" s="1"/>
  <c r="AU171" i="22" s="1"/>
  <c r="AK171" i="22"/>
  <c r="AS486" i="22"/>
  <c r="AK486" i="22"/>
  <c r="AS306" i="22"/>
  <c r="AK306" i="22"/>
  <c r="AU83" i="22"/>
  <c r="AS48" i="22"/>
  <c r="AK48" i="22"/>
  <c r="AS129" i="22"/>
  <c r="AK129" i="22"/>
  <c r="AS280" i="22"/>
  <c r="AK280" i="22"/>
  <c r="AS204" i="22"/>
  <c r="AK204" i="22"/>
  <c r="AS148" i="22"/>
  <c r="AT148" i="22" s="1"/>
  <c r="AU148" i="22" s="1"/>
  <c r="AK148" i="22"/>
  <c r="AS168" i="22"/>
  <c r="AT168" i="22" s="1"/>
  <c r="AU168" i="22" s="1"/>
  <c r="AK168" i="22"/>
  <c r="AS182" i="22"/>
  <c r="AK182" i="22"/>
  <c r="AS456" i="22"/>
  <c r="AK456" i="22"/>
  <c r="AS87" i="22"/>
  <c r="AK87" i="22"/>
  <c r="AS111" i="22"/>
  <c r="AK111" i="22"/>
  <c r="AS481" i="22"/>
  <c r="AK481" i="22"/>
  <c r="AS348" i="22"/>
  <c r="AK348" i="22"/>
  <c r="AS262" i="22"/>
  <c r="AK262" i="22"/>
  <c r="AS166" i="22"/>
  <c r="AK166" i="22"/>
  <c r="AS97" i="22"/>
  <c r="AK97" i="22"/>
  <c r="AS342" i="22"/>
  <c r="AK342" i="22"/>
  <c r="AU14" i="22"/>
  <c r="AS730" i="22"/>
  <c r="AU730" i="22" s="1"/>
  <c r="AK730" i="22"/>
  <c r="AK983" i="22"/>
  <c r="AS983" i="22"/>
  <c r="AU983" i="22" s="1"/>
  <c r="AU473" i="22"/>
  <c r="AT473" i="22"/>
  <c r="AS260" i="22"/>
  <c r="AK260" i="22"/>
  <c r="AS28" i="22"/>
  <c r="AK28" i="22"/>
  <c r="AS293" i="22"/>
  <c r="AK293" i="22"/>
  <c r="AS141" i="22"/>
  <c r="AK141" i="22"/>
  <c r="AS118" i="22"/>
  <c r="AK118" i="22"/>
  <c r="AS452" i="22"/>
  <c r="AK452" i="22"/>
  <c r="AS483" i="22"/>
  <c r="AK483" i="22"/>
  <c r="AS144" i="22"/>
  <c r="AK144" i="22"/>
  <c r="AS389" i="22"/>
  <c r="AK389" i="22"/>
  <c r="AU64" i="22"/>
  <c r="AK64" i="22"/>
  <c r="AU372" i="22"/>
  <c r="AS615" i="22"/>
  <c r="AU615" i="22" s="1"/>
  <c r="AK615" i="22"/>
  <c r="AS448" i="22"/>
  <c r="AK448" i="22"/>
  <c r="AS432" i="22"/>
  <c r="AK432" i="22"/>
  <c r="AS678" i="22"/>
  <c r="AU678" i="22" s="1"/>
  <c r="AK678" i="22"/>
  <c r="AS643" i="22"/>
  <c r="AU643" i="22" s="1"/>
  <c r="AK643" i="22"/>
  <c r="AS454" i="22"/>
  <c r="AK454" i="22"/>
  <c r="AS419" i="22"/>
  <c r="AK419" i="22"/>
  <c r="AS889" i="22"/>
  <c r="AU889" i="22" s="1"/>
  <c r="AK889" i="22"/>
  <c r="AS256" i="22"/>
  <c r="AK256" i="22"/>
  <c r="AS140" i="22"/>
  <c r="AK140" i="22"/>
  <c r="AS352" i="22"/>
  <c r="AK352" i="22"/>
  <c r="AS476" i="22"/>
  <c r="AK476" i="22"/>
  <c r="AS96" i="22"/>
  <c r="AK96" i="22"/>
  <c r="AS176" i="22"/>
  <c r="AT176" i="22" s="1"/>
  <c r="AU176" i="22" s="1"/>
  <c r="AK176" i="22"/>
  <c r="AU484" i="22"/>
  <c r="AT484" i="22"/>
  <c r="AS510" i="22"/>
  <c r="AU510" i="22" s="1"/>
  <c r="AK510" i="22"/>
  <c r="AS801" i="22"/>
  <c r="AU801" i="22" s="1"/>
  <c r="AK801" i="22"/>
  <c r="AS514" i="22"/>
  <c r="AU514" i="22" s="1"/>
  <c r="AK514" i="22"/>
  <c r="AS449" i="22"/>
  <c r="AK449" i="22"/>
  <c r="AS681" i="22"/>
  <c r="AU681" i="22" s="1"/>
  <c r="AK681" i="22"/>
  <c r="AS113" i="22"/>
  <c r="AT113" i="22" s="1"/>
  <c r="AU113" i="22" s="1"/>
  <c r="AK113" i="22"/>
  <c r="AS471" i="22"/>
  <c r="AK471" i="22"/>
  <c r="AS515" i="22"/>
  <c r="AU515" i="22" s="1"/>
  <c r="AK515" i="22"/>
  <c r="AK441" i="22"/>
  <c r="AS441" i="22"/>
  <c r="AS79" i="22"/>
  <c r="AK79" i="22"/>
  <c r="AS143" i="22"/>
  <c r="AT143" i="22" s="1"/>
  <c r="AU143" i="22" s="1"/>
  <c r="AK143" i="22"/>
  <c r="AS160" i="22"/>
  <c r="AT160" i="22" s="1"/>
  <c r="AU160" i="22" s="1"/>
  <c r="AK160" i="22"/>
  <c r="AU318" i="22"/>
  <c r="AT318" i="22"/>
  <c r="AK630" i="22"/>
  <c r="AS630" i="22"/>
  <c r="AU630" i="22" s="1"/>
  <c r="AS165" i="22"/>
  <c r="AT165" i="22" s="1"/>
  <c r="AU165" i="22" s="1"/>
  <c r="AK165" i="22"/>
  <c r="AT384" i="22"/>
  <c r="AU384" i="22"/>
  <c r="AT356" i="22"/>
  <c r="AU356" i="22"/>
  <c r="AS272" i="22"/>
  <c r="AK272" i="22"/>
  <c r="AS849" i="22"/>
  <c r="AU849" i="22" s="1"/>
  <c r="AK849" i="22"/>
  <c r="AS659" i="22"/>
  <c r="AU659" i="22" s="1"/>
  <c r="AK659" i="22"/>
  <c r="AS71" i="22"/>
  <c r="AK71" i="22"/>
  <c r="AS855" i="22"/>
  <c r="AU855" i="22" s="1"/>
  <c r="AK855" i="22"/>
  <c r="AS699" i="22"/>
  <c r="AU699" i="22" s="1"/>
  <c r="AK699" i="22"/>
  <c r="AS149" i="22"/>
  <c r="AT149" i="22" s="1"/>
  <c r="AU149" i="22" s="1"/>
  <c r="AK149" i="22"/>
  <c r="AS774" i="22"/>
  <c r="AU774" i="22" s="1"/>
  <c r="AK774" i="22"/>
  <c r="AK679" i="22"/>
  <c r="AS679" i="22"/>
  <c r="AU679" i="22" s="1"/>
  <c r="AS423" i="22"/>
  <c r="AK423" i="22"/>
  <c r="AS425" i="22"/>
  <c r="AK425" i="22"/>
  <c r="AS56" i="22"/>
  <c r="AK56" i="22"/>
  <c r="AS673" i="22"/>
  <c r="AU673" i="22" s="1"/>
  <c r="AK673" i="22"/>
  <c r="AS278" i="22"/>
  <c r="AK278" i="22"/>
  <c r="AK501" i="22"/>
  <c r="AS501" i="22"/>
  <c r="AU501" i="22" s="1"/>
  <c r="AK639" i="22"/>
  <c r="AS639" i="22"/>
  <c r="AU639" i="22" s="1"/>
  <c r="AS1001" i="22"/>
  <c r="AU1001" i="22" s="1"/>
  <c r="AK1001" i="22"/>
  <c r="AK704" i="22"/>
  <c r="AS704" i="22"/>
  <c r="AU704" i="22" s="1"/>
  <c r="AS821" i="22"/>
  <c r="AU821" i="22" s="1"/>
  <c r="AK821" i="22"/>
  <c r="AK785" i="22"/>
  <c r="AS785" i="22"/>
  <c r="AU785" i="22" s="1"/>
  <c r="AS906" i="22"/>
  <c r="AU906" i="22" s="1"/>
  <c r="AK906" i="22"/>
  <c r="AS463" i="22"/>
  <c r="AK463" i="22"/>
  <c r="AS651" i="22"/>
  <c r="AU651" i="22" s="1"/>
  <c r="AK651" i="22"/>
  <c r="AS163" i="22"/>
  <c r="AK163" i="22"/>
  <c r="AT412" i="22"/>
  <c r="AU412" i="22"/>
  <c r="AS523" i="22"/>
  <c r="AU523" i="22" s="1"/>
  <c r="AK523" i="22"/>
  <c r="AS761" i="22"/>
  <c r="AU761" i="22" s="1"/>
  <c r="AK761" i="22"/>
  <c r="AS776" i="22"/>
  <c r="AU776" i="22" s="1"/>
  <c r="AK776" i="22"/>
  <c r="AS658" i="22"/>
  <c r="AU658" i="22" s="1"/>
  <c r="AK658" i="22"/>
  <c r="AS890" i="22"/>
  <c r="AU890" i="22" s="1"/>
  <c r="AK890" i="22"/>
  <c r="AS546" i="22"/>
  <c r="AU546" i="22" s="1"/>
  <c r="AK546" i="22"/>
  <c r="AK840" i="22"/>
  <c r="AS840" i="22"/>
  <c r="AU840" i="22" s="1"/>
  <c r="AS853" i="22"/>
  <c r="AU853" i="22" s="1"/>
  <c r="AK853" i="22"/>
  <c r="AK587" i="22"/>
  <c r="AS587" i="22"/>
  <c r="AU587" i="22" s="1"/>
  <c r="AU305" i="22"/>
  <c r="AT305" i="22"/>
  <c r="AS503" i="22"/>
  <c r="AU503" i="22" s="1"/>
  <c r="AK503" i="22"/>
  <c r="AK719" i="22"/>
  <c r="AS719" i="22"/>
  <c r="AU719" i="22" s="1"/>
  <c r="AS652" i="22"/>
  <c r="AU652" i="22" s="1"/>
  <c r="AK652" i="22"/>
  <c r="AS823" i="22"/>
  <c r="AU823" i="22" s="1"/>
  <c r="AK823" i="22"/>
  <c r="AS835" i="22"/>
  <c r="AU835" i="22" s="1"/>
  <c r="AK835" i="22"/>
  <c r="AS738" i="22"/>
  <c r="AU738" i="22" s="1"/>
  <c r="AK738" i="22"/>
  <c r="AS770" i="22"/>
  <c r="AU770" i="22" s="1"/>
  <c r="AK770" i="22"/>
  <c r="AS818" i="22"/>
  <c r="AU818" i="22" s="1"/>
  <c r="AK818" i="22"/>
  <c r="AK619" i="22"/>
  <c r="AS619" i="22"/>
  <c r="AU619" i="22" s="1"/>
  <c r="AK740" i="22"/>
  <c r="AS740" i="22"/>
  <c r="AU740" i="22" s="1"/>
  <c r="AK788" i="22"/>
  <c r="AS788" i="22"/>
  <c r="AU788" i="22" s="1"/>
  <c r="AS836" i="22"/>
  <c r="AU836" i="22" s="1"/>
  <c r="AK836" i="22"/>
  <c r="AS506" i="22"/>
  <c r="AU506" i="22" s="1"/>
  <c r="AK506" i="22"/>
  <c r="AS11" i="22"/>
  <c r="AK11" i="22"/>
  <c r="AK914" i="22"/>
  <c r="AS914" i="22"/>
  <c r="AU914" i="22" s="1"/>
  <c r="AK930" i="22"/>
  <c r="AS930" i="22"/>
  <c r="AU930" i="22" s="1"/>
  <c r="AS946" i="22"/>
  <c r="AU946" i="22" s="1"/>
  <c r="AK946" i="22"/>
  <c r="AS717" i="22"/>
  <c r="AU717" i="22" s="1"/>
  <c r="AK717" i="22"/>
  <c r="AS920" i="22"/>
  <c r="AU920" i="22" s="1"/>
  <c r="AK920" i="22"/>
  <c r="AS599" i="22"/>
  <c r="AU599" i="22" s="1"/>
  <c r="AK599" i="22"/>
  <c r="AS323" i="22"/>
  <c r="AK323" i="22"/>
  <c r="AK936" i="22"/>
  <c r="AS936" i="22"/>
  <c r="AU936" i="22" s="1"/>
  <c r="AS1004" i="22"/>
  <c r="AU1004" i="22" s="1"/>
  <c r="AK1004" i="22"/>
  <c r="AT13" i="22"/>
  <c r="AU13" i="22" s="1"/>
  <c r="AS40" i="22"/>
  <c r="AK40" i="22"/>
  <c r="AS942" i="22"/>
  <c r="AU942" i="22" s="1"/>
  <c r="AK942" i="22"/>
  <c r="AS232" i="22"/>
  <c r="AK232" i="22"/>
  <c r="AS988" i="22"/>
  <c r="AU988" i="22" s="1"/>
  <c r="AK988" i="22"/>
  <c r="AS985" i="22"/>
  <c r="AU985" i="22" s="1"/>
  <c r="AK985" i="22"/>
  <c r="AT19" i="22"/>
  <c r="AU19" i="22" s="1"/>
  <c r="AK637" i="22"/>
  <c r="AS637" i="22"/>
  <c r="AU637" i="22" s="1"/>
  <c r="AS551" i="22"/>
  <c r="AU551" i="22" s="1"/>
  <c r="AK551" i="22"/>
  <c r="AS611" i="22"/>
  <c r="AU611" i="22" s="1"/>
  <c r="AK611" i="22"/>
  <c r="AS649" i="22"/>
  <c r="AU649" i="22" s="1"/>
  <c r="AK649" i="22"/>
  <c r="AS706" i="22"/>
  <c r="AU706" i="22" s="1"/>
  <c r="AK706" i="22"/>
  <c r="AS714" i="22"/>
  <c r="AU714" i="22" s="1"/>
  <c r="AK714" i="22"/>
  <c r="AK580" i="22"/>
  <c r="AS580" i="22"/>
  <c r="AU580" i="22" s="1"/>
  <c r="AS592" i="22"/>
  <c r="AU592" i="22" s="1"/>
  <c r="AK592" i="22"/>
  <c r="AK608" i="22"/>
  <c r="AS608" i="22"/>
  <c r="AU608" i="22" s="1"/>
  <c r="AK739" i="22"/>
  <c r="AS739" i="22"/>
  <c r="AU739" i="22" s="1"/>
  <c r="AS734" i="22"/>
  <c r="AU734" i="22" s="1"/>
  <c r="AK734" i="22"/>
  <c r="AK777" i="22"/>
  <c r="AS777" i="22"/>
  <c r="AU777" i="22" s="1"/>
  <c r="AK918" i="22"/>
  <c r="AS918" i="22"/>
  <c r="AU918" i="22" s="1"/>
  <c r="AS934" i="22"/>
  <c r="AU934" i="22" s="1"/>
  <c r="AK934" i="22"/>
  <c r="AS61" i="22"/>
  <c r="AK61" i="22"/>
  <c r="AS534" i="22"/>
  <c r="AU534" i="22" s="1"/>
  <c r="AK534" i="22"/>
  <c r="AS932" i="22"/>
  <c r="AU932" i="22" s="1"/>
  <c r="AK932" i="22"/>
  <c r="AS112" i="22"/>
  <c r="AT112" i="22" s="1"/>
  <c r="AU112" i="22" s="1"/>
  <c r="AK112" i="22"/>
  <c r="AT334" i="22"/>
  <c r="AU334" i="22"/>
  <c r="AR82" i="22"/>
  <c r="AQ82" i="22"/>
  <c r="AT424" i="22"/>
  <c r="AU424" i="22"/>
  <c r="AS896" i="22"/>
  <c r="AU896" i="22" s="1"/>
  <c r="AK896" i="22"/>
  <c r="AK1008" i="22"/>
  <c r="AS1008" i="22"/>
  <c r="AU1008" i="22" s="1"/>
  <c r="AS369" i="22"/>
  <c r="AK369" i="22"/>
  <c r="AS239" i="22"/>
  <c r="AK239" i="22"/>
  <c r="AS203" i="22"/>
  <c r="AT203" i="22" s="1"/>
  <c r="AU203" i="22" s="1"/>
  <c r="AK203" i="22"/>
  <c r="AS174" i="22"/>
  <c r="AK174" i="22"/>
  <c r="AS935" i="22"/>
  <c r="AU935" i="22" s="1"/>
  <c r="AK935" i="22"/>
  <c r="AS755" i="22"/>
  <c r="AU755" i="22" s="1"/>
  <c r="AK755" i="22"/>
  <c r="AS791" i="22"/>
  <c r="AU791" i="22" s="1"/>
  <c r="AK791" i="22"/>
  <c r="AS830" i="22"/>
  <c r="AU830" i="22" s="1"/>
  <c r="AK830" i="22"/>
  <c r="AS815" i="22"/>
  <c r="AU815" i="22" s="1"/>
  <c r="AK815" i="22"/>
  <c r="AK856" i="22"/>
  <c r="AS856" i="22"/>
  <c r="AU856" i="22" s="1"/>
  <c r="AS351" i="22"/>
  <c r="AK351" i="22"/>
  <c r="AS157" i="22"/>
  <c r="AK157" i="22"/>
  <c r="AS381" i="22"/>
  <c r="AK381" i="22"/>
  <c r="AS295" i="22"/>
  <c r="AK295" i="22"/>
  <c r="AS367" i="22"/>
  <c r="AK367" i="22"/>
  <c r="AS407" i="22"/>
  <c r="AK407" i="22"/>
  <c r="AS248" i="22"/>
  <c r="AK248" i="22"/>
  <c r="AS892" i="22"/>
  <c r="AU892" i="22" s="1"/>
  <c r="AK892" i="22"/>
  <c r="AS779" i="22"/>
  <c r="AU779" i="22" s="1"/>
  <c r="AK779" i="22"/>
  <c r="AK891" i="22"/>
  <c r="AS891" i="22"/>
  <c r="AU891" i="22" s="1"/>
  <c r="AS899" i="22"/>
  <c r="AU899" i="22" s="1"/>
  <c r="AK899" i="22"/>
  <c r="AS759" i="22"/>
  <c r="AU759" i="22" s="1"/>
  <c r="AK759" i="22"/>
  <c r="AS792" i="22"/>
  <c r="AU792" i="22" s="1"/>
  <c r="AK792" i="22"/>
  <c r="AS929" i="22"/>
  <c r="AU929" i="22" s="1"/>
  <c r="AK929" i="22"/>
  <c r="AK610" i="22"/>
  <c r="AS610" i="22"/>
  <c r="AU610" i="22" s="1"/>
  <c r="AK545" i="22"/>
  <c r="AS545" i="22"/>
  <c r="AU545" i="22" s="1"/>
  <c r="AK716" i="22"/>
  <c r="AS716" i="22"/>
  <c r="AU716" i="22" s="1"/>
  <c r="AS422" i="22"/>
  <c r="AK422" i="22"/>
  <c r="AS20" i="22"/>
  <c r="AK20" i="22"/>
  <c r="AS251" i="22"/>
  <c r="AK251" i="22"/>
  <c r="AS267" i="22"/>
  <c r="AK267" i="22"/>
  <c r="AS291" i="22"/>
  <c r="AK291" i="22"/>
  <c r="AS303" i="22"/>
  <c r="AK303" i="22"/>
  <c r="AS363" i="22"/>
  <c r="AK363" i="22"/>
  <c r="AS399" i="22"/>
  <c r="AK399" i="22"/>
  <c r="AS403" i="22"/>
  <c r="AK403" i="22"/>
  <c r="AS851" i="22"/>
  <c r="AU851" i="22" s="1"/>
  <c r="AK851" i="22"/>
  <c r="AK811" i="22"/>
  <c r="AS811" i="22"/>
  <c r="AU811" i="22" s="1"/>
  <c r="AS528" i="22"/>
  <c r="AU528" i="22" s="1"/>
  <c r="AK528" i="22"/>
  <c r="AS995" i="22"/>
  <c r="AU995" i="22" s="1"/>
  <c r="AK995" i="22"/>
  <c r="AK641" i="22"/>
  <c r="AS641" i="22"/>
  <c r="AU641" i="22" s="1"/>
  <c r="AS967" i="22"/>
  <c r="AU967" i="22" s="1"/>
  <c r="AK967" i="22"/>
  <c r="AK953" i="22"/>
  <c r="AS953" i="22"/>
  <c r="AU953" i="22" s="1"/>
  <c r="AS498" i="22"/>
  <c r="AK498" i="22"/>
  <c r="AS170" i="22"/>
  <c r="AK170" i="22"/>
  <c r="AS327" i="22"/>
  <c r="AK327" i="22"/>
  <c r="AS331" i="22"/>
  <c r="AK331" i="22"/>
  <c r="AK1012" i="22"/>
  <c r="AS1012" i="22"/>
  <c r="AS462" i="22"/>
  <c r="AK462" i="22"/>
  <c r="AS594" i="22"/>
  <c r="AU594" i="22" s="1"/>
  <c r="AK594" i="22"/>
  <c r="AS282" i="22"/>
  <c r="AK282" i="22"/>
  <c r="AS207" i="22"/>
  <c r="AK207" i="22"/>
  <c r="AS36" i="22"/>
  <c r="AK36" i="22"/>
  <c r="AK572" i="22"/>
  <c r="AS572" i="22"/>
  <c r="AU572" i="22" s="1"/>
  <c r="AK834" i="22"/>
  <c r="AS834" i="22"/>
  <c r="AU834" i="22" s="1"/>
  <c r="AS989" i="22"/>
  <c r="AU989" i="22" s="1"/>
  <c r="AK989" i="22"/>
  <c r="AK765" i="22"/>
  <c r="AS765" i="22"/>
  <c r="AU765" i="22" s="1"/>
  <c r="AS279" i="22"/>
  <c r="AK279" i="22"/>
  <c r="AS947" i="22"/>
  <c r="AU947" i="22" s="1"/>
  <c r="AK947" i="22"/>
  <c r="AS743" i="22"/>
  <c r="AU743" i="22" s="1"/>
  <c r="AK743" i="22"/>
  <c r="AS850" i="22"/>
  <c r="AU850" i="22" s="1"/>
  <c r="AK850" i="22"/>
  <c r="AS1010" i="22"/>
  <c r="AU1010" i="22" s="1"/>
  <c r="AK1010" i="22"/>
  <c r="AK584" i="22"/>
  <c r="AS584" i="22"/>
  <c r="AU584" i="22" s="1"/>
  <c r="AS695" i="22"/>
  <c r="AU695" i="22" s="1"/>
  <c r="AK695" i="22"/>
  <c r="AK768" i="22"/>
  <c r="AS768" i="22"/>
  <c r="AU768" i="22" s="1"/>
  <c r="AS769" i="22"/>
  <c r="AU769" i="22" s="1"/>
  <c r="AK769" i="22"/>
  <c r="AK893" i="22"/>
  <c r="AS893" i="22"/>
  <c r="AU893" i="22" s="1"/>
  <c r="AS212" i="22"/>
  <c r="AK212" i="22"/>
  <c r="AS35" i="22"/>
  <c r="AK35" i="22"/>
  <c r="AK562" i="22"/>
  <c r="AS562" i="22"/>
  <c r="AU562" i="22" s="1"/>
  <c r="AK865" i="22"/>
  <c r="AS865" i="22"/>
  <c r="AU865" i="22" s="1"/>
  <c r="AS177" i="22"/>
  <c r="AK177" i="22"/>
  <c r="AS16" i="22"/>
  <c r="AK16" i="22"/>
  <c r="AS58" i="22"/>
  <c r="AK58" i="22"/>
  <c r="AS275" i="22"/>
  <c r="AK275" i="22"/>
  <c r="AS287" i="22"/>
  <c r="AK287" i="22"/>
  <c r="AS225" i="22"/>
  <c r="AK225" i="22"/>
  <c r="AK646" i="22"/>
  <c r="AS646" i="22"/>
  <c r="AU646" i="22" s="1"/>
  <c r="AS162" i="22"/>
  <c r="AK162" i="22"/>
  <c r="AT198" i="22"/>
  <c r="AU198" i="22" s="1"/>
  <c r="AS518" i="22"/>
  <c r="AU518" i="22" s="1"/>
  <c r="AK518" i="22"/>
  <c r="AS554" i="22"/>
  <c r="AU554" i="22" s="1"/>
  <c r="AK554" i="22"/>
  <c r="AS347" i="22"/>
  <c r="AK347" i="22"/>
  <c r="AS161" i="22"/>
  <c r="AK161" i="22"/>
  <c r="AS127" i="22"/>
  <c r="AK127" i="22"/>
  <c r="AS900" i="22"/>
  <c r="AU900" i="22" s="1"/>
  <c r="AK900" i="22"/>
  <c r="AS742" i="22"/>
  <c r="AU742" i="22" s="1"/>
  <c r="AK742" i="22"/>
  <c r="AS636" i="22"/>
  <c r="AU636" i="22" s="1"/>
  <c r="AK636" i="22"/>
  <c r="AS931" i="22"/>
  <c r="AU931" i="22" s="1"/>
  <c r="AK931" i="22"/>
  <c r="AS723" i="22"/>
  <c r="AU723" i="22" s="1"/>
  <c r="AK723" i="22"/>
  <c r="AS667" i="22"/>
  <c r="AU667" i="22" s="1"/>
  <c r="AK667" i="22"/>
  <c r="AK634" i="22"/>
  <c r="AS634" i="22"/>
  <c r="AU634" i="22" s="1"/>
  <c r="AK490" i="22"/>
  <c r="AS490" i="22"/>
  <c r="AK867" i="22"/>
  <c r="AS867" i="22"/>
  <c r="AU867" i="22" s="1"/>
  <c r="AK500" i="22"/>
  <c r="AS500" i="22"/>
  <c r="AU500" i="22" s="1"/>
  <c r="AS617" i="22"/>
  <c r="AU617" i="22" s="1"/>
  <c r="AK617" i="22"/>
  <c r="AK806" i="22"/>
  <c r="AS806" i="22"/>
  <c r="AU806" i="22" s="1"/>
  <c r="AS736" i="22"/>
  <c r="AU736" i="22" s="1"/>
  <c r="AK736" i="22"/>
  <c r="AS780" i="22"/>
  <c r="AU780" i="22" s="1"/>
  <c r="AK780" i="22"/>
  <c r="AS772" i="22"/>
  <c r="AU772" i="22" s="1"/>
  <c r="AK772" i="22"/>
  <c r="AS753" i="22"/>
  <c r="AU753" i="22" s="1"/>
  <c r="AK753" i="22"/>
  <c r="AK897" i="22"/>
  <c r="AS897" i="22"/>
  <c r="AU897" i="22" s="1"/>
  <c r="AS648" i="22"/>
  <c r="AU648" i="22" s="1"/>
  <c r="AK648" i="22"/>
  <c r="AK745" i="22"/>
  <c r="AS745" i="22"/>
  <c r="AU745" i="22" s="1"/>
  <c r="AS869" i="22"/>
  <c r="AU869" i="22" s="1"/>
  <c r="AK869" i="22"/>
  <c r="AK773" i="22"/>
  <c r="AS773" i="22"/>
  <c r="AU773" i="22" s="1"/>
  <c r="AK758" i="22"/>
  <c r="AS758" i="22"/>
  <c r="AU758" i="22" s="1"/>
  <c r="AS737" i="22"/>
  <c r="AU737" i="22" s="1"/>
  <c r="AK737" i="22"/>
  <c r="AS255" i="22"/>
  <c r="AK255" i="22"/>
  <c r="AK283" i="22"/>
  <c r="AS283" i="22"/>
  <c r="AS375" i="22"/>
  <c r="AK375" i="22"/>
  <c r="AS391" i="22"/>
  <c r="AK391" i="22"/>
  <c r="AS411" i="22"/>
  <c r="AK411" i="22"/>
  <c r="AS236" i="22" l="1"/>
  <c r="AT236" i="22" s="1"/>
  <c r="AK210" i="22"/>
  <c r="O12" i="26"/>
  <c r="E12" i="26"/>
  <c r="P12" i="26"/>
  <c r="F12" i="26"/>
  <c r="C12" i="26"/>
  <c r="N12" i="26"/>
  <c r="D12" i="26"/>
  <c r="I12" i="26"/>
  <c r="H12" i="26"/>
  <c r="G12" i="26"/>
  <c r="AK24" i="22"/>
  <c r="CD163" i="26"/>
  <c r="AS647" i="22"/>
  <c r="AU647" i="22" s="1"/>
  <c r="CV27" i="26"/>
  <c r="AK50" i="22"/>
  <c r="AS494" i="22"/>
  <c r="AT494" i="22" s="1"/>
  <c r="AS188" i="22"/>
  <c r="AT188" i="22" s="1"/>
  <c r="AU188" i="22" s="1"/>
  <c r="AS66" i="22"/>
  <c r="AT66" i="22" s="1"/>
  <c r="AU66" i="22" s="1"/>
  <c r="AK152" i="22"/>
  <c r="AK713" i="22"/>
  <c r="AS26" i="22"/>
  <c r="AT26" i="22" s="1"/>
  <c r="AU26" i="22" s="1"/>
  <c r="AK458" i="22"/>
  <c r="AK12" i="22"/>
  <c r="AS78" i="22"/>
  <c r="AT78" i="22" s="1"/>
  <c r="AU78" i="22" s="1"/>
  <c r="AS60" i="22"/>
  <c r="AT60" i="22" s="1"/>
  <c r="AU60" i="22" s="1"/>
  <c r="AK764" i="22"/>
  <c r="AS218" i="22"/>
  <c r="AU218" i="22" s="1"/>
  <c r="AK54" i="22"/>
  <c r="AK566" i="22"/>
  <c r="AK669" i="22"/>
  <c r="AS482" i="22"/>
  <c r="AU482" i="22" s="1"/>
  <c r="AK167" i="22"/>
  <c r="AU377" i="22"/>
  <c r="AS85" i="22"/>
  <c r="AT85" i="22" s="1"/>
  <c r="AU85" i="22" s="1"/>
  <c r="AK377" i="22"/>
  <c r="AK195" i="22"/>
  <c r="AS575" i="22"/>
  <c r="AU575" i="22" s="1"/>
  <c r="AK45" i="22"/>
  <c r="AK219" i="22"/>
  <c r="BC254" i="26"/>
  <c r="AK153" i="22"/>
  <c r="AS209" i="22"/>
  <c r="AT209" i="22" s="1"/>
  <c r="AU49" i="22"/>
  <c r="AK49" i="22"/>
  <c r="AK121" i="22"/>
  <c r="AU100" i="22"/>
  <c r="CM251" i="26"/>
  <c r="AT365" i="22"/>
  <c r="AK273" i="22"/>
  <c r="AK365" i="22"/>
  <c r="AS413" i="22"/>
  <c r="AT413" i="22" s="1"/>
  <c r="AU474" i="22"/>
  <c r="AK37" i="22"/>
  <c r="AK335" i="22"/>
  <c r="AS81" i="22"/>
  <c r="AT81" i="22" s="1"/>
  <c r="AU81" i="22" s="1"/>
  <c r="AK474" i="22"/>
  <c r="AS290" i="22"/>
  <c r="AU290" i="22" s="1"/>
  <c r="AK100" i="22"/>
  <c r="AK233" i="22"/>
  <c r="AK434" i="22"/>
  <c r="AK339" i="22"/>
  <c r="AK57" i="22"/>
  <c r="AK197" i="22"/>
  <c r="AK701" i="22"/>
  <c r="AK446" i="22"/>
  <c r="AK261" i="22"/>
  <c r="AK104" i="22"/>
  <c r="AK231" i="26"/>
  <c r="AU442" i="22"/>
  <c r="AK233" i="26"/>
  <c r="AK38" i="22"/>
  <c r="AK442" i="22"/>
  <c r="AK586" i="22"/>
  <c r="AU179" i="22"/>
  <c r="CM231" i="26"/>
  <c r="AK179" i="22"/>
  <c r="AT231" i="26"/>
  <c r="CV231" i="26"/>
  <c r="AT18" i="26"/>
  <c r="AK18" i="26"/>
  <c r="AU190" i="22"/>
  <c r="BU216" i="26"/>
  <c r="CM18" i="26"/>
  <c r="BU18" i="26"/>
  <c r="BC231" i="26"/>
  <c r="BU231" i="26"/>
  <c r="AB231" i="26"/>
  <c r="CV18" i="26"/>
  <c r="DE18" i="26"/>
  <c r="BC18" i="26"/>
  <c r="DE231" i="26"/>
  <c r="BL231" i="26"/>
  <c r="AK190" i="22"/>
  <c r="CD237" i="26"/>
  <c r="AB18" i="26"/>
  <c r="BL18" i="26"/>
  <c r="AK478" i="22"/>
  <c r="CD233" i="26"/>
  <c r="AK253" i="22"/>
  <c r="AK220" i="22"/>
  <c r="AT253" i="26"/>
  <c r="AK62" i="22"/>
  <c r="CV254" i="26"/>
  <c r="AU478" i="22"/>
  <c r="CM163" i="26"/>
  <c r="BC236" i="26"/>
  <c r="AK163" i="26"/>
  <c r="AT163" i="26"/>
  <c r="AB236" i="26"/>
  <c r="AB163" i="26"/>
  <c r="DE236" i="26"/>
  <c r="DE163" i="26"/>
  <c r="BC225" i="26"/>
  <c r="AS229" i="22"/>
  <c r="AU229" i="22" s="1"/>
  <c r="CV163" i="26"/>
  <c r="CD236" i="26"/>
  <c r="CM236" i="26"/>
  <c r="BU163" i="26"/>
  <c r="AT236" i="26"/>
  <c r="CV236" i="26"/>
  <c r="BC163" i="26"/>
  <c r="BU236" i="26"/>
  <c r="BL236" i="26"/>
  <c r="N15" i="12"/>
  <c r="M15" i="12"/>
  <c r="P15" i="12"/>
  <c r="AK123" i="22"/>
  <c r="AS222" i="22"/>
  <c r="AT222" i="22" s="1"/>
  <c r="AK526" i="22"/>
  <c r="AK973" i="22"/>
  <c r="AK135" i="22"/>
  <c r="AK119" i="22"/>
  <c r="AK27" i="26"/>
  <c r="AB27" i="26"/>
  <c r="AS68" i="22"/>
  <c r="AT68" i="22" s="1"/>
  <c r="AU68" i="22" s="1"/>
  <c r="AK925" i="22"/>
  <c r="AK466" i="22"/>
  <c r="AS284" i="22"/>
  <c r="AT284" i="22" s="1"/>
  <c r="AK762" i="22"/>
  <c r="AS41" i="22"/>
  <c r="AT41" i="22" s="1"/>
  <c r="AU41" i="22" s="1"/>
  <c r="AK385" i="22"/>
  <c r="AK373" i="22"/>
  <c r="AK241" i="22"/>
  <c r="AS409" i="22"/>
  <c r="AT409" i="22" s="1"/>
  <c r="AK343" i="22"/>
  <c r="AK215" i="26"/>
  <c r="AB232" i="26"/>
  <c r="AK131" i="22"/>
  <c r="AS53" i="22"/>
  <c r="AT53" i="22" s="1"/>
  <c r="AU53" i="22" s="1"/>
  <c r="AK685" i="22"/>
  <c r="BC251" i="26"/>
  <c r="AS202" i="22"/>
  <c r="AT202" i="22" s="1"/>
  <c r="AU202" i="22" s="1"/>
  <c r="AK32" i="22"/>
  <c r="AS80" i="22"/>
  <c r="AT80" i="22" s="1"/>
  <c r="AU80" i="22" s="1"/>
  <c r="BL16" i="26"/>
  <c r="AB257" i="26"/>
  <c r="CM54" i="26"/>
  <c r="AB54" i="26"/>
  <c r="CV54" i="26"/>
  <c r="AK44" i="22"/>
  <c r="AS957" i="22"/>
  <c r="AU957" i="22" s="1"/>
  <c r="AK234" i="22"/>
  <c r="AS909" i="22"/>
  <c r="AU909" i="22" s="1"/>
  <c r="AB16" i="26"/>
  <c r="AK16" i="26"/>
  <c r="CV16" i="26"/>
  <c r="AS697" i="22"/>
  <c r="AU697" i="22" s="1"/>
  <c r="BL17" i="26"/>
  <c r="BC23" i="26"/>
  <c r="DE16" i="26"/>
  <c r="BC16" i="26"/>
  <c r="AT16" i="26"/>
  <c r="BU16" i="26"/>
  <c r="CM16" i="26"/>
  <c r="BL54" i="26"/>
  <c r="DE54" i="26"/>
  <c r="BC54" i="26"/>
  <c r="AT54" i="26"/>
  <c r="BU54" i="26"/>
  <c r="AK54" i="26"/>
  <c r="AT215" i="26"/>
  <c r="BU27" i="26"/>
  <c r="BL150" i="26"/>
  <c r="DE252" i="26"/>
  <c r="DE257" i="26"/>
  <c r="AK125" i="22"/>
  <c r="BU23" i="26"/>
  <c r="BC17" i="26"/>
  <c r="AB23" i="26"/>
  <c r="CD23" i="26"/>
  <c r="AK861" i="22"/>
  <c r="AK23" i="26"/>
  <c r="CV23" i="26"/>
  <c r="AT17" i="26"/>
  <c r="CV17" i="26"/>
  <c r="AT23" i="26"/>
  <c r="DE23" i="26"/>
  <c r="CM17" i="26"/>
  <c r="AK17" i="26"/>
  <c r="BL23" i="26"/>
  <c r="CD17" i="26"/>
  <c r="BU17" i="26"/>
  <c r="AB17" i="26"/>
  <c r="BL27" i="26"/>
  <c r="AS618" i="22"/>
  <c r="AU618" i="22" s="1"/>
  <c r="AU426" i="22"/>
  <c r="AK426" i="22"/>
  <c r="AK585" i="22"/>
  <c r="AK731" i="22"/>
  <c r="CM27" i="26"/>
  <c r="BC27" i="26"/>
  <c r="AS10" i="22"/>
  <c r="AT10" i="22" s="1"/>
  <c r="AU10" i="22" s="1"/>
  <c r="DE27" i="26"/>
  <c r="CD27" i="26"/>
  <c r="AS744" i="22"/>
  <c r="AU744" i="22" s="1"/>
  <c r="CV233" i="26"/>
  <c r="BC233" i="26"/>
  <c r="BL233" i="26"/>
  <c r="AT233" i="26"/>
  <c r="CM233" i="26"/>
  <c r="BC223" i="26"/>
  <c r="CM223" i="26"/>
  <c r="AB233" i="26"/>
  <c r="BU233" i="26"/>
  <c r="CV150" i="26"/>
  <c r="CD257" i="26"/>
  <c r="AK257" i="26"/>
  <c r="CD238" i="26"/>
  <c r="AT257" i="26"/>
  <c r="BC150" i="26"/>
  <c r="BU150" i="26"/>
  <c r="BC257" i="26"/>
  <c r="CM257" i="26"/>
  <c r="CD150" i="26"/>
  <c r="CV257" i="26"/>
  <c r="DE150" i="26"/>
  <c r="AB150" i="26"/>
  <c r="BU257" i="26"/>
  <c r="CM150" i="26"/>
  <c r="AK150" i="26"/>
  <c r="BU249" i="26"/>
  <c r="BU252" i="26"/>
  <c r="AB254" i="26"/>
  <c r="BU112" i="26"/>
  <c r="CM252" i="26"/>
  <c r="AT250" i="26"/>
  <c r="BU237" i="26"/>
  <c r="BL250" i="26"/>
  <c r="CM250" i="26"/>
  <c r="AK250" i="26"/>
  <c r="CM258" i="26"/>
  <c r="CM235" i="26"/>
  <c r="AB237" i="26"/>
  <c r="DE250" i="26"/>
  <c r="BC250" i="26"/>
  <c r="CD250" i="26"/>
  <c r="CV250" i="26"/>
  <c r="AB250" i="26"/>
  <c r="DE235" i="26"/>
  <c r="BL235" i="26"/>
  <c r="AS666" i="22"/>
  <c r="AU666" i="22" s="1"/>
  <c r="AS390" i="22"/>
  <c r="AT390" i="22" s="1"/>
  <c r="AK786" i="22"/>
  <c r="AK970" i="22"/>
  <c r="AS766" i="22"/>
  <c r="AU766" i="22" s="1"/>
  <c r="AK866" i="22"/>
  <c r="AK794" i="22"/>
  <c r="AK727" i="22"/>
  <c r="AK109" i="22"/>
  <c r="AK238" i="22"/>
  <c r="AS509" i="22"/>
  <c r="AU509" i="22" s="1"/>
  <c r="AK570" i="22"/>
  <c r="AK628" i="22"/>
  <c r="AK718" i="22"/>
  <c r="AK533" i="22"/>
  <c r="CD216" i="26"/>
  <c r="AB216" i="26"/>
  <c r="DE251" i="26"/>
  <c r="DE216" i="26"/>
  <c r="AB251" i="26"/>
  <c r="CM216" i="26"/>
  <c r="AK251" i="26"/>
  <c r="CM237" i="26"/>
  <c r="BU251" i="26"/>
  <c r="BC216" i="26"/>
  <c r="AT251" i="26"/>
  <c r="AT237" i="26"/>
  <c r="CV251" i="26"/>
  <c r="AK315" i="22"/>
  <c r="AS948" i="22"/>
  <c r="AU948" i="22" s="1"/>
  <c r="AK550" i="22"/>
  <c r="AK15" i="22"/>
  <c r="AS393" i="22"/>
  <c r="AT393" i="22" s="1"/>
  <c r="AK475" i="22"/>
  <c r="AS994" i="22"/>
  <c r="AU994" i="22" s="1"/>
  <c r="AS507" i="22"/>
  <c r="AU507" i="22" s="1"/>
  <c r="AS499" i="22"/>
  <c r="AT499" i="22" s="1"/>
  <c r="AK882" i="22"/>
  <c r="AS538" i="22"/>
  <c r="AU538" i="22" s="1"/>
  <c r="AK687" i="22"/>
  <c r="AK741" i="22"/>
  <c r="AB246" i="26"/>
  <c r="AB260" i="26"/>
  <c r="CD230" i="26"/>
  <c r="AK258" i="26"/>
  <c r="BL258" i="26"/>
  <c r="DE260" i="26"/>
  <c r="AK235" i="26"/>
  <c r="BU253" i="26"/>
  <c r="AK548" i="22"/>
  <c r="AK645" i="22"/>
  <c r="AS577" i="22"/>
  <c r="AU577" i="22" s="1"/>
  <c r="AS898" i="22"/>
  <c r="AU898" i="22" s="1"/>
  <c r="AS690" i="22"/>
  <c r="AU690" i="22" s="1"/>
  <c r="AK698" i="22"/>
  <c r="AK710" i="22"/>
  <c r="AS977" i="22"/>
  <c r="AU977" i="22" s="1"/>
  <c r="AK997" i="22"/>
  <c r="AS459" i="22"/>
  <c r="AU459" i="22" s="1"/>
  <c r="AS870" i="22"/>
  <c r="AU870" i="22" s="1"/>
  <c r="CD246" i="26"/>
  <c r="BL260" i="26"/>
  <c r="BL253" i="26"/>
  <c r="BL246" i="26"/>
  <c r="CV253" i="26"/>
  <c r="BU258" i="26"/>
  <c r="CD258" i="26"/>
  <c r="AB258" i="26"/>
  <c r="BU235" i="26"/>
  <c r="BC235" i="26"/>
  <c r="AK705" i="22"/>
  <c r="AK263" i="22"/>
  <c r="BC260" i="26"/>
  <c r="BU246" i="26"/>
  <c r="AT246" i="26"/>
  <c r="CM260" i="26"/>
  <c r="DE253" i="26"/>
  <c r="BC253" i="26"/>
  <c r="CV258" i="26"/>
  <c r="CV260" i="26"/>
  <c r="BC246" i="26"/>
  <c r="AK260" i="26"/>
  <c r="AB235" i="26"/>
  <c r="AS963" i="22"/>
  <c r="AU963" i="22" s="1"/>
  <c r="AK984" i="22"/>
  <c r="AK767" i="22"/>
  <c r="AS544" i="22"/>
  <c r="AU544" i="22" s="1"/>
  <c r="BU260" i="26"/>
  <c r="AK246" i="26"/>
  <c r="AB253" i="26"/>
  <c r="CD253" i="26"/>
  <c r="BC258" i="26"/>
  <c r="AS569" i="22"/>
  <c r="AU569" i="22" s="1"/>
  <c r="AK881" i="22"/>
  <c r="AK982" i="22"/>
  <c r="AK671" i="22"/>
  <c r="AS555" i="22"/>
  <c r="AU555" i="22" s="1"/>
  <c r="CD260" i="26"/>
  <c r="CM246" i="26"/>
  <c r="AK253" i="26"/>
  <c r="DE258" i="26"/>
  <c r="DE246" i="26"/>
  <c r="CV235" i="26"/>
  <c r="AT235" i="26"/>
  <c r="AS696" i="22"/>
  <c r="AU696" i="22" s="1"/>
  <c r="AK417" i="22"/>
  <c r="BL252" i="26"/>
  <c r="AB252" i="26"/>
  <c r="DE249" i="26"/>
  <c r="BL87" i="26"/>
  <c r="AK763" i="22"/>
  <c r="AK359" i="22"/>
  <c r="AS833" i="22"/>
  <c r="AU833" i="22" s="1"/>
  <c r="AK978" i="22"/>
  <c r="AK912" i="22"/>
  <c r="AK132" i="22"/>
  <c r="AS613" i="22"/>
  <c r="AU613" i="22" s="1"/>
  <c r="AS322" i="22"/>
  <c r="AT322" i="22" s="1"/>
  <c r="AK614" i="22"/>
  <c r="BL249" i="26"/>
  <c r="AT87" i="26"/>
  <c r="CD252" i="26"/>
  <c r="AK703" i="22"/>
  <c r="AS504" i="22"/>
  <c r="AU504" i="22" s="1"/>
  <c r="CD249" i="26"/>
  <c r="CV87" i="26"/>
  <c r="AT252" i="26"/>
  <c r="AK252" i="26"/>
  <c r="BL216" i="26"/>
  <c r="BC249" i="26"/>
  <c r="AK216" i="26"/>
  <c r="AT216" i="26"/>
  <c r="CD251" i="26"/>
  <c r="DE225" i="26"/>
  <c r="AB249" i="26"/>
  <c r="CM249" i="26"/>
  <c r="CD255" i="26"/>
  <c r="AK249" i="26"/>
  <c r="CV249" i="26"/>
  <c r="BL238" i="26"/>
  <c r="AK527" i="22"/>
  <c r="AS492" i="22"/>
  <c r="AU492" i="22" s="1"/>
  <c r="AK675" i="22"/>
  <c r="AK962" i="22"/>
  <c r="AK790" i="22"/>
  <c r="AK950" i="22"/>
  <c r="AS682" i="22"/>
  <c r="AU682" i="22" s="1"/>
  <c r="AK107" i="22"/>
  <c r="AS956" i="22"/>
  <c r="AU956" i="22" s="1"/>
  <c r="AK802" i="22"/>
  <c r="AS747" i="22"/>
  <c r="AU747" i="22" s="1"/>
  <c r="AK609" i="22"/>
  <c r="AS338" i="22"/>
  <c r="AU338" i="22" s="1"/>
  <c r="AK479" i="22"/>
  <c r="AS683" i="22"/>
  <c r="AU683" i="22" s="1"/>
  <c r="AK439" i="22"/>
  <c r="AK921" i="22"/>
  <c r="AS530" i="22"/>
  <c r="AU530" i="22" s="1"/>
  <c r="AK781" i="22"/>
  <c r="AK922" i="22"/>
  <c r="AK387" i="22"/>
  <c r="AK822" i="22"/>
  <c r="AK746" i="22"/>
  <c r="AS502" i="22"/>
  <c r="AU502" i="22" s="1"/>
  <c r="AK926" i="22"/>
  <c r="AS622" i="22"/>
  <c r="AU622" i="22" s="1"/>
  <c r="AK854" i="22"/>
  <c r="AK297" i="22"/>
  <c r="AK602" i="22"/>
  <c r="AK326" i="22"/>
  <c r="AK702" i="22"/>
  <c r="AK397" i="22"/>
  <c r="AS980" i="22"/>
  <c r="AU980" i="22" s="1"/>
  <c r="AK672" i="22"/>
  <c r="AK874" i="22"/>
  <c r="AS817" i="22"/>
  <c r="AU817" i="22" s="1"/>
  <c r="AK31" i="22"/>
  <c r="AK707" i="22"/>
  <c r="AS136" i="22"/>
  <c r="AT136" i="22" s="1"/>
  <c r="AU136" i="22" s="1"/>
  <c r="AS828" i="22"/>
  <c r="AU828" i="22" s="1"/>
  <c r="AK1002" i="22"/>
  <c r="AK986" i="22"/>
  <c r="AK593" i="22"/>
  <c r="AS589" i="22"/>
  <c r="AU589" i="22" s="1"/>
  <c r="AS901" i="22"/>
  <c r="AU901" i="22" s="1"/>
  <c r="AS298" i="22"/>
  <c r="AT298" i="22" s="1"/>
  <c r="AK438" i="22"/>
  <c r="AK825" i="22"/>
  <c r="AS783" i="22"/>
  <c r="AU783" i="22" s="1"/>
  <c r="AK638" i="22"/>
  <c r="AK579" i="22"/>
  <c r="AK797" i="22"/>
  <c r="AK517" i="22"/>
  <c r="AS420" i="22"/>
  <c r="AT420" i="22" s="1"/>
  <c r="AK979" i="22"/>
  <c r="AS155" i="22"/>
  <c r="AT155" i="22" s="1"/>
  <c r="AU155" i="22" s="1"/>
  <c r="AS547" i="22"/>
  <c r="AU547" i="22" s="1"/>
  <c r="AS998" i="22"/>
  <c r="AU998" i="22" s="1"/>
  <c r="AS721" i="22"/>
  <c r="AU721" i="22" s="1"/>
  <c r="AS164" i="22"/>
  <c r="AT164" i="22" s="1"/>
  <c r="AU164" i="22" s="1"/>
  <c r="AK246" i="22"/>
  <c r="AK857" i="22"/>
  <c r="AS535" i="22"/>
  <c r="AU535" i="22" s="1"/>
  <c r="AS244" i="22"/>
  <c r="AU244" i="22" s="1"/>
  <c r="AS516" i="22"/>
  <c r="AU516" i="22" s="1"/>
  <c r="AS595" i="22"/>
  <c r="AU595" i="22" s="1"/>
  <c r="AK345" i="22"/>
  <c r="BC36" i="26"/>
  <c r="AS259" i="22"/>
  <c r="AU259" i="22" s="1"/>
  <c r="AS903" i="22"/>
  <c r="AU903" i="22" s="1"/>
  <c r="AK72" i="22"/>
  <c r="AU72" i="22"/>
  <c r="AK642" i="22"/>
  <c r="AK722" i="22"/>
  <c r="AS491" i="22"/>
  <c r="AT491" i="22" s="1"/>
  <c r="AK134" i="22"/>
  <c r="AK252" i="22"/>
  <c r="AK810" i="22"/>
  <c r="AS421" i="22"/>
  <c r="AT421" i="22" s="1"/>
  <c r="AK886" i="22"/>
  <c r="AS799" i="22"/>
  <c r="AU799" i="22" s="1"/>
  <c r="AU477" i="22"/>
  <c r="AS670" i="22"/>
  <c r="AU670" i="22" s="1"/>
  <c r="AK827" i="22"/>
  <c r="AK966" i="22"/>
  <c r="AS917" i="22"/>
  <c r="AU917" i="22" s="1"/>
  <c r="AK627" i="22"/>
  <c r="AK940" i="22"/>
  <c r="AK693" i="22"/>
  <c r="AK999" i="22"/>
  <c r="AS955" i="22"/>
  <c r="AU955" i="22" s="1"/>
  <c r="AK749" i="22"/>
  <c r="AS944" i="22"/>
  <c r="AU944" i="22" s="1"/>
  <c r="AK661" i="22"/>
  <c r="AK878" i="22"/>
  <c r="AK824" i="22"/>
  <c r="AK838" i="22"/>
  <c r="AK778" i="22"/>
  <c r="AK84" i="22"/>
  <c r="AK654" i="22"/>
  <c r="AS826" i="22"/>
  <c r="AU826" i="22" s="1"/>
  <c r="AK513" i="22"/>
  <c r="AK549" i="22"/>
  <c r="AS531" i="22"/>
  <c r="AU531" i="22" s="1"/>
  <c r="AS686" i="22"/>
  <c r="AU686" i="22" s="1"/>
  <c r="AK485" i="22"/>
  <c r="AS938" i="22"/>
  <c r="AU938" i="22" s="1"/>
  <c r="AK954" i="22"/>
  <c r="AK529" i="22"/>
  <c r="AS829" i="22"/>
  <c r="AU829" i="22" s="1"/>
  <c r="AK907" i="22"/>
  <c r="AK883" i="22"/>
  <c r="AS965" i="22"/>
  <c r="AU965" i="22" s="1"/>
  <c r="AK688" i="22"/>
  <c r="AK796" i="22"/>
  <c r="AS733" i="22"/>
  <c r="AU733" i="22" s="1"/>
  <c r="AK573" i="22"/>
  <c r="AU357" i="22"/>
  <c r="AS913" i="22"/>
  <c r="AU913" i="22" s="1"/>
  <c r="AS902" i="22"/>
  <c r="AU902" i="22" s="1"/>
  <c r="AK631" i="22"/>
  <c r="AU65" i="22"/>
  <c r="AS633" i="22"/>
  <c r="AU633" i="22" s="1"/>
  <c r="AS715" i="22"/>
  <c r="AU715" i="22" s="1"/>
  <c r="AK429" i="22"/>
  <c r="AK145" i="22"/>
  <c r="AK804" i="22"/>
  <c r="AK558" i="22"/>
  <c r="AK532" i="22"/>
  <c r="AK793" i="22"/>
  <c r="AS301" i="22"/>
  <c r="AU301" i="22" s="1"/>
  <c r="AK357" i="22"/>
  <c r="AK65" i="22"/>
  <c r="AU445" i="22"/>
  <c r="AK625" i="22"/>
  <c r="AS945" i="22"/>
  <c r="AU945" i="22" s="1"/>
  <c r="AK916" i="22"/>
  <c r="AS563" i="22"/>
  <c r="AU563" i="22" s="1"/>
  <c r="AK537" i="22"/>
  <c r="AS871" i="22"/>
  <c r="AU871" i="22" s="1"/>
  <c r="AS380" i="22"/>
  <c r="AT380" i="22" s="1"/>
  <c r="AS832" i="22"/>
  <c r="AU832" i="22" s="1"/>
  <c r="AK632" i="22"/>
  <c r="AK406" i="22"/>
  <c r="AK445" i="22"/>
  <c r="AK904" i="22"/>
  <c r="AK467" i="22"/>
  <c r="AT36" i="26"/>
  <c r="AK296" i="22"/>
  <c r="AK971" i="22"/>
  <c r="AK800" i="22"/>
  <c r="AK812" i="22"/>
  <c r="AK784" i="22"/>
  <c r="AK807" i="22"/>
  <c r="AS808" i="22"/>
  <c r="AU808" i="22" s="1"/>
  <c r="AK993" i="22"/>
  <c r="AK910" i="22"/>
  <c r="AK603" i="22"/>
  <c r="AK725" i="22"/>
  <c r="AK831" i="22"/>
  <c r="AS751" i="22"/>
  <c r="AU751" i="22" s="1"/>
  <c r="AK511" i="22"/>
  <c r="AS964" i="22"/>
  <c r="AU964" i="22" s="1"/>
  <c r="AS974" i="22"/>
  <c r="AU974" i="22" s="1"/>
  <c r="AS708" i="22"/>
  <c r="AU708" i="22" s="1"/>
  <c r="AK567" i="22"/>
  <c r="AK601" i="22"/>
  <c r="AK542" i="22"/>
  <c r="AS888" i="22"/>
  <c r="AU888" i="22" s="1"/>
  <c r="AK582" i="22"/>
  <c r="AK574" i="22"/>
  <c r="AK178" i="22"/>
  <c r="AK480" i="22"/>
  <c r="AS612" i="22"/>
  <c r="AU612" i="22" s="1"/>
  <c r="AK47" i="22"/>
  <c r="AK465" i="22"/>
  <c r="AK469" i="22"/>
  <c r="AK98" i="22"/>
  <c r="AK477" i="22"/>
  <c r="AK872" i="22"/>
  <c r="AS408" i="22"/>
  <c r="AU408" i="22" s="1"/>
  <c r="AT479" i="22"/>
  <c r="AT246" i="22"/>
  <c r="AK362" i="22"/>
  <c r="AU362" i="22"/>
  <c r="AT45" i="26"/>
  <c r="AS223" i="22"/>
  <c r="AU223" i="22" s="1"/>
  <c r="AU326" i="22"/>
  <c r="AU397" i="22"/>
  <c r="AK728" i="22"/>
  <c r="AK332" i="22"/>
  <c r="AS937" i="22"/>
  <c r="AU937" i="22" s="1"/>
  <c r="AS605" i="22"/>
  <c r="AU605" i="22" s="1"/>
  <c r="DE49" i="26"/>
  <c r="CD60" i="26"/>
  <c r="BC31" i="26"/>
  <c r="AT56" i="26"/>
  <c r="AS858" i="22"/>
  <c r="AU858" i="22" s="1"/>
  <c r="AK981" i="22"/>
  <c r="AK848" i="22"/>
  <c r="AS961" i="22"/>
  <c r="AU961" i="22" s="1"/>
  <c r="BU50" i="26"/>
  <c r="AK488" i="22"/>
  <c r="AK894" i="22"/>
  <c r="AK674" i="22"/>
  <c r="AS789" i="22"/>
  <c r="AU789" i="22" s="1"/>
  <c r="AK457" i="22"/>
  <c r="AK88" i="22"/>
  <c r="CM56" i="26"/>
  <c r="AK128" i="22"/>
  <c r="AK379" i="22"/>
  <c r="AK905" i="22"/>
  <c r="AS919" i="22"/>
  <c r="AU919" i="22" s="1"/>
  <c r="AS876" i="22"/>
  <c r="AU876" i="22" s="1"/>
  <c r="AK754" i="22"/>
  <c r="AK578" i="22"/>
  <c r="AK949" i="22"/>
  <c r="AS568" i="22"/>
  <c r="AU568" i="22" s="1"/>
  <c r="AS664" i="22"/>
  <c r="AU664" i="22" s="1"/>
  <c r="AK694" i="22"/>
  <c r="AK565" i="22"/>
  <c r="AK51" i="26"/>
  <c r="AK960" i="22"/>
  <c r="AS561" i="22"/>
  <c r="AU561" i="22" s="1"/>
  <c r="AK364" i="22"/>
  <c r="BU31" i="26"/>
  <c r="CV31" i="26"/>
  <c r="BU56" i="26"/>
  <c r="AK39" i="22"/>
  <c r="CM60" i="26"/>
  <c r="AT50" i="26"/>
  <c r="AS120" i="22"/>
  <c r="AT120" i="22" s="1"/>
  <c r="AU120" i="22" s="1"/>
  <c r="AS461" i="22"/>
  <c r="AU461" i="22" s="1"/>
  <c r="CV60" i="26"/>
  <c r="AT49" i="26"/>
  <c r="AK845" i="22"/>
  <c r="AS662" i="22"/>
  <c r="AU662" i="22" s="1"/>
  <c r="AS700" i="22"/>
  <c r="AU700" i="22" s="1"/>
  <c r="AS841" i="22"/>
  <c r="AU841" i="22" s="1"/>
  <c r="AS656" i="22"/>
  <c r="AU656" i="22" s="1"/>
  <c r="AK520" i="22"/>
  <c r="AS629" i="22"/>
  <c r="AU629" i="22" s="1"/>
  <c r="AK497" i="22"/>
  <c r="AU496" i="22"/>
  <c r="AS668" i="22"/>
  <c r="AU668" i="22" s="1"/>
  <c r="BC49" i="26"/>
  <c r="AK552" i="22"/>
  <c r="AK31" i="26"/>
  <c r="AK216" i="22"/>
  <c r="AK60" i="26"/>
  <c r="CV56" i="26"/>
  <c r="BC50" i="26"/>
  <c r="AK495" i="22"/>
  <c r="AK775" i="22"/>
  <c r="CD49" i="26"/>
  <c r="BC12" i="26"/>
  <c r="AS620" i="22"/>
  <c r="AU620" i="22" s="1"/>
  <c r="AK25" i="26"/>
  <c r="AS564" i="22"/>
  <c r="AU564" i="22" s="1"/>
  <c r="AS712" i="22"/>
  <c r="AU712" i="22" s="1"/>
  <c r="AS852" i="22"/>
  <c r="AU852" i="22" s="1"/>
  <c r="AK819" i="22"/>
  <c r="AK820" i="22"/>
  <c r="AB49" i="26"/>
  <c r="AT60" i="26"/>
  <c r="AB31" i="26"/>
  <c r="CD56" i="26"/>
  <c r="BL56" i="26"/>
  <c r="CM50" i="26"/>
  <c r="AS94" i="22"/>
  <c r="AT94" i="22" s="1"/>
  <c r="AU94" i="22" s="1"/>
  <c r="AK493" i="22"/>
  <c r="CV12" i="26"/>
  <c r="AK496" i="22"/>
  <c r="AK371" i="22"/>
  <c r="AK752" i="22"/>
  <c r="AK952" i="22"/>
  <c r="AK581" i="22"/>
  <c r="AU455" i="22"/>
  <c r="AS653" i="22"/>
  <c r="AU653" i="22" s="1"/>
  <c r="AK624" i="22"/>
  <c r="AS553" i="22"/>
  <c r="AU553" i="22" s="1"/>
  <c r="AS996" i="22"/>
  <c r="AU996" i="22" s="1"/>
  <c r="AK660" i="22"/>
  <c r="AS623" i="22"/>
  <c r="AU623" i="22" s="1"/>
  <c r="AS201" i="22"/>
  <c r="AT201" i="22" s="1"/>
  <c r="AU201" i="22" s="1"/>
  <c r="CD46" i="26"/>
  <c r="AS657" i="22"/>
  <c r="AU657" i="22" s="1"/>
  <c r="AK560" i="22"/>
  <c r="CD52" i="26"/>
  <c r="BU29" i="26"/>
  <c r="AS972" i="22"/>
  <c r="AU972" i="22" s="1"/>
  <c r="AS92" i="22"/>
  <c r="AT92" i="22" s="1"/>
  <c r="AU92" i="22" s="1"/>
  <c r="AK325" i="22"/>
  <c r="AK344" i="22"/>
  <c r="AK270" i="22"/>
  <c r="AK923" i="22"/>
  <c r="AS635" i="22"/>
  <c r="AU635" i="22" s="1"/>
  <c r="AT344" i="22"/>
  <c r="AT325" i="22"/>
  <c r="AS288" i="22"/>
  <c r="AT288" i="22" s="1"/>
  <c r="AS887" i="22"/>
  <c r="AU887" i="22" s="1"/>
  <c r="AK887" i="22"/>
  <c r="BL41" i="26"/>
  <c r="AB41" i="26"/>
  <c r="AK304" i="22"/>
  <c r="AS304" i="22"/>
  <c r="AT304" i="22" s="1"/>
  <c r="AS208" i="22"/>
  <c r="AT208" i="22" s="1"/>
  <c r="AU208" i="22" s="1"/>
  <c r="AK208" i="22"/>
  <c r="AS126" i="22"/>
  <c r="AT126" i="22" s="1"/>
  <c r="AU126" i="22" s="1"/>
  <c r="AK126" i="22"/>
  <c r="AK644" i="22"/>
  <c r="AS644" i="22"/>
  <c r="AU644" i="22" s="1"/>
  <c r="AS217" i="22"/>
  <c r="AT217" i="22" s="1"/>
  <c r="AK217" i="22"/>
  <c r="AS181" i="22"/>
  <c r="AT181" i="22" s="1"/>
  <c r="AU181" i="22" s="1"/>
  <c r="AK181" i="22"/>
  <c r="AK884" i="22"/>
  <c r="AS884" i="22"/>
  <c r="AU884" i="22" s="1"/>
  <c r="AS676" i="22"/>
  <c r="AU676" i="22" s="1"/>
  <c r="AK676" i="22"/>
  <c r="AS404" i="22"/>
  <c r="AT404" i="22" s="1"/>
  <c r="AK404" i="22"/>
  <c r="CV45" i="26"/>
  <c r="DE45" i="26"/>
  <c r="AB45" i="26"/>
  <c r="AK45" i="26"/>
  <c r="BU45" i="26"/>
  <c r="CD45" i="26"/>
  <c r="BL45" i="26"/>
  <c r="CM45" i="26"/>
  <c r="AK324" i="22"/>
  <c r="AS324" i="22"/>
  <c r="AT324" i="22" s="1"/>
  <c r="AS665" i="22"/>
  <c r="AU665" i="22" s="1"/>
  <c r="AK665" i="22"/>
  <c r="AK541" i="22"/>
  <c r="AS541" i="22"/>
  <c r="AU541" i="22" s="1"/>
  <c r="AK489" i="22"/>
  <c r="AS489" i="22"/>
  <c r="AT489" i="22" s="1"/>
  <c r="AS299" i="22"/>
  <c r="AT299" i="22" s="1"/>
  <c r="AK299" i="22"/>
  <c r="AK590" i="22"/>
  <c r="AS590" i="22"/>
  <c r="AU590" i="22" s="1"/>
  <c r="AK873" i="22"/>
  <c r="AS873" i="22"/>
  <c r="AU873" i="22" s="1"/>
  <c r="AK591" i="22"/>
  <c r="AS591" i="22"/>
  <c r="AU591" i="22" s="1"/>
  <c r="AS720" i="22"/>
  <c r="AU720" i="22" s="1"/>
  <c r="AK720" i="22"/>
  <c r="AS844" i="22"/>
  <c r="AU844" i="22" s="1"/>
  <c r="AK844" i="22"/>
  <c r="AK597" i="22"/>
  <c r="AS597" i="22"/>
  <c r="AU597" i="22" s="1"/>
  <c r="AK557" i="22"/>
  <c r="AS557" i="22"/>
  <c r="AU557" i="22" s="1"/>
  <c r="AS864" i="22"/>
  <c r="AU864" i="22" s="1"/>
  <c r="AK864" i="22"/>
  <c r="AS186" i="22"/>
  <c r="AT186" i="22" s="1"/>
  <c r="AU186" i="22" s="1"/>
  <c r="AK186" i="22"/>
  <c r="AS691" i="22"/>
  <c r="AU691" i="22" s="1"/>
  <c r="AK691" i="22"/>
  <c r="AK91" i="22"/>
  <c r="AS91" i="22"/>
  <c r="AT91" i="22" s="1"/>
  <c r="AS756" i="22"/>
  <c r="AU756" i="22" s="1"/>
  <c r="AK756" i="22"/>
  <c r="AS150" i="22"/>
  <c r="AT150" i="22" s="1"/>
  <c r="AU150" i="22" s="1"/>
  <c r="AK150" i="22"/>
  <c r="AS539" i="22"/>
  <c r="AU539" i="22" s="1"/>
  <c r="AK539" i="22"/>
  <c r="AS596" i="22"/>
  <c r="AU596" i="22" s="1"/>
  <c r="AK596" i="22"/>
  <c r="AS1005" i="22"/>
  <c r="AU1005" i="22" s="1"/>
  <c r="AK1005" i="22"/>
  <c r="AK846" i="22"/>
  <c r="AS968" i="22"/>
  <c r="AU968" i="22" s="1"/>
  <c r="AS924" i="22"/>
  <c r="AU924" i="22" s="1"/>
  <c r="AK928" i="22"/>
  <c r="AS885" i="22"/>
  <c r="AU885" i="22" s="1"/>
  <c r="AK1006" i="22"/>
  <c r="AS976" i="22"/>
  <c r="AU976" i="22" s="1"/>
  <c r="AK862" i="22"/>
  <c r="AK782" i="22"/>
  <c r="AS847" i="22"/>
  <c r="AU847" i="22" s="1"/>
  <c r="AK571" i="22"/>
  <c r="AS757" i="22"/>
  <c r="AU757" i="22" s="1"/>
  <c r="BU49" i="26"/>
  <c r="CM49" i="26"/>
  <c r="AK521" i="22"/>
  <c r="CV50" i="26"/>
  <c r="BL31" i="26"/>
  <c r="AT31" i="26"/>
  <c r="AK600" i="22"/>
  <c r="DE56" i="26"/>
  <c r="AB56" i="26"/>
  <c r="BU60" i="26"/>
  <c r="DE50" i="26"/>
  <c r="AK814" i="22"/>
  <c r="AU488" i="22"/>
  <c r="BL60" i="26"/>
  <c r="CD50" i="26"/>
  <c r="CM40" i="26"/>
  <c r="AK247" i="22"/>
  <c r="AK684" i="22"/>
  <c r="AK49" i="26"/>
  <c r="CV49" i="26"/>
  <c r="BC60" i="26"/>
  <c r="AB60" i="26"/>
  <c r="CM31" i="26"/>
  <c r="DE31" i="26"/>
  <c r="AK56" i="26"/>
  <c r="AK50" i="26"/>
  <c r="BL50" i="26"/>
  <c r="CM25" i="26"/>
  <c r="AT25" i="26"/>
  <c r="AS264" i="22"/>
  <c r="AU264" i="22" s="1"/>
  <c r="AS680" i="22"/>
  <c r="AU680" i="22" s="1"/>
  <c r="AK805" i="22"/>
  <c r="AS621" i="22"/>
  <c r="AU621" i="22" s="1"/>
  <c r="AK748" i="22"/>
  <c r="AK990" i="22"/>
  <c r="AS556" i="22"/>
  <c r="AU556" i="22" s="1"/>
  <c r="AS880" i="22"/>
  <c r="AU880" i="22" s="1"/>
  <c r="AS400" i="22"/>
  <c r="AT400" i="22" s="1"/>
  <c r="AK416" i="22"/>
  <c r="AS435" i="22"/>
  <c r="AU435" i="22" s="1"/>
  <c r="AK455" i="22"/>
  <c r="BC51" i="26"/>
  <c r="AS958" i="22"/>
  <c r="AU958" i="22" s="1"/>
  <c r="AS224" i="22"/>
  <c r="AU224" i="22" s="1"/>
  <c r="AK795" i="22"/>
  <c r="AS192" i="22"/>
  <c r="AT192" i="22" s="1"/>
  <c r="AU192" i="22" s="1"/>
  <c r="AK52" i="26"/>
  <c r="AK536" i="22"/>
  <c r="AT333" i="22"/>
  <c r="BL29" i="26"/>
  <c r="AK57" i="26"/>
  <c r="AB34" i="26"/>
  <c r="BL51" i="26"/>
  <c r="CD29" i="26"/>
  <c r="BL34" i="26"/>
  <c r="AK316" i="22"/>
  <c r="AS180" i="22"/>
  <c r="AT180" i="22" s="1"/>
  <c r="AU180" i="22" s="1"/>
  <c r="AT46" i="26"/>
  <c r="AK289" i="22"/>
  <c r="CV34" i="26"/>
  <c r="CM57" i="26"/>
  <c r="BU34" i="26"/>
  <c r="AS860" i="22"/>
  <c r="AU860" i="22" s="1"/>
  <c r="AU443" i="22"/>
  <c r="AS908" i="22"/>
  <c r="AU908" i="22" s="1"/>
  <c r="AK732" i="22"/>
  <c r="AK813" i="22"/>
  <c r="AK640" i="22"/>
  <c r="AK724" i="22"/>
  <c r="AK726" i="22"/>
  <c r="AS440" i="22"/>
  <c r="AU440" i="22" s="1"/>
  <c r="CV29" i="26"/>
  <c r="AK524" i="22"/>
  <c r="CM34" i="26"/>
  <c r="AB52" i="26"/>
  <c r="BC46" i="26"/>
  <c r="AK453" i="22"/>
  <c r="AU360" i="22"/>
  <c r="AU245" i="22"/>
  <c r="AK245" i="22"/>
  <c r="CV52" i="26"/>
  <c r="CM46" i="26"/>
  <c r="CV46" i="26"/>
  <c r="CM29" i="26"/>
  <c r="AS285" i="22"/>
  <c r="AT285" i="22" s="1"/>
  <c r="AK415" i="22"/>
  <c r="AK341" i="22"/>
  <c r="BC29" i="26"/>
  <c r="DE29" i="26"/>
  <c r="DE34" i="26"/>
  <c r="AS505" i="22"/>
  <c r="AU505" i="22" s="1"/>
  <c r="BU52" i="26"/>
  <c r="DE46" i="26"/>
  <c r="AS650" i="22"/>
  <c r="AU650" i="22" s="1"/>
  <c r="BL52" i="26"/>
  <c r="BL46" i="26"/>
  <c r="AK114" i="22"/>
  <c r="CV51" i="26"/>
  <c r="AT34" i="26"/>
  <c r="AB29" i="26"/>
  <c r="AK576" i="22"/>
  <c r="AS616" i="22"/>
  <c r="AU616" i="22" s="1"/>
  <c r="AS588" i="22"/>
  <c r="AU588" i="22" s="1"/>
  <c r="AT29" i="26"/>
  <c r="AK34" i="26"/>
  <c r="AT52" i="26"/>
  <c r="AB46" i="26"/>
  <c r="BU46" i="26"/>
  <c r="AK333" i="22"/>
  <c r="BC34" i="26"/>
  <c r="BU51" i="26"/>
  <c r="AT51" i="26"/>
  <c r="AK443" i="22"/>
  <c r="AB51" i="26"/>
  <c r="BU40" i="26"/>
  <c r="CV40" i="26"/>
  <c r="CD40" i="26"/>
  <c r="DE232" i="26"/>
  <c r="BC232" i="26"/>
  <c r="AK238" i="26"/>
  <c r="CM238" i="26"/>
  <c r="CD215" i="26"/>
  <c r="BU87" i="26"/>
  <c r="AK112" i="26"/>
  <c r="BU12" i="26"/>
  <c r="AT493" i="22"/>
  <c r="BL215" i="26"/>
  <c r="CM215" i="26"/>
  <c r="DE25" i="26"/>
  <c r="AB25" i="26"/>
  <c r="CD112" i="26"/>
  <c r="BL40" i="26"/>
  <c r="AB40" i="26"/>
  <c r="BC40" i="26"/>
  <c r="AK12" i="26"/>
  <c r="AK232" i="26"/>
  <c r="CM232" i="26"/>
  <c r="AT238" i="26"/>
  <c r="BC238" i="26"/>
  <c r="DE215" i="26"/>
  <c r="AK87" i="26"/>
  <c r="BC87" i="26"/>
  <c r="DE112" i="26"/>
  <c r="DE87" i="26"/>
  <c r="AT12" i="26"/>
  <c r="CD12" i="26"/>
  <c r="CV25" i="26"/>
  <c r="AB238" i="26"/>
  <c r="CD25" i="26"/>
  <c r="CM12" i="26"/>
  <c r="AK65" i="26"/>
  <c r="AK138" i="22"/>
  <c r="AK40" i="26"/>
  <c r="AT232" i="26"/>
  <c r="CV238" i="26"/>
  <c r="BU238" i="26"/>
  <c r="CV215" i="26"/>
  <c r="CD87" i="26"/>
  <c r="CM87" i="26"/>
  <c r="BC112" i="26"/>
  <c r="AT112" i="26"/>
  <c r="BL12" i="26"/>
  <c r="AB12" i="26"/>
  <c r="AT40" i="26"/>
  <c r="AB215" i="26"/>
  <c r="BU215" i="26"/>
  <c r="BC25" i="26"/>
  <c r="BL25" i="26"/>
  <c r="AU444" i="22"/>
  <c r="AS816" i="22"/>
  <c r="AU816" i="22" s="1"/>
  <c r="AK809" i="22"/>
  <c r="AK196" i="22"/>
  <c r="BU36" i="26"/>
  <c r="CV36" i="26"/>
  <c r="AT41" i="26"/>
  <c r="AK444" i="22"/>
  <c r="DE241" i="26"/>
  <c r="AT225" i="26"/>
  <c r="CM225" i="26"/>
  <c r="CD57" i="26"/>
  <c r="BU57" i="26"/>
  <c r="AB57" i="26"/>
  <c r="AK241" i="26"/>
  <c r="BL241" i="26"/>
  <c r="AT255" i="26"/>
  <c r="CD256" i="26"/>
  <c r="BL256" i="26"/>
  <c r="AK319" i="22"/>
  <c r="DE36" i="26"/>
  <c r="AB36" i="26"/>
  <c r="AK41" i="26"/>
  <c r="CM241" i="26"/>
  <c r="BL225" i="26"/>
  <c r="AB225" i="26"/>
  <c r="BU225" i="26"/>
  <c r="CV57" i="26"/>
  <c r="DE57" i="26"/>
  <c r="BL57" i="26"/>
  <c r="AT57" i="26"/>
  <c r="BC241" i="26"/>
  <c r="CV241" i="26"/>
  <c r="BU241" i="26"/>
  <c r="BL255" i="26"/>
  <c r="CV255" i="26"/>
  <c r="AK604" i="22"/>
  <c r="AK110" i="22"/>
  <c r="AS508" i="22"/>
  <c r="AU508" i="22" s="1"/>
  <c r="BL36" i="26"/>
  <c r="AK95" i="22"/>
  <c r="CD36" i="26"/>
  <c r="AK36" i="26"/>
  <c r="BC41" i="26"/>
  <c r="CD241" i="26"/>
  <c r="CV225" i="26"/>
  <c r="AK225" i="26"/>
  <c r="AT241" i="26"/>
  <c r="AK255" i="26"/>
  <c r="CM255" i="26"/>
  <c r="AB255" i="26"/>
  <c r="DE256" i="26"/>
  <c r="AT256" i="26"/>
  <c r="AK256" i="26"/>
  <c r="AB256" i="26"/>
  <c r="CM256" i="26"/>
  <c r="BC252" i="26"/>
  <c r="BC255" i="26"/>
  <c r="CV256" i="26"/>
  <c r="BU256" i="26"/>
  <c r="BC237" i="26"/>
  <c r="DE237" i="26"/>
  <c r="AK237" i="26"/>
  <c r="CV237" i="26"/>
  <c r="BU255" i="26"/>
  <c r="BL254" i="26"/>
  <c r="AT254" i="26"/>
  <c r="AT230" i="26"/>
  <c r="DE230" i="26"/>
  <c r="BU230" i="26"/>
  <c r="AK230" i="26"/>
  <c r="BU223" i="26"/>
  <c r="BL230" i="26"/>
  <c r="BL239" i="26"/>
  <c r="BL223" i="26"/>
  <c r="CV223" i="26"/>
  <c r="CM230" i="26"/>
  <c r="BC230" i="26"/>
  <c r="CM51" i="26"/>
  <c r="AK223" i="26"/>
  <c r="CM254" i="26"/>
  <c r="BU254" i="26"/>
  <c r="AK254" i="26"/>
  <c r="AT223" i="26"/>
  <c r="AB230" i="26"/>
  <c r="DE51" i="26"/>
  <c r="CD223" i="26"/>
  <c r="AB223" i="26"/>
  <c r="CD254" i="26"/>
  <c r="AS300" i="22"/>
  <c r="AU300" i="22" s="1"/>
  <c r="CM42" i="26"/>
  <c r="CD232" i="26"/>
  <c r="AB224" i="26"/>
  <c r="AT224" i="26"/>
  <c r="BC224" i="26"/>
  <c r="BL112" i="26"/>
  <c r="AK760" i="22"/>
  <c r="AS428" i="22"/>
  <c r="AT428" i="22" s="1"/>
  <c r="BU42" i="26"/>
  <c r="AS512" i="22"/>
  <c r="AU512" i="22" s="1"/>
  <c r="CD42" i="26"/>
  <c r="AS868" i="22"/>
  <c r="AU868" i="22" s="1"/>
  <c r="AK992" i="22"/>
  <c r="AK360" i="22"/>
  <c r="DE52" i="26"/>
  <c r="CM52" i="26"/>
  <c r="AU270" i="22"/>
  <c r="AK1000" i="22"/>
  <c r="AK839" i="22"/>
  <c r="AK951" i="22"/>
  <c r="AK27" i="22"/>
  <c r="AK173" i="22"/>
  <c r="AK242" i="26"/>
  <c r="DE242" i="26"/>
  <c r="CV242" i="26"/>
  <c r="AS103" i="22"/>
  <c r="AT103" i="22" s="1"/>
  <c r="AU103" i="22" s="1"/>
  <c r="BU41" i="26"/>
  <c r="CV41" i="26"/>
  <c r="BC42" i="26"/>
  <c r="BL228" i="26"/>
  <c r="CM228" i="26"/>
  <c r="AT228" i="26"/>
  <c r="CD228" i="26"/>
  <c r="AB228" i="26"/>
  <c r="BC228" i="26"/>
  <c r="CV228" i="26"/>
  <c r="CM41" i="26"/>
  <c r="DE41" i="26"/>
  <c r="CD41" i="26"/>
  <c r="AK42" i="26"/>
  <c r="AT42" i="26"/>
  <c r="DE42" i="26"/>
  <c r="AB42" i="26"/>
  <c r="DE228" i="26"/>
  <c r="CV42" i="26"/>
  <c r="CM221" i="26"/>
  <c r="AK228" i="26"/>
  <c r="AS250" i="22"/>
  <c r="AT250" i="22" s="1"/>
  <c r="AS787" i="22"/>
  <c r="AU787" i="22" s="1"/>
  <c r="AK975" i="22"/>
  <c r="AS115" i="22"/>
  <c r="AT115" i="22" s="1"/>
  <c r="AU115" i="22" s="1"/>
  <c r="AS911" i="22"/>
  <c r="AU911" i="22" s="1"/>
  <c r="AK915" i="22"/>
  <c r="AS194" i="22"/>
  <c r="AT194" i="22" s="1"/>
  <c r="AU194" i="22" s="1"/>
  <c r="AK395" i="22"/>
  <c r="AS378" i="22"/>
  <c r="AT378" i="22" s="1"/>
  <c r="DE240" i="26"/>
  <c r="AK943" i="22"/>
  <c r="AK271" i="22"/>
  <c r="AK1007" i="22"/>
  <c r="AK987" i="22"/>
  <c r="AK939" i="22"/>
  <c r="AT349" i="22"/>
  <c r="AK254" i="22"/>
  <c r="AS158" i="22"/>
  <c r="AT158" i="22" s="1"/>
  <c r="AU158" i="22" s="1"/>
  <c r="AK349" i="22"/>
  <c r="AK99" i="22"/>
  <c r="AS76" i="22"/>
  <c r="AT76" i="22" s="1"/>
  <c r="AU76" i="22" s="1"/>
  <c r="AK52" i="22"/>
  <c r="AS307" i="22"/>
  <c r="AU307" i="22" s="1"/>
  <c r="AK879" i="22"/>
  <c r="AU366" i="22"/>
  <c r="CV37" i="26"/>
  <c r="AS1003" i="22"/>
  <c r="AU1003" i="22" s="1"/>
  <c r="AU277" i="22"/>
  <c r="BU37" i="26"/>
  <c r="AK366" i="22"/>
  <c r="AK863" i="22"/>
  <c r="BL37" i="26"/>
  <c r="AS843" i="22"/>
  <c r="AU843" i="22" s="1"/>
  <c r="AK410" i="22"/>
  <c r="AK803" i="22"/>
  <c r="AS959" i="22"/>
  <c r="AU959" i="22" s="1"/>
  <c r="AK350" i="22"/>
  <c r="AS328" i="22"/>
  <c r="AU328" i="22" s="1"/>
  <c r="AK34" i="22"/>
  <c r="AS771" i="22"/>
  <c r="AU771" i="22" s="1"/>
  <c r="AT281" i="22"/>
  <c r="AK311" i="22"/>
  <c r="AK875" i="22"/>
  <c r="AK927" i="22"/>
  <c r="AK383" i="22"/>
  <c r="AK991" i="22"/>
  <c r="CM35" i="26"/>
  <c r="AK431" i="22"/>
  <c r="AU431" i="22"/>
  <c r="AS292" i="22"/>
  <c r="AU292" i="22" s="1"/>
  <c r="AS895" i="22"/>
  <c r="AU895" i="22" s="1"/>
  <c r="AB32" i="26"/>
  <c r="BU32" i="26"/>
  <c r="BC35" i="26"/>
  <c r="CD32" i="26"/>
  <c r="AK32" i="26"/>
  <c r="AB35" i="26"/>
  <c r="DE35" i="26"/>
  <c r="AK321" i="22"/>
  <c r="BL35" i="26"/>
  <c r="DE32" i="26"/>
  <c r="BU35" i="26"/>
  <c r="CV35" i="26"/>
  <c r="CV32" i="26"/>
  <c r="AS859" i="22"/>
  <c r="AU859" i="22" s="1"/>
  <c r="CM32" i="26"/>
  <c r="CD35" i="26"/>
  <c r="BL32" i="26"/>
  <c r="BC32" i="26"/>
  <c r="AT35" i="26"/>
  <c r="CD37" i="26"/>
  <c r="BC37" i="26"/>
  <c r="AK37" i="26"/>
  <c r="CM37" i="26"/>
  <c r="DE37" i="26"/>
  <c r="AB37" i="26"/>
  <c r="AK277" i="22"/>
  <c r="CV189" i="26"/>
  <c r="CD259" i="26"/>
  <c r="A13" i="14"/>
  <c r="A12" i="22"/>
  <c r="CV222" i="26"/>
  <c r="AK240" i="26"/>
  <c r="BC259" i="26"/>
  <c r="DE259" i="26"/>
  <c r="BU259" i="26"/>
  <c r="CV259" i="26"/>
  <c r="AT259" i="26"/>
  <c r="AK259" i="26"/>
  <c r="CM259" i="26"/>
  <c r="BL259" i="26"/>
  <c r="AU340" i="22"/>
  <c r="AK340" i="22"/>
  <c r="AK281" i="22"/>
  <c r="AK46" i="22"/>
  <c r="AK184" i="22"/>
  <c r="AU396" i="22"/>
  <c r="AS353" i="22"/>
  <c r="AU353" i="22" s="1"/>
  <c r="AK396" i="22"/>
  <c r="AS105" i="22"/>
  <c r="AT105" i="22" s="1"/>
  <c r="AK86" i="22"/>
  <c r="BC26" i="26"/>
  <c r="AB14" i="26"/>
  <c r="BL14" i="26"/>
  <c r="CV14" i="26"/>
  <c r="AS117" i="22"/>
  <c r="AT117" i="22" s="1"/>
  <c r="AU117" i="22" s="1"/>
  <c r="AK183" i="22"/>
  <c r="CM14" i="26"/>
  <c r="DE14" i="26"/>
  <c r="CD14" i="26"/>
  <c r="BU14" i="26"/>
  <c r="AK368" i="22"/>
  <c r="BC14" i="26"/>
  <c r="AT14" i="26"/>
  <c r="CD189" i="26"/>
  <c r="CD247" i="26"/>
  <c r="CM43" i="26"/>
  <c r="BL43" i="26"/>
  <c r="AK156" i="22"/>
  <c r="BC43" i="26"/>
  <c r="AK101" i="22"/>
  <c r="BC53" i="26"/>
  <c r="CV53" i="26"/>
  <c r="AK53" i="26"/>
  <c r="AB53" i="26"/>
  <c r="AT53" i="26"/>
  <c r="CD53" i="26"/>
  <c r="CM53" i="26"/>
  <c r="BL53" i="26"/>
  <c r="BU43" i="26"/>
  <c r="CV43" i="26"/>
  <c r="DE53" i="26"/>
  <c r="AT43" i="26"/>
  <c r="AK43" i="26"/>
  <c r="AK116" i="22"/>
  <c r="AK336" i="22"/>
  <c r="AK361" i="22"/>
  <c r="BU26" i="26"/>
  <c r="AB26" i="26"/>
  <c r="CM26" i="26"/>
  <c r="AS433" i="22"/>
  <c r="AU433" i="22" s="1"/>
  <c r="AK22" i="22"/>
  <c r="AS320" i="22"/>
  <c r="AU320" i="22" s="1"/>
  <c r="CD26" i="26"/>
  <c r="DE26" i="26"/>
  <c r="CV26" i="26"/>
  <c r="AT26" i="26"/>
  <c r="BU232" i="26"/>
  <c r="BL247" i="26"/>
  <c r="BC220" i="26"/>
  <c r="CV220" i="26"/>
  <c r="CD243" i="26"/>
  <c r="CM243" i="26"/>
  <c r="AT243" i="26"/>
  <c r="AB243" i="26"/>
  <c r="BC243" i="26"/>
  <c r="BU243" i="26"/>
  <c r="CV243" i="26"/>
  <c r="BU226" i="26"/>
  <c r="AT226" i="26"/>
  <c r="BC226" i="26"/>
  <c r="AK227" i="26"/>
  <c r="AK243" i="26"/>
  <c r="CV248" i="26"/>
  <c r="BL261" i="26"/>
  <c r="BC261" i="26"/>
  <c r="AT261" i="26"/>
  <c r="BU261" i="26"/>
  <c r="DE261" i="26"/>
  <c r="DE189" i="26"/>
  <c r="AT189" i="26"/>
  <c r="BC189" i="26"/>
  <c r="AK189" i="26"/>
  <c r="BL189" i="26"/>
  <c r="BU218" i="26"/>
  <c r="CV218" i="26"/>
  <c r="AK218" i="26"/>
  <c r="BL218" i="26"/>
  <c r="CM218" i="26"/>
  <c r="BC218" i="26"/>
  <c r="AK226" i="26"/>
  <c r="DE218" i="26"/>
  <c r="BC247" i="26"/>
  <c r="AK247" i="26"/>
  <c r="AT247" i="26"/>
  <c r="CV247" i="26"/>
  <c r="CM247" i="26"/>
  <c r="DE247" i="26"/>
  <c r="BU247" i="26"/>
  <c r="CD239" i="26"/>
  <c r="AK239" i="26"/>
  <c r="AB239" i="26"/>
  <c r="CV239" i="26"/>
  <c r="BC239" i="26"/>
  <c r="DE239" i="26"/>
  <c r="CM229" i="26"/>
  <c r="CM222" i="26"/>
  <c r="AB229" i="26"/>
  <c r="CM239" i="26"/>
  <c r="CV229" i="26"/>
  <c r="BU224" i="26"/>
  <c r="CM224" i="26"/>
  <c r="DE224" i="26"/>
  <c r="CD224" i="26"/>
  <c r="BL224" i="26"/>
  <c r="AK224" i="26"/>
  <c r="AB261" i="26"/>
  <c r="BC227" i="26"/>
  <c r="BL240" i="26"/>
  <c r="AT227" i="26"/>
  <c r="AT239" i="26"/>
  <c r="AK220" i="26"/>
  <c r="CD220" i="26"/>
  <c r="AB220" i="26"/>
  <c r="CM220" i="26"/>
  <c r="BL220" i="26"/>
  <c r="DE220" i="26"/>
  <c r="AT220" i="26"/>
  <c r="AB221" i="26"/>
  <c r="DE226" i="26"/>
  <c r="CV234" i="26"/>
  <c r="BL234" i="26"/>
  <c r="AT234" i="26"/>
  <c r="BU234" i="26"/>
  <c r="BC234" i="26"/>
  <c r="CM234" i="26"/>
  <c r="AK234" i="26"/>
  <c r="CD234" i="26"/>
  <c r="DE43" i="26"/>
  <c r="CD43" i="26"/>
  <c r="BL226" i="26"/>
  <c r="AT218" i="26"/>
  <c r="CV226" i="26"/>
  <c r="CM261" i="26"/>
  <c r="AT221" i="26"/>
  <c r="AB227" i="26"/>
  <c r="AB226" i="26"/>
  <c r="BL242" i="26"/>
  <c r="AB242" i="26"/>
  <c r="BU242" i="26"/>
  <c r="AT242" i="26"/>
  <c r="CM242" i="26"/>
  <c r="AB234" i="26"/>
  <c r="BC242" i="26"/>
  <c r="BU227" i="26"/>
  <c r="BU189" i="26"/>
  <c r="CM240" i="26"/>
  <c r="BC245" i="26"/>
  <c r="CM245" i="26"/>
  <c r="AT245" i="26"/>
  <c r="BU245" i="26"/>
  <c r="BL245" i="26"/>
  <c r="DE245" i="26"/>
  <c r="AK245" i="26"/>
  <c r="CV245" i="26"/>
  <c r="DE248" i="26"/>
  <c r="CM248" i="26"/>
  <c r="BL248" i="26"/>
  <c r="AK248" i="26"/>
  <c r="BC248" i="26"/>
  <c r="DE229" i="26"/>
  <c r="AT229" i="26"/>
  <c r="AK222" i="26"/>
  <c r="AT222" i="26"/>
  <c r="CD222" i="26"/>
  <c r="BU222" i="26"/>
  <c r="AB222" i="26"/>
  <c r="BC229" i="26"/>
  <c r="AT248" i="26"/>
  <c r="CM189" i="26"/>
  <c r="CD218" i="26"/>
  <c r="CD226" i="26"/>
  <c r="CV232" i="26"/>
  <c r="CV65" i="26"/>
  <c r="BU65" i="26"/>
  <c r="CD65" i="26"/>
  <c r="CM65" i="26"/>
  <c r="AT65" i="26"/>
  <c r="DE65" i="26"/>
  <c r="BL65" i="26"/>
  <c r="BL222" i="26"/>
  <c r="AK261" i="26"/>
  <c r="CD229" i="26"/>
  <c r="AB240" i="26"/>
  <c r="CD240" i="26"/>
  <c r="BC240" i="26"/>
  <c r="BU240" i="26"/>
  <c r="AT240" i="26"/>
  <c r="CD227" i="26"/>
  <c r="CV227" i="26"/>
  <c r="CM227" i="26"/>
  <c r="DE227" i="26"/>
  <c r="CV112" i="26"/>
  <c r="CM112" i="26"/>
  <c r="CD248" i="26"/>
  <c r="BL243" i="26"/>
  <c r="BC221" i="26"/>
  <c r="BL221" i="26"/>
  <c r="BU221" i="26"/>
  <c r="DE221" i="26"/>
  <c r="AK221" i="26"/>
  <c r="BC222" i="26"/>
  <c r="DE243" i="26"/>
  <c r="AB248" i="26"/>
  <c r="CV261" i="26"/>
  <c r="CD221" i="26"/>
  <c r="BL229" i="26"/>
  <c r="AK229" i="26"/>
  <c r="CD245" i="26"/>
  <c r="AB65" i="26"/>
  <c r="AU243" i="22"/>
  <c r="AU147" i="22"/>
  <c r="AU106" i="22"/>
  <c r="AT337" i="22"/>
  <c r="AK124" i="22"/>
  <c r="AU274" i="22"/>
  <c r="AT358" i="22"/>
  <c r="AU269" i="22"/>
  <c r="AU418" i="22"/>
  <c r="AU235" i="22"/>
  <c r="AS29" i="22"/>
  <c r="AT29" i="22" s="1"/>
  <c r="AU29" i="22" s="1"/>
  <c r="AU312" i="22"/>
  <c r="AS21" i="22"/>
  <c r="AT21" i="22" s="1"/>
  <c r="AU21" i="22" s="1"/>
  <c r="AU406" i="22"/>
  <c r="AU415" i="22"/>
  <c r="AT313" i="22"/>
  <c r="AU398" i="22"/>
  <c r="AU237" i="22"/>
  <c r="AU302" i="22"/>
  <c r="AT451" i="22"/>
  <c r="AK159" i="22"/>
  <c r="AT370" i="22"/>
  <c r="AU42" i="22"/>
  <c r="AT330" i="22"/>
  <c r="AU308" i="22"/>
  <c r="AU388" i="22"/>
  <c r="AU374" i="22"/>
  <c r="AT405" i="22"/>
  <c r="AU405" i="22"/>
  <c r="AU276" i="22"/>
  <c r="AT152" i="22"/>
  <c r="AU152" i="22" s="1"/>
  <c r="AU240" i="22"/>
  <c r="AU241" i="22"/>
  <c r="AT241" i="22"/>
  <c r="CV24" i="26"/>
  <c r="AB24" i="26"/>
  <c r="DE24" i="26"/>
  <c r="BU24" i="26"/>
  <c r="AK24" i="26"/>
  <c r="BL24" i="26"/>
  <c r="CD24" i="26"/>
  <c r="BC24" i="26"/>
  <c r="AT24" i="26"/>
  <c r="CM24" i="26"/>
  <c r="CM68" i="26"/>
  <c r="DE68" i="26"/>
  <c r="AK68" i="26"/>
  <c r="BL68" i="26"/>
  <c r="CD68" i="26"/>
  <c r="BC68" i="26"/>
  <c r="CV68" i="26"/>
  <c r="CD90" i="26"/>
  <c r="AK90" i="26"/>
  <c r="CM90" i="26"/>
  <c r="AT90" i="26"/>
  <c r="BL90" i="26"/>
  <c r="AB90" i="26"/>
  <c r="AT131" i="26"/>
  <c r="AK131" i="26"/>
  <c r="CD131" i="26"/>
  <c r="DE131" i="26"/>
  <c r="BU131" i="26"/>
  <c r="BU174" i="26"/>
  <c r="BL174" i="26"/>
  <c r="BC174" i="26"/>
  <c r="AK174" i="26"/>
  <c r="AT174" i="26"/>
  <c r="CM174" i="26"/>
  <c r="CD174" i="26"/>
  <c r="AT33" i="26"/>
  <c r="AB33" i="26"/>
  <c r="DE33" i="26"/>
  <c r="CV33" i="26"/>
  <c r="BL33" i="26"/>
  <c r="BC33" i="26"/>
  <c r="CD145" i="26"/>
  <c r="CM145" i="26"/>
  <c r="BC145" i="26"/>
  <c r="AB145" i="26"/>
  <c r="AT145" i="26"/>
  <c r="AK145" i="26"/>
  <c r="BU145" i="26"/>
  <c r="DE145" i="26"/>
  <c r="DE48" i="26"/>
  <c r="BC48" i="26"/>
  <c r="CM48" i="26"/>
  <c r="BL48" i="26"/>
  <c r="AK48" i="26"/>
  <c r="CD48" i="26"/>
  <c r="CV48" i="26"/>
  <c r="AT30" i="26"/>
  <c r="BU30" i="26"/>
  <c r="BL30" i="26"/>
  <c r="DE30" i="26"/>
  <c r="AK30" i="26"/>
  <c r="CM30" i="26"/>
  <c r="CD30" i="26"/>
  <c r="CV30" i="26"/>
  <c r="AB30" i="26"/>
  <c r="BC30" i="26"/>
  <c r="AT204" i="26"/>
  <c r="BL204" i="26"/>
  <c r="AK204" i="26"/>
  <c r="CV204" i="26"/>
  <c r="CD204" i="26"/>
  <c r="DE204" i="26"/>
  <c r="P20" i="12"/>
  <c r="O20" i="12"/>
  <c r="M20" i="12"/>
  <c r="N20" i="12"/>
  <c r="N82" i="12"/>
  <c r="M82" i="12"/>
  <c r="O82" i="12"/>
  <c r="P82" i="12"/>
  <c r="P74" i="12"/>
  <c r="M74" i="12"/>
  <c r="N74" i="12"/>
  <c r="O74" i="12"/>
  <c r="O24" i="12"/>
  <c r="M24" i="12"/>
  <c r="N24" i="12"/>
  <c r="P24" i="12"/>
  <c r="O125" i="12"/>
  <c r="P125" i="12"/>
  <c r="M125" i="12"/>
  <c r="N125" i="12"/>
  <c r="M110" i="12"/>
  <c r="P110" i="12"/>
  <c r="N110" i="12"/>
  <c r="O110" i="12"/>
  <c r="CV107" i="26"/>
  <c r="BC107" i="26"/>
  <c r="DE107" i="26"/>
  <c r="AB107" i="26"/>
  <c r="AK107" i="26"/>
  <c r="BL107" i="26"/>
  <c r="BU107" i="26"/>
  <c r="CD107" i="26"/>
  <c r="AT107" i="26"/>
  <c r="CD61" i="26"/>
  <c r="BU61" i="26"/>
  <c r="AK61" i="26"/>
  <c r="DE61" i="26"/>
  <c r="CM61" i="26"/>
  <c r="AT61" i="26"/>
  <c r="CV61" i="26"/>
  <c r="BL61" i="26"/>
  <c r="DE93" i="26"/>
  <c r="AT93" i="26"/>
  <c r="AB93" i="26"/>
  <c r="BU93" i="26"/>
  <c r="CV93" i="26"/>
  <c r="BC93" i="26"/>
  <c r="AK93" i="26"/>
  <c r="CD160" i="26"/>
  <c r="AB160" i="26"/>
  <c r="BU160" i="26"/>
  <c r="AK160" i="26"/>
  <c r="BL160" i="26"/>
  <c r="DE160" i="26"/>
  <c r="CM160" i="26"/>
  <c r="CV160" i="26"/>
  <c r="AT160" i="26"/>
  <c r="BC160" i="26"/>
  <c r="CV64" i="26"/>
  <c r="CM64" i="26"/>
  <c r="BC64" i="26"/>
  <c r="AK64" i="26"/>
  <c r="DE64" i="26"/>
  <c r="BL64" i="26"/>
  <c r="AT64" i="26"/>
  <c r="CV153" i="26"/>
  <c r="AB153" i="26"/>
  <c r="BC153" i="26"/>
  <c r="AK153" i="26"/>
  <c r="CD153" i="26"/>
  <c r="DE153" i="26"/>
  <c r="BU153" i="26"/>
  <c r="CM153" i="26"/>
  <c r="AT153" i="26"/>
  <c r="BC177" i="26"/>
  <c r="AT177" i="26"/>
  <c r="CV177" i="26"/>
  <c r="BL177" i="26"/>
  <c r="AB177" i="26"/>
  <c r="CD177" i="26"/>
  <c r="DE177" i="26"/>
  <c r="CM177" i="26"/>
  <c r="AT196" i="26"/>
  <c r="DE196" i="26"/>
  <c r="AK196" i="26"/>
  <c r="CV196" i="26"/>
  <c r="AB196" i="26"/>
  <c r="BC196" i="26"/>
  <c r="CD196" i="26"/>
  <c r="CM196" i="26"/>
  <c r="BC213" i="26"/>
  <c r="CM213" i="26"/>
  <c r="AT213" i="26"/>
  <c r="AK213" i="26"/>
  <c r="DE213" i="26"/>
  <c r="BL213" i="26"/>
  <c r="CV213" i="26"/>
  <c r="BU213" i="26"/>
  <c r="BL70" i="26"/>
  <c r="AK70" i="26"/>
  <c r="CM70" i="26"/>
  <c r="AB70" i="26"/>
  <c r="AT70" i="26"/>
  <c r="CD70" i="26"/>
  <c r="BU70" i="26"/>
  <c r="AK209" i="26"/>
  <c r="CD209" i="26"/>
  <c r="AT209" i="26"/>
  <c r="AB209" i="26"/>
  <c r="CM209" i="26"/>
  <c r="BL209" i="26"/>
  <c r="DE209" i="26"/>
  <c r="BC209" i="26"/>
  <c r="BU209" i="26"/>
  <c r="P21" i="12"/>
  <c r="M21" i="12"/>
  <c r="N21" i="12"/>
  <c r="O21" i="12"/>
  <c r="O87" i="12"/>
  <c r="N87" i="12"/>
  <c r="M87" i="12"/>
  <c r="P87" i="12"/>
  <c r="N78" i="12"/>
  <c r="M78" i="12"/>
  <c r="P78" i="12"/>
  <c r="O78" i="12"/>
  <c r="N31" i="12"/>
  <c r="P31" i="12"/>
  <c r="M31" i="12"/>
  <c r="O31" i="12"/>
  <c r="M114" i="12"/>
  <c r="P114" i="12"/>
  <c r="N114" i="12"/>
  <c r="O114" i="12"/>
  <c r="BL115" i="26"/>
  <c r="CV115" i="26"/>
  <c r="AK115" i="26"/>
  <c r="BC115" i="26"/>
  <c r="AT115" i="26"/>
  <c r="DE115" i="26"/>
  <c r="CM115" i="26"/>
  <c r="AB115" i="26"/>
  <c r="BU115" i="26"/>
  <c r="DE84" i="26"/>
  <c r="BL84" i="26"/>
  <c r="BC84" i="26"/>
  <c r="AK84" i="26"/>
  <c r="CV84" i="26"/>
  <c r="CM84" i="26"/>
  <c r="BU84" i="26"/>
  <c r="AK69" i="26"/>
  <c r="DE69" i="26"/>
  <c r="BL69" i="26"/>
  <c r="CV69" i="26"/>
  <c r="CD69" i="26"/>
  <c r="BU69" i="26"/>
  <c r="CM58" i="26"/>
  <c r="AT58" i="26"/>
  <c r="CD58" i="26"/>
  <c r="AK58" i="26"/>
  <c r="BU58" i="26"/>
  <c r="BL58" i="26"/>
  <c r="AB58" i="26"/>
  <c r="BC58" i="26"/>
  <c r="AT98" i="26"/>
  <c r="CM98" i="26"/>
  <c r="AB98" i="26"/>
  <c r="CD98" i="26"/>
  <c r="AK98" i="26"/>
  <c r="BL98" i="26"/>
  <c r="CD184" i="26"/>
  <c r="AB184" i="26"/>
  <c r="DE184" i="26"/>
  <c r="CM184" i="26"/>
  <c r="BU184" i="26"/>
  <c r="CV184" i="26"/>
  <c r="BL184" i="26"/>
  <c r="BC184" i="26"/>
  <c r="AT184" i="26"/>
  <c r="DE73" i="26"/>
  <c r="CV73" i="26"/>
  <c r="BL73" i="26"/>
  <c r="BU73" i="26"/>
  <c r="AT73" i="26"/>
  <c r="AB73" i="26"/>
  <c r="AK73" i="26"/>
  <c r="CM158" i="26"/>
  <c r="CD158" i="26"/>
  <c r="AK158" i="26"/>
  <c r="BU158" i="26"/>
  <c r="AB158" i="26"/>
  <c r="AT158" i="26"/>
  <c r="BC197" i="26"/>
  <c r="AK197" i="26"/>
  <c r="CM197" i="26"/>
  <c r="AT197" i="26"/>
  <c r="BL197" i="26"/>
  <c r="DE197" i="26"/>
  <c r="BC91" i="26"/>
  <c r="CM91" i="26"/>
  <c r="AB91" i="26"/>
  <c r="CD91" i="26"/>
  <c r="AK91" i="26"/>
  <c r="DE91" i="26"/>
  <c r="AT91" i="26"/>
  <c r="BL91" i="26"/>
  <c r="CV91" i="26"/>
  <c r="CD180" i="26"/>
  <c r="AB180" i="26"/>
  <c r="BC180" i="26"/>
  <c r="BU180" i="26"/>
  <c r="BL180" i="26"/>
  <c r="DE180" i="26"/>
  <c r="AK180" i="26"/>
  <c r="AT180" i="26"/>
  <c r="CM180" i="26"/>
  <c r="CD55" i="26"/>
  <c r="DE55" i="26"/>
  <c r="AK55" i="26"/>
  <c r="AT55" i="26"/>
  <c r="AB55" i="26"/>
  <c r="CM55" i="26"/>
  <c r="BU55" i="26"/>
  <c r="CV55" i="26"/>
  <c r="BL55" i="26"/>
  <c r="BC55" i="26"/>
  <c r="M14" i="12"/>
  <c r="P14" i="12"/>
  <c r="O14" i="12"/>
  <c r="N14" i="12"/>
  <c r="M75" i="12"/>
  <c r="N75" i="12"/>
  <c r="P75" i="12"/>
  <c r="O75" i="12"/>
  <c r="P62" i="12"/>
  <c r="O62" i="12"/>
  <c r="M62" i="12"/>
  <c r="N62" i="12"/>
  <c r="O13" i="12"/>
  <c r="N13" i="12"/>
  <c r="P13" i="12"/>
  <c r="M13" i="12"/>
  <c r="O118" i="12"/>
  <c r="P118" i="12"/>
  <c r="N118" i="12"/>
  <c r="M118" i="12"/>
  <c r="P98" i="12"/>
  <c r="M98" i="12"/>
  <c r="N98" i="12"/>
  <c r="O98" i="12"/>
  <c r="M124" i="12"/>
  <c r="N124" i="12"/>
  <c r="P124" i="12"/>
  <c r="O124" i="12"/>
  <c r="N117" i="12"/>
  <c r="P117" i="12"/>
  <c r="M117" i="12"/>
  <c r="O117" i="12"/>
  <c r="P41" i="12"/>
  <c r="M41" i="12"/>
  <c r="N41" i="12"/>
  <c r="O41" i="12"/>
  <c r="P111" i="12"/>
  <c r="M111" i="12"/>
  <c r="N111" i="12"/>
  <c r="O111" i="12"/>
  <c r="P109" i="12"/>
  <c r="O109" i="12"/>
  <c r="N109" i="12"/>
  <c r="M109" i="12"/>
  <c r="CD195" i="26"/>
  <c r="BU195" i="26"/>
  <c r="AK195" i="26"/>
  <c r="CM195" i="26"/>
  <c r="DE195" i="26"/>
  <c r="AT195" i="26"/>
  <c r="CV195" i="26"/>
  <c r="AB195" i="26"/>
  <c r="BC195" i="26"/>
  <c r="BL186" i="26"/>
  <c r="CM186" i="26"/>
  <c r="AB186" i="26"/>
  <c r="CV186" i="26"/>
  <c r="CD186" i="26"/>
  <c r="AK186" i="26"/>
  <c r="AT186" i="26"/>
  <c r="BC186" i="26"/>
  <c r="CM140" i="26"/>
  <c r="AB140" i="26"/>
  <c r="BC140" i="26"/>
  <c r="AK140" i="26"/>
  <c r="BU140" i="26"/>
  <c r="CV140" i="26"/>
  <c r="CD140" i="26"/>
  <c r="DE140" i="26"/>
  <c r="BL140" i="26"/>
  <c r="BU113" i="26"/>
  <c r="AT113" i="26"/>
  <c r="CD113" i="26"/>
  <c r="DE113" i="26"/>
  <c r="AB113" i="26"/>
  <c r="CM113" i="26"/>
  <c r="BL113" i="26"/>
  <c r="CV80" i="26"/>
  <c r="CM80" i="26"/>
  <c r="DE80" i="26"/>
  <c r="BL80" i="26"/>
  <c r="AK80" i="26"/>
  <c r="CD80" i="26"/>
  <c r="BU80" i="26"/>
  <c r="BC80" i="26"/>
  <c r="DE13" i="26"/>
  <c r="BL13" i="26"/>
  <c r="AB13" i="26"/>
  <c r="AT13" i="26"/>
  <c r="AK13" i="26"/>
  <c r="CM13" i="26"/>
  <c r="BC13" i="26"/>
  <c r="CD13" i="26"/>
  <c r="CV13" i="26"/>
  <c r="BU13" i="26"/>
  <c r="AK86" i="26"/>
  <c r="BL86" i="26"/>
  <c r="AT86" i="26"/>
  <c r="BU86" i="26"/>
  <c r="CD86" i="26"/>
  <c r="DE86" i="26"/>
  <c r="BU144" i="26"/>
  <c r="DE144" i="26"/>
  <c r="AK144" i="26"/>
  <c r="CD144" i="26"/>
  <c r="CM144" i="26"/>
  <c r="BC144" i="26"/>
  <c r="AT144" i="26"/>
  <c r="BL144" i="26"/>
  <c r="AB78" i="26"/>
  <c r="CD78" i="26"/>
  <c r="BL78" i="26"/>
  <c r="AK78" i="26"/>
  <c r="CM78" i="26"/>
  <c r="BU78" i="26"/>
  <c r="AK138" i="26"/>
  <c r="CM138" i="26"/>
  <c r="AT138" i="26"/>
  <c r="CV138" i="26"/>
  <c r="DE138" i="26"/>
  <c r="BL138" i="26"/>
  <c r="AT157" i="26"/>
  <c r="CV157" i="26"/>
  <c r="AK157" i="26"/>
  <c r="DE157" i="26"/>
  <c r="BU157" i="26"/>
  <c r="CD157" i="26"/>
  <c r="BL157" i="26"/>
  <c r="CM114" i="26"/>
  <c r="AK114" i="26"/>
  <c r="BL114" i="26"/>
  <c r="BC114" i="26"/>
  <c r="BU114" i="26"/>
  <c r="BU178" i="26"/>
  <c r="BL178" i="26"/>
  <c r="AK178" i="26"/>
  <c r="AT178" i="26"/>
  <c r="CM178" i="26"/>
  <c r="AK161" i="26"/>
  <c r="BL161" i="26"/>
  <c r="DE161" i="26"/>
  <c r="BU161" i="26"/>
  <c r="AT161" i="26"/>
  <c r="CD161" i="26"/>
  <c r="BC161" i="26"/>
  <c r="P80" i="12"/>
  <c r="M80" i="12"/>
  <c r="N80" i="12"/>
  <c r="O80" i="12"/>
  <c r="P70" i="12"/>
  <c r="O70" i="12"/>
  <c r="M70" i="12"/>
  <c r="N70" i="12"/>
  <c r="N16" i="12"/>
  <c r="P16" i="12"/>
  <c r="M16" i="12"/>
  <c r="O16" i="12"/>
  <c r="O122" i="12"/>
  <c r="P122" i="12"/>
  <c r="N122" i="12"/>
  <c r="M122" i="12"/>
  <c r="P102" i="12"/>
  <c r="M102" i="12"/>
  <c r="O102" i="12"/>
  <c r="N102" i="12"/>
  <c r="P128" i="12"/>
  <c r="O128" i="12"/>
  <c r="N128" i="12"/>
  <c r="DE188" i="26"/>
  <c r="BC188" i="26"/>
  <c r="BU188" i="26"/>
  <c r="AK188" i="26"/>
  <c r="BL188" i="26"/>
  <c r="CV188" i="26"/>
  <c r="AT159" i="26"/>
  <c r="DE159" i="26"/>
  <c r="CV159" i="26"/>
  <c r="BC159" i="26"/>
  <c r="CD159" i="26"/>
  <c r="BL159" i="26"/>
  <c r="BU159" i="26"/>
  <c r="CD125" i="26"/>
  <c r="BU125" i="26"/>
  <c r="DE125" i="26"/>
  <c r="CV125" i="26"/>
  <c r="CM125" i="26"/>
  <c r="AK125" i="26"/>
  <c r="CD77" i="26"/>
  <c r="AT77" i="26"/>
  <c r="AB77" i="26"/>
  <c r="CV77" i="26"/>
  <c r="CM77" i="26"/>
  <c r="BL77" i="26"/>
  <c r="AK77" i="26"/>
  <c r="DE77" i="26"/>
  <c r="BU77" i="26"/>
  <c r="BL62" i="26"/>
  <c r="AK62" i="26"/>
  <c r="AB62" i="26"/>
  <c r="CD62" i="26"/>
  <c r="CM62" i="26"/>
  <c r="BU62" i="26"/>
  <c r="CV135" i="26"/>
  <c r="BC89" i="26"/>
  <c r="CM133" i="26"/>
  <c r="CV198" i="26"/>
  <c r="DE219" i="26"/>
  <c r="CD207" i="26"/>
  <c r="CD89" i="26"/>
  <c r="AB188" i="26"/>
  <c r="BC158" i="26"/>
  <c r="CD211" i="26"/>
  <c r="AK143" i="26"/>
  <c r="BU182" i="26"/>
  <c r="CD213" i="26"/>
  <c r="DE118" i="26"/>
  <c r="BU33" i="26"/>
  <c r="BU142" i="26"/>
  <c r="AT62" i="26"/>
  <c r="BC157" i="26"/>
  <c r="BL135" i="26"/>
  <c r="CV109" i="26"/>
  <c r="DE111" i="26"/>
  <c r="AB102" i="26"/>
  <c r="AK119" i="26"/>
  <c r="CM194" i="26"/>
  <c r="CV95" i="26"/>
  <c r="BU186" i="26"/>
  <c r="CV70" i="26"/>
  <c r="CV142" i="26"/>
  <c r="CV209" i="26"/>
  <c r="CD114" i="26"/>
  <c r="BC149" i="26"/>
  <c r="CV101" i="26"/>
  <c r="AB161" i="26"/>
  <c r="CV131" i="26"/>
  <c r="AT84" i="26"/>
  <c r="AB131" i="26"/>
  <c r="AB64" i="26"/>
  <c r="BC70" i="26"/>
  <c r="CM161" i="26"/>
  <c r="BL212" i="26"/>
  <c r="AK184" i="26"/>
  <c r="AT100" i="26"/>
  <c r="AK162" i="26"/>
  <c r="BC73" i="26"/>
  <c r="AK139" i="26"/>
  <c r="CD96" i="26"/>
  <c r="CD178" i="26"/>
  <c r="CM123" i="26"/>
  <c r="CM171" i="26"/>
  <c r="DE38" i="26"/>
  <c r="DE114" i="26"/>
  <c r="DE194" i="26"/>
  <c r="BC212" i="26"/>
  <c r="AT194" i="26"/>
  <c r="CM93" i="26"/>
  <c r="AB79" i="26"/>
  <c r="BL145" i="26"/>
  <c r="AB123" i="26"/>
  <c r="CM131" i="26"/>
  <c r="CV145" i="26"/>
  <c r="DE66" i="26"/>
  <c r="DE130" i="26"/>
  <c r="DE198" i="26"/>
  <c r="AB97" i="26"/>
  <c r="AT38" i="26"/>
  <c r="CD33" i="26"/>
  <c r="AB212" i="26"/>
  <c r="BC86" i="26"/>
  <c r="CD93" i="26"/>
  <c r="CM152" i="26"/>
  <c r="BU152" i="26"/>
  <c r="AB152" i="26"/>
  <c r="BC152" i="26"/>
  <c r="AK152" i="26"/>
  <c r="CV152" i="26"/>
  <c r="DE152" i="26"/>
  <c r="AT152" i="26"/>
  <c r="BL152" i="26"/>
  <c r="CM83" i="26"/>
  <c r="AK83" i="26"/>
  <c r="AT83" i="26"/>
  <c r="AB83" i="26"/>
  <c r="CD83" i="26"/>
  <c r="BL83" i="26"/>
  <c r="DE83" i="26"/>
  <c r="BC83" i="26"/>
  <c r="BU83" i="26"/>
  <c r="AT105" i="26"/>
  <c r="DE105" i="26"/>
  <c r="AB105" i="26"/>
  <c r="AK105" i="26"/>
  <c r="BU105" i="26"/>
  <c r="CM105" i="26"/>
  <c r="CD105" i="26"/>
  <c r="BL105" i="26"/>
  <c r="CV105" i="26"/>
  <c r="CV168" i="26"/>
  <c r="DE168" i="26"/>
  <c r="BU168" i="26"/>
  <c r="CD168" i="26"/>
  <c r="AK168" i="26"/>
  <c r="BC168" i="26"/>
  <c r="BL168" i="26"/>
  <c r="AT168" i="26"/>
  <c r="CM168" i="26"/>
  <c r="AB82" i="26"/>
  <c r="AK82" i="26"/>
  <c r="CD82" i="26"/>
  <c r="BL82" i="26"/>
  <c r="AT82" i="26"/>
  <c r="BC82" i="26"/>
  <c r="BU82" i="26"/>
  <c r="CM82" i="26"/>
  <c r="O36" i="12"/>
  <c r="P36" i="12"/>
  <c r="M36" i="12"/>
  <c r="N36" i="12"/>
  <c r="O99" i="12"/>
  <c r="P99" i="12"/>
  <c r="M99" i="12"/>
  <c r="N99" i="12"/>
  <c r="P94" i="12"/>
  <c r="O94" i="12"/>
  <c r="M94" i="12"/>
  <c r="N94" i="12"/>
  <c r="O53" i="12"/>
  <c r="M53" i="12"/>
  <c r="N53" i="12"/>
  <c r="P53" i="12"/>
  <c r="P25" i="12"/>
  <c r="M25" i="12"/>
  <c r="N25" i="12"/>
  <c r="O25" i="12"/>
  <c r="CD151" i="26"/>
  <c r="CV151" i="26"/>
  <c r="AK151" i="26"/>
  <c r="BL151" i="26"/>
  <c r="DE151" i="26"/>
  <c r="BU151" i="26"/>
  <c r="AT151" i="26"/>
  <c r="DE121" i="26"/>
  <c r="CV121" i="26"/>
  <c r="BC121" i="26"/>
  <c r="AK121" i="26"/>
  <c r="CD121" i="26"/>
  <c r="AT121" i="26"/>
  <c r="BU121" i="26"/>
  <c r="CM121" i="26"/>
  <c r="BL92" i="26"/>
  <c r="DE92" i="26"/>
  <c r="AB92" i="26"/>
  <c r="AT92" i="26"/>
  <c r="AK92" i="26"/>
  <c r="CD92" i="26"/>
  <c r="BC92" i="26"/>
  <c r="CV92" i="26"/>
  <c r="CV72" i="26"/>
  <c r="CD72" i="26"/>
  <c r="DE72" i="26"/>
  <c r="BL72" i="26"/>
  <c r="BU72" i="26"/>
  <c r="BC72" i="26"/>
  <c r="BU116" i="26"/>
  <c r="AT116" i="26"/>
  <c r="DE116" i="26"/>
  <c r="BL116" i="26"/>
  <c r="CM116" i="26"/>
  <c r="CD116" i="26"/>
  <c r="AB116" i="26"/>
  <c r="BC116" i="26"/>
  <c r="CV116" i="26"/>
  <c r="AT176" i="26"/>
  <c r="DE176" i="26"/>
  <c r="AK176" i="26"/>
  <c r="CD176" i="26"/>
  <c r="BU176" i="26"/>
  <c r="CM176" i="26"/>
  <c r="AK200" i="26"/>
  <c r="BL200" i="26"/>
  <c r="DE200" i="26"/>
  <c r="AT200" i="26"/>
  <c r="BU200" i="26"/>
  <c r="CM200" i="26"/>
  <c r="CV200" i="26"/>
  <c r="CD200" i="26"/>
  <c r="BC200" i="26"/>
  <c r="CM71" i="26"/>
  <c r="BL71" i="26"/>
  <c r="CD71" i="26"/>
  <c r="AB71" i="26"/>
  <c r="AT71" i="26"/>
  <c r="AK71" i="26"/>
  <c r="DE71" i="26"/>
  <c r="BC71" i="26"/>
  <c r="BL110" i="26"/>
  <c r="CM110" i="26"/>
  <c r="AT110" i="26"/>
  <c r="CD110" i="26"/>
  <c r="AK110" i="26"/>
  <c r="BU110" i="26"/>
  <c r="CD155" i="26"/>
  <c r="AT155" i="26"/>
  <c r="DE155" i="26"/>
  <c r="AK155" i="26"/>
  <c r="BU155" i="26"/>
  <c r="BC155" i="26"/>
  <c r="CM155" i="26"/>
  <c r="AB122" i="26"/>
  <c r="CD122" i="26"/>
  <c r="AK122" i="26"/>
  <c r="CV122" i="26"/>
  <c r="CM122" i="26"/>
  <c r="BU122" i="26"/>
  <c r="AT122" i="26"/>
  <c r="BC122" i="26"/>
  <c r="P39" i="12"/>
  <c r="M39" i="12"/>
  <c r="O39" i="12"/>
  <c r="N39" i="12"/>
  <c r="P12" i="12"/>
  <c r="O12" i="12"/>
  <c r="M12" i="12"/>
  <c r="N12" i="12"/>
  <c r="P100" i="12"/>
  <c r="O100" i="12"/>
  <c r="M100" i="12"/>
  <c r="N100" i="12"/>
  <c r="M59" i="12"/>
  <c r="O59" i="12"/>
  <c r="P59" i="12"/>
  <c r="N59" i="12"/>
  <c r="N33" i="12"/>
  <c r="O33" i="12"/>
  <c r="P33" i="12"/>
  <c r="M33" i="12"/>
  <c r="BU179" i="26"/>
  <c r="AT179" i="26"/>
  <c r="CM179" i="26"/>
  <c r="BC179" i="26"/>
  <c r="AB179" i="26"/>
  <c r="CV179" i="26"/>
  <c r="DE179" i="26"/>
  <c r="AK179" i="26"/>
  <c r="CD179" i="26"/>
  <c r="CD154" i="26"/>
  <c r="CV154" i="26"/>
  <c r="BC154" i="26"/>
  <c r="AK154" i="26"/>
  <c r="AT154" i="26"/>
  <c r="BL154" i="26"/>
  <c r="CM154" i="26"/>
  <c r="BU154" i="26"/>
  <c r="CD101" i="26"/>
  <c r="BL101" i="26"/>
  <c r="AK101" i="26"/>
  <c r="BU101" i="26"/>
  <c r="DE101" i="26"/>
  <c r="BC101" i="26"/>
  <c r="CV187" i="26"/>
  <c r="CD187" i="26"/>
  <c r="AT187" i="26"/>
  <c r="AK187" i="26"/>
  <c r="CM187" i="26"/>
  <c r="DE187" i="26"/>
  <c r="BU187" i="26"/>
  <c r="BL76" i="26"/>
  <c r="BC76" i="26"/>
  <c r="BU76" i="26"/>
  <c r="CV76" i="26"/>
  <c r="AK76" i="26"/>
  <c r="DE76" i="26"/>
  <c r="CD76" i="26"/>
  <c r="CM172" i="26"/>
  <c r="BL172" i="26"/>
  <c r="AT172" i="26"/>
  <c r="CD172" i="26"/>
  <c r="AB172" i="26"/>
  <c r="DE172" i="26"/>
  <c r="BC172" i="26"/>
  <c r="BU172" i="26"/>
  <c r="O30" i="12"/>
  <c r="P30" i="12"/>
  <c r="N30" i="12"/>
  <c r="M30" i="12"/>
  <c r="N90" i="12"/>
  <c r="M90" i="12"/>
  <c r="O90" i="12"/>
  <c r="P90" i="12"/>
  <c r="M85" i="12"/>
  <c r="P85" i="12"/>
  <c r="O85" i="12"/>
  <c r="N85" i="12"/>
  <c r="O38" i="12"/>
  <c r="P38" i="12"/>
  <c r="N38" i="12"/>
  <c r="M38" i="12"/>
  <c r="N10" i="12"/>
  <c r="O10" i="12"/>
  <c r="M10" i="12"/>
  <c r="P10" i="12"/>
  <c r="N119" i="12"/>
  <c r="O119" i="12"/>
  <c r="P119" i="12"/>
  <c r="M119" i="12"/>
  <c r="N72" i="12"/>
  <c r="P72" i="12"/>
  <c r="O72" i="12"/>
  <c r="M72" i="12"/>
  <c r="O44" i="12"/>
  <c r="N44" i="12"/>
  <c r="M44" i="12"/>
  <c r="P44" i="12"/>
  <c r="P123" i="12"/>
  <c r="O123" i="12"/>
  <c r="M123" i="12"/>
  <c r="N123" i="12"/>
  <c r="O11" i="12"/>
  <c r="P11" i="12"/>
  <c r="N11" i="12"/>
  <c r="M11" i="12"/>
  <c r="N86" i="12"/>
  <c r="M86" i="12"/>
  <c r="O86" i="12"/>
  <c r="P86" i="12"/>
  <c r="N84" i="12"/>
  <c r="P84" i="12"/>
  <c r="M84" i="12"/>
  <c r="O84" i="12"/>
  <c r="AT210" i="26"/>
  <c r="BC210" i="26"/>
  <c r="AK210" i="26"/>
  <c r="CV210" i="26"/>
  <c r="CM210" i="26"/>
  <c r="BU210" i="26"/>
  <c r="AB210" i="26"/>
  <c r="AB15" i="26"/>
  <c r="AK15" i="26"/>
  <c r="AT15" i="26"/>
  <c r="BU15" i="26"/>
  <c r="BL15" i="26"/>
  <c r="CM15" i="26"/>
  <c r="DE15" i="26"/>
  <c r="CD15" i="26"/>
  <c r="CV15" i="26"/>
  <c r="BC15" i="26"/>
  <c r="AT170" i="26"/>
  <c r="BL170" i="26"/>
  <c r="CV170" i="26"/>
  <c r="AK170" i="26"/>
  <c r="CM170" i="26"/>
  <c r="BC170" i="26"/>
  <c r="AB170" i="26"/>
  <c r="CD170" i="26"/>
  <c r="BU170" i="26"/>
  <c r="CM142" i="26"/>
  <c r="AB142" i="26"/>
  <c r="BL142" i="26"/>
  <c r="CD142" i="26"/>
  <c r="AT142" i="26"/>
  <c r="AB183" i="26"/>
  <c r="CD183" i="26"/>
  <c r="AK183" i="26"/>
  <c r="BU183" i="26"/>
  <c r="CV183" i="26"/>
  <c r="CM183" i="26"/>
  <c r="BC183" i="26"/>
  <c r="BL183" i="26"/>
  <c r="CV207" i="26"/>
  <c r="AT207" i="26"/>
  <c r="BC207" i="26"/>
  <c r="AK207" i="26"/>
  <c r="BU207" i="26"/>
  <c r="BL207" i="26"/>
  <c r="BU117" i="26"/>
  <c r="DE117" i="26"/>
  <c r="CV117" i="26"/>
  <c r="AT117" i="26"/>
  <c r="BL117" i="26"/>
  <c r="AK117" i="26"/>
  <c r="CM181" i="26"/>
  <c r="BC181" i="26"/>
  <c r="AK181" i="26"/>
  <c r="DE181" i="26"/>
  <c r="BL181" i="26"/>
  <c r="BU181" i="26"/>
  <c r="AB181" i="26"/>
  <c r="AT181" i="26"/>
  <c r="CV181" i="26"/>
  <c r="BU199" i="26"/>
  <c r="CM199" i="26"/>
  <c r="AB199" i="26"/>
  <c r="CV199" i="26"/>
  <c r="AK199" i="26"/>
  <c r="DE199" i="26"/>
  <c r="CD199" i="26"/>
  <c r="BL199" i="26"/>
  <c r="AT199" i="26"/>
  <c r="BC199" i="26"/>
  <c r="O32" i="12"/>
  <c r="N32" i="12"/>
  <c r="M32" i="12"/>
  <c r="P32" i="12"/>
  <c r="O93" i="12"/>
  <c r="N93" i="12"/>
  <c r="M93" i="12"/>
  <c r="P93" i="12"/>
  <c r="M91" i="12"/>
  <c r="N91" i="12"/>
  <c r="P91" i="12"/>
  <c r="O91" i="12"/>
  <c r="P43" i="12"/>
  <c r="N43" i="12"/>
  <c r="M43" i="12"/>
  <c r="O43" i="12"/>
  <c r="P18" i="12"/>
  <c r="M18" i="12"/>
  <c r="O18" i="12"/>
  <c r="N18" i="12"/>
  <c r="M126" i="12"/>
  <c r="O126" i="12"/>
  <c r="P126" i="12"/>
  <c r="N126" i="12"/>
  <c r="AT72" i="26"/>
  <c r="BC105" i="26"/>
  <c r="AB84" i="26"/>
  <c r="BC74" i="26"/>
  <c r="CM157" i="26"/>
  <c r="DE75" i="26"/>
  <c r="AB159" i="26"/>
  <c r="AB155" i="26"/>
  <c r="CV191" i="26"/>
  <c r="AK159" i="26"/>
  <c r="BL125" i="26"/>
  <c r="BC176" i="26"/>
  <c r="BL195" i="26"/>
  <c r="CM72" i="26"/>
  <c r="CM175" i="26"/>
  <c r="DE58" i="26"/>
  <c r="DE174" i="26"/>
  <c r="BU68" i="26"/>
  <c r="AT139" i="26"/>
  <c r="BL153" i="26"/>
  <c r="BC98" i="26"/>
  <c r="CV155" i="26"/>
  <c r="CD152" i="26"/>
  <c r="CV148" i="26"/>
  <c r="BU197" i="26"/>
  <c r="CM104" i="26"/>
  <c r="AB187" i="26"/>
  <c r="CM191" i="26"/>
  <c r="CV78" i="26"/>
  <c r="CV158" i="26"/>
  <c r="DE62" i="26"/>
  <c r="DE186" i="26"/>
  <c r="BL75" i="26"/>
  <c r="BU194" i="26"/>
  <c r="BC38" i="26"/>
  <c r="AB104" i="26"/>
  <c r="BU103" i="26"/>
  <c r="AB125" i="26"/>
  <c r="AT69" i="26"/>
  <c r="BC78" i="26"/>
  <c r="CV180" i="26"/>
  <c r="BU48" i="26"/>
  <c r="AB162" i="26"/>
  <c r="AK72" i="26"/>
  <c r="CM92" i="26"/>
  <c r="BC173" i="26"/>
  <c r="BL171" i="26"/>
  <c r="BU90" i="26"/>
  <c r="CM139" i="26"/>
  <c r="DE70" i="26"/>
  <c r="DE122" i="26"/>
  <c r="DE210" i="26"/>
  <c r="BL121" i="26"/>
  <c r="BC62" i="26"/>
  <c r="CD138" i="26"/>
  <c r="CV83" i="26"/>
  <c r="CD115" i="26"/>
  <c r="CV71" i="26"/>
  <c r="AB110" i="26"/>
  <c r="BC151" i="26"/>
  <c r="AK142" i="26"/>
  <c r="AB69" i="26"/>
  <c r="CD197" i="26"/>
  <c r="CM188" i="26"/>
  <c r="CV90" i="26"/>
  <c r="CV161" i="26"/>
  <c r="DE82" i="26"/>
  <c r="DE154" i="26"/>
  <c r="AT78" i="26"/>
  <c r="AT140" i="26"/>
  <c r="CM73" i="26"/>
  <c r="CV133" i="26"/>
  <c r="BU212" i="26"/>
  <c r="AB202" i="26"/>
  <c r="CM76" i="26"/>
  <c r="DE193" i="26"/>
  <c r="AK193" i="26"/>
  <c r="BC193" i="26"/>
  <c r="BL193" i="26"/>
  <c r="CD193" i="26"/>
  <c r="CM193" i="26"/>
  <c r="AT193" i="26"/>
  <c r="BU193" i="26"/>
  <c r="CV147" i="26"/>
  <c r="CD147" i="26"/>
  <c r="AK147" i="26"/>
  <c r="AT147" i="26"/>
  <c r="BC147" i="26"/>
  <c r="BU147" i="26"/>
  <c r="AK182" i="26"/>
  <c r="AT182" i="26"/>
  <c r="CV182" i="26"/>
  <c r="CM182" i="26"/>
  <c r="BL182" i="26"/>
  <c r="CD182" i="26"/>
  <c r="BL208" i="26"/>
  <c r="AK208" i="26"/>
  <c r="AT208" i="26"/>
  <c r="DE208" i="26"/>
  <c r="CD208" i="26"/>
  <c r="AB208" i="26"/>
  <c r="AB132" i="26"/>
  <c r="CV132" i="26"/>
  <c r="BL132" i="26"/>
  <c r="CD132" i="26"/>
  <c r="BU132" i="26"/>
  <c r="BC132" i="26"/>
  <c r="CM132" i="26"/>
  <c r="AT132" i="26"/>
  <c r="DE132" i="26"/>
  <c r="CM124" i="26"/>
  <c r="BL124" i="26"/>
  <c r="AT124" i="26"/>
  <c r="CD124" i="26"/>
  <c r="BC124" i="26"/>
  <c r="DE124" i="26"/>
  <c r="CV124" i="26"/>
  <c r="BU124" i="26"/>
  <c r="AB194" i="26"/>
  <c r="AK194" i="26"/>
  <c r="CV194" i="26"/>
  <c r="BL194" i="26"/>
  <c r="BC194" i="26"/>
  <c r="M51" i="12"/>
  <c r="P51" i="12"/>
  <c r="N51" i="12"/>
  <c r="O51" i="12"/>
  <c r="N29" i="12"/>
  <c r="M29" i="12"/>
  <c r="O29" i="12"/>
  <c r="P29" i="12"/>
  <c r="M112" i="12"/>
  <c r="O112" i="12"/>
  <c r="P112" i="12"/>
  <c r="N112" i="12"/>
  <c r="O81" i="12"/>
  <c r="M81" i="12"/>
  <c r="P81" i="12"/>
  <c r="N81" i="12"/>
  <c r="O55" i="12"/>
  <c r="N55" i="12"/>
  <c r="P55" i="12"/>
  <c r="M55" i="12"/>
  <c r="M48" i="12"/>
  <c r="O48" i="12"/>
  <c r="N48" i="12"/>
  <c r="P48" i="12"/>
  <c r="N37" i="12"/>
  <c r="P37" i="12"/>
  <c r="O37" i="12"/>
  <c r="M37" i="12"/>
  <c r="BU217" i="26"/>
  <c r="BC217" i="26"/>
  <c r="CM217" i="26"/>
  <c r="DE217" i="26"/>
  <c r="CD217" i="26"/>
  <c r="CV217" i="26"/>
  <c r="AT217" i="26"/>
  <c r="AB217" i="26"/>
  <c r="BL217" i="26"/>
  <c r="CM185" i="26"/>
  <c r="DE185" i="26"/>
  <c r="AB185" i="26"/>
  <c r="BC185" i="26"/>
  <c r="CV185" i="26"/>
  <c r="BL185" i="26"/>
  <c r="AK185" i="26"/>
  <c r="CD185" i="26"/>
  <c r="BU185" i="26"/>
  <c r="BU165" i="26"/>
  <c r="AB134" i="26"/>
  <c r="CM134" i="26"/>
  <c r="AK134" i="26"/>
  <c r="BL134" i="26"/>
  <c r="BU134" i="26"/>
  <c r="CV134" i="26"/>
  <c r="AT134" i="26"/>
  <c r="BC88" i="26"/>
  <c r="CD88" i="26"/>
  <c r="AK88" i="26"/>
  <c r="CV88" i="26"/>
  <c r="BL88" i="26"/>
  <c r="DE88" i="26"/>
  <c r="AT88" i="26"/>
  <c r="BU88" i="26"/>
  <c r="DE136" i="26"/>
  <c r="BU136" i="26"/>
  <c r="CV136" i="26"/>
  <c r="AB136" i="26"/>
  <c r="CM136" i="26"/>
  <c r="BL136" i="26"/>
  <c r="AK136" i="26"/>
  <c r="BC136" i="26"/>
  <c r="AT136" i="26"/>
  <c r="CD136" i="26"/>
  <c r="BL106" i="26"/>
  <c r="CD106" i="26"/>
  <c r="AT106" i="26"/>
  <c r="AB106" i="26"/>
  <c r="CM106" i="26"/>
  <c r="AK106" i="26"/>
  <c r="CV106" i="26"/>
  <c r="BU106" i="26"/>
  <c r="BC106" i="26"/>
  <c r="CM130" i="26"/>
  <c r="CV130" i="26"/>
  <c r="BC130" i="26"/>
  <c r="BU130" i="26"/>
  <c r="AK130" i="26"/>
  <c r="AB130" i="26"/>
  <c r="AT130" i="26"/>
  <c r="BL130" i="26"/>
  <c r="CM141" i="26"/>
  <c r="AB141" i="26"/>
  <c r="DE141" i="26"/>
  <c r="AK141" i="26"/>
  <c r="BC141" i="26"/>
  <c r="BU141" i="26"/>
  <c r="CV141" i="26"/>
  <c r="CD141" i="26"/>
  <c r="BL141" i="26"/>
  <c r="DE39" i="26"/>
  <c r="BU39" i="26"/>
  <c r="AB39" i="26"/>
  <c r="AK39" i="26"/>
  <c r="AT39" i="26"/>
  <c r="CD39" i="26"/>
  <c r="CV39" i="26"/>
  <c r="BL39" i="26"/>
  <c r="CM39" i="26"/>
  <c r="N54" i="12"/>
  <c r="M54" i="12"/>
  <c r="P54" i="12"/>
  <c r="O54" i="12"/>
  <c r="P35" i="12"/>
  <c r="O35" i="12"/>
  <c r="M35" i="12"/>
  <c r="N35" i="12"/>
  <c r="O116" i="12"/>
  <c r="N116" i="12"/>
  <c r="M116" i="12"/>
  <c r="P116" i="12"/>
  <c r="N88" i="12"/>
  <c r="P88" i="12"/>
  <c r="O88" i="12"/>
  <c r="M88" i="12"/>
  <c r="P60" i="12"/>
  <c r="N60" i="12"/>
  <c r="O60" i="12"/>
  <c r="M60" i="12"/>
  <c r="O63" i="12"/>
  <c r="M63" i="12"/>
  <c r="P63" i="12"/>
  <c r="N63" i="12"/>
  <c r="N52" i="12"/>
  <c r="M52" i="12"/>
  <c r="O52" i="12"/>
  <c r="P52" i="12"/>
  <c r="BL214" i="26"/>
  <c r="CV214" i="26"/>
  <c r="AB214" i="26"/>
  <c r="AT214" i="26"/>
  <c r="CD214" i="26"/>
  <c r="BC214" i="26"/>
  <c r="CM214" i="26"/>
  <c r="AK214" i="26"/>
  <c r="BU214" i="26"/>
  <c r="AT22" i="26"/>
  <c r="BC22" i="26"/>
  <c r="BL22" i="26"/>
  <c r="AB22" i="26"/>
  <c r="AK22" i="26"/>
  <c r="CV22" i="26"/>
  <c r="DE22" i="26"/>
  <c r="BU22" i="26"/>
  <c r="CD22" i="26"/>
  <c r="CM22" i="26"/>
  <c r="DE19" i="26"/>
  <c r="BC19" i="26"/>
  <c r="CV19" i="26"/>
  <c r="CD19" i="26"/>
  <c r="AT19" i="26"/>
  <c r="BU19" i="26"/>
  <c r="CM19" i="26"/>
  <c r="AK19" i="26"/>
  <c r="AB19" i="26"/>
  <c r="BL19" i="26"/>
  <c r="AT146" i="26"/>
  <c r="AB146" i="26"/>
  <c r="AK146" i="26"/>
  <c r="CV146" i="26"/>
  <c r="BU146" i="26"/>
  <c r="BL146" i="26"/>
  <c r="CM146" i="26"/>
  <c r="BC146" i="26"/>
  <c r="CD169" i="26"/>
  <c r="CM169" i="26"/>
  <c r="AB169" i="26"/>
  <c r="AT169" i="26"/>
  <c r="CV169" i="26"/>
  <c r="BC169" i="26"/>
  <c r="DE169" i="26"/>
  <c r="CD94" i="26"/>
  <c r="AK94" i="26"/>
  <c r="AT94" i="26"/>
  <c r="AB94" i="26"/>
  <c r="CM94" i="26"/>
  <c r="BC137" i="26"/>
  <c r="BU137" i="26"/>
  <c r="AB137" i="26"/>
  <c r="AK137" i="26"/>
  <c r="BL137" i="26"/>
  <c r="DE137" i="26"/>
  <c r="CD137" i="26"/>
  <c r="CV137" i="26"/>
  <c r="AT137" i="26"/>
  <c r="DE201" i="26"/>
  <c r="BC201" i="26"/>
  <c r="CM201" i="26"/>
  <c r="AT201" i="26"/>
  <c r="BU201" i="26"/>
  <c r="BL201" i="26"/>
  <c r="AB201" i="26"/>
  <c r="CV201" i="26"/>
  <c r="AK201" i="26"/>
  <c r="DE47" i="26"/>
  <c r="AK47" i="26"/>
  <c r="CD47" i="26"/>
  <c r="AT47" i="26"/>
  <c r="AB47" i="26"/>
  <c r="BU47" i="26"/>
  <c r="CV47" i="26"/>
  <c r="BC47" i="26"/>
  <c r="CM47" i="26"/>
  <c r="CV67" i="26"/>
  <c r="BU67" i="26"/>
  <c r="BC67" i="26"/>
  <c r="AB67" i="26"/>
  <c r="DE67" i="26"/>
  <c r="AK67" i="26"/>
  <c r="CM67" i="26"/>
  <c r="CD67" i="26"/>
  <c r="BL67" i="26"/>
  <c r="CV89" i="26"/>
  <c r="AK89" i="26"/>
  <c r="DE89" i="26"/>
  <c r="BL89" i="26"/>
  <c r="AB89" i="26"/>
  <c r="BU89" i="26"/>
  <c r="CM156" i="26"/>
  <c r="BU156" i="26"/>
  <c r="AK156" i="26"/>
  <c r="DE156" i="26"/>
  <c r="AT156" i="26"/>
  <c r="AB156" i="26"/>
  <c r="BC156" i="26"/>
  <c r="CV156" i="26"/>
  <c r="BL156" i="26"/>
  <c r="DE175" i="26"/>
  <c r="AK175" i="26"/>
  <c r="CD175" i="26"/>
  <c r="CV175" i="26"/>
  <c r="AT175" i="26"/>
  <c r="BL175" i="26"/>
  <c r="AB175" i="26"/>
  <c r="BU175" i="26"/>
  <c r="CV143" i="26"/>
  <c r="BU143" i="26"/>
  <c r="DE143" i="26"/>
  <c r="AT143" i="26"/>
  <c r="AB143" i="26"/>
  <c r="CD143" i="26"/>
  <c r="BL143" i="26"/>
  <c r="O46" i="12"/>
  <c r="P46" i="12"/>
  <c r="N46" i="12"/>
  <c r="M46" i="12"/>
  <c r="P19" i="12"/>
  <c r="M19" i="12"/>
  <c r="N19" i="12"/>
  <c r="O19" i="12"/>
  <c r="P105" i="12"/>
  <c r="N105" i="12"/>
  <c r="M105" i="12"/>
  <c r="O105" i="12"/>
  <c r="M65" i="12"/>
  <c r="P65" i="12"/>
  <c r="O65" i="12"/>
  <c r="N65" i="12"/>
  <c r="M40" i="12"/>
  <c r="O40" i="12"/>
  <c r="P40" i="12"/>
  <c r="N40" i="12"/>
  <c r="P22" i="12"/>
  <c r="N22" i="12"/>
  <c r="O22" i="12"/>
  <c r="M22" i="12"/>
  <c r="O120" i="12"/>
  <c r="N120" i="12"/>
  <c r="M120" i="12"/>
  <c r="P120" i="12"/>
  <c r="M97" i="12"/>
  <c r="P97" i="12"/>
  <c r="O97" i="12"/>
  <c r="N97" i="12"/>
  <c r="P58" i="12"/>
  <c r="O58" i="12"/>
  <c r="N58" i="12"/>
  <c r="M58" i="12"/>
  <c r="P56" i="12"/>
  <c r="N56" i="12"/>
  <c r="O56" i="12"/>
  <c r="M56" i="12"/>
  <c r="AB166" i="26"/>
  <c r="AK166" i="26"/>
  <c r="AT166" i="26"/>
  <c r="BC166" i="26"/>
  <c r="CV166" i="26"/>
  <c r="DE166" i="26"/>
  <c r="BL166" i="26"/>
  <c r="CM166" i="26"/>
  <c r="BU166" i="26"/>
  <c r="AK127" i="26"/>
  <c r="DE127" i="26"/>
  <c r="CD127" i="26"/>
  <c r="CV127" i="26"/>
  <c r="BC127" i="26"/>
  <c r="BL127" i="26"/>
  <c r="BU127" i="26"/>
  <c r="AT127" i="26"/>
  <c r="CM66" i="26"/>
  <c r="BL66" i="26"/>
  <c r="AT66" i="26"/>
  <c r="CD66" i="26"/>
  <c r="BU66" i="26"/>
  <c r="BC66" i="26"/>
  <c r="AB66" i="26"/>
  <c r="AK66" i="26"/>
  <c r="CM59" i="26"/>
  <c r="AK59" i="26"/>
  <c r="CV59" i="26"/>
  <c r="CD59" i="26"/>
  <c r="DE59" i="26"/>
  <c r="BU59" i="26"/>
  <c r="BC59" i="26"/>
  <c r="BU126" i="26"/>
  <c r="AT126" i="26"/>
  <c r="BC126" i="26"/>
  <c r="CD126" i="26"/>
  <c r="DE126" i="26"/>
  <c r="CM126" i="26"/>
  <c r="AK126" i="26"/>
  <c r="AB126" i="26"/>
  <c r="CV211" i="26"/>
  <c r="AK211" i="26"/>
  <c r="AT211" i="26"/>
  <c r="BC211" i="26"/>
  <c r="CM211" i="26"/>
  <c r="DE211" i="26"/>
  <c r="CV81" i="26"/>
  <c r="CM81" i="26"/>
  <c r="BL81" i="26"/>
  <c r="AT81" i="26"/>
  <c r="DE81" i="26"/>
  <c r="BU81" i="26"/>
  <c r="AB81" i="26"/>
  <c r="AK81" i="26"/>
  <c r="BU97" i="26"/>
  <c r="AK97" i="26"/>
  <c r="AT97" i="26"/>
  <c r="CM97" i="26"/>
  <c r="BL97" i="26"/>
  <c r="DE97" i="26"/>
  <c r="CV203" i="26"/>
  <c r="AB203" i="26"/>
  <c r="BC203" i="26"/>
  <c r="CM203" i="26"/>
  <c r="DE203" i="26"/>
  <c r="BU203" i="26"/>
  <c r="AT203" i="26"/>
  <c r="CD203" i="26"/>
  <c r="AT99" i="26"/>
  <c r="AK99" i="26"/>
  <c r="CV99" i="26"/>
  <c r="BL99" i="26"/>
  <c r="CD99" i="26"/>
  <c r="DE99" i="26"/>
  <c r="BC99" i="26"/>
  <c r="CM99" i="26"/>
  <c r="BU99" i="26"/>
  <c r="P47" i="12"/>
  <c r="M47" i="12"/>
  <c r="N47" i="12"/>
  <c r="O47" i="12"/>
  <c r="O26" i="12"/>
  <c r="P26" i="12"/>
  <c r="N26" i="12"/>
  <c r="M26" i="12"/>
  <c r="O108" i="12"/>
  <c r="N108" i="12"/>
  <c r="M108" i="12"/>
  <c r="P108" i="12"/>
  <c r="O73" i="12"/>
  <c r="N73" i="12"/>
  <c r="M73" i="12"/>
  <c r="P73" i="12"/>
  <c r="N49" i="12"/>
  <c r="P49" i="12"/>
  <c r="O49" i="12"/>
  <c r="M49" i="12"/>
  <c r="N34" i="12"/>
  <c r="P34" i="12"/>
  <c r="O34" i="12"/>
  <c r="M34" i="12"/>
  <c r="N23" i="12"/>
  <c r="M23" i="12"/>
  <c r="O23" i="12"/>
  <c r="P23" i="12"/>
  <c r="BL206" i="26"/>
  <c r="CD206" i="26"/>
  <c r="BC206" i="26"/>
  <c r="CM206" i="26"/>
  <c r="AB206" i="26"/>
  <c r="AK206" i="26"/>
  <c r="BU206" i="26"/>
  <c r="AT206" i="26"/>
  <c r="CM149" i="26"/>
  <c r="AB149" i="26"/>
  <c r="AK149" i="26"/>
  <c r="CV149" i="26"/>
  <c r="AT149" i="26"/>
  <c r="DE149" i="26"/>
  <c r="AT80" i="26"/>
  <c r="AB174" i="26"/>
  <c r="AB68" i="26"/>
  <c r="BC90" i="26"/>
  <c r="DE123" i="26"/>
  <c r="DE207" i="26"/>
  <c r="DE147" i="26"/>
  <c r="BL158" i="26"/>
  <c r="CD84" i="26"/>
  <c r="BL74" i="26"/>
  <c r="AB59" i="26"/>
  <c r="BL131" i="26"/>
  <c r="BL211" i="26"/>
  <c r="CD117" i="26"/>
  <c r="CM127" i="26"/>
  <c r="CM207" i="26"/>
  <c r="DE74" i="26"/>
  <c r="DE178" i="26"/>
  <c r="AB213" i="26"/>
  <c r="BU92" i="26"/>
  <c r="BU177" i="26"/>
  <c r="BC117" i="26"/>
  <c r="BC187" i="26"/>
  <c r="CM101" i="26"/>
  <c r="CD188" i="26"/>
  <c r="BL169" i="26"/>
  <c r="AB138" i="26"/>
  <c r="BC142" i="26"/>
  <c r="AB88" i="26"/>
  <c r="BC61" i="26"/>
  <c r="CD97" i="26"/>
  <c r="AB133" i="26"/>
  <c r="CV110" i="26"/>
  <c r="CV174" i="26"/>
  <c r="DE78" i="26"/>
  <c r="CD201" i="26"/>
  <c r="BU64" i="26"/>
  <c r="BU169" i="26"/>
  <c r="AT68" i="26"/>
  <c r="BC113" i="26"/>
  <c r="AT133" i="26"/>
  <c r="BC110" i="26"/>
  <c r="BU71" i="26"/>
  <c r="AT101" i="26"/>
  <c r="AB114" i="26"/>
  <c r="BL94" i="26"/>
  <c r="AT188" i="26"/>
  <c r="AK33" i="26"/>
  <c r="BC182" i="26"/>
  <c r="BL187" i="26"/>
  <c r="BU98" i="26"/>
  <c r="CD146" i="26"/>
  <c r="CD210" i="26"/>
  <c r="CM147" i="26"/>
  <c r="DE98" i="26"/>
  <c r="DE158" i="26"/>
  <c r="DE134" i="26"/>
  <c r="BC134" i="26"/>
  <c r="BC178" i="26"/>
  <c r="BL149" i="26"/>
  <c r="AT125" i="26"/>
  <c r="BL176" i="26"/>
  <c r="AK177" i="26"/>
  <c r="AB157" i="26"/>
  <c r="AB154" i="26"/>
  <c r="AB197" i="26"/>
  <c r="CM69" i="26"/>
  <c r="CM204" i="26"/>
  <c r="CV97" i="26"/>
  <c r="DE94" i="26"/>
  <c r="CM89" i="26"/>
  <c r="BL59" i="26"/>
  <c r="AB176" i="26"/>
  <c r="CM208" i="26"/>
  <c r="CD198" i="26"/>
  <c r="BU91" i="26"/>
  <c r="AT20" i="26"/>
  <c r="AK20" i="26"/>
  <c r="BU20" i="26"/>
  <c r="BL20" i="26"/>
  <c r="DE20" i="26"/>
  <c r="CD20" i="26"/>
  <c r="CV20" i="26"/>
  <c r="CM20" i="26"/>
  <c r="AB20" i="26"/>
  <c r="BC20" i="26"/>
  <c r="AT108" i="26"/>
  <c r="AK108" i="26"/>
  <c r="BL108" i="26"/>
  <c r="AB108" i="26"/>
  <c r="CD108" i="26"/>
  <c r="BU108" i="26"/>
  <c r="BC108" i="26"/>
  <c r="CM108" i="26"/>
  <c r="CV108" i="26"/>
  <c r="DE108" i="26"/>
  <c r="BU44" i="26"/>
  <c r="AB44" i="26"/>
  <c r="AK44" i="26"/>
  <c r="DE44" i="26"/>
  <c r="CV44" i="26"/>
  <c r="CD44" i="26"/>
  <c r="AT44" i="26"/>
  <c r="BC44" i="26"/>
  <c r="BL44" i="26"/>
  <c r="BU63" i="26"/>
  <c r="AT63" i="26"/>
  <c r="CV63" i="26"/>
  <c r="CD63" i="26"/>
  <c r="BC63" i="26"/>
  <c r="AB63" i="26"/>
  <c r="AK63" i="26"/>
  <c r="DE63" i="26"/>
  <c r="CM63" i="26"/>
  <c r="BL63" i="26"/>
  <c r="BU129" i="26"/>
  <c r="AK129" i="26"/>
  <c r="BC129" i="26"/>
  <c r="BL129" i="26"/>
  <c r="CD129" i="26"/>
  <c r="DE129" i="26"/>
  <c r="AT129" i="26"/>
  <c r="AT190" i="26"/>
  <c r="AB190" i="26"/>
  <c r="CD190" i="26"/>
  <c r="AK190" i="26"/>
  <c r="BU190" i="26"/>
  <c r="BL190" i="26"/>
  <c r="BC190" i="26"/>
  <c r="CM190" i="26"/>
  <c r="CM212" i="26"/>
  <c r="AT212" i="26"/>
  <c r="CD212" i="26"/>
  <c r="AK212" i="26"/>
  <c r="DE212" i="26"/>
  <c r="BC104" i="26"/>
  <c r="AK104" i="26"/>
  <c r="DE104" i="26"/>
  <c r="CV104" i="26"/>
  <c r="BL104" i="26"/>
  <c r="BU104" i="26"/>
  <c r="AT104" i="26"/>
  <c r="CV123" i="26"/>
  <c r="CD123" i="26"/>
  <c r="BC123" i="26"/>
  <c r="BU123" i="26"/>
  <c r="AK123" i="26"/>
  <c r="AT123" i="26"/>
  <c r="BL165" i="26"/>
  <c r="AT165" i="26"/>
  <c r="AK165" i="26"/>
  <c r="BC165" i="26"/>
  <c r="DE165" i="26"/>
  <c r="CV165" i="26"/>
  <c r="CM102" i="26"/>
  <c r="BL102" i="26"/>
  <c r="CD102" i="26"/>
  <c r="BU102" i="26"/>
  <c r="BC102" i="26"/>
  <c r="CV102" i="26"/>
  <c r="M67" i="12"/>
  <c r="N67" i="12"/>
  <c r="O67" i="12"/>
  <c r="P67" i="12"/>
  <c r="M50" i="12"/>
  <c r="O50" i="12"/>
  <c r="P50" i="12"/>
  <c r="N50" i="12"/>
  <c r="O106" i="12"/>
  <c r="P106" i="12"/>
  <c r="N106" i="12"/>
  <c r="M106" i="12"/>
  <c r="M83" i="12"/>
  <c r="P83" i="12"/>
  <c r="N83" i="12"/>
  <c r="O83" i="12"/>
  <c r="P104" i="12"/>
  <c r="M104" i="12"/>
  <c r="N104" i="12"/>
  <c r="O104" i="12"/>
  <c r="O95" i="12"/>
  <c r="M95" i="12"/>
  <c r="N95" i="12"/>
  <c r="P95" i="12"/>
  <c r="BL202" i="26"/>
  <c r="CM202" i="26"/>
  <c r="BC202" i="26"/>
  <c r="AK202" i="26"/>
  <c r="BU202" i="26"/>
  <c r="CD202" i="26"/>
  <c r="CV202" i="26"/>
  <c r="BL162" i="26"/>
  <c r="BU162" i="26"/>
  <c r="BC162" i="26"/>
  <c r="CM162" i="26"/>
  <c r="AT162" i="26"/>
  <c r="CD148" i="26"/>
  <c r="BU148" i="26"/>
  <c r="BL148" i="26"/>
  <c r="AK148" i="26"/>
  <c r="AT148" i="26"/>
  <c r="DE148" i="26"/>
  <c r="AB148" i="26"/>
  <c r="CM148" i="26"/>
  <c r="CD74" i="26"/>
  <c r="CM74" i="26"/>
  <c r="BU74" i="26"/>
  <c r="AK74" i="26"/>
  <c r="AB74" i="26"/>
  <c r="AT74" i="26"/>
  <c r="CM33" i="26"/>
  <c r="AT28" i="26"/>
  <c r="CV28" i="26"/>
  <c r="AB28" i="26"/>
  <c r="DE28" i="26"/>
  <c r="BC28" i="26"/>
  <c r="CM28" i="26"/>
  <c r="BL28" i="26"/>
  <c r="CD28" i="26"/>
  <c r="BU28" i="26"/>
  <c r="AK28" i="26"/>
  <c r="DE21" i="26"/>
  <c r="AT21" i="26"/>
  <c r="AB21" i="26"/>
  <c r="BC21" i="26"/>
  <c r="CD21" i="26"/>
  <c r="AK21" i="26"/>
  <c r="CM21" i="26"/>
  <c r="BU21" i="26"/>
  <c r="BL21" i="26"/>
  <c r="CV21" i="26"/>
  <c r="DE85" i="26"/>
  <c r="BL85" i="26"/>
  <c r="AB85" i="26"/>
  <c r="AT85" i="26"/>
  <c r="AK85" i="26"/>
  <c r="BU85" i="26"/>
  <c r="CV85" i="26"/>
  <c r="CV139" i="26"/>
  <c r="DE139" i="26"/>
  <c r="CD139" i="26"/>
  <c r="BU139" i="26"/>
  <c r="BC139" i="26"/>
  <c r="CD171" i="26"/>
  <c r="CV171" i="26"/>
  <c r="AB171" i="26"/>
  <c r="AT171" i="26"/>
  <c r="AK171" i="26"/>
  <c r="BU171" i="26"/>
  <c r="BL191" i="26"/>
  <c r="DE191" i="26"/>
  <c r="AB191" i="26"/>
  <c r="BU191" i="26"/>
  <c r="AK191" i="26"/>
  <c r="BC191" i="26"/>
  <c r="CD191" i="26"/>
  <c r="N9" i="12"/>
  <c r="P9" i="12"/>
  <c r="M9" i="12"/>
  <c r="O9" i="12"/>
  <c r="O71" i="12"/>
  <c r="N71" i="12"/>
  <c r="P71" i="12"/>
  <c r="M71" i="12"/>
  <c r="O57" i="12"/>
  <c r="N57" i="12"/>
  <c r="P57" i="12"/>
  <c r="M57" i="12"/>
  <c r="P113" i="12"/>
  <c r="N113" i="12"/>
  <c r="O113" i="12"/>
  <c r="M113" i="12"/>
  <c r="M89" i="12"/>
  <c r="P89" i="12"/>
  <c r="O89" i="12"/>
  <c r="N89" i="12"/>
  <c r="P115" i="12"/>
  <c r="O115" i="12"/>
  <c r="M115" i="12"/>
  <c r="N115" i="12"/>
  <c r="P107" i="12"/>
  <c r="M107" i="12"/>
  <c r="N107" i="12"/>
  <c r="O107" i="12"/>
  <c r="CM198" i="26"/>
  <c r="AB198" i="26"/>
  <c r="BU198" i="26"/>
  <c r="BL198" i="26"/>
  <c r="AT198" i="26"/>
  <c r="BC198" i="26"/>
  <c r="DE164" i="26"/>
  <c r="BU164" i="26"/>
  <c r="AK164" i="26"/>
  <c r="CV164" i="26"/>
  <c r="CD164" i="26"/>
  <c r="AB164" i="26"/>
  <c r="BC164" i="26"/>
  <c r="AT164" i="26"/>
  <c r="BL164" i="26"/>
  <c r="CM164" i="26"/>
  <c r="BU135" i="26"/>
  <c r="AT135" i="26"/>
  <c r="AK135" i="26"/>
  <c r="CD135" i="26"/>
  <c r="BU38" i="26"/>
  <c r="CD38" i="26"/>
  <c r="AB38" i="26"/>
  <c r="BL38" i="26"/>
  <c r="CM38" i="26"/>
  <c r="AK38" i="26"/>
  <c r="AB75" i="26"/>
  <c r="CD75" i="26"/>
  <c r="BU75" i="26"/>
  <c r="BC75" i="26"/>
  <c r="AK75" i="26"/>
  <c r="CV75" i="26"/>
  <c r="AT75" i="26"/>
  <c r="AB119" i="26"/>
  <c r="DE119" i="26"/>
  <c r="CD119" i="26"/>
  <c r="AT119" i="26"/>
  <c r="BL119" i="26"/>
  <c r="CV119" i="26"/>
  <c r="BU119" i="26"/>
  <c r="BC119" i="26"/>
  <c r="BC205" i="26"/>
  <c r="AT205" i="26"/>
  <c r="AB205" i="26"/>
  <c r="CM205" i="26"/>
  <c r="BL205" i="26"/>
  <c r="AK205" i="26"/>
  <c r="CD205" i="26"/>
  <c r="BU205" i="26"/>
  <c r="DE205" i="26"/>
  <c r="CD118" i="26"/>
  <c r="BL118" i="26"/>
  <c r="AT118" i="26"/>
  <c r="CM118" i="26"/>
  <c r="BU118" i="26"/>
  <c r="AK118" i="26"/>
  <c r="CV118" i="26"/>
  <c r="CV111" i="26"/>
  <c r="AB111" i="26"/>
  <c r="BL111" i="26"/>
  <c r="AK111" i="26"/>
  <c r="CD111" i="26"/>
  <c r="AT111" i="26"/>
  <c r="BC111" i="26"/>
  <c r="DE133" i="26"/>
  <c r="BL133" i="26"/>
  <c r="AK133" i="26"/>
  <c r="BC133" i="26"/>
  <c r="BU133" i="26"/>
  <c r="AB219" i="26"/>
  <c r="CM219" i="26"/>
  <c r="AT219" i="26"/>
  <c r="BU219" i="26"/>
  <c r="BC219" i="26"/>
  <c r="CD219" i="26"/>
  <c r="AK219" i="26"/>
  <c r="CV219" i="26"/>
  <c r="O61" i="12"/>
  <c r="P61" i="12"/>
  <c r="N61" i="12"/>
  <c r="M61" i="12"/>
  <c r="M42" i="12"/>
  <c r="P42" i="12"/>
  <c r="O42" i="12"/>
  <c r="N42" i="12"/>
  <c r="N121" i="12"/>
  <c r="P121" i="12"/>
  <c r="O121" i="12"/>
  <c r="M121" i="12"/>
  <c r="N96" i="12"/>
  <c r="P96" i="12"/>
  <c r="M96" i="12"/>
  <c r="O96" i="12"/>
  <c r="N68" i="12"/>
  <c r="P68" i="12"/>
  <c r="O68" i="12"/>
  <c r="M68" i="12"/>
  <c r="N76" i="12"/>
  <c r="P76" i="12"/>
  <c r="O76" i="12"/>
  <c r="M76" i="12"/>
  <c r="N66" i="12"/>
  <c r="O66" i="12"/>
  <c r="P66" i="12"/>
  <c r="M66" i="12"/>
  <c r="N17" i="12"/>
  <c r="P17" i="12"/>
  <c r="O17" i="12"/>
  <c r="M17" i="12"/>
  <c r="M101" i="12"/>
  <c r="O101" i="12"/>
  <c r="P101" i="12"/>
  <c r="N101" i="12"/>
  <c r="O69" i="12"/>
  <c r="P69" i="12"/>
  <c r="N69" i="12"/>
  <c r="M69" i="12"/>
  <c r="M28" i="12"/>
  <c r="O28" i="12"/>
  <c r="P28" i="12"/>
  <c r="N28" i="12"/>
  <c r="P27" i="12"/>
  <c r="N27" i="12"/>
  <c r="O27" i="12"/>
  <c r="M27" i="12"/>
  <c r="CV100" i="26"/>
  <c r="CD100" i="26"/>
  <c r="AB100" i="26"/>
  <c r="AK100" i="26"/>
  <c r="BC100" i="26"/>
  <c r="DE100" i="26"/>
  <c r="DE103" i="26"/>
  <c r="BL103" i="26"/>
  <c r="AK103" i="26"/>
  <c r="BC103" i="26"/>
  <c r="CM103" i="26"/>
  <c r="CV103" i="26"/>
  <c r="AT103" i="26"/>
  <c r="CV192" i="26"/>
  <c r="AB192" i="26"/>
  <c r="AK192" i="26"/>
  <c r="CD192" i="26"/>
  <c r="BU192" i="26"/>
  <c r="DE192" i="26"/>
  <c r="BC192" i="26"/>
  <c r="AT192" i="26"/>
  <c r="CM120" i="26"/>
  <c r="AK120" i="26"/>
  <c r="BC120" i="26"/>
  <c r="BU120" i="26"/>
  <c r="AB120" i="26"/>
  <c r="AT120" i="26"/>
  <c r="BL120" i="26"/>
  <c r="CD120" i="26"/>
  <c r="DE120" i="26"/>
  <c r="CD167" i="26"/>
  <c r="AT167" i="26"/>
  <c r="BU167" i="26"/>
  <c r="DE167" i="26"/>
  <c r="AB167" i="26"/>
  <c r="BL167" i="26"/>
  <c r="AK167" i="26"/>
  <c r="CV167" i="26"/>
  <c r="BC167" i="26"/>
  <c r="BC96" i="26"/>
  <c r="DE96" i="26"/>
  <c r="BL96" i="26"/>
  <c r="CV96" i="26"/>
  <c r="AB96" i="26"/>
  <c r="AT96" i="26"/>
  <c r="CM96" i="26"/>
  <c r="BU96" i="26"/>
  <c r="CV79" i="26"/>
  <c r="CM79" i="26"/>
  <c r="BL79" i="26"/>
  <c r="DE79" i="26"/>
  <c r="AT79" i="26"/>
  <c r="CD79" i="26"/>
  <c r="BC79" i="26"/>
  <c r="AK79" i="26"/>
  <c r="P64" i="12"/>
  <c r="M64" i="12"/>
  <c r="N64" i="12"/>
  <c r="O64" i="12"/>
  <c r="P45" i="12"/>
  <c r="O45" i="12"/>
  <c r="N45" i="12"/>
  <c r="M45" i="12"/>
  <c r="P127" i="12"/>
  <c r="M127" i="12"/>
  <c r="N127" i="12"/>
  <c r="O127" i="12"/>
  <c r="O103" i="12"/>
  <c r="P103" i="12"/>
  <c r="N103" i="12"/>
  <c r="M103" i="12"/>
  <c r="O77" i="12"/>
  <c r="N77" i="12"/>
  <c r="M77" i="12"/>
  <c r="P77" i="12"/>
  <c r="N92" i="12"/>
  <c r="P92" i="12"/>
  <c r="M92" i="12"/>
  <c r="O92" i="12"/>
  <c r="O79" i="12"/>
  <c r="M79" i="12"/>
  <c r="N79" i="12"/>
  <c r="P79" i="12"/>
  <c r="CD173" i="26"/>
  <c r="CM173" i="26"/>
  <c r="AK173" i="26"/>
  <c r="BU173" i="26"/>
  <c r="DE173" i="26"/>
  <c r="CV173" i="26"/>
  <c r="BL173" i="26"/>
  <c r="AT173" i="26"/>
  <c r="BL109" i="26"/>
  <c r="AK109" i="26"/>
  <c r="BU109" i="26"/>
  <c r="DE109" i="26"/>
  <c r="AB109" i="26"/>
  <c r="AT109" i="26"/>
  <c r="CD109" i="26"/>
  <c r="BC95" i="26"/>
  <c r="CD95" i="26"/>
  <c r="CM95" i="26"/>
  <c r="AT95" i="26"/>
  <c r="DE95" i="26"/>
  <c r="BL95" i="26"/>
  <c r="AK95" i="26"/>
  <c r="BU138" i="26"/>
  <c r="BC77" i="26"/>
  <c r="AB147" i="26"/>
  <c r="AB61" i="26"/>
  <c r="BC118" i="26"/>
  <c r="CV172" i="26"/>
  <c r="DE171" i="26"/>
  <c r="CM86" i="26"/>
  <c r="BU196" i="26"/>
  <c r="AB211" i="26"/>
  <c r="AT114" i="26"/>
  <c r="CD73" i="26"/>
  <c r="AB103" i="26"/>
  <c r="BC125" i="26"/>
  <c r="AK132" i="26"/>
  <c r="BL147" i="26"/>
  <c r="BU94" i="26"/>
  <c r="CD165" i="26"/>
  <c r="CM135" i="26"/>
  <c r="CV86" i="26"/>
  <c r="DE110" i="26"/>
  <c r="DE206" i="26"/>
  <c r="AB86" i="26"/>
  <c r="BU100" i="26"/>
  <c r="BU208" i="26"/>
  <c r="BC131" i="26"/>
  <c r="BC208" i="26"/>
  <c r="CM137" i="26"/>
  <c r="CM109" i="26"/>
  <c r="CV176" i="26"/>
  <c r="CD156" i="26"/>
  <c r="AB117" i="26"/>
  <c r="BL93" i="26"/>
  <c r="CM100" i="26"/>
  <c r="BC138" i="26"/>
  <c r="AT202" i="26"/>
  <c r="AB80" i="26"/>
  <c r="CM143" i="26"/>
  <c r="CV62" i="26"/>
  <c r="CV126" i="26"/>
  <c r="CV193" i="26"/>
  <c r="DE90" i="26"/>
  <c r="CM107" i="26"/>
  <c r="AK102" i="26"/>
  <c r="BL47" i="26"/>
  <c r="CD166" i="26"/>
  <c r="BU95" i="26"/>
  <c r="CV120" i="26"/>
  <c r="AT76" i="26"/>
  <c r="AB151" i="26"/>
  <c r="AB72" i="26"/>
  <c r="AT183" i="26"/>
  <c r="CM129" i="26"/>
  <c r="DE135" i="26"/>
  <c r="CD81" i="26"/>
  <c r="BL122" i="26"/>
  <c r="CD85" i="26"/>
  <c r="CD64" i="26"/>
  <c r="AK172" i="26"/>
  <c r="CV98" i="26"/>
  <c r="AK116" i="26"/>
  <c r="BL139" i="26"/>
  <c r="BL203" i="26"/>
  <c r="BU204" i="26"/>
  <c r="CD162" i="26"/>
  <c r="CM111" i="26"/>
  <c r="CM159" i="26"/>
  <c r="CV129" i="26"/>
  <c r="DE106" i="26"/>
  <c r="DE170" i="26"/>
  <c r="AB165" i="26"/>
  <c r="BC69" i="26"/>
  <c r="BC204" i="26"/>
  <c r="BL196" i="26"/>
  <c r="BC94" i="26"/>
  <c r="AB178" i="26"/>
  <c r="CV144" i="26"/>
  <c r="AT185" i="26"/>
  <c r="BC135" i="26"/>
  <c r="AK124" i="26"/>
  <c r="AB204" i="26"/>
  <c r="AB144" i="26"/>
  <c r="CD149" i="26"/>
  <c r="CM85" i="26"/>
  <c r="CV58" i="26"/>
  <c r="CV113" i="26"/>
  <c r="CV206" i="26"/>
  <c r="DE102" i="26"/>
  <c r="DE190" i="26"/>
  <c r="AB48" i="26"/>
  <c r="CV178" i="26"/>
  <c r="CM192" i="26"/>
  <c r="AK113" i="26"/>
  <c r="AB182" i="26"/>
  <c r="CV114" i="26"/>
  <c r="CV197" i="26"/>
  <c r="CV162" i="26"/>
  <c r="AK217" i="26"/>
  <c r="CD134" i="26"/>
  <c r="AT48" i="26"/>
  <c r="AU67" i="22"/>
  <c r="AT59" i="22"/>
  <c r="AU59" i="22" s="1"/>
  <c r="AU329" i="22"/>
  <c r="AT33" i="22"/>
  <c r="AU33" i="22" s="1"/>
  <c r="AU231" i="22"/>
  <c r="AT231" i="22"/>
  <c r="AT74" i="22"/>
  <c r="AU74" i="22" s="1"/>
  <c r="AT159" i="22"/>
  <c r="AU159" i="22" s="1"/>
  <c r="AT101" i="22"/>
  <c r="AU101" i="22" s="1"/>
  <c r="AU485" i="22"/>
  <c r="AT485" i="22"/>
  <c r="AT286" i="22"/>
  <c r="AU286" i="22"/>
  <c r="AT345" i="22"/>
  <c r="AU345" i="22"/>
  <c r="AU310" i="22"/>
  <c r="AT310" i="22"/>
  <c r="AT402" i="22"/>
  <c r="AT414" i="22"/>
  <c r="AU414" i="22"/>
  <c r="AT69" i="22"/>
  <c r="AU69" i="22" s="1"/>
  <c r="AT142" i="22"/>
  <c r="AU142" i="22" s="1"/>
  <c r="AU434" i="22"/>
  <c r="AT434" i="22"/>
  <c r="AT289" i="22"/>
  <c r="AU289" i="22"/>
  <c r="AU185" i="22"/>
  <c r="AU228" i="22"/>
  <c r="AT228" i="22"/>
  <c r="AU394" i="22"/>
  <c r="AT394" i="22"/>
  <c r="AU447" i="22"/>
  <c r="AT447" i="22"/>
  <c r="AU314" i="22"/>
  <c r="AT314" i="22"/>
  <c r="AT475" i="22"/>
  <c r="AU475" i="22"/>
  <c r="AT90" i="22"/>
  <c r="AU90" i="22" s="1"/>
  <c r="AT427" i="22"/>
  <c r="AU427" i="22"/>
  <c r="AT95" i="22"/>
  <c r="AU95" i="22" s="1"/>
  <c r="AU361" i="22"/>
  <c r="AT361" i="22"/>
  <c r="AT183" i="22"/>
  <c r="AU183" i="22" s="1"/>
  <c r="AT226" i="22"/>
  <c r="AU226" i="22"/>
  <c r="AT309" i="22"/>
  <c r="AU309" i="22"/>
  <c r="AT495" i="22"/>
  <c r="AU495" i="22"/>
  <c r="AT453" i="22"/>
  <c r="AU453" i="22"/>
  <c r="AT254" i="22"/>
  <c r="AU254" i="22"/>
  <c r="AU487" i="22"/>
  <c r="AT487" i="22"/>
  <c r="AT22" i="22"/>
  <c r="AU22" i="22" s="1"/>
  <c r="AU350" i="22"/>
  <c r="AT350" i="22"/>
  <c r="AT211" i="22"/>
  <c r="AU211" i="22" s="1"/>
  <c r="AT227" i="22"/>
  <c r="AU227" i="22"/>
  <c r="AT437" i="22"/>
  <c r="AU437" i="22"/>
  <c r="AT450" i="22"/>
  <c r="AU450" i="22"/>
  <c r="AU221" i="22"/>
  <c r="AT221" i="22"/>
  <c r="AU294" i="22"/>
  <c r="AT294" i="22"/>
  <c r="AU233" i="22"/>
  <c r="AT233" i="22"/>
  <c r="AT469" i="22"/>
  <c r="AU469" i="22"/>
  <c r="AT352" i="22"/>
  <c r="AU352" i="22"/>
  <c r="AT140" i="22"/>
  <c r="AU140" i="22" s="1"/>
  <c r="AT452" i="22"/>
  <c r="AU452" i="22"/>
  <c r="AT52" i="22"/>
  <c r="AU52" i="22" s="1"/>
  <c r="AU293" i="22"/>
  <c r="AT293" i="22"/>
  <c r="AT87" i="22"/>
  <c r="AU87" i="22" s="1"/>
  <c r="AT134" i="22"/>
  <c r="AU134" i="22" s="1"/>
  <c r="AT96" i="22"/>
  <c r="AU96" i="22" s="1"/>
  <c r="AT256" i="22"/>
  <c r="AU256" i="22"/>
  <c r="AU419" i="22"/>
  <c r="AT419" i="22"/>
  <c r="AT432" i="22"/>
  <c r="AU432" i="22"/>
  <c r="AT216" i="22"/>
  <c r="AU216" i="22" s="1"/>
  <c r="AT124" i="22"/>
  <c r="AU124" i="22" s="1"/>
  <c r="AT260" i="22"/>
  <c r="AU260" i="22"/>
  <c r="AU342" i="22"/>
  <c r="AT342" i="22"/>
  <c r="AT166" i="22"/>
  <c r="AU166" i="22" s="1"/>
  <c r="AU348" i="22"/>
  <c r="AT348" i="22"/>
  <c r="AT296" i="22"/>
  <c r="AU296" i="22"/>
  <c r="AU306" i="22"/>
  <c r="AT306" i="22"/>
  <c r="AT486" i="22"/>
  <c r="AU486" i="22"/>
  <c r="AT107" i="22"/>
  <c r="AU107" i="22" s="1"/>
  <c r="AT436" i="22"/>
  <c r="AU436" i="22"/>
  <c r="AT389" i="22"/>
  <c r="AU389" i="22"/>
  <c r="AT144" i="22"/>
  <c r="AU144" i="22" s="1"/>
  <c r="AT410" i="22"/>
  <c r="AU410" i="22"/>
  <c r="AU476" i="22"/>
  <c r="AT476" i="22"/>
  <c r="AT220" i="22"/>
  <c r="AU220" i="22"/>
  <c r="AT321" i="22"/>
  <c r="AU321" i="22"/>
  <c r="AU483" i="22"/>
  <c r="AT483" i="22"/>
  <c r="AT118" i="22"/>
  <c r="AU118" i="22" s="1"/>
  <c r="AT141" i="22"/>
  <c r="AU141" i="22" s="1"/>
  <c r="AT28" i="22"/>
  <c r="AU28" i="22" s="1"/>
  <c r="AT364" i="22"/>
  <c r="AU364" i="22"/>
  <c r="AT111" i="22"/>
  <c r="AU111" i="22" s="1"/>
  <c r="AU456" i="22"/>
  <c r="AT456" i="22"/>
  <c r="AT182" i="22"/>
  <c r="AU182" i="22" s="1"/>
  <c r="AT204" i="22"/>
  <c r="AU204" i="22" s="1"/>
  <c r="AU332" i="22"/>
  <c r="AT332" i="22"/>
  <c r="AT48" i="22"/>
  <c r="AU48" i="22" s="1"/>
  <c r="AT316" i="22"/>
  <c r="AU316" i="22"/>
  <c r="AT39" i="22"/>
  <c r="AU39" i="22" s="1"/>
  <c r="AT416" i="22"/>
  <c r="AU416" i="22"/>
  <c r="AU280" i="22"/>
  <c r="AT280" i="22"/>
  <c r="AT129" i="22"/>
  <c r="AU129" i="22" s="1"/>
  <c r="AT480" i="22"/>
  <c r="AU480" i="22"/>
  <c r="AT454" i="22"/>
  <c r="AU454" i="22"/>
  <c r="AT104" i="22"/>
  <c r="AU104" i="22" s="1"/>
  <c r="AT448" i="22"/>
  <c r="AU448" i="22"/>
  <c r="AT121" i="22"/>
  <c r="AU121" i="22" s="1"/>
  <c r="AT368" i="22"/>
  <c r="AU368" i="22"/>
  <c r="AT446" i="22"/>
  <c r="AU446" i="22"/>
  <c r="AT44" i="22"/>
  <c r="AU44" i="22" s="1"/>
  <c r="AT145" i="22"/>
  <c r="AU145" i="22" s="1"/>
  <c r="AT395" i="22"/>
  <c r="AU395" i="22"/>
  <c r="AT97" i="22"/>
  <c r="AU97" i="22" s="1"/>
  <c r="AT262" i="22"/>
  <c r="AU262" i="22"/>
  <c r="AU481" i="22"/>
  <c r="AT481" i="22"/>
  <c r="AT465" i="22"/>
  <c r="AU465" i="22"/>
  <c r="AU336" i="22"/>
  <c r="AT336" i="22"/>
  <c r="AT468" i="22"/>
  <c r="AU468" i="22"/>
  <c r="AU464" i="22"/>
  <c r="AT464" i="22"/>
  <c r="AU252" i="22"/>
  <c r="AT252" i="22"/>
  <c r="AU423" i="22"/>
  <c r="AT423" i="22"/>
  <c r="AT441" i="22"/>
  <c r="AU441" i="22"/>
  <c r="AT56" i="22"/>
  <c r="AU56" i="22" s="1"/>
  <c r="AT417" i="22"/>
  <c r="AU417" i="22"/>
  <c r="AU471" i="22"/>
  <c r="AT471" i="22"/>
  <c r="AT341" i="22"/>
  <c r="AU341" i="22"/>
  <c r="AU278" i="22"/>
  <c r="AT278" i="22"/>
  <c r="AT71" i="22"/>
  <c r="AU71" i="22" s="1"/>
  <c r="AT272" i="22"/>
  <c r="AU272" i="22"/>
  <c r="AT497" i="22"/>
  <c r="AU497" i="22"/>
  <c r="AT425" i="22"/>
  <c r="AU425" i="22"/>
  <c r="AU457" i="22"/>
  <c r="AT457" i="22"/>
  <c r="AU429" i="22"/>
  <c r="AT429" i="22"/>
  <c r="AT458" i="22"/>
  <c r="AU458" i="22"/>
  <c r="AU297" i="22"/>
  <c r="AT297" i="22"/>
  <c r="AT79" i="22"/>
  <c r="AU79" i="22" s="1"/>
  <c r="AT439" i="22"/>
  <c r="AU439" i="22"/>
  <c r="AU449" i="22"/>
  <c r="AT449" i="22"/>
  <c r="AT163" i="22"/>
  <c r="AU163" i="22" s="1"/>
  <c r="AT195" i="22"/>
  <c r="AU195" i="22" s="1"/>
  <c r="AU319" i="22"/>
  <c r="AT319" i="22"/>
  <c r="AT110" i="22"/>
  <c r="AU110" i="22" s="1"/>
  <c r="AU273" i="22"/>
  <c r="AT273" i="22"/>
  <c r="AT463" i="22"/>
  <c r="AU463" i="22"/>
  <c r="AU239" i="22"/>
  <c r="AT239" i="22"/>
  <c r="AT61" i="22"/>
  <c r="AU61" i="22" s="1"/>
  <c r="AT261" i="22"/>
  <c r="AU261" i="22"/>
  <c r="AU232" i="22"/>
  <c r="AT232" i="22"/>
  <c r="AT40" i="22"/>
  <c r="AU40" i="22" s="1"/>
  <c r="AT153" i="22"/>
  <c r="AU153" i="22" s="1"/>
  <c r="AU323" i="22"/>
  <c r="AT323" i="22"/>
  <c r="AT84" i="22"/>
  <c r="AU84" i="22" s="1"/>
  <c r="AT11" i="22"/>
  <c r="AU11" i="22" s="1"/>
  <c r="AU467" i="22"/>
  <c r="AT467" i="22"/>
  <c r="AT369" i="22"/>
  <c r="AU369" i="22"/>
  <c r="AU219" i="22"/>
  <c r="AT219" i="22"/>
  <c r="AK82" i="22"/>
  <c r="AS82" i="22"/>
  <c r="AT82" i="22" s="1"/>
  <c r="AU82" i="22" s="1"/>
  <c r="AT238" i="22"/>
  <c r="AU238" i="22"/>
  <c r="AU411" i="22"/>
  <c r="AT411" i="22"/>
  <c r="AT24" i="22"/>
  <c r="AU24" i="22" s="1"/>
  <c r="AU371" i="22"/>
  <c r="AT371" i="22"/>
  <c r="AT359" i="22"/>
  <c r="AU359" i="22"/>
  <c r="AT58" i="22"/>
  <c r="AU58" i="22" s="1"/>
  <c r="AT177" i="22"/>
  <c r="AU177" i="22" s="1"/>
  <c r="AT54" i="22"/>
  <c r="AU54" i="22" s="1"/>
  <c r="AT35" i="22"/>
  <c r="AU35" i="22" s="1"/>
  <c r="AT279" i="22"/>
  <c r="AU279" i="22"/>
  <c r="AT207" i="22"/>
  <c r="AU207" i="22" s="1"/>
  <c r="AU373" i="22"/>
  <c r="AT373" i="22"/>
  <c r="AT462" i="22"/>
  <c r="AU462" i="22"/>
  <c r="AU331" i="22"/>
  <c r="AT331" i="22"/>
  <c r="AT62" i="22"/>
  <c r="AU62" i="22" s="1"/>
  <c r="AT498" i="22"/>
  <c r="AU498" i="22"/>
  <c r="AT234" i="22"/>
  <c r="AU234" i="22"/>
  <c r="AU399" i="22"/>
  <c r="AT399" i="22"/>
  <c r="AU363" i="22"/>
  <c r="AT363" i="22"/>
  <c r="AT291" i="22"/>
  <c r="AU291" i="22"/>
  <c r="AT251" i="22"/>
  <c r="AU251" i="22"/>
  <c r="AU387" i="22"/>
  <c r="AT387" i="22"/>
  <c r="AU248" i="22"/>
  <c r="AT248" i="22"/>
  <c r="AT383" i="22"/>
  <c r="AU383" i="22"/>
  <c r="AU295" i="22"/>
  <c r="AT295" i="22"/>
  <c r="AT157" i="22"/>
  <c r="AU157" i="22" s="1"/>
  <c r="AU283" i="22"/>
  <c r="AT283" i="22"/>
  <c r="AT253" i="22"/>
  <c r="AU253" i="22"/>
  <c r="AT119" i="22"/>
  <c r="AU119" i="22" s="1"/>
  <c r="AT255" i="22"/>
  <c r="AU255" i="22"/>
  <c r="AT161" i="22"/>
  <c r="AU161" i="22" s="1"/>
  <c r="AU315" i="22"/>
  <c r="AT315" i="22"/>
  <c r="AU275" i="22"/>
  <c r="AT275" i="22"/>
  <c r="AT343" i="22"/>
  <c r="AU343" i="22"/>
  <c r="AT339" i="22"/>
  <c r="AU339" i="22"/>
  <c r="AU385" i="22"/>
  <c r="AT385" i="22"/>
  <c r="AU1012" i="22"/>
  <c r="AT1012" i="22"/>
  <c r="AT490" i="22"/>
  <c r="AU490" i="22"/>
  <c r="AT375" i="22"/>
  <c r="AU375" i="22"/>
  <c r="AT123" i="22"/>
  <c r="AU123" i="22" s="1"/>
  <c r="AU391" i="22"/>
  <c r="AT391" i="22"/>
  <c r="AU263" i="22"/>
  <c r="AT263" i="22"/>
  <c r="AT247" i="22"/>
  <c r="AU247" i="22"/>
  <c r="AT271" i="22"/>
  <c r="AU271" i="22"/>
  <c r="AT127" i="22"/>
  <c r="AU127" i="22" s="1"/>
  <c r="AU347" i="22"/>
  <c r="AT347" i="22"/>
  <c r="AT162" i="22"/>
  <c r="AU162" i="22" s="1"/>
  <c r="AT225" i="22"/>
  <c r="AU225" i="22"/>
  <c r="AU335" i="22"/>
  <c r="AT335" i="22"/>
  <c r="AU311" i="22"/>
  <c r="AT311" i="22"/>
  <c r="AT287" i="22"/>
  <c r="AU287" i="22"/>
  <c r="AT109" i="22"/>
  <c r="AU109" i="22" s="1"/>
  <c r="AT16" i="22"/>
  <c r="AU16" i="22" s="1"/>
  <c r="AT438" i="22"/>
  <c r="AU438" i="22"/>
  <c r="AT31" i="22"/>
  <c r="AU31" i="22" s="1"/>
  <c r="AT212" i="22"/>
  <c r="AU212" i="22" s="1"/>
  <c r="AT36" i="22"/>
  <c r="AU36" i="22" s="1"/>
  <c r="AT282" i="22"/>
  <c r="AU282" i="22"/>
  <c r="AT327" i="22"/>
  <c r="AU327" i="22"/>
  <c r="AT170" i="22"/>
  <c r="AU170" i="22" s="1"/>
  <c r="AT466" i="22"/>
  <c r="AU466" i="22"/>
  <c r="AT12" i="22"/>
  <c r="AU12" i="22" s="1"/>
  <c r="AU403" i="22"/>
  <c r="AT403" i="22"/>
  <c r="AU379" i="22"/>
  <c r="AT379" i="22"/>
  <c r="AU303" i="22"/>
  <c r="AT303" i="22"/>
  <c r="AU267" i="22"/>
  <c r="AT267" i="22"/>
  <c r="AT20" i="22"/>
  <c r="AU20" i="22" s="1"/>
  <c r="AT422" i="22"/>
  <c r="AU422" i="22"/>
  <c r="AU407" i="22"/>
  <c r="AT407" i="22"/>
  <c r="AU367" i="22"/>
  <c r="AT367" i="22"/>
  <c r="AU381" i="22"/>
  <c r="AT381" i="22"/>
  <c r="AU351" i="22"/>
  <c r="AT351" i="22"/>
  <c r="AT174" i="22"/>
  <c r="AU174" i="22" s="1"/>
  <c r="AU236" i="22" l="1"/>
  <c r="AU494" i="22"/>
  <c r="AT218" i="22"/>
  <c r="AU413" i="22"/>
  <c r="AT482" i="22"/>
  <c r="AU209" i="22"/>
  <c r="AT290" i="22"/>
  <c r="AU222" i="22"/>
  <c r="AT229" i="22"/>
  <c r="AU284" i="22"/>
  <c r="AU409" i="22"/>
  <c r="AU390" i="22"/>
  <c r="AT459" i="22"/>
  <c r="AT244" i="22"/>
  <c r="AU299" i="22"/>
  <c r="AU491" i="22"/>
  <c r="AT223" i="22"/>
  <c r="AU393" i="22"/>
  <c r="AT492" i="22"/>
  <c r="AU499" i="22"/>
  <c r="AU298" i="22"/>
  <c r="AU322" i="22"/>
  <c r="AT301" i="22"/>
  <c r="AU304" i="22"/>
  <c r="AU420" i="22"/>
  <c r="AU421" i="22"/>
  <c r="AT408" i="22"/>
  <c r="AT338" i="22"/>
  <c r="AU380" i="22"/>
  <c r="AT259" i="22"/>
  <c r="AT435" i="22"/>
  <c r="AU105" i="22"/>
  <c r="AT461" i="22"/>
  <c r="AU217" i="22"/>
  <c r="AU404" i="22"/>
  <c r="AT440" i="22"/>
  <c r="AT328" i="22"/>
  <c r="AU288" i="22"/>
  <c r="AT224" i="22"/>
  <c r="AU324" i="22"/>
  <c r="AU285" i="22"/>
  <c r="AU400" i="22"/>
  <c r="AU489" i="22"/>
  <c r="AU91" i="22"/>
  <c r="AT264" i="22"/>
  <c r="AU378" i="22"/>
  <c r="AU428" i="22"/>
  <c r="AU250" i="22"/>
  <c r="AT300" i="22"/>
  <c r="AT433" i="22"/>
  <c r="AT292" i="22"/>
  <c r="AT307" i="22"/>
  <c r="AT353" i="22"/>
  <c r="A13" i="22"/>
  <c r="A14" i="14"/>
  <c r="AT320" i="22"/>
  <c r="AU8" i="22" l="1"/>
  <c r="A14" i="22"/>
  <c r="A15" i="14"/>
  <c r="A16" i="14" l="1"/>
  <c r="A15" i="22"/>
  <c r="A16" i="22" l="1"/>
  <c r="AY16" i="22" s="1"/>
  <c r="A17" i="14"/>
  <c r="A18" i="14" l="1"/>
  <c r="A17" i="22"/>
  <c r="A19" i="14" l="1"/>
  <c r="A18" i="22"/>
  <c r="A20" i="14" l="1"/>
  <c r="A19" i="22"/>
  <c r="A20" i="22" l="1"/>
  <c r="A21" i="14"/>
  <c r="A21" i="22" l="1"/>
  <c r="A22" i="14"/>
  <c r="A23" i="14" l="1"/>
  <c r="A22" i="22"/>
  <c r="Z22" i="22" l="1"/>
  <c r="AA22" i="22"/>
  <c r="B12" i="26"/>
  <c r="A23" i="22"/>
  <c r="A24" i="14"/>
  <c r="A25" i="14" l="1"/>
  <c r="A24" i="22"/>
  <c r="AA23" i="22"/>
  <c r="Z23" i="22"/>
  <c r="Z24" i="22" l="1"/>
  <c r="AA24" i="22"/>
  <c r="A26" i="14"/>
  <c r="A25" i="22"/>
  <c r="B13" i="26"/>
  <c r="D13" i="26" s="1"/>
  <c r="Z25" i="22" l="1"/>
  <c r="AA25" i="22"/>
  <c r="A26" i="22"/>
  <c r="A27" i="14"/>
  <c r="A27" i="22" l="1"/>
  <c r="A28" i="14"/>
  <c r="A29" i="14" l="1"/>
  <c r="A28" i="22"/>
  <c r="A30" i="14" l="1"/>
  <c r="A29" i="22"/>
  <c r="Z29" i="22" l="1"/>
  <c r="AA29" i="22"/>
  <c r="A31" i="14"/>
  <c r="A30" i="22"/>
  <c r="Z30" i="22" l="1"/>
  <c r="AA30" i="22"/>
  <c r="A32" i="14"/>
  <c r="A31" i="22"/>
  <c r="AA31" i="22" l="1"/>
  <c r="Z31" i="22"/>
  <c r="A32" i="22"/>
  <c r="A33" i="14"/>
  <c r="Z32" i="22" l="1"/>
  <c r="AA32" i="22"/>
  <c r="B14" i="26"/>
  <c r="D14" i="26" s="1"/>
  <c r="A34" i="14"/>
  <c r="A33" i="22"/>
  <c r="Z33" i="22" l="1"/>
  <c r="AA33" i="22"/>
  <c r="A34" i="22"/>
  <c r="A35" i="14"/>
  <c r="B15" i="26"/>
  <c r="D15" i="26" s="1"/>
  <c r="A35" i="22" l="1"/>
  <c r="A36" i="14"/>
  <c r="Z34" i="22"/>
  <c r="AA34" i="22"/>
  <c r="A36" i="22" l="1"/>
  <c r="A37" i="14"/>
  <c r="B16" i="26"/>
  <c r="D16" i="26" s="1"/>
  <c r="A38" i="14" l="1"/>
  <c r="A37" i="22"/>
  <c r="AA36" i="22"/>
  <c r="Z36" i="22"/>
  <c r="AA37" i="22" l="1"/>
  <c r="Z37" i="22"/>
  <c r="A39" i="14"/>
  <c r="A38" i="22"/>
  <c r="AA38" i="22" l="1"/>
  <c r="Z38" i="22"/>
  <c r="A39" i="22"/>
  <c r="A40" i="14"/>
  <c r="B17" i="26"/>
  <c r="D17" i="26" s="1"/>
  <c r="B18" i="26" l="1"/>
  <c r="D18" i="26" s="1"/>
  <c r="A41" i="14"/>
  <c r="A40" i="22"/>
  <c r="AA39" i="22"/>
  <c r="Z39" i="22"/>
  <c r="AA40" i="22" l="1"/>
  <c r="Z40" i="22"/>
  <c r="A42" i="14"/>
  <c r="A41" i="22"/>
  <c r="A42" i="22" l="1"/>
  <c r="A43" i="14"/>
  <c r="A43" i="22" l="1"/>
  <c r="A44" i="14"/>
  <c r="Z42" i="22"/>
  <c r="AA42" i="22"/>
  <c r="A45" i="14" l="1"/>
  <c r="A44" i="22"/>
  <c r="A45" i="22" l="1"/>
  <c r="A46" i="14"/>
  <c r="A47" i="14" l="1"/>
  <c r="B19" i="26" s="1"/>
  <c r="D19" i="26" s="1"/>
  <c r="A46" i="22"/>
  <c r="A48" i="14" l="1"/>
  <c r="A47" i="22"/>
  <c r="AA47" i="22" l="1"/>
  <c r="Z47" i="22"/>
  <c r="A48" i="22"/>
  <c r="A49" i="14"/>
  <c r="AA48" i="22" l="1"/>
  <c r="Z48" i="22"/>
  <c r="A50" i="14"/>
  <c r="A49" i="22"/>
  <c r="AA49" i="22" l="1"/>
  <c r="Z49" i="22"/>
  <c r="A50" i="22"/>
  <c r="A51" i="14"/>
  <c r="AA50" i="22" l="1"/>
  <c r="Z50" i="22"/>
  <c r="A51" i="22"/>
  <c r="A52" i="14"/>
  <c r="Z51" i="22" l="1"/>
  <c r="AA51" i="22"/>
  <c r="A53" i="14"/>
  <c r="A52" i="22"/>
  <c r="B20" i="26" l="1"/>
  <c r="D20" i="26" s="1"/>
  <c r="A53" i="22"/>
  <c r="A54" i="14"/>
  <c r="A55" i="14" l="1"/>
  <c r="A54" i="22"/>
  <c r="B21" i="26"/>
  <c r="D21" i="26" s="1"/>
  <c r="Z53" i="22"/>
  <c r="AA53" i="22"/>
  <c r="Z54" i="22" l="1"/>
  <c r="AA54" i="22"/>
  <c r="A55" i="22"/>
  <c r="B22" i="26"/>
  <c r="D22" i="26" s="1"/>
  <c r="A56" i="14"/>
  <c r="AA55" i="22" l="1"/>
  <c r="Z55" i="22"/>
  <c r="A57" i="14"/>
  <c r="A56" i="22"/>
  <c r="B23" i="26"/>
  <c r="D23" i="26" s="1"/>
  <c r="AA56" i="22" l="1"/>
  <c r="Z56" i="22"/>
  <c r="B24" i="26"/>
  <c r="D24" i="26" s="1"/>
  <c r="A57" i="22"/>
  <c r="A58" i="14"/>
  <c r="A58" i="22" l="1"/>
  <c r="A59" i="14"/>
  <c r="Z57" i="22"/>
  <c r="AA57" i="22"/>
  <c r="A59" i="22" l="1"/>
  <c r="A60" i="14"/>
  <c r="A60" i="22" l="1"/>
  <c r="B25" i="26"/>
  <c r="D25" i="26" s="1"/>
  <c r="A61" i="14"/>
  <c r="A62" i="14" l="1"/>
  <c r="A61" i="22"/>
  <c r="AA60" i="22"/>
  <c r="Z60" i="22"/>
  <c r="A62" i="22" l="1"/>
  <c r="A63" i="14"/>
  <c r="AA62" i="22" l="1"/>
  <c r="Z62" i="22"/>
  <c r="A63" i="22"/>
  <c r="A64" i="14"/>
  <c r="B26" i="26"/>
  <c r="D26" i="26" s="1"/>
  <c r="A65" i="14" l="1"/>
  <c r="A64" i="22"/>
  <c r="AA63" i="22"/>
  <c r="Z63" i="22"/>
  <c r="A65" i="22" l="1"/>
  <c r="A66" i="14"/>
  <c r="Z65" i="22" l="1"/>
  <c r="AA65" i="22"/>
  <c r="A67" i="14"/>
  <c r="A66" i="22"/>
  <c r="A67" i="22" l="1"/>
  <c r="A68" i="14"/>
  <c r="AA67" i="22" l="1"/>
  <c r="Z67" i="22"/>
  <c r="A68" i="22"/>
  <c r="B27" i="26"/>
  <c r="D27" i="26" s="1"/>
  <c r="A69" i="14"/>
  <c r="A70" i="14" l="1"/>
  <c r="A69" i="22"/>
  <c r="Z68" i="22"/>
  <c r="AA68" i="22"/>
  <c r="Z69" i="22" l="1"/>
  <c r="AA69" i="22"/>
  <c r="A71" i="14"/>
  <c r="A70" i="22"/>
  <c r="Z70" i="22" l="1"/>
  <c r="AA70" i="22"/>
  <c r="A72" i="14"/>
  <c r="B28" i="26"/>
  <c r="D28" i="26" s="1"/>
  <c r="A71" i="22"/>
  <c r="Z71" i="22" l="1"/>
  <c r="AA71" i="22"/>
  <c r="B29" i="26"/>
  <c r="D29" i="26" s="1"/>
  <c r="A73" i="14"/>
  <c r="A72" i="22"/>
  <c r="AA72" i="22" l="1"/>
  <c r="Z72" i="22"/>
  <c r="A73" i="22"/>
  <c r="A74" i="14"/>
  <c r="A74" i="22" l="1"/>
  <c r="A75" i="14"/>
  <c r="B30" i="26" l="1"/>
  <c r="D30" i="26" s="1"/>
  <c r="A76" i="14"/>
  <c r="A75" i="22"/>
  <c r="Z75" i="22" l="1"/>
  <c r="AA75" i="22"/>
  <c r="A76" i="22"/>
  <c r="A77" i="14"/>
  <c r="B31" i="26"/>
  <c r="D31" i="26" s="1"/>
  <c r="A77" i="22" l="1"/>
  <c r="B32" i="26"/>
  <c r="D32" i="26" s="1"/>
  <c r="A78" i="14"/>
  <c r="Z76" i="22"/>
  <c r="AA76" i="22"/>
  <c r="B33" i="26" l="1"/>
  <c r="D33" i="26" s="1"/>
  <c r="A79" i="14"/>
  <c r="A78" i="22"/>
  <c r="AA77" i="22"/>
  <c r="Z77" i="22"/>
  <c r="Z78" i="22" l="1"/>
  <c r="AA78" i="22"/>
  <c r="A79" i="22"/>
  <c r="A80" i="14"/>
  <c r="A80" i="22" l="1"/>
  <c r="A81" i="14"/>
  <c r="AA80" i="22" l="1"/>
  <c r="Z80" i="22"/>
  <c r="A81" i="22"/>
  <c r="A82" i="14"/>
  <c r="AA81" i="22" l="1"/>
  <c r="Z81" i="22"/>
  <c r="B34" i="26"/>
  <c r="D34" i="26" s="1"/>
  <c r="A82" i="22"/>
  <c r="A83" i="14"/>
  <c r="A83" i="22" l="1"/>
  <c r="A84" i="14"/>
  <c r="B35" i="26"/>
  <c r="D35" i="26" s="1"/>
  <c r="Z82" i="22"/>
  <c r="AA82" i="22"/>
  <c r="A85" i="14" l="1"/>
  <c r="A84" i="22"/>
  <c r="Z83" i="22"/>
  <c r="AA83" i="22"/>
  <c r="Z84" i="22" l="1"/>
  <c r="AA84" i="22"/>
  <c r="A85" i="22"/>
  <c r="A86" i="14"/>
  <c r="A86" i="22" l="1"/>
  <c r="A87" i="14"/>
  <c r="B36" i="26" l="1"/>
  <c r="D36" i="26" s="1"/>
  <c r="A87" i="22"/>
  <c r="A88" i="14"/>
  <c r="B37" i="26" l="1"/>
  <c r="D37" i="26" s="1"/>
  <c r="A88" i="22"/>
  <c r="A89" i="14"/>
  <c r="Z87" i="22"/>
  <c r="AA87" i="22"/>
  <c r="A89" i="22" l="1"/>
  <c r="A90" i="14"/>
  <c r="Z88" i="22"/>
  <c r="AA88" i="22"/>
  <c r="A90" i="22" l="1"/>
  <c r="B38" i="26"/>
  <c r="D38" i="26" s="1"/>
  <c r="A91" i="14"/>
  <c r="A92" i="14" l="1"/>
  <c r="A91" i="22"/>
  <c r="B39" i="26"/>
  <c r="D39" i="26" s="1"/>
  <c r="AA90" i="22"/>
  <c r="Z90" i="22"/>
  <c r="AA91" i="22" l="1"/>
  <c r="Z91" i="22"/>
  <c r="A92" i="22"/>
  <c r="A93" i="14"/>
  <c r="A93" i="22" l="1"/>
  <c r="A94" i="14"/>
  <c r="B40" i="26" l="1"/>
  <c r="D40" i="26" s="1"/>
  <c r="A94" i="22"/>
  <c r="A95" i="14"/>
  <c r="A96" i="14" l="1"/>
  <c r="A95" i="22"/>
  <c r="Z94" i="22"/>
  <c r="AA94" i="22"/>
  <c r="Z95" i="22" l="1"/>
  <c r="AA95" i="22"/>
  <c r="A96" i="22"/>
  <c r="A97" i="14"/>
  <c r="AA96" i="22" l="1"/>
  <c r="Z96" i="22"/>
  <c r="A98" i="14"/>
  <c r="A97" i="22"/>
  <c r="Z97" i="22" l="1"/>
  <c r="AA97" i="22"/>
  <c r="A98" i="22"/>
  <c r="A99" i="14"/>
  <c r="AA98" i="22" l="1"/>
  <c r="Z98" i="22"/>
  <c r="A100" i="14"/>
  <c r="A99" i="22"/>
  <c r="A100" i="22" l="1"/>
  <c r="A101" i="14"/>
  <c r="A102" i="14" l="1"/>
  <c r="A101" i="22"/>
  <c r="B41" i="26" l="1"/>
  <c r="D41" i="26" s="1"/>
  <c r="A103" i="14"/>
  <c r="A102" i="22"/>
  <c r="Z102" i="22" l="1"/>
  <c r="AA102" i="22"/>
  <c r="A103" i="22"/>
  <c r="A104" i="14"/>
  <c r="Z103" i="22" l="1"/>
  <c r="AA103" i="22"/>
  <c r="A104" i="22"/>
  <c r="A105" i="14"/>
  <c r="Z104" i="22" l="1"/>
  <c r="AA104" i="22"/>
  <c r="B42" i="26"/>
  <c r="D42" i="26" s="1"/>
  <c r="A105" i="22"/>
  <c r="A106" i="14"/>
  <c r="A107" i="14" l="1"/>
  <c r="A106" i="22"/>
  <c r="Z105" i="22"/>
  <c r="AA105" i="22"/>
  <c r="Z106" i="22" l="1"/>
  <c r="AA106" i="22"/>
  <c r="A107" i="22"/>
  <c r="A108" i="14"/>
  <c r="A108" i="22" l="1"/>
  <c r="A109" i="14"/>
  <c r="A109" i="22" l="1"/>
  <c r="A110" i="14"/>
  <c r="B43" i="26"/>
  <c r="D43" i="26" s="1"/>
  <c r="B44" i="26" l="1"/>
  <c r="D44" i="26" s="1"/>
  <c r="A111" i="14"/>
  <c r="A110" i="22"/>
  <c r="Z109" i="22"/>
  <c r="AA109" i="22"/>
  <c r="AA110" i="22" l="1"/>
  <c r="Z110" i="22"/>
  <c r="A111" i="22"/>
  <c r="A112" i="14"/>
  <c r="B45" i="26"/>
  <c r="D45" i="26" s="1"/>
  <c r="A112" i="22" l="1"/>
  <c r="A113" i="14"/>
  <c r="B46" i="26"/>
  <c r="D46" i="26" s="1"/>
  <c r="Z111" i="22"/>
  <c r="AA111" i="22"/>
  <c r="A113" i="22" l="1"/>
  <c r="A114" i="14"/>
  <c r="Z112" i="22"/>
  <c r="AA112" i="22"/>
  <c r="A114" i="22" l="1"/>
  <c r="A115" i="14"/>
  <c r="Z114" i="22" l="1"/>
  <c r="AA114" i="22"/>
  <c r="A115" i="22"/>
  <c r="A116" i="14"/>
  <c r="A117" i="14" l="1"/>
  <c r="A116" i="22"/>
  <c r="A117" i="22" l="1"/>
  <c r="A118" i="14"/>
  <c r="AA117" i="22" l="1"/>
  <c r="Z117" i="22"/>
  <c r="B47" i="26"/>
  <c r="D47" i="26" s="1"/>
  <c r="A119" i="14"/>
  <c r="A118" i="22"/>
  <c r="Z118" i="22" l="1"/>
  <c r="AA118" i="22"/>
  <c r="A120" i="14"/>
  <c r="B48" i="26"/>
  <c r="D48" i="26" s="1"/>
  <c r="A119" i="22"/>
  <c r="Z119" i="22" l="1"/>
  <c r="AA119" i="22"/>
  <c r="B49" i="26"/>
  <c r="D49" i="26" s="1"/>
  <c r="A120" i="22"/>
  <c r="A121" i="14"/>
  <c r="A121" i="22" l="1"/>
  <c r="A122" i="14"/>
  <c r="AA120" i="22"/>
  <c r="Z120" i="22"/>
  <c r="Z121" i="22" l="1"/>
  <c r="AA121" i="22"/>
  <c r="A122" i="22"/>
  <c r="A123" i="14"/>
  <c r="A123" i="22" l="1"/>
  <c r="A124" i="14"/>
  <c r="B50" i="26"/>
  <c r="D50" i="26" s="1"/>
  <c r="A124" i="22" l="1"/>
  <c r="A125" i="14"/>
  <c r="Z123" i="22"/>
  <c r="AA123" i="22"/>
  <c r="A125" i="22" l="1"/>
  <c r="B51" i="26"/>
  <c r="D51" i="26" s="1"/>
  <c r="A126" i="14"/>
  <c r="A127" i="14" l="1"/>
  <c r="A126" i="22"/>
  <c r="AA125" i="22"/>
  <c r="Z125" i="22"/>
  <c r="A127" i="22" l="1"/>
  <c r="A128" i="14"/>
  <c r="A129" i="14" l="1"/>
  <c r="A128" i="22"/>
  <c r="A130" i="14" l="1"/>
  <c r="A129" i="22"/>
  <c r="A130" i="22" l="1"/>
  <c r="A131" i="14"/>
  <c r="Z130" i="22" l="1"/>
  <c r="AA130" i="22"/>
  <c r="A131" i="22"/>
  <c r="A132" i="14"/>
  <c r="Z131" i="22" l="1"/>
  <c r="AA131" i="22"/>
  <c r="A133" i="14"/>
  <c r="A132" i="22"/>
  <c r="B52" i="26"/>
  <c r="D52" i="26" s="1"/>
  <c r="Z132" i="22" l="1"/>
  <c r="AA132" i="22"/>
  <c r="A133" i="22"/>
  <c r="B53" i="26"/>
  <c r="D53" i="26" s="1"/>
  <c r="A134" i="14"/>
  <c r="AA133" i="22" l="1"/>
  <c r="Z133" i="22"/>
  <c r="A135" i="14"/>
  <c r="A134" i="22"/>
  <c r="A135" i="22" l="1"/>
  <c r="A136" i="14"/>
  <c r="B54" i="26"/>
  <c r="D54" i="26" s="1"/>
  <c r="A137" i="14" l="1"/>
  <c r="A136" i="22"/>
  <c r="Z135" i="22"/>
  <c r="AA135" i="22"/>
  <c r="A137" i="22" l="1"/>
  <c r="A138" i="14"/>
  <c r="A139" i="14" l="1"/>
  <c r="A138" i="22"/>
  <c r="B55" i="26"/>
  <c r="D55" i="26" s="1"/>
  <c r="AA138" i="22" l="1"/>
  <c r="Z138" i="22"/>
  <c r="A140" i="14"/>
  <c r="B56" i="26"/>
  <c r="D56" i="26" s="1"/>
  <c r="A139" i="22"/>
  <c r="A140" i="22" l="1"/>
  <c r="A141" i="14"/>
  <c r="AA139" i="22"/>
  <c r="Z139" i="22"/>
  <c r="A141" i="22" l="1"/>
  <c r="A142" i="14"/>
  <c r="B57" i="26"/>
  <c r="D57" i="26" s="1"/>
  <c r="A142" i="22" l="1"/>
  <c r="B58" i="26"/>
  <c r="D58" i="26" s="1"/>
  <c r="A143" i="14"/>
  <c r="AA141" i="22"/>
  <c r="Z141" i="22"/>
  <c r="A144" i="14" l="1"/>
  <c r="A143" i="22"/>
  <c r="Z142" i="22"/>
  <c r="AA142" i="22"/>
  <c r="A144" i="22" l="1"/>
  <c r="A145" i="14"/>
  <c r="A146" i="14" l="1"/>
  <c r="A145" i="22"/>
  <c r="A146" i="22" l="1"/>
  <c r="A147" i="14"/>
  <c r="A147" i="22" l="1"/>
  <c r="A148" i="14"/>
  <c r="A148" i="22" l="1"/>
  <c r="A149" i="14"/>
  <c r="A149" i="22" l="1"/>
  <c r="A150" i="14"/>
  <c r="A151" i="14" l="1"/>
  <c r="A150" i="22"/>
  <c r="A151" i="22" l="1"/>
  <c r="A152" i="14"/>
  <c r="A152" i="22" l="1"/>
  <c r="A153" i="14"/>
  <c r="A154" i="14" l="1"/>
  <c r="A153" i="22"/>
  <c r="B59" i="26" l="1"/>
  <c r="D59" i="26" s="1"/>
  <c r="A155" i="14"/>
  <c r="A154" i="22"/>
  <c r="AA154" i="22" l="1"/>
  <c r="Z154" i="22"/>
  <c r="A155" i="22"/>
  <c r="B60" i="26"/>
  <c r="A156" i="14"/>
  <c r="H9" i="26" l="1"/>
  <c r="I9" i="26"/>
  <c r="D60" i="26"/>
  <c r="A156" i="22"/>
  <c r="A157" i="14"/>
  <c r="AA155" i="22"/>
  <c r="Z155" i="22"/>
  <c r="A157" i="22" l="1"/>
  <c r="A158" i="14"/>
  <c r="A159" i="14" l="1"/>
  <c r="A158" i="22"/>
  <c r="A159" i="22" l="1"/>
  <c r="A160" i="14"/>
  <c r="A160" i="22" l="1"/>
  <c r="A161" i="14"/>
  <c r="A161" i="22" l="1"/>
  <c r="A162" i="14"/>
  <c r="A163" i="14" l="1"/>
  <c r="A162" i="22"/>
  <c r="A164" i="14" l="1"/>
  <c r="A163" i="22"/>
  <c r="A164" i="22" l="1"/>
  <c r="A165" i="14"/>
  <c r="A165" i="22" l="1"/>
  <c r="A166" i="14"/>
  <c r="A167" i="14" l="1"/>
  <c r="A166" i="22"/>
  <c r="A167" i="22" l="1"/>
  <c r="A168" i="14"/>
  <c r="A168" i="22" l="1"/>
  <c r="A169" i="14"/>
  <c r="A170" i="14" l="1"/>
  <c r="A169" i="22"/>
  <c r="A171" i="14" l="1"/>
  <c r="A170" i="22"/>
  <c r="A172" i="14" l="1"/>
  <c r="A171" i="22"/>
  <c r="A172" i="22" l="1"/>
  <c r="A173" i="14"/>
  <c r="A174" i="14" l="1"/>
  <c r="A173" i="22"/>
  <c r="A175" i="14" l="1"/>
  <c r="A174" i="22"/>
  <c r="A175" i="22" l="1"/>
  <c r="A176" i="14"/>
  <c r="A177" i="14" l="1"/>
  <c r="A176" i="22"/>
  <c r="A177" i="22" l="1"/>
  <c r="A178" i="14"/>
  <c r="A178" i="22" l="1"/>
  <c r="A179" i="14"/>
  <c r="A180" i="14" l="1"/>
  <c r="A179" i="22"/>
  <c r="A181" i="14" l="1"/>
  <c r="A180" i="22"/>
  <c r="A181" i="22" l="1"/>
  <c r="A182" i="14"/>
  <c r="A182" i="22" l="1"/>
  <c r="A183" i="14"/>
  <c r="A184" i="14" l="1"/>
  <c r="A183" i="22"/>
  <c r="A185" i="14" l="1"/>
  <c r="A184" i="22"/>
  <c r="A185" i="22" l="1"/>
  <c r="A186" i="14"/>
  <c r="A186" i="22" l="1"/>
  <c r="A187" i="14"/>
  <c r="A188" i="14" l="1"/>
  <c r="A187" i="22"/>
  <c r="A188" i="22" l="1"/>
  <c r="A189" i="14"/>
  <c r="A190" i="14" l="1"/>
  <c r="A189" i="22"/>
  <c r="A190" i="22" l="1"/>
  <c r="A191" i="14"/>
  <c r="A191" i="22" l="1"/>
  <c r="A192" i="14"/>
  <c r="A192" i="22" l="1"/>
  <c r="A193" i="14"/>
  <c r="A193" i="22" l="1"/>
  <c r="A194" i="14"/>
  <c r="A195" i="14" l="1"/>
  <c r="A194" i="22"/>
  <c r="A195" i="22" l="1"/>
  <c r="A196" i="14"/>
  <c r="A196" i="22" l="1"/>
  <c r="A197" i="14"/>
  <c r="A197" i="22" l="1"/>
  <c r="A198" i="14"/>
  <c r="A199" i="14" l="1"/>
  <c r="A198" i="22"/>
  <c r="A199" i="22" l="1"/>
  <c r="A200" i="14"/>
  <c r="A200" i="22" l="1"/>
  <c r="A201" i="14"/>
  <c r="A201" i="22" l="1"/>
  <c r="A202" i="14"/>
  <c r="A203" i="14" l="1"/>
  <c r="A202" i="22"/>
  <c r="A204" i="14" l="1"/>
  <c r="A203" i="22"/>
  <c r="A204" i="22" l="1"/>
  <c r="A205" i="14"/>
  <c r="A206" i="14" l="1"/>
  <c r="A205" i="22"/>
  <c r="A207" i="14" l="1"/>
  <c r="A206" i="22"/>
  <c r="A207" i="22" l="1"/>
  <c r="A208" i="14"/>
  <c r="A208" i="22" l="1"/>
  <c r="A209" i="14"/>
  <c r="A210" i="14" l="1"/>
  <c r="A209" i="22"/>
  <c r="A211" i="14" l="1"/>
  <c r="A210" i="22"/>
  <c r="A211" i="22" l="1"/>
  <c r="A212" i="14"/>
  <c r="A212" i="22" l="1"/>
  <c r="A213" i="14"/>
  <c r="A213" i="22" l="1"/>
  <c r="A214" i="14"/>
  <c r="A215" i="14" l="1"/>
  <c r="A214" i="22"/>
  <c r="A215" i="22" l="1"/>
  <c r="A216" i="14"/>
  <c r="A216" i="2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tc={BA3C3D70-42D7-4381-8709-DB7CFBD26209}</author>
  </authors>
  <commentList>
    <comment ref="W194" authorId="0" shapeId="0" xr:uid="{BA3C3D70-42D7-4381-8709-DB7CFBD26209}">
      <text>
        <t>[Comentario encadenado]
Su versión de Excel le permite leer este comentario encadenado; sin embargo, las ediciones que se apliquen se quitarán si el archivo se abre en una versión más reciente de Excel. Más información: https://go.microsoft.com/fwlink/?linkid=870924
Comentario:
    No debió estar, se coloca 100% para no afectar la medición del Plan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tc={9DEE7F58-DD3C-4E49-8D01-FBF98E19C004}</author>
    <author>tc={643BF720-781F-499E-9FAE-7A93BA80376A}</author>
  </authors>
  <commentList>
    <comment ref="V41" authorId="0" shapeId="0" xr:uid="{9DEE7F58-DD3C-4E49-8D01-FBF98E19C004}">
      <text>
        <t>[Comentario encadenado]
Su versión de Excel le permite leer este comentario encadenado; sin embargo, las ediciones que se apliquen se quitarán si el archivo se abre en una versión más reciente de Excel. Más información: https://go.microsoft.com/fwlink/?linkid=870924
Comentario:
    Confirmar valor</t>
      </text>
    </comment>
    <comment ref="V157" authorId="1" shapeId="0" xr:uid="{643BF720-781F-499E-9FAE-7A93BA80376A}">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cuales son los componentes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tc={75B90CF0-49F6-417B-8C0A-9B6440CB6EFF}</author>
    <author>tc={E5209133-BC52-4B03-B2B2-BE927BDC8019}</author>
  </authors>
  <commentList>
    <comment ref="BR61" authorId="0" shapeId="0" xr:uid="{00000000-0006-0000-0300-00000D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 colocó 2 en el seguimiento, pero en la descripción dicen que están en tramite, confirmar si ya fueron ejecutados</t>
      </text>
    </comment>
    <comment ref="DB62" authorId="1" shapeId="0" xr:uid="{00000000-0006-0000-0300-00000E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Revisar el valor cuantitativo porque en la descripción se relacionan mas de 2 eventos de apropiación social, es importante tener en cuenta que estos deben estar validados por el departamento de extensión y proyección social. </t>
      </text>
    </comment>
  </commentList>
</comments>
</file>

<file path=xl/sharedStrings.xml><?xml version="1.0" encoding="utf-8"?>
<sst xmlns="http://schemas.openxmlformats.org/spreadsheetml/2006/main" count="3976" uniqueCount="1699">
  <si>
    <t>INSTRUCTIVO PARA EL DILIGENCIAMIENTO DEL FORMATO</t>
  </si>
  <si>
    <r>
      <t xml:space="preserve">Este formato está formulado sobre una matriz de búsqueda, por lo cual </t>
    </r>
    <r>
      <rPr>
        <b/>
        <sz val="10"/>
        <rFont val="Arial"/>
        <family val="2"/>
      </rPr>
      <t>NO SE DEBE</t>
    </r>
    <r>
      <rPr>
        <sz val="10"/>
        <rFont val="Arial"/>
        <family val="2"/>
      </rPr>
      <t xml:space="preserve">  insertar, eliminar o combinar celdas. Las columnas resaltadas en azul no deben ser diligenciadas, ya que contienen cálculos o datos asociados.</t>
    </r>
  </si>
  <si>
    <t>HOJA DE CÁLCULO:  FORMULACIÓN</t>
  </si>
  <si>
    <t>Esta hoja de cálculo aplica para todas las dependencias que planifiquen un Plan de Acción.
Los campos del formato están identificados por números consecutivos, a continuación se indica la manera de diligenciar cada uno de ellos:</t>
  </si>
  <si>
    <t>1. DEPENDENCIA QUE LO GENERA:</t>
  </si>
  <si>
    <t>Seleccione de la lista desplegable la dependencia que genera el plan de acción.</t>
  </si>
  <si>
    <t>2. AÑO DE INICIO:</t>
  </si>
  <si>
    <t>Seleccione de la lista desplegable el año de inicio del plan de acción.</t>
  </si>
  <si>
    <t>3. AÑO DE FINALIZACIÓN:</t>
  </si>
  <si>
    <t>Seleccione de la lista desplegable el año de finalización del plan de acción.</t>
  </si>
  <si>
    <t>4. PERÍODO DEL PLAN DE ACCIÓN:</t>
  </si>
  <si>
    <t>Celda formulada, no diligenciar.</t>
  </si>
  <si>
    <t>5. LÍNEA ESTRATÉGICA:</t>
  </si>
  <si>
    <t xml:space="preserve">Seleccione de la lista desplegable la línea estratégica. </t>
  </si>
  <si>
    <t>6. OBJETIVO:</t>
  </si>
  <si>
    <t xml:space="preserve">Celda formulada, se auto rellena de acuerdo con la línea estratégica seleccionada. </t>
  </si>
  <si>
    <t>7. ESTRATEGIA:</t>
  </si>
  <si>
    <t>Seleccione de la lista desplegable la estrategia a aplicar.</t>
  </si>
  <si>
    <t>8. MOTOR DE DESARROLLO:</t>
  </si>
  <si>
    <t>Seleccione de la lista desplegable el motor correspondiente.</t>
  </si>
  <si>
    <t>9.  META DE RESULTADO:</t>
  </si>
  <si>
    <t>Digite la meta de resultado asociada al PDI, o en su defecto la meta propuesta para la vigencia del plan de acción.</t>
  </si>
  <si>
    <t>10. PROYECTO:</t>
  </si>
  <si>
    <t xml:space="preserve">Seleccione de la lista desplegable el proyecto vinculado al motor de desarrollo. Tenga en cuenta que los proyectos se encuentran alineados al presupuesto de la vigencia. </t>
  </si>
  <si>
    <t>11. PONDERACIÓN DE LOS PROYECTOS:</t>
  </si>
  <si>
    <t>Establezca el peso o ponderación de cada uno de los proyectos para el plan, cuya sumatoria debe ser igual a 100%. De manera que la mayor ponderación indique mayor prioridad. Cada vez que relacione ese proyecto debe repetirse la ponderación ya definida. Es de aclarar que cada motor tiene asociados sus proyectos, pero para la ponderación debe tenerse en cuenta el total de proyectos del plan.</t>
  </si>
  <si>
    <t>Ejemplo:</t>
  </si>
  <si>
    <t>Digite en el formato de acuerdo con la ponderación asignada</t>
  </si>
  <si>
    <t>Asignación del peso/ponderación</t>
  </si>
  <si>
    <t>M1 P1</t>
  </si>
  <si>
    <t>M1 P2</t>
  </si>
  <si>
    <t>M2 P1</t>
  </si>
  <si>
    <t>M2 P2</t>
  </si>
  <si>
    <t>total PA</t>
  </si>
  <si>
    <t>12. ACTIVIDAD DEL PROYECTO:</t>
  </si>
  <si>
    <t>Describa las actividades que se relacionan con el proyecto, se recomienda que inicie con un verbo en infinitivo. 
La celda (I7) está formulada para contar el número de actividades del PA</t>
  </si>
  <si>
    <t>13. PONDERACIÓN DE LA ACTIVIDADES POR PROYECTO:</t>
  </si>
  <si>
    <r>
      <t xml:space="preserve">Establezca el peso de la ACTIVIDAD con respecto al PROYECTO. </t>
    </r>
    <r>
      <rPr>
        <b/>
        <sz val="10"/>
        <rFont val="Arial"/>
        <family val="2"/>
      </rPr>
      <t>Ejemplo:</t>
    </r>
    <r>
      <rPr>
        <sz val="10"/>
        <rFont val="Arial"/>
        <family val="2"/>
      </rPr>
      <t xml:space="preserve"> El peso de la actividad X  es del 25% del valor de todo el proyecto. La sumatoria de las actividades agrupadas por proyectos debe ser igual a 100%.</t>
    </r>
  </si>
  <si>
    <t>14. RESPONSABLE:</t>
  </si>
  <si>
    <t>Seleccione de la lista desplegable el responsable de la actividad.</t>
  </si>
  <si>
    <t xml:space="preserve">15. GESTIONADO EN FACULTADES: </t>
  </si>
  <si>
    <r>
      <t xml:space="preserve">Marque con una </t>
    </r>
    <r>
      <rPr>
        <b/>
        <sz val="10"/>
        <rFont val="Arial"/>
        <family val="2"/>
      </rPr>
      <t>"X"</t>
    </r>
    <r>
      <rPr>
        <sz val="10"/>
        <rFont val="Arial"/>
        <family val="2"/>
      </rPr>
      <t xml:space="preserve"> si la actividad será gestionada desde las facultades. Esta información es importante porque esta actividad con su indicador será  incluida en los planes de acción de las facultades, así mismo, la meta establecida  desde la vicerrectoría debe coincidir con la sumatoria  de las metas de las facultades, para ello debe diligenciarse la hoja "ANEXO FORMULACIÓN FACULTADES". Es conveniente la concertación de estas metas entre la vicerrectoría y las facultades.</t>
    </r>
  </si>
  <si>
    <t>16. INDICADOR DE RESULTADO:</t>
  </si>
  <si>
    <t xml:space="preserve">16.1 NOMBRE DEL INDICADOR: </t>
  </si>
  <si>
    <t>Establezca el nombre del indicador propuesto para el control y seguimiento de la actividad.</t>
  </si>
  <si>
    <t>16.2  FÓRMULA DE LA MEDICIÓN:</t>
  </si>
  <si>
    <t>Establezca la fórmula con la cual medirá el indicador.</t>
  </si>
  <si>
    <t>16.3 FRECUENCIA DE MEDICIÓN:</t>
  </si>
  <si>
    <t>Seleccione de la lista desplegable la frecuencia de medición del indicador.</t>
  </si>
  <si>
    <t>16.4. UNIDAD DE MEDIDA:</t>
  </si>
  <si>
    <t>Seleccione de la lista desplegable el formato asociado para la medición del indicador.</t>
  </si>
  <si>
    <t>16.5 TIPO DE MEDICIÓN:</t>
  </si>
  <si>
    <t>Seleccione de la lista desplegable el formato de cálculo para la evaluación del cumplimiento del  indicador durante el seguimiento, de acuerdo a las siguientes consideraciones:</t>
  </si>
  <si>
    <r>
      <rPr>
        <b/>
        <sz val="10"/>
        <rFont val="Arial"/>
        <family val="2"/>
      </rPr>
      <t>ACUMULADO:</t>
    </r>
    <r>
      <rPr>
        <sz val="10"/>
        <rFont val="Arial"/>
        <family val="2"/>
      </rPr>
      <t xml:space="preserve"> sumatoria de valores (incluye la línea base)</t>
    </r>
  </si>
  <si>
    <r>
      <rPr>
        <b/>
        <sz val="10"/>
        <rFont val="Arial"/>
        <family val="2"/>
      </rPr>
      <t>NUEVO GESTIONADO DURANTE LA VIGENCIA:</t>
    </r>
    <r>
      <rPr>
        <sz val="10"/>
        <rFont val="Arial"/>
        <family val="2"/>
      </rPr>
      <t xml:space="preserve"> corresponde a lo realizado durante la vigencia, parte de 0.</t>
    </r>
  </si>
  <si>
    <r>
      <rPr>
        <b/>
        <sz val="10"/>
        <rFont val="Arial"/>
        <family val="2"/>
      </rPr>
      <t>PROMEDIO:</t>
    </r>
    <r>
      <rPr>
        <sz val="10"/>
        <rFont val="Arial"/>
        <family val="2"/>
      </rPr>
      <t xml:space="preserve"> sumatoria de ítems/número de ítems.</t>
    </r>
  </si>
  <si>
    <r>
      <rPr>
        <b/>
        <sz val="10"/>
        <rFont val="Arial"/>
        <family val="2"/>
      </rPr>
      <t>ÚLTIMO VALOR REPORTADO:</t>
    </r>
    <r>
      <rPr>
        <sz val="10"/>
        <rFont val="Arial"/>
        <family val="2"/>
      </rPr>
      <t xml:space="preserve"> corresponde al último registro.</t>
    </r>
  </si>
  <si>
    <r>
      <rPr>
        <b/>
        <sz val="10"/>
        <rFont val="Arial"/>
        <family val="2"/>
      </rPr>
      <t>LÍMITE:</t>
    </r>
    <r>
      <rPr>
        <sz val="10"/>
        <rFont val="Arial"/>
        <family val="2"/>
      </rPr>
      <t xml:space="preserve"> valor que no debe superarse (Evaluación dicotómica del cumplimiento)</t>
    </r>
  </si>
  <si>
    <t>17. META PROPUESTA:</t>
  </si>
  <si>
    <t>17.1 LÍNEA BASE:</t>
  </si>
  <si>
    <t xml:space="preserve">Relacione de acuerdo al tipo de medición (acumulado, último valor, promedio, etc.) el valor alcanzado a corte del año anterior. </t>
  </si>
  <si>
    <t>17.2 SEMESTRE 1:</t>
  </si>
  <si>
    <t>Describa la meta individual propuesta para el primer semestre del año, si la frecuencia de medición es semestral. O establezca de la meta anual, cuánto estima alcanzar durante el primer semestre. Tenga en cuenta el tipo de medición.</t>
  </si>
  <si>
    <t>17.3 SEMESTRE 2:</t>
  </si>
  <si>
    <t>Describa la meta individual propuesta para el segundo semestre del año, si la frecuencia de medición es semestral. O establezca de la meta anual, cuánto estima alcanzar durante el segundo semestre. Tenga en cuenta el tipo de medición.</t>
  </si>
  <si>
    <t>17.4 AÑO:</t>
  </si>
  <si>
    <t xml:space="preserve">Celda formulada, no diligenciar.
De acuerdo al tipo de medición seleccionada, se autor rellena el valor correspondiente a la meta  del año. </t>
  </si>
  <si>
    <t>18. VALOR TOTAL Y FINANCIACIÓN DEL AÑO:</t>
  </si>
  <si>
    <t>18.1 NIVEL CENTRAL:</t>
  </si>
  <si>
    <t>Si los recursos del proyecto provienen del nivel central(recursos asignados para el funcionamiento o que procesada de leyes, decretos, acuerdos, resoluciones, o cualquier otra fuentes asignada por la nación o gobernación sobre la cual la Universidad no tiene potestad para establecer valor a girársele sus cuentas) indique el valor en pesos para el proyecto. Tenga en cuenta que se está cuantificando el proyecto no las actividades.</t>
  </si>
  <si>
    <t>18.2 AUTOGESTIÓN:</t>
  </si>
  <si>
    <t>Si los recursos del proyecto provienen de autogestión(recursos de procedan de postgrados, venta de servicios o gestión que procedan del Departamento de Extensión) indique el valor en pesos para el proyecto. Tenga en cuenta que se está cuantificando el proyecto no las actividades.</t>
  </si>
  <si>
    <t>18.3 CONVENIOS:</t>
  </si>
  <si>
    <t>Si los recursos del proyecto provienen de convenios(recursos provenientes de Minciencias, Sistema General de Regalías, contratos o convenios gestionadas a través del Departamento de Investigación) indique el valor en pesos para el proyecto según el tipo de convenio. Tenga en cuenta que se está cuantificando el proyecto no las actividades.</t>
  </si>
  <si>
    <t>18.4 TOTAL DE RECURSOS PA:</t>
  </si>
  <si>
    <t xml:space="preserve">Celda formulada, no diligenciar.
Se autor rellena el valor correspondiente a la sumatoria de los recursos para el año. </t>
  </si>
  <si>
    <t>19. PROPUESTA RECTORAL:</t>
  </si>
  <si>
    <t>Marque con una "X" si la actividad está articulada a la propuesta rectoral vigente.</t>
  </si>
  <si>
    <t>20. PLAN DE MEJORAMIENTO INSTITUCIONAL:</t>
  </si>
  <si>
    <t>Marque con una "X" si la actividad está articulada al plan de mejoramiento institucional.</t>
  </si>
  <si>
    <t>21. PLANES INSTITUCIONALES DECRETO 612 DE 2018:</t>
  </si>
  <si>
    <t>Marque con una "X" si la actividad está articulada a alguno de los siguientes planes institucionales: plan institucional de archivos de la entidad PINAR, plan anticorrupción y de atención al ciudadano, plan anual de adquisiciones, plan anual de vacantes, plan de incentivos institucionales, plan de previsión de recursos humanos, plan de seguridad y privacidad de la información, plan de trabajo anual en SST, plan de tratamiento de riesgos de seguridad y privacidad de la información, plan estratégico de talento humano, plan estratégico de tecnologías de la información y la comunicación PETIC, plan institucional de capacitación.</t>
  </si>
  <si>
    <t>HOJA DE  CÁLCULO: SEGUIMIENTO</t>
  </si>
  <si>
    <r>
      <t xml:space="preserve">Esta hoja de cálculo aplica para todas las dependencias que vayan a reportar seguimiento del Plan de Acción proyectado.
El formato está formulado (celdas azules)  para traer la información diligenciada en la hoja de Formulación, por lo tanto </t>
    </r>
    <r>
      <rPr>
        <b/>
        <sz val="10"/>
        <rFont val="Arial"/>
        <family val="2"/>
      </rPr>
      <t>SÓLO</t>
    </r>
    <r>
      <rPr>
        <sz val="10"/>
        <rFont val="Arial"/>
        <family val="2"/>
      </rPr>
      <t xml:space="preserve"> debe diligenciarse las celdas sin relleno que se indican a continuación:</t>
    </r>
  </si>
  <si>
    <t xml:space="preserve">REPORTE DE LA META </t>
  </si>
  <si>
    <t>SEMESTRE 1:</t>
  </si>
  <si>
    <t>Indique el cumplimiento del primer semestre del año, de acuerdo a la gestión realizada, no debe incluirse el valor de la LÍNEA BASE.</t>
  </si>
  <si>
    <t>SEMESTRE 2:</t>
  </si>
  <si>
    <t>Indique el cumplimiento del segundo semestre del año, de acuerdo a la gestión realizada, no debe incluirse el valor de la LÍNEA BASE ni del primer semestre.</t>
  </si>
  <si>
    <t>VALOR TOTAL Y FINANCIACIÓN DEL AÑO:</t>
  </si>
  <si>
    <t>NIVEL CENTRAL:</t>
  </si>
  <si>
    <t>Indique el valor ejecutado en pesos para el proyecto de acuerdo a lo planificado. Tenga en cuenta que se está cuantificando el proyecto no de las actividades.</t>
  </si>
  <si>
    <t>AUTOGESTIÓN:</t>
  </si>
  <si>
    <t>CONVENIOS:</t>
  </si>
  <si>
    <t xml:space="preserve"> ESTADO DE PROYECTOS:</t>
  </si>
  <si>
    <t xml:space="preserve">Describa de forma concreta y resumida en las celdas LOGROS, LÍMITES, OBSERVACIÓN y ACCIONES DE FORTALECIMIENTO, las consideraciones  de la gestión realizada respecto a la actividad planificada, o al cumplimiento de la meta propuesta. </t>
  </si>
  <si>
    <t>HOJA DE CÁLCULO:  ANEXO FORMULACIÓN FACULTADES</t>
  </si>
  <si>
    <r>
      <t xml:space="preserve">Esta hoja aplica para las vicerrectorías y/o oficinas que durante la formulación del Plan de Acción hayan identificado mediante una  "X" en la columna "Gestionado en Facultades" de la hoja de Formulación, las actividades que deberían ser gestionadas desde las facultades.
De manera que se deberá distribuir de la meta global, las metas de cada facultad para esa actividad del proyecto, especificando cuantitativa y cualitativamente, cómo la gestión de la facultad contribuirá a la meta global.
El formato está formulado (celdas azules)  para traer la información diligenciada en la hoja de Formulación, por lo tanto </t>
    </r>
    <r>
      <rPr>
        <b/>
        <sz val="10"/>
        <rFont val="Arial"/>
        <family val="2"/>
      </rPr>
      <t>SÓLO</t>
    </r>
    <r>
      <rPr>
        <sz val="10"/>
        <rFont val="Arial"/>
        <family val="2"/>
      </rPr>
      <t xml:space="preserve"> debe diligenciarse las celdas sin relleno que se indican a continuación:</t>
    </r>
  </si>
  <si>
    <t>TIPO DE MEDICIÓN:</t>
  </si>
  <si>
    <r>
      <rPr>
        <b/>
        <sz val="10"/>
        <rFont val="Arial"/>
        <family val="2"/>
      </rPr>
      <t>ÚLTIMO VALOR REPORTADO:</t>
    </r>
    <r>
      <rPr>
        <sz val="10"/>
        <rFont val="Arial"/>
        <family val="2"/>
      </rPr>
      <t xml:space="preserve"> ESTA OPCIÓN NO APLICA </t>
    </r>
  </si>
  <si>
    <t>META POR FACULTADES:</t>
  </si>
  <si>
    <t>Especifique la meta para cada una de las facultades. Es muy importante que las Facultades participen en la definición de estas metas.</t>
  </si>
  <si>
    <r>
      <rPr>
        <b/>
        <sz val="10"/>
        <rFont val="Arial"/>
        <family val="2"/>
      </rPr>
      <t>CANTIDAD:</t>
    </r>
    <r>
      <rPr>
        <sz val="10"/>
        <rFont val="Arial"/>
        <family val="2"/>
      </rPr>
      <t xml:space="preserve">  valor numérico proyectado como meta de acuerdo al indicador definido. Ejemplo: 1 </t>
    </r>
  </si>
  <si>
    <r>
      <t xml:space="preserve">DESCRIPCIÓN: </t>
    </r>
    <r>
      <rPr>
        <sz val="10"/>
        <rFont val="Arial"/>
        <family val="2"/>
      </rPr>
      <t>especifique de manera concreta y resumida el producto esperado de cumplimiento. Ejemplo: Maestría en Ciencias...., Actividades de socialización de autocuidado, Libro publicado, entre otros.</t>
    </r>
  </si>
  <si>
    <t>HOJA DE CÁLCULO:  ANEXO SEGUIMIENTO FACULTADES</t>
  </si>
  <si>
    <r>
      <t xml:space="preserve">Esta hoja aplica para las vicerrectorías y/o oficinas que durante la formulación del Plan de Acción hayan identificado mediante una  "X" en la columna "Gestionado en Facultades" de la hoja de Formulación, las actividades que deberían ser gestionadas desde las facultades.
De manera que se deberá reportar el resultado de la gestión de las facultades en relación a las metas establecidas para esa actividad del proyecto, especificando cuantitativa y cualitativamente el cumplimiento o avance logrado.
El formato está formulado (celdas azules)  para traer la información diligenciada en la hoja de Formulación, por lo tanto </t>
    </r>
    <r>
      <rPr>
        <b/>
        <sz val="10"/>
        <rFont val="Arial"/>
        <family val="2"/>
      </rPr>
      <t>SÓLO</t>
    </r>
    <r>
      <rPr>
        <sz val="10"/>
        <rFont val="Arial"/>
        <family val="2"/>
      </rPr>
      <t xml:space="preserve"> debe diligenciarse las celdas sin relleno que se indican a continuación:</t>
    </r>
  </si>
  <si>
    <t>CUMPLIMIENTO DE METAS POR FACULTADES:</t>
  </si>
  <si>
    <t xml:space="preserve">Indique la gestión lograda por facultad respecto a la meta establecida. </t>
  </si>
  <si>
    <r>
      <rPr>
        <b/>
        <sz val="10"/>
        <rFont val="Arial"/>
        <family val="2"/>
      </rPr>
      <t>CANTIDAD:</t>
    </r>
    <r>
      <rPr>
        <sz val="10"/>
        <rFont val="Arial"/>
        <family val="2"/>
      </rPr>
      <t xml:space="preserve">  valor numérico alcanzado de acuerdo al indicador. Ejemplo: 1 </t>
    </r>
  </si>
  <si>
    <r>
      <t xml:space="preserve">DESCRIPCIÓN: </t>
    </r>
    <r>
      <rPr>
        <sz val="10"/>
        <rFont val="Arial"/>
        <family val="2"/>
      </rPr>
      <t>especifique de manera concreta y resumida el producto de cumplimiento o avance. Ejemplo: Maestría en Ciencias...., Actividades de socialización de autocuidado, Libro publicado, entre otros.</t>
    </r>
  </si>
  <si>
    <r>
      <t xml:space="preserve">Con el nombre de la facultad se muestra una </t>
    </r>
    <r>
      <rPr>
        <b/>
        <sz val="10"/>
        <rFont val="Arial"/>
        <family val="2"/>
      </rPr>
      <t>razón</t>
    </r>
    <r>
      <rPr>
        <sz val="10"/>
        <rFont val="Arial"/>
        <family val="2"/>
      </rPr>
      <t xml:space="preserve">, que representa el número de  indicadores de esta facutlad que están por encima del límite inferior del cálculo del promedio de cumplimiento (Cumplimiento - Desv Estándar)
En la casilla </t>
    </r>
    <r>
      <rPr>
        <b/>
        <sz val="10"/>
        <rFont val="Arial"/>
        <family val="2"/>
      </rPr>
      <t>CUMP</t>
    </r>
    <r>
      <rPr>
        <sz val="10"/>
        <rFont val="Arial"/>
        <family val="2"/>
      </rPr>
      <t xml:space="preserve">. se indica el Cumplimiento de la Facultad que es el resultado del promedio de los cumplimientos de las metas de los indicadores asociados a cada facultad (F/F)
</t>
    </r>
    <r>
      <rPr>
        <b/>
        <sz val="10"/>
        <rFont val="Arial"/>
        <family val="2"/>
      </rPr>
      <t xml:space="preserve">F/F </t>
    </r>
    <r>
      <rPr>
        <sz val="10"/>
        <rFont val="Arial"/>
        <family val="2"/>
      </rPr>
      <t xml:space="preserve">muestra el cumplimiento de la meta propuesta por la facultad para este indicador
</t>
    </r>
    <r>
      <rPr>
        <b/>
        <sz val="10"/>
        <rFont val="Arial"/>
        <family val="2"/>
      </rPr>
      <t>F/M</t>
    </r>
    <r>
      <rPr>
        <sz val="10"/>
        <rFont val="Arial"/>
        <family val="2"/>
      </rPr>
      <t xml:space="preserve"> muestra el aporte de cumplimiento a la meta global propuesta  para este indicador</t>
    </r>
  </si>
  <si>
    <t xml:space="preserve">                                                                                                                                                                                                                                    </t>
  </si>
  <si>
    <r>
      <t xml:space="preserve">CÓDIGO: </t>
    </r>
    <r>
      <rPr>
        <sz val="10"/>
        <rFont val="Arial"/>
        <family val="2"/>
      </rPr>
      <t>FOR-DE-144</t>
    </r>
  </si>
  <si>
    <t>X</t>
  </si>
  <si>
    <r>
      <rPr>
        <b/>
        <sz val="10"/>
        <rFont val="Arial"/>
        <family val="2"/>
      </rPr>
      <t>VERSIÓN:</t>
    </r>
    <r>
      <rPr>
        <sz val="10"/>
        <rFont val="Arial"/>
        <family val="2"/>
      </rPr>
      <t xml:space="preserve"> 3</t>
    </r>
  </si>
  <si>
    <r>
      <t xml:space="preserve">FECHA: </t>
    </r>
    <r>
      <rPr>
        <sz val="10"/>
        <rFont val="Arial"/>
        <family val="2"/>
      </rPr>
      <t xml:space="preserve"> 26/MAR/2025</t>
    </r>
  </si>
  <si>
    <t>FORMULACIÓN Y SEGUIMIENTO DE PLAN DE ACCIÓN</t>
  </si>
  <si>
    <t>Año:</t>
  </si>
  <si>
    <t>Semestre:</t>
  </si>
  <si>
    <t>N°</t>
  </si>
  <si>
    <t>AÑO</t>
  </si>
  <si>
    <t>5. LÍNEA 
ESTRATÉGICA</t>
  </si>
  <si>
    <t>6. OBJETIVO</t>
  </si>
  <si>
    <t>7. ESTRATEGIA</t>
  </si>
  <si>
    <t>8. MOTOR DE 
DESARROLLO</t>
  </si>
  <si>
    <t>9. META DE RESULTADO</t>
  </si>
  <si>
    <t>11. PONDERACIÓN DE LOS PROYECTOS</t>
  </si>
  <si>
    <t>13. PONDERACIÓN DE LA ACTIVIDADES POR PROYECTO</t>
  </si>
  <si>
    <t xml:space="preserve">14. RESPONSABLE </t>
  </si>
  <si>
    <t>ID.INDICADOR</t>
  </si>
  <si>
    <t>15. GESTIONADO
 EN FACULTADES</t>
  </si>
  <si>
    <t>16. INDICADOR DE RESULTADO</t>
  </si>
  <si>
    <t>17. META PROPUESTA</t>
  </si>
  <si>
    <t>19. Propuestas rectorales</t>
  </si>
  <si>
    <t xml:space="preserve">20. Plan de Mejoramiento Institucional </t>
  </si>
  <si>
    <t>21. PLANES INSTITUCIONALES DECRETO 612 DE 2018</t>
  </si>
  <si>
    <t>16.1 NOMBRE DEL INDICADOR</t>
  </si>
  <si>
    <t>16.2 FÓRMULA DE LA MEDICIÓN</t>
  </si>
  <si>
    <t>16.3 FRECUENCIA DE MEDICIÓN</t>
  </si>
  <si>
    <t>16.4. UNIDAD DE MEDIDA</t>
  </si>
  <si>
    <t xml:space="preserve">DESCRIPCIÓN </t>
  </si>
  <si>
    <t xml:space="preserve">16.5 TIPO DE MEDICIÓN </t>
  </si>
  <si>
    <t>17.1 LÍNEA BASE</t>
  </si>
  <si>
    <t>17.2 SEMESTRE 1</t>
  </si>
  <si>
    <t>17.3 SEMESTRE 2</t>
  </si>
  <si>
    <t>17.4 AÑO</t>
  </si>
  <si>
    <t>Plan Institucional de Archivos de la Entidad ­PINAR</t>
  </si>
  <si>
    <t>Plan Anticorrupción y de Atención al Ciudadano</t>
  </si>
  <si>
    <t>Plan Anual de Adquisiciones</t>
  </si>
  <si>
    <t>Plan Anual de Vacantes</t>
  </si>
  <si>
    <t>Plan de Incentivos Institucionales</t>
  </si>
  <si>
    <t>Plan de Previsión de Recursos Humanos</t>
  </si>
  <si>
    <t>Plan de Seguridad y Privacidad de la Información</t>
  </si>
  <si>
    <t>Plan de Trabajo Anual en Seguridad y Salud en el Trabajo</t>
  </si>
  <si>
    <t>Plan de Tratamiento de Riesgos de Seguridad y Privacidad de la Información</t>
  </si>
  <si>
    <t>Plan Estratégico de Talento Humano</t>
  </si>
  <si>
    <t>Plan Estratégico de Tecnologías de la Información y las Comunicaciones ­ PETIC</t>
  </si>
  <si>
    <t>Plan Institucional de Capacitación</t>
  </si>
  <si>
    <t>L1 - Formación Académica Integral</t>
  </si>
  <si>
    <t xml:space="preserve">3. Fortalecer los procesos de internacionalización, movilidad, multilingüismo e interculturalidad que visibilicen la Universidad a nivel nacional e internacional, y alcanzar un posicionamiento académico. </t>
  </si>
  <si>
    <t>M1 - Internacionalización y multilingüismo.</t>
  </si>
  <si>
    <t>P1 - Multilingüismo e interculturalidad</t>
  </si>
  <si>
    <t>Vicerrector De Docencia</t>
  </si>
  <si>
    <t>Anual</t>
  </si>
  <si>
    <t>Porcentaje</t>
  </si>
  <si>
    <t>Último valor reportado</t>
  </si>
  <si>
    <t>Jefe de Oficina de Relaciones Interinstitucionales e Internacionales</t>
  </si>
  <si>
    <t>Unidad</t>
  </si>
  <si>
    <t>Nuevo gestionado durante la vigencia</t>
  </si>
  <si>
    <t>4. Asegurar la sostenibilidad de la Política de Enseñanza, Aprendizaje y Evaluación de Lenguas Extranjeras de la Universidad del Atlántico.</t>
  </si>
  <si>
    <t>P2 - Movilidad académica estudiantil y docente</t>
  </si>
  <si>
    <t>8. Implementar didácticas fortalecidas por las TIC que fomenten las competencias globales, interculturales y disciplinares de docentes y estudiantes a través de metodologías innovadoras, en el marco del proyecto de internacionalización en casa y curricular</t>
  </si>
  <si>
    <t>P3 - Internacionalización en casa y curricular</t>
  </si>
  <si>
    <t>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t>
  </si>
  <si>
    <t>M2 - Transformación digital</t>
  </si>
  <si>
    <t>P1 - Competencias digitales</t>
  </si>
  <si>
    <t>Jefe del Departamento de Educación Virtual, Medios Educativos y Audiovisuales</t>
  </si>
  <si>
    <t>9. Fomentar el uso y apropiación de las tecnologías de información y comunicación (TIC) integrada a los procesos misionales, fortaleciendo las competencias digitales de la comunidad universitaria, la oferta académica de excelencia, la innovación pedagógica y la interacción con diferentes actores a nivel global, nacional y local.</t>
  </si>
  <si>
    <t>P2 - Fortalecimiento de recursos digitales para la docencia</t>
  </si>
  <si>
    <t>P3 - Ampliación de la educación digital</t>
  </si>
  <si>
    <t>Jefe del Departamento de Biblioteca</t>
  </si>
  <si>
    <t>6. Integrar los procesos académicos y administrativos que conlleve de manera funcional a un orden adecuado de interacciones, soportadas en tecnologías de la información, de acuerdo a la normatividad vigente.</t>
  </si>
  <si>
    <t>11. Desarrollar programas académicos con calidad y pertinencia para contribuir a las necesidades del contexto y la región Caribe.</t>
  </si>
  <si>
    <t>M3 - Regionalización en contexto</t>
  </si>
  <si>
    <t>P1 - Programas académicos con calidad y pertinencia regional</t>
  </si>
  <si>
    <t xml:space="preserve">13.  Aumentar la formación de la población rural en programas académicos de la Universidad para cerrar la brecha urbano – rural                                                                                                           </t>
  </si>
  <si>
    <t>Director de Regionalización nivel Sede</t>
  </si>
  <si>
    <t>Jefe de Oficina de Egresados</t>
  </si>
  <si>
    <t>12. Articular la investigación y la extensión a la docencia para la formación integral de estudiantes de programas académico especialmente de las sedes regionales.</t>
  </si>
  <si>
    <t>Semestral</t>
  </si>
  <si>
    <t>Promedio</t>
  </si>
  <si>
    <t>P2 - Acceso de población rural a programas académicos</t>
  </si>
  <si>
    <t>7. Fortalecer académica y administrativamente los programas para lograr un mayor reconocimiento regional y la acreditación nacional e internacional.</t>
  </si>
  <si>
    <t>Jefe del Departamento de Admisiones y Registro</t>
  </si>
  <si>
    <t>P3 - Articulación de la docencia con la investigación y extensión en región</t>
  </si>
  <si>
    <t>M4 - Procesos académicos inclusivos e interculturales</t>
  </si>
  <si>
    <t>P1 - Política de Educación Inclusiva e Intercultural</t>
  </si>
  <si>
    <t>14. Fortalecer la vinculación del sector productivo y/o otros actores regionales para el fortalecimiento de oferta académica en región.</t>
  </si>
  <si>
    <t>P2 - Articulación con la educación básica y media para el fortalecimiento de los procesos de educación inclusiva</t>
  </si>
  <si>
    <t>P3 - Materiales accesibles diseñados, creados y adaptados para población diversa</t>
  </si>
  <si>
    <t>P4 - Formación para la transformación institucional basado en educación inclusiva, intercultural y pluridiversa</t>
  </si>
  <si>
    <t xml:space="preserve">10. Promover la formación y desarrollo en temas de innovación educativa inclusiva. </t>
  </si>
  <si>
    <t>2. Consolidar la estructura y el funcionamiento del Sistema de Aseguramiento Interno de la Calidad, de acuerdo a la normatividad y lineamientos vigentes del Ministerio de Educación Nacional.</t>
  </si>
  <si>
    <t>M5 - Autoevaluación y acreditación Institucional y de programas académicos en el contexto nacional e internacional</t>
  </si>
  <si>
    <t>P1 - Excelencia académica</t>
  </si>
  <si>
    <t>Jefe del Departamento Calidad Academica</t>
  </si>
  <si>
    <t xml:space="preserve">1. Fortalecer la oferta académica de manera flexible e interdisciplinar con diversas modalidades, articulada a procesos de enseñanza y aprendizaje innovadores en sus diferentes niveles y campos de formación. </t>
  </si>
  <si>
    <t>P2 - Ampliación y diversificación de la oferta académica</t>
  </si>
  <si>
    <t>Jefe del Departamento de Postgrado</t>
  </si>
  <si>
    <t>Acumulado</t>
  </si>
  <si>
    <t xml:space="preserve">P3 - Gestión y mejoramiento curricular </t>
  </si>
  <si>
    <t>x</t>
  </si>
  <si>
    <t>P4 - Fortalecimiento de las capacidades del capital humano docente</t>
  </si>
  <si>
    <t>L2 - Investigación y Redes de conocimiento para el desarrollo de la sociedad</t>
  </si>
  <si>
    <t xml:space="preserve">2. Actualizar y desarrollar la agenda de investigación-innovación-creación institucional, en torno con el contexto y tendencias globales. </t>
  </si>
  <si>
    <t>M1 - Creación o investigación creación.</t>
  </si>
  <si>
    <t>P1 - Desarrollo de las artes, la creación y la investigación creación</t>
  </si>
  <si>
    <t>Jefe del Departamento de Fomento y Apoyo a la Investigación</t>
  </si>
  <si>
    <t xml:space="preserve">1. Fortalecer y visibilizar  la producción científica, humanística, cultural y creativa. </t>
  </si>
  <si>
    <t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t>
  </si>
  <si>
    <t xml:space="preserve">P2 - Laboratorio de investigación creación </t>
  </si>
  <si>
    <t xml:space="preserve">M2 - Investigación y desarrollo científico. </t>
  </si>
  <si>
    <t>P1 - Desarrollo de la investigación básica y aplicada con impacto en  aspectos sociales, políticos, culturales, económicos y/o tecnológicos en los contextos regional, nacional e internacional</t>
  </si>
  <si>
    <t xml:space="preserve">5. Armonizar los procesos administrativos y recursos tecnológicos de manera integral y efectiva en función de la misión investigativa. </t>
  </si>
  <si>
    <t xml:space="preserve">3. Gestionar relaciones estratégicas con otras instituciones para el desarrollo de actividades investigativas financiadas de carácter nacional e internacional. </t>
  </si>
  <si>
    <t>P2 - Movilidad docente para el fortalecimiento de la investigación</t>
  </si>
  <si>
    <t>P3 - Articulación con el sector externo para el fortalecimiento de la investigación</t>
  </si>
  <si>
    <t>6. Fomentar actividades para el desarrollo científico, tecnológico, ambiental, cultural, social y humano con impacto positivo hacia el entorno regional, nacional e internacional.</t>
  </si>
  <si>
    <t>M3 - Innovación y desarrollo tecnológico.</t>
  </si>
  <si>
    <t>P1 - Apropiación de proyectos de investigación de base tecnológica</t>
  </si>
  <si>
    <t>P2 - Consolidación del Centro de Investigaciones Científicas y Tecnológicas de la Universidad del Atlántico</t>
  </si>
  <si>
    <t>L3 - Impacto regional, nacional e internacional desde la extensión y proyección social</t>
  </si>
  <si>
    <t>3. Contribuir desde lo académico, investigativo, extensión y proyección social en el tratamiento y resolución de temáticas de interés mediante el asesoramiento, análisis, formación de factores claves para la sociedad.</t>
  </si>
  <si>
    <t xml:space="preserve">M1 - Educación continua y formación avanzada con enfoque global. </t>
  </si>
  <si>
    <t xml:space="preserve">P1 - Fortalecimiento de los programas de educación contínua con  pertinencia regional, nacional e internacional a través de la modernización de los procesos. </t>
  </si>
  <si>
    <t>Jefe del Departamento Extensión y Proyección Social</t>
  </si>
  <si>
    <t>6. Favorecer la proyección laboral de los egresados mediante el fortalecimiento de conocimientos y competencias requeridas para el contexto global.</t>
  </si>
  <si>
    <t>1. Promover la extensión y la proyección social como medio de vinculación de la universidad con la sociedad, en sinergia con el sector productivo para responder a sus demandas.</t>
  </si>
  <si>
    <t>M2 - Articulación con el sector productivo y sociedad.</t>
  </si>
  <si>
    <t>P1 - Gestión de alianzas, convenios y proyectos para el  fomento del desarrollo  sostenible según la agenda (ODS), regional, nacional e internacional</t>
  </si>
  <si>
    <t>5. Innovación en los procesos de Extensión y Proyección social aplicando metodologías con enfoque hacia la cooperación entre disciplinas, uso de nuevas tecnologías, en concordancia con la naturaleza de las distintas áreas de conocimiento.</t>
  </si>
  <si>
    <t>2.Desarrollar y fomentar la cultura de innovación y emprendimiento mediante programas de formación y asesoría.</t>
  </si>
  <si>
    <t>P2 - Fortalecimiento de la gestión de la Innovación y emprendimiento</t>
  </si>
  <si>
    <t>7. Promover la innovación y desarrollo empresarial con responsabilidad social mediante actividades de sensibilización, acompañamiento y transferencia de conocimiento.</t>
  </si>
  <si>
    <t>P3 - Proyección de los egresados como generadores de transformación y construcción social.</t>
  </si>
  <si>
    <t>4. Articular la Extensión con las demás funciones sustantivas de la Universidad para la formulación de propuestas pertinentes para dar solución a problemas o necesidades del entorno.</t>
  </si>
  <si>
    <t>P4 - Creación del Observatorio de Productividad y Desarrollo Social</t>
  </si>
  <si>
    <t>8.  Promover la apropiación social del conocimiento en sectores sociales, culturales y empresariales que permitan la transferencia de experiencias y conocimientos.</t>
  </si>
  <si>
    <t>M3 - Gestión social, artística y cultural</t>
  </si>
  <si>
    <t>P1 - Fortalecimiento de los procesos de promoción y acceso a la cultura de la población.</t>
  </si>
  <si>
    <t>P2 - Divulgación y posicionamiento de productos artísticos y museográficos.</t>
  </si>
  <si>
    <t>Director del Museo de Antropología</t>
  </si>
  <si>
    <t>P3 - Fortalecimiento a la gestión de actividades, proyectos y programas de proyección social.</t>
  </si>
  <si>
    <t xml:space="preserve">M4 - Responsabilidad social universitaria RSU.  </t>
  </si>
  <si>
    <t>P1 - Creación de políticas institucionales en RSU</t>
  </si>
  <si>
    <t xml:space="preserve">P2 - Fortalecer la participación en las iniciativas locales y globales de la agenda 2030 para el desarrollo sostenible. </t>
  </si>
  <si>
    <t xml:space="preserve">P3 - Posicionamiento del servicio social  de  asesoría  jurídica, representación  legal  y  litigio  estratégico del  consultorio  jurídico  y Centro de  Conciliación como solucionadores y mediadores de conflictos socio-jurídicos.  </t>
  </si>
  <si>
    <t>P4 - Fortalecimiento de la función social de la universidad, en temas de memoria, identidad y patrimonio.</t>
  </si>
  <si>
    <t>L4 - Bienestar Universitario, Salud mental positiva, Inclusión y Democracia.</t>
  </si>
  <si>
    <t>1. Ampliar las capacidades institucionales para el mejoramiento de la cobertura de los programas de bienestar y fortalecer los factores protectores de la permanencia y graduación estudiantil.</t>
  </si>
  <si>
    <t>M1 - Fortalecimiento para la permanencia y graduación oportuna</t>
  </si>
  <si>
    <t>P1 - Promoción al acceso, permanencia y graduación estudiantil</t>
  </si>
  <si>
    <t xml:space="preserve">Jefe Departamento de Desarrollo Humano </t>
  </si>
  <si>
    <t>2. Fortalecer las competencias del ser en concordancia con las necesidades de la comunidad universitaria enmarcadas en las habilidades y destrezas para un ser integral</t>
  </si>
  <si>
    <t>Límite</t>
  </si>
  <si>
    <t>P2 - Fortalecimiento de ayudas socioeconómicas para el éxito estudiantil</t>
  </si>
  <si>
    <t>6. Contribuir al bienestar social mediante la participación y promoción de espacios universitarios para la resolución pacífica de conflictos y la construcción de una sociedad y de un Estado justo, participativo y democrático, aportando así a la paz del país.</t>
  </si>
  <si>
    <t>M2 - Cultura ciudadana, cultura política, equidad de género e inclusión</t>
  </si>
  <si>
    <t>P1 - Cultura ciudadana, equidad y convivencia</t>
  </si>
  <si>
    <t xml:space="preserve">7. Fortalecimiento del arte, la cultura y el deporte que aportan significativamente al desarrollo humano integral y al fortalecimiento social.   </t>
  </si>
  <si>
    <t>P2 - Territorio artístico y cultural que construye una sociedad diversa e inclusiva</t>
  </si>
  <si>
    <t>8. Promover la salud física y mental positiva en los miembros de la comunidad universitaria</t>
  </si>
  <si>
    <t>M3 - Salud mental positiva y Desarrollo humano integral</t>
  </si>
  <si>
    <t>P1 - Promoción y mantenimiento de la salud en la comunidad universitaria</t>
  </si>
  <si>
    <t>P2 - Yo trabajo con bienestar integral</t>
  </si>
  <si>
    <t>P3 - Integración deportiva y participación en la sociedad</t>
  </si>
  <si>
    <t xml:space="preserve">L5 - Modernización de la Gestión Administrativa </t>
  </si>
  <si>
    <t xml:space="preserve">5. Mejorar la gestión de los recursos para garantizar la sostenibilidad financiera mediante el incremento de los ingresos por autogestión y búsqueda de fuentes alternativas de financiación. </t>
  </si>
  <si>
    <t>M1 - Fortalecimiento institucional</t>
  </si>
  <si>
    <t xml:space="preserve">P1 - Mejoramiento y efectividad de procesos administrativos y académicos. </t>
  </si>
  <si>
    <t>Jefe del Departamento de Gestión Financiera</t>
  </si>
  <si>
    <t>6. Fortalecer el perfil patrimonial de la institución.</t>
  </si>
  <si>
    <t>9. Fortalecer la administración y ejecución de los planes, programas y proyectos propendiendo por el desarrollo de las actividades misionales fundamentada en principios de eficiencia, transparencia, equidad y calidad de servicio.</t>
  </si>
  <si>
    <t>Secretario General</t>
  </si>
  <si>
    <t xml:space="preserve">4. Fortalecer las plataformas tecnológicas y los sistemas de información para incrementar la eficiencia de los procesos mediante la adecuada  planificación e  integración de estos bajo condiciones de seguridad y gobernabilidad. </t>
  </si>
  <si>
    <t>P2 - Modernización de las herramientas tecnológicas y los sistemas de gestión.</t>
  </si>
  <si>
    <t xml:space="preserve">Jefe de Oficina de Gestión Tecnológica e Información </t>
  </si>
  <si>
    <t>10. Fortalecer la comunicación interna y externa para facilitar la articulación de los procesos y de la comunidad universitaria.</t>
  </si>
  <si>
    <t xml:space="preserve">P3 - Planeación estratégica y fortalecimiento de los sistemas de gestión. </t>
  </si>
  <si>
    <t>Jefe de Oficina de Planeación</t>
  </si>
  <si>
    <t>8. Fortalecer la gestión administrativa buscando eficiencia, transparencia equidad y calidad de servicio propendiendo por el desarrollo de las funciones misionales.</t>
  </si>
  <si>
    <t xml:space="preserve">P4 - Fomento de sostenibilidad ambiental.  </t>
  </si>
  <si>
    <t>P5 - Comunicación organizacional y logística institucional.</t>
  </si>
  <si>
    <t>Director de Comunicaciones</t>
  </si>
  <si>
    <t>P6 - Cooperación internacional y relacionamiento estratégico.</t>
  </si>
  <si>
    <t>7. Lograr la pertinente evaluación del desempeño de los procesos y sus responsables, para tomar medidas que optimice la gestión, promueva el crecimiento personal y potencie el desarrollo del talento y las habilidades, facilitando el liderazgo, relacionamiento, comunicación efectiva y trabajo colaborativo, a partir de una estructura administrativa adecuada a las necesidades institucionales.</t>
  </si>
  <si>
    <t>M2 - Fortalecimiento de la estructura organizativa y del talento humano.</t>
  </si>
  <si>
    <t>P1 - Equidad, bienestar y desarrollo laboral</t>
  </si>
  <si>
    <t xml:space="preserve">Jefe del Departamento de Gestión de Talento Humano </t>
  </si>
  <si>
    <t>1. Elaborar el plan maestro de infraestructura, con proyectos innovadores acordes con el desarrollo urbanístico, la visión y la prospectiva institucional</t>
  </si>
  <si>
    <t>M3 - Infraestructura y dotación adecuada</t>
  </si>
  <si>
    <t>P1 - Diseño y adecuación de infraestructura inclusiva, sostenible y especializada en todas las sedes.</t>
  </si>
  <si>
    <t>2. Robustecer la infraestructura física y tecnológica para soportar los procesos misionales.</t>
  </si>
  <si>
    <t xml:space="preserve">P2 - Sostenimiento de la infraestructura física en todas las sedes. </t>
  </si>
  <si>
    <t>Jefe del Departamento de Infraestructura Física y Servicios Generales</t>
  </si>
  <si>
    <t xml:space="preserve">P3 - Campus atractivo armónico con el medio ambiente. </t>
  </si>
  <si>
    <t>P4 - Dotación y mantenimiento de infraestructura de redes de comunicación e infraestructura computacional.</t>
  </si>
  <si>
    <t>P5 - Dotación de espacios administrativos y académicos.</t>
  </si>
  <si>
    <t>xxxxx</t>
  </si>
  <si>
    <r>
      <t xml:space="preserve">VERSIÓN: </t>
    </r>
    <r>
      <rPr>
        <sz val="10"/>
        <rFont val="Arial"/>
        <family val="2"/>
      </rPr>
      <t>3</t>
    </r>
  </si>
  <si>
    <t>DEPENDENCIA QUE LO GENERA:</t>
  </si>
  <si>
    <t xml:space="preserve">1. Diligencie únicamente los espacios en blanco del formato.
2. Las celdas  en azul  corresponden a fórmulas automáticas. </t>
  </si>
  <si>
    <t>AÑO DE INICIO:</t>
  </si>
  <si>
    <t>AÑO DE FINALIZACIÓN:</t>
  </si>
  <si>
    <t>PERÍODO DEL PLAN DE ACCIÓN:</t>
  </si>
  <si>
    <t>NO DILIGENCIAR. ESPACIO RESERVADO PARA LA OFICINA DE PLANEACIÓN</t>
  </si>
  <si>
    <t>LÍNEA ESTRATÉGICA</t>
  </si>
  <si>
    <t>OBJETIVO</t>
  </si>
  <si>
    <t>ESTRATEGIA</t>
  </si>
  <si>
    <t xml:space="preserve"> MOTOR DE DESARROLLO</t>
  </si>
  <si>
    <t>META DE RESULTADO</t>
  </si>
  <si>
    <t>PONDERACIÓN DE LOS PROYECTOS</t>
  </si>
  <si>
    <t>PONDERACIÓN DE LA ACTIVIDADES POR PROYECTO</t>
  </si>
  <si>
    <t xml:space="preserve">RESPONSABLE </t>
  </si>
  <si>
    <t>INDICADOR DE RESULTADO</t>
  </si>
  <si>
    <t>ESTADO DE PROYECTOS</t>
  </si>
  <si>
    <t>RESULTADOS INDICADOR</t>
  </si>
  <si>
    <t>CUMPLIMIENTO DE PLAN DE ACCIÓN</t>
  </si>
  <si>
    <t xml:space="preserve"> NOMBRE DEL INDICADOR</t>
  </si>
  <si>
    <t xml:space="preserve"> FÓRMULA DE LA MEDICIÓN</t>
  </si>
  <si>
    <t>FRECUENCIA DE MEDICIÓN</t>
  </si>
  <si>
    <t>UNIDAD DE MEDIDA</t>
  </si>
  <si>
    <t>DESCRIPCIÓN</t>
  </si>
  <si>
    <t xml:space="preserve">TIPO DE MEDICIÓN </t>
  </si>
  <si>
    <t>META P.A.</t>
  </si>
  <si>
    <t>LÍNEA BASE</t>
  </si>
  <si>
    <t>SEMESTRE 1</t>
  </si>
  <si>
    <t>SEMESTRE 2</t>
  </si>
  <si>
    <t>SEG. FAC</t>
  </si>
  <si>
    <t>Val</t>
  </si>
  <si>
    <t>LOGROS</t>
  </si>
  <si>
    <t>LÍMITES</t>
  </si>
  <si>
    <t>OBSERVACIÓN</t>
  </si>
  <si>
    <t>ACCIONES DE FORTALECIMIENTO</t>
  </si>
  <si>
    <t>responsable</t>
  </si>
  <si>
    <t>CUM.ESTRA</t>
  </si>
  <si>
    <t>PROYECTO</t>
  </si>
  <si>
    <t xml:space="preserve">INDICADOR </t>
  </si>
  <si>
    <t>FÓRMULA</t>
  </si>
  <si>
    <t xml:space="preserve"> AVANCE / META</t>
  </si>
  <si>
    <t xml:space="preserve">PORCENTAJE DE AVANCE </t>
  </si>
  <si>
    <t xml:space="preserve"> ACTIVIDAD POR PONDERACIÓN</t>
  </si>
  <si>
    <t>cum.linea</t>
  </si>
  <si>
    <t>RESUMEN CUALITATIVO</t>
  </si>
  <si>
    <t>VERSIÓN: 3</t>
  </si>
  <si>
    <r>
      <t xml:space="preserve">FECHA:  </t>
    </r>
    <r>
      <rPr>
        <sz val="10"/>
        <rFont val="Arial"/>
        <family val="2"/>
      </rPr>
      <t>26/MAR/2025</t>
    </r>
  </si>
  <si>
    <t xml:space="preserve">                                                                                                                                                                                                                                                   FORMULACIÓN Y SEGUIMIENTO DE PLAN DE ACCIÓN</t>
  </si>
  <si>
    <t>ARQUITECTURA</t>
  </si>
  <si>
    <t>BELLAS ARTES</t>
  </si>
  <si>
    <t>CIENCIAS BÁSICAS</t>
  </si>
  <si>
    <t>CIENCIAS ECONÓMICAS</t>
  </si>
  <si>
    <t>CIENCIAS HUMANAS</t>
  </si>
  <si>
    <t>CIENCIAS JURÍDICAS</t>
  </si>
  <si>
    <t>EDUCACIÓN</t>
  </si>
  <si>
    <t>INGENIERÍA</t>
  </si>
  <si>
    <t>CIENCIAS DE LA SALUD</t>
  </si>
  <si>
    <t>QUÍMICA Y FARMACIA</t>
  </si>
  <si>
    <t xml:space="preserve"> ARQUITECTURA</t>
  </si>
  <si>
    <t>FORMULACIÓN</t>
  </si>
  <si>
    <t>TOTAL</t>
  </si>
  <si>
    <t>SEM. 1</t>
  </si>
  <si>
    <t>SEM. 2</t>
  </si>
  <si>
    <t>VIGENCIA</t>
  </si>
  <si>
    <t>SEM.  1</t>
  </si>
  <si>
    <t>SEM.  2</t>
  </si>
  <si>
    <t>DESCRIPCIÓN DE LA GESTIÓN</t>
  </si>
  <si>
    <r>
      <t xml:space="preserve">FECHA:  </t>
    </r>
    <r>
      <rPr>
        <sz val="10"/>
        <rFont val="Arial"/>
        <family val="2"/>
      </rPr>
      <t xml:space="preserve"> 26/MAR/2025</t>
    </r>
  </si>
  <si>
    <t xml:space="preserve">                                                                                                                                                                                                                            FORMULACIÓN Y SEGUIMIENTO DE PLAN DE ACCIÓN - EVALUACIÓN  DE LINEAS</t>
  </si>
  <si>
    <t>EFICACIA DE LAS ESTRATEGIAS</t>
  </si>
  <si>
    <t>LÍNEAS ESTRATEGICAS</t>
  </si>
  <si>
    <t>Suma de cum.linea</t>
  </si>
  <si>
    <t>FORMULADO</t>
  </si>
  <si>
    <t>Cumplimiento</t>
  </si>
  <si>
    <t>SEGUIMIENTO FINANCIERO</t>
  </si>
  <si>
    <t>Total</t>
  </si>
  <si>
    <t>Etiquetas de fila</t>
  </si>
  <si>
    <t># ACTIVIDADES</t>
  </si>
  <si>
    <t>Cumple</t>
  </si>
  <si>
    <t>EFICACIA</t>
  </si>
  <si>
    <t>Indicadores</t>
  </si>
  <si>
    <t>indicador &gt;80%</t>
  </si>
  <si>
    <t>Cumplimento(%)</t>
  </si>
  <si>
    <t xml:space="preserve">PROYECTOS </t>
  </si>
  <si>
    <t>APROPIACIÓN INICIAL</t>
  </si>
  <si>
    <t>PPTO DEFINITIVO</t>
  </si>
  <si>
    <t>COMPROMISOS</t>
  </si>
  <si>
    <t>EJECUCIÓN</t>
  </si>
  <si>
    <t>P1 - Multilingüismo e intercul</t>
  </si>
  <si>
    <t>P2. Movilidad académica Estudi</t>
  </si>
  <si>
    <t>P3 - Internacionalización en c</t>
  </si>
  <si>
    <t>P1 - Programas académicos con</t>
  </si>
  <si>
    <t>P3 - Articulación de la docenc</t>
  </si>
  <si>
    <t>P3 - Materiales accesibles dis</t>
  </si>
  <si>
    <t>P4 - Formación para la transfo</t>
  </si>
  <si>
    <t>P2 - Ampliación y diversificac</t>
  </si>
  <si>
    <t>P3 - Gestión y mejoramiento cu</t>
  </si>
  <si>
    <t>P4 - Fortalecimiento de las ca</t>
  </si>
  <si>
    <t>P1 - Desarrollo de las artes,</t>
  </si>
  <si>
    <t>P2 - Laboratorio de investigac</t>
  </si>
  <si>
    <t>P1 - Desarrollo de la investig</t>
  </si>
  <si>
    <t>P2 - Movilidad docente para el</t>
  </si>
  <si>
    <t>P3 - Articulación con el secto</t>
  </si>
  <si>
    <t>P1 - Apropiación de proyectos</t>
  </si>
  <si>
    <t>P2 - Consolidación del Centro</t>
  </si>
  <si>
    <t>P1 - Fortalecimiento de los pr</t>
  </si>
  <si>
    <t>P1 - Gestión de alianzas, conv</t>
  </si>
  <si>
    <t>P2 - Fortalecimiento de la ges</t>
  </si>
  <si>
    <t>P3 - Proyección de los egresad</t>
  </si>
  <si>
    <t>P2 - Divulgación y posicionami</t>
  </si>
  <si>
    <t>P3 - Fortalecimiento a la gest</t>
  </si>
  <si>
    <t>P1 - Promoción al acceso, perm</t>
  </si>
  <si>
    <t>P2 - Fortalecimiento de ayudas</t>
  </si>
  <si>
    <t>P1 - Cultura ciudadana, equida</t>
  </si>
  <si>
    <t>P2 - Territorio artístico y cu</t>
  </si>
  <si>
    <t>P1 - Promoción y mantenimiento</t>
  </si>
  <si>
    <t>P2 - Yo trabajo con bienestar</t>
  </si>
  <si>
    <t>P3 - Integración deportiva y p</t>
  </si>
  <si>
    <t>P1 - Mejoramiento y efectivida</t>
  </si>
  <si>
    <t>P2 - Modernización de las herr</t>
  </si>
  <si>
    <t>P3 - Planeación estratégica y</t>
  </si>
  <si>
    <t>P4 - Fomento de sostenibilidad</t>
  </si>
  <si>
    <t>P5 - Comunicación organizacion</t>
  </si>
  <si>
    <t>P6 - Cooperación internacional</t>
  </si>
  <si>
    <t>P1 - Equidad, bienestar y desa</t>
  </si>
  <si>
    <t>P1 - Diseño y adecuación de in</t>
  </si>
  <si>
    <t>P2 - Sostenimiento de la infra</t>
  </si>
  <si>
    <t>P3 - Campus atractivo armónico</t>
  </si>
  <si>
    <t>P4 - Dotación y mantenimiento</t>
  </si>
  <si>
    <t>P5 - Dotación de espacios admi</t>
  </si>
  <si>
    <t>CT 202204880</t>
  </si>
  <si>
    <t>CT 3052450 ECOPETROL</t>
  </si>
  <si>
    <t>Total general</t>
  </si>
  <si>
    <t>TIPO DE INDICADOR</t>
  </si>
  <si>
    <t>Propuestas rectorales</t>
  </si>
  <si>
    <t xml:space="preserve"> INDICADOR PROPUESTO</t>
  </si>
  <si>
    <t xml:space="preserve">Plan de Mejoramiento Institucional </t>
  </si>
  <si>
    <t>NOMBRE DEL INDICADOR</t>
  </si>
  <si>
    <t>FÓRMULA DE MEDICIÓN</t>
  </si>
  <si>
    <t>Líneas estratégicas</t>
  </si>
  <si>
    <t>OBJETIVOS</t>
  </si>
  <si>
    <t>MOTORES</t>
  </si>
  <si>
    <t>CARGO</t>
  </si>
  <si>
    <t>DEPENDENCIA</t>
  </si>
  <si>
    <t>AÑOS</t>
  </si>
  <si>
    <t>Unidad de Medida</t>
  </si>
  <si>
    <t>frecuencia</t>
  </si>
  <si>
    <t>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t>
  </si>
  <si>
    <t>.</t>
  </si>
  <si>
    <t>Decano(a)</t>
  </si>
  <si>
    <t>Centro de Estudios del Agua CEA</t>
  </si>
  <si>
    <t>Fortalecer y consolidar los procesos de investigación, creación e innovación al servicio del progreso científico, tecnológico, ambiental, cultural, social y humano, en el contexto regional, nacional e internacional.</t>
  </si>
  <si>
    <t>Centro de Investigaciones Jurídicas</t>
  </si>
  <si>
    <t>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t>
  </si>
  <si>
    <t>Consultorio Jurídico y Centro de Conc</t>
  </si>
  <si>
    <t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t>
  </si>
  <si>
    <t>3. 3.	Articular los procesos administrativos y académicos mediante el uso eficiente de los recursos financieros, tecnológicos y humanos.</t>
  </si>
  <si>
    <t xml:space="preserve">3. Establecer una arquitectura organizacional que permita una gestión académica, administrativa,  financiera eficiente y articulada, mediante el uso racional de los recursos físicos, humanos, financieros y tecnológicos.  </t>
  </si>
  <si>
    <t>Director del Centro de Estudio del Agua (CEA)</t>
  </si>
  <si>
    <t>Departamento de Biblioteca</t>
  </si>
  <si>
    <t>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t>
  </si>
  <si>
    <t>4. Desarrollar actividades que generen impacto en el desarrollo del ser de la comunidad universitaria.</t>
  </si>
  <si>
    <t>Dirección de Comunicaciones</t>
  </si>
  <si>
    <t>5. Brindar herramientas y mecanismos para el desarrollo de las habilidades sociales  de la comunidad universitaria.</t>
  </si>
  <si>
    <t>Jefe de Oficina Control Interno</t>
  </si>
  <si>
    <t>Dirección de Regionalización nivel sede</t>
  </si>
  <si>
    <t>Jefe de Oficina de Control Disciplinario</t>
  </si>
  <si>
    <t>Dpto. Calidad Académica</t>
  </si>
  <si>
    <t>ODS</t>
  </si>
  <si>
    <t>Aporte</t>
  </si>
  <si>
    <t>Dpto. de Admisiones y Registro</t>
  </si>
  <si>
    <t>1. Fin de la pobreza.</t>
  </si>
  <si>
    <r>
      <rPr>
        <b/>
        <sz val="10"/>
        <rFont val="Arial"/>
        <family val="2"/>
      </rPr>
      <t> </t>
    </r>
    <r>
      <rPr>
        <sz val="10"/>
        <rFont val="Arial"/>
        <family val="2"/>
      </rPr>
      <t>Poner fin a la pobreza en todas sus formas en todo el mundo para lograr la sostenibilidad económica. Más de 700 millones de personas en el mundo viven en la pobreza con menos de 2 euros diarios. </t>
    </r>
  </si>
  <si>
    <t xml:space="preserve">5 - totalmente de acuerdo </t>
  </si>
  <si>
    <t>Dpto. de Desarrollo Humano</t>
  </si>
  <si>
    <t>2. Hambre cero.</t>
  </si>
  <si>
    <t> Poner fin al hambre, lograr la seguridad alimentaria y la mejora de la nutrición y promover la agricultura sostenible. Más de 800 millones de personas están subalimentadas.</t>
  </si>
  <si>
    <t>4 - De acuerdo</t>
  </si>
  <si>
    <t>Dpto. de Edu. Virt. Medios Educ y Audiov</t>
  </si>
  <si>
    <t>3. Salud y bienestar.</t>
  </si>
  <si>
    <t> Garantizar una vida sana y promover el bienestar para todos en todas las edades. Más de 5 millones de niños mueren antes de los 5 años de edad.</t>
  </si>
  <si>
    <t>3 - Ni de acuerdo ni en desacuerdo</t>
  </si>
  <si>
    <t>Dpto. de Extens. y Proy. Social</t>
  </si>
  <si>
    <t>4. Educación de calidad.</t>
  </si>
  <si>
    <t> Garantizar una educación inclusiva, equitativa y de calidad a la infancia y promover oportunidades de aprendizaje durante toda la vida para todos. 57 millones de niños no están escolarizados, la mayoría en África.</t>
  </si>
  <si>
    <t>2 - En desacuerdo</t>
  </si>
  <si>
    <t>Dpto. de Fomento y Apoyo a la Investigación</t>
  </si>
  <si>
    <t>5. Igualdad de género.</t>
  </si>
  <si>
    <t> Lograr la igualdad entre los géneros y empoderar a todas las mujeres y las niñas. Más de 200 millones de niñas han sufrido mutilación genital femenina. Las mujeres necesitan protección contra la violencia de género doméstica.</t>
  </si>
  <si>
    <t>1 - Totalmente en desacuerdo</t>
  </si>
  <si>
    <t>Dpto. de Gestión de Compras y Contratación</t>
  </si>
  <si>
    <t>6. Agua limpia y saneamiento.</t>
  </si>
  <si>
    <t xml:space="preserve"> Garantizar la disponibilidad de agua, su gestión sostenible y el saneamiento para todos. Un 30% de la población mundial no tiene acceso al agua potable. Más de 800 millones de personas siguen defecando al aire libre. La escasez de agua potable en el mundo es un problema global creciente.</t>
  </si>
  <si>
    <t>Dpto. de Gestión de Talento Humano</t>
  </si>
  <si>
    <t>7. Energía asequible y no contaminante.</t>
  </si>
  <si>
    <t> Garantizar el acceso a una energía asequible, segura, sostenible y moderna para todos. Una de cada diez personas en el mundo no tienen acceso a la electricidad. Reducción del uso de los combustibles fósiles. Más del 80% de la energía consumida es de origen no renovable.</t>
  </si>
  <si>
    <t>Dpto. de Gestión Financiera</t>
  </si>
  <si>
    <t>8. Trabajo decente y crecimiento económico.</t>
  </si>
  <si>
    <t> Promover el crecimiento económico sostenido, inclusivo y sostenible, el empleo pleno y productivo y el trabajo decente para todos. Casi una de cada diez personas está desempleada. Mejorar el crecimiento económico y la productividad, creando empleos decentes es un reto a conseguir.</t>
  </si>
  <si>
    <t>Dpto. de Inf Física y Servicios Generales</t>
  </si>
  <si>
    <t>9. Industria, innovación e infraestructuras.</t>
  </si>
  <si>
    <t> Desarrollar infraestructuras resilientes, promover la industrialización inclusiva y sostenible, y fomentar la innovación. Los países en desarrollo tienen escasas infraestructuras básicas, que afectan a la productividad de las empresas. Al menos una de cada diez personas no tiene acceso a la banda de ancha móvil.</t>
  </si>
  <si>
    <t>Jefe del Departamento de Gestión de Compras y Contratación</t>
  </si>
  <si>
    <t>Dpto. de Postgrados</t>
  </si>
  <si>
    <t>10. Reducción de las desigualdades.</t>
  </si>
  <si>
    <t> Reducir la desigualdad en y entre los países. Hay que prestar atención de las necesidades de las personas más marginadas y desfavorecidas para conseguir la sostenibilidad social. Gana importancia la inclusión de la población independientemente de su origen, sexo, raza, discapacidad, etnia, religión, situación económica o cualquier otra condición.</t>
  </si>
  <si>
    <t>Facultad de Arquitectura</t>
  </si>
  <si>
    <t>11. Ciudades y comunidades sostenibles.</t>
  </si>
  <si>
    <t> Lograr que las ciudades y los asentamientos humanos sean inclusivos, seguros, resilientes y sostenibles. Se espera un gran crecimiento de la población en las ciudades, sobre todo en barrios marginales. El aire que respiran las personas en muchas ciudades, no cumple las mínimas normas de seguridad.</t>
  </si>
  <si>
    <t>Facultad de Bellas Artes</t>
  </si>
  <si>
    <t>12. Producción y consumo responsables.</t>
  </si>
  <si>
    <t> Garantizar modalidades de consumo y producción sostenibles. Es necesaria una producción que consuma menos recursos naturales y contamine menos. La educación del consumidor tiene que favorecer un consumo más responsable y consciente.</t>
  </si>
  <si>
    <t xml:space="preserve">Facultad de Ciencias Básicas </t>
  </si>
  <si>
    <t>13. Acción por el clima.</t>
  </si>
  <si>
    <t> Adoptar medidas urgentes para combatir el cambio climático y sus efectos. Se adoptan medidas para frenar el cambio climático. Es necesario el respeto al medio ambiente para mejorar la calidad de vida y la sostenibilidad ambiental.</t>
  </si>
  <si>
    <t>Facultad de Ciencias de la Educación</t>
  </si>
  <si>
    <t>14. Vida submarina. </t>
  </si>
  <si>
    <t>Conservar y utilizar en forma sostenible los océanos, los mares y los recursos marinos. La contaminación del agua marina pone en peligro a muchos ecosistemas y a más de 3000 millones de personas que viven del mar.</t>
  </si>
  <si>
    <t>Facultad de Ciencias Económicas</t>
  </si>
  <si>
    <t>15. Vida de ecosistemas terrestres.</t>
  </si>
  <si>
    <t> Gestionar sosteniblemente los bosques, luchar contra la desertificación, detener e invertir la degradación de las tierras y detener la pérdida de biodiversidad. Proteger la biodiversidad de las especies, los bosques y reducir la desertificación requiere el esfuerzo de todos los países.</t>
  </si>
  <si>
    <t>Jefe Departamento de Educación Virtual, Medios Educativos y Audiovisuales</t>
  </si>
  <si>
    <t>Facultad de Ciencias Humanas</t>
  </si>
  <si>
    <t>16. Paz, justicias e instituciones sólidas.</t>
  </si>
  <si>
    <t> Promover sociedades, justas, pacíficas e inclusivas. Naciones Unidas demanda instituciones eficaces y transparencia. La meta es reducir la corrupción, la delincuencia, la violencia y las políticas discriminatorias, para conseguir una sociedad más pacífica.</t>
  </si>
  <si>
    <t>Jefe Oficina Jurídica</t>
  </si>
  <si>
    <t>Facultad de Ciencias Jurídicas</t>
  </si>
  <si>
    <t>17. Alianzas para lograr objetivos.</t>
  </si>
  <si>
    <t> Revitalizar la Alianza Mundial para el Desarrollo Sustentable. Construir alianzas entre gobiernos, la sociedad civil y el sector privado. Compartir recursos para ayudar a países en desarrollo.</t>
  </si>
  <si>
    <t>Rector</t>
  </si>
  <si>
    <t>Facultad de Ingeniería</t>
  </si>
  <si>
    <t>Facultad de Ciencias de la Salud</t>
  </si>
  <si>
    <t>Vicerrector Administrativo y Financiero</t>
  </si>
  <si>
    <t>Facultad Química y Farmacia</t>
  </si>
  <si>
    <t>Vicerrector De Bienestar Universitario</t>
  </si>
  <si>
    <t>Museo de Antropología</t>
  </si>
  <si>
    <t>Oficina Control Disciplinario</t>
  </si>
  <si>
    <t>Vicerrector De Investigación, Extensión y Proyección Social</t>
  </si>
  <si>
    <t>Oficina Control Interno</t>
  </si>
  <si>
    <t>Oficina de Egresados</t>
  </si>
  <si>
    <t>Oficina de Gest. Tec. e Información</t>
  </si>
  <si>
    <t>Oficina de Planeación</t>
  </si>
  <si>
    <t>Oficina de Rel. Interinst. e Internacionales</t>
  </si>
  <si>
    <t>Oficina Jurídica</t>
  </si>
  <si>
    <t>Rectoria</t>
  </si>
  <si>
    <t>Secretaria General</t>
  </si>
  <si>
    <t>Unidad de Salud</t>
  </si>
  <si>
    <t>Vice de Bienestar Universitario</t>
  </si>
  <si>
    <t>Vice de Invest Ext y Proy Social</t>
  </si>
  <si>
    <t>Vicerrectoría Administrativa y Financiera</t>
  </si>
  <si>
    <t>Vicerrectoría de Docencia</t>
  </si>
  <si>
    <t>P1 -  Apropiación de proyectos de investigación de base tecnológica</t>
  </si>
  <si>
    <t xml:space="preserve">P3 - Puesta en marcha del Parque Tecnológico del Caribe </t>
  </si>
  <si>
    <t>10. PROYECTO</t>
  </si>
  <si>
    <t>sum.pode</t>
  </si>
  <si>
    <t>Cuenta.pode</t>
  </si>
  <si>
    <t>porce</t>
  </si>
  <si>
    <t>(en blanco)</t>
  </si>
  <si>
    <t>Suma de porce</t>
  </si>
  <si>
    <t>MES</t>
  </si>
  <si>
    <t>enero</t>
  </si>
  <si>
    <t>febrero</t>
  </si>
  <si>
    <t>marzo</t>
  </si>
  <si>
    <t>abril</t>
  </si>
  <si>
    <t>mayo</t>
  </si>
  <si>
    <t>junio</t>
  </si>
  <si>
    <t>julio</t>
  </si>
  <si>
    <t>agosto</t>
  </si>
  <si>
    <t>septiembre</t>
  </si>
  <si>
    <t>octubre</t>
  </si>
  <si>
    <t>noviembre</t>
  </si>
  <si>
    <t>diciembre</t>
  </si>
  <si>
    <t>SIG</t>
  </si>
  <si>
    <t>medicion por parte el sistema integrado de Gestion de los indicaores semestraes o anuales teniendo en cuenta su frecuencia de medicion</t>
  </si>
  <si>
    <t>DE</t>
  </si>
  <si>
    <t xml:space="preserve">Plan de Desarrollo realizaria los seguimientos y alertas. </t>
  </si>
  <si>
    <t>1. se realizo el ajuste en la selección de la relacion del indicador, con el  objetivo que de manera automatica se pueda conocer a que tipo de indicador pertenece.</t>
  </si>
  <si>
    <t>2. se agregó el intervalo de desviacion para conocer el rango esperado de ejecucion de lo proyectado, esto permite conocer el comportamiento entre lo proyectado y ejecutado</t>
  </si>
  <si>
    <t xml:space="preserve">3. Se agregó la frecuencia de medicion, la cual ayuda a identificar el tiempo en el cual debe ser medido dicho indicador. </t>
  </si>
  <si>
    <t/>
  </si>
  <si>
    <t>Lograr por lo menos el 65% de los docentes de carrera profesoral certificados en nivel suficiencia en idiomas con nivel B2</t>
  </si>
  <si>
    <t>Promover la formación en inglés en nuestros docentes</t>
  </si>
  <si>
    <t>PDI</t>
  </si>
  <si>
    <t>Nivel de suficiencia en
idiomas B2 de los
docentes de carrera
profesoral</t>
  </si>
  <si>
    <t>La meta para este año es del 6%, lo que equivale a incrementar en cinco (5) docentes adicionales para alcanzar dicho objetivo.</t>
  </si>
  <si>
    <t xml:space="preserve">Garantizar la Política de Enseñanza aprendizaje y evaluación de Lenguas Extranjeras para que mínimo 5.324 estudiantes logren culminar los cursos de inglés establecidos, asimismo que 199 estudiantes de Licenciatura en Lenguas Extranjeras se formen mediante el Programa de Inmersión en inglés </t>
  </si>
  <si>
    <t>Gestionar la realización de actividades institucionales con componente multilingüe e intercultural para la comunidad estudiantil</t>
  </si>
  <si>
    <t>Estudiantes formados mediante la Política de Enseñanza aprendizaje y evaluación de Lenguas Extranjeras</t>
  </si>
  <si>
    <t>N° de estudiantes que culminaron los cursos de inglés establecidos en la Política de Enseñanza aprendizaje y evaluación de Lenguas Extranjeras</t>
  </si>
  <si>
    <t>Promover la formación en inglés en nuestros estudiantes</t>
  </si>
  <si>
    <t>N° de estudiantes formados mediante el Programa de Inmersión en inglés para Estudiantes de Licenciatura en Lenguas Extranjeras</t>
  </si>
  <si>
    <t xml:space="preserve">Propender por la movilidad de al menos 17.000 estudiantes desde y hacia la Universidad del Atlántico </t>
  </si>
  <si>
    <t xml:space="preserve">Impulsar la movilidad estudiantil a nivel nacional </t>
  </si>
  <si>
    <t xml:space="preserve">Movilidad estudiantil nacional entrante </t>
  </si>
  <si>
    <t>N° de estudiantes nacionales entrantes a la Universidad del Atlántico, desde las funciones sustantivas docencia, extensión, proyección social, Bienestar Universitario e Internacionalización</t>
  </si>
  <si>
    <t>Movilidad estudiantil nacional saliente</t>
  </si>
  <si>
    <t>N° de estudiantes de la Universidad del Atlántico que realizaron movilidad saliente nacional, desde las funciones sustantivas docencia, extensión, proyección social, bienestar universitario e internacionalización</t>
  </si>
  <si>
    <t>Impulsar la movilidad estudiantil a nivel internacional</t>
  </si>
  <si>
    <t xml:space="preserve">Movilidad estudiantil internacional entrante </t>
  </si>
  <si>
    <t>N° de estudiantes extranjeros que realizaron movilidad a la Universidad del Atlántico</t>
  </si>
  <si>
    <t>Movilidad estudiantil internacional saliente</t>
  </si>
  <si>
    <t>N° de estudiantes de la Universidad del Atlántico que realizaron movilidad saliente internacional, desde las funciones sustantivas docencia, extensión, proyección social, bienestar universitario e internacionalización</t>
  </si>
  <si>
    <t>Fortalecer la movilidad docente, desde las funciones sustantivas de docencia, extensión, proyección social e internacionalización, con un mínimo de 330 registros de movilidad saliente internacional y 660 de movilidad saliente nacional</t>
  </si>
  <si>
    <t>Promover la movilidad docente, desde las funciones sustantivas docencia, extensión, proyección social e internacionalización</t>
  </si>
  <si>
    <t>Movilidad docente internacional saliente, desde las funciones sustantivas docencia, extensión, proyección social e internacionalización</t>
  </si>
  <si>
    <t>N° de docentes que realizaron movilidad saliente internacional, desde las funciones sustantivas docencia, extensión, proyección social e internacionalización</t>
  </si>
  <si>
    <t>Movilidad docente nacional saliente, desde las funciones sustantivas docencia, extensión, proyección social e internacionalización</t>
  </si>
  <si>
    <t>N° de docentes de la Universidad del Atlántico que realizaron movilidad saliente nacional, desde las funciones sustantivas docencia, extensión, proyección social e internacionalización</t>
  </si>
  <si>
    <t>Fortalecer la movilidad docente entrante internacional, desde las funciones sustantivas de docencia, extensión, proyección social e internacionalización</t>
  </si>
  <si>
    <t>PA</t>
  </si>
  <si>
    <t>Movilidad docente internacional entrante, desde las funciones sustantivas docencia, extensión, proyección social e internacionalización</t>
  </si>
  <si>
    <t>N° de docentes que realizaron movilidad entrante internacional, desde las funciones sustantivas docencia, extensión, proyección social e internacionalización</t>
  </si>
  <si>
    <t>Propender para que el 60% de los programas desarrollen actividades con componente internacional desde el aula y de manera extracurricular.</t>
  </si>
  <si>
    <t xml:space="preserve">Impulsar el desarrollo de actividades académicas con componente internacional </t>
  </si>
  <si>
    <t>Porcentaje de programas académicos que desarrollan actividades con componente internacional en el aula (clases espejo, proyectos de aprendizaje colaborativo, actividades con comunidades académicas homólogas; entre otros) y extracurricular (seminarios, talleres, ferias, encuentros; entre otros).</t>
  </si>
  <si>
    <t>Programas de pregrado</t>
  </si>
  <si>
    <t>N° de programas académicos que  desarrollan actividades extracurriculares con componente internacional / total de programas académicos *100
(seminarios, talleres, ferias, encuentros; entre otros).</t>
  </si>
  <si>
    <t>PDI-PA</t>
  </si>
  <si>
    <t xml:space="preserve">Actividades extracurriculares con componente internacional realizadas por Facultad   (seminarios, talleres, ferias, encuentros, foros, congresos, concursos; entre otros) </t>
  </si>
  <si>
    <t xml:space="preserve">N° de actividades extracurriculares con componente internacional realizadas por facultad (seminarios, talleres, ferias, encuentros, foros, congresos, concursos; entre otros) </t>
  </si>
  <si>
    <t>Arquitectura 6
Bellas Artes 3
Economicas  8
básicas  7
Humanas  7
C. de la Salud 4  
Farmacia 3
Jurídica 5
Educación  10
Ingenieiría 3</t>
  </si>
  <si>
    <t>Implementar la Política de uso y apropiación de las TIC en la Universidad del Atlántico</t>
  </si>
  <si>
    <t xml:space="preserve">Implementar la Política de uso y apropiación de las TIC </t>
  </si>
  <si>
    <t>Diseño e implementación de la Política de uso y apropiación de las TIC en la Universidad del Atlántico</t>
  </si>
  <si>
    <t>N° de lineamientos implementados de la Política / total de lineamientos de la Política de uso y apropiación de las TIC en la Universidad del Atlántico * 100</t>
  </si>
  <si>
    <t xml:space="preserve">La venta de servicio por extensión - modalidad virtual 
Crear una red de investigadores de usos pe´dagogico  de TIC
De los 13 . 11 serán implementados </t>
  </si>
  <si>
    <t>Lograr que al menos el 50% de los programas académicos apliquen prácticas de innovación educativa, y crear al menos 800 recursos digitales para la docencia con impacto positivo en la población y 20 herramientas digitales educativas habilitados por la UA
(Ejemplos: aplica aprendizaje inverso, automatización de las prácticas de laboratorio, simuladores, plataformas, construcción de ebook)</t>
  </si>
  <si>
    <t xml:space="preserve">Fomentar las prácticas de innovación educativa mediadas por las TIC  </t>
  </si>
  <si>
    <t>PDI - PA</t>
  </si>
  <si>
    <t>N° de prácticas de innovación educativa con TIC por programa académico</t>
  </si>
  <si>
    <t>N° de prácticas de innovación educativa con TIC desarrolladas con Facultad</t>
  </si>
  <si>
    <t xml:space="preserve">
Diagnostico de los estados de continuidad de las experiencias identificadas
identificación de experiencias que requieran apoyo para investigación y continuidad
Procurar que los programas técnicos de la Facultades se incluyan y adémas 9 programas que no han realizado experiencias 
Arquitectura 2
Bellas Artes 2
Economicas 1
básicas 2
Humanas 2
C. de la Salud 3
Farmacia 2
Jurídica 2
Educación 4
Ingenieiría 2
</t>
  </si>
  <si>
    <t xml:space="preserve">N° de programas académicos que ha implementado prácticas de innovación educativa mediadas por TIC   / total de programas académicos * 100  </t>
  </si>
  <si>
    <t xml:space="preserve">Tres nuevos programas que nunca han realizado experiencias de innovación, respectos a los 100 prohgramas que tiene la Universidad </t>
  </si>
  <si>
    <t>Disponibilidad de Recursos digitales para apoyo a la Docencia ( Plataforma que ofrece la UA)</t>
  </si>
  <si>
    <t xml:space="preserve">No. De herramientas digitales educativas habilitados por la UA, para el Desarrollo de la Docencia </t>
  </si>
  <si>
    <t>Creación de recursos digitales por docentes</t>
  </si>
  <si>
    <t xml:space="preserve"> N° de recursos digitales creados por los docentes para el desarrollo de la Docencia</t>
  </si>
  <si>
    <t>Promover la Biblioteca Digital mediante jornadas de sensibilización y capacitación</t>
  </si>
  <si>
    <t>PR</t>
  </si>
  <si>
    <t>Fortalecimiento del repositorio institucional</t>
  </si>
  <si>
    <t>N° de trabajos y tesis de grado nuevos disponibles en el repositorio institucional</t>
  </si>
  <si>
    <t>Incluir mínimo 30 cursos en línea masivos y abiertos MOOC, como electivas de contexto con temáticas relacionadas con economía de bienestar, valores ético-morales, emprendimiento social y desarrollo endógeno.</t>
  </si>
  <si>
    <t>Diseñar electivas de contexto bajo la modalidad MOOC, con temáticas relacionadas con economía de bienestar, valores ético-morales, emprendimiento social y desarrollo endógeno.</t>
  </si>
  <si>
    <t>PDI-PR</t>
  </si>
  <si>
    <t>Electivas de contexto bajo la modalidad MOOC, con temáticas relacionadas con economía de bienestar, valores ético-morales, emprendimiento social y desarrollo endógeno.</t>
  </si>
  <si>
    <t>N° de electivas de contexto bajo la modalidad MOOC, con temáticas relacionadas con economía de bienestar, valores ético-morales, emprendimiento social y desarrollo endógeno.</t>
  </si>
  <si>
    <t>Arquitectura 1
Bellas Artes 1
Economicas 1
básicas 1
Humanas 1
C. de la Salud 1
Farmacia 1
Jurídica 1
Educación 1
Ingenieiría 1</t>
  </si>
  <si>
    <t>Fomentar el uso de recursos digitales en la docencia</t>
  </si>
  <si>
    <t>Apoyar a los programas en el diseño de cursos virtuales</t>
  </si>
  <si>
    <t>Diseño e implementación de cursos virtuales</t>
  </si>
  <si>
    <t>Número de cursos virtuales  implementados para programas de pregrado</t>
  </si>
  <si>
    <t>Realizar 2 estudios de pertinencia, para fortalecer la oferta académica pertinente en la región, con 20 programas académicos de pregrado y postgrado, que den respuesta al sector productivo y/u otros actores regionales, incrementando a 1500 los egresados de región y propendiendo que mínimo 350 de ellos desarrollen actividades económicamente productivas, aportando así al desarrollo socioeconómico de la región.</t>
  </si>
  <si>
    <t>Fortalecer la oferta de programas pertinentes para el desarrollo regional.</t>
  </si>
  <si>
    <t>Programas académicos en pregrado y postgrado diseñados según la pertinencia para la región con apoyo del sector productivo y/o otros actores regionales</t>
  </si>
  <si>
    <t xml:space="preserve"> Número de programas de pregrado y postgrado académicos radicados ante el ministerios y diseñados a partir de necesidades identificadas con apoyo del sector productivo y/o otros actores regionales </t>
  </si>
  <si>
    <t xml:space="preserve">Facultad de Arquitectura (2)
Ciclo profesional de Construcción 
Profesional Urbanismo </t>
  </si>
  <si>
    <t>Impulsar la graduación oportuna de los estudiantes en región.</t>
  </si>
  <si>
    <t>Egresados graduados en región</t>
  </si>
  <si>
    <t xml:space="preserve">Cantidad de estudiantes graduados en los programas en las sedes regionales </t>
  </si>
  <si>
    <t xml:space="preserve">Arquitectura 12
Básicas: 3
C. de la Salud:30
Educación: 50
Ingenieriía 20
</t>
  </si>
  <si>
    <t>Promover la vinculación de los egresados graduados en región al mercado laboral.</t>
  </si>
  <si>
    <t xml:space="preserve">Número de egresados graduados en región activos en el mercado laboral y/o con emprendimientos </t>
  </si>
  <si>
    <t>Propender por aumentar la dedicación de los docentes con vinculación de medio tiempo y/o tiempo completo  de los programas regionalizados, en  actividades misionales en las sedes</t>
  </si>
  <si>
    <t>Gestionar la disponibilidad y dedicación de docentes para los programas en región</t>
  </si>
  <si>
    <t>Docentes dedicados actividades de la sede regionales</t>
  </si>
  <si>
    <t xml:space="preserve">  N° de Docentes de tiempo completo y medio tiempo dedicados a actividades de sedes regionales</t>
  </si>
  <si>
    <t>Fortalecer los procesos académicos en región para lograr 1200 estudiantes en programas de pregrado y/o postgrado.</t>
  </si>
  <si>
    <t>Promover la vinculación de estudiantes a los programas académicos en región</t>
  </si>
  <si>
    <t>Estudiantes matriculados en pregrado y postgrado en las sedes regionales</t>
  </si>
  <si>
    <t>Número de estudiantes matriculados en pregrado y postgrado en las sedes regionales</t>
  </si>
  <si>
    <t xml:space="preserve">Incrementar en un 30% el número de inscritos a programas de  pregrado a través de la visibilización de la oferta académica en la región y departamentos vecinos 
 </t>
  </si>
  <si>
    <t xml:space="preserve">Levar la oferta académica a  los diferentes municipios de la región,  ferias de orientación ocupacional  que realiza el MEN y alcaldes </t>
  </si>
  <si>
    <t xml:space="preserve">Tasa de crecimiento anual del número de aspirantes inscritos provenientes de municipios o  regiones de todo el territorio Nacional </t>
  </si>
  <si>
    <t>Tasa de Crecimiento Anual (%)=(Número de Aspirantes Año Anterior - Número de Aspirantes Año Actual / Número de Aspirantes Año Anterior)×100</t>
  </si>
  <si>
    <t>Impulsar el desarrollo regional a través de mínimo 40 convenios y/o venta de servicio,  que propendan entre otros aspectos a la formación académica en región y al mejoramiento de los resultados de las pruebas Saber 11 de las instituciones educativas de la región.</t>
  </si>
  <si>
    <t>Gestionar convenios  con los entes territoriales y/o empresas para apoyar la formación académica en región</t>
  </si>
  <si>
    <t>Convenios para apoyar la formación académica en región</t>
  </si>
  <si>
    <t xml:space="preserve">Número de convenios activos con los entes territoriales y/o empresas para apoyar la formación académica en región (pasantías, prácticas académicas, movilidad, laboratorios prestados o en comodato) </t>
  </si>
  <si>
    <t>Fomentar la formación práctica en investigación para lograr al menos 125 estudiantes vinculados a semilleros de investigación</t>
  </si>
  <si>
    <t>Articular con la Vicerrectoría de Investigación, Extensión y Proyección Social para el desarrollo de actividades en región de formación investigativa y proyección social región</t>
  </si>
  <si>
    <t xml:space="preserve">Estudiantes con formación práctica en investigación </t>
  </si>
  <si>
    <t xml:space="preserve">Número de estudiantes de la sede regional vinculados a Semilleros de Investigación </t>
  </si>
  <si>
    <t xml:space="preserve">Arquitectura: 20
C básicas : 6
C. de la Salud: 10
Educación: 30
Ingeniería: 15
Jurídica
</t>
  </si>
  <si>
    <t>Diseñar, aprobar e implementar la Política de Educación inclusiva e intercultural.</t>
  </si>
  <si>
    <t>Gestionar aprobación de la politica de Educación Inclusiva Intercultural de la UA</t>
  </si>
  <si>
    <t>Gestión de aprobación de la política de Educación Inclusiva Intercultural de la UA</t>
  </si>
  <si>
    <t>Acto Administrativo de aprobación de la política de Educación Inclusiva Intercultural de la UA por el Consejo Superior</t>
  </si>
  <si>
    <t>acuerdo superior</t>
  </si>
  <si>
    <t>Lograr 10 convenios con las Secretarías de Educación y/u organizaciones públicas o privadas de la región para beneficiar a la población diversa de la educación media y fomentar el acceso a la educación superior.</t>
  </si>
  <si>
    <t>Operacionalizar los convenios y/o alianzas activos con Secretarías de Educación y/o organizaciones  públicas o privadas en beneficio de la educación básica y media</t>
  </si>
  <si>
    <t>Número de convenios y/o alianzas operando con Secretarías de Educación y/u organizaciones públicas o privadas para fomentar el acceso a la educación superior en articulación con la educación básica y media</t>
  </si>
  <si>
    <t>N° de convenios y/o alianzas activas con Secretarías de Educación y/u organizaciones públicas o privadas</t>
  </si>
  <si>
    <t>Convenios y/o alianzas activos, en el 2025 se reañlizaron (2) convenios con Telecaribe y Unidad de Victima.
Para el 2026, se proyectan dos convenios con :
ICBF 
FUNDAVE</t>
  </si>
  <si>
    <t>Implementar un centro de documentación de materiales educativos accesibles para la población diversa con 2000 productos catalogados por área de conocimiento</t>
  </si>
  <si>
    <t>Catalogar los materiales educativos accesibles  por área de conocimiento</t>
  </si>
  <si>
    <t>Creación de materiales educativos accesibles para la población diversa</t>
  </si>
  <si>
    <t>Materiales educativos accesibles catalogados por área de conocimiento</t>
  </si>
  <si>
    <t>Lograr el 100% de los programas académicos resignificados con base en la Política de Educación inclusiva e intercultural (componente inclusivo en los cursos del pensum, actividades para población diversa, didáctica inclusiva, metodología flexible, recursos digitales con componente de inclusión, entre otras)</t>
  </si>
  <si>
    <t xml:space="preserve">Revisar y adecuar los programas académicos bajo un enfoque inclusivo e intercultural.  </t>
  </si>
  <si>
    <t xml:space="preserve">Porcentaje de programas académicos resignificados bajo un enfoque inclusivo e intercultural.  </t>
  </si>
  <si>
    <t>N° de programas académicos resignificados /Total de programas académicos de la institución *100</t>
  </si>
  <si>
    <t>Del total de programas de la UA, se debe cumplir por lo menos el 20%, icluyendo los que ya se encuentran resignificados</t>
  </si>
  <si>
    <t>Capacitar a 3000 estudiantes o más en educación inclusiva, intercultural y pluridiversa</t>
  </si>
  <si>
    <t>Capacitar a los estudiantes en educación inclusiva, intercultural y pluridiversa</t>
  </si>
  <si>
    <t>Estudiantes capacitados  en temáticas relacionadas con educación inclusiva, interculturalidad y pluridiversidad</t>
  </si>
  <si>
    <t>N° de estudiantes capacitados en temáticas relacionadas con educación inclusiva, interculturalidad y pluridiversidad</t>
  </si>
  <si>
    <t>Capacitar al 80% de los administrativos  en educación inclusiva, intercultural y pluridiversa</t>
  </si>
  <si>
    <t>Capacitar a los administrativos en educación inclusiva, intercultural y pluridiversa</t>
  </si>
  <si>
    <t>Administrativos capacitados  en temáticas relacionadas con educación inclusiva, interculturalidad y pluridiversidad</t>
  </si>
  <si>
    <t>Diseñar e implementar el Sistema Interno Integrado para la excelencia institucional</t>
  </si>
  <si>
    <t>Gestionar el fortalecimiento de las Capacidades Técnicas para Sistema Interno Integrado</t>
  </si>
  <si>
    <t xml:space="preserve">Implementación del Sistema Interno Integrado </t>
  </si>
  <si>
    <t xml:space="preserve">N° de componentes del Sistema Interno Integrado implementados /  N° de componentes del Sistema Interno Integrado aprobados * 100. </t>
  </si>
  <si>
    <t>Debe gestioanr el 25% de todos los componentes para alcanzar el 35%</t>
  </si>
  <si>
    <t>Lograr el reconocimiento nacional e internacional de los procesos misionales y de apoyo a la gestión, con el 70% de programas académicos acreditados a nivel nacional y al menos 5 a nivel internacional</t>
  </si>
  <si>
    <t>Gestionar la acreditación de nuestros programas académicos.</t>
  </si>
  <si>
    <t>Porcentaje de programas académicos acreditados respecto a los acreditables</t>
  </si>
  <si>
    <t>N° programas académicos acreditados / total de programas académicos acreditables * 100</t>
  </si>
  <si>
    <t>Programas académicos acreditados internacionalmente</t>
  </si>
  <si>
    <t>N° de programas acreditados internacionalmente</t>
  </si>
  <si>
    <t>Ingeniería industrial</t>
  </si>
  <si>
    <t>Fortalecer la oferta académica pertinente con 55 programas de pregrado, 25 especializaciones, 30 maestrías, 10 doctorados, de los cuales 15 tengan modalidad virtual o mixta.</t>
  </si>
  <si>
    <t>Gestionar la creación de nuevos programas académicos que den repuesta a las necesidades del entorno</t>
  </si>
  <si>
    <t>Número de nuevos programas académicos de pregrado activos</t>
  </si>
  <si>
    <t>N° de programas académicos de pregrado activos</t>
  </si>
  <si>
    <t>Nota: se van a contar los registros calificados vigentes 
Partimos de una línea base de 51 programas , teniendo en cuenta que los programas de Lic música de valledupar y San andrés aún se encuentran activos en el Snies 
Ingeniaería: 
Ing. De Software</t>
  </si>
  <si>
    <t>Número de nuevos programas académicos en modalidad virtual o mixta activos</t>
  </si>
  <si>
    <t>N° de programas académicos en modalidad virtual o mixta activos</t>
  </si>
  <si>
    <t>Ingeniería de Software</t>
  </si>
  <si>
    <t>Fortalecer la oferta académica pertinente con 55 programas de pregrado, 25 especializaciones, 30 maestrías, 10 doctorados, de los cuales 15 tengan modalidad virtual o mixta</t>
  </si>
  <si>
    <t>Asegurar oferta pertinente de programas académicos.</t>
  </si>
  <si>
    <t>Número nuevos programas académicos de posgrado activos</t>
  </si>
  <si>
    <t>N° de programas académicos de especialización activos</t>
  </si>
  <si>
    <t xml:space="preserve"> Especialización Gestión Integral del turismo </t>
  </si>
  <si>
    <t>N° de programas académicos de maestría activos</t>
  </si>
  <si>
    <t xml:space="preserve">Maestria en Educación Ambiental </t>
  </si>
  <si>
    <t>Fortalecer la vinculación con el sector externo para beneficiar a los estudiantes  de postgrados (facilidades de acceso a los programas, desarrollo de actividades académicas e investigativas, entre otros)</t>
  </si>
  <si>
    <t>Asegurar convenios con entes externos para favorecer a los estudiantes de Postgrados</t>
  </si>
  <si>
    <t>Impacto de los convenios de vinculación gestionados con el sector productivo, el sector público o el sector social para estudiar programas de postgrado</t>
  </si>
  <si>
    <t>N° de estudiantes de postgrado beneficiados a través de los convenios gestionados  con el sector productivo, el sector público o el sector social</t>
  </si>
  <si>
    <t xml:space="preserve">Medir el crecimiento semestral  de la matrícula de estudiantes en los programas de postgrado. </t>
  </si>
  <si>
    <t>Tasa de variación porcentual de los matriculados de postgrados</t>
  </si>
  <si>
    <t>[(Matriculados t1- matriculados t0) / matriculados t0] * 100</t>
  </si>
  <si>
    <t>Formación profesional con enfoque hacia la responsabilidad social universitaria (RSU) en el 100% de los programas académicos.</t>
  </si>
  <si>
    <t>Diseñar cursos que contengan las temáticas ciudadanas y de responsabilidad social en el currículo (DD.HH, desarrollo sostenible, ética profesional y cívica, gestión de la RS, ODS)</t>
  </si>
  <si>
    <t xml:space="preserve">Cursos de los planes de estudio que aborden temáticas ciudadanas y de responsabilidad social  (DD.HH, desarrollo sostenible, ética profesional y cívica, gestión de la RS, ODS). </t>
  </si>
  <si>
    <t xml:space="preserve">N° de programas  académicos que  en su plan de estudio contengan al menos 20% pregrado y 10% en postgrado de los cursos que aborden temas de los Objetivos del Milenio, el Pacto Global, la Carta de la Tierra, el Decenio de Naciones Unidas de la Educación para el Desarrollo Sustentable, entre otros       </t>
  </si>
  <si>
    <t>Arquitectura: 3
Bellas Artes: 1
Ciencias Economicas: 2
Ciencias Basicas: 4
Ciencias Humanas 1
Quimica y farmacia:1 
Ciencias Juridica:1 
Educación: 2
Ingenieria: 1
Ciencias de la Salud: 4
Nota: Cada Facultad debe dos programas, indicando los cursos que en su sílabo aborden algunos de los temas relacionados ( No se incluyen Electiva de Contexto)  Ej. Ing Ind reporta 15 cursos entonces 15/60=25%</t>
  </si>
  <si>
    <t>Incrementar en un 20%  los niveles de desempeño globales en Pruebas Saber Pro de los programas académicos y 50 puntos en el puntaje de la institución.</t>
  </si>
  <si>
    <t>Fortalecer actividades académicas direccionadas a lograr un mejor resultado en Saber Pro, TyT o su equivalente.</t>
  </si>
  <si>
    <t>Porcentaje de programas académicos con promedio del puntaje global superior y/o similar al grupo de referencia NBC (Núcleo Básico de Conocimiento) en Saber Pro, TyT o su equivalente por 3 años consecutivos</t>
  </si>
  <si>
    <t>(N° de programas académicos de pregrado con promedio del puntaje global superior y/o similar al grupo de referencia NBC durante los 3 últimos años/ total de programas académicos de pregrado que presentan las pruebas Saber Pro y TyT )* 100.</t>
  </si>
  <si>
    <t>Puntaje global institucional en Pruebas Saber Pro</t>
  </si>
  <si>
    <t xml:space="preserve">Promedio de puntaje global de la institución en nivel superior y/o similar al de otras IES a nivel nacional durante los 3 últimos años </t>
  </si>
  <si>
    <t>Implementar al menos  un 70%  de las estrategias académico administrativas dirigidas a la permanencia para alcanzar un 60% en la tasa graduación de los estudiantes.</t>
  </si>
  <si>
    <t>Elaborar y socializar Informe por facultad del Estudio de impacto de las estrategias académico administrativas de acompañamiento para la permanencia y graduación.</t>
  </si>
  <si>
    <t>Impacto de las estrategias académico administrativas de acompañamiento al estudiante en su proceso formativo por facultad por año</t>
  </si>
  <si>
    <t xml:space="preserve">Informe por facultad del Estudio de impacto de las estrategias académico administrativas de acompañamiento para la permanencia y graduación elaborado y socializado  </t>
  </si>
  <si>
    <t xml:space="preserve">Diseñar una matriz que baje a  las Faculatdes para medir el impacto de los graduandos y matriculados </t>
  </si>
  <si>
    <t>Gestionar la graduación oportuna.</t>
  </si>
  <si>
    <t xml:space="preserve">Tasa de graduación acumulada. </t>
  </si>
  <si>
    <t xml:space="preserve">(N° de estudiantes graduados acumulados de todas las cohortes hasta el periodo t / Total de estudiantes acumulados de primer ingreso de todas las cohortes hasta el periodo t) * 100. </t>
  </si>
  <si>
    <t>realizar al menos 2 concursos públicos de mérito con resultados de 80% de efectividad.</t>
  </si>
  <si>
    <t>Evaluar la efectividad del concurso docente</t>
  </si>
  <si>
    <t xml:space="preserve">Concurso docente público de méritos </t>
  </si>
  <si>
    <t>N° de concursos docente público de méritos</t>
  </si>
  <si>
    <t>realizar al menos 2 concursos
públicos de mérito con resultados
de 80% de efectividad.</t>
  </si>
  <si>
    <t xml:space="preserve">Fortalecer la planta docente </t>
  </si>
  <si>
    <t xml:space="preserve">Efectividad del concurso docente </t>
  </si>
  <si>
    <t>N° de plazas cubiertas / total de plazas ofertadas* 100</t>
  </si>
  <si>
    <t xml:space="preserve">Se ofertaran 100 plazas, para el concurso 2026 de 247 que se requieren </t>
  </si>
  <si>
    <t>Alcanzar el 60% de nivel de formación doctoral y un 40% de maestría de la planta docente (carrera profesoral).</t>
  </si>
  <si>
    <t xml:space="preserve">Porcentaje de docentes de carrera profesoral con nivel de formación de doctorado. </t>
  </si>
  <si>
    <t>N° de docentes de carrera profesoral con nivel de formación de doctorado / total de docentes de carrera profesoral * 100</t>
  </si>
  <si>
    <t>Alcanzar el 60% de nivel de
formación doctoral y un 40% de
maestría de la planta docente
(carrera profesoral).</t>
  </si>
  <si>
    <t>Docentes certificados mediante las actividades de capacitación o cualificación docente por año</t>
  </si>
  <si>
    <t>Porcentaje de docentes de carrera profesoral con nivel de formación de maestría.</t>
  </si>
  <si>
    <t>N° de docentes de carrera profesoral con nivel de formación de maestría / total de docentes de carrera profesoral * 100</t>
  </si>
  <si>
    <t>Alcanzar la certificación de al menos 900 docentes  mediante las actividades de capacitación o cualificación docente.</t>
  </si>
  <si>
    <t>Fortalecer la inducción docente, y promover diálogos intergeneracionales y encuentros de experiencia, como actividad integradora a la carrera profesoral para docentes que ingresan por primera vez a la universidad.</t>
  </si>
  <si>
    <t>N° de docentes certificados como resultado de las actividades de capacitación o cualificación docente realizadas al año</t>
  </si>
  <si>
    <t xml:space="preserve">Arquitectura 2
C básicas : 2
C. de la Salud: 3
Educación: 2
Ingeniería 1
Se refiere a todos los convenios independiente a la fecha de firma, pero que se encuentren activos
</t>
  </si>
  <si>
    <t>Arquitectura: 35
Bellas Artes: 30
Ciencias Economicas: 60
Ciencias Basicas:80
Ciencias Humanas:80
Ciencias de la salud:30
Quimica y farmacia:20
Ciencias Juridica:50
Educación:100
Ingenieria:60
los docentes certificados no no se repiten de un semestre a otro, eso quiere decir que un docente solo contaria una vez por año</t>
  </si>
  <si>
    <t xml:space="preserve">Fortalecer y visibilizar el impacto de la creación e investigación para las industrias creativas y culturales con miras a disminuir la brecha en la generación de conocimiento en el sector de las artes y el patrimonio cultural, con 90 proyectos que aprobados en convocatorias internas y/o externas, asimismo categorizar 3 grupo en A1, 2 grupos en A, 3 grupos en B </t>
  </si>
  <si>
    <t>Desarrollar convocatorias internas para fomentar los proyectos de creación o investigación creación</t>
  </si>
  <si>
    <t>Participación de proyectos de creación o investigación creación en convocatorias internas y externas</t>
  </si>
  <si>
    <t xml:space="preserve">N° de proyectos de creación o investigación creación aprobados mediante convocatorias internas </t>
  </si>
  <si>
    <t>Promover la participación en convocatorias externas para proyectos de creación o investigación creación.</t>
  </si>
  <si>
    <t xml:space="preserve">N° de proyectos de creación o investigación creación aprobados mediante convocatorias externas </t>
  </si>
  <si>
    <t>Impulsar los productos de creación en categoría A y B</t>
  </si>
  <si>
    <t>Participación en proyectos de creación o investigación creación  solidaria</t>
  </si>
  <si>
    <t>Nº de productos derivados de proyectos   de investigación solidaria</t>
  </si>
  <si>
    <t xml:space="preserve">Fomentar la categorización en A1, A Y B de los grupos de investigación en industrias creativas y culturales </t>
  </si>
  <si>
    <t>Productos de investigación creación</t>
  </si>
  <si>
    <t>N° de productos Tipo TOP o Tipo A, de las tipologías de generación de nuevo conocimiento o desarrollo tecnológico de innovación</t>
  </si>
  <si>
    <t>Consolidar e implementar el laboratorio de investigación creación para las áreas artísticas logrando 10 convenios interinstitucionales y 18 productos articulados en redes</t>
  </si>
  <si>
    <t>Promover el desarrollo de proyectos en redes colaborativas.</t>
  </si>
  <si>
    <t>Convenios interinstitucionales y productos derivados del trabajo en redes</t>
  </si>
  <si>
    <t>N° de convenios interinstitucionales aprobados en investigación + creación</t>
  </si>
  <si>
    <t>N° de productos de investigación + creación derivados del trabajo en redes</t>
  </si>
  <si>
    <t>Incrementar, apropiar y divulgar la generación de nuevo conocimiento de calidad e impacto con 391 publicaciones indexadas en Publindex, 1400 en Wos y/o Scopus, 100 libros publicados, 5 revistas científicas con sello editorial Uniatlántico.</t>
  </si>
  <si>
    <t>Impulsar la publicación de artículos en revistas indexadas en Publindex</t>
  </si>
  <si>
    <t>Publicación de artículos en revistas indexadas en bases de datos de alto impacto</t>
  </si>
  <si>
    <t xml:space="preserve">N° de artículos publicados en revistas nacionales indexedas en Publindex </t>
  </si>
  <si>
    <t>Categoria A1, A2, B y C</t>
  </si>
  <si>
    <t>Impulsar la publicación de artículos en revistas indexadas en Wos y/o Scopus</t>
  </si>
  <si>
    <t xml:space="preserve">N° de artículos publicados en revistas indexadas en Wos y/o Scopus </t>
  </si>
  <si>
    <t xml:space="preserve">Revistas internacionales Internacionales </t>
  </si>
  <si>
    <t>Impulsar la publicación de los libros</t>
  </si>
  <si>
    <t xml:space="preserve">N° de libros publicados resultado de proyectos de investigación </t>
  </si>
  <si>
    <t>Productos de Investigacion de un proyecto radicado en la editorial de la UA</t>
  </si>
  <si>
    <t>Fortalecer las revistas del sello editorial Uniatlántico</t>
  </si>
  <si>
    <t>Revistas científicas editadas bajo el sello Editorial Uniatlántico</t>
  </si>
  <si>
    <t>N° de artículos traducidos de las revistas editadas bajo el sello Editorial Uniatlántico</t>
  </si>
  <si>
    <t xml:space="preserve">Revistas científicas editadas bajo el sello Editorial Uniatlántico </t>
  </si>
  <si>
    <t>N° de revista editadas bajo el sello Editorial Uniatlántico indexada en Scopus</t>
  </si>
  <si>
    <t>Fortalecer la articulación con redes académicas y científicas para la investigación y la producción académica, impulsando la movilidad saliente internacional con 350 docentes y la nacional con 300 docentes, asimismo la movilidad de estudiantes vinculados a semilleros en 1.300 a nivel nacional y 100 a nivel internacional.</t>
  </si>
  <si>
    <t>Incentivar la movilidad saliente de estudiantes  investigadores</t>
  </si>
  <si>
    <t>Movilidad de estudiantes UA vinculados a semilleros a nivel nacional e internacional</t>
  </si>
  <si>
    <t xml:space="preserve">N° de estudiantes vinculados a semilleros de investigación que realizan movilidad nacional  </t>
  </si>
  <si>
    <t xml:space="preserve">La movilidad se puede contar a partir desde el punto que se le da el aval a la persona que va a realizar este proceso. </t>
  </si>
  <si>
    <t xml:space="preserve">N° de estudiantes vinculados a semilleros de investigación que realizan movilidad internacional </t>
  </si>
  <si>
    <t>Garantizar la formación académica integral a través de las competencias investigativas</t>
  </si>
  <si>
    <t>Fomentar la vinculación de estudiantes a los semilleros de investigación</t>
  </si>
  <si>
    <t>Vinculación de estudiantes a semilleros de investigación</t>
  </si>
  <si>
    <t xml:space="preserve">N° de estudiantes articulados a semilleros de investigación </t>
  </si>
  <si>
    <t>Aplica promedio tambien para las facultades</t>
  </si>
  <si>
    <t xml:space="preserve">Vinculación de estudiantes de posgrados a grupos de investigación </t>
  </si>
  <si>
    <t>N° de estudiantes de posgrado articulados a grupos de  investigación</t>
  </si>
  <si>
    <t>Apoyar a los jóvenes investigadores en su formación postgradual</t>
  </si>
  <si>
    <t>Jóvenes investigadores apoyados  para su formación (becas pasantía- convocatorias externas (Minciencias)</t>
  </si>
  <si>
    <t>N° de Jóvenes investigadores financiados</t>
  </si>
  <si>
    <t>Incentivar la movilidad saliente de docentes investigadores</t>
  </si>
  <si>
    <t>Movilidad saliente nacional e internacional de docentes investigadores</t>
  </si>
  <si>
    <t xml:space="preserve">N° de docentes investigadores que realizan movilidad saliente a nivel nacional </t>
  </si>
  <si>
    <t>N° de docentes investigadores que realizan movilidad saliente a nivel internacional</t>
  </si>
  <si>
    <t>Incrementar en al menos 520 los proyectos de investigación aprobados por convocatorias</t>
  </si>
  <si>
    <t>Desarrollar convocatorias internas y financiar   proyectos de investigación.</t>
  </si>
  <si>
    <t>Proyectos de investigación financiados por convocatorias  (tipo de proyecto, valor financiado)</t>
  </si>
  <si>
    <t>N° de proyectos de investigación  aprobados por convocatorias internas</t>
  </si>
  <si>
    <t>Promover la participación en convocatorias externas para lograr financiación de proyectos.</t>
  </si>
  <si>
    <t>N° de proyectos de investigación financiados  por convocatorias externas</t>
  </si>
  <si>
    <t>Afianzar la producción académica investigativa</t>
  </si>
  <si>
    <t>Impulsar la participación en eventos de semilleros</t>
  </si>
  <si>
    <t>No. Proyectos presentados en eventos de semilleros de investigación a nivel regional,  nacional e internacional</t>
  </si>
  <si>
    <t>N° de proyectos presentados en eventos de semilleros regionales por año</t>
  </si>
  <si>
    <t>Proyectos presentados en eventos de semilleros de investigación a nivel regional,  nacional e internacional</t>
  </si>
  <si>
    <t>N° de proyectos presentados en eventos de semilleros nacionales por año</t>
  </si>
  <si>
    <t>N° de proyectos presentados en eventos de semilleros internacionales por año.</t>
  </si>
  <si>
    <t xml:space="preserve">Potencializar la sostenibilidad investigativa con proyectos viables para el fortalecimiento de las capacidades institucionales. </t>
  </si>
  <si>
    <t xml:space="preserve">Fomentar los proyectos en articulación con las MIPYMES </t>
  </si>
  <si>
    <t>Articulación investigativa con el sector productivo</t>
  </si>
  <si>
    <t>N° de proyectos de investigación desarrollados en articulación con el sector productivo</t>
  </si>
  <si>
    <t>Fomentar el desarrollo de proyectos de base tecnológica y la participación en convocatorias, y así lograr ejecutar mínimo 8 proyectos con financiación.</t>
  </si>
  <si>
    <t>Fomentar convocatorias internas para proyectos de base tecnológica</t>
  </si>
  <si>
    <t>Tecnologías con alcance en las etapas TRL 4, 5 y 6 según criterio de Minciencias</t>
  </si>
  <si>
    <t>N° de tecnologías con alcance en las etapas TRL 4, 5 y 6 según criterio de  Minciencias</t>
  </si>
  <si>
    <t>Operacionalizar el Parque Tecnológico del Caribe PTC e integrar el ecosistema de ciencia, tecnología e innovación del Caribe, vinculando el PTC y el Centro de Investigaciones Científicas y Tecnológicas de la Universidad del Atlántico CICIT, así como otros laboratorios de investigación para impactar a las empresas de base tecnológica a través de servicios de investigación alcanzando 5 proyectos que involucren propiedad industrial, 10 contratos con empresas de base tecnológica, 10 proyectos con financiación internacional</t>
  </si>
  <si>
    <t>Apoyar proyectos que impliquen desarrollo de patentes</t>
  </si>
  <si>
    <t xml:space="preserve">Proyectos de investigación desarrollados por grupos de investigación adscritos al CICIT que contienen desarrollo de patentes </t>
  </si>
  <si>
    <t xml:space="preserve">N° de proyectos de investigación desarrollados por grupos de investigación adscritos al CICIT que implica propiedad industrial (patentes, diseños industriales, variedades vegetales, marcas) </t>
  </si>
  <si>
    <t>Impulsar convenios con empresas de base tecnológica</t>
  </si>
  <si>
    <t xml:space="preserve">Contratos y/o convenios en alianzas con empresas de base tecnológica para ejecución de proyectos de investigación en alianza con el CICIT, así como otros laboratorios de investigación con el PTC, </t>
  </si>
  <si>
    <t>N° de contratos y/o convenios con empresas de base tecnológica</t>
  </si>
  <si>
    <t>Promover proyectos I+D+i</t>
  </si>
  <si>
    <t xml:space="preserve">Proyectos I+D+i en ejecución con participación de pares internacionales y/o financiación con recursos internacionales </t>
  </si>
  <si>
    <t xml:space="preserve">N° Proyectos I+D+i  en ejecución con participación de pares internacionales y/o financiación con recursos internacionales </t>
  </si>
  <si>
    <t xml:space="preserve"> 8 laboratorios reconocidos (con Acreditación, certificación, habilitación, autorización y/o registros) de  acuerdo a los ensayos de prestación de servicios de investigación para prestación de servicios de investigación.</t>
  </si>
  <si>
    <t>Gestionar la certificación de los laboratorios para la prestación de servicios de investigación</t>
  </si>
  <si>
    <t>Laboratorios con certificación o acreditados para la prestación de servicios de investigación</t>
  </si>
  <si>
    <t>N°. de laboratorios reconocidos (con Acreditación, certificación, habilitación, 
autorización y/o registros) de  acuerdo a los ensayos de prestación de 
servicios de investigación.</t>
  </si>
  <si>
    <t>Fomentar los servicios científicos y tecnológicos del CICIT</t>
  </si>
  <si>
    <t>Promover los servicios del CICIT.</t>
  </si>
  <si>
    <t>Servicios científicos y tecnológicos prestados por laboratorios institucionales (convenios, alianzas, contratos).</t>
  </si>
  <si>
    <t>N° de servicios científicos y tecnológicos prestados por laboratorios institucionales.</t>
  </si>
  <si>
    <t>Mejoramiento de la oferta de programas de educación continua, con 1 Centro de Lenguas extranjeras, 5 ambientes de aprendizaje innovadores implementados, 2.300 programas de educación continua ejecutadas en distintas modalidalidades (presencial, semipresencial, virtual y a distancia), 35 con enfoque diferencial, 12 con componente internacional y 130 convenios con  entidades del sector público y privado</t>
  </si>
  <si>
    <t>Constituir el centro de lenguas nativas y extranjeras</t>
  </si>
  <si>
    <t xml:space="preserve"> Centro de Lenguas Extranjeras constituido</t>
  </si>
  <si>
    <t>Centro de Lenguas Extranjeras constituido</t>
  </si>
  <si>
    <t>Para el 2026 seria la radicación, (Diseño, retroalimentación y ajustes), pendiente por revisión interna (jefe Dpto)</t>
  </si>
  <si>
    <t>Impulsar la oferta de programas de educación continua en modalidad presencial ejecutadas</t>
  </si>
  <si>
    <t xml:space="preserve">
Oferta de programas de educación continua en modalidades (presencial, semipresencial, virtual y a distancia)</t>
  </si>
  <si>
    <t>N° de programas de educación continua ejecutadas en distintas modalidades (presencial, semipresencial, virtual y a distancia)</t>
  </si>
  <si>
    <t xml:space="preserve">Programas de educacion continua desarrollados en distintas modalidades. </t>
  </si>
  <si>
    <t xml:space="preserve">Impulsar la oferta de programas de educación continua con componente internacional </t>
  </si>
  <si>
    <t>Oferta de programas de educación continua con componente internacional</t>
  </si>
  <si>
    <t>N° de programas con componente internacional</t>
  </si>
  <si>
    <t>Programas de educacion continua que se caracterizan por contenido con componente internacional o docente/estudiante de talla internacional. (Justificado en formato correspondiente)</t>
  </si>
  <si>
    <t>Impulsar la oferta de programas de educación continua con enfoque diferencial y/o capacidades diversas</t>
  </si>
  <si>
    <t>Oferta de programas de educación continua con enfoque diferencial y/o capacidades diversas</t>
  </si>
  <si>
    <t>N° de programas de educación continua con enfoque diferencial y/o capacidades diversas implementados</t>
  </si>
  <si>
    <t>Programas de educación continua implementados con enfoque diferencial y/o para capacidades diversas. El enfoque diferencial considera las necesidades, características, intereses y contextos específicos de diversos grupos poblacionales, mientras que la atención a capacidades diversas abarca las diferentes habilidades, talentos y ritmos de aprendizaje individuales.(Vinculacion de poblacion con estas caracteristicas y contenido)</t>
  </si>
  <si>
    <t>Impulsar la oferta de programas de educación continua en convenio con entidades del sector público y/o privado</t>
  </si>
  <si>
    <t>Oferta de programas de educación continua basado en las necesidades específicas de entidades del sector público y/o privado</t>
  </si>
  <si>
    <t>N° de programas de educación continua realizados en convenio con entidades del sector público y/o privado</t>
  </si>
  <si>
    <t>Programas de educacion continua realizado en convenios con entidades de sector publico y privado, incluye los programas de Cursos de Lenguas extranjeras a nivel regional (Kids, Juniors, Young y Adults)</t>
  </si>
  <si>
    <t>Oferta de cursos de CLE en modalidad (Presencial, semipresencial, virtual y a distancia)</t>
  </si>
  <si>
    <t>N° de cursos CLE en distintas modalidades</t>
  </si>
  <si>
    <t>Numero de cursos CLE, los cuales incluyen los numeros de grupos existentes por curso en distintas modalidades.</t>
  </si>
  <si>
    <t>Concretar al menos 150 proyectos de extensión y proyección social remunerados con el sector público y/o privado a través de la gestión de alianzas y convenios a nivel nacional e internacional.</t>
  </si>
  <si>
    <t>Promover la oferta institucional  para la prestación de bienes y servicios al sector  público y/o privado e impactar de manera pertinente el entorno</t>
  </si>
  <si>
    <t>Proyectos de extensión y proyección social remunerados en alianza con el sector público y/o privado</t>
  </si>
  <si>
    <t>N° de proyectos de extensión y proyección social suscritos con el sector público y/o privado</t>
  </si>
  <si>
    <t>Proyectos de extensión y proyección social remunerados en alianza con el sector público y/o privado, muy orientados a los de consultoria</t>
  </si>
  <si>
    <t xml:space="preserve">Incrementar en un 20% los ingresos del Centro de Investigaciones Científicas y Tecnológicas (CICIT) y Parque Tecnológico del Caribe (PTC) por servicios científicos y tecnológicos </t>
  </si>
  <si>
    <t>Impulsar la venta de servicios científicos y tecnológicos a través del CICIT</t>
  </si>
  <si>
    <t>Tasa de variación de ingresos  del CICIT y PTC para la vigencia de 10 años</t>
  </si>
  <si>
    <t>[(Ingresos por servicios científicos y tecnológicos del CICIT año 1 - Ingresos por servicios científicos y tecnológicos del CICIT año 0) / Ingresos por servicios científicos y tecnológicos del CICIT año 0) ] * 100</t>
  </si>
  <si>
    <t>Fortalecimiento de los procesos de prácticas académicas</t>
  </si>
  <si>
    <t>Articular las necesidades del sector público y/o privado con la oferta académica institucional a través de la firma de convenios de prácticas académicas</t>
  </si>
  <si>
    <t>Convenios de prácticas implementados</t>
  </si>
  <si>
    <t>N° de nuevos convenios de prácticas académicas</t>
  </si>
  <si>
    <t>Numero de Convenios  para practicas academicas, pedagógicas y/o empresariales, ya sean nuevos o renovados. Teniendo en cuenta que cada renovacion es cada 3 años.</t>
  </si>
  <si>
    <t>Población estudiantil beneficiada a través de los Convenios de prácticas vigentes</t>
  </si>
  <si>
    <t>N° de estudiantes beneficiados a través de los convenios de prácticas académicas</t>
  </si>
  <si>
    <t>Estudiantes que son beneficiados con practicas academiccas,  pedagógicas y/o empresariales  en convenio especifico de practicas. (Estudiante nuevo independiente de un semestre a otro)</t>
  </si>
  <si>
    <t>Aumentar la participación en espacios de toma de decisiones de políticas públicas.</t>
  </si>
  <si>
    <t>Desarrollar propuesta o proyectos con impacto en la construcción de políticas públicas de la región</t>
  </si>
  <si>
    <t>Participación en Proyectos para la construcción de políticas públicas regionales y nacionales</t>
  </si>
  <si>
    <t>N° de propuestas o proyectos de políticas públicas con participación de la Universidad del Atlántico</t>
  </si>
  <si>
    <t>Participación en Proyectos para la construcción de políticas públicas regionales y nacionales donde se defina  los lineamientos y/o estrategias que guien a  la creacion de politicas publicas o los procesos de implementación de estas.</t>
  </si>
  <si>
    <t>Formular e implementar la política de innovación, emprendimiento y transferencia tecnológica y gestionar 30 proyectos de innovación a nivel nacional e internacional, y aportar 5 productos de transferencia tecnológica</t>
  </si>
  <si>
    <t xml:space="preserve">Aprobar la política de innovación, emprendimiento y transferencia tecnológica </t>
  </si>
  <si>
    <t xml:space="preserve">Política de innovación, emprendimiento y transferencia tecnológica </t>
  </si>
  <si>
    <t>Porcentaje de avance en el diseño, aprobación e implementación de la Política de innovación, emprendimiento y transferencia tecnológica</t>
  </si>
  <si>
    <t xml:space="preserve">Presentación para aprobación de Política de innovación, emprendimiento y transferencia tecnológica </t>
  </si>
  <si>
    <t xml:space="preserve">Promover la elaboración de proyectos de innovación </t>
  </si>
  <si>
    <t xml:space="preserve">PDI </t>
  </si>
  <si>
    <t>Proyectos de innovación y desarrollo tecnológico gestionados</t>
  </si>
  <si>
    <t>N° de proyectos de innovación y desarrollo tecnológico gestionados</t>
  </si>
  <si>
    <t>Fortalecer las estrategias de participación de los egresados en actividades institucionales.</t>
  </si>
  <si>
    <t xml:space="preserve">Fomentar la participación de los egresados en las distintas actividades de la institución </t>
  </si>
  <si>
    <t>Egresados que participan en actividades de la institución</t>
  </si>
  <si>
    <t>N° egresados que participan en actividades de la institución al año</t>
  </si>
  <si>
    <t>5.459</t>
  </si>
  <si>
    <t>Establecer alianzas estratégicas entre las unidades académicas y administrativas que se relacionarían con el sector productivo, con miras a fortalecer la vinculación de potenciales empleadores en el portal de empleo institucional</t>
  </si>
  <si>
    <t xml:space="preserve">Generar estrategias para la vinculación de empleadores en el portal de empleo </t>
  </si>
  <si>
    <t>Alianzas estratégicas para la vinculación de empleadores en el portal de empleo</t>
  </si>
  <si>
    <t>N° de alianzas estratégicas para la vinculación de empleadores en el portal de empleo</t>
  </si>
  <si>
    <t>Incluye los registrados en el nuevo portal, Bolsa de empleo Universidad del Atlántico</t>
  </si>
  <si>
    <t>1.297</t>
  </si>
  <si>
    <t xml:space="preserve">Potenciar el posicionamiento de la Universidad del Atlántico, a través de la participación de los graduados, en escenarios académicos, democráticos, sociales y culturales a nivel nacional e internacional </t>
  </si>
  <si>
    <t xml:space="preserve">Generar espacios a egresados para fomentar la vinculación con la institución a través del registro de las experiencias exitosas </t>
  </si>
  <si>
    <t>Participación de egresados registrados en eventos y/0 escenarios académicos</t>
  </si>
  <si>
    <t xml:space="preserve">N° Egresados registrados en participación en escenarios académicos. </t>
  </si>
  <si>
    <t>Diseñar y apropiar el Observatorio digital institucional para la gestión de conocimiento y el desarrollo social.</t>
  </si>
  <si>
    <t>Puesta en marcha del Observatorio Digital institucional para la gestión de conocimiento y el desarrollo social apropiado</t>
  </si>
  <si>
    <t xml:space="preserve">Observatorio institucional para la gestión de conocimiento y el desarrollo social </t>
  </si>
  <si>
    <t xml:space="preserve">Observatorio  institucional para la gestión de conocimiento y el desarrollo social </t>
  </si>
  <si>
    <t>Reevaluacion del proyecto observactorio mediante una reunion, construccion de borrador a partir de la reuniones y aprobacion del mismo por la mesa de trabajo, se va a revisar la articulación con los observarorios ya constituidos</t>
  </si>
  <si>
    <t>Concretar por lo menos 61  alianzas o convenios activos con entidades gubernamentales, sector privado nacional e internacional para la gestión de acceso a la cultura</t>
  </si>
  <si>
    <t>Formalizar las alianzas y convenios para la gestión de acceso a la cultura</t>
  </si>
  <si>
    <t>Alianzas o convenios activos para la gestión de acceso a la cultura</t>
  </si>
  <si>
    <t>N° de alianzas o convenios activos para la gestión de acceso a la cultura</t>
  </si>
  <si>
    <t>son convenios activos independiente al año de firma, debe estar activos, se debe tener la base de datos de estos convenios, hacer analisis de los convenios activos de los diferentes procesos, tales como museo, y facultades</t>
  </si>
  <si>
    <t>Desarrollar mínimo 50 proyectos para el acceso a la cultura</t>
  </si>
  <si>
    <t xml:space="preserve">Desarrollar proyectos con componente cultural </t>
  </si>
  <si>
    <t>Proyectos ejecutados para el acceso a la cultura</t>
  </si>
  <si>
    <t>N° de proyectos ejecutados para el acceso a la cultura</t>
  </si>
  <si>
    <t>Desde el proceso de Proyeccion Social, se realiza acompañamiento de tomas de conciencia a las unidades academicas, en donde se socializa cada una de las metas de proyectos y se els da orientacion de como ejecutarlo. En  donde un proyecto de acceso a la cultura se refiere hacer galerias, obras de teatro, exposiciones, etc.</t>
  </si>
  <si>
    <t>Promover mínimo 3 proyectos y espacios institucionales con enfoque al desarrollo turístico, patrimonial y social con la vinculación de los gobiernos departamental, nacional y/o internacional</t>
  </si>
  <si>
    <t>Desarrollar Proyectos institucionales con enfoque al desarrollo turístico, patrimonial y social con la vinculación de los gobiernos departamental, nacional y/o internacional</t>
  </si>
  <si>
    <t>Proyectos institucionales con enfoque al desarrollo turístico, patrimonial y social con la vinculación de los gobiernos departamental, nacional y/o internacional</t>
  </si>
  <si>
    <t>N° de proyectos institucionales con enfoque al desarrollo turístico, patrimonial y social con la vinculación de los gobiernos departamental, nacional y/o internacional ejecutados</t>
  </si>
  <si>
    <t>Desde el proceso de Proyeccion Social, se realiza acompañamiento de tomas de conciencia a las unidades academicas, en donde se socializa cada una de las metas de proyectos y se els da orientacion de como ejecutarlo. En  donde un proyecto de esta clasificacion se refier a desarrollo turístico, patrimonial y social con la vinculación de los gobiernos departamental, nacional y/o internacional ejecutados</t>
  </si>
  <si>
    <t xml:space="preserve">Visibilizar los resultados de los procesos de investigación creación artística con 195 participaciones en eventos de apropiación social </t>
  </si>
  <si>
    <t xml:space="preserve">Fomentar la participación y espacios de promoción de apropiación social y cultural </t>
  </si>
  <si>
    <t xml:space="preserve">Participación en eventos de apropiación social y cultural de los resultados de investigación creación </t>
  </si>
  <si>
    <t xml:space="preserve">N° de participaciones artísticas en eventos de apropiación social y cultural  de los resultados de investigación creación </t>
  </si>
  <si>
    <t xml:space="preserve">Desde el proceso de Proyeccion Social, se realiza acompañamiento de tomas de conciencia a las unidades academicas, en donde se socializa cada una de las metas de proyectos y se els da orientacion de como ejecutarlo. En  donde participaciones artísticasse refiere a los eventos de apropiación social y cultural  de los resultados de investigación creación </t>
  </si>
  <si>
    <t>Implementación de nuevas exposiciones permanentes e itinerantes de acuerdo con los nuevos cánones museográficos.</t>
  </si>
  <si>
    <t>Fomentar los espacios para desarrollo de las exposiciones permanentes e itinerantes de acuerdo a los cánones museográficos</t>
  </si>
  <si>
    <t>Nuevas exposiciones permanentes, itinerantes y virtuales de acuerdo con los cánones museográficos</t>
  </si>
  <si>
    <t>N° de  exposiciones permanentes, itinerantes y virtuales de acuerdo con los cánones museográficos</t>
  </si>
  <si>
    <t>Nuevas exposiciones permanentes, itinerantes y virtuales de acuerdo a los cánones museográficos</t>
  </si>
  <si>
    <t xml:space="preserve">Concretar la ejecución de al menos 20 proyectos de proyección social con mecanismos de financiación externos públicos y/o privados. </t>
  </si>
  <si>
    <t>Fortalecer la producción de propuestas de bienes y servicios para la articulación de la institución con el sector publico y privado, mejorando los mecanismo de financiación externa y fomentar las estrategias al cumplimiento de los ODS</t>
  </si>
  <si>
    <t xml:space="preserve">Proyectos de proyección social ejecutados por mecanismos de financiación externa de entidades públicas y/o privadas  con aporte a los ODS </t>
  </si>
  <si>
    <t xml:space="preserve">N° de proyectos de proyección social ejecutados por mecanismos de financiación externa de entidades públicas y/o privadas  con aporte a los ODS </t>
  </si>
  <si>
    <t>Se refiere a los proyectos que son financiados externamente por entidades publicas y/o privados que tributan a un componente ODS (Educacion de calidad, acceso a la cultura, accion por el clima , fin de la pobreza, hambre cero, salud y bienestar, igualdad de genera, saneamiento, energia asequible y no contaminante, trabajo decente y crecimiento economico, industria innovacion infraestructura, reduccion de las desigualdades, produccion y consumo responsable, vida submarina, vida de ecosistema terrestre, paz justica e instrucciones solidas y alianzas para lograr objetivos)</t>
  </si>
  <si>
    <t>Desarrollar por lo menos 33 proyectos de proyección social con intervención a población priorizada</t>
  </si>
  <si>
    <t>Fomentar la creación y ejecución de proyectos sociales con impacto en las necesidades de la población con enfoque diferencial y/o capacidades diversas</t>
  </si>
  <si>
    <t>Proyectos de proyección social con intervenciones en población priorizada, con enfoque diferencial y/o capacidades diversas</t>
  </si>
  <si>
    <t>N° de proyectos de proyección social ejecutados con intervenciones en población priorizada, con enfoque diferencial y/o capacidades diversas</t>
  </si>
  <si>
    <t>Proyectos de proyección social ejecutados con intervenciones en población priorizada, con enfoque diferencial y/o capacidades diversas.</t>
  </si>
  <si>
    <t>Promover la apropiación social del conocimiento en articulación con las facultades, mediante la gestión de al menos 800 eventos de difusión.</t>
  </si>
  <si>
    <t>Articular los proceso de investigación y extensión universitario en la transferencia de conocimiento a los diferentes grupos de interés del contexto social y económico de la región Caribe</t>
  </si>
  <si>
    <t>Eventos de apropiación social del conocimiento gestionados</t>
  </si>
  <si>
    <t>N° de eventos de apropiación social del conocimiento realizados</t>
  </si>
  <si>
    <t>eventos de apropiación social del conocimiento realizados(talleres, capacitaciones, ferias, conferencia, paneles, semilleros, exposiciones, congreso)</t>
  </si>
  <si>
    <t>Elaborar e implementar en forma sostenible la política institucional de Responsabilidad Social Universitaria RSU y ejecutar por lo menos 50 proyectos del Voluntariado UA.</t>
  </si>
  <si>
    <t>Construir una política sólida fundacional que permita la incursión de conceptos como la "Economía de Bienestar", como sumatoria de los ODS y los DDHH, que esté sustentada en los valores institucionales adoptados a través del ejercicio RSU</t>
  </si>
  <si>
    <t xml:space="preserve">Política institucional Responsabilidad Social Universitaria RSU </t>
  </si>
  <si>
    <t>Política institucional Responsabilidad Social Universitaria RSU aprobada</t>
  </si>
  <si>
    <t>diseño y diagnostico 2025, Construccion de la politica RSU a partir de la mesa de trabajo realizadas 2026, aprobación 2027.</t>
  </si>
  <si>
    <t>Articulación de los componentes para la implementación de la Responsabilidad Social Universitaria</t>
  </si>
  <si>
    <t>Desarrollar proyectos con componente RSU articulados a las políticas ambientales, culturales y sociales</t>
  </si>
  <si>
    <t>Proyectos de RSU articulados a las políticas ambientales, culturales y sociales</t>
  </si>
  <si>
    <t>N° de proyectos de RSU articulados con las políticas ambientales, culturales y sociales</t>
  </si>
  <si>
    <t>Proyectos de RSU articulados con las políticas ambientales, culturales y sociales</t>
  </si>
  <si>
    <t xml:space="preserve">Desarrollar y ejecutar proyectos por el Voluntariado UA </t>
  </si>
  <si>
    <t xml:space="preserve">Creación del Voluntariado UA con sus Proyectos asociados </t>
  </si>
  <si>
    <t xml:space="preserve">N° de proyectos ejecutados por el Voluntariado UA </t>
  </si>
  <si>
    <t xml:space="preserve">proyectos ejecutados por el Voluntariado UA </t>
  </si>
  <si>
    <t xml:space="preserve">Caracterizar el impacto de por lo menos 50  programas y/o proyectos Responsabilidad Social Universitaria RSU desarrollados </t>
  </si>
  <si>
    <t>Desarrollar los informes de impacto resultado de los proyectos de RSU</t>
  </si>
  <si>
    <t xml:space="preserve">Impacto sobre los grupos de interés y territorios beneficiados por los Proyectos de Responsabilidad Social Universitaria RSU </t>
  </si>
  <si>
    <t>N° de Informes de resultado de los proyectos de RSU</t>
  </si>
  <si>
    <t>Informes que plasmen resultados de los proyectos RSU</t>
  </si>
  <si>
    <t>Aumentar el número de atendidos por el Consultorio Jurídico y Centro de Conciliación</t>
  </si>
  <si>
    <t>Crear estrategias de atención oportunas por parte del Consultorio Jurídico y Centro de Conciliación</t>
  </si>
  <si>
    <t>Director Consultorio Jurídico y Centro de Conciliación</t>
  </si>
  <si>
    <t>Usuarios atendidos por el Consultorio Jurídico y Centro de Conciliación</t>
  </si>
  <si>
    <t>N° de usuarios atendidos por el Consultorio Jurídico y Centro de Conciliación</t>
  </si>
  <si>
    <t>Presentar por el Consultorio Jurídico y Centro de Conciliación una acción constitucional</t>
  </si>
  <si>
    <t>Desarrollar las estrategias para lograr la presentación de forma oportuna las acciones constitucionales</t>
  </si>
  <si>
    <t>Acciones constitucionales presentadas</t>
  </si>
  <si>
    <t xml:space="preserve">N° de acciones constitucionales presentadas </t>
  </si>
  <si>
    <t xml:space="preserve">Conservar las piezas arqueológicas y paleontológicas referentes a la cultura de la región </t>
  </si>
  <si>
    <t xml:space="preserve">Garantizar la conservación de las piezas arqueológicas paleontológicas </t>
  </si>
  <si>
    <t xml:space="preserve">Piezas arqueológicas y paleontológicas conservadas </t>
  </si>
  <si>
    <t xml:space="preserve">N° de piezas arqueológicas y paleontológicas conservadas </t>
  </si>
  <si>
    <t>Corresponden a piezas nuevas</t>
  </si>
  <si>
    <t>Establecer informes de evaluación para controlar el impacto de las estrategias de permanencia y graduación que permita fortalecer el proceso formativo.</t>
  </si>
  <si>
    <t>Revisar y diseñar un modelo de evaluación en relación al impacto de las estrategias de permanencia y graduación.</t>
  </si>
  <si>
    <t xml:space="preserve">Sistema de evaluación del impacto de las estrategias de permanencia y graduación estudiantil </t>
  </si>
  <si>
    <t>Documento de evaluación periódica en relación con el impacto de las estrategias de permanencia y graduación estudiantil por trienio</t>
  </si>
  <si>
    <t>Aumentar el índice de permanencia y oportuna graduación estudiantil basado en el acompañamiento institucional, psicosocial, académico y socioeconómico en cada etapa del  proyecto de vida universitario del estudiante.</t>
  </si>
  <si>
    <t>Desarrollar las estrategias de apoyo a la permanencia y graduación oportuna en articulación con las actividades académicas.</t>
  </si>
  <si>
    <t>Tasa de deserción anual</t>
  </si>
  <si>
    <t>(Desertores en Período (t) / Matriculados en Período (t-2)) x 100%</t>
  </si>
  <si>
    <t>En la medición de Plan de acción se utiliza la medición interna, mientras que en el Plan de Desarrollo SPADIES</t>
  </si>
  <si>
    <t>Diseñar e implementar la Política de Permanencia y Graduación estudiantil.</t>
  </si>
  <si>
    <t>Diseñar documento de metodología correspondiente a la Política de Permanencia y Graduación estudiantil</t>
  </si>
  <si>
    <t>Diseño de metodología correspondiente  a la Política de Permanencia y Graduación estudiantil en la Universidad del Atlántico</t>
  </si>
  <si>
    <t>Aprobación de la política</t>
  </si>
  <si>
    <t>1. aval Bienestar (10%
2. aval Juridica (20)
3. Aval Financiera (20)
4. Avan Consejo Academico (30)
5. radicacion consejo Superior (20)</t>
  </si>
  <si>
    <t>Evaluar el impacto de las estrategias de permanencia y graduación en las sedes regionales</t>
  </si>
  <si>
    <t>Diseñar un informe en relación con las estrategias de bienestar direccionadas a las sedes regional</t>
  </si>
  <si>
    <t>Diseño y elaboración de un informe semestral que consolide las estrategias desde Bienestar para las sedes regionales</t>
  </si>
  <si>
    <t>Informe con relación a las estrategias desarrolladas en las sedes regionales</t>
  </si>
  <si>
    <t>El informe contiene todas las áreas de Bienestar Universitario</t>
  </si>
  <si>
    <t>Fortalecer la atención de los estudiantes en bajo rendimiento como estrategias de permanencia</t>
  </si>
  <si>
    <t>Implementar las atenciones de los estudiantes en bajo rendimiento como estrategias de permanencia</t>
  </si>
  <si>
    <t xml:space="preserve">Estudiantes en bajo rendimiento atendidos en las estrategias de permanencia de facultades. </t>
  </si>
  <si>
    <t>N° de estudiantes de bajo rendimiento atendidos en tutoría académica / total de estudiantes de bajo rendimiento de la Facultad * 100</t>
  </si>
  <si>
    <t>Fortalecer la atención de los estudiantes primer semestre como estrategias de permanencia</t>
  </si>
  <si>
    <t>Implementar las atenciones de los estudiantes primer semestre como estrategias de permanencia</t>
  </si>
  <si>
    <t xml:space="preserve">Estudiantes de primer semestre atendidos en  las estrategias de permanencia de facultades. </t>
  </si>
  <si>
    <t>N° de estudiantes de primer semestre atendidos en tutoría SAT / total de estudiantes de primer semestre que contestan la encuesta SAT de la Facultad * 100</t>
  </si>
  <si>
    <t>Diseñar e implementar el programa de Plan Padrino para el sostenimiento de mínimo 200 estudiantes en riesgo de deserción, impulsando el aporte voluntario de entes territoriales, egresados, empresarios y docentes.</t>
  </si>
  <si>
    <t>Diseñar e implementar el programa Plan Padrino en beneficio de la población estudiantil en alto riesgo de deserción</t>
  </si>
  <si>
    <t>Vicerrector de Bienestar Universitario</t>
  </si>
  <si>
    <t>PR - PDI</t>
  </si>
  <si>
    <t xml:space="preserve">Propuesta normativa y procedimental del programa Plan Padrino  </t>
  </si>
  <si>
    <t>N° de estudiantes beneficiados por el Programa Plan Padrino</t>
  </si>
  <si>
    <t>Se cuenta la estudiante que se ha beneficiado durante la vigencia</t>
  </si>
  <si>
    <t>Conocer el impacto de las estrategias socio - económicas en la permanencia y graduación oportuna.</t>
  </si>
  <si>
    <t>Medir el impacto de las estrategias socio - económicas en la permanencia y graduación oportuna</t>
  </si>
  <si>
    <t>Diseño de evaluación del impacto de las estrategias socio-económicas para la permanencia y graduación</t>
  </si>
  <si>
    <t>N° de estrategias del programa de Fortalecimiento de ayudas socioeconómicas para el éxito estudiantil con su sistema de medición construido</t>
  </si>
  <si>
    <t>Construir el documento consolidado y la metodología a seguir.</t>
  </si>
  <si>
    <t>Estimular el desarrollo de las relaciones constructivas entre los miembros de la comunidad universitaria con base en la difusión y práctica de valores de respeto a la dignidad humana y a la diversidad, alcanzando un incremento del 6% en los resultados de percepción de cultura ciudadana y la Política de Género.</t>
  </si>
  <si>
    <t>Aplicar la encuesta de percepción de cultura ciudadana y DDHH, analizar resultados y diseñar estrategias.</t>
  </si>
  <si>
    <t>Incremento en la favorabilidad de los resultados de la encuesta de percepción de cultura ciudadana y Derechos Humanos</t>
  </si>
  <si>
    <t>Informe con línea base del análisis de la encuesta de percepción de cultura ciudadana y Derechos Humanos</t>
  </si>
  <si>
    <t>Elaborar el documento metodológico para la construcción de la Política de Género</t>
  </si>
  <si>
    <t>Diseño y construcción del documento metodológico para la construcción de la Política de Género en la Universidad del Atlántico</t>
  </si>
  <si>
    <t>Política de género aprobada por el Consejo Académico.</t>
  </si>
  <si>
    <t xml:space="preserve">Borrador enviado para estudio al Consejo Académico.
Propuesta de la política de género enviada a Consejo Superior. </t>
  </si>
  <si>
    <t>3. Articular los procesos administrativos y académicos mediante el uso eficiente de los recursos financieros, tecnológicos y humanos.</t>
  </si>
  <si>
    <t>Institucionalizar el proyecto "Diálogos de Desarrollo Institucional” como escenario para pensar nuestra universidad con la participación de la comunidad universitaria, con un mínimo de 9 hojas de ruta derivadas del proyecto.</t>
  </si>
  <si>
    <t xml:space="preserve">Elaborar el documento metodológico para la implementación del proyecto "Diálogo de Desarrollo Institucional" </t>
  </si>
  <si>
    <t xml:space="preserve">PR - PDI </t>
  </si>
  <si>
    <t xml:space="preserve">Eventos desarrollados en el marco del proyecto "Diálogo de Desarrollo Institucional" </t>
  </si>
  <si>
    <t>N° de hojas de ruta generadas a partir de los espacios de diálogo desarrollados</t>
  </si>
  <si>
    <t xml:space="preserve">
De cada Dialogo de Desarrollo Institucional pueden tener como producto una Hoja de ruta, el cual es una herramienta visual que describe la dirección y el progreso de un proyecto, producto o iniciativa a lo largo del tiempo. Para este caso, se detalla los objetivos, tareas y cronogramas de un proyecto o acción específico. </t>
  </si>
  <si>
    <t>Promover el programa  "Yo Cuido la UA" para el estímulo de la cultura de compromiso y cuidado de la infraestructura física y tecnológica institucional.</t>
  </si>
  <si>
    <t>Gestionar campañas de sensibilización hacia la comunidad universitaria para el cuidado de la infraestructura</t>
  </si>
  <si>
    <t>PR - PA</t>
  </si>
  <si>
    <t>Programa "Yo Cuido la UA"</t>
  </si>
  <si>
    <t>Número de campañas ejecutadas dirigidas a cada estamento (trabajadores, docentes y estudiantes)</t>
  </si>
  <si>
    <t>Estimular la apropiación cultural e identidad de la región Caribe, a través del reconocimiento de las herencias ancestrales frente al legado que como comunidad académica construimos para la sociedad, y los diálogos intergeneracionales y multiestamentarios para la construcción del ser integral.</t>
  </si>
  <si>
    <t>Gestionar actividades de apropiación cultural e identidad de la región Caribe frente al legado de las herencias ancestrales mediante diálogos intergeneracionales y multiestamentarios.</t>
  </si>
  <si>
    <t>Fortalecer la apropiación cultural e identidad de la región Caribe</t>
  </si>
  <si>
    <t>N° de actividades en relación con la apropiación cultural e identidad de la región Caribe</t>
  </si>
  <si>
    <t>Fomentar el autocuidado y compromiso con la salud física y mental, en al menos el 50% de la comunidad universitaria.</t>
  </si>
  <si>
    <t>Fortalecer y desarrollar el Programa de Promoción y Prevención en salud física y mental</t>
  </si>
  <si>
    <t>Porcentaje de miembros de la comunidad universitaria con resultados superiores en la última encuesta aplicada de Estilo de vida Saludable (OMS)</t>
  </si>
  <si>
    <t xml:space="preserve">(N° de encuestados en estilo de vida saludable con calificación adecuado / Total de encuestados) * 100  </t>
  </si>
  <si>
    <t>63,75%</t>
  </si>
  <si>
    <t>Crear el Programa "UA Territorio de vida - Salud mental positiva" para dignificar la labor del ser en la sociedad y realizar actividades de acompañamiento en salud mental apostándole a la reactivación académica libre de distensiones mentales.</t>
  </si>
  <si>
    <t>Mejorar la salud mental de la comunidad universitaria para el mantenimiento de su salud integral</t>
  </si>
  <si>
    <t>Porcentaje de miembros de la comunidad universitaria con resultados superiores en la  encuesta Estilo de vida Saludable (OMS) (Salud Mental)</t>
  </si>
  <si>
    <t xml:space="preserve">(N° de encuestados en estilo de vida saludable con calificación adecuado en relación con salud mental/ Total de encuestados) * 100  </t>
  </si>
  <si>
    <t>52,10%</t>
  </si>
  <si>
    <t>Fortalecer y desarrollar el Programa de Salud física</t>
  </si>
  <si>
    <t>Porcentaje de personas de la comunidad universitaria atendidos en el Programa de Salud física</t>
  </si>
  <si>
    <t>(N° de personas de la comunidad universitaria atendidos en el programa de Salud física / total de personas de la comunidad universitaria atendidos por la Vicerrectoría de Bienestar) * 100</t>
  </si>
  <si>
    <t>63,62%</t>
  </si>
  <si>
    <t>Fortalecer y desarrollar el Programa de Salud mental</t>
  </si>
  <si>
    <t>Porcentaje de personas de la comunidad universitaria atendidos en el Programa de Salud mental</t>
  </si>
  <si>
    <t>(N° de personas de la comunidad universitaria atendidos en el programa de Salud mental / total de personas de la comunidad universitaria atendidos por la Vicerrectoría de Bienestar) * 100</t>
  </si>
  <si>
    <t>35,87%</t>
  </si>
  <si>
    <t>Observar el impacto del Programa de Almuerzo subsidiado en la salud física de sus beneficiarios</t>
  </si>
  <si>
    <t xml:space="preserve">Beneficiarios de almuerzos subsidiados </t>
  </si>
  <si>
    <t xml:space="preserve"> No. De estudiantes beneficiados con los almuerzos por sede </t>
  </si>
  <si>
    <t>Aplicar a la comunidad universitaria la encuesta de Estilo de vida saludable basada en los criterios de la OMS</t>
  </si>
  <si>
    <t xml:space="preserve">Población docente y administrativa atendidos por las estrategias de estilo de Vida Saludable (OMS) </t>
  </si>
  <si>
    <t>No. de docentes y administrativos atendidos / total de población docente y administrativo</t>
  </si>
  <si>
    <t>Fortalecer las competencias del estudiante en concordancia con las necesidades de la comunidad universitaria enmarcadas en las habilidades y destrezas para un ser integral a traves de salidas de compo y el intercambio de conocimiento bajo el enfoque de movilidad</t>
  </si>
  <si>
    <t xml:space="preserve">Garantizar los recursos para la movilidad estudiantil en el marco de la funcion sustentiva Bienestar. </t>
  </si>
  <si>
    <t>Movilidad estudiantil nacional saliente desde la función sustantiva Bienestar Universitario.</t>
  </si>
  <si>
    <t xml:space="preserve">N° de estudiantes de la Universidad del Atlántico que realizaron movilidad saliente nacional, desde las funciones sustantivas Bienestar. </t>
  </si>
  <si>
    <t xml:space="preserve">Movilidad estudiantil internacional saliente desde la función sustantiva Bienestar Universitario. </t>
  </si>
  <si>
    <t xml:space="preserve">N° de estudiantes de la Universidad del Atlántico que realizaron movilidad saliente internacional, desde las funciones sustantivas Bienestar. </t>
  </si>
  <si>
    <t>Fortalecer los eventos y el talento cultural de la comunidad universitaria.</t>
  </si>
  <si>
    <t>Coordinar eventos culturales y deportivos  para fortalecer las capacidades y talentos de la comunidad universitaria, mediante el fomento del deporte y la cultura física y sano esparcimiento.</t>
  </si>
  <si>
    <t xml:space="preserve">Desarrollo de eventos deportivos que potencialicen los talentos </t>
  </si>
  <si>
    <t>N° de eventos deportivos  realizados en las instalaciones</t>
  </si>
  <si>
    <t xml:space="preserve">Incrementar la participación de los ingresos por venta de servicios a un 20% del total del presupuesto </t>
  </si>
  <si>
    <t xml:space="preserve">Apoyar administrativamente la eficiencia de los procesos relacionados con venta de servicios </t>
  </si>
  <si>
    <t>Ingresos de autogestión</t>
  </si>
  <si>
    <t>(Ingresos presupuestados para venta de servicios por año / total de ingresos corrientes recaudados anuales) *100</t>
  </si>
  <si>
    <t>Actualización y recuperación de cartera</t>
  </si>
  <si>
    <t xml:space="preserve">Fomentar el recaudo de cuentas por cobrar </t>
  </si>
  <si>
    <t>Recaudo de cuentas por cobrar</t>
  </si>
  <si>
    <t xml:space="preserve">
(Saldos de cuentas por cobrar/ ingresos operacionales *365)</t>
  </si>
  <si>
    <t>Días rotación de cartera</t>
  </si>
  <si>
    <t>Optimizar los pagos a proveedores</t>
  </si>
  <si>
    <t>Tiempo promedio de pago</t>
  </si>
  <si>
    <t>(N° de cuentas por pagar/ N° de cuentas pagadas * 365)</t>
  </si>
  <si>
    <t>Ejecución del Plan Institucional de Archivos de la Entidad ­PINAR,  orientado a la mejora de los elementos importantes para la Planeación Estratégica y Gestión Documental  en cumplimiento a las directrices del Archivo General de la Nación.</t>
  </si>
  <si>
    <t>Realizar seguimiento al cumplimiento de la ejecución del Plan Institucional de Archivos de la universidad­PINAR,</t>
  </si>
  <si>
    <t>Implementación y seguimiento del   Plan Institucional de Archivos de la Entidad ­PINAR</t>
  </si>
  <si>
    <t>(N° de acciones desarrolladas para la  implementación del PINAR / N° de acciones contempladas en el  PINAR)*100</t>
  </si>
  <si>
    <t xml:space="preserve">Para el cumplimiento de las acciones contempladas en los proyectos establecidos en el mapa de ruta de la implementación del Plan Institucional de Archivo PINAR para la vigencia 2025, se tienen en cuenta que el documento dispone de ocho proyectos, estos cuentan con 38 actividades las cuales son las acciones que se deben llevar a cabo para la implementación y seguimiento del PINAR.
Para la ejecucion y seguimiento de los proyectos (Elaboración y  reformulación  de  Procedimientos, Instructivos y formatos para la Gestión  Documental , Formulaciòn e implementacion de la Politica Cero Papel y elaboracion de las tablas de valoracion documental (tvd ) dispuestos en el mapa de ruta de la implementacion del pinar
 proyectados a mediano plazo 2025, se establecieron las siguientes actividades:
1-Dar seguimiento a la elaboración y/o reformulación de un procedimiento o instructivo para cada subproceso de la gestion documental
2-Socialización y publicación de los procedimientos o instructivos.
3-Implementación y seguimiento de los procedimientos e instructivos
4-Levantamiento de un diagnóstico de la impresión de documentos en papel, cantidad de impresoras, consumo de papel, consumo de tóner, entre otros
5-Formulación de la Política Cero Papel
6-Aprobación de la política Cero Papel
7-Socialización de la política, incluida su publicación en Web
8-Compilación de Información Institucional para la creacion de las tablas de valoracion documental.
9-Preparación y formulación del instrumento (tabla de valoracion documental).
10-Aprobación del instrumento archivístico respectivo.
</t>
  </si>
  <si>
    <t>Seguimiento al cumplimiento de la ejecución del sistema integrado de conservación (SIC),  encaminado a establecer la metodología de gestión integral para la conservación y protección del patrimonio natural, cultural y social en la universidad, bajo las pautas del Archivo General de la Nación.</t>
  </si>
  <si>
    <t>Realizar el seguimiento al cumplimiento de los programas del  sistema integrado de conservación (SIC),de la universidad, conforme a los lineamientos normativos del AGN.</t>
  </si>
  <si>
    <t>Implementación y seguimiento del   sistema integrado de conservación (SIC).</t>
  </si>
  <si>
    <t>(N° de acciones desarrolladas para la  implementación y seguimiento del sistema integrado de conservación (SIC) / N° de acciones contempladas en el  sistema integrado de conservación (SIC).)*100</t>
  </si>
  <si>
    <t xml:space="preserve">Para la Implemtación del SIC, se debe cumplir las acciones contempladas 1. (Plan de conservación Documental el cual cuenta con 6 programas) y 2. (Plan de preservación digital a largo plazo).
Estos cuentan con 42 actividades las cuales son las acciones que se deben llevar a cabo para la implementacion y seguimiento del SIC.
Para la puesta en marcha del indicador se establecen las siguientes actividades:
•Seguimiento a la implementacion de los diferentes programas del SIC
•Digitalización documentos de los archivos de gestión intervenidos y archivo central.
</t>
  </si>
  <si>
    <t>Seguimiento al cumplimiento de la ejecución del Programa de Gestión Documental (PGD),  con el objetivo de establecer los lineamientos, estrategias y acciones para la organización, administración, conservación y uso de los documentos producidos y recibidos en la universidad,  en cumplimiento a las directrices del Archivo General de la Nación.</t>
  </si>
  <si>
    <t>Realizar el seguimiento al cumplimiento de la ejecución del programa de gestión documental (PGD) de la universidad, conforme a los lineamientos normativos del AGN.</t>
  </si>
  <si>
    <t>Implementación y seguimiento del  Plan Institucional del programa de gestión documental. (PGD)</t>
  </si>
  <si>
    <t>(N° de acciones desarrolladas para la  implementación y seguimiento del Plan Institucional del programa de gestión documental. (PGD) / N° de acciones contempladas en el  Plan Institucional del programa de gestión documental. (PGD))*100</t>
  </si>
  <si>
    <t xml:space="preserve">Para la implementacion del Programa de Gestion Documental PGD se establecen las siguientes metas a mediano plazo(2 a 3 años):
1. Implementación de Programas Específicos.  
2. Implementación de instrumentos archivísticos. 
3. Estandarización de la Gestión Documental en la Universidad. 
4. Incorporar la gestión documental en el alcance de la certificación, las auditorías 
y controles institucionales.
Para la vigencia 2025 se desarollaran las siguientes actividades:
•Planificar recursos requeridos para la implementación de los Programas específicos( normalización de formas y formularios electrónicos y gestión de documentos electrónicos).
•Identificar herramientas tecnológicas necesarias para la implementación de los programas específicos y el desarrollo de software correspondientes ( normalización de formas y formularios electrónicos y gestión de documentos electrónicos).
•Identificar los documentos vitales o esenciales por series documentales. 
•Asignar valores a los documentos según sus series. 
•Definir los requisitos técnicos, financieros y tecnológicos para implementar el programa de reprografia
•Establecer los niveles de acceso para los diferentes tipos de documentos, segun su clasificacion y relevancia(reprografia).
•Inventario de sistemas de informacion institucionales, tecnologias, plataformas tecnologicas
•Evaluacion de la complejidad tecnica para la aplicacion de los lineamientos del programa especifico(Programa de Gestion Documental E lectronicos PGD)
•Identificar y clasificar los documentos especiales existentes en la universidad, como fotografías, planos, material audiovisual, piezas de arte, partituras, patentes y software.
•Evaluar la importancia y valor de los documentos especiales para la universidad, considerando criterios como su relevancia histórica, cultural, científica o administrativa.
. </t>
  </si>
  <si>
    <t>Garantizar la relación de la institución con los grupos de interés a través de la identificación y respuesta de las inquietudes y manifestaciones como se describe en la ley 1755 de 2015.</t>
  </si>
  <si>
    <t xml:space="preserve">Medir el porcentaje de oportunidad en la respuesta, indicar la eficiencia en la  resolución de quejas reclamos y denuncias interpuestas </t>
  </si>
  <si>
    <t>Porcentaje de quejas, reclamos y denuncias resueltas en los términos de ley</t>
  </si>
  <si>
    <t>(N° de radicados de PQRSFD resueltas en los términos de ley / N° de radicados de PQRSFD recibidas) * 100</t>
  </si>
  <si>
    <t>Cumpliendo con lo establecido en el Decreto 103 de 2015, Artículo 52 -
Informes de solicitudes de acceso a información, el presente indicador se refiere al reporte sobre Peticiones, Quejas, Reclamos, Sugerencias, Denuncias y Felicitaciones (PQRSDF) recibidas y tramitadas por las diferentes dependencias de la Universidad del Atlántico durante el periodo comprendido entre enero y diciembre de 2025, con base en la información generada por el sistema ORFEO.
El objetivo de este indicador es identificar la respuesta oportuna brindada a
los usuarios y proporcionar las herramientas necesarias para definir procesos de mejora continua, tomar medidas que reduzcan los errores y aumenten la calidad del servicio prestado.</t>
  </si>
  <si>
    <t xml:space="preserve">Fortalecer la gestión administrativa buscando eficiencia, transparencia equidad y calidad de servicio propendiendo por el desarrollo de las funciones misionales. </t>
  </si>
  <si>
    <t xml:space="preserve">Medir el grado de la gestión con respecto a las garantias institucionales en la vigencia 2026. </t>
  </si>
  <si>
    <t>Cumplimiento acuerdos de garantías</t>
  </si>
  <si>
    <t>(N° actividades ejecutadas/N° de actividades planificadas*) 100</t>
  </si>
  <si>
    <t>Implementar la estrategia de Gobierno Digital</t>
  </si>
  <si>
    <t>Fomentar el cumplimiento de las estrategias definidas por el gobierno nacional para la implementación de Gobierno digital en la institución</t>
  </si>
  <si>
    <t>Porcentaje de implementación de la estrategia de Gobierno Digital</t>
  </si>
  <si>
    <t>(N° de componentes implementados/ N° total de componentes) *100</t>
  </si>
  <si>
    <t>de los 19 componentes, se espera la implementación de 12 para el 2025 que equivalen a un 63%</t>
  </si>
  <si>
    <t>Modernizar la plataforma tecnológica de la Universidad</t>
  </si>
  <si>
    <t>Crear el Plan de modernización de plataforma tecnológica a 10 años</t>
  </si>
  <si>
    <t>Plan de modernización de plataforma tecnológica implementado a 10 años</t>
  </si>
  <si>
    <t>(N° de componentes del plan implementados / N° total de componentes del plan) * 100</t>
  </si>
  <si>
    <t>de los 9 componentes, se espera la implementación de 5 para el 2025, lo que representa un 55%</t>
  </si>
  <si>
    <t>Desarrollar de acuerdo a las necesidades de los sistemas, herramientas que permitan la articulación</t>
  </si>
  <si>
    <t>Fortalecimiento de los procesos de gestión administrativos y académicos soportados en herramientas tecnológicas</t>
  </si>
  <si>
    <t>(N° Procesos fortalecidos / N° de Procesos Priorizados) *100</t>
  </si>
  <si>
    <t xml:space="preserve">Adquirir o renovar las licencias o software de acuerdo a las necesidades en infraestructura tecnológica </t>
  </si>
  <si>
    <t>Porcentaje de licenciamiento de software renovado o actualizado</t>
  </si>
  <si>
    <t>(Licenciamiento de software renovado o actualizado / Licenciamiento de software requerido)*100</t>
  </si>
  <si>
    <t>Fortalecer las variables conforeme al Índice de Gestión</t>
  </si>
  <si>
    <t>Índice de Gestión y Fortalecimiento de Sistemas de Información</t>
  </si>
  <si>
    <t>Sistemas de información gestionados/Total de sistemas de información proyectados)×100</t>
  </si>
  <si>
    <t>Integrar y certificar los Sistemas de Gestión</t>
  </si>
  <si>
    <t>Desarrollar los distintos requisitos exigidos por el gobierno nacional y las norma ISO,  e innovar en los procesos administrativos para garantizar la eficiencia de los procesos misionales</t>
  </si>
  <si>
    <t>% de Avance del Plan de Trabajo para la integralidad de los Sistemas de gestión HSEQ</t>
  </si>
  <si>
    <t>Ser una institución consciente y proactiva hacia el aporte de los ODS</t>
  </si>
  <si>
    <t>Articular las distintas actividades instituciones misionales, con los ODS</t>
  </si>
  <si>
    <t>Articulación de las actividades misionales con los ODS</t>
  </si>
  <si>
    <t>Aporte porcentual por ODS según las iniciativas desarrolladas desde cada proceso misional</t>
  </si>
  <si>
    <t>Sostenibilidad Ambiental Universitaria.</t>
  </si>
  <si>
    <t>Desarrollar estrategias que permitan la intervención de los impactos ambientales</t>
  </si>
  <si>
    <t>Intervención de los impactos ambientales priorizados (negativos)</t>
  </si>
  <si>
    <t>(N° de impactos priorizados intervenidos / total de impactos priorizados) * 100</t>
  </si>
  <si>
    <t>Del total de los impactos priorizados (14), para la vigencia 2025 se espera por lo menos la interverncion de 8, lo cual representa un 57%</t>
  </si>
  <si>
    <t xml:space="preserve">Fortalecer las comunicaciones institucionales con la comunidad universitaria y la sociedad </t>
  </si>
  <si>
    <t>Formular el plan integral de comunicación institucional</t>
  </si>
  <si>
    <t>Plan integral de comunicación institucional</t>
  </si>
  <si>
    <t>(N° etapas desarrolladas / N° de etapas programadas) * 100</t>
  </si>
  <si>
    <t>Las etapas del plan integral de comunicación institucional comprende: diagnóstico, formulación de objetivos, estrategias, acciones y herramientas para su seguimiento, y aprobación vía resolución rectoral.</t>
  </si>
  <si>
    <t>Alcanzar la participación de la Universidad en un mínimo de 100 convocatorias académicas</t>
  </si>
  <si>
    <t>Fomentar la participación a convocatorias académicas de carácter nacional e internacional</t>
  </si>
  <si>
    <t>Participación en convocatorias académicas nacionales e internacionales</t>
  </si>
  <si>
    <t>N° de postulaciones a convocatorias académicas nacionales e internacionales</t>
  </si>
  <si>
    <t xml:space="preserve">Operacionalizar al menos el 50% de los convenios de cooperación académica nacional e internacional </t>
  </si>
  <si>
    <t>Gestionar la operacionalización de los convenios para alcanzar los resultados esperados</t>
  </si>
  <si>
    <t>Convenios interinstitucionales activos</t>
  </si>
  <si>
    <t>(N° de convenios interinstitucionales activos / N° de convenios vigentes) * 100</t>
  </si>
  <si>
    <t>Gestionar la participación en redes internacionales de cooperación académica</t>
  </si>
  <si>
    <t xml:space="preserve">Actividades en redes nacionales e internacionales de cooperación académica </t>
  </si>
  <si>
    <t>N° de actividades por año desarrolladas por la ORII en redes nacionales e internacionales de cooperación académica</t>
  </si>
  <si>
    <t>Garantizar personal cualificado con altos niveles de satisfacción en clima organizacional y bienestar laboral.</t>
  </si>
  <si>
    <t>Gestionar un adecuado clima organizacional que promueva la productividad.</t>
  </si>
  <si>
    <t>Clima organizacional</t>
  </si>
  <si>
    <t xml:space="preserve">Grado de satisfacción del clima organizacional </t>
  </si>
  <si>
    <t>se mide cada 2 años, fue medido en el 2024</t>
  </si>
  <si>
    <t>Ejecutar el  Plan de Capacitación Institucional</t>
  </si>
  <si>
    <t>Cobertura plan de capacitación</t>
  </si>
  <si>
    <t>(N° Personas Capacitadas / N° de Personas Programadas) * 100</t>
  </si>
  <si>
    <t>Cumplimiento del plan de capacitación</t>
  </si>
  <si>
    <t>(N° de Capacitaciones realizadas / N° de Capacitaciones Programadas) * 100</t>
  </si>
  <si>
    <t>Desarrollar las estrategias enmarcadas en el plan de bienestar laboral.</t>
  </si>
  <si>
    <t>Cumplimiento de las actividades del plan de bienestar laboral, asignadas al Departamento de Talento Humano</t>
  </si>
  <si>
    <t>(Actividades de bienestar laboral realizadas por Talento Humano / Actividades de bienestar laboral programadas por Talento Humano) * 100</t>
  </si>
  <si>
    <t>Ejecutar las actividades asociadas al programa del SGSST</t>
  </si>
  <si>
    <t>Porcentaje de cumplimiento del SGSST</t>
  </si>
  <si>
    <t>(Actividades  realizadas del cronograma SGSST / Actividades del SGSST Programadas en cronograma) * 100</t>
  </si>
  <si>
    <t xml:space="preserve">Formular el Plan maestro de infraestructura física </t>
  </si>
  <si>
    <t xml:space="preserve">Elaborar el Plan maestro de infraestructura física proyectado a 10 años </t>
  </si>
  <si>
    <t xml:space="preserve">Plan maestro de infraestructura física </t>
  </si>
  <si>
    <t xml:space="preserve">Plan maestro de infraestructura física elaborado </t>
  </si>
  <si>
    <t>Guia para las invesiones en infraestrura fisica y mantenimiento a corto y largo plazo</t>
  </si>
  <si>
    <t>Garantizar accesibilidad universal en todas las sedes al menos en un 70%.</t>
  </si>
  <si>
    <t>Diseñar proyectos y gestionar los recursos para lograr más edificaciones con accesibilidad universal</t>
  </si>
  <si>
    <t>Espacios con accesibilidad universal</t>
  </si>
  <si>
    <t>(N° de edificaciones con accesibilidad universal / Edificaciones existentes en todas las sedes) * 100</t>
  </si>
  <si>
    <t>Edificaciones con accesibilidad Universal
Sede Norte
Bloque B
Bloque I
Bloque G
Bloque D
Bloque H
Planta Farmaceutica
Bloque Administrativo A
Bloque Administrativo B
Centro de Convenciones
Cafeteria
Admisiones
Servicios generales
Tienda UA
Postgrados
Egresados.
Sede Sabanalarga
Sede Suan
Sede Bellas Artes: Bloques 1, 2, 3, 4, 5 y 6
Total Edificiaciones con Accesibilidad: 23
Edificaciones Existentes
Sede Norte: Bloques: A, B, C, D, E, F, G, H, I, Celtic, Planta Farmaceutica, Bloque Administrativo A y B, Centro de convenciones, Cafeteria, Admisiones, servicios generales, tienda UA, postgrados, egresados.
Sede Centro: Bloques: A, B, C, D.
Sede Bellas Artes: Bloques: 1, 2, 3, 4, 5, 6.
Sede Sabanalarga: Bloque: A
Sede Suan: Bloque A
Sede Soledad: Bloque 4
Total de Edificaciones: 33</t>
  </si>
  <si>
    <t xml:space="preserve">Contratación de diseños para 10 edificaciones nuevas con lineamientos ambientales vigentes como (Bloque J, K, L, M, parqueaderos, 4 edificaciones del parque tecnológico, Sede 43 (Bloque de posgrado, Santo Domingo, Bloque de Profesores) </t>
  </si>
  <si>
    <t>Gestionar los recursos para realizar los diseños de las edificaciones de acuerdo a la normativa de construcción segura</t>
  </si>
  <si>
    <t>Edificaciones diseñadas que cumplan con la normativa vigente y complementarias. (NSR-10)</t>
  </si>
  <si>
    <t>N° de edificaciones diseñadas de acuerdo con la normativa de construcción segura</t>
  </si>
  <si>
    <t>Tienda UA y PAS, cafeteria Bellas Artes</t>
  </si>
  <si>
    <t>Procurar al menos el 70% de las actividades de  intervención necesarias para el adecuado mantenimiento de la infraestructura física de la Institución</t>
  </si>
  <si>
    <t>Gestionar el desarrollo de los proyectos de mantenimiento de la infraestructura física</t>
  </si>
  <si>
    <t>Porcentaje de Cumplimiento del Plan Integral de Mantenimiento (PIM) por Sede y Tipo de Tarea</t>
  </si>
  <si>
    <t>(N° de tareas de mantenimiento finalizados por sede y tipo / Total de tareas programados por sede y tipo) × 100</t>
  </si>
  <si>
    <t>Adecuar contenedores sostenibles y modernos que permitan la recolección selectiva de residuos en salas de reuniones, centros de investigación y zonas de estudios.</t>
  </si>
  <si>
    <t>Gestionar espacios con enfoque ambiental  que permitan la recolección selectiva de residuos.</t>
  </si>
  <si>
    <t>Proyecto Espacios adecuados con enfoque ambiental</t>
  </si>
  <si>
    <t>(N° de espacios intervenidos y dotados con enfoque
ambiental / total de espacios proyectados a intervenir y
dotar con enfoque ambiental) * 100</t>
  </si>
  <si>
    <t>Mantener la PTAR (Planta de Tratamiento de Aguas Residuales) con el funcionamiento óptimo y certificado.</t>
  </si>
  <si>
    <t>Gestionar los recursos para el funcionamiento óptimo de la PTAR (Planta de Tratamiento de Aguas Residuales)</t>
  </si>
  <si>
    <t>Cumplimiento Normativo en el Funcionamiento y Mantenimiento de las PTAR (Aeróbica y Anaeróbica).</t>
  </si>
  <si>
    <t>[(Número de actividades de mantenimiento preventivo y correctivo realizadas según normativa / Total de actividades de mantenimiento programadas según normativa) * 100]</t>
  </si>
  <si>
    <t xml:space="preserve">Aumentar la cultura ambiental con enfoque a  sustentabilidad ambiental atendiendo los desafíos que implica el impacto de la actividad institucional y la necesidad de preservar la biodiversidad. </t>
  </si>
  <si>
    <t>Gestionar actividades ambientales con la comunidad universitaria</t>
  </si>
  <si>
    <t>Actividades de cultura ambiental para la comunidad universitaria</t>
  </si>
  <si>
    <t>N° de actividades de cultura ambiental realizadas (adecuación de áreas verdes, reciclaje, proyectos con estudiantes, entre otros)</t>
  </si>
  <si>
    <t>Aumentar a un 90% la capacidad y cobertura de la red wi-fi en el campus universitario.</t>
  </si>
  <si>
    <t>Gestionar la efectiva cobertura de conectividad del campus.</t>
  </si>
  <si>
    <t xml:space="preserve">Porcentaje de cobertura de conectividad del campus </t>
  </si>
  <si>
    <t>(N° de áreas con conectividad / total de áreas de la Universidad) * 101</t>
  </si>
  <si>
    <t>Ampliar y mantener en buen estado la red cableada de las diferentes áreas de la Universidad, asimismo dotar de equipos de cómputo a salas de informática, oficinas de docentes y administrativos.</t>
  </si>
  <si>
    <t>Gestionar las necesidades de infraestructura tecnológica para el buen desarrollo de las funciones académicas y administrativas.</t>
  </si>
  <si>
    <t xml:space="preserve">Porcentaje de cumplimiento de necesidades de infraestructura tecnológica </t>
  </si>
  <si>
    <t>(N° de equipos adquiridos / total de equipos requeridos) * 101</t>
  </si>
  <si>
    <t>Alcanzar al menos el 70% de los espacios dotados adecuadamente para el desarrollo de las actividades académico administrativas con base en las necesidades identificadas.</t>
  </si>
  <si>
    <t>Gestionar la dotación de espacios para el desarrollo de las actividades académico administrativas de acuerdo a las necesidades identificadas</t>
  </si>
  <si>
    <t xml:space="preserve">Dotación de espacios para el desarrollo de las actividades académico administrativas </t>
  </si>
  <si>
    <t xml:space="preserve">N° de espacios dotados según requerimientos </t>
  </si>
  <si>
    <t xml:space="preserve">N° de administrativos capacitados  en temáticas relacionadas con educación inclusiva, interculturalidad y pluridiversidad </t>
  </si>
  <si>
    <t>N° de docentes de carrera profesoral certificados con nivel B2 en suficiencia en idiomas  / total de docentes de carrera profesoral * 100</t>
  </si>
  <si>
    <t xml:space="preserve">Integrar los procesos académicos y administrativos de manera funcional, garantizando una adecuada articulación de las interacciones institucionales, soportadas en tecnologías de la información y en concordancia con la normatividad vigente.
</t>
  </si>
  <si>
    <t>SEMESTRE 1
 De acuerdo con la información reportada en el anexo de actividades y gestiones del periodo evaluado, se ha realizado la correspondencia de las evidencias y actividades ejecutadas frente a los 13 lineamientos totales de la Política de Uso y Apropiación de las TIC de la Universidad del Atlántico. Bajo la directriz de que 11 de los 13 lineamientos están programados para ser implementados, los resultados del cálculo del indicador son los siguientes:
11 / 13                                                       84.6%                  
PROGRESO DE PLANIFICACIÓN             META DE IMPLEMENTACIÓN   
9 de 11
                     LINEAMIENTOS CON EJECUCIÓN ACTIVA
Si se calcula el cumplimiento real de los lineamientos implementados frente a los planificados en este ciclo, se cuenta con una ejecución activa y documentada en 9 lineamientos de los 11 programados (81.8% de efectividad de la meta), equivalentes al 69.2% del total de la política (9 de 13).</t>
  </si>
  <si>
    <t>Se debe de tener una estrategia para estos lineamientos con todas las dependencias que se encuentran ya que aun no asimilan la parte de educación virtual en esta universidad</t>
  </si>
  <si>
    <t>RESUMEN CUALICUANTITATIVO IMPLEMENTACIONPOLITICAS.docx</t>
  </si>
  <si>
    <t>SEMESTRE 1  
Nos encontramos en la construcción de los términos de referencia para la convocatoria del V encuentro de innovación educativa donde se evidenciarían el numero de practicas de innovación educativa, la cual se desarrollará el 22 y 23 de septiembre de 2026 se han realizado 7 reuniones una de ella con GOOGLE como estrategia para el evento
Dado que el seguimiento institucional se dividirá en tres entregas de seguimiento a lo largo del año, esta primera entrega se establece como la medición inicial (línea base) con un peso equivalente al 33.3% del avance anual, proyectando el cumplimiento total hacia el V Encuentro de Innovación Educativa a realizarse el 22 y 23 de septiembre de 2026.</t>
  </si>
  <si>
    <t xml:space="preserve">El apoyo de todas las dependencias para que todo este indicador se cumpla </t>
  </si>
  <si>
    <t>Convocatoria V Encuentro de Innovacion 2026-10-07-2026.docx</t>
  </si>
  <si>
    <t>SEMESTRE 1  
Para cumplir con la meta, se han identificado las siguientes metas de incorporación para las siguientes fases de seguimiento:
Programas Técnicos y Tecnológicos de las Facultades 0 prácticas registradas formalmente (Brecha crítica a subsanar).
Programas Académicos sin Historial Se identificaron 9 programas académicos específicos que no han registrado ninguna experiencia previa de innovación TIC.
Meta tentativa de Expansión Vincular obligatoriamente estos 9 programas y la oferta técnica/tecnológica para las entregas de seguimiento II y III.</t>
  </si>
  <si>
    <t>SEMESTRE 1  
* Durante el período analizado se registraron 192 solicitudes de atención gestionadas a través del formulario del Departamento de Educación Virtual (DEV). Todas las solicitudes fueron finalizadas, evidenciando un adecuado seguimiento del proceso. La mayor demanda corresponde a recuperación de contraseñas de SICVI567, mientras que la población atendida estuvo conformada principalmente por estudiantes.
* Mediante contrato DBS-152-2026 la universidad adquirió por medio de gestión tecnologica e información 39 pantallas interactivas, las cuales fueron instaladas en los bloques  A, B, D, I  y H poniendo a disposición esta tecnología.</t>
  </si>
  <si>
    <t>Herramientas.pdf</t>
  </si>
  <si>
    <t xml:space="preserve">SEMESTRE 1  
No de recursos digitales en proceso de creación 592: 
74 videos de presentación 
74 OVI
222 videos de contenido 
222 OVAS </t>
  </si>
  <si>
    <t xml:space="preserve">Tener mas personal el cual se ejecutarian con mas eficiencia los recursos </t>
  </si>
  <si>
    <t>RElación de cursos a crear por el DEV.xlsx</t>
  </si>
  <si>
    <t>SEMESTRE 1  
Se inició un proceso de busqueda entre las facultades de docentes dispuestos a desarrollar los cursos MOOC a fecha del cierre del informe se han candidatizado dos docentes  de la ciencias ecónomicas</t>
  </si>
  <si>
    <t>nuestra limitante es el tiempo en que los docentes le van a dedicar a estos cursos  ya que ellos indican que se lo dedican a sus actividades academeicas y validar la forma como se le reconocerá por realizar eta actividad</t>
  </si>
  <si>
    <t>6 ELECTIVAS_DE_CONTEXTO_MOOC</t>
  </si>
  <si>
    <t>SEMESTRE 1 
74  cursos en proceso así: 
1. 50 de Administración de Empresas y Contaduría Pública virtual 
2. 12 de Intérprete de lengua de señas colombianas 
3. 8 de Ingeniería de Software. 
4. Uno de Fundamentos de sociología, uno de toxicología y uno de Administración en salud (programas presenciales)
5. curso de Inglés A2</t>
  </si>
  <si>
    <t>DISEÑOEIMPLEMENTACIONDECURSOS.xlsx</t>
  </si>
  <si>
    <t xml:space="preserve">
Para este año el Dpto debe gestionar una nueva herramienta comprada: plataformas, Software 
Para el
2022:2 
2023:1
2024;2
2025; 1
Total : 6 </t>
  </si>
  <si>
    <t>Arquitectura: 2
Básicas: 5
C. de la Salud: 2
Educación: 4
Ingenieriía:3</t>
  </si>
  <si>
    <t xml:space="preserve">Se ha realizado el seguimiento de las garantias a través de las mesas de seguimiento y solicitudes de información. </t>
  </si>
  <si>
    <t>Se consolidó y finalizó la estructuración del borrador revisado de la propuesta documental, habiéndose cumplido con las etapas de diagnóstico, mesas de trabajo y revisión técnica por parte del equipo responsable.</t>
  </si>
  <si>
    <t>La oficialización y adopción final del documento quedó supeditada a la posesión y visto bueno del nuevo jefe de la dependencia para la firma del acto correspondiente.</t>
  </si>
  <si>
    <t>Se cuenta con el borrador revisado al 100%. La expedición del documento formal se proyecta para el inicio del Semestre 2, una vez se complete el proceso de empalme con la nueva jefatura.</t>
  </si>
  <si>
    <t>1. Incluir en el informe de empalme la entrega del borrador revisado para su rápida validación.
2. Agilizar la firma y formalización del documento una vez la nueva jefatura asuma sus funciones.</t>
  </si>
  <si>
    <t>Proyectado:
Primera Cumbre Latam de Telemedicina, Salud Digital y Salud al Territorio
Webinar Día Mundial de la Alimentación
Jornada de Actualización sobre Lactancia Materna con Mirada Interdisciplinar
Evento Perú (Sandra Gómez)</t>
  </si>
  <si>
    <t>Proyectado:
Posgrado
TyT</t>
  </si>
  <si>
    <t>No se socializó</t>
  </si>
  <si>
    <t>Proyecto:
Posgrado</t>
  </si>
  <si>
    <t>Ingrid Ballesta y Angelica Peluffo</t>
  </si>
  <si>
    <t>Semilleros y números de estudiantes vinculados:
Semillero ALFA: 4
Semillero SEDAL: 10 
Semillero CANER: 12
Semillero Nutrición Humana: 23
Semillero Estilo de vida y consumo alimentario: 5
Semillero Hábitos y Nutrición Humana: 6
Semillero Aprovechamiento Biológico de los Alimentos: 3
Semillero de Nutrición y Salud Publica: 10
Semillero SALUBI: 21
Semillero SISAE: 24</t>
  </si>
  <si>
    <t>Dos (2) estudiantes del Programa de Maestría en Seguridad Alimentaria y Nutricional de la UA, vinculados al Grupo de Investigación GRIINSAN: Abel Gómez Gamarra, Angélica Galindo
https://scienti.minciencias.gov.co/gruplac/jsp/visualiza/visualizagr.jsp?nro=00000000002439
Un (1) estudiante del Programa de Maestría en Seguridad Alimentaria y Nutricional de la UA, vinculado al Grupo de Investigación GINHUM: Kelly Herrera Simancas.
https://scienti.minciencias.gov.co/gruplac/jsp/visualiza/visualizagr.jsp?nro=00000000010022</t>
  </si>
  <si>
    <t>1 Amparo Pua Rosado</t>
  </si>
  <si>
    <t xml:space="preserve">Se presentaron 5 proyectos en el XXIII Encuentro Departamental de Semilleros de Investigación REDCOLSI 2026, 4 del programa de Nutrición y Dietética y 1 del programa de Medicina. </t>
  </si>
  <si>
    <t>Se esta planificando la 1ra Cumbre LATAM de Telemedicina, Salud digital y Salud al territorio para septiembre en 2026 con la participacion de ponentes internacionales. Asi mismo el Diplomado de Nutricion Deportiva contempla la participación de docentes internacionales</t>
  </si>
  <si>
    <t xml:space="preserve">Participacion activa en: 1. Comité Departamental de Seguridad Alimentaria y Nutricional (CODESAN) brindando acompañamiento al diseño del plan de acción de la politica departamental de SAN, asistencia de las docnetes Sandra Gómez, Elizabeth Contreras e Ingrid Ballesta.
2. Comité Departamental de Lactancia Materna en el cual se muestra la contribucion de la ejecucion de acciones y logros en el plan de lactancia materna departmental. asietncia de la doencte Linda Barraza a las sesiones del comite los dias  26 de febrero, 30 de abril y 25 de junio de 2026 </t>
  </si>
  <si>
    <t>Durante el primer periodo academico se han ejecutado los siguientes proyectos: 
1. Proyecto Nutriendo el futuro en la Fundación Emanuel enel barrio Las Flores, Barranquilla. 
2. Estrategias de focalización y capacitación nutricional para la formación en hábitos saludables en el Secretariado de Pastoral Social- Programa Bancos de Alimentos.</t>
  </si>
  <si>
    <t>Se está adelantando la gestión para alianza con otras facultades e intervenir en el barrio La Bendición de Dios.</t>
  </si>
  <si>
    <t>Regina Chavez
Estudiantes SAT 13 tutorías - listado completo
Tutora Linda Barraza:
Estudiantes Programa de Medicina: 11 tutorías (faltaron 2 estudiantes)
Estudiantes Programa TyT: 2 tutorías
Tutora Rocelin Solano:
Estudiantes Programa de Medicina: 11 tutorías
Total de tutorías Programa de Medicina 25 de los cuales faltaron 2 por realizar.</t>
  </si>
  <si>
    <t>Se sometió artículo a revista Vitae (Gina Pájaro y Reinaldo Sotomayor), debe salir publicado en el segundo semestre del año</t>
  </si>
  <si>
    <t xml:space="preserve"> Encuentro RedColSi internacional programado para septiembre (Fernando Castro y Reynaldo Sotomayor)
- José Pérez</t>
  </si>
  <si>
    <t>Primer semestre:
1. Farmacologia Molecular: 16
2. GIF: 17
3. Max Planck: 10
4. Phytofarma: 9
5. Bio-Bio: 5
6. Fitoterapeuticos: 9
7. Sitoxfarm: 19</t>
  </si>
  <si>
    <t>La meta está programada para el segundo semestre del año</t>
  </si>
  <si>
    <t>Primer semestre: Al EDESI 2026 se presentaron 13 proyectos</t>
  </si>
  <si>
    <t>La meta está propuesta para el segundo semestre del año</t>
  </si>
  <si>
    <t>Se están tramitando los siguientes convenios:
- Éticos Serrano
- Training
- Medicina nuclear SA</t>
  </si>
  <si>
    <t>La meta está propuesta para el segundo semestre del año.</t>
  </si>
  <si>
    <t>En el primer semestre de la vigencia se lograron desarrollar las siguientes subactividades para poder llevar a cabo las actividades dispuestas en el PINAR sobre la Política Cero Papel, tales como: Diseño y redacción del borrador propuesto, socialización propuesta a las partes interesadas (Comité Interno de Archivo), remisión para viabilidad técnica y jurídica del documento final y actualmente está para aprobación por los órganos competentes CSU en su segundo debate.</t>
  </si>
  <si>
    <t>Durante el primer semestre de la vigencia se adelantaron las actividades preparatorias y de seguimiento orientadas al fortalecimiento de la gestión documental institucional, entre las cuales se encuentran la identificación de aspectos a verificar durante los recorridos, el desarrollo de visitas de seguimiento a el archivo central y la formulación de recomendaciones para mejorar las condiciones de organización y conservación documental. De igual manera, se integraron al plan de capacitaciones temas relacionados con los procedimientos de conservación documental como estrategia para la sensibilización, dirigida a los responsables de la custodia y administración de los archivos, promoviendo el conocimiento y la aplicación de los lineamientos institucionales en materia de gestión documental.</t>
  </si>
  <si>
    <t>Durante el primer semestre de la vigencia, se adelantaron actividades orientadas a la preparación y estructuración del Programa de Gestión Documental (PGD), mediante la definición de aspectos generales, el análisis del alcance del programa y la consolidación de insumos requeridos para el desarrollo de las actividades previstas en el plan de acción.</t>
  </si>
  <si>
    <t>Durante el primer semestre de 2026 se evidenció un incremento progresivo en el volumen de PQRSDF, asociado principalmente a la concentración de trámites generada por los retrasos en la contratación del personal administrativo y docente al inicio de la vigencia. Las peticiones continuaron siendo la tipología predominante, representando el mayor porcentaje de las solicitudes recibidas.
En cuanto a la oportunidad en la atención, el 70 % de las solicitudes fueron resueltas dentro de los términos establecidos, mientras que el porcentaje restante correspondió a solicitudes atendidas con retraso o que permanecían pendientes al cierre del período. La mayor carga operativa se concentró en el Departamento de Admisiones y Registro y la Secretaría General, siendo esta última una de las dependencias con mejor nivel de cumplimiento pese al alto volumen de trámites atendidos.</t>
  </si>
  <si>
    <t>Durante el período evaluado, el desarrollo de las actividades de la Secretaría General se vio afectado por dos factores que incidieron directamente en la capacidad operativa de la dependencia. En primer lugar, la suspensión parcial de las actividades académicas y administrativas hasta mediados del mes de enero, derivada del paro estudiantil y de las alteraciones del orden interno, limitó la ejecución de diversos procesos institucionales y ocasionó el represamiento de trámites. En segundo lugar, los retrasos en la contratación del personal administrativo y docente al inicio de 2026 concentraron en un corto período de tiempo un alto volumen de solicitudes, incrementando significativamente la carga de trabajo una vez se normalizaron las actividades institucionales.</t>
  </si>
  <si>
    <t>Frente a este escenario, la Secretaría General fortaleció los mecanismos de coordinación con las diferentes áreas, optimizó la distribución de las actividades, mantuvo la operación de los canales virtuales de atención y realizó seguimiento permanente a los procesos críticos, garantizando la continuidad de los servicios institucionales y mitigando el impacto de estas circunstancias sobre los usuarios internos y externos. Asimismo, continuará impulsando acciones de mejora orientadas a fortalecer la planificación institucional, la articulación entre dependencias y la oportunidad en la contratación del personal, con el propósito de reducir la acumulación de trámites y mejorar los tiempos de respuesta.</t>
  </si>
  <si>
    <t xml:space="preserve">Primer semestre-1
157 Estudiantes vinculados a semilleros de investigación 
facultad de Ciencias Juridicas </t>
  </si>
  <si>
    <t>Primer semestre: 
1 a Medellin Seminario  Nacional de Ciencias del Mar - SENALMAR 2026.</t>
  </si>
  <si>
    <t>1-SEMINARIO ESPECIALIZDO DE PROFUNDIZACIÓN EN DERECHO CIVIL I
2-SEMINARIO ESPECIALIZDO DE PROFUNDIZACIÓN EN DERECHO CIVIL II
3-SEMINARIO ESPECIALIZDO DE PROFUNDIZACIÓN EN DERECHO PENAL
4-SEMINARIO ESPECIALIZDO DE PROFUNDIZACIÓN EN DERECHO LABORAL
5-SEMINARIO ESPECIALIZDO DE PROFUNDIZACIÓN EN DERECHO POLITÍCO
6-DIPLOMADO SOBRE NUEVAS TENDENCIAS DE DERECHO LABORAL Y SEGURIDAD SOCIAL</t>
  </si>
  <si>
    <t>Se brindó acompañamiento a la Facultad de Ciencias Jurídicas en la formulación, estructuración y gestión de los Seminarios Especializados de Profundización en Derecho Laboral, Derecho Penal y Derecho Político (Grupo I – 2026), los cuales incorporaron un componente internacional mediante la integración de referentes doctrinales, normativos y jurisprudenciales de alcance global, favoreciendo el análisis comparado y la actualización profesional en las diferentes áreas del derecho. El Departamento de Extensión y Proyección Social apoyó la consolidación de las propuestas académicas, el trámite de avales institucionales y la gestión administrativa requerida para su oferta, fortaleciendo la estrategia de internacionalización de la educación continua de la Universidad.</t>
  </si>
  <si>
    <t>Se logró la formulación y estructuración total del documento técnico y el proyecto de fundamentación requerido para la constitución legal del Centro de Lenguas Extranjeras (CLE).
Ante la contingencia de infraestructura, se radicó formalmente la solicitud de concepto técnico ante la Oficina de Planeación de la Universidad del Atlántico, buscando viabilizar las alternativas de sede.</t>
  </si>
  <si>
    <t>Las sedes alternas donde opera temporalmente el programa cuentan con un subsuelo catalogado como de uso comercial y no educativo, lo que constituye un impedimento legal y normativo insalvable para radicar la solicitud de creación formal del Centro ante las instancias correspondientes.
El proceso se encuentra condicionado y detenido debido a que, a la fecha de corte de este reporte, la Oficina de Planeación no ha emitido la respuesta ni las directrices institucionales solicitadas sobre el concepto técnico de infraestructura.</t>
  </si>
  <si>
    <t>Se advierte que el indicador se mantendrá en estado de suspensión técnica mientras la Universidad no defina una sede física que cumpla con los requisitos de ley para el uso educativo. No es un retraso por gestión del equipo del CLE, sino un factor externo de fuerza mayor derivado de la remodelación de la Sede Centro.</t>
  </si>
  <si>
    <t>Gestionar una reunión de carácter urgente con el equipo técnico de la Oficina de Planeación para agilizar la emisión del concepto y evaluar alternativas viables (como una asignación provisional de espacios en sedes autorizadas o un aval condicionado a la entrega de la Sede Centro).
Adelantar la revisión y organización de todos los demás requisitos obligatorios para la constitución del centro, de modo que una vez se resuelva el factor sede, la radicación del proyecto ante el Consejo Superior o Académico sea inmediata.</t>
  </si>
  <si>
    <t>Durante el primer semestre se desarrolló una oferta académica diversificada con 31 programas en diferentes modalidades, fortaleciendo el acceso de distintos públicos y ampliando la capacidad institucional para responder a las necesidades de formación continua. Se consolidaron procesos administrativos y académicos que facilitaron la apertura y seguimiento de los programas.</t>
  </si>
  <si>
    <t>Durante el periodo evaluado se desarrollaron 6 programas de educación continua con componente internacional, incorporando contenido con enfoque globalizado, conforme a los criterios establecidos para este indicador. Con este resultado se superó ampliamente la meta propuesta para la vigencia, fortaleciendo la internacionalización de la oferta académica y promoviendo escenarios de intercambio de conocimientos y buenas prácticas con enfoque global.</t>
  </si>
  <si>
    <t>Aunque existe avance en la implementación de este enfoque, aún es necesario ampliar la cobertura y diversificar la oferta dirigida a poblaciones con características particulares.</t>
  </si>
  <si>
    <t>Fortalecer el diseño curricular con criterios de accesibilidad e inclusión, promover procesos de sensibilización con los equipos académicos y generar nuevas propuestas formativas dirigidas a poblaciones con capacidades diversas y grupos priorizados.</t>
  </si>
  <si>
    <t>El cumplimiento de este indicador depende directamente de la suscripción de convenios, contratos o acuerdos interinstitucionales que permitan diseñar y ejecutar programas de formación ajustados a las necesidades específicas de las entidades externas. Durante el semestre no se concretaron este tipo de vinculaciones debido a la vigencia de la Ley de Garantias.</t>
  </si>
  <si>
    <t>Para el segundo semestre se debera fortalecer la gestión comercial e institucional para la consecución de convenios con entidades públicas y privadas, promover la identificación de necesidades de capacitación a la medida y consolidar alianzas estratégicas que permitan ampliar la oferta de programas especializados y alcanzar la meta establecida durante el segundo semestre.</t>
  </si>
  <si>
    <t>A pesar de la contingencia de infraestructura, se logró ofertar y ejecutar 333 cursos durante el semestre 2026-1, lo que representa un 74% de cumplimiento de la meta anual (450) en solo el primer periodo del año.
Se gestionó y coordinó con éxito el traslado y la operación simultánea de los cursos en cinco (5) sedes alternas, descentralizando la oferta académica sin suspender los servicios del CLE.
Aunque la línea base histórica del programa es alta (717), la cifra alcanzada en este periodo demuestra resiliencia operativa y el mantenimiento de una cobertura robusta en condiciones extraordinarias.</t>
  </si>
  <si>
    <t>La fragmentación de la oferta en cinco sedes distintas generó complejidades en el control administrativo, la supervisión docente y la unificación de los procesos institucionales que habitualmente se centralizan en la Sede Centro.
El traslado imprevisto alteró las rutinas de desplazamiento de estudiantes y docentes, limitando el acceso óptimo a los recursos físicos y tecnológicos habituales de la Sede Centro de la Universidad del Atlántico.</t>
  </si>
  <si>
    <t>Es imperativo advertir que la fatiga acumulada por la dispersión geográfica y los problemas de movilidad experimentados por la comunidad académica en el semestre 2026-1 proyectan un riesgo latente de deserción o disminución de la matrícula para el semestre 2026-2.</t>
  </si>
  <si>
    <t>Se sugiere implementar un plan de comunicación prioritario y estrategias de fidelización/retención de estudiantes de cara al próximo semestre, así como evaluar el estado y los tiempos de entrega de la remodelación de la Sede Centro para dar certezas a la comunidad estudiantil.</t>
  </si>
  <si>
    <t>Desde el Centro de Innovación y Emprendimiento, se participó en la convocatoria de Innpulsa Colombia de Emprendimiento Digital 2026 dirigidos a fortalecer los procesos de incubación de los actores regionales, que dio como resultado la selección de la Universidad del Atlántico como uno de los 16 actores regionales en incubación a nivel nacional.</t>
  </si>
  <si>
    <t>En el 2026-1 la falta de personal asociada a Emprendimiento e Innovación y en general a otros proceoss del Departamento, concentró las actividades en otras líneas de trabajo que se debían fortalecer.</t>
  </si>
  <si>
    <t xml:space="preserve">En el 2026-1 no se presentaron avance en la actividad., por lo cual se mantiene en 60% </t>
  </si>
  <si>
    <t>En el 2026-2, se realizará el Comité Tecnico con docentes especializados para que lo avances de la política sean presentado ante el Comité Central de Extensión.
Se tiene contemplado recibir asesoría especializada de entidades expertas en Emprendimiento e Innovación.</t>
  </si>
  <si>
    <t>En 2026-1 uno (1) de los cuatro proyectos seleccionados desistió de su ejecución por falta de disponibilidad de los investigadores.
Se está trabajando en la formulación de los términos de referencia de  la convocatoria interna de innovación que se abrirá en el 2026-2 con un presupuesto de $500.000.000 COP.</t>
  </si>
  <si>
    <t>En 2026-2, se proyecta seguir con la ejecución de los tres (3) proyectos seleccionados, brindando el  acompañamiento en cada una de sus fases.</t>
  </si>
  <si>
    <t>Se brindó acompañamiento integral a la Facultad de Arquitectura en la formulación, estructuración y gestión del Diplomado en Diseño Bioclimático de Edificaciones en Clima Cálido 2026, apoyando la consolidación de la propuesta académica, la revisión de contenidos, la construcción del presupuesto, la definición del equipo docente y el trámite de aval institucional, contribuyendo al fortalecimiento de la oferta de educación continua de la Facultad.</t>
  </si>
  <si>
    <t>Durante el periodo no se ofertaron programas de educación continua con enfoque diferencial y/o capacidades diversas por parte de la Facultad. Se promoverá la formulación de nuevas propuestas con enfoque inclusivo que respondan a las necesidades de poblaciones diversas.</t>
  </si>
  <si>
    <t>Durante el periodo no se ofertaron programas de educación continua dirigidos a entidades del sector público o privado, debido a que no se suscribieron convenios para el desarrollo de este tipo de oferta. Se fortalecerá la gestión interinstitucional para promover nuevos convenios.</t>
  </si>
  <si>
    <t>Se acompañó a la Facultad  en la formulación y ejecución de sus eventos de apropiación social del conocimiento, tales como talleres, capacitaciones, ferias, conferencias, paneles, semilleros, exposiciones y congresos.</t>
  </si>
  <si>
    <t>Durante el periodo no se presentaron propuestas de programas de educación continua por parte de la Facultad de Bellas Artes, razón por la cual no se registró avance en este indicador. Para el siguiente periodo se fortalecerá el acompañamiento a la Facultad con el fin de promover la formulación de nuevas ofertas académicas.</t>
  </si>
  <si>
    <t>Durante el periodo no se registraron programas con componente internacional. Para el siguiente periodo se promoverá la formulación de ofertas académicas con enfoque internacional.</t>
  </si>
  <si>
    <t>Desde el proceso de Proyección Social se acompañó a la Facultad en la formulación y ejecución de sus proyectos de acceso a la cultura, orientados a la realización de galerías, montajes escénicos y exposiciones. Durante el primer semestre se ejecutaron 5 proyectos.</t>
  </si>
  <si>
    <t>Se hizo acompañamiento a la Facultad en la socialización de las metas relacionadas con la participación en eventos de apropiación social y cultural derivados de resultados de investigación creación. En el primer semestre se registraron 10 participaciones.</t>
  </si>
  <si>
    <t>Durante el periodo no se presentaron propuestas de programas de educación continua por parte de la Facultad de Ciencias Básicas, razón por la cual no se registró avance en este indicador. Se continuará fortaleciendo el trabajo articulado con la Facultad para promover el diseño y desarrollo de nuevas ofertas de formación continua.</t>
  </si>
  <si>
    <t>Durante el periodo se acompañó a la Facultad de Ciencias Económicas en la formulación, estructuración y gestión de seis programas de educación continua: el Diplomado en Procesamiento y Análisis de Datos Contables 2026-1, el Diplomado de Gerencia y Administración Tributaria, el Diplomado en Ciencia de Datos: Programación en Python y R, el Diplomado en Tributación y Política Fiscal, el Diplomado en Sistema de Administración de Riesgos de Lavado de Activos y Financiación del Terrorismo (SARLAFT) y Revisoría Fiscal, y el Seminario de Formación Profesional: Declaración de Renta para Persona Natural AG 2026. El Departamento de Extensión brindó acompañamiento técnico y administrativo en la estructuración académica, revisión presupuestal, trámite de avales y gestión institucional, fortaleciendo la oferta de educación continua de la Facultad y respondiendo a las necesidades de actualización profesional del sector.</t>
  </si>
  <si>
    <t>Se brindó acompañamiento a la Facultad de Ciencias Humanas en la formulación, estructuración y gestión del Minor en Investigación y Didáctica de las Ciencias Humanas, correspondiente a los grupos IX y X de la vigencia 2026-1. Estos programas incorporaron un componente internacional mediante la integración de enfoques, referentes y contenidos académicos de alcance global, fortaleciendo la formación de competencias investigativas y pedagógicas desde una perspectiva internacional. El Departamento de Extensión y Proyección Social apoyó la consolidación de las propuestas académicas, el trámite de avales institucionales y la gestión administrativa necesaria para su oferta, contribuyendo al fortalecimiento de la estrategia de internacionalización de la educación continua.</t>
  </si>
  <si>
    <t>Durante el periodo se brindó acompañamiento integral a la Facultad de Ciencias de la Educación en la formulación, estructuración y gestión de catorce (14) programas de educación continua, orientados al fortalecimiento de las competencias docentes y la innovación pedagógica. La oferta incluyó diplomados en Docencia Universitaria, Neuropedagogía y Educación Infantil, Abordaje Pedagógico de los Trastornos y Dificultades de Aprendizaje, Didáctica de las Ciencias Naturales y Nuevas Tecnologías, Fortalecimiento de la Formación Docente en Procesos de Lectura y Escritura Académica mediante la Pedagogía de Géneros Textuales, Enfoques Contemporáneos de la Educación Matemática y Emprendimiento desde la Educación Física, Recreación y Deportes. El Departamento de Extensión y Proyección Social brindó acompañamiento técnico y administrativo en la estructuración académica, revisión presupuestal, trámite de avales y gestión institucional, consolidando una oferta pertinente y de alta demanda para el sector educativo.</t>
  </si>
  <si>
    <t>Se brindó acompañamiento a la Facultad de Ciencias de la Educación en la formulación, estructuración y gestión de programas de educación continua con enfoque diferencial, entre ellos el Diplomado en Neuropedagogía y Educación Infantil (Grupos I y II), el Diplomado en Abordaje Pedagógico de los Trastornos y Dificultades de Aprendizaje y el Diplomado en Didáctica de las Ciencias Naturales y Nuevas Tecnologías: Innovación, Práctica e Investigación Educativa. Estas iniciativas fortalecen una oferta académica inclusiva, orientada al desarrollo de competencias para la atención de poblaciones con necesidades educativas diversas y al fortalecimiento de prácticas pedagógicas pertinentes.</t>
  </si>
  <si>
    <t>Durante el periodo se brindó acompañamiento a la Facultad de Ingeniería en la formulación, estructuración y gestión de dos (2) programas de educación continua: el Diplomado en Gestión de la Seguridad y Salud en el Trabajo – Cohorte XII y el programa de Formación Avanzada en Inspección, Ensayos Destructivos y No Destructivos Aplicados a Materiales, Componentes Industriales y Uniones Soldadas. El Departamento de Extensión y Proyección Social apoyó la consolidación de las propuestas académicas, la revisión de los componentes técnicos y financieros, el trámite de avales institucionales y la gestión administrativa requerida para su oferta, fortaleciendo la actualización profesional en áreas estratégicas para el desarrollo industrial y la ingeniería.</t>
  </si>
  <si>
    <t>Se brindó acompañamiento a la Facultad de Ingeniería en la formulación, estructuración y gestión del Diplomado en Gestión de la Seguridad y Salud en el Trabajo – Cohorte XII, programa desarrollado con componente internacional mediante la incorporación de contenidos, referentes técnicos y buenas prácticas de alcance global en materia de seguridad y salud en el trabajo. El Departamento de Extensión y Proyección Social apoyó la consolidación de la propuesta académica, el trámite de avales institucionales y la gestión administrativa necesaria para su oferta, fortaleciendo la estrategia de internacionalización de la educación continua y promoviendo la actualización profesional conforme a estándares internacionales.</t>
  </si>
  <si>
    <t xml:space="preserve">Durante el primer semestre del 2026 tenemos el logro de instalción de pantallas inteligentes en algunos salones de la universidad y tambien se logro incrementar las licencias y adquirir licenciamiento IA de Google. Se ejecutó el seguimiento periódico a la matriz de políticas de desempeño, identificando un nivel de avance del 68% en las acciones programadas para la vigencia en este periodo se avance con un componente, con un total de 13 de 19 Componentes: 
1. Objetivo de la Politica: X
2. Funcionalidad de la Politica: X
3. Elementos de la Politica: X
4. Actores y/o comite de seguridad de la Información
5. Relación con el modelo integrado de Planeación y gestión
6. Revisión de Planes estrategicos: X
7. Revisión de del estado e implementación de las politicas de gestión y desempeño institucional
8. Identificación del nivel implementación del marco de arquitectura empresarial: X
9. Identificación del nivel implementación del modelo de seguridad y privacidad de la información: X
10. Identificación del nivel implementación del decreto 1413 del 2017: X
11. Priorización de iniciativas: X
12. Formulación o actualización del PETI y el modelo de seguridad de la información: X
13. Aseguramiento de la generación de valor para la entidad y los usuarios: X
14. Gestión de cambio, sencibilización a la comunidad:X
15. Diseño Integral de los proyectos:X
16. Gestion de principio a finX
17. Definir indicadores de seguimiento para evaluar avance del PETI y el Plan de seguridad de la información
18. Realizar un autodiagnostico a traves del formato de prueba de FURAG
19. Realizar un autodiagnostico en materia de seguridad de la información    </t>
  </si>
  <si>
    <t xml:space="preserve">Limitación de recursos financieros para inversión, Insuficiencia y rotación de personal especializado para el soporte </t>
  </si>
  <si>
    <t>La disponibilidad presupuestal y a la capacidad operativa del equipo de TI. La carga operativa de soporte y el déficit de personal especializado han desacelerado el cumplimiento de los componentes</t>
  </si>
  <si>
    <t>Implementar IA en los procesos, uso de los tableros inteligentes como medio educativo</t>
  </si>
  <si>
    <t>Se presenta un avance del 55,5% en la formulación de la Hoja de Ruta de Modernización Tecnológica a 10 años, habiendo culminado satisfactoriamente las etapas de Diagnóstico, Definición de Objetivos, Análisis y Evaluación del Problema. Actualmente la entidad se encuentra en la Definición del Plan y Estrategias, lo que formalizará los proyectos de inversión en infraestructura, nube y ciberseguridad necesarios para garantizar la sostenibilidad operativa en el decenio de 9 etapas hemos cumplido 5 completas y estamos iniciando otras dos</t>
  </si>
  <si>
    <t>Incertidumbre presupuestal de largo plazo y la acelerada obsolescencia tecnológica.</t>
  </si>
  <si>
    <t>La constante evolución de las tecnologías emergentes y el marco normativo requiere un esfuerzo continuo de actualización metodológica en las etapas de Análisis, Estrategia y Ejecución,</t>
  </si>
  <si>
    <t>Incorporar en la Etapa 9 (Mejora Continua)</t>
  </si>
  <si>
    <t>Los procesos priorizados para el año 2026  Son:
1.        Administrativos: Gestasoft (RVD)
2.        Administrativos : Gestasoft ( Gestión de Bienes y Servicios e inventario ) 
3.        Unigest modulo de bonificaciones  
4.        Académicos Extensión y proyección social 
5.        Sistema de información para unidad de salud
Los procesos priorizados se basan en la estabilización del software Gestasoft  que beneficia a los procesos Administrativos y de implmentación del módulo de Extensión y proyección social con el módulo de extensión, al mismo tiempo nos encontramos en implementaciòn de herramientas en financiera con unigest en los temas de bonificaciones, entre otras, se adiciona el sistema de información de la unidad de salud por requerimientos de ministerio de salud. 
Avance %=2,7/5=54%</t>
  </si>
  <si>
    <t>Las brechas en la curva de aprendizaje y la resistencia al cambio operativa durante las fases de migración de datos y pruebas de usuario, lo que ha ralentizado el cumplimiento de los cronogramas</t>
  </si>
  <si>
    <t>El porcentaje faltante depende de asignación presupuestal</t>
  </si>
  <si>
    <t>Desplegar jornadas intensivas de transferencia de conocimiento y pruebas guiadas con los usuarios clave de Extensión, Bonificaciones y Gestión de Bienes, garantizando la apropiación del software y la calidad de los datos ingresados</t>
  </si>
  <si>
    <t>En la actualidad tenemos licenciado 26 sistemas academicos y el antivirus y nos encontramos pendientes con 2 software que se encuentran en proceso de licenciamiento%= 28/30=93%</t>
  </si>
  <si>
    <t>Sistemas de información exclusivos y complejos de adquirir, ley de garantias</t>
  </si>
  <si>
    <t>Revisión de licencias academicas de acuerdo a su utilización y pertinencia</t>
  </si>
  <si>
    <t>Gestionar todo el proceso de licenciamiento de acuerdo a las necesidades, fortalecernos con una plataforma que informe los vencimientos</t>
  </si>
  <si>
    <t xml:space="preserve">Gestionamos  los soportes  para los sistemas de información que se encuentran instalados en la Universidad para el uso institucional, entre los cuales tenemos : 
1. Isolucion 
2.  Orfeo 
3. Academusoft,  
4. Gestasoft 
Los sistemas de información que apoyan el core de la Universidad cuentan con soporte tercerizado (Academusoft, Gestasoft, Isolucion y Orfeo.) nos encontramos en proceso de contratación con Orfeo
(Sistemas de información con mantenimiento realizado / total de sistemas de información con necesidad de mantenimiento )*100
% =3,5/4 = 90% </t>
  </si>
  <si>
    <t xml:space="preserve">Dificultad en la aprobación de presupuesto para contar con los soportes de los sistemas de información </t>
  </si>
  <si>
    <t>Mantener vigentes los soportes de los sistemas de información</t>
  </si>
  <si>
    <t>Cada area debe tener el presupuesto asignado para la realización del soporte</t>
  </si>
  <si>
    <t xml:space="preserve">En el año 2026 se realizo incremento en las conectividad wifi de la siguiente manera Norte 2000 mb
Sede 43.  600mb
Bellas Artes.  600mb
Reg. Suan. 600 mb este incremento representa una mejoria en la navegación , tambien se logro realizar el cambio de core, contrtar equipos par ala conectividad de Soledad y Mejoras en la conectividad de Suan (proceso de contratacion) estas mejoras representan 90%
</t>
  </si>
  <si>
    <t>Asignación presupuestal para mantenimiento de redes en las sede norte, las cuales se encuentran sin mantenimiento hace mas de 4 años</t>
  </si>
  <si>
    <t xml:space="preserve">Es necesrio realizar los mantenimientos e implementación de puntos que no cuentan con equipos de conectividad </t>
  </si>
  <si>
    <t>Apoyo con la asignación de presupuesto para realizar los mantenimientos necesarios</t>
  </si>
  <si>
    <t>Asignación presupuestal para renovación de equipos por la obsolescencia de mas de 700 equipos de computo</t>
  </si>
  <si>
    <t>Para implementar las nuevas tecnologicas emergentes como inteligencia artificial y otras es necesario contar con un plataforma de equipos actualizada</t>
  </si>
  <si>
    <t>Asignar presupuesto para equipos y poder cambiar los equipos con obsolescencia</t>
  </si>
  <si>
    <t>En el presente semestre contamos con dos procesos de contratación en curso que representan más de 100 equipos de computos para varias dependencias de la universidad.</t>
  </si>
  <si>
    <t>1.	CARLOS MAURICIO MONSALVE MORA
2.	Oscar Caicedo
3.	Eleucilio Niebles 
4.	Melisa Caro Cervantes 
5.	John Rueda Chaves 
6.	Javier Alfredo Ferreira ospino
7.	Julio Penenrey Navarro 
8.	Edimer Leonardo Latorre Iglesias
9.	Martha García Chamorro 
10.	Carlos Alberto Salazar Díaz
11.	Noé José Jiménez Pérez 
12.	Jaime Fernando Pizarro Jurado
13.	Dalin Miranda 
14.	JOSE GABRIEL COLEY PEREZ 
15.	Edwin Eduardo Oliveros Osorio 
16.	Lea Raquel Álvarez 
17.	Ciro Eduardo Becerra Rodríguez 
18.	Tomas Caballero Truyol
19.	Mónica Rolong Gamboa
20.	BLAS ZUBIRIA
21.	EDUARDO BERMUDEZ BARRERA
22.	LILIANA MACIAS
23.	ARTURO CARDOZO
24.	MARIA TELLOS AMAYA
25.	ALEXANDRA HENRIQUEZ
26.	DARLING AYALA FREITAS
27.	MIRIAN BONILLA
28.	ANGEL MARIA CAMARGO LUGO
29.	LUIS ORTEGA
30.	ROMERO OLIVERA LEONARDO JOSE
31.	LLINAS TORRES JHONNY RAFAEL
32.	Ivan Javier Valencia Martinez
33.	Jesus Gabriel Orozco Martinez
34.	ALFONSO ATENCIO ESQUIAQUI
35.	GLORIA GUTIERREZ DE DE LA CRUZ
36.	AMILKAR CABALLERO DE LA HOZ
37.	RENE CAMPIS CARRILLO
38.	ALIDA VIZCAINO
39.	NEVYS NIÑO RODRIGUEZ
40.	YESENIA PEREZ OTERO
41.	VERA ALBA RODRIGUEZ VELASQUEZ
42.	JAIME ALVAREZ LLANOS
43.	KEIBY CARO OVIEDO
44.	MARIA ANGELICA ROBLES DE VEGA
45.	RAFAEL AMIN BERMEJO SAMPER
46.	KELLY JOHANNA ESCOBAR JIMENEZ
47.	BERNARDO JOSE CHARRIS VELASQUEZ</t>
  </si>
  <si>
    <t>331 dato recibido por parte de Darianys a través de planeación</t>
  </si>
  <si>
    <t>Validado con Departamento de postgrados para validar condición de estudiante activo y perteneciente a semilleros de investigación: ADA DEL ROSARIO DE LA HOZ SIEGLER
DAVID JOHANN  IBANEZ  MARTINEZ 
ISABELLA MARGARITA DE LA ROSA QUIJANO
JASSIR ENRIQUE HERNANDEZ CASTILLA
MAURICIO DE ARCO SOLANO
GILMA REINA TURIZO DURAN</t>
  </si>
  <si>
    <t>Datos entregado por redcolsi</t>
  </si>
  <si>
    <t xml:space="preserve">Proyecto docente Luis Alarcón , </t>
  </si>
  <si>
    <t>A la fecha, hemos recolectado y sistematizado con éxito las necesidades de cada una de las dependencias.
El documento se encuentra actualmente en pleno proceso de formulación y estructuración técnica.
Con este insumo estratégico, aseguraremos una hoja de ruta clara para el desarrollo futuro de nuestras instalaciones.</t>
  </si>
  <si>
    <t xml:space="preserve">Edificaciones con accesibilidad Universal
Sede Norte
Bloque B
Bloque I
Bloque G
Bloque D
Bloque H
Planta Farmaceutica
Bloque Administrativo A
Bloque Administrativo B
Centro de Convenciones
Cafeteria
Admisiones
Servicios generales
Tienda UA
Postgrados
Egresados.
Sede Sabanalarga
Sede Suan
Sede Bellas Artes: Bloques 1, 2, 3, 4, 5 y 6
Total Edificiaciones con Accesibilidad: 23
Edificaciones Existentes
Sede Norte: Bloques: A, B, C, D, E, F, G, H, I, Celtic, Planta Farmaceutica, Bloque Administrativo A y B, Centro de convenciones, Cafeteria, Admisiones, servicios generales, tienda UA, postgrados, egresados.
Sede Centro: Bloques: A, B, C, D.
Sede Bellas Artes: Bloques: 1, 2, 3, 4, 5, 6.
Sede Sabanalarga: Bloque: A
Sede Suan: Bloque A
Sede Soledad: Bloque 4
Total de Edificaciones: 33
a la fecha se mantienen el mismo numero de edificaciones con accesibilidad universal, y se esta en proceso de nuevas edificaciones. </t>
  </si>
  <si>
    <t xml:space="preserve">Diseño del punto fijo del bloque H. </t>
  </si>
  <si>
    <t xml:space="preserve">La evaluación de la contribución institucional a los Objetivos de Desarrollo Sostenible (ODS) se encuentra centralizada en el Software de Gestión de la Calidad, garantizando la trazabilidad y estandarización de los datos.
Mecanismo de Seguimiento: El software consolida las variables operativas y estratégicas vinculadas a los ODS para calcular el impacto global de la organización.
Estado Actual: A la fecha, el reporte no registra una medición activa, debido a que la metodología definida para este indicador contempla una periodicidad de corte anual.
Es importante mencionar que se ha desarrollado un informe institucional adicional de los impactos de los ODS. </t>
  </si>
  <si>
    <t xml:space="preserve">Actualmente, se encuenrtra abierta una encuesta de "Caracterización de Graduados Programas en Región" dirigida a los egresados en región, con el fin de  obtener la información del estado actual de ellos en empleabilidad y emprendimiento </t>
  </si>
  <si>
    <t xml:space="preserve">Se realizaron 12 eventos a los cuales han asistido (265) egresados estos eventos son: Encuentro de Egresados en Licenciatura en Ciencias Naturales, charla catedra del egresado en región -sabanalarga, Encuentro de Egresados Licenciatura en Humanidades y Lengua Castellana, Encuentro de egresados en Licenciatura en Matemáticas, Reunión de la Asociación Iberoamericana de Universidades. </t>
  </si>
  <si>
    <t>Participación Catedra del Egresado en Región - Sabanalarga, realizada por el Egresado del Programa de Filosofia, Ernesto Cortez Soto</t>
  </si>
  <si>
    <t>se estan revisando las actividades realizadas para el calculo del indicar</t>
  </si>
  <si>
    <t xml:space="preserve">hay un contrato (DBS- 095- 2026) y esta en proceso de ejecución ser espera la ejecución para el segundo semestre. </t>
  </si>
  <si>
    <t xml:space="preserve">La medición del clima organizacional evidencia un resultado favorable para la Universidad del Atlántico, reflejado en el alto nivel de valoración que los servidores realizan de aspectos fundamentales de la cultura institucional. Se destacan especialmente el sentido de pertenencia, el liderazgo y las comunicaciones internas, como fortalezas que contribuyen a la consolidación de un entorno laboral positivo.
Este resultado constituye un logro institucional significativo, en la medida en que refleja servidores comprometidos con la Universidad, identificados con sus valores y con una percepción positiva de las relaciones laborales y de la autonomía para el desarrollo de sus funciones. Estos factores dan cuenta de una base sólida de compromiso, confianza e identidad institucional, que favorece el cumplimiento de los objetivos y el fortalecimiento de la gestión.
En síntesis, la medición confirma como principal logro la existencia de un clima organizacional favorable, sustentado en el sentido de pertenencia, el liderazgo, las comunicaciones internas y el compromiso de los servidores con la Universidad del Atlántico.
</t>
  </si>
  <si>
    <t>Baja participación de los funcionarios en la encuesta de clima organizacional,  en su mayoría han manifestado cruces de actividades institucionales que impidieron su participación.</t>
  </si>
  <si>
    <t xml:space="preserve">
Si bien los resultados muestran un balance positivo, también permiten identificar oportunidades de fortalecimiento en aspectos relacionados con las condiciones de trabajo, la organización y gestión institucional, así como con los procesos de desarrollo y reconocimiento. Estos elementos constituyen prioridades para continuar avanzando en la consolidación de un entorno laboral cada vez más favorable, participativo y orientado al bienestar de los servidores.</t>
  </si>
  <si>
    <t xml:space="preserve">Actividades de sensibilización y/o socialización con el apoyo del equipo de comunicaciones para impulsar la participación de los funcionarios en el diligenciamiento de las encuesta, en dichas actividades se involucrarán a los jefes de las dependencias. 
</t>
  </si>
  <si>
    <t>Se logró la participación en todas las jornadas de los administrativos de los distintos niveles: (directivos, profesionales, técnicos y asistenciales) para un total de 135 participaciones.</t>
  </si>
  <si>
    <t>La participación más baja sigue concentrandose en el nivel directivo, quienes manifiestan que por multiplicidad de responsabilidades les fue imposible asistir a la primera capacitación.</t>
  </si>
  <si>
    <t>El indicador de cumplimiento del Plan Institucional de Capacitación registra un cumplimiento del 11%, a la fecha se ha realizado 1 de las 9 capacitaciones programadas, cuyo tema fue: eficiencia radical: IA cómo superpoder del servidor publico.</t>
  </si>
  <si>
    <t xml:space="preserve">El bajo porcentaje en este indicador obedece principalmente a que el acto administrativo que aprueba el plan fue expedido de manera tardía, lo cual limitó el tiempo disponible para iniciar la ejecución de actividades dentro del periodo evaluado. </t>
  </si>
  <si>
    <t>La resolución que aprueba el Plan Institucional de Capacitaciones es: No. 002986 del 06 de julio de 2026.</t>
  </si>
  <si>
    <t>En el primer semestre de 2026 se alcanzó un porcentaje de cumplimiento del PBL del 72% 13 actividades realizadas de las 18 programadas.
Se fortalecieron las estrategias de bienestar institucional mediante el desarrollo de actividades de promoción de la salud, estilos de vida saludables, recreación, integración y reconocimiento a los funcionarios; de manera especial, se llevó a cabo la Conmemoración del Día del Servidor Público, actividad que contó con una amplia participación y excelente acogida por parte de los funcionarios, consolidándose como un espacio exitoso de integración, reconocimiento y fortalecimiento del sentido de pertenencia institucional.</t>
  </si>
  <si>
    <t xml:space="preserve">Baja participación de los docentes en las actividades planteadas por cruces con sus actividades académicas. </t>
  </si>
  <si>
    <t xml:space="preserve">Las actividades desarrolladas evidenciaron una respuesta favorable por parte de los funcionarios, reflejada en su participación y receptividad. Se recomienda dar continuidad y fortalecer este tipo de estrategias, </t>
  </si>
  <si>
    <t xml:space="preserve">Continuar fortaleciendo las estrategias de bienestar institucional y diversificar estos espacios de participación, teniendo en cuenta la respuesta positiva y acogida obtenida, con el propósito de contribuir al mejoramiento del ambiente laboral, la motivación, el desarrollo integral y el sentido de pertenencia institucional en los funcionarios. </t>
  </si>
  <si>
    <t xml:space="preserve">El equipo de trabajo de SST, realizó de manera rigurosa las actividades programadas del SGSST  para el primer semestre, entre las que se destaca la gestión y ejecución del presupuesto de SST enfocada inicialmente en la realización de exámenes medicos ocupacionales, medición de riesgo psicosocial, compra de elementos de dotación para el funcionamiento de los comités paritario de seguridad y salud en el trabajo y convivencia laboral, compra de elementos ergonomicos, y se adelantan gestiones para otros tipos de compra como el mantenimiento y compra de extintores.  
En en el eje de promoción y prevención se desarrollaron 17 actividades que impactaron un total de 259 participantes, mediante dinamicas de cuidado de la espalda, pausas activas, té para conversar de salud mental, spa mental y pausas cognitivas.  En el primer semestre del año se presentaron 11 accidentes de trabajo, los cuales fueron reportados a ARL POSITIVA y cuenta con los informes de investigación de accidentes de trabajo tal y como se encuentra determinado en la normativa legal aplicable.  En cuanto a gestión de contratistas se viene realizando inducción a contratistas de obra ocasional y permanente, verificación de cumplimiento de requisitos y capacitaciones especificas.  En temas de capacitación de emergencias se ha realizado entrenamiento en cuanto a manejo de extintores, primeros auxilios, uso de desfribiladores en casi todas las sedes.  Los programas de gestión y los sistemas de vigilancia epidemiologico cumplieron con los cronogramas de trabajo.  </t>
  </si>
  <si>
    <t>Quedaron para el segundo semestre la reprogramación de las siguientes actividades:
  Mediciones higiénicas, inducción/reinducción al personal de planta, capacitacion a brigadas en sede  Sabanalarga, programa de ayuda mutua, simulacro Suán.</t>
  </si>
  <si>
    <t xml:space="preserve">
El equipo de SST enmarcado en la mejora continua, realiza actividades de seguimiento y verificación de cumplimiento de las actividades programadas.
</t>
  </si>
  <si>
    <t>377 ESTUDIANTES EN RIESGO GENERAL ALTO Y CRÍTICO SEGÚN SAT DE LOS CUALES 198 FUERON ATENDIDOS</t>
  </si>
  <si>
    <t>1,241 ESTUDIANTES EN BAJO RENDIMIENTO POR FACULTAD DE LOS CUALES 721 FUERON ATENDIDOS</t>
  </si>
  <si>
    <t>29 ESTUDIANTES EN RIESGO GENERAL ALTO Y CRÍTICO SEGÚN SAT DE LOS CUALES 7 FUERON ATENDIDOS</t>
  </si>
  <si>
    <t>17 ESTUDIANTES EN RIESGO GENERAL ALTO Y CRÍTICO SEGÚN SAT DE LOS CUALES 9 FUERON ATENDIDOS</t>
  </si>
  <si>
    <t>28 ESTUDIANTES EN RIESGO GENERAL ALTO Y CRÍTICO SEGÚN SAT DE LOS CUALES 27 FUERON ATENDIDOS</t>
  </si>
  <si>
    <t>94 ESTUDIANTES EN RIESGO GENERAL ALTO Y CRÍTICO SEGÚN SAT DE LOS CUALES 25 FUERON ATENDIDOS</t>
  </si>
  <si>
    <t>85 ESTUDIANTES EN RIESGO GENERAL ALTO Y CRÍTICO SEGÚN SAT DE LOS CUALES 30 FUERON ATENDIDOS</t>
  </si>
  <si>
    <t>33 ESTUDIANTES EN RIESGO GENERAL ALTO Y CRÍTICO SEGÚN SAT DE LOS CUALES 23 FUERON ATENDIDOS</t>
  </si>
  <si>
    <t>Es importante resaltar que se atendieron a los estudiantes en riesgo alto y crítico, dentro de las ventajas se pudo identificar con anticipación a aquellas situaciones que originarían una deserción estudiantil por causas que pueden ser reparables con una buena asesoría y orientación integral. 16 estudiantes atendidos.</t>
  </si>
  <si>
    <t>53 ESTUDIANTES EN RIESGO GENERAL ALTO Y CRÍTICO SEGÚN SAT DE LOS CUALES 47 FUERON ATENDIDOS</t>
  </si>
  <si>
    <t>9 ESTUDIANTES EN RIESGO GENERAL ALTO Y CRÍTICO SEGÚN SAT DE LOS CUALES 5 FUERON ATENDIDOS</t>
  </si>
  <si>
    <t>59 ESTUDIANTES EN BAJO RENDIMIENTO POR FACULTAD DE LOS CUALES 29 FUERON ATENDIDOS</t>
  </si>
  <si>
    <t>58 ESTUDIANTES EN BAJO RENDIMIENTO POR FACULTAD DE LOS CUALES 40 FUERON ATENDIDOS</t>
  </si>
  <si>
    <t>141 ESTUDIANTES EN BAJO RENDIMIENTO POR FACULTAD DE LOS CUALES 75 FUERON ATENDIDOS</t>
  </si>
  <si>
    <t>251 ESTUDIANTES EN BAJO RENDIMIENTO POR FACULTAD DE LOS CUALES 92 FUERON ATENDIDOS</t>
  </si>
  <si>
    <t>3 ESTUDIANTES EN BAJO RENDIMIENTO POR FACULTAD DE LOS CUALES 3 FUERON ATENDIDOS</t>
  </si>
  <si>
    <t>204 ESTUDIANTES EN BAJO RENDIMIENTO POR FACULTAD DE LOS CUALES 106 FUERON ATENDIDOS</t>
  </si>
  <si>
    <t>54 ESTUDIANTES EN BAJO RENDIMIENTO POR FACULTAD DE LOS CUALES 48 FUERON ATENDIDOS</t>
  </si>
  <si>
    <t>79 ESTUDIANTES EN BAJO RENDIMIENTO POR FACULTAD DE LOS CUALES 69 FUERON ATENDIDOS</t>
  </si>
  <si>
    <t>341 ESTUDIANTES EN BAJO RENDIMIENTO POR FACULTAD DE LOS CUALES 222 FUERON ATENDIDOS</t>
  </si>
  <si>
    <t>51 ESTUDIANTES EN BAJO RENDIMIENTO POR FACULTAD DE LOS CUALES 37 FUERON ATENDIDOS</t>
  </si>
  <si>
    <t xml:space="preserve">2026-1: Ha sido complejo buscar padrinos y su respectivo aporte a los estudintes de la universidad, al no haberse concretado padrinos, no se han tenido estudiantes beneficiarios. </t>
  </si>
  <si>
    <t>2026-1: No se ha realizado la medición de las estrategias.</t>
  </si>
  <si>
    <t>2026-1: Comparsa Mar y rio (febrero - Carnaval), ASCUN Caribe teatro y danza (Mayo), Sn Martin dance fest -Danza Atlantico, Dia de la danza - Delia Zapata (abril), V / IMPROMPTVS / ATLAS /EntreRedes / Salao (Junio-Bogotá Barranquilla) circulación artes vivas en el caribe, 1er encuentro de bullerengue,</t>
  </si>
  <si>
    <t xml:space="preserve">Se registran 1382 atendidos en las distintas actividades y estrategias de Bienestar, lideradas por la sección Docente y Administrativo, de una población total aproximada de 2300 (teneidno en cuenta los distintos tipos de vinculación), para una cobertura del 60% de la población. </t>
  </si>
  <si>
    <t xml:space="preserve">2026-1: Cultura: 1. ASCUN Cultura – Festivales Regionales de Cultura 2026
Destino: Santa Marta, Magdalena.
Grupos participantes: Grupo de Danzas Urbanas y Grupo de Teatro.
Número de estudiantes desplazados: 28 estudiantes.
Evento: Festivales Regionales de Cultura 2026 – ASCUN Cultura Nodo Caribe.
Deportes Ascun juegos regionales: 320 estudiantes deportistas participaron en Santamarta y Cartagena. </t>
  </si>
  <si>
    <t>2026-1: Juegos interamericanos en Perú. 2 estudiantes y 1 entrenador</t>
  </si>
  <si>
    <t>Al corte de junio 30 de 2026, el indicador de Ingresos de Autogestión presenta una ejecución del 5% frente del total recaudado por autogestión frente  los ingresos corrientes recaudados. 
Ingresos por autogestión:  $11.522.257.239
Ingresos corrientes caudados: 210.461.526.139
Es importante mencionar que los ingresos presupuestados son de $36.628.765.101</t>
  </si>
  <si>
    <t>En revisión para crear un indicador que muestre la eficiencia del proceso de tesorería en la gestión de pagos</t>
  </si>
  <si>
    <t>El indicador tiempo promedio de pago (N° de cuentas por pagar/ N° de cuentas pagadas * 365); se encuentra en revisión para crear un indicador que muestre la eficiencia del proceso de tesorería en la gestión de pagos. La propuesta de esta revisión se presentará a la jefa del Depto de Gestión Financiera y al jefe de tesorería para tener su aval.</t>
  </si>
  <si>
    <t xml:space="preserve">Desde el Programa de Formación Docente se implementó como estrategia un censo de caracterización del nivel de competencia en lengua extranjera de los docentes de carrera, realizado a través del Sistema de Encuesta Online de la Universidad. Como resultado, se evidenció que, de un total de 339 docentes de carrerad edla Universidad , 11 cuentan con certificación en los niveles B1 y B2, lo que corresponde aproximadamente al 3,24 % del total. </t>
  </si>
  <si>
    <t>Se cumplió la meta establecida en el Plan de Acción, que contemplaba el envío de 20 estudiantes al programa de inmersión en inglés en la University of British Columbia (UBC), Canadá. Se logró beneficiar a 25 estudiantes, del programa de Licenciatura en Lenguas Extranjeras con énfansis en Inglés y Francés, permitiéndoles fortalecer sus competencias, desarrollar habilidades interculturales y vivir una experiencia académica internacional de alto impacto. Este resultado representa un 125 % de cumplimiento de la meta, reflejando el compromiso institucional con la internacionalización y la formación integral de los estudiantes.</t>
  </si>
  <si>
    <t>Aunque el programa fue formulado para ejecutarse durante la vigencia 2025, su desarrollo se vio afectado por incovenientes en los procesos de visado requeridos para el ingreso de los estudiantes a Canadá. Esta situación, ajena a la gestión de la Universidad, impidió que la movilidad internacional se realizara dentro del cronograma inicialmente previsto, por lo que fue necesario reprogramar la ejecución del Programa de Inmersión en Inglés para el primer semestre (2026-1). No obstante, gracias al seguimiento permanente, la coordinación interinstitucional y el acompañamiento brindado a los estudiantes durante todo el proceso, fue posible llevar a cabo la movilidad de manera exitosa, garantizando el cumplimiento de los objetivos del programa.</t>
  </si>
  <si>
    <t>La actividad fue ejecutada conforme al cronograma ajustado, garantizando el cumplimiento del indicador mediante el seguimiento permanente a cada una de las etapas del programa de inmersión, desde la selección de los beneficiarios hasta la culminación de la movilidad internacional.</t>
  </si>
  <si>
    <t xml:space="preserve">Consolidar mecanismos de seguimiento y acompañamiento permanente a los estudiantes seleccionados durante todas las etapas del programa, desde la preparación documental hasta la culminación de la movilidad académica. 2. </t>
  </si>
  <si>
    <t>30 estudiantes participaron en actividades de dcoencia en el programa de Contaduria de la facultad de ciencias eonomicas 
43 estudiantes entrantes de la Universidad de Cordoba a la Facultad de ingenieria en en el evento Fortalecer los procesos de formación académica y práctica de los estudiantes visitantes mediante el reconocimiento de la infraestructura, laboratorios especializados y procesos desarrollados en el Programa de Ingeniería Agroindustrial</t>
  </si>
  <si>
    <t>l número de estudiantes participantes aún es bajo frente a la meta anual de 300 estudiantes. La participación se concentra en actividades puntuales y en pocas facultades, pero se ve que se limita el reporte por la falta de entrega por alfunas facultades de la información.</t>
  </si>
  <si>
    <t>Durante el período se registró la participación de 73 estudiantes en actividades de movilidad entrante nacional: 30 estudiantes en actividades de docencia del Programa de Contaduría Pública de la Facultad de Ciencias Económicas y 43 estudiantes de la Universidad de Córdoba que participaron en actividades académicas y de reconocimiento de infraestructura y laboratorios del Programa de Ingeniería Agroindustrial de la Facultad de Ingeniería. Estos resultados evidencian el fortalecimiento de la cooperación académica entre instituciones, aunque se requiere ampliar la participación de otras facultades para alcanzar la meta institucional.</t>
  </si>
  <si>
    <t>Incrementar la promoción de la movilidad entrante nacional entre las instituciones aliadas y redes académicas.
- Incentivar a las facultades para que programen actividades académicas susceptibles de recibir estudiantes visitantes y al compromiso del reporte de movilidades.
- Fortalecer la articulación con los programas académicos para planificar visitas, prácticas, cursos cortos y experiencias académicas durante todo el año.
- Identificar nuevas instituciones de educación superior para establecer alianzas que incrementen el flujo de estudiantes entrantes.
- Realizar seguimiento periódico al cumplimiento del indicador y establecer estrategias de captación cuando el avance sea inferior al esperado.</t>
  </si>
  <si>
    <t>2 estudiantes de la Facultad de bellas artes del programa de Danza,hicieron movilidad saliente al Taller sobre el Carnaval entre asab y la UA Programa Danza, en la ciudad de Bogotá.
6 estudiantes del programa de danza de la facultad  de bellas artes, estuvieron en misión académica en la ciudad de bogota.
32 estudiantes del programa de Licenciatura en ducacion especial estuvieron en visita academica en la ciudad de cartagena en la Corporación Educativa Mente Activa.
4 estudiantes de la facultad de ciencia sbasicas del progama de Biologia asistieron al XIII Congreso latinoamericano de malacología (CLAMA 2026) 
4 estudiantes de la facultad de Bellas Artes del programa de Danza asistieron a mision académica en la ciudad de Bogotá.
1 estudiante de la Facultad de Bellas Artes del prgrama de danza asistio a estancia de investigación en casa de cultura en zapayan Magdalena.
54 estudiantes de la Facultad de Bellas Artes del programa de Artes plasticas asistieron a visita de campo en la cidad de cartagena ASIGNATURAS RENACIMIENTO Y BARROCO IV SEM. ANTEPROYECTO DE INVESTIGACIÓN V SEM.
82 estudiantes de la Facultad de Ciencias Economicas del programa de Contaduria Publica asistieron a Evento Académico en la ciudad de Cartagena.</t>
  </si>
  <si>
    <t>El avance del indicador es del 15 %, evidenciando una brecha importante frente a la meta anual. La participación se concentra principalmente en la Facultad de Bellas Artes, con una menor representación de otras facultades y programas académicos, lo cual se convierte en una limitante para el seguimeinto de medición.</t>
  </si>
  <si>
    <t>Durante el período se registró la participación de 113 estudiantes en actividades de movilidad saliente nacional, destacándose misiones académicas, visitas de campo, estancias de investigación, congresos y talleres desarrollados en Bogotá, Cartagena y Magdalena. La mayor participación correspondió a la Facultad de Bellas Artes, seguida por la Facultad de Ciencias de la Educación y la Facultad de Ciencias Básicas. Estas actividades contribuyen al fortalecimiento de las competencias académicas, investigativas y culturales de los estudiantes, aunque es necesario ampliar la participación de otras facultades para lograr un mayor avance del indicador.</t>
  </si>
  <si>
    <t>Fortalecer el proceso de reporte oportuno de las actividades de movilidad realizadas por las facultades para garantizar el registro completo del indicador.</t>
  </si>
  <si>
    <t>1 caterin Lobo estudiante del programa Flacso Ecuador en proceso de estancia de investigación con el programa de Historia de la Facultad de Ciencias Humanas.</t>
  </si>
  <si>
    <t>El avance del indicador duante el seguimiento al primer periodo  es bajo (5 %) frente a la meta anual. La movilidad entrante internacional depende de la consolidación de convenios internacionales, los calendarios académicos de las instituciones socias, asi mismo las movilidades entrantes se vieron afectadas por el paro académico del 2025-2.</t>
  </si>
  <si>
    <t>Durante el período se registró el ingreso de 1 estudiante internacional, Caterin Lobo, del programa FLACSO Ecuador, quien se encuentra en proceso de estancia de investigación con el Programa de Historia de la Facultad de Ciencias Humanas. Esta actividad fortalece la cooperación académica internacional y contribuye a la internacionalización de la investigación y al intercambio de conocimientos entre instituciones de educación superio, a traves de la ORII.</t>
  </si>
  <si>
    <t>Intensificar la promoción internacional de la Universidad del Atlántico y de su oferta de estancias de investigación, movilidad académica y cursos para estudiantes extranjeros.
.Consolidar y dinamizar los convenios internacionales vigentes, promoviendo convocatorias de movilidad entrante.</t>
  </si>
  <si>
    <t>1 estudiantes de la Facultad de Cienias Economicas del prpgrama de tecnologo en gestión turistica en proceso de movilidad por intercambio académico con las universidades de Jaén en España,
6 estudiantes de la Facultad de ingenieria de los programas de Ingenieira Industrial, agroindustrial asistieron al  campamento de verano 2026 en Beihang International Summer School.
25 estudiantes desarrollaron proceso de movilidad a traves del programa de inmersión de lenguas extranejras con la UBC en canadá,
4 estudiantes de la facultad de ciencias basicas del programa de Qimica asisteron como ponentes al I encuentro internacional de semilleros de investigación - EISI Paraguay 2026.
1 estudiante del programa de Qumica de la Facultad de Ciencias Basicas asistio como ponenete al Encuentro de semilleros de investigación RedCOLSI EISI en España.
1 estudiante del programa de Qumica de la Facultad de Ciencias Basicas asistio como ponenete al 1er encuentro internacional de semilleros de investigación RedCOLSI - EISI España 2026.
2 estudiantes del programa de Biologia asistieron a psantia de nvestigaicón a traves del 1 Verano de la investigación cientifica y tecnologica del pacifico del programa delfin.
1 estudiante de la Facultad de Bellas Artes del programa de danza asistio al Festival Cultural Internacional de la Danza y El Brinco del Chinelo en México
1 estudiante de la Maestría en Ciencias Físicas del SUE Caribe, Andrea Barros Sarmiento, representaron a la institución en la XXXII Conferencia Internacional de Física y Astrofísica de Neutrinos (Neutrino 2026). El evento tuvo lugar en la Universidad de California, en Irvine (EE. UU.), del 21 al 26 de junio de 2026.</t>
  </si>
  <si>
    <t>Aunque el indicador presenta un avance significativo (68,3 %), aún se requiere incrementar la participación estudiantil para alcanzar la meta anual. La movilidad internacional continúa condicionada por factores el reporte por parte de las facultades.</t>
  </si>
  <si>
    <t>Continuar promoviendo las convocatorias de movilidad internacional y socializarlas oportunamente en todas las facultades.</t>
  </si>
  <si>
    <t xml:space="preserve">Durante el primer semestre de 2026 (2026-I), la universidad impulsó el posicionamiento global de su cuerpo docente mediante 9 movilidades salientes internacionales, llevando a nuestros profesores a representar a la universidad en siete países (Estados Unidos, Austria, Italia, Francia, Brasil, Países Bajos y México), con un sobresaliente impacto de liderazgo científico, dado que 7 de los 9 docentes participaron como ponentes y expositores de alto nivel; los logros se detallan en dos facultades estratégicas: por un lado, en la Facultad de Ciencias Económicas (5 movilidades), el programa de Contaduría Pública logró la participación de tres de sus docentes como ponentes en el prestigio congreso The Critical Perspectives on Accounting en la Universidade Federal do Rio de Janeiro (Brasil), mientras que en el programa de Economía, un docente expuso en el 7th Symposium on Circular Economy and Sustainability (CESUST 2026) en la Maastricht School of Management (Países Bajos) y otra docente participó como ponente en el Coloquio Internacional México y Colombia en la Universidad Autónoma Metropolitana (México); por otro lado, en la Facultad de Ciencias Básicas (4 movilidades), el programa de Física destacó con la actualización de uno de sus docentes en la Universidad de California, Irvine (EE. UU.) y la ponencia de otro investigador ante Elsevier en Viena (Austria), el programa de Química proyectó su investigación mediante una conferencia ponente en el Congreso Internacional Catalysis Science (Italia) en alianza con Prism Scientific Services, y el programa de Biología fortaleció sus redes de investigación participando en el XIII European Congress of Entomology de la French Entomological Society en Tours (Francia). A traves de movilidad Administrativa:-La doctora Maralex Martinez se movilizo al evento Nafsa en Orlando Florida.
-La decana Cristina Moltalvo fue como ponente al workshop Alemania Laypzig.
-La docente Marcela Arellano se movilizo a Toledo España a un curso Internacional Sistemas juridicos y politicos de America Latina y relacioes con Canadá.
-La doctora Maralex Martinez se movilizo a Canadá a misión Académica. </t>
  </si>
  <si>
    <t xml:space="preserve">Existe una limitante con el reporte, debido a que algunas facultades nisiquiera reportan, y hay otras movilidades a las que se le ha tenido que hacer seguimiento especifico para poder adquirir la información de manera atomizada y asi unificarla, lo que genera menos reportes. </t>
  </si>
  <si>
    <t xml:space="preserve">Articulación con las vicerrectorias para la recolección de la información y seguimiento para garantizar muchos mas reportes. </t>
  </si>
  <si>
    <t>Durante el primer semestre de 2026 (2026-I), la institución impulsó el posicionamiento académico, la investigación y la articulación interinstitucional en el país mediante 30 movilidades salientes nacionales de docentes hacia ocho ciudades y municipios estratégicos (Bogotá, Santa Marta, Cartagena, Cali, Medellín, Montería, Valledupar y Zapayán), con un impacto sobresaliente detallado en tres facultades: en primer lugar, en la Facultad de Bellas Artes (15 movilidades), el programa de Danza lideró una intensa agenda que incluyó la participación artística en el Carnaval al Mayor en el Teatro Mayor Julio Mario Santo Domingo, una estancia investigativa de inmersión en territorio en Zapayán, y una misión académica con un taller de intercambio que movilizó a 13 docentes hacia la Facultad de Artes ASAB de la Universidad Francisco José de Caldas (Bogotá); en segundo lugar, en la Facultad de Ciencias Básicas (8 movilidades), el programa de Biología destacó con cinco representaciones que abarcaron una estancia investigativa en el INVEMAR (Santa Marta), una ponencia en la Universidad del Magdalena y la asistencia a eventos de alto nivel en las universidades Nacional de Colombia (sedes Bogotá y La Paz) y de Medellín, el programa de Química participó con un ponente en el Taller de Química Medicinal en la Universidad del Magdalena, el programa de Física proyectó su investigación con un ponente en la Universidad de Córdoba (Montería), y el programa de Matemáticas hizo presencia en la Cuarta Conferencia Colombiana de Matemáticas en Cali; finalmente, en la Facultad de Ciencias Económicas (7 movilidades), el programa de Contaduría Pública movilizó a cuatro profesores en una visita académica y de cooperación a la Universidad de Cartagena, el pregrado en Administración de Empresas posicionó a dos docentes como ponentes en la Conferencia Internacional ASCOLFA 2026 en la Universidad EAN (Bogotá), y el posgrado de Maestría en Economía sobresalió con una docente ponente en el evento de relevancia nacional 2026+: Finanzas para la Vida, organizado conjuntamente por el Departamento Nacional de Planeación (DNP) y la Universidad de los Andes en Bogotá.</t>
  </si>
  <si>
    <t>Seguimiento a los requerimientos de información a la facultades y a la Vicerrectoria de bienestar que realiza gran numero de movilidades docentes nacionales pero que mayoritariamente no son reportadas.</t>
  </si>
  <si>
    <t>Durante el primer semestre de 2026 (2026-I), la universidad  consolidó su proyección global y cooperación académica mediante la recepción de 14 docentes, artistas y expertos internacionales procedentes de siete países (Ecuador, Panamá, Estados Unidos, Brasil, Francia, Costa Rica y Sudáfrica), impactando de manera directa cuatro programas académicos de las facultades de Educación y Bellas Artes; entre los logros principales destacan la acogida de nueve docentes extranjeros en la Licenciatura en Ciencias Naturales para el Encuentro de Cooperación del Observatorio Iberoamericano de Ambiente Sostenible, el fortalecimiento y gestión de alianzas estratégicas para el pregrado en Lenguas Extranjeras con la Université de Poitiers (Francia), la asesoría académica de la Universidade Federal da Bahia (Brasil) para la estructura y desarrollo de posgrados en el programa de Danza, y el enriquecimiento cultural y artístico del programa de Música gracias a la participación de tres artistas de talla mundial como invitados en el ciclo institucional Concierto del Mes. 
-De la Universidad de Poitiers de Francia nos viisto la profeosra Liseth Marie Agnes sega.</t>
  </si>
  <si>
    <t>Seguimiento a las actividades que se realicen en el campus para hacerle un seguimiento eficiente a este tipo de movilidades</t>
  </si>
  <si>
    <t xml:space="preserve"> Programa de Lic. en Educación especial realizó dos sesiones de clases espejo con la Universidad de Guadalajara, México.  
2. Programa de Ingeniería Industrial realizó tres sesiones de clases espejo en diferentes temáticas, con la Universidad Autónoma del Caribe, Universidad Simón Bolívar, Universidad de la Guajira. 
3. Programa de Ingeniería Química realizó dos sesiones de clases espejo con la Universidad de la Guajira.
4. Administración de Empresas  Turísticas realizó dos sesiones de clases espejo con la Universidad Católica de Salta, Argentina.
5. Contaduría Pública realizó dos sesiones de clases espejo con la Universidad del Sinú, seccional Cartagena.
6. Administración de empresas realizó una sesión de clase espejo con la Universidad de la Guajira. </t>
  </si>
  <si>
    <t xml:space="preserve">El límite predominante es la diferencia de horario en el que se imparten las clases en cada Universidad. Asimismo, cuando se contacta a la Universidad par no hay una respuesta, o cuando se establece el primer encuentro el docente no asiste. </t>
  </si>
  <si>
    <t xml:space="preserve">Se han  adelantado gestiones para el desarrollo de 3 COIL en los programas de Ingeniería Industrial, Arte Dramático e Ingeniería de Agronegocios (los últimos dos programas no ha realizado este tipo de estrategias). Asimismo, se han adelantado encuentros para realizar clases espejo con el programa de Farmacia, Arquitectura, Biología, Medicina, Historia, Lic. en Música, y Lic. en Naturales.  </t>
  </si>
  <si>
    <t xml:space="preserve">Establecer reuniones con los coordinadores y docentes de cada programa para que aprovechen estas estrategias y las incorporen en el componente internacional de su syllabus. </t>
  </si>
  <si>
    <t xml:space="preserve">En el 2026-1 se lograron 19 eventos con 10 programas diferentes.
ORII (3)
Charla informativa: Educacion First.
Socialización de Convocatoria CYTED, 2026.
Webinar: Innovar la práctica docente desde la Internacionalización del Currículo
Música (3)
Concierto del mes: Apropiación Social del Conocimiento
Concierto del mes: Apropiación Social del Conocimiento
Concierto del mes: Apropiación Social del Conocimiento
Administración de Empresas Turísticas (3)
Turismo sostenible: De la planificación a la implementación global.
V Feria Universitaria Turísticas FUTUR 2026: Rediseñando el Turismo con Educación Ambiental e Inteligencia Artificial
3er Encuentro Modelo Naciones Unidas: Turismo sostenible, resilencia territorial y desarrollo inclusivo en América Latina y el Caribe hacia 2035.
Administración de Empresas (1)
Conversatorio virtual sobre dinámicas globales y su impacto en las empresas colombianas.
Economía (2)
Generación ODS Caribe: Investigaciones de jóvenes estudiantes de economía
Seminario Permanente ODS: Reconfiguración de las cadenas productivas de China los aranceles de Estados Unidos.
Maestría en Economía (1)
Seminario Permanente ODS: Reconfiguración de las cadenas productivas de China los aranceles de Estados Unidos.
Historia (4)
I Ciclo de Palestras: Cartografías del Multilingüismo: Políticas Lingüísticas y revitalización en contestos interculturales.
Muestra documental IEFA, 2026.
I Ciclo de Palestras: Entre Palenques e Quilombos: Transculturalidad políticas lingüísticas y resistencia.
Cine, memoria, y diáspora en el Atlántico negro. Brasil: ecos de la abolición.
Farmacia (2)
Habilidades blancas: el diferencial del farmacéutico del alto impacto.
Farmacéuticos en la era de la IA: Adaptarse o quedarse dispensando excusas.
Derecho (2)
Charla informativa: COIBA-AIP y COLACMAR 2026.
Jornada Internacional de Derecho Público: Autonomía Territorial en España y Colombia. 35 años de la Constitución Política de 1991.
Ingeniería Agroindustrial (1)
Simposio Internacional de Innovación Agroindustrial: Alimentos funcionales: Experiencia de percepción y aceptación del consumidor.
Ingeniería Industrial (1)
Simposio Internacional de Innovación Agroindustrial: Alimentos funcionales: Experiencia de percepción y aceptación del consumidor.
</t>
  </si>
  <si>
    <t>Falta de reporte de las facultades no permite ver el valor real de las actividades</t>
  </si>
  <si>
    <t>Todavía nos encontramos obteniendo datos de las facultades.
La diferencia entre los eventos de las facultades y de los programas es que algunos eventos de la ORII impactan institucionalmente, tal como la Charla Informativa de con Education First, la
Socialización de Convocatoria CYTED, 2026., y el  Webinar: Innovar la práctica docente desde la Internacionalización del Currículo.</t>
  </si>
  <si>
    <t xml:space="preserve">Establecer reuniones con los gestores de internacionalización para el apoyo de reporte de actividades. </t>
  </si>
  <si>
    <t>En el 2026-1, 6 facultades participaron en eventos este semestre:
ORII (3)
Charla informativa: Educacion First.
Socialización de Convocatoria CYTED, 2026.
Webinar: Innovar la práctica docente desde la Internacionalización del Currículo
Bellas Artes (3)
Música (3)
Concierto del mes: Apropiación Social del Conocimiento
Concierto del mes: Apropiación Social del Conocimiento
Concierto del mes: Apropiación Social del Conocimiento
Ciencias Económicas (6)
Administración de Empresas Turísticas (3)
Turismo sostenible: De la planificación a la implementación global.
V Feria Universitaria Turísticas FUTUR 2026: Rediseñando el Turismo con Educación Ambiental e Inteligencia Artificial
3er Encuentro Modelo Naciones Unidas: Turismo sostenible, resilencia territorial y desarrollo inclusivo en América Latina y el Caribe hacia 2035.
Administración de Empresas (1)
Conversatorio virtual sobre dinámicas globales y su impacto en las empresas colombianas.
Economía - Maestría en Economía (2)
Generación ODS Caribe: Investigaciones de jóvenes estudiantes de economía
Seminario Permanente ODS: Reconfiguración de las cadenas productivas de China los aranceles de Estados Unidos.
Ciencias Humanas (4)
Historia (4)
I Ciclo de Palestras: Cartografías del Multilingüismo: Políticas Lingüísticas y revitalización en contestos interculturales.
Muestra documental IEFA, 2026.
I Ciclo de Palestras: Entre Palenques e Quilombos: Transculturalidad políticas lingüísticas y resistencia.
Cine, memoria, y diáspora en el Atlántico negro. Brasil: ecos de la abolición.
Química y Farmacia (2)
Farmacia (2)
Habilidades blancas: el diferencial del farmacéutico del alto impacto.
Farmacéuticos en la era de la IA: Adaptarse o quedarse dispensando excusas
Ciencias Jurídicas (2)
Derecho(2)
Charla informativa: COIBA-AIP y COLACMAR 2026.
Jornada Internacional de Derecho Público: Autonomía Territorial en España y Colombia. 35 años de la Constitución Política de 1991.
Ingeniería (1)
Ingeniería Agroindustrial - Ingeniería Industrial (1)
Simposio Internacional de Innovación Agroindustrial: Alimentos funcionales: Experiencia de percepción y aceptación del consumidor.</t>
  </si>
  <si>
    <t>Profesional en Urbanismo y Profesional en Construccion - Ultimas revisiones internas en la Universidad</t>
  </si>
  <si>
    <t>C. Salud 29 
Ingenieria 19 
 Arquitectura 33  
C. Basicas 0 
 Eduación 45</t>
  </si>
  <si>
    <t xml:space="preserve">C. Salud 2 
Ingenieria 5 
 Arquitectura 2 
 C. Basicas 2 
 Eduación 12 
C. Juridicas 3 </t>
  </si>
  <si>
    <t>Durante el período académico 2026-1, se alcanzó un total de 1.927 estudiantes matriculados en las sedes de Suan y Sabanalarga. La sede Suan registró 797 estudiantes, de los cuales 716 fueron regulares y 81 de Juventudes; mientras que la sede Sabanalarga contó con 1.130 estudiantes matriculados, distribuidos en 821 regulares y 309 de Juventudes. En conjunto, se logró consolidar una matrícula de 1.537 estudiantes regulares y 390 de Juventudes, para un total de 1.927 estudiantes matriculados.</t>
  </si>
  <si>
    <t>Se incrementaron los programas en las sedes regionales en sede Sabanalarga. Mostrando una tendencia de crecimiento en Sabanalarga y una disminucion en Suan, este ultimo debido a los ciclos culminados.</t>
  </si>
  <si>
    <t xml:space="preserve">Nos permiten reportan un cumplimiento del 27%, se ha proyectado  aumentar los inscritos en un 30%, </t>
  </si>
  <si>
    <t>Convenios activos, este semestre no se adjudico ningun convenio por Ley de garantias. Sin embargo, hay 5 en revision con instituciones educativas de los municipios correspondientes,.</t>
  </si>
  <si>
    <t xml:space="preserve">C. Salud 6 
 Ingenieria 25 
Arquitectura 24 
C. Basicas 6  
Eduación 8 </t>
  </si>
  <si>
    <t>Falta los datos de los semilleros de los programas Lic infantil, Lic Matematicas de suan y Sabanalarga. Urbanismos de Sabanalarga e Ing.  Agronegocios de Suan.</t>
  </si>
  <si>
    <t>La politica y todos sus insumos se encuentran listos para revisiòn y visto final del actual vicerrector de docencia, para su posterior presentaciòn ante consejo superior.</t>
  </si>
  <si>
    <t xml:space="preserve">La movilidad adminisatrativa no ha permitido que se presente ante el consejo superior </t>
  </si>
  <si>
    <t>A la espera de aprobaciòn por parte del area juridica para presentar al academico y luego al superior</t>
  </si>
  <si>
    <t>Se realizaron los respectivos ajustes sugeridos y nos encontranos a la espera de respuesta por parte del area juridica para la legalizaciòn de los convenios.</t>
  </si>
  <si>
    <t>Algunos ajustes que se contemplados a fecha posterior</t>
  </si>
  <si>
    <t>A la fecha, se han diseñado, producido y adaptado 98 videos accesibles de un total de 120 programados, consolidando un importante avance en la implementación de estrategias de accesibilidad comunicativa dirigidas a la población diversa.</t>
  </si>
  <si>
    <t>Se está convocando reunión con los decanos y coordinadores de los programas para trabajar articuladamente y fundamentar la resignificación de programas.</t>
  </si>
  <si>
    <t>Se tiene proyectado la capacitación de estudiantes para el periodo 2026-2</t>
  </si>
  <si>
    <t>Se esta a la espera del apoyo de talento humano dado que es un indicador compartido.</t>
  </si>
  <si>
    <t>El DCA ha liderado ante las diferentes dependencias actividades de socialización y sensibilización del SIAC, capacitando respecto a los Lineamientos de Acreditación de Programas del CNA 2025. Así como también se han analizado los factores, características y aspectos con relación a los procesos y dependencias institucionales para identificar responsabilidades, evidencias de la gestión. De manera que de los 18 componentes identificados para la implementación del SIAC descritos en el  plan de mejoramiento resultado de la etapa de diagnóstico, se han gestionado este año 2026, 3 componentes a saber: Recursos Institucionales, Procesos Misionales y Procesos de Apoyo.</t>
  </si>
  <si>
    <t xml:space="preserve">A corte de 2026-1 la Universidad cuenta con 26 programas acreditados:  [Arquitectura, Licenciatura en Música, Biología, Física, Matemáticas, Química, Doctorado en Ciencias de la Educación, Licenciatura en Humanidades y Lengua Castellana, Licenciatura en Ciencias Naturales, Licenciatura en Ciencias Sociales, Licenciatura en Educación Especial, Licenciatura en Educación Física, Recreación y Deportes, Licenciatura en Educación Infantil, Licenciatura en Lenguas Extranjeras con énfasis en Inglés y Frances, Licenciatura en Matemáticas, Administración de Empresas, Contaduría Pública, Economía, Filosofía, Historia, Derecho, Ingeniería Industrial, Ingeniería Mecánica, Ingeniería Química, Nutrición y Dietética y Farmacia] de los 40 acreditables (Arquitectura, Técnica profesional en construcción de proyectos arquitectónicos, Técnica profesional en expresión gráfica arquitectónica, Tecnología en gestión de la construcción de proyectos arquitectónicos, Tecnología en modelado digital arquitectónico, Arte Dramático, Artes Plásticas, Danza, Licenciatura en Música, Música, Biología, Física, Matemáticas, Química, Doctorado en Ciencias de la Educación, Licenciatura en Humanidades y Lengua Castellana, Licenciatura en Ciencias Naturales, Licenciatura en Ciencias Sociales, Licenciatura en Educación Especial, Licenciatura en Educación Física, Recreación y Deportes, Licenciatura en Educación Infantil, Licenciatura en Lenguas Extranjeras con énfasis en Inglés y Frances, Licenciatura en Matemáticas, Administración de Empresas, Administración de Empresas Turísticas, Contaduría Pública, Economía, Técnico Profesional en Operación Turística, Tecnología en Gestión Turística - Por Ciclos propedéuticos, Filosofía, Historia, Sociología, Derecho, Ingeniería Industrial, Ingeniería Mecánica, Ingeniería Química, Nutrición y Dietética, Técnica profesional en procesamiento y calidad nutricional de alimentos – Propedéutico, Tecnología en seguridad alimentaria y nutricional – Propedéutico y Farmacia). </t>
  </si>
  <si>
    <t>Este año entraron 6 nuevos programas al denominador (acreditables) (2 ciclos propedéuticos de arquitectura y 1 de nutrición) por lo que bajó el indicador</t>
  </si>
  <si>
    <t>Con el fin de mantener el indicador, en febrero de 2026 se radicó la solicitud de Acreditación del programa de Sociología, actualmente se encuentra en plataforma SACES CNA en el estado "En preselección de pares"
Además, se está haciendo acompañamiento a los 3 programas del ciclo propedéutico de Administración de Empresas Turísicas, en Autoevaluación con fines de Acreditación en Alta Calidad, procesos que serán radicados en el mes de noviembre de 2026</t>
  </si>
  <si>
    <t>En el año 2024 se recibió visita de pares para evaluar las condiciones de calidad del programa Ingeniería Industrial, y se recibió el 13 de agosto de 2025 la resolución de acreditación por parte del CNA, no obstante aún se está a la espera del otorgamiento por parte ACURSUR.</t>
  </si>
  <si>
    <t>Durante este periodo se recibió resolución de registro calificado para los siguientes nuevos programas híbridos o virtuales:
- Maestría en Educación Ambiental (Resolución 7119 del 10/03/2026 -Híbrida)
- Especialización en Derecho procesal, probatorio y Tecnologías digitales (Resolución 10679 del 01/04/2026 Híbrida) 
- Ingeniería del Software (30/06/2026 Virtual)</t>
  </si>
  <si>
    <t>Durante este periodo se recibió resolución de registro calificado para los siguientes programas de especialización:
- Especialización en Derecho procesal, probatorio y Tecnologías digitales (Resolución 10679 del 01/04/2026 Híbrida)
- Especialización en Teoría del Delito y Casación Penal (Resolución 9098 del 01/04/2026 Presencial)</t>
  </si>
  <si>
    <t>La especialización en Gestión Integral del Turismo recibió registro calificado en 2025</t>
  </si>
  <si>
    <t>Durante este periodo se recibió resolución de registro calificado para los siguientes programas de maestría:
- Maestría en Educación Ambiental (Resolución 7119 del 10/03/2026 -Híbrida)</t>
  </si>
  <si>
    <t>En el período 2025-1, un total de cinco (5) estudiantes se beneficiaron de los convenios vigentes suscritos con el Departamento de Postgrados. De este total, tres (3) estudiantes ingresaron a través del convenio con Procaps, uno (1) mediante el convenio con la Alcaldía y uno (1) a través del convenio con ASONAL Judicial.</t>
  </si>
  <si>
    <t>El proceso de matrícula para el período 2026-1 continúa activo y el cierre académico está programado para el 27 de julio; por tanto, las cifras actuales pueden presentar modificaciones.</t>
  </si>
  <si>
    <t>Fortalecer estrategias de divulgación y seguimiento de los convenios institucionales, así como promover nuevas alianzas y mecanismos que incentiven el acceso y aprovechamiento de los beneficios por parte de los estudiantes.</t>
  </si>
  <si>
    <t>Durante el período académico 2026-1, el Departamento de Postgrados registra actualmente una matrícula de 420 estudiantes, mientras que para el período 2025-1 se reportaron 459 estudiantes matriculados, manteniendo la continuidad en los procesos de vinculación y permanencia estudiantil de los programas de postgrado.</t>
  </si>
  <si>
    <t>Se evidencia una disminución preliminar en la matrícula respecto al período anterior, equivalente a 39 estudiantes menos frente a 2025-1.</t>
  </si>
  <si>
    <t>La comparación entre los períodos 2026-1 y 2025-1 refleja una variación preliminar del -8,5 %. Sin embargo, el proceso de matrícula para el período 2026-1 continúa activo y el cierre académico está programado para el 27 de julio; por tanto, las cifras actuales pueden presentar modificaciones.</t>
  </si>
  <si>
    <t>Fortalecer el seguimiento a estudiantes con pagos pendientes de matrícula financiera, a través de estrategias de acompañamiento y monitoreo oportuno para contribuir al cierre efectivo del proceso de matrícula.</t>
  </si>
  <si>
    <t>De los 32 programas académicos que presentaron las pruebas Saber Pro en el último año, 21 programas han mantenido el promedio del puntaje global superior y/o similar al grupo de referencia durante 3 años consecutivos.
De los 9 programas académicos que presentaron las pruebas Saber TyT en el último año, 6 programas han mantenido el promedio del puntaje global superior y/o similar al grupo de referencia durante 3 años consecutivos.
Lo que nos lleva a 27 programas que han mantenido promedio del puntaje global superior y/o similar al grupo de referencia durante 3 años consecutivos de 41 programas que presentaron pruevas Saber Pro y TyT, para un total del 66%</t>
  </si>
  <si>
    <t>En el seguimiento al comportamiento institucional de la Universidad del Atlántico frente a los resultados globales de las pruebas Saber Pro y Saber TyT, se observa una tendencia de estabilidad en el desempeño institucional. En 2023, la Universidad obtuvo un puntaje global de 150, frente a 145 del grupo de referencia NBC. Para 2024, el puntaje global aumentó a 154, mientras que el grupo de referencia registró 146. En 2025, la Universidad mantuvo un puntaje global de 154, en tanto que el grupo de referencia alcanzó 148.
En términos comparativos, los resultados evidencian que la Universidad del Atlántico ha mantenido un desempeño consistente y similar al de su grupo de referencia NBC, ubicándose de manera sostenida ligeramente por encima de este durante los tres años analizados. Si bien la diferencia con el grupo de referencia se reduce en 2025, los resultados reflejan la estabilidad del desempeño institucional y la consolidación de las estrategias orientadas al fortalecimiento de las competencias evaluadas en las pruebas de Estado.</t>
  </si>
  <si>
    <t>De un total de 350 docentes de carrera profesoral de la Universidad, 159 cuentan con título de doctorado, lo que representa el 45.42 % del total de docentes de carrera.</t>
  </si>
  <si>
    <t>De un total de 350 docentes de carrera profesoral de la Universidad, 127 cuentan con título de maestría, lo que representa el 36,28 % del total de docentes de carrera.</t>
  </si>
  <si>
    <t>. Se estima que, con la apertura del concurso docente, este indicador presente un incremento, debido a la vinculación de nuevos docentes con formación de maestría, lo que contribuirá al fortalecimiento de la calidad académica y al cumplimiento de las metas institucionales.</t>
  </si>
  <si>
    <t>A corte de fecha 30 de junio de 2026. se capacitaron 450 docentes.
Arquitectura : 26
Bellas Artes : 17
Ciencias Básicas: 79
Ciencias de la educación  : 105
Ciencias de la Salud: 25
Ciencias Economicas: 49
Ciencias Humanas; 47
Ciencias Juridicas : 25
Ingeniería: 66
Quimica y Farmcia: 11</t>
  </si>
  <si>
    <t>Administración de Empresas Turísticas (3)
Turismo sostenible: De la planificación a la implementación global.
V Feria Universitaria Turísticas FUTUR 2026: Rediseñando el Turismo con Educación Ambiental e Inteligencia Artificial
3er Encuentro Modelo Naciones Unidas: Turismo sostenible, resilencia territorial y desarrollo inclusivo en América Latina y el Caribe hacia 2035.
Administración de Empresas (1)
Conversatorio virtual sobre dinámicas globales y su impacto en las empresas colombianas.
Economía - Maestría en Economía (2)
Generación ODS Caribe: Investigaciones de jóvenes estudiantes de economía
Seminario Permanente ODS: Reconfiguración de las cadenas productivas de China los aranceles de Estados Unidos.</t>
  </si>
  <si>
    <t>Historia (4)
I Ciclo de Palestras: Cartografías del Multilingüismo: Políticas Lingüísticas y revitalización en contestos interculturales.
Muestra documental IEFA, 2026.
I Ciclo de Palestras: Entre Palenques e Quilombos: Transculturalidad políticas lingüísticas y resistencia.
Cine, memoria, y diáspora en el Atlántico negro. Brasil: ecos de la abolición.</t>
  </si>
  <si>
    <t>Derecho(2)
Charla informativa: COIBA-AIP y COLACMAR 2026.
Jornada Internacional de Derecho Público: Autonomía Territorial en España y Colombia. 35 años de la Constitución Política de 1991.</t>
  </si>
  <si>
    <t>Ingeniería Agroindustrial - Ingeniería Industrial (1)
Simposio Internacional de Innovación Agroindustrial: Alimentos funcionales: Experiencia de percepción y aceptación del consumidor.</t>
  </si>
  <si>
    <t>Farmacia (2)
Habilidades blancas: el diferencial del farmacéutico del alto impacto.
Farmacéuticos en la era de la IA: Adaptarse o quedarse dispensando excusas</t>
  </si>
  <si>
    <t>Profesional en Urbanismo y Profesional en Construccion - Ultimas revisiones internas en la Universidad (Arquitectura)</t>
  </si>
  <si>
    <t>Coordinadores de programas que operan en sedes regionales:
1. Sede Suán: Christiam Castro Escalante, coordinador de los programas Técnico Profesional en Construcción de Proyectos Arquitectónicos y Tecnología en Gestión de la Construcción de Proyectos Arquitectónicos.
2. Sede Sabanalarga: Carmen Elena Meza, coordinadora de los programas Técnico Profesional en Documentación de Proyectos Urbanísticos y Tecnología en Gestión de Proyectos Urbanísticos.</t>
  </si>
  <si>
    <t>Para el semestre 2026-1 tuvimos 7 docentes TCO y MTO en sedes regionales: 1. Sandra Villareal, Lic. Matematicas 2. Oscar Lopez, Lic. Matemática 3. Manuel Consuegra, Lic Infantil 4. Marcos Venegas, Lic Infantil 5. Yasmin Divina Torres, Lic Humanidades 6. Andrea Lizano, Lic Infantil 7. Edwin De La Paz, Lic Idiomas.</t>
  </si>
  <si>
    <t xml:space="preserve">Especialización en Derecho procesal, probatorio y Tecnologías digitales (Resolución 10679 del 01/04/2026 Híbrida) </t>
  </si>
  <si>
    <t>Durante este periodo se recibió resolución de registro calificado para los siguientes nuevos programas híbridos o virtuales:
- Maestría en Educación Ambiental (Resolución 7119 del 10/03/2026 -Híbrida)</t>
  </si>
  <si>
    <t>Ingeniería del Software (30/06/2026 Virtual)</t>
  </si>
  <si>
    <t xml:space="preserve"> Especialización en Derecho procesal, probatorio y Tecnologías digitales (Resolución 10679 del 01/04/2026 Híbrida)
- Especialización en Teoría del Delito y Casación Penal (Resolución 9098 del 01/04/2026 Presencial)</t>
  </si>
  <si>
    <t>Maestría en Educación Ambiental (Resolución 7119 del 10/03/2026 -Híbrida)</t>
  </si>
  <si>
    <t>1. Técnica Profesional en Documentación de Proyectos Urbanísticos en ciclo propedéutico con el programa Tecnología en Gestión de Proyectos Urbanísticos (Cursos: De 39 cursos, el 33.33% responden a la presente solicitud desde sus diversos enfoques temáticos)
2. 86.7% de los créditos del plan de estudios de la Maestría en Desarrollo Urbano Sostenible
están alineados con los ODS y principios de la Educación para el Desarrollo Sostenible.
3. Programa de Arquitectura: En total se ofertan 13 cursos de 68 asignaturas en total, con lo que se cumple con el indicador teniendo un 20% de los cursos del plan de estudios actual que abordan las temáticas consultadas</t>
  </si>
  <si>
    <t>1. DANZA: 24,7%: De 77 asignaturas del plan de estudio del programa Danza 19 tienen contenido con las temáticas relacionadas en este indicador, las asignaturas son; 
2. LIC. EN MÚSICA: 20.22% ver informe de Misional Curricular De 89 asignaturas del plan de estudio del programa Lic. en Música 18 tienen contenido con las temáticas relacionadas en este indicador, las asignaturas son; 
Ver informe de Misional Curricular 2026-1</t>
  </si>
  <si>
    <t xml:space="preserve"> 2026-1 
1. Maestria en Ciencias Ambientales
 2. Maestria en Biologia
3. Programa de Biologia
4. Técnica Profesional en Piscicultura Continental y Tecnología en Acuicultura Continental </t>
  </si>
  <si>
    <t>El programa de Licenciatura en Ciencas Naturales, el programa de Licenciatura en Educación Infantil, El programa de Licenciatura en Educación
especial aborda el objetivo de desarrollo
sostenible número 4 que busca garantizar
una educación inclusiva, equitativa y de
calidad, y promover oportunidades de
aprendizaje durante toda la vida para
todos. El 90% del plan de estudios apunta
a la formación de educadores que aporten
al ODS 4. El programa de Licenciatura en Humanidades.</t>
  </si>
  <si>
    <t>1.	Roberto Rodríguez Castilla 
2.	Carlos Arturo Barrios Mendoza 
3.	Viviana Margarita Garcia rodriguez
4.	Omar Barranco Arevalo
5.	Carmen Meza 
6.	Christiam Castro Escalante
7.	Lizeth Melissa Rodríguez Potes 
8.	Liz Paola Romero Sanjuan 
9.	Diana Margarita Fernandez Álvarez 
10.	VICTOR TORRES ALDANA
11.	RUTH ROPAIN
12.	JAMES ARIZA
13.	WILMER RODRIGUEZ
14.	LUZ ADRIANA IRIARTE LOPEZ
15.	Carlos Rada Solano
16.	ANSELMO ANTONIO HERNANDEZ PEÑA
17.	Mirta Buelvas Aldana
18.	MANUEL TORRES
19.	DAVID JOSE PINEDO MURGAS
20.	LUIS FERNANDO AREVALO VARON
21.	CECILIA MARIA PAEZ CORREA
22.	Erick Abdel Figueroa Pereira 
23.	INGRID ISABEL GUTIERREZ ESCOBAR
24.	BERNARDO RAFAEL PALACIO ECHENIQUE
25.	KARLIN ZULETA GONZALEZ
26.	JUAN CARLOS LLERENA BOLAÑO</t>
  </si>
  <si>
    <t>DOCENTES QUE PARTICIPARON EN PROGRAMAS DEL PLAN DE DESARROLLO DOCENTE 2026-1
1. Pedro Arturo Mejía | Programa: Música | Vinculación: Planta | Evento: Inducción Docente 2026-1: No compitas contra la máquina: Tu nuevo rol como estratega del aprendizaje | Horas: 2 | Área de formación: Inducción docente.
2. Julián Cardona | Programa: Música Profesional | Vinculación: Planta | Evento: Inducción Docente 2026-1: No compitas contra la máquina: Tu nuevo rol como estratega del aprendizaje | Horas: 2 | Área de formación: Inducción docente.
3. Danny Armando González Cueto | Programa: Artes Plásticas | Vinculación: Planta | Evento: Inducción Docente 2026-1: No compitas contra la máquina: Tu nuevo rol como estratega del aprendizaje | Horas: 2 | Área de formación: Inducción docente.
4. Marisol Córdoba Galvis | Programa: Música | Vinculación: Planta | Evento: Inducción Docente 2026-1: No compitas contra la máquina: Tu nuevo rol como estratega del aprendizaje | Horas: 2 | Área de formación: Inducción docente.
5. Yamira Rodríguez Núñez | Programa: Licenciatura en Música | Vinculación: Planta | Evento: Inducción Docente 2026-1: No compitas contra la máquina: Tu nuevo rol como estratega del aprendizaje | Horas: 2 | Área de formación: Inducción docente.
6. Álvaro Julio Agudelo Díaz del Castillo | Programa: Licenciatura en Música | Vinculación: Planta | Evento: Inducción Docente 2026-1: No compitas contra la máquina: Tu nuevo rol como estratega del aprendizaje | Horas: 2 | Área de formación: Inducción docente.
7. Ángela de Jesús Marín Niebles | Programa: Licenciatura en Música | Vinculación: Tiempo Completo | Evento: Inducción Docente 2026-1: No compitas contra la máquina: Tu nuevo rol como estratega del aprendizaje | Horas: 2 | Área de formación: Inducción docente.
8. Liliana María Castro Álvarez | Programa: Bellas Artes | Vinculación: Horas Cátedra | Evento: Inducción Docente 2026-1: No compitas contra la máquina: Tu nuevo rol como estratega del aprendizaje | Horas: 2 | Área de formación: Inducción docente.
9. Cristian de Jesús Hernández Maestre | Programa: Danza | Vinculación: Tiempo Completo | Evento: Inducción Docente 2026-1: No compitas contra la máquina: Tu nuevo rol como estratega del aprendizaje | Horas: 2 | Área de formación: Inducción docente.
10. Claudia Rodríguez | Programa: Danza | Vinculación: Horas Cátedra | Evento: Inducción Docente 2026-1: No compitas contra la máquina: Tu nuevo rol como estratega del aprendizaje | Horas: 2 | Área de formación: Inducción docente.
11. Eucaris Guerra | Programa: Música | Vinculación: Tiempo Completo | Evento: Inducción Docente 2026-1: No compitas contra la máquina: Tu nuevo rol como estratega del aprendizaje | Horas: 2 | Área de formación: Inducción docente.
12. Álvaro Lobo Alvis | Programa: Licenciatura en Música | Vinculación: Medio Tiempo | Evento: Inducción Docente 2026-1: No compitas contra la máquina: Tu nuevo rol como estratega del aprendizaje | Horas: 2 | Área de formación: Inducción docente.
13. Fabio Duarte | Programa: Música | Vinculación: Tiempo Completo | Evento: Inducción Docente 2026-1: No compitas contra la máquina: Tu nuevo rol como estratega del aprendizaje | Horas: 2 | Área de formación: Inducción docente.
14. Fernando Vladimir Cárdenas Caballero | Programa: No registra | Vinculación: Horas Cátedra | Evento: Diplomado: Actualización de la práctica docente hacia la transformación institucional desde un enfoque inclusivo | Horas: 120 | Área de formación: Pedagogía.
15. Astergio Indalecio Pinto | Programa: No registra | Vinculación: Tiempo Completo | Evento: MOOC de Formación: Metodología de Pruebas Saber Pro y el Modelo Basado en Evidencias | Horas: 100 | Área de formación: Pedagogía.
16. Nubia Leonor Flórez Forero | Programa: No registra | Vinculación: Horas Cátedra | Evento: MOOC de Formación: Metodología de Pruebas Saber Pro y el Modelo Basado en Evidencias | Horas: 100 | Área de formación: Pedagogía.
17. Fabián de Jesús Mercado Coro | Programa: No registra | Vinculación: Horas Cátedra | Evento: MOOC de Formación: Metodología de Pruebas Saber Pro y el Modelo Basado en Evidencias | Horas: 100 | Área de formación: Pedagogía.</t>
  </si>
  <si>
    <t>2026-1
Durante el periodo académico 2026-1, un total de 79 docentes participaron en procesos de capacitación y actualización, fortaleciendo sus competencias pedagógicas, tecnológicas e inclusivas mediante los siguientes espacios de formación: Inducción Docente 2026-1, Potencia tu labor docente con Excel, Aulas que Restauran, Diplomado: Actualización de la práctica docente hacia la transformación institucional desde un enfoque inclusivo y MOOC de Formación: Metodología de Pruebas Saber Pro y el Modelo Basado en Evidencias.</t>
  </si>
  <si>
    <t xml:space="preserve">En el 2026 I: 49 Docentes asistieron a las capacitaciones </t>
  </si>
  <si>
    <t>Para el semestre 2026-1 se certificaron 105 docentes en actividades de capacitación tales como: Inducción docente, Diplomado en actualización de la practica docente y metodología de Pruebas saber Pro y modelo basado en evidnecias.</t>
  </si>
  <si>
    <t>Para 2026-1 Se certificaron 66 docentes de la facultad como resultado de las actividades de capacitación o cualificación docente.</t>
  </si>
  <si>
    <t>25 docentes relacionados que participaron en la inducción docente.</t>
  </si>
  <si>
    <t>1. POT Soledad. Partiicpación de la docente Viviana García
2. POD Atlántico. Participación de los docentes Liz Romero San Juán, Luz Adriana Iriarte, María Isabel Montañez, Blanca de la Puente, Leonardo Romero</t>
  </si>
  <si>
    <t>Por ley de garantias no se pudo establecer convenios para este primer periodo, sin embargo, para el periodo 2026-2 ya se encuentran radicados 3.
1. Luneta 50 (En subsanación)
2. Corporación Álvaro Lopez (En subsanación)
3. Fundación Bonbardinos de Colombia (En subsanación)
Se encuentra pendiente la respuesta de 13 instuciones restantes con la documentación para formalizar el convenio o la renovación de este.</t>
  </si>
  <si>
    <t>1. Juan David Gonzalez Betancur: Acofartes</t>
  </si>
  <si>
    <t>investigaciones meteorologicas del caribe-METROCARIBE</t>
  </si>
  <si>
    <t xml:space="preserve">2026-1
*Programa de Química: Tres estudiantes en practica - Convenio
*Programa de Biología: 22 estudiantes </t>
  </si>
  <si>
    <t>Alcaldia de Baranoa, Motoexplorer SA, Vision Litoral, Ag Global Tours SA,Metrocaribe S.A.</t>
  </si>
  <si>
    <t>Fundacion Mas Por TIC</t>
  </si>
  <si>
    <t>PROGRAMA DE SOCIOLOGIA karen Yicela Angulo Rojas 	INSUCO
Jesus David Beltran Manjarrez	Fundacion Casa de la Mujer
Paula Andrea Cantillo Caipa	Fundacion Casa de la Mujer
Melany Johanys Garcia Meza	Alcaldia de BarranquIlla
Jose Luis Heredia Sanjuanelo	Archivo Historico de la Alcaldia de Barranquilla
Valeria Sofia Margfoy Barriento	Fundacion Casa de la Mujer
Andrea Camila Martinez Pacheco	Fundacion Casa de la Mujer
Shirlys Vanesa Mejia Prieto	Archivo historico de la alcaldia de Barranquilla
Sofia Mendoza De La Asuncion	Fundacion Casa de la Mujer
Malka Irina Montes Ortega	Es por tic
Rosa Niurka Morrillo Epiayu	Archivo Historico de la Alcaldia de Barranquilla
Marjorie Cristina Ochoa Tobias	INSUCO
Eika Paola Porra Gutierrez	Alcaldia de Barranquilla
Samuel Jose Rodriguez Gomez	Personaeria de Barranquilla
Ailin Dayana Suarez Arroyabe	Archivo Historico de la Alcaldia de Barranquilla</t>
  </si>
  <si>
    <t>Centro Educativo Gimnasio Campestre Pto Colombia, Unireformada, IED- Instituto Tecnico de Comercio, Fundacion CE- CAMILO.</t>
  </si>
  <si>
    <t>1.Participación en la Mesa de
Soluciones Innovadoras para la
Inclusión de Personas con
Discapacidad, Gerencia de Ciudad de
la Alcaldía de Barranquilla, en alianza
con UNICEF Colombia (5 sesiones)
2. Participación en Convocatoria Comités
Locales de Discapacidad, organizado
por la oficina de promoción social de la
Alcaldía de Barranquilla (2 sesiones)</t>
  </si>
  <si>
    <t>Industrias Puro Pollo S.A., Asofrabram</t>
  </si>
  <si>
    <t>Industrias Gourmeth SA. Behavioral Center IPS SAS, Fundacion Emanuel Dios con nosotros Sigla FE.</t>
  </si>
  <si>
    <t>Manos de Fuego. III Salón de Arte de Candelaria 3 era. https://www.facebook.com/profile.php?id=100064907378131. Rescatando Sabores y Memorias: Documentación y Difusión del Legado Gastronómico de las Matronas de Pital de Megua. ARQ837-CEP2024	Fundación Proyecto Caribe</t>
  </si>
  <si>
    <t>Geoterritorio, GEOTERRITORIO, Grupo de investigación Dinámicas del Desarrollo, Innovación y Emprendimiento en Región (G-DIER), Ordenamiento Territorial y Cartografía del Espacio Geográfico (GEOTERRITORIO), Enl@ce, ENL@CE, Taller de la Ciudad, Territorio, Medio Ambiente y Desarrollo, Territorio, Medio Ambiente y Desarrollo (TMAD)</t>
  </si>
  <si>
    <t>MARIA LUCIA FERNANDEZ OVIEDO (Grupo de Investigación TMAD) y Julio Gamero Ferrer (Grupo de Investigación Taller de la Ciudad y Espacio Urbano), ambos de la Maestría en Desarrollo Urbano Sostenible</t>
  </si>
  <si>
    <t>Evaluación de patologías constructivas en la Casa de la Cultura de Santo Tomás: un diagnóstico técnico integral
Renovación Integral, Accesibilidad Universal y Recuperación del Espacio Público – Parque Lineal Ciudad del Parque (Tramo 1)
Monumentalidad con Alma Comunitaria: Hito Urbano Participativo en la carrera 16 entre calle 33B y calle 41 en el municipio de Soledad
Vivienda Multifamiliar en Barranquilla: el caso de la Ciudadela 20 de Julio
Hub de Bienestar y Encuentro Docente
Diseño Aula-Laboratorio Proyección de la Escuela Real
Propuesta de Sistema de Transporte Masivo Metropolitano: Hacia un sistema de movilidad integrado, eficiente y sostenible para la ciudad
Diseño de Integración del Campus Uniatlántico
Conurbación Emergente en el Corredor Cartagena–Barranquilla: Tramo del Departamento de Bolívar</t>
  </si>
  <si>
    <t>1.⁠ ⁠Nombre del Proyecto: Música de Cámara y formación integral
Convocatoria externa: Convocatoria Interna U. Cauca
Docente: Yamira Rodriguez, investigadora externa.
2.⁠ ⁠Nombre del Proyecto: En Clave F. Relatos Sonoros de Mujeres Musicales
Convocatoria Externa: 2026 del Programa Nacional de Concertación Cultural por FUNDACION ESCUELA DE ARTES DA VINCI. 
Docente: Angela Marín
3.⁠ ⁠Nombre del Proyecto: Memorias Musicales de Barranquilla pasantía formativa en el Centro de Documentación Musical –CDM de la Biblioteca Nacional de Colombia - BNC, para el 2026-1.
Nombre del Estudiante semillerista: Martín David Imitola.
4.⁠ ⁠Nombre del Proyecto: Mujeres en el Vallenato: Una Historia Por Contar
Convocatoria Externa: La Fundación Cultural Latin GRAMMY®️ Programa de Subvenciones de Investigación y Preservación de Música Latina 2025.
Docente: Angela Marín</t>
  </si>
  <si>
    <t>1.Tipo de producto:A Generacion de nuevo conocimiento Fonograma- XIV Simpósio Internacional de Musicologia / V Congresso da Associação Brasileira de Musicologia (ABMUS), realizado pela Escola de Música da Universidade Federal de Goiás (EM-UFG),
Título: ESTUDIO DE GUABINA NO 5. OBRA CLÁSICA PIANISTICA FABIO ERNESTO MARTÍNEZ NAVAS
Autor:Autor- Interprete Yamira Rodríguez Núñez
2.Tipo de producto:A Generacion de nuevo conocimiento Fonograma- XIV Simpósio Internacional de Musicologia / V Congresso da Associação Brasileira de Musicologia (ABMUS), realizado pela Escola de Música da Universidade Federal de Goiás (EM-UFG),
Título: ESTUDIO DE BAMBUCO NO. 11 FABIO ERNESTO MARTÍNEZ NAVAS
Autor:Autor- Interprete Yamira Rodríguez Núñez
3. Tipo de producto:A Generacion de nuevo conocimiento Fonograma- XIV Simpósio Internacional de Musicologia / V Congresso da Associação Brasileira de Musicologia (ABMUS), realizado pela Escola de Música da Universidade Federal de Goiás (EM-UFG),
Título: NO BAILES MÁS IGNACIO CERVANTES
Autor:Autor- Interprete Yamira Rodríguez Núñez
4.Tipo de producto:A Generacion de nuevo conocimiento Fonograma- XIV Simpósio Internacional de Musicologia / V Congresso da Associação Brasileira de Musicologia (ABMUS), realizado pela Escola de Música da Universidade Federal de Goiás (EM-UFG),
Título: CAMILA FABIO ERNESTO MARTÍNEZ NAVAS
Autor:Autor- Interprete Yamira Rodríguez Núñez
5.Tipo de producto:A Generacion de nuevo conocimiento Fonograma- XIV Simpósio Internacional de Musicologia / V Congresso da Associação Brasileira de Musicologia (ABMUS), realizado pela Escola de Música da Universidade Federal de Goiás (EM-UFG),
Título: SEÑORITA JORGE ÁNCKERMANN
Autor: Autor- Interprete Yamira Rodríguez Núñez
6.Tipo de producto:A Generacion de nuevo conocimiento Fonograma- XIV Simpósio Internacional de Musicologia / V Congresso da Associação Brasileira de Musicologia (ABMUS), realizado pela Escola de Música da Universidade Federal de Goiás (EM-UFG),
Título: TERNURA FABIO ERNESTO MARTÍNEZ NAVAS 
Autor: Autor- Interprete Yamira Rodríguez Núñez
7.Tipo de producto:A Generacion de nuevo conocimiento Evento internacional- Exposicion Sobre un Mar Pueblerino en el marco de la catedra Alvaro Cepeda Samudio. Universidad del Norte.  
Título: La subienda, la desembocadura”
Autor: Anibal Maldonado y Karen Moya</t>
  </si>
  <si>
    <t>2026-01
1. Comunidades digitales Perspectivas interdisciplinarias desde y sobre América
2. Industrias culturales y creativas: descrioción y análisis de casos y experiencias.</t>
  </si>
  <si>
    <t>Proyectos presentados por los semilleros de investigación de la Facultad de Bellas Artes en el Encuentro Regional de Semilleros de Investigación (2026):
1. Estado de la danza en las Islas de San Andrés y Providencia en el siglo XXI | Semillero: Corpoedu | Programa: Danza | Coordinadora: Mónica Lindo de las Salas.
2. El Carnaval viste de gala: caracterización de los espectáculos de coronación y lecturas del bando de las reinas del Carnaval de Barranquilla desde el año 2000 al 2026 | Semillero: Corpoedu | Programa: Danza | Coordinadora: Mónica Lindo de las Salas.
3. El Carnaval sigue: una propuesta pedagógica y de intervención comunitaria para la apropiación activa del patrimonio cultural en la infancia del municipio de Sabanagrande, Atlántico | Semillero: Corpoedu | Programa: Danza | Coordinadora: Mónica Lindo de las Salas.
4. Rodillones: identidad de un pueblo a la orilla del Magdalena | Semillero: Corpoedu | Programa: Danza | Coordinadora: Mónica Lindo de las Salas.
5. El Eco del Vacío | Semillero: CREANDO | Programa: Danza | Coordinadora: Tania Iglesias.
6. MetaCuerpo | Semillero: CREANDO | Programa: Danza | Coordinadora: Tania Iglesias.
7. Plumas de Ocaso | Semillero: CREANDO | Programa: Danza | Coordinadora: Tania Iglesias.
8. ¿Corcoveas? Una tradición heredada a mi piel | Semillero: CREANDO | Programa: Danza | Coordinadora: Tania Iglesias.
9. Ejercicios de técnica vocal para el nivel inicial a partir de canciones del género vallenato | Semillero: Semillero de Investigación en Música del Caribe (SIMUCA) | Programa: Licenciatura en Música | Coordinadora: Ángela de Jesús Marín Niebles.
10. Expresiones musicales pianísticas del patrimonio cultural del Atlántico-Colombia y su impacto social | Semillero: Musiarte | Programa: Licenciatura en Música | Coordinadora: Yamira Rodríguez Núñez.
11. Contracartografías sonoras: prácticas estéticas y contraculturales en la escena musical alternativa de Barranquilla | Semillero: Xperimenta | Programa: Artes Plásticas | Coordinador: Houmehr Etminani Moslehi.
12. "Soy": Cuerpo, género y violencia simbólica en corporalidades disidentes | Semillero: CUERPAS (Cuerpos, Archivos, Performance, Fiestas) | Programa: Danza | Coordinador: Danny Armando González Cueto.
Total de proyectos presentados: 12.</t>
  </si>
  <si>
    <t>2026-1
Se encuentran vinculados 590 estudiantes de semilleros pertenecientes a la Facultad</t>
  </si>
  <si>
    <t>2026-1
Se encuentran 56 estudiantes de posgrado articulados a grupo de investigación pertenecientes a la Facultad</t>
  </si>
  <si>
    <t>2026-1
Se presentaron 73 proyectos en eventos de semilleros regionales en este periodo</t>
  </si>
  <si>
    <t>2026-1
Se realizaron 2 proyectos de I+D+i en ejecución, con participación de pares internacionales y/o financiación mediante recursos internacionales</t>
  </si>
  <si>
    <t>2026-01
1. Convergencia entre IoT e Inteligencia Artificial en ecosistemas organizacionales: revisión científica y mapeo temático
2. Sinergias entre Transformación Digital y Sostenibilidad: Un Mapeo Científico de la Gestión de Proyectos en la Industria 4.0
3. Mercado de la BdP: Una Oportunidad para la industria de la construcción
4. Comparación entre métodos tradicionales y opciones reales para evaluar proyectos solares fotovoltaicos en hospitales públicos colombianos
5. Residuos de madera e impactos medioambientales en la fabricación de muebles: el caso del grupo de muebles de madera
6. Eficiencia, innovación y planeación en gestión de mercadeo en PYMES
7. High-quality capital and financial performance: a dynamic panel analysis of Spanish systemic banks after Basel III
8. ChatGPT 4.0 como recurso pedagógico en la simulación empresarial: un estudio sobre su aplicación en el simulador Business Global</t>
  </si>
  <si>
    <t>2026-01
1. The accounting of the Tabernacle as a theological foundation: a reading from Exodus 38:21
2. Accounting information as an estimator of the economic impact of COVID-19 on companies: A systematic literature review; [Información contable como estimador del efecto económico del COVID-19 en las empresas: Análisis sistemático de la literatura]
3. Strategic Financing Adaptation and Financial Resilience in Microenterprises: Comparative Evidence from Colombia and Venezuela
4. Multivariate integration of time series with ML for corn price forecasting in Colombia
5. To build a tax culture in Latin America and the Caribbean based on Matthew 22:15-21, “Give to Caesar what is Caesar’s, and to God what is God’s”
6. ChatGPT 4.0 as a pedagogical resource in business simulation: a study on its application in the Business Global simulator; [ChatGPT 4.0 como recurso pedagógico en la simulación empresarial: un estudio sobre su aplicación en el simulador Business Global]</t>
  </si>
  <si>
    <t xml:space="preserve">360 estudiantes vinculados a semilleros de investigación para el periodo 2026-1. </t>
  </si>
  <si>
    <t xml:space="preserve">XXIX ENCUENTRO NACIONAL DE SEMILLEROS DE INVESTIGACIÓN REDCOLSI 2026:
1. Preservación de la memoria histórica de la producción bibliográfica sobre
feminismos, género y diversidades sexuales desde la Universidad del Atlántico.
Brendys Barraza Ortiz (Tecnologo en Gestión Turistica).
2. Centro de documentación de la mujer Meira Delmar al Barrio
Carmen Castellanos Carbonell y Brendys Barraza Ortiz (Tecnologo en Gestión Turistica).
3. SABORES Y SABERES: DOCUMENTACIÓN DEL MESTIZAJE GASTRONÓMICO DE
BARRANQUILLA. INSUMO TURÍSTICO PARA EL FORTALECIMIENTO DEL SENTIDO DE
PERTENENCIA EN LA JUVENTUD LOCAL.
Alison Acosta Arrieta y Camila Suarez Candazona  (Tecnologo en Gestión Turistica).
4. Impacto de las metodologías pedagógicas tradicionales: brecha entre la formación académica y el entorno laboral en la educación contable.
Alberto Lacouture Jimenez y Jeraldyn Peñaloza Africana (Contaduria Publica - Administración de Empresas).
5. Informalidad en Colombia: Implicaciones en el bienestar social y la sostenibilidad tributaria.
Gina Reales Garces y Catalina Yanes Barrios (Contaduría Pública).
6. El manejo contable en los pequeños negocios de Barranquilla.
Jeikol Andrade De La Hoz (Contaduría Pública).
7. Más allá de la eficiencia: el papel de la ética en las decisiones contables.
Jimmara Posada De La Hoz (Contaduría Pública).
8. ANÁLISIS DEL SESGO DE GÉNERO QUE COMPRENDE LAS RESPUESTAS GENERADAS POR INTELIGENCIA ARTIFICIAL EN CONTEXTOS CONTABLES.
Mariana Peña Jimenez (Contaduría Pública).
9. Impacto de las desigualdades geográficas y socioeconómicas en la morbilidad y
mortalidad del cáncer gástrico en la región Caribe colombiana (2020-2025)
Mateo Melgarejo Orduz y Alejandro Gil Barrios (Economía)
10. Actitud de los estudiantes y docentes hacia la corrupción, y su intención comportamental de corromper o no en el futuro: el contexto colombiano
Alejandra Silena Quintero y Alexandra Coronado Sulbaran (Economía).
11. Factores socioeconómicos que determinan los retornos laborales de los trabajadores universitarios formales e informales en la región Caribe colombiana (2024 y 2025) Daniel Creciente Poacheco y Elam Acosta Navaja (Economía) 
12. Conflicto Armado y Pobreza en Bolívar: Un Análisis Geoespacial para el Periodo 2003–2024 Lanna Pabuena Mendez (Economía) </t>
  </si>
  <si>
    <t>2026-01
1. Theatre of the oppressed and sociogram. Collective action against university dropout; [Teatro dos Oprimidos e sociograma. Ação coletiva contra a evasão a universidade]; [Teatro del oprimido y sociograma. Acción colectiva contra la deserción universitaria]
2. Barriers and Facilitators Associated With Delays in the Diagnosis and Treatment of Lupus: Insights From Patients and Rheumatologists From the Andean/Bolivarian Region</t>
  </si>
  <si>
    <t>2026-01
1. Presencias y ausencias en la documentación histórica: el caso de Barrio Abajo (Barranquilla, Colombia), 1857-1979</t>
  </si>
  <si>
    <t>2026-01
1. Filosofía naturalizada Las ciencias cognitivas como telón de fondo</t>
  </si>
  <si>
    <t>2026-01
1. Manuel Alcántara: un veterano que sigue pensando la política entre la lucidez y la calma</t>
  </si>
  <si>
    <t>2026-01
1. Derecho de aguas: Tomo XI. Gobernanza para las aguas continentales y marinas</t>
  </si>
  <si>
    <t>2026-01
1. Propuestas pedagógicas para el TDAH desde la educación superior colombiana
2. Disponibilidad léxica matemática y estadística: análisis comparativo, perfiles estructurales y predicción de repertorios en la media académica
3. Adaptación al español y evidencia de validez basada en el contenido del Mathematics and Technology Attitudes Scale (MTAS)
4. El enfoque STEAMy el desarrollo de competencias matemáticas: revisión sistemáticas y perspectivas críticas
5. Uso de la gamificación y de las actividades sin tecnología para potenciar el pensamiento lógico-matemático en la educación primaria
6. Tornillo micrométrico: simulación dinámica en geogebra como recurso didáctico</t>
  </si>
  <si>
    <t>2026-01
1. Physiological responses in HIFT/CrossFit®: oxygen consumption, energy expenditure, and METs for health and fitness; [Respuestas fisiológicas en HIFT/CrossFit®: consumo de oxígeno, gasto energético y METs para salud y fitness]
2. Institutional efficiency in inclusive teacher training across Latin America’s five largest educational systems
3. Technological Use, Didactic Intentionality and Attitudes to wards Learning Mathematics with Technology in Public and Private School Students; [Uso tecnológico, intencionalidad didáctica y actitudes hacia aprender matemáticas con tecnología en alumnado de escuelas públicas y privadas]
4. The Pedagogy of Textual Genres and Curricular Scaffolding as a Didactic Mediation for the Comprehension of Philosophical Texts; [LA PEDAGOGÍA DE GÉNEROS TEXTUALES Y EL ANDAMIAJE CURRICULAR COMO UNA MEDIACIÓN DIDÁCTICA PARA LA COMPRENSIÓN DE TEXTOS FILOSÓFICOS]
5. The conceptual diversity of the pound from an ethnomathematical perspective; [La diversidad conceptual de la libra desde una perspectiva etnomatemática]
6. Attitudes Toward Death and Medical Empathy in Nursing Students Caring for Palliative Care Patients; [Actitudes hacia la muerte y empatía médica en estudiantes de enfermería que atienden a pacientes en cuidados paliativos]
7. Digital disparities and care burdens: Pathways to school dropout among teenage mothers in the Colombian Caribbean
8. Empathy levels among health sciences professors in Latin America: distribution, classification and gender differences
9. Tendencias en prácticas pedagógicas de docentes en ambientes híbridos de aprendizaje
10. Design of a virtual environment with interactive simulations for the teaching of mechanic</t>
  </si>
  <si>
    <t xml:space="preserve">2026-01
1. Una vida sin supuestos: Cristóbal Arteta Ripoll, medio siglo de disquisiciones académicas, históricas y filosóficas
2. Jergas matemáticas de la costa caribe colombiana, etnomatemáticas y educación matempatica
3. Planes de clases de matemáticas en el marco del dialógo y el respeto Tomo 6
4. Planes de clases de matemáticas en el marco del dialógo y el respeto Tomo 7
5. Miradas que piensan: Registro audiovisual y etnografía para universitarios
</t>
  </si>
  <si>
    <t>En el 2026-1 la facultad contó con 963 estudiantes vinculados a semilleros de Investigación correspondientes a los 66 semilleros que existen en la facultad.</t>
  </si>
  <si>
    <t>El evento ENISI se realizará en el mes de Octubre, hasta el momento hay 53 proyectos inscritos</t>
  </si>
  <si>
    <t>2026-01
1. Exergetic and Economic Analysis of Three Multi-Product Biorefinery Schemes for the Valorization of Agricultural Wastes: A Case Study of Colombia
2. Effect of Operating Conditions on the Volumetric Mass Transfer Coefficient in a Laboratory–Scale Cooling Tower with Perforated Inclined Plates
3. Enhancing carotenoid bioaccessibility in food matrices using modified mango cotyledon starch microcapsules: Contribution to the recommended daily intake
4. Clove Essential Oil as an Antifungal Agent and Putative Dual-Action Antifungal Mechanism: Experimental Validation and Computational Insights into Orthosteric and Allosteric Modulation of Chitin Synthase I in Penicillium Species
5. Orientation-Driven Cooling Loads and Sustainability Metrics: Comparative Energy–Exergy–LCA Analysis of Hybrid Solar–Biomass sCO2 Brayton–DORC Cycles for Residential Applications
6. Engineering Physicochemical Stability of Pumpkin Suspensions Using Dual-Modified Mango Cotyledon Starch
7. Multivariate Analysis of the Sustainable Society Index: A Structural Assessment of Global Sustainability
8. Integrating data engineering and process systems engineering for end-of-life chemical flow analysis
9. Performance and Emission Analysis of a Diesel Engine Fueled with Palm Oil Biodiesel with Hydrogen Injection and Exhaust Gas Recirculation
10. Harnessing Vegetable Oils for β-Carotene Extraction from Moringa oleifera Lam. Leaves and Feasibility of Their Microencapsulation
11. CO2 emission dynamics across Brazilian economic sectors and time based on a comprehensive statistical study from 2019 to 2024
12. Synthesis and characterization of nanocrystalline Mn-Zn ferrites obtained via hydrothermal method using Aloe barbadensis Mill (Asphodelaceae) extract for the treatment of water contaminated with Congo red
13. Column flotation as an effective strategy for trace element deportment control in coal cleaning
14. BoP market: an opportunity for the construction industry; [Mercado de la BdP: una oportunidad para la industria de la construcción]</t>
  </si>
  <si>
    <t>En total la Facultad de Ingeniería cuenta a la fecha con 45 semilleros de investigación.  De estos 39 semilleros, 34 son exclusivos de la Facultad de Ingeniería, los 11 restantes  son semilleros interdisciplinarios, de dos o más facultades: Los 34 grupos de semilleros cuentan con 772 estudiantes en total.Comparado al año anterior, hubo un incremento del 8,1%correspondiente a 63 estudiantes, en este primer periodo enero - junio 2026</t>
  </si>
  <si>
    <t>Se presentan 9 estudiantes del año pasado articulados a grupos de investigación:  Geraldin Paola Ariza Carbonó:  Maestria En Ingenieria Quimica, Grupo Bioprocesos; Jose De Jesus Contreras Bernal :Maestria En Ingenieria Quimica -Grupo: Bioprocesos; Cristian Pedraza: Doctorado en Ingeniería -CONFORMAT; Alfonso Rodriguez, Doctorado en Ingeniería- CONFORMAT; Lisandro Vargas, Doctorado en Ingeniería - CONFORMAT/IMTEF; Carlos Atencia Piñeres (Bioprocesos); Jesses Alberto Santamaria Pinedo: Maestría En Gestión De La Calidad- Grupo: Bioprocesos; Andrea Maldonado -maestría en ciencias ambientales-Grupo humedales del caribe , Freider Duran doctorado en ciencias químicas.</t>
  </si>
  <si>
    <t xml:space="preserve">En el primer semestre 2026-1 se presentaron:
64 proyectos se presentararon en el evento XIII ENCUENTRO DEPARTAMENTAL DE SEMILLEROS DE INVESTIGACIÓN -REDCOLSI – NODO ATLÁNTICOI, realizado en Barranquilla del 20-22 de mayo. Con un incremento de 15 proyectos mas que el año 2025.
</t>
  </si>
  <si>
    <t>2026-01
1. Prácticas de Higiene e Inocuidad alimentaria en Puestos de Venta Informal de Alimentos en un Sector de Soledad, Atlántico, Colombia</t>
  </si>
  <si>
    <t>2026-01
1. CONTEXTS, PROFILES, AND SCOPE OF STAKEHOLDER GROUPS IN BUSINESS TRANSFORMATION FROM AN INNOVATION AND TECHNOLOGICAL DEVELOPMENT APPROACH
2. Transcultural validation and factorial invariance assessment of the EEA Resilience Scale in health sciences students from eight Latin American countries
3. Empathy levels among health sciences professors in Latin America: distribution, classification and gender differences
4. Intensive Care Unit Nurses as Second Victims of Adverse Events: A Multinational Study in 4 Latin American Countries</t>
  </si>
  <si>
    <t>2026-01
1. Formas de dosificacion orales de liberacion modificada: un desafio terminologico en la ciencia y en los asuntos regulatorios
2. Desarrollo y optimización de un sistema tópico de administración de fármacos auto-microemulsionantes de Mammea americana L. utilizando un enfoque de calidad por diseño y Box–Behnken
3. Development and optimization of a topical self-microemulsifying drug delivery system of Mammea americana L. using a quality by design and Box–Behnken approach
4. Development of a topical microemulsion from Ambrosia peruviana All. seeds with anti-inflammatory effect</t>
  </si>
  <si>
    <t>Facultad de Bellas artes. 
1.⁠ ⁠Nombre del Proyecto: Música de Cámara y formación integral
Convocatoria externa: Convocatoria Interna U. Cauca
Docente: Yamira Rodriguez, investigadora externa.
2.⁠ ⁠Nombre del Proyecto: En Clave F. Relatos Sonoros de Mujeres Musicales
Convocatoria Externa: 2026 del Programa Nacional de Concertación Cultural por FUNDACION ESCUELA DE ARTES DA VINCI. 
Docente: Angela Marín
3.⁠ ⁠Nombre del Proyecto: Memorias Musicales de Barranquilla pasantía formativa en el Centro de Documentación Musical –CDM de la Biblioteca Nacional de Colombia - BNC, para el 2026-1.
Nombre del Estudiante semillerista: Martín David Imitola.
4.⁠ ⁠Nombre del Proyecto: Mujeres en el Vallenato: Una Historia Por Contar
Convocatoria Externa: La Fundación Cultural Latin GRAMMY®️ Programa de Subvenciones de Investigación y Preservación de Música Latina 2025.
Docente: Angela Marín</t>
  </si>
  <si>
    <t>Arquitectura.
Manos de Fuego. III Salón de Arte de Candelaria 3 era. https://www.facebook.com/profile.php?id=100064907378131. Rescatando Sabores y Memorias: Documentación y Difusión del Legado Gastronómico de las Matronas de Pital de Megua. ARQ837-CEP2024	Fundación Proyecto Caribe
Bellas Artes.
1.Tipo de producto:A Generacion de nuevo conocimiento Fonograma- XIV Simpósio Internacional de Musicologia / V Congresso da Associação Brasileira de Musicologia (ABMUS), realizado pela Escola de Música da Universidade Federal de Goiás (EM-UFG),
Título: ESTUDIO DE GUABINA NO 5. OBRA CLÁSICA PIANISTICA FABIO ERNESTO MARTÍNEZ NAVAS
Autor:Autor- Interprete Yamira Rodríguez Núñez
2.Tipo de producto:A Generacion de nuevo conocimiento Fonograma- XIV Simpósio Internacional de Musicologia / V Congresso da Associação Brasileira de Musicologia (ABMUS), realizado pela Escola de Música da Universidade Federal de Goiás (EM-UFG),
Título: ESTUDIO DE BAMBUCO NO. 11 FABIO ERNESTO MARTÍNEZ NAVAS
Autor:Autor- Interprete Yamira Rodríguez Núñez
3. Tipo de producto:A Generacion de nuevo conocimiento Fonograma- XIV Simpósio Internacional de Musicologia / V Congresso da Associação Brasileira de Musicologia (ABMUS), realizado pela Escola de Música da Universidade Federal de Goiás (EM-UFG),
Título: NO BAILES MÁS IGNACIO CERVANTES
Autor:Autor- Interprete Yamira Rodríguez Núñez
4.Tipo de producto:A Generacion de nuevo conocimiento Fonograma- XIV Simpósio Internacional de Musicologia / V Congresso da Associação Brasileira de Musicologia (ABMUS), realizado pela Escola de Música da Universidade Federal de Goiás (EM-UFG),
Título: CAMILA FABIO ERNESTO MARTÍNEZ NAVAS
Autor:Autor- Interprete Yamira Rodríguez Núñez
5.Tipo de producto:A Generacion de nuevo conocimiento Fonograma- XIV Simpósio Internacional de Musicologia / V Congresso da Associação Brasileira de Musicologia (ABMUS), realizado pela Escola de Música da Universidade Federal de Goiás (EM-UFG),
Título: SEÑORITA JORGE ÁNCKERMANN
Autor: Autor- Interprete Yamira Rodríguez Núñez
6.Tipo de producto:A Generacion de nuevo conocimiento Fonograma- XIV Simpósio Internacional de Musicologia / V Congresso da Associação Brasileira de Musicologia (ABMUS), realizado pela Escola de Música da Universidade Federal de Goiás (EM-UFG),
Título: TERNURA FABIO ERNESTO MARTÍNEZ NAVAS 
Autor: Autor- Interprete Yamira Rodríguez Núñez
7.Tipo de producto:A Generacion de nuevo conocimiento Evento internacional- Exposicion Sobre un Mar Pueblerino en el marco de la catedra Alvaro Cepeda Samudio. Universidad del Norte.  
Título: La subienda, la desembocadura”
Autor: Anibal Maldonado y Karen Moya</t>
  </si>
  <si>
    <t>Arquitectura: 193
Bellas Artes: 305
Ciencias Básicas: 590
Ciencias Económicas: 360
Ciencias Humanas: 331
Ciencias Jurídicas: 157
Educación: 963
Ingeniería: 772
Ciencias de la Salud: 118
Química y Farmacia: 85</t>
  </si>
  <si>
    <t>Arquitectura: 2
Bellas Artes: 0
Ciencias Básicas: 56
Ciencias Económicas: 0
Ciencias Humanas: 4
Ciencias Jurídicas: 0
Educación: 0
Ingeniería: 9
Ciencias de la Salud: 3
Química y Farmacia: 0</t>
  </si>
  <si>
    <t>Arquitectura: 17
Bellas Artes: 12
Ciencias Básicas: 73
Ciencias Económicas: 12
Ciencias Humanas: 10
Ciencias Jurídicas: 0
Educación: 53
Ingeniería: 64
Ciencias de la Salud: 5
Química y Farmacia: 13</t>
  </si>
  <si>
    <t xml:space="preserve">Ciencias Basicas: 2
2026-1
Se realizaron 2 proyectos de I+D+i en ejecución, con participación de pares internacionales y/o financiación mediante recursos internacionales
Ciencias Humanas: 1
Proyecto docente Luis Alarcón , </t>
  </si>
  <si>
    <t xml:space="preserve">Al cierre del segundo trimestre de 2026, el indicador de recaudo de cuentas por cobrar registró un resultado de 26,44 días
Recaudo de Cuentas por Cobrar: (Saldo de Cuentas por Cobrar / Ingresos Operacionales) × 365
= (59.462.073.650,89 / 224.880.782.308,46) × 365
= 0,2644 × 365
= 96 días
</t>
  </si>
  <si>
    <t>25 postulaciones al comité 2 del programa Expertos de Icetex
-2 postulaciones al comité 3 del programa Expertos de Icetex
-3 postulaciones a proyectos en el marco de Partners of America.
-4 postulaciones de docentes de planta a la Convocatoria Estancias posdoctorales Fundación Carolina- Universidad del Atlántico.
-1 postulación a proyectos de ICETEX
-1 postulación a Subvenciones de ICETEX</t>
  </si>
  <si>
    <t>El principal limite sigue siendo la falta de reporte de las facultades y demás dependencias administrativas las ejecuciones de los convenios activos. Este semestre se reportó solo ORII.</t>
  </si>
  <si>
    <t>Red DELFIN se realizó una convocatoria para que los estudiantes realicen una estancia investigativa.
Con la RCI se participaron en tres eventos XI JIES, Webinar Innovar la práctica docente desde la Internacionalización Curricular, Socialización de Convocatoria CYTED 2026.
NAFSA se participó en dos eventos del Foro Colombia y Global by Design
ASCUN se participó en el Taller de Eramus + Capacity Building in Higher Education.
Red Universitaria Iberoamericana de Territorio y Movilidad (RUITEM) se participó en el Encuentro Internacional de Cooperación Académica para la creación del Observatorio Iberoamericano de Ambiente, Sostenibilidad y Desarrollo Local.
RedCOLSI - I Encuentro Internacional de Semilleros de Investigación (EISI) México RedCOLSI 2026</t>
  </si>
  <si>
    <t>Debido a la ley de garantías que estuvo rigiendo al país durante el primer semestre del año 2026, no se pudieron suscribir nuevos convenios, sin embargo, en este momento se encuentran en gestion más de 10 convenios. 
Al corte del seguimiento, se contaba con 207 convenios vigentes</t>
  </si>
  <si>
    <t>2026-1: En el semestre hubo 257 encuestados de los cuales el 13%  tienen un estilo de vida calificado como Buen trabajo o Felicitaciones y un 51% tiene un estilo de vida adecuado,  seguido Algo bajo, puede mejorar 31%, zona de peligro 12%.</t>
  </si>
  <si>
    <t>2026-1: En el semestre hubo 561 encuestados de los cuales el 6%  tienen un estilo de vida calificado como Buen trabajo y un 47% tiene un estilo de vida adecuado,  seguido Algo bajo, puede mejorar 48% zona de peligro 3%</t>
  </si>
  <si>
    <t xml:space="preserve">2026-1: De los atendidos se tienen 24.952 que incluyen la población de estudiantes, docnetes y administrativos, de estos se registraron 6228 atendidos en Adviser, dando un cumplimiento del 25 %. 
2026-2: </t>
  </si>
  <si>
    <t xml:space="preserve">2026-1: De los atendidos se tienen 24.952 que incluyen la población de estudiantes, docnetes y administrativos, de estos se registraron 3935 atendidos en Adviser, dando un cumplimiento del 25 %. 
2026-2: </t>
  </si>
  <si>
    <t xml:space="preserve">2026-1: Los beneficiarios de los meses de marzo a julio fueron 10.179. </t>
  </si>
  <si>
    <t>2026-1: Torneo interfacultades Futbol 11, Torneo pinolitas, entrenamiento semilleros, Vacacionales de: Natación, defenza personal y dominó para docentes y administrativos</t>
  </si>
  <si>
    <t>Los docentes Carlos Rada y Cristiam Solano habian pedido una movilidad a Cali y se tramitó, pero luego desistieron.</t>
  </si>
  <si>
    <t>ISABEL CRISTINA RAMIREZ BOTERO (Bogotá) y DIANA PEDROZA CADENA (Cartagena)</t>
  </si>
  <si>
    <t>Maria Del pilar Reales Rizo (USA), JULIAN AMADOR CARDONA TORO (Francia), YAMIRA RODRIGUEZ NUÑEZ (Brasil),  ZEIDY BORNACELLI GARCIA (Brasil), PEDRO ARTURO MEJIA ZAMORA (Serbia)</t>
  </si>
  <si>
    <t>ANGELLY SOFIA RAMOS VILLALBA (Cesar), CRISTINA CECILIA BARRETO RIVERO (Cesar), ANA VICTORIA CORREA SALAS (Cesar), MELANY ANDREA CONSUEGRA SOLERA (Cesar), ANDREA CAROLINA FERNANDEZ PEREZ (Cesar), ANDREA CAROLINA FERNANDEZ PEREZ (Cesar) y MIGUEL ANGEL ORTIZ COVO (Barranquilla)</t>
  </si>
  <si>
    <t>CAMILO ANDRES GUERRERO MARTINEZ (Belgica), DELANY VANESSA CASTRO SIMANCA (México) y NICOLÁS JOSÉ REDONDO PAYARES (México)</t>
  </si>
  <si>
    <t>Carlos García Alzate (Cesar, Colombia), ALFREDO RAFAEL ROA NARVAEZ (Cali) y María Angélica Serge Arias (Bogotá)</t>
  </si>
  <si>
    <t>Mario Andrés Acero Ortega (USA) y WILLIAM ANDRES VALLEJO LOZADA (Italia)</t>
  </si>
  <si>
    <t>HILDA HELENA ESTRADA LÓPEZ (Bogotá) e   IVONNE MARIA GIL OSORIO (Bogotá)</t>
  </si>
  <si>
    <t>IVONNE MARIA GIL OSORIO (México) y John Milton Asprilla Echeverría (Paises bajos)</t>
  </si>
  <si>
    <t>Oscar David Caicedo Machacon (USA), Arturo Cardozo Beltrán (Brasil), JAVIER ALFREDO FERREIRA OSPINO (Madrid y Estambul, España y Turquía), Luz María Lozano Suárez (Francia), JESUS ANGEL CASTRO FONTALVO (México), TOMAS FRANCISCO CABALLERO TRUYOL (México), MARIA DEL MAR GARRIDO DE ORO (México), EDUARDO BERMUDEZ BARRERA (Erevan, Armenia) y EDIMER LEONARDO LATORRE IGLESIAS (Madrid y Estambul, España y Turquia)</t>
  </si>
  <si>
    <t>ADRIAN DE JESUS TORRES GONZALEZ (Argentina)</t>
  </si>
  <si>
    <t>Marcela Gómez Gomez, GONZALO JOSE LIZARAZO MEJIA, Roberto Lastra Mier, Leticia Hundek Pichón y Leticia Hundek Pichón (Todos a Argentina)</t>
  </si>
  <si>
    <t>JEREMY DANIEL CONRADO HERRERA (Bogotá) y DANIELA PADILLA SIERRA (Bogotá)</t>
  </si>
  <si>
    <t>ALDAIR DAVID BARRIOS OLIVEROS (Brasil)</t>
  </si>
  <si>
    <t>ADRIANA PATRICIA ALVAREZ RODRIGUEZ (Hong Kong, China), ARMANDO ALEX AROCA ARAUJO (Perú), YAMILETH MARIA BETANCOURT CORDOBA (México) y Shirley Isabel Barreiros Novoa (México)</t>
  </si>
  <si>
    <t>AMPARO LUZ PUA ROSADO (Perú) y ESPERANZA FLOREZ FERNANDEZ (Ecuador)</t>
  </si>
  <si>
    <t>ALFREDO LAGARES GUZMAN (España)</t>
  </si>
  <si>
    <t>Arquitectura: 0
Bellas Artes: 0
Ciencias Básicas: 7
Ciencias Económicas: 0
Ciencias Humanas: 0
Ciencias Jurídicas: 0
Educación: 2
Ingeniería: 0
Ciencias de la Salud: 0
Química y Farmacia: 0</t>
  </si>
  <si>
    <t>Arquitectura: 0
Bellas Artes: 0
Ciencias Básicas: 3
Ciencias Económicas: 0
Ciencias Humanas: 0
Ciencias Jurídicas: 1
Educación: 1
Ingeniería: 0
Ciencias de la Salud: 0
Química y Farmacia: 1</t>
  </si>
  <si>
    <t>Arquitectura: 0
Bellas Artes: 2
Ciencias Básicas: 3
Ciencias Económicas: 2
Ciencias Humanas: 0
Ciencias Jurídicas: 1
Educación: 0
Ingeniería: 0
Ciencias de la Salud: 1
Química y Farmacia: 0</t>
  </si>
  <si>
    <t>Arquitectura: 0
Bellas Artes: 5
Ciencias Básicas: 2
Ciencias Económicas: 2
Ciencias Humanas: 9
Ciencias Jurídicas: 5
Educación: 4
Ingeniería: 0
Ciencias de la Salud: 2
Química y Farmacia: 1</t>
  </si>
  <si>
    <t>Convenio con vida nueva, firmado en el 2025 y se encuentra activo</t>
  </si>
  <si>
    <t>Numero de estudiantes en semilleros de investigacion en region 6</t>
  </si>
  <si>
    <t>Progama de medicina: Bioetica, medicina legal, salud familiar, etica medica, salud publica. Programa de Nutricion y ditettica: Lactancia materna, administracion y emprendimiento Biotetica. Seguridad alimentaria nutricional y Practicas alimentarias</t>
  </si>
  <si>
    <t>Se cuenta con un documento de informe de evaluación de impacto de las estrategias del Programa de Apoyo a la permanencia y Graduación estudiantil, el cual fue el resultado del análisis realizado a la Base de datos de atendidos por el programa en 2024-2, comparado con la base de estudiantes considerados desertores de 2025-2, teniendo en cuenta que de acuerdo al MEN, un estudiante es considerado desertor de un programa si permanece por dos periodos seguidos o más sin matrícula y no se reporta como graduado o suspendido por temas disciplinarios.                                                                                                                                                                                                                                                                                                                                                                                                                                                                                                         - Mediante este análisis se evidencia que del total de estudiantes atendidos por las estrategias de permanencia el 9,65% ha desertado, de acuerdo a los datos de deserción interna. Sin tener en cuenta que hay estudiantes que pueden estar como desertores, por su situación de grado; es decir que pueden estar como desertores, pero en realidad estan pendientes de grado.</t>
  </si>
  <si>
    <t>De acuerdo al Sistema SPADIES, el último reporte de la tasa de deserción anual es a corte 2024-2, el cual es de 8.64%, cifra que es inferior al promedio nacional que es de 12.29%. 
En relación a la estimación interna, la Deserción Anual a corte 2026-1 es 8%</t>
  </si>
  <si>
    <t xml:space="preserve">Se proyecta en el segundo periodo realizar los avances pertinentes para proceder con la revision y aprobaciones respectivas. </t>
  </si>
  <si>
    <t>Actividades desarrolladas en las sedes: 
En ambas sedes se realizaron acciones de inducción a estudiantes de primer ingreso y a padres de familia, con participación de directivos y actividades de VIVE Tu UA.
De manera general, las estrategias implementadas incluyeron:
- Asesoría y consejería psicológica, con atención presencial y virtual a estudiantes remitidos o que solicitaron apoyo voluntariamente.
- Orientación académica, dirigida a estudiantes con bajo rendimiento, vinculados al programa PIC o remitidos por docentes y coordinadores.
 - Talleres de formación integral y orientación académica, con temáticas diversas para fortalecer la formación personal y académica.
- Tutoría académica, brindada por docentes tutores a estudiantes en situación de vulnerabilidad académica.
- Sistema de Alertas Tempranas (SAT), con acompañamiento a estudiantes priorizados por las Facultades.
- Trabajo social, con atenciones presenciales puntuales y mayoritariamente remotas.
- Programas complementarios como POIL y SAEC, que ofrecieron espacios de inserción laboral y actividades de acompañamiento académico.
- Monitores solidarios, cuya ejecución se realizo hasta el proceso de seleccion de los aspirantes. Se espera continuar en el segundo periodo del año.</t>
  </si>
  <si>
    <t>Durante el periodo 2026‑1, las sedes regionales enfrentaron limitaciones por la ausencia de personal permanente adscrito. En Sabanalarga se contó con dos psicólogas de permanencia, mientras que en Suan no hubo apoyo fijo. La presencia de profesionales como el psicólogo PIC resulta clave para fortalecer el trabajo en equipo y garantizar la cobertura de los servicios de la Vicerrectoría de Bienestar Universitario.</t>
  </si>
  <si>
    <t xml:space="preserve">Las estrategias que dependen de personal de sede norte se ejecutaron de manera esporádica, debido a la necesidad de desplazamientos y recursos económicos adicionales. Se recomienda que las visitas de las secciones funcionales de Bienestar se organicen de forma escalonada, para ampliar la cobertura y optimizar la atención. Para el segundo semesgtre se proyecta contar con 2 profesionales al frente de las estrategias del programa de permanencia  y la apertura al igual que el personal asignado para los puntos violetas en ambas sedes y proximamente en la sede de soledad. </t>
  </si>
  <si>
    <t>La encuesta aplicada en el periodo 2025-1 refleja una favorabilidad general del 46,29 %.                                        Para el periodo 2026-1, el instrumento fue actualizado con preguntas más cortas y puntuales, buscando mejorar la claridad y la participación estudiantil.
Actualmente, el análisis de los resultados del 2026-1 se encuentra en proceso, y se espera que permita comparar la evolución de las percepciones institucionales y orientar acciones de mejora en las dimensiones evaluadas.</t>
  </si>
  <si>
    <t>La encuesta aplicada en el periodo 2025-1 refleja una favorabilidad general del 46,29 %, frente a un 53,71 % de percepción negativa, lo que evidencia la necesidad de fortalecer las estrategias institucionales orientadas a la convivencia, la seguridad y la promoción de los derechos humanos. Los resultados más positivos se concentraron en Infraestructura y Sentido de Pertenencia (56,08 %) y en Ciudadanía Universitaria y Sistemas de Participación (53,66 %), aspectos que muestran avances en el compromiso y la identificación de la comunidad universitaria con la institución.
Durante el periodo 2025-2, no se logró realizar la encuesta, debido a ajustes metodológicos y operativos en el proceso de aplicación.</t>
  </si>
  <si>
    <t>Durante el semestre 2025-2, las expertas encargadas de la formulación de la Política Institucional de Género presentaron avances en la estructura del documento. Se proyecta su validación y socialización en el siguiente periodo académico.                                                                                                                                         En el 2026-1 se elaboro, proyecto y radico el borrador del Proyecto de Acuerdo Superior "Por medio del cual se establece la Política Institucional de Inclusión, Equidad e Igualdad de Oportunidades para Mujeres, Hombres y Diversidades de la Universidad del Atlántico", para estudio y análisis por parte del Consejo Superior.</t>
  </si>
  <si>
    <t xml:space="preserve">Durante el periodo evaluado se desarrollaron 3 hojas de ruta generadas en los dialogos institucionales realizados con diferentes enfoques.                                                                                                                        1. Mesa de garantias con voceros, representantes u diversos lideres, para seguimiento de los compromisos     2. concertacion con organizaciones para la coordinacion de acciones en conmemoracion del dia del estudiante caido                                                                                                                                             3. Dialogo institucional con organizaciones estudiantiles y defensoras de derechos humanos para la coordinacion de acciones de mejora.                                                                                                                                                          </t>
  </si>
  <si>
    <t>Durante el semestre 2026-1 se realizaron 2 campañas  que permitieron:                                                                                                                                                                                                                                             Fortalecer el bienestar universitario, fomentar el respeto, la inclusión y la construcción de ciudadanía dentro del entorno académico. Promover la armonía y disfrute de los espacio en común y fortalecer los vínculos con otras dependencias de la universidad.                                                                                                                                                        1, "Campus vivo: Territorio de Cuidado y Dignidad" se llevo a cado en todas las sedes de la universidad                                                                                                                                                                                                        2, “Chazas de la ua “ campaña de concientizacion para el uso responsable de los espacios comunes en la universidad.</t>
  </si>
  <si>
    <t xml:space="preserve">	2026-01
1. Sueños de ultramar: El legado de la migración italiana en Barranquilla (1870–1950)</t>
  </si>
  <si>
    <t xml:space="preserve">2026-01
1. Instrumentos de apropiación social como herramientas de paz para la transferencia de conocimiento en el Corredor de Vida del Cesar, Colombia	</t>
  </si>
  <si>
    <t>Arquitectura: 1; Bellas Artes: 2; Ciencias Básicas: 0; Ciencias Económicas: 0; Ciencias Humanas: 1; Ciencias Jurídicas: 1; Educación: 5; Ingeniería: 0; Ciencias de la Salud: 0; Química y Farmacia: 0.</t>
  </si>
  <si>
    <t>se ha realizado la invitación y acercamiento de  91 empresas, con el propósito de promover su vinculación al Portal del Servicio Público de Empleo de la Universidad del Atlántico y generar oportunidades laborales para nuestros estudiantes y egresados.</t>
  </si>
  <si>
    <t>Graduados 2026-1:
Facultad de Ingeniería 19: Técnica Profesional en Biotransformación de Residuos Orgánicos: 8, Tecnología de Transformación de Productos Agropecuarios: 11.</t>
  </si>
  <si>
    <t xml:space="preserve">Se cuenta con 5 docentes ocasionales tiempo completo y 1 medio tiempo para la sede Regional Suan y  Sabanalarga: 
Jose Contreras Bernal 
Gerardo Gomez Peña
Jair Garcia 
Celedon Ballestas - Medio tiempo
Gerardo Gomez peña 
Angie Melendez 
</t>
  </si>
  <si>
    <t xml:space="preserve">Consolidado General para 2026-1: 25 estudiantes
Sede Regional Centro Sabanalarga – 25 estudiantes
</t>
  </si>
  <si>
    <t xml:space="preserve">Para 2026-1 Para este corte no se tiene información a reportar </t>
  </si>
  <si>
    <t xml:space="preserve">Para 2026-1 en pregrado:
 El programa de ingenieria de agronegocios. 
Posgrado:
*Especialización en Gestión de la Calidad
*Maestría en Gestión de la Calidad
*Maestría en Gestion Energética </t>
  </si>
  <si>
    <t xml:space="preserve">2026-1:  Informe de Estudio de impacto de las estrategias académico- administrativas de acompañamiento en las evidencias realizado por el coordinador misional </t>
  </si>
  <si>
    <t>1. Sé ANEIAP 2026-1
2. IV JORNADA ACADÉMICA DE INGENIERÍA QUÍMICA (JAIQ)
3. "XXXVI EDICION DEL ENCUENTRO NACIONAL DE ESTUDIANTES DE INGENIERIA QUIMICA Y CARRERAS AFINES - ENEIQ 2026"
4. Simposio Internacional de Innovación Agroindustrial
5. AGROEMPRENDE 2026
6. CHARLA DE COPNIA
7. CATEDRA MONOMEROS
8. Capacitación Uso bases de datos disponibles de la Biblioteca Orlando Fals Borda de la Universidad del Atlántico
9. 32° Asamblea General Ordinaria 
10. Panel “Hablemos sobre la planificación de las operaciones en plantas industriales”
11. “VII Jornada Técnica de Prevención de Riesgos Laborales: Confort térmico, riesgos y controles”.</t>
  </si>
  <si>
    <t>Ingenieria</t>
  </si>
  <si>
    <t>2026-01
1. Síntesis Optimizada de Óxidos de Grafeno y Evaluación Comparativa de su Citotoxicidad Según el Grado de Oxidación Frente a Células Cancerígenas de Próstata
2. EL INFLUENCIA DEL DOPAJE CON K2O y MgO EN EL CATALIZADOR CoMo-Cu/Al2O3 PARA LA HIDRODESOXIGENACIÓN DE GUAIACOL
3. Cálculo del Gradiente Geotérmico Usando el Método de Volúmenes Finitos
4. TORNILLO MICROMÉTRICO: SIMULACIÓN DINÁMICA EN GEOGEBRA COMO RECURSO DIDÁCTICO
5. Influencia de Ácidos Orgánicos en la Reactivación de Catalizadores Nimo/Al₂O₃ para la Hidrodesulfuración de Dibenzotiofeno
6. El nexo entre ciencia e ingeniería: Diseñando las soluciones del mañana
7. Advances in ZrO2 Photocatalysis for Dye Degradation: A Review</t>
  </si>
  <si>
    <t>2026-01
1. Hilfer–Taylor expansions and fractional Appell-type sequences
2. Dual-Promoted Trimetallic CoMo-Ni/Al2O3-K2O Catalysts: Impact of K2O Doping on Guaiacol Hydrodeoxygenation Selectivity
3. A taxonomy-inspired hierarchical classification of plastic litter
4. Exploring the Microbiota of Palm Wine, a Restricted Traditional Fermented Beverage from the Colombian Andes
5. Clove Essential Oil as an Antifungal Agent and Putative Dual-Action Antifungal Mechanism: Experimental Validation and Computational Insights into Orthosteric and Allosteric Modulation of Chitin Synthase I in Penicillium Species
6. An integrated physical–environmental protocol for shoreline health assessment
7. Synthetic Peptide Inhibition of Trypsin-Like Proteases in Spodoptera frugiperda (Lepidoptera: Noctuidae): Evaluating the Influence of Gut Microbiota
8. Ultrametric Evolution Generated by Hardy-Type Operators on p-adic Spaces
9. Coexistence of d-wave altermagnetism and topological states in Janus FeSeX (X = S, Te) monolayers
10. Phase space analysis of an exponential model in f(Q) gravity including linear dark-sector interactions
11. European Music Museums: Interactive Spaces for Musical Education
12. Health Risk Assessment of Metal(loid) Contamination in Raw Cow’s Milk from the Colombian Caribbean Region
13. Enhanced photoconversion efficiency in a solar cell through the cooperative action of RK1 and MK-2 dyes: An electrochemical study
14. Advanced Insights into Two-Dimensional Bell Polynomials through Convolution Structures with Appell Sequences
15. Corruption's diffusion and the criminal justice system: a dynamical model
16. Explanation of the seasonal variation of cosmic multiple muon events observed with the NOvA Near Detector
17. Abrahamic Solidarity: Tzedakah, Christian Charity, and Zakat as Theological Accounting Frameworks for Socioeconomic Justice Ethical Governance
18. The Hartman–Mycielski construction and topological monomorphisms
19. Phytochemical Profiling and Larvicidal Activity of Ethanolic Extracts from Persea americana Mill. (Var. Lorena) Against Aedes aegypti
20. Precision Measurement of Neutrino Oscillation Parameters with 10 Years of Data from the NOvA Experiment
21. About Fourier expansions and integral representation of new parametric trigonometric-type U-Fubini-Bernoulli polynomials
22. Differential accumulation of microplastics in the gills and gastrointestinal tract of fish species of commercial and ecological importance in the Colombian Caribbean Sea
23. Invisible Footprints: Exploring Microplastic Pollution in the Colombian Caribbean Sea
24. Updating coastal beach classification: A cluster-based typology for contemporary human use and management
25. Peptidic product derived from trypsin autolysis modulates insect digestive proteases and supports plant biochemical defense
26. Molecular surveillance of Leptospira infection in domestic dogs in Soledad, Northern Colombia
27. Combined Biospectroscopy with Multivariate Analysis for the Differential Diagnosis of Leptospirosis Disease: A Pilot Study
28. Microplastic contamination in water and organs of Deveximentum insidiator (Ponyfish) from a potential fishing zone off Mangalore, southeastern Arabian Sea
29. The sedimentary signature of plastics: Geological materials and stratigraphic markers of the Anthropocene
30. Operation of a Modular 3D-Pixelated Liquid Argon Time-Projection Chamber in a Neutrino Beam
31. Tropical Dry Forests Challenge Macroecological Rules of Positive Relationships Between Species' Niche Breadth, Range Size and Abundance
32. Tracing the past: The invasive marine gastropod Eualetes tulipa (Mollusca: Vermetidae) in the Colombian Caribbean; [El rastro del pasado: el gasterópodo marino invasor Eualetes tulipa (Mollusca: Vermetidae) en el Caribe colombiano]
33. Deep-sea gastropods (Mollusca: Gastropoda) in soft sediments of the Colombian Pacific Ocean: Biodiversity and ecology
34. Spatial distribution, abundance, and characterization of emerging plastic forms in binational coastal ecosystems
35. Cyclic splittings of pro-C groups
36. Remote beaches as plastic hotspots: Pollution patterns and management implications
37. Efficient Cu2+ removal from water using hierarchically porous chitosan–alginate biocomposites: Role of “in situ” CaCO3 formation and counter-ion effect
38. Advances in ZrO₂ Photocatalysis for Dye Degradation: A Review; [Avances en la fotocatálisis basada en el ZrO2 para la degradación de colo-rantes: una revisión]
39. On zeros of the degenerate Apostol-type polynomials and their applications in approximation
40. (E)-Methyl 3-(2-amino-4-chloro-6-morpholinopyrimidin-5-yl)acrylate
41. In Silico Repositioning of Various Autoinducer Types as Potential Regulators of the Bacterial Quorum Sensing Network in Pseudomonas aeruginosa: Molecular Docking, Pharmacophore Mapping, and Molecular Dynamics Approaches
42. Unconventional coastal polluters: closing the gaps in global governance
43. Role of ZrO2 and Porosity Induced by Activated Carbon and Starch Templates in NiMo/Al2O3-ZrO2 Catalysts for Naphthalene Hydrogenation and 4,6-Dimethyldibenzothiophene Hydrodesulfurization
44. Microplastic abundance and composition along an anthropogenic pressure gradient in an Andean river (Colombia)
45. Tailoring Structure and Acidity in Hierarchical NiMoS/Al2O3–SiO2 Catalysts for Controlled Hydrodesulfurization and Hydrogenation
46. Quality control of entomopathogenic nematodes through infrared spectroscopy (FTIR-ATR, 2D-COS): Tracing, modelling and prediction
47. Design of a virtual environment with interactive simulations for the teaching of mechanic
48. Ant assemblages (Hymenoptera: Formicidae) in rehabilitated areas of a coal mine in Cesar, Colombia
49. Theoretical and spectroscopic insights into a unique copper(II) carboxylate co-crystal: π-stacking, hydrogen bonding network, structural features, semiconductor potential, antimicrobial, and molecular docking studies
50. Morphological and molecular evidence support a new species of the genus Ilocomba Brescovit, 1997 (Araneae, Anyphaenidae, Anyphaeninae) from the Andes of Colombia
51. Facet-driven carrier separation in silicon quantum rods: a model for anisotropic nanocrystals
52. From roads to oceans: Pollution pathways of end-of-life tires in coastal and marine environments
53. From categories to producers: Dual regulatory and Anthropocene-based classification of macrolitter on an uninhabited Caribbean island
54. Resistance to nitrogen-induced catalytic deactivation in VGO cracking: synergistic effect of hierarchical structuring and zeolite Y content in FCC catalysts
55. Excitation-Emission Fluorescence Spectroscopy Combined with Machine Learning for Biomedical Diagnostics: A Systematic Review
56. Polymer-Graphene Composites for Electrochemical Sensing: A Comprehensive Review of Functionalization Pathways and Sustainable Design Strategies
57. Cerium Oxide Nanoparticles for Efficient Photocatalytic Degradation of Red Amaranth Dye
58. Plastic pollution along the Caribbean coast of Colombia
59. Glycyrrhiza glabra L. suppress the proliferation of non-small cell lung cancer by inducing necrosis rather than apoptosis despite increasing bax level
60. Interaction between microplastics and physicochemical properties of sediment: A multi-ecosystem analysis in a protected area of the Colombian Caribbean
61. Measurement of exclusive pi+-argon interactions using ProtoDUNE-SP
62. Ionization-based search for magnetic monopoles using the NOvA Far Detector
63. Landscape Configuration Filters Dispersal-Related Traits in Phytophagous Scarab Beetles (Coleoptera: Scarabaeidae 'Pleurosticti') of the Serrania del Perija
64. Inhibitors of Epigenetic Modulators as Therapeutic Alternatives for Cardiovascular Diseases
65. "Pro-C generalized Baumslag-Solitar groups and profinite commensurators
66. DETECCION DE Trypanosoma spp. Y Leishmania spp. EN MURCIELAGOS DEL DEPARTAMENTO DEL ATLANTICO, COLOMBIA
67. Association of Dietary Patterns and Physical Activity with Excess Body Weight, Atherogenic Markers and Cardiovascular Risk Factors in Adults from Cartagena, Colombia</t>
  </si>
  <si>
    <t>Bellas Artes: 0; Ciencias Básicas: 67; Ciencias Económicas: 6; Ciencias Humanas: 1; Ciencias Jurídicas: 0; Educación: 10; Ingeniería: 14; Ciencias de la Salud: 4; Química y Farmacia: 4.</t>
  </si>
  <si>
    <t>1 Arquitectura
7 Ciencias Basicas
8 Ciencias Economicas
2 Ciencias Humanas
1 Ciencias Juridicas
6 Educación
1 Ciencias de la salud</t>
  </si>
  <si>
    <t>Con la tabulación de los aspectos e impactos ambientales del documento "Matriz de aspectos e impactos ambientales", se caracterizaron 11 impactos negativos. Se realizó intervención de 8 impactos ambientales priorizados, dando un cumplimiento del 72,7%. Impactos intervenidos: Agotamiento de recursos naturales por consumo de agua, Contaminación al agua, Contaminación al suelo por residuos peligrosos-especiales, Afectación a la salud humana, Contaminación al suelo por generación de residuos no peligrosos, Contaminación ambiental por derrame de residuos peligrosos, Contaminación ambiental por ruta de residuos y Agotamiento de recursos naturales por consumo de energía eléctrica. Los impactos ambientales priorizados cambiaron debido a que se actualizó el DOC-GA-005 correspondiente a la MATRIZ DE IDENTIFICACIÓN DE ASPECTOS Y VALORACIÓN DE IMPACTOS AMBIENTALES.</t>
  </si>
  <si>
    <t>Se han intervenido 71 de los 86 espacios proyectados con enfoque ambiental, mediante la instalación y adecuación de puntos ecológicos y canecas para la separación de residuos en la fuente en las sedes norte, centro, sabanalarga y suan, alcanzando un cumplimiento del 82,5 % de la meta establecida. Cabe resaltar que, frente a los espacios identificados en la vigencia 2024, se incorporaron y dotaron 41 espacios adicionales, fortaleciendo así la cobertura de la estrategia y ampliando la intervención a nuevas áreas priorizadas dentro de la universidad.</t>
  </si>
  <si>
    <t xml:space="preserve">Se han realizado 19 actividades de campañas de cultura ambiental, (4) del Programa de Gestión Integral de Residuos, (2) del Programa de Gestión Eficiente del Agua, (1) del Programa de Gestión Eficiente de la Energía y (12) del Programa de Educacion para la Sustentabilidad. </t>
  </si>
  <si>
    <t>N° de programas académicos que desarrollan actividades con  componente internacional en el aula de clases l / total de programas académicos *100                              (clases espejo, proyectos de aprendizaje colaborativo, actividades con comunidades académicas homólogas; entre otros)</t>
  </si>
  <si>
    <t>Se brindó acompañamiento a la Facultad de Arquitectura en la formulación, estructuración y gestión del Diplomado en Diseño Bioclimático de Edificaciones en Clima Cálido 2026, programa desarrollado con componente internacional mediante la incorporación de contenidos y enfoques académicos de alcance global, orientados a las tendencias actuales de la arquitectura sostenible y el diseño bioclimático. El Departamento de Extensión y Proyección Social apoyó la consolidación de la propuesta académica, el trámite de avales institucionales y la gestión administrativa requerida para su oferta, contribuyendo al fortalecimiento de la estrategia de internacionalización de la educación continua.</t>
  </si>
  <si>
    <t>1. Arquifest
2. Exposición de Trabajos de Grado</t>
  </si>
  <si>
    <t>1. Festival del Arte y el Patrimonio. 14 de junio de 2026 en Galeras Sucre. Docente Luz Adriana Iriarte López</t>
  </si>
  <si>
    <t>1. IV Encuentro Internacional de la Construcción, Este evento se llevó a cabo el día 6 de mayo de 2026 en Sede Suan
2. Lanzamiento de Diplomados. Diseño bioclimático en clima cálido. 27 de marzo de 2026
3. I Encuentro de Bioclimática. 25 de mayo de 2026
4. Arquifest. 3 de julio de 2026 5. jornada academica sobre tecgnoligia de drones 6.seminario de patrimonio</t>
  </si>
  <si>
    <t>FUSAEM-ATABAQUES-MONICA LINDO</t>
  </si>
  <si>
    <t>1. Vive la Danza
2.  Celebración día Internacional de la Danza</t>
  </si>
  <si>
    <t>1, Coloquio de Matematicas Osvaldo Dede Mejia
2,Coloquio de Fisica Lizandro Vargas
3, Congreso Internacional de Ciencias Físicas sensores y medio ambiente 2026</t>
  </si>
  <si>
    <t>1. DP Tributación y Política Fiscal.
2. DP Gestión Hotelera.
3. DP Curso de Power BI.</t>
  </si>
  <si>
    <t>1. DP Gestión Hotelera 2026-1.
2. DP Emprendimiento.</t>
  </si>
  <si>
    <t>Programas de Administraccion, Administraccion turistica, Economia, Tecniso en operaciones turisticas,Contaduria,</t>
  </si>
  <si>
    <t xml:space="preserve">1. Impacto tributario y económico del Decreto 1390 del 22 de diciembre de 2025 y su suspensión provisional por parte de la Corte Constitucional.
2. Conversatorio virtual sobre dinámicas globales y su impacto en las empresas colombianas.
3. UAE – Junta Central de Contadores, 70 años construyendo confianza: reflexión sobre el ejercicio de la contaduría pública en las regiones.
4. IV Jornadas Institucionales del Contador(a) Público(a) - Universidad del Atlántico.
5. Generación ODS Caribe: Investigaciones de jóvenes estudiantes de economía.
6. Seminario profesional Especializado de información exógena.
7. Conferencia Virtual Internacional Turismo Sostenible: De la Planificación a la Implementación Global.
8. MOVILIDAD ENTRANTE: “Línea de Mercados Financieros"
9. Aplicación de los Sistemas Integrados de Gestión WEBINAR.
10. V FERIA UNIVERSITARIA TURÍSTICA FUTUR 2026 Rediseñando El Turismo Con Educación Ambiental E Inteligencia Artificial.
11. I Encuentro Formativos de Semilleros del Programa de Contaduría Pública de la Universidad del Atlántico.
12. Conversatorio: “Educación y Economía Conductual en la Era de la Inteligencia Artificial.”
13. DANE en la academia: ¡ven y conoce el poder de los datos estadísticos!
14. La paradoja del conflicto armado en Colombia: beneficios no esperados en la producción agrícola.
15. Conéctate con la investigación: Seminario de Economía aplicada a tu proyecto académico.
16. Conéctate con la investigación: Seminario de Economía aplicada a tu proyecto académico.
17. Generalidades de Protección de datos personales.
18. Centralidad urbana y desajuste espacial entre población y actividad económica: Caso Cartagena.
19. Taller teórico práctico de Nómina.
20. IV Escuela de Tecnología &amp; Innovación formativa FCE 
21. II ENCUENTRO DEL SEMINARIO DE INVESTIGACIÓN ADMINISTRATIVA PRESENTACIÓN PRODUCTOS SEMINARIO DE INVESTIGACIÓN ADMINISTRATIVA
22. 3er Encuentro Modelo Naciones Unidas ‘TURISMO SOSTENIBLE, RESILIENCIA TERRITORIAL Y DESARROLLO INCLUSIVO EN AMÉRICA LATINA Y EL CARIBE HACIA 2035 </t>
  </si>
  <si>
    <t>1. Cultura Turística en Espacios Patrimoniales de Barranquilla (2026-1).
2. Actividad de Mangles del programa de Turismo (2026-1)</t>
  </si>
  <si>
    <t xml:space="preserve">1 exámen de inglés pregrado, 1 exámen de suficiencia b1 est de postgrados, 2 cohortes de minor </t>
  </si>
  <si>
    <t xml:space="preserve">1 visita a los colegios </t>
  </si>
  <si>
    <t xml:space="preserve">1- Consultorio Juridico al Barrio. </t>
  </si>
  <si>
    <t>1- Jornada Internacional de Derecho Público.
2- Conversatorio de la sanción a la transformación: Ley de utilidad pública y
resocialización.
3- ACTIVIDADES PEDAGOGICAS SUPERSERVICIOS
4- Firma del Acuerdo de Intenciones entre la Estación de Investigación COIBA AIP y el Centro de Investigaciones Jurídicas de la Universidad del Atlántico.</t>
  </si>
  <si>
    <t>Diplomado “Fortalecimiento de competencias pedagógicas en los docentes de lenguas Extranjeras Cohorte XI”</t>
  </si>
  <si>
    <t>Durante el 2026-1, 2.503 estudiantes realizaron sus practicas academicas en las instituciones con convenios de los distintos programas de la Facultad.</t>
  </si>
  <si>
    <t>Carnaval de las Artes Especiales, Semana Internacional de la
Educación Artística 2026-1</t>
  </si>
  <si>
    <t>II Concurso de la Canción en Lengua
de señas colombianas.</t>
  </si>
  <si>
    <t>Durante 2026-1, la facultad realizó un total de 21 eventos, distribuidos entre sus distintos programas de la siguiente manera: Licenciatura en Educación Artística (6 eventos: 3er Conversatorio de Educación Artística, Experiencias significativas en investigación universitaria I Versión, Semana Internacional de la Educación Artística, Foro de arte para la vida – semillero ACIP, Seminario de Educación Artística y EXPO ARTE UNIMAGDALENA - Movilidad Docente), Licenciatura en Matemáticas (6 eventos: Juramento de Estudiantes de Prácticas, Seminario de Formación “Las IA aplicadas a la Educación”, Socialización de Prácticas Profesionales, Claustro de estudiantes de práctica, Celebración del día del licenciado en matemáticas UA y Encuentro de Rectores y Coordinadores), Licenciatura en Educación Física, Recreación y Deportes (4 eventos: Segundo Congreso Internacional Carnaval, Educación y Transmisión de Saberes, Encuentro Académico Metodologías y Transmisión de Saberes UNICESAR, Olimpiadas Deporte Formativo 2026-1 y Torneo de tenis PRIME OPEN 2026), Licenciatura en Lenguas Extranjeras (2 eventos: Proyecciones del mes de la Francofonía y 3er Festival de Cine Francófono y la Jornada Interuniversitaria de Socialización de Experiencias Investigativas), Licenciatura en Ciencias Naturales (1 evento: Encuentro de Egresados de Licenciatura en Ciencias Naturales y Maestría en Educación), Licenciatura en Ciencias Sociales (1 evento: Semana de las Ciencias Sociales) y Licenciatura en Educación Especial (1 evento: XXI Encuentro de Instituciones en convenio).</t>
  </si>
  <si>
    <t>Programa de atención a la Inclusión
PAI (Granabasto, Fudación Niños del
Centro)</t>
  </si>
  <si>
    <t>Participación con la Escuela de
Voluntarios Itinerantes: Niños de la
Loma -Puerto Colombia.
Participación en Conmemoración del
Día del Autismo – Fundabaq.</t>
  </si>
  <si>
    <t>Se ha ofertado el Diplomado de de Sistema de Gestión de la la Calidad e Inocuidad Alimenatria, actualemtne en proceso de matricula para iniciar la priemra semana de julio</t>
  </si>
  <si>
    <t xml:space="preserve">1. celebracion dia mundial de la inocuidad alimentaria
2. conld fojando futuro
</t>
  </si>
  <si>
    <t>246 estudiantes beneficiados en el semestre 2026-1</t>
  </si>
  <si>
    <t>Se realizaron los siguentes eventos en 2026-1:
- Webinar Internacional: “Habilidades Blandas: El diferencial del Farmacéutico de Alto Impacto”
- Solicitud de Aval para la propuesta de Webinar “NOCIONES DE FARMACOECONOMÍA”
- Clase magistral de Bioseguridad y prevención de riesgos laborales – Curso de
Prácticas Académicas 2026-1.
- ESTILOS DE VIDA SALUDABLE: EDUCACIÓN, BIENESTAR Y AUTOCUIDADO UNIVERSITARIO
- Clase magistral de Emprendimiento– Curso de Prácticas Académicas 2026-1.</t>
  </si>
  <si>
    <t>Se implementaron 5 programas con enfoque diferencial, incorporando estrategias orientadas a favorecer la inclusión, la equidad y la atención de poblaciones con necesidades específicas de aprendizaje.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</si>
</sst>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1" formatCode="_-* #,##0_-;\-* #,##0_-;_-* &quot;-&quot;_-;_-@_-"/>
    <numFmt numFmtId="43" formatCode="_-* #,##0.00_-;\-* #,##0.00_-;_-* &quot;-&quot;??_-;_-@_-"/>
    <numFmt numFmtId="164" formatCode="_-&quot;$&quot;* #,##0_-;\-&quot;$&quot;* #,##0_-;_-&quot;$&quot;* &quot;-&quot;_-;_-@_-"/>
    <numFmt numFmtId="165" formatCode="_-* #,##0.00\ _€_-;\-* #,##0.00\ _€_-;_-* &quot;-&quot;??\ _€_-;_-@_-"/>
    <numFmt numFmtId="166" formatCode="0.0%"/>
    <numFmt numFmtId="167" formatCode="_-* #,##0_-;\-* #,##0_-;_-* &quot;-&quot;??_-;_-@_-"/>
  </numFmts>
  <fonts count="76">
    <font>
      <sz val="10"/>
      <name val="Arial"/>
    </font>
    <font>
      <sz val="11"/>
      <color theme="1"/>
      <name val="Calibri"/>
      <family val="2"/>
      <scheme val="minor"/>
    </font>
    <font>
      <sz val="11"/>
      <color theme="1"/>
      <name val="Calibri"/>
      <family val="2"/>
      <scheme val="minor"/>
    </font>
    <font>
      <sz val="10"/>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62"/>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62"/>
      <name val="Cambria"/>
      <family val="2"/>
    </font>
    <font>
      <b/>
      <sz val="15"/>
      <color indexed="62"/>
      <name val="Calibri"/>
      <family val="2"/>
    </font>
    <font>
      <b/>
      <sz val="13"/>
      <color indexed="62"/>
      <name val="Calibri"/>
      <family val="2"/>
    </font>
    <font>
      <b/>
      <sz val="11"/>
      <color indexed="8"/>
      <name val="Calibri"/>
      <family val="2"/>
    </font>
    <font>
      <sz val="8"/>
      <name val="Arial"/>
      <family val="2"/>
    </font>
    <font>
      <sz val="12"/>
      <name val="Candara"/>
      <family val="2"/>
    </font>
    <font>
      <b/>
      <sz val="12"/>
      <color rgb="FF000000"/>
      <name val="Candara"/>
      <family val="2"/>
    </font>
    <font>
      <sz val="12"/>
      <color theme="0" tint="-0.249977111117893"/>
      <name val="Candara"/>
      <family val="2"/>
    </font>
    <font>
      <sz val="12"/>
      <color rgb="FF000000"/>
      <name val="Candara"/>
      <family val="2"/>
    </font>
    <font>
      <sz val="12"/>
      <color theme="0"/>
      <name val="Candara"/>
      <family val="2"/>
    </font>
    <font>
      <sz val="13"/>
      <name val="Candara"/>
      <family val="2"/>
    </font>
    <font>
      <sz val="13"/>
      <color theme="0"/>
      <name val="Candara"/>
      <family val="2"/>
    </font>
    <font>
      <sz val="11"/>
      <name val="Gandara"/>
    </font>
    <font>
      <sz val="11"/>
      <name val="Calibri"/>
      <family val="2"/>
    </font>
    <font>
      <sz val="13"/>
      <name val="Arial"/>
      <family val="2"/>
    </font>
    <font>
      <sz val="13"/>
      <name val="Calibri"/>
      <family val="2"/>
    </font>
    <font>
      <sz val="13"/>
      <name val="Gandara"/>
    </font>
    <font>
      <sz val="10"/>
      <color theme="0"/>
      <name val="Arial"/>
      <family val="2"/>
    </font>
    <font>
      <b/>
      <sz val="10"/>
      <color theme="0"/>
      <name val="Arial"/>
      <family val="2"/>
    </font>
    <font>
      <b/>
      <sz val="10"/>
      <name val="Arial"/>
      <family val="2"/>
    </font>
    <font>
      <sz val="14"/>
      <name val="Candara"/>
      <family val="2"/>
    </font>
    <font>
      <sz val="14"/>
      <name val="Arial"/>
      <family val="2"/>
    </font>
    <font>
      <sz val="14"/>
      <name val="Gandara"/>
    </font>
    <font>
      <sz val="14"/>
      <color theme="0"/>
      <name val="Candara"/>
      <family val="2"/>
    </font>
    <font>
      <sz val="14"/>
      <name val="Calibri"/>
      <family val="2"/>
      <scheme val="minor"/>
    </font>
    <font>
      <sz val="10"/>
      <color theme="1"/>
      <name val="Arial"/>
      <family val="2"/>
    </font>
    <font>
      <b/>
      <sz val="10"/>
      <color indexed="18"/>
      <name val="Arial"/>
      <family val="2"/>
    </font>
    <font>
      <b/>
      <sz val="10"/>
      <color rgb="FF000000"/>
      <name val="Arial"/>
      <family val="2"/>
    </font>
    <font>
      <sz val="10"/>
      <color rgb="FF000000"/>
      <name val="Arial"/>
      <family val="2"/>
    </font>
    <font>
      <b/>
      <sz val="10"/>
      <color theme="1"/>
      <name val="Arial"/>
      <family val="2"/>
    </font>
    <font>
      <b/>
      <sz val="9"/>
      <color theme="0"/>
      <name val="Arial"/>
      <family val="2"/>
    </font>
    <font>
      <b/>
      <sz val="10"/>
      <color theme="9" tint="-0.249977111117893"/>
      <name val="Arial"/>
      <family val="2"/>
    </font>
    <font>
      <sz val="8"/>
      <color theme="0"/>
      <name val="Arial"/>
      <family val="2"/>
    </font>
    <font>
      <sz val="12"/>
      <name val="Arial"/>
      <family val="2"/>
    </font>
    <font>
      <sz val="10"/>
      <name val="Arial"/>
      <family val="2"/>
    </font>
    <font>
      <b/>
      <sz val="10"/>
      <color rgb="FF002060"/>
      <name val="Arial"/>
      <family val="2"/>
    </font>
    <font>
      <sz val="10"/>
      <color theme="0" tint="-0.249977111117893"/>
      <name val="Arial"/>
      <family val="2"/>
    </font>
    <font>
      <sz val="8"/>
      <color rgb="FF002060"/>
      <name val="Arial"/>
      <family val="2"/>
    </font>
    <font>
      <b/>
      <sz val="12"/>
      <name val="Arial"/>
      <family val="2"/>
    </font>
    <font>
      <b/>
      <sz val="8"/>
      <color theme="0"/>
      <name val="Arial"/>
      <family val="2"/>
    </font>
    <font>
      <b/>
      <sz val="8"/>
      <name val="Arial"/>
      <family val="2"/>
    </font>
    <font>
      <b/>
      <sz val="12"/>
      <color rgb="FF0070C0"/>
      <name val="Arial"/>
      <family val="2"/>
    </font>
    <font>
      <b/>
      <i/>
      <sz val="14"/>
      <color theme="3"/>
      <name val="Arial"/>
      <family val="2"/>
    </font>
    <font>
      <b/>
      <i/>
      <sz val="10"/>
      <color theme="9" tint="-0.249977111117893"/>
      <name val="Arial"/>
      <family val="2"/>
    </font>
    <font>
      <sz val="8"/>
      <color theme="1"/>
      <name val="Arial"/>
      <family val="2"/>
    </font>
    <font>
      <sz val="10"/>
      <name val="Candara"/>
      <family val="2"/>
    </font>
    <font>
      <sz val="10"/>
      <color rgb="FF002060"/>
      <name val="Candara"/>
      <family val="2"/>
    </font>
    <font>
      <sz val="8"/>
      <name val="Candara"/>
      <family val="2"/>
    </font>
    <font>
      <sz val="10"/>
      <name val="Arial"/>
      <family val="2"/>
    </font>
    <font>
      <sz val="10"/>
      <name val="Arial Unicode MS"/>
      <family val="2"/>
    </font>
    <font>
      <b/>
      <sz val="18"/>
      <color theme="0"/>
      <name val="Arial"/>
      <family val="2"/>
    </font>
    <font>
      <sz val="8"/>
      <name val="Arial"/>
      <family val="2"/>
    </font>
    <font>
      <b/>
      <sz val="10"/>
      <color theme="9" tint="-0.499984740745262"/>
      <name val="Arial"/>
      <family val="2"/>
    </font>
    <font>
      <u/>
      <sz val="10"/>
      <color theme="10"/>
      <name val="Arial"/>
      <family val="2"/>
    </font>
    <font>
      <sz val="12"/>
      <color theme="0"/>
      <name val="Arial"/>
      <family val="2"/>
    </font>
    <font>
      <sz val="11"/>
      <name val="Arial"/>
      <family val="2"/>
    </font>
    <font>
      <sz val="14"/>
      <color theme="0"/>
      <name val="Arial"/>
      <family val="2"/>
    </font>
    <font>
      <sz val="11"/>
      <color rgb="FF000000"/>
      <name val="Calibri"/>
      <family val="2"/>
    </font>
    <font>
      <sz val="10"/>
      <color theme="0"/>
      <name val="Arial"/>
    </font>
  </fonts>
  <fills count="41">
    <fill>
      <patternFill patternType="none"/>
    </fill>
    <fill>
      <patternFill patternType="gray125"/>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49"/>
      </patternFill>
    </fill>
    <fill>
      <patternFill patternType="solid">
        <fgColor indexed="42"/>
      </patternFill>
    </fill>
    <fill>
      <patternFill patternType="solid">
        <fgColor indexed="55"/>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9"/>
        <bgColor indexed="64"/>
      </patternFill>
    </fill>
    <fill>
      <patternFill patternType="solid">
        <fgColor rgb="FF002060"/>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3" tint="-0.499984740745262"/>
        <bgColor indexed="64"/>
      </patternFill>
    </fill>
    <fill>
      <patternFill patternType="solid">
        <fgColor rgb="FF122B4A"/>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9" tint="0.79998168889431442"/>
        <bgColor indexed="64"/>
      </patternFill>
    </fill>
    <fill>
      <patternFill patternType="solid">
        <fgColor theme="4" tint="-0.249977111117893"/>
        <bgColor indexed="64"/>
      </patternFill>
    </fill>
    <fill>
      <patternFill patternType="solid">
        <fgColor theme="3" tint="0.59999389629810485"/>
        <bgColor indexed="64"/>
      </patternFill>
    </fill>
    <fill>
      <patternFill patternType="solid">
        <fgColor theme="0"/>
        <bgColor indexed="64"/>
      </patternFill>
    </fill>
    <fill>
      <patternFill patternType="solid">
        <fgColor rgb="FFFF0000"/>
        <bgColor indexed="64"/>
      </patternFill>
    </fill>
    <fill>
      <patternFill patternType="solid">
        <fgColor theme="6" tint="0.39997558519241921"/>
        <bgColor indexed="64"/>
      </patternFill>
    </fill>
    <fill>
      <patternFill patternType="solid">
        <fgColor theme="3"/>
        <bgColor indexed="64"/>
      </patternFill>
    </fill>
    <fill>
      <patternFill patternType="solid">
        <fgColor theme="4" tint="-0.499984740745262"/>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3"/>
        <bgColor theme="3"/>
      </patternFill>
    </fill>
    <fill>
      <patternFill patternType="solid">
        <fgColor theme="3" tint="-0.249977111117893"/>
        <bgColor indexed="64"/>
      </patternFill>
    </fill>
    <fill>
      <patternFill patternType="solid">
        <fgColor rgb="FFFFFF00"/>
        <bgColor indexed="64"/>
      </patternFill>
    </fill>
    <fill>
      <patternFill patternType="solid">
        <fgColor theme="6"/>
        <bgColor indexed="64"/>
      </patternFill>
    </fill>
  </fills>
  <borders count="8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style="thin">
        <color indexed="49"/>
      </top>
      <bottom style="double">
        <color indexed="49"/>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right/>
      <top/>
      <bottom style="thin">
        <color theme="0"/>
      </bottom>
      <diagonal/>
    </border>
    <border>
      <left/>
      <right style="thin">
        <color theme="0"/>
      </right>
      <top/>
      <bottom/>
      <diagonal/>
    </border>
    <border>
      <left style="thin">
        <color indexed="64"/>
      </left>
      <right/>
      <top style="thin">
        <color theme="0"/>
      </top>
      <bottom style="thin">
        <color indexed="64"/>
      </bottom>
      <diagonal/>
    </border>
    <border>
      <left style="thin">
        <color rgb="FF003789"/>
      </left>
      <right style="thin">
        <color rgb="FF003789"/>
      </right>
      <top/>
      <bottom style="thin">
        <color rgb="FF003789"/>
      </bottom>
      <diagonal/>
    </border>
    <border>
      <left style="medium">
        <color rgb="FF003789"/>
      </left>
      <right/>
      <top style="medium">
        <color rgb="FF003789"/>
      </top>
      <bottom/>
      <diagonal/>
    </border>
    <border>
      <left/>
      <right/>
      <top style="medium">
        <color rgb="FF003789"/>
      </top>
      <bottom/>
      <diagonal/>
    </border>
    <border>
      <left style="medium">
        <color rgb="FF003789"/>
      </left>
      <right/>
      <top/>
      <bottom/>
      <diagonal/>
    </border>
    <border>
      <left/>
      <right/>
      <top/>
      <bottom style="medium">
        <color rgb="FF003789"/>
      </bottom>
      <diagonal/>
    </border>
    <border>
      <left/>
      <right/>
      <top style="medium">
        <color rgb="FF003789"/>
      </top>
      <bottom style="thin">
        <color theme="0"/>
      </bottom>
      <diagonal/>
    </border>
    <border>
      <left/>
      <right/>
      <top style="thin">
        <color theme="0"/>
      </top>
      <bottom/>
      <diagonal/>
    </border>
    <border>
      <left style="thin">
        <color rgb="FF1F497D"/>
      </left>
      <right style="thin">
        <color rgb="FF1F497D"/>
      </right>
      <top style="thin">
        <color rgb="FF1F497D"/>
      </top>
      <bottom style="thin">
        <color rgb="FF1F497D"/>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0"/>
      </left>
      <right/>
      <top/>
      <bottom style="thin">
        <color theme="0"/>
      </bottom>
      <diagonal/>
    </border>
    <border>
      <left/>
      <right style="thin">
        <color theme="0"/>
      </right>
      <top/>
      <bottom style="thin">
        <color theme="0"/>
      </bottom>
      <diagonal/>
    </border>
    <border>
      <left/>
      <right style="medium">
        <color rgb="FF003789"/>
      </right>
      <top style="medium">
        <color rgb="FF003789"/>
      </top>
      <bottom/>
      <diagonal/>
    </border>
    <border>
      <left/>
      <right style="medium">
        <color rgb="FF003789"/>
      </right>
      <top/>
      <bottom/>
      <diagonal/>
    </border>
    <border>
      <left style="thin">
        <color theme="9" tint="-0.249977111117893"/>
      </left>
      <right style="thin">
        <color theme="9" tint="-0.249977111117893"/>
      </right>
      <top style="thin">
        <color theme="9" tint="-0.249977111117893"/>
      </top>
      <bottom style="thin">
        <color theme="9" tint="-0.249977111117893"/>
      </bottom>
      <diagonal/>
    </border>
    <border>
      <left style="thin">
        <color theme="9" tint="-0.249977111117893"/>
      </left>
      <right style="thin">
        <color theme="9" tint="-0.249977111117893"/>
      </right>
      <top/>
      <bottom style="thin">
        <color theme="9" tint="-0.249977111117893"/>
      </bottom>
      <diagonal/>
    </border>
    <border>
      <left style="medium">
        <color theme="9" tint="-0.249977111117893"/>
      </left>
      <right/>
      <top style="medium">
        <color theme="9" tint="-0.249977111117893"/>
      </top>
      <bottom/>
      <diagonal/>
    </border>
    <border>
      <left/>
      <right/>
      <top style="medium">
        <color theme="9" tint="-0.249977111117893"/>
      </top>
      <bottom/>
      <diagonal/>
    </border>
    <border>
      <left style="medium">
        <color theme="9" tint="-0.249977111117893"/>
      </left>
      <right/>
      <top/>
      <bottom/>
      <diagonal/>
    </border>
    <border>
      <left style="medium">
        <color theme="9" tint="-0.249977111117893"/>
      </left>
      <right/>
      <top/>
      <bottom style="medium">
        <color theme="9" tint="-0.249977111117893"/>
      </bottom>
      <diagonal/>
    </border>
    <border>
      <left/>
      <right/>
      <top/>
      <bottom style="medium">
        <color theme="9" tint="-0.249977111117893"/>
      </bottom>
      <diagonal/>
    </border>
    <border>
      <left style="thin">
        <color rgb="FF003789"/>
      </left>
      <right/>
      <top/>
      <bottom style="thin">
        <color rgb="FF003789"/>
      </bottom>
      <diagonal/>
    </border>
    <border>
      <left/>
      <right style="thin">
        <color rgb="FF1F497D"/>
      </right>
      <top/>
      <bottom style="thin">
        <color rgb="FF1F497D"/>
      </bottom>
      <diagonal/>
    </border>
    <border>
      <left style="thin">
        <color rgb="FF1F497D"/>
      </left>
      <right style="thin">
        <color rgb="FF1F497D"/>
      </right>
      <top/>
      <bottom style="thin">
        <color rgb="FF1F497D"/>
      </bottom>
      <diagonal/>
    </border>
    <border>
      <left/>
      <right style="medium">
        <color rgb="FF003789"/>
      </right>
      <top style="medium">
        <color rgb="FF003789"/>
      </top>
      <bottom style="thin">
        <color theme="0"/>
      </bottom>
      <diagonal/>
    </border>
    <border>
      <left/>
      <right style="medium">
        <color rgb="FF003789"/>
      </right>
      <top style="thin">
        <color theme="0"/>
      </top>
      <bottom/>
      <diagonal/>
    </border>
    <border>
      <left style="thin">
        <color indexed="64"/>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rgb="FF1F497D"/>
      </right>
      <top style="thin">
        <color rgb="FF1F497D"/>
      </top>
      <bottom style="thin">
        <color rgb="FF1F497D"/>
      </bottom>
      <diagonal/>
    </border>
    <border>
      <left style="thin">
        <color rgb="FFE65D00"/>
      </left>
      <right style="thin">
        <color rgb="FFE65D00"/>
      </right>
      <top style="thin">
        <color rgb="FFE65D00"/>
      </top>
      <bottom style="thin">
        <color rgb="FFE65D00"/>
      </bottom>
      <diagonal/>
    </border>
    <border>
      <left style="thin">
        <color rgb="FFE65D00"/>
      </left>
      <right/>
      <top/>
      <bottom style="thin">
        <color rgb="FFE65D00"/>
      </bottom>
      <diagonal/>
    </border>
    <border>
      <left style="thin">
        <color theme="9" tint="-0.249977111117893"/>
      </left>
      <right/>
      <top style="thin">
        <color theme="9" tint="-0.249977111117893"/>
      </top>
      <bottom style="thin">
        <color theme="9" tint="-0.249977111117893"/>
      </bottom>
      <diagonal/>
    </border>
    <border>
      <left style="thin">
        <color theme="3" tint="-0.499984740745262"/>
      </left>
      <right style="thin">
        <color theme="3" tint="-0.499984740745262"/>
      </right>
      <top style="thin">
        <color theme="3" tint="-0.499984740745262"/>
      </top>
      <bottom style="thin">
        <color theme="3" tint="-0.499984740745262"/>
      </bottom>
      <diagonal/>
    </border>
    <border>
      <left style="thin">
        <color theme="3" tint="-0.499984740745262"/>
      </left>
      <right/>
      <top style="thin">
        <color theme="3" tint="-0.499984740745262"/>
      </top>
      <bottom style="thin">
        <color theme="3" tint="-0.499984740745262"/>
      </bottom>
      <diagonal/>
    </border>
    <border>
      <left style="thin">
        <color theme="3" tint="-0.499984740745262"/>
      </left>
      <right style="thin">
        <color theme="3" tint="-0.499984740745262"/>
      </right>
      <top/>
      <bottom style="thin">
        <color theme="3" tint="-0.499984740745262"/>
      </bottom>
      <diagonal/>
    </border>
    <border>
      <left/>
      <right/>
      <top style="thin">
        <color theme="0" tint="-0.14999847407452621"/>
      </top>
      <bottom style="double">
        <color theme="0" tint="-0.14999847407452621"/>
      </bottom>
      <diagonal/>
    </border>
    <border>
      <left style="thin">
        <color rgb="FFE65D00"/>
      </left>
      <right style="thin">
        <color rgb="FFE65D00"/>
      </right>
      <top/>
      <bottom style="thin">
        <color rgb="FFE65D00"/>
      </bottom>
      <diagonal/>
    </border>
    <border>
      <left style="medium">
        <color rgb="FFE65D00"/>
      </left>
      <right style="medium">
        <color rgb="FFE65D00"/>
      </right>
      <top style="medium">
        <color rgb="FFE65D00"/>
      </top>
      <bottom/>
      <diagonal/>
    </border>
    <border>
      <left style="medium">
        <color rgb="FFE65D00"/>
      </left>
      <right style="medium">
        <color rgb="FFE65D00"/>
      </right>
      <top/>
      <bottom/>
      <diagonal/>
    </border>
    <border>
      <left style="medium">
        <color rgb="FFE65D00"/>
      </left>
      <right style="medium">
        <color rgb="FFE65D00"/>
      </right>
      <top/>
      <bottom style="medium">
        <color rgb="FFE65D00"/>
      </bottom>
      <diagonal/>
    </border>
    <border>
      <left style="medium">
        <color rgb="FFE65D00"/>
      </left>
      <right/>
      <top style="medium">
        <color rgb="FFE65D00"/>
      </top>
      <bottom/>
      <diagonal/>
    </border>
    <border>
      <left/>
      <right/>
      <top style="medium">
        <color rgb="FFE65D00"/>
      </top>
      <bottom/>
      <diagonal/>
    </border>
    <border>
      <left/>
      <right style="medium">
        <color rgb="FFE65D00"/>
      </right>
      <top style="medium">
        <color rgb="FFE65D00"/>
      </top>
      <bottom/>
      <diagonal/>
    </border>
    <border>
      <left style="medium">
        <color rgb="FFE65D00"/>
      </left>
      <right/>
      <top style="thin">
        <color theme="0" tint="-0.14999847407452621"/>
      </top>
      <bottom style="double">
        <color theme="0" tint="-0.14999847407452621"/>
      </bottom>
      <diagonal/>
    </border>
    <border>
      <left/>
      <right style="medium">
        <color rgb="FFE65D00"/>
      </right>
      <top/>
      <bottom/>
      <diagonal/>
    </border>
    <border>
      <left style="medium">
        <color rgb="FFE65D00"/>
      </left>
      <right/>
      <top/>
      <bottom style="medium">
        <color rgb="FFE65D00"/>
      </bottom>
      <diagonal/>
    </border>
    <border>
      <left/>
      <right/>
      <top/>
      <bottom style="medium">
        <color rgb="FFE65D00"/>
      </bottom>
      <diagonal/>
    </border>
    <border>
      <left/>
      <right style="medium">
        <color rgb="FFE65D00"/>
      </right>
      <top/>
      <bottom style="medium">
        <color rgb="FFE65D00"/>
      </bottom>
      <diagonal/>
    </border>
    <border>
      <left style="thin">
        <color rgb="FFE65D00"/>
      </left>
      <right/>
      <top style="thin">
        <color rgb="FFE65D00"/>
      </top>
      <bottom style="thin">
        <color rgb="FFE65D00"/>
      </bottom>
      <diagonal/>
    </border>
    <border>
      <left/>
      <right/>
      <top style="medium">
        <color theme="9" tint="-0.249977111117893"/>
      </top>
      <bottom style="thin">
        <color theme="0"/>
      </bottom>
      <diagonal/>
    </border>
    <border>
      <left/>
      <right style="thin">
        <color rgb="FFE65D00"/>
      </right>
      <top style="thin">
        <color rgb="FFE65D00"/>
      </top>
      <bottom style="thin">
        <color rgb="FFE65D00"/>
      </bottom>
      <diagonal/>
    </border>
  </borders>
  <cellStyleXfs count="61">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5" borderId="0" applyNumberFormat="0" applyBorder="0" applyAlignment="0" applyProtection="0"/>
    <xf numFmtId="0" fontId="4" fillId="3"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5" fillId="10"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6" borderId="0" applyNumberFormat="0" applyBorder="0" applyAlignment="0" applyProtection="0"/>
    <xf numFmtId="0" fontId="5" fillId="10" borderId="0" applyNumberFormat="0" applyBorder="0" applyAlignment="0" applyProtection="0"/>
    <xf numFmtId="0" fontId="5" fillId="3" borderId="0" applyNumberFormat="0" applyBorder="0" applyAlignment="0" applyProtection="0"/>
    <xf numFmtId="0" fontId="6" fillId="11" borderId="0" applyNumberFormat="0" applyBorder="0" applyAlignment="0" applyProtection="0"/>
    <xf numFmtId="0" fontId="7" fillId="2" borderId="1" applyNumberFormat="0" applyAlignment="0" applyProtection="0"/>
    <xf numFmtId="0" fontId="8" fillId="12" borderId="2" applyNumberFormat="0" applyAlignment="0" applyProtection="0"/>
    <xf numFmtId="0" fontId="9" fillId="0" borderId="3" applyNumberFormat="0" applyFill="0" applyAlignment="0" applyProtection="0"/>
    <xf numFmtId="0" fontId="10" fillId="0" borderId="0" applyNumberFormat="0" applyFill="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0" borderId="0" applyNumberFormat="0" applyBorder="0" applyAlignment="0" applyProtection="0"/>
    <xf numFmtId="0" fontId="5" fillId="16" borderId="0" applyNumberFormat="0" applyBorder="0" applyAlignment="0" applyProtection="0"/>
    <xf numFmtId="0" fontId="11" fillId="3" borderId="1" applyNumberFormat="0" applyAlignment="0" applyProtection="0"/>
    <xf numFmtId="0" fontId="12" fillId="17" borderId="0" applyNumberFormat="0" applyBorder="0" applyAlignment="0" applyProtection="0"/>
    <xf numFmtId="165" fontId="3" fillId="0" borderId="0" applyFont="0" applyFill="0" applyBorder="0" applyAlignment="0" applyProtection="0"/>
    <xf numFmtId="0" fontId="13" fillId="8"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4" fillId="0" borderId="0"/>
    <xf numFmtId="0" fontId="3" fillId="4" borderId="4" applyNumberFormat="0" applyFont="0" applyAlignment="0" applyProtection="0"/>
    <xf numFmtId="0" fontId="14" fillId="2" borderId="5" applyNumberFormat="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0" borderId="6" applyNumberFormat="0" applyFill="0" applyAlignment="0" applyProtection="0"/>
    <xf numFmtId="0" fontId="19" fillId="0" borderId="7" applyNumberFormat="0" applyFill="0" applyAlignment="0" applyProtection="0"/>
    <xf numFmtId="0" fontId="10" fillId="0" borderId="8" applyNumberFormat="0" applyFill="0" applyAlignment="0" applyProtection="0"/>
    <xf numFmtId="0" fontId="20" fillId="0" borderId="9" applyNumberFormat="0" applyFill="0" applyAlignment="0" applyProtection="0"/>
    <xf numFmtId="164"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0" fontId="3" fillId="0" borderId="0"/>
    <xf numFmtId="0" fontId="2" fillId="0" borderId="0"/>
    <xf numFmtId="9" fontId="2" fillId="0" borderId="0" applyFont="0" applyFill="0" applyBorder="0" applyAlignment="0" applyProtection="0"/>
    <xf numFmtId="41" fontId="51" fillId="0" borderId="0" applyFont="0" applyFill="0" applyBorder="0" applyAlignment="0" applyProtection="0"/>
    <xf numFmtId="43" fontId="65" fillId="0" borderId="0" applyFont="0" applyFill="0" applyBorder="0" applyAlignment="0" applyProtection="0"/>
    <xf numFmtId="0" fontId="66" fillId="0" borderId="0"/>
    <xf numFmtId="43" fontId="1" fillId="0" borderId="0" applyFont="0" applyFill="0" applyBorder="0" applyAlignment="0" applyProtection="0"/>
    <xf numFmtId="0" fontId="70" fillId="0" borderId="0" applyNumberFormat="0" applyFill="0" applyBorder="0" applyAlignment="0" applyProtection="0"/>
  </cellStyleXfs>
  <cellXfs count="481">
    <xf numFmtId="0" fontId="0" fillId="0" borderId="0" xfId="0"/>
    <xf numFmtId="0" fontId="26" fillId="0" borderId="0" xfId="0" applyFont="1" applyAlignment="1" applyProtection="1">
      <alignment horizontal="center" vertical="center"/>
      <protection locked="0"/>
    </xf>
    <xf numFmtId="0" fontId="0" fillId="0" borderId="10" xfId="0" applyBorder="1" applyAlignment="1">
      <alignment horizontal="center" vertical="center"/>
    </xf>
    <xf numFmtId="0" fontId="3" fillId="0" borderId="10" xfId="0" applyFont="1" applyBorder="1" applyAlignment="1">
      <alignment horizontal="center" vertical="center"/>
    </xf>
    <xf numFmtId="0" fontId="3" fillId="0" borderId="10" xfId="0" applyFont="1" applyBorder="1" applyAlignment="1">
      <alignment horizontal="center" vertical="center" wrapText="1"/>
    </xf>
    <xf numFmtId="0" fontId="0" fillId="0" borderId="20" xfId="0" applyBorder="1"/>
    <xf numFmtId="0" fontId="0" fillId="0" borderId="0" xfId="0" applyAlignment="1">
      <alignment horizontal="center"/>
    </xf>
    <xf numFmtId="0" fontId="0" fillId="0" borderId="0" xfId="0" applyAlignment="1">
      <alignment horizontal="center" vertical="center"/>
    </xf>
    <xf numFmtId="0" fontId="34" fillId="19" borderId="10" xfId="0" applyFont="1" applyFill="1" applyBorder="1" applyAlignment="1">
      <alignment horizontal="center" vertical="center"/>
    </xf>
    <xf numFmtId="0" fontId="34" fillId="19" borderId="10" xfId="0" applyFont="1" applyFill="1" applyBorder="1" applyAlignment="1">
      <alignment horizontal="center"/>
    </xf>
    <xf numFmtId="0" fontId="3" fillId="0" borderId="0" xfId="0" applyFont="1"/>
    <xf numFmtId="0" fontId="0" fillId="21" borderId="10" xfId="0" applyFill="1" applyBorder="1"/>
    <xf numFmtId="0" fontId="0" fillId="21" borderId="0" xfId="0" applyFill="1"/>
    <xf numFmtId="0" fontId="3" fillId="21" borderId="10" xfId="0" applyFont="1" applyFill="1" applyBorder="1"/>
    <xf numFmtId="0" fontId="3" fillId="21" borderId="0" xfId="0" applyFont="1" applyFill="1"/>
    <xf numFmtId="0" fontId="34" fillId="0" borderId="0" xfId="0" applyFont="1" applyAlignment="1">
      <alignment horizontal="center" vertical="center"/>
    </xf>
    <xf numFmtId="0" fontId="43" fillId="0" borderId="0" xfId="0" applyFont="1" applyAlignment="1" applyProtection="1">
      <alignment horizontal="center" vertical="center" wrapText="1"/>
      <protection locked="0"/>
    </xf>
    <xf numFmtId="0" fontId="45" fillId="0" borderId="0" xfId="0" applyFont="1" applyAlignment="1" applyProtection="1">
      <alignment horizontal="center" vertical="center"/>
      <protection locked="0"/>
    </xf>
    <xf numFmtId="0" fontId="21" fillId="21" borderId="22" xfId="0" applyFont="1" applyFill="1" applyBorder="1" applyAlignment="1">
      <alignment horizontal="left" vertical="center" wrapText="1" indent="1"/>
    </xf>
    <xf numFmtId="0" fontId="21" fillId="0" borderId="22" xfId="0" applyFont="1" applyBorder="1" applyAlignment="1">
      <alignment horizontal="left" vertical="center" wrapText="1" indent="1"/>
    </xf>
    <xf numFmtId="0" fontId="21" fillId="21" borderId="22" xfId="0" applyFont="1" applyFill="1" applyBorder="1" applyAlignment="1">
      <alignment horizontal="center" vertical="center" wrapText="1"/>
    </xf>
    <xf numFmtId="0" fontId="21" fillId="0" borderId="22" xfId="0" applyFont="1" applyBorder="1" applyAlignment="1">
      <alignment horizontal="center" vertical="center" wrapText="1"/>
    </xf>
    <xf numFmtId="0" fontId="0" fillId="0" borderId="0" xfId="0" applyAlignment="1">
      <alignment horizontal="center" vertical="center" textRotation="90"/>
    </xf>
    <xf numFmtId="0" fontId="34" fillId="0" borderId="0" xfId="0" applyFont="1" applyAlignment="1">
      <alignment horizontal="center" vertical="center" textRotation="90"/>
    </xf>
    <xf numFmtId="0" fontId="21" fillId="0" borderId="22" xfId="0" applyFont="1" applyBorder="1" applyAlignment="1">
      <alignment horizontal="center" vertical="center" textRotation="90" wrapText="1"/>
    </xf>
    <xf numFmtId="0" fontId="21" fillId="20" borderId="10" xfId="0" applyFont="1" applyFill="1" applyBorder="1" applyAlignment="1">
      <alignment horizontal="left" wrapText="1" indent="1"/>
    </xf>
    <xf numFmtId="0" fontId="21" fillId="20" borderId="10" xfId="0" applyFont="1" applyFill="1" applyBorder="1" applyAlignment="1">
      <alignment horizontal="left" vertical="center" wrapText="1" indent="1"/>
    </xf>
    <xf numFmtId="0" fontId="21" fillId="20" borderId="10" xfId="0" applyFont="1" applyFill="1" applyBorder="1" applyAlignment="1">
      <alignment horizontal="center" vertical="center" wrapText="1"/>
    </xf>
    <xf numFmtId="9" fontId="0" fillId="0" borderId="0" xfId="50" applyFont="1" applyAlignment="1">
      <alignment horizontal="center" vertical="center"/>
    </xf>
    <xf numFmtId="9" fontId="34" fillId="0" borderId="0" xfId="50" applyFont="1" applyFill="1" applyAlignment="1">
      <alignment horizontal="center" vertical="center"/>
    </xf>
    <xf numFmtId="0" fontId="3" fillId="0" borderId="0" xfId="0" applyFont="1" applyAlignment="1" applyProtection="1">
      <alignment horizontal="center" vertical="center"/>
      <protection locked="0"/>
    </xf>
    <xf numFmtId="0" fontId="3" fillId="0" borderId="0" xfId="0" applyFont="1" applyAlignment="1">
      <alignment horizontal="center" vertical="center"/>
    </xf>
    <xf numFmtId="0" fontId="22" fillId="0" borderId="0" xfId="0" applyFont="1" applyAlignment="1" applyProtection="1">
      <alignment horizontal="center" vertical="center"/>
      <protection locked="0"/>
    </xf>
    <xf numFmtId="9" fontId="3" fillId="0" borderId="0" xfId="50" applyFont="1" applyBorder="1" applyAlignment="1" applyProtection="1">
      <alignment horizontal="center" vertical="center"/>
      <protection locked="0"/>
    </xf>
    <xf numFmtId="9" fontId="3" fillId="0" borderId="0" xfId="50" applyFont="1" applyAlignment="1">
      <alignment horizontal="center" vertical="center"/>
    </xf>
    <xf numFmtId="0" fontId="35" fillId="23" borderId="0" xfId="0" applyFont="1" applyFill="1" applyAlignment="1">
      <alignment horizontal="center" vertical="center" wrapText="1"/>
    </xf>
    <xf numFmtId="0" fontId="34" fillId="0" borderId="0" xfId="0" applyFont="1" applyAlignment="1" applyProtection="1">
      <alignment horizontal="center" vertical="center"/>
      <protection locked="0"/>
    </xf>
    <xf numFmtId="0" fontId="3" fillId="0" borderId="0" xfId="34" applyAlignment="1">
      <alignment horizontal="center"/>
    </xf>
    <xf numFmtId="0" fontId="49" fillId="0" borderId="0" xfId="34" applyFont="1" applyAlignment="1">
      <alignment horizontal="center" vertical="center"/>
    </xf>
    <xf numFmtId="0" fontId="49" fillId="0" borderId="0" xfId="34" applyFont="1" applyAlignment="1">
      <alignment horizontal="center" vertical="center" textRotation="90"/>
    </xf>
    <xf numFmtId="0" fontId="21" fillId="0" borderId="0" xfId="34" applyFont="1" applyAlignment="1">
      <alignment horizontal="center" vertical="center"/>
    </xf>
    <xf numFmtId="0" fontId="21" fillId="0" borderId="0" xfId="34" applyFont="1" applyAlignment="1">
      <alignment horizontal="center" vertical="center" textRotation="90"/>
    </xf>
    <xf numFmtId="0" fontId="22" fillId="0" borderId="0" xfId="34" applyFont="1" applyProtection="1">
      <protection locked="0"/>
    </xf>
    <xf numFmtId="0" fontId="26" fillId="0" borderId="0" xfId="34" applyFont="1" applyAlignment="1" applyProtection="1">
      <alignment horizontal="center"/>
      <protection locked="0"/>
    </xf>
    <xf numFmtId="0" fontId="3" fillId="0" borderId="0" xfId="34" applyAlignment="1" applyProtection="1">
      <alignment horizontal="center"/>
      <protection locked="0"/>
    </xf>
    <xf numFmtId="0" fontId="50" fillId="0" borderId="0" xfId="34" applyFont="1" applyAlignment="1" applyProtection="1">
      <alignment horizontal="center" vertical="center"/>
      <protection locked="0"/>
    </xf>
    <xf numFmtId="0" fontId="54" fillId="21" borderId="43" xfId="0" applyFont="1" applyFill="1" applyBorder="1" applyAlignment="1">
      <alignment horizontal="center" vertical="center" wrapText="1"/>
    </xf>
    <xf numFmtId="9" fontId="21" fillId="0" borderId="22" xfId="50" applyFont="1" applyBorder="1" applyAlignment="1" applyProtection="1">
      <alignment horizontal="center" vertical="center"/>
      <protection locked="0"/>
    </xf>
    <xf numFmtId="0" fontId="0" fillId="0" borderId="0" xfId="0" applyAlignment="1">
      <alignment wrapText="1"/>
    </xf>
    <xf numFmtId="0" fontId="3" fillId="0" borderId="0" xfId="0" applyFont="1" applyAlignment="1">
      <alignment wrapText="1"/>
    </xf>
    <xf numFmtId="0" fontId="36" fillId="30" borderId="0" xfId="34" applyFont="1" applyFill="1" applyAlignment="1">
      <alignment horizontal="left" indent="1"/>
    </xf>
    <xf numFmtId="0" fontId="3" fillId="30" borderId="0" xfId="34" applyFill="1" applyAlignment="1">
      <alignment horizontal="left" indent="1"/>
    </xf>
    <xf numFmtId="0" fontId="0" fillId="0" borderId="0" xfId="0" applyAlignment="1">
      <alignment horizontal="left" indent="1"/>
    </xf>
    <xf numFmtId="0" fontId="3" fillId="30" borderId="0" xfId="34" applyFill="1" applyAlignment="1">
      <alignment horizontal="left" vertical="center" indent="1"/>
    </xf>
    <xf numFmtId="0" fontId="36" fillId="30" borderId="0" xfId="34" applyFont="1" applyFill="1" applyAlignment="1">
      <alignment horizontal="left" vertical="center" indent="1"/>
    </xf>
    <xf numFmtId="0" fontId="21" fillId="30" borderId="0" xfId="34" applyFont="1" applyFill="1" applyAlignment="1">
      <alignment horizontal="left" vertical="center" indent="1"/>
    </xf>
    <xf numFmtId="9" fontId="21" fillId="30" borderId="0" xfId="34" applyNumberFormat="1" applyFont="1" applyFill="1" applyAlignment="1">
      <alignment horizontal="left" vertical="center" indent="1"/>
    </xf>
    <xf numFmtId="9" fontId="21" fillId="30" borderId="0" xfId="50" applyFont="1" applyFill="1" applyBorder="1" applyAlignment="1" applyProtection="1">
      <alignment horizontal="left" vertical="center" indent="1"/>
    </xf>
    <xf numFmtId="0" fontId="21" fillId="30" borderId="0" xfId="34" applyFont="1" applyFill="1" applyAlignment="1">
      <alignment horizontal="left" indent="1"/>
    </xf>
    <xf numFmtId="0" fontId="3" fillId="30" borderId="0" xfId="34" applyFill="1" applyAlignment="1">
      <alignment horizontal="left" wrapText="1" indent="1"/>
    </xf>
    <xf numFmtId="0" fontId="3" fillId="30" borderId="0" xfId="34" applyFill="1" applyAlignment="1">
      <alignment horizontal="left" vertical="center" wrapText="1" indent="1"/>
    </xf>
    <xf numFmtId="0" fontId="0" fillId="30" borderId="0" xfId="0" applyFill="1" applyAlignment="1">
      <alignment horizontal="left" indent="1"/>
    </xf>
    <xf numFmtId="0" fontId="21" fillId="30" borderId="0" xfId="0" applyFont="1" applyFill="1" applyAlignment="1">
      <alignment horizontal="left" indent="1"/>
    </xf>
    <xf numFmtId="0" fontId="3" fillId="0" borderId="0" xfId="0" applyFont="1" applyAlignment="1">
      <alignment horizontal="left" indent="1"/>
    </xf>
    <xf numFmtId="0" fontId="0" fillId="0" borderId="30" xfId="0" applyBorder="1" applyAlignment="1">
      <alignment horizontal="left" indent="1"/>
    </xf>
    <xf numFmtId="0" fontId="0" fillId="0" borderId="31" xfId="0" applyBorder="1" applyAlignment="1">
      <alignment horizontal="left" indent="1"/>
    </xf>
    <xf numFmtId="0" fontId="0" fillId="0" borderId="32" xfId="0" applyBorder="1" applyAlignment="1">
      <alignment horizontal="left" indent="1"/>
    </xf>
    <xf numFmtId="0" fontId="36" fillId="30" borderId="55" xfId="34" applyFont="1" applyFill="1" applyBorder="1" applyAlignment="1">
      <alignment horizontal="left" indent="1"/>
    </xf>
    <xf numFmtId="0" fontId="36" fillId="30" borderId="56" xfId="34" applyFont="1" applyFill="1" applyBorder="1" applyAlignment="1">
      <alignment horizontal="left" indent="1"/>
    </xf>
    <xf numFmtId="0" fontId="3" fillId="30" borderId="55" xfId="34" applyFill="1" applyBorder="1" applyAlignment="1">
      <alignment horizontal="left" indent="1"/>
    </xf>
    <xf numFmtId="0" fontId="3" fillId="30" borderId="56" xfId="34" applyFill="1" applyBorder="1" applyAlignment="1">
      <alignment horizontal="left" indent="1"/>
    </xf>
    <xf numFmtId="0" fontId="3" fillId="30" borderId="56" xfId="34" applyFill="1" applyBorder="1" applyAlignment="1">
      <alignment horizontal="left" vertical="center" indent="1"/>
    </xf>
    <xf numFmtId="0" fontId="3" fillId="30" borderId="57" xfId="34" applyFill="1" applyBorder="1" applyAlignment="1">
      <alignment horizontal="left" indent="1"/>
    </xf>
    <xf numFmtId="0" fontId="3" fillId="30" borderId="59" xfId="34" applyFill="1" applyBorder="1" applyAlignment="1">
      <alignment horizontal="left" indent="1"/>
    </xf>
    <xf numFmtId="0" fontId="3" fillId="0" borderId="55" xfId="34" applyBorder="1" applyAlignment="1">
      <alignment horizontal="left" wrapText="1" indent="1"/>
    </xf>
    <xf numFmtId="0" fontId="3" fillId="0" borderId="0" xfId="34" applyAlignment="1">
      <alignment horizontal="left" wrapText="1" indent="1"/>
    </xf>
    <xf numFmtId="0" fontId="3" fillId="0" borderId="56" xfId="34" applyBorder="1" applyAlignment="1">
      <alignment horizontal="left" wrapText="1" indent="1"/>
    </xf>
    <xf numFmtId="0" fontId="0" fillId="0" borderId="30" xfId="0" applyBorder="1"/>
    <xf numFmtId="0" fontId="0" fillId="0" borderId="31" xfId="0" applyBorder="1"/>
    <xf numFmtId="0" fontId="0" fillId="0" borderId="32" xfId="0" applyBorder="1"/>
    <xf numFmtId="0" fontId="0" fillId="0" borderId="55" xfId="0" applyBorder="1" applyAlignment="1">
      <alignment horizontal="left" indent="1"/>
    </xf>
    <xf numFmtId="0" fontId="0" fillId="0" borderId="56" xfId="0" applyBorder="1" applyAlignment="1">
      <alignment horizontal="left" indent="1"/>
    </xf>
    <xf numFmtId="0" fontId="36" fillId="0" borderId="55" xfId="0" applyFont="1" applyBorder="1" applyAlignment="1">
      <alignment horizontal="left" indent="1"/>
    </xf>
    <xf numFmtId="0" fontId="0" fillId="0" borderId="57" xfId="0" applyBorder="1" applyAlignment="1">
      <alignment horizontal="left" indent="1"/>
    </xf>
    <xf numFmtId="0" fontId="0" fillId="0" borderId="58" xfId="0" applyBorder="1" applyAlignment="1">
      <alignment horizontal="left" indent="1"/>
    </xf>
    <xf numFmtId="0" fontId="0" fillId="0" borderId="59" xfId="0" applyBorder="1" applyAlignment="1">
      <alignment horizontal="left" indent="1"/>
    </xf>
    <xf numFmtId="0" fontId="56" fillId="19" borderId="18" xfId="0" applyFont="1" applyFill="1" applyBorder="1" applyAlignment="1">
      <alignment horizontal="center" vertical="center" wrapText="1"/>
    </xf>
    <xf numFmtId="0" fontId="56" fillId="19" borderId="21" xfId="0" applyFont="1" applyFill="1" applyBorder="1" applyAlignment="1">
      <alignment horizontal="center" vertical="center"/>
    </xf>
    <xf numFmtId="9" fontId="21" fillId="21" borderId="22" xfId="50" applyFont="1" applyFill="1" applyBorder="1" applyAlignment="1">
      <alignment horizontal="center" vertical="center" wrapText="1"/>
    </xf>
    <xf numFmtId="10" fontId="57" fillId="21" borderId="22" xfId="50" applyNumberFormat="1" applyFont="1" applyFill="1" applyBorder="1" applyAlignment="1">
      <alignment horizontal="center" vertical="center"/>
    </xf>
    <xf numFmtId="0" fontId="3" fillId="30" borderId="56" xfId="34" applyFill="1" applyBorder="1" applyAlignment="1">
      <alignment wrapText="1"/>
    </xf>
    <xf numFmtId="0" fontId="3" fillId="30" borderId="56" xfId="34" applyFill="1" applyBorder="1" applyAlignment="1">
      <alignment vertical="center" wrapText="1"/>
    </xf>
    <xf numFmtId="0" fontId="3" fillId="0" borderId="0" xfId="34" applyAlignment="1">
      <alignment horizontal="center" vertical="center"/>
    </xf>
    <xf numFmtId="164" fontId="3" fillId="0" borderId="22" xfId="49" applyFont="1" applyFill="1" applyBorder="1" applyAlignment="1">
      <alignment horizontal="center" vertical="center" wrapText="1"/>
    </xf>
    <xf numFmtId="0" fontId="3" fillId="0" borderId="50" xfId="0" applyFont="1" applyBorder="1" applyAlignment="1">
      <alignment horizontal="center" vertical="center"/>
    </xf>
    <xf numFmtId="0" fontId="3" fillId="0" borderId="51" xfId="0" applyFont="1" applyBorder="1" applyAlignment="1">
      <alignment horizontal="center" vertical="center"/>
    </xf>
    <xf numFmtId="9" fontId="21" fillId="0" borderId="22" xfId="50" applyFont="1" applyBorder="1" applyAlignment="1">
      <alignment horizontal="center" vertical="center" wrapText="1"/>
    </xf>
    <xf numFmtId="0" fontId="30" fillId="0" borderId="0" xfId="0" applyFont="1" applyAlignment="1" applyProtection="1">
      <alignment horizontal="center" vertical="center"/>
      <protection locked="0"/>
    </xf>
    <xf numFmtId="0" fontId="36" fillId="0" borderId="0" xfId="0" applyFont="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3" fillId="0" borderId="0" xfId="0" applyFont="1" applyAlignment="1">
      <alignment horizontal="center" vertical="center" wrapText="1"/>
    </xf>
    <xf numFmtId="0" fontId="44" fillId="0" borderId="0" xfId="0" applyFont="1" applyAlignment="1" applyProtection="1">
      <alignment horizontal="center" vertical="center"/>
      <protection locked="0"/>
    </xf>
    <xf numFmtId="0" fontId="32" fillId="0" borderId="0" xfId="0" applyFont="1" applyAlignment="1" applyProtection="1">
      <alignment horizontal="center" vertical="center"/>
      <protection locked="0"/>
    </xf>
    <xf numFmtId="0" fontId="22" fillId="0" borderId="0" xfId="0" applyFont="1" applyAlignment="1" applyProtection="1">
      <alignment horizontal="center" vertical="center" wrapText="1"/>
      <protection locked="0"/>
    </xf>
    <xf numFmtId="0" fontId="21" fillId="0" borderId="22" xfId="0" applyFont="1" applyBorder="1" applyAlignment="1" applyProtection="1">
      <alignment horizontal="center" vertical="center" wrapText="1"/>
      <protection locked="0"/>
    </xf>
    <xf numFmtId="0" fontId="29" fillId="0" borderId="0" xfId="0" applyFont="1" applyAlignment="1" applyProtection="1">
      <alignment horizontal="center" vertical="center"/>
      <protection locked="0"/>
    </xf>
    <xf numFmtId="0" fontId="0" fillId="21" borderId="0" xfId="0" applyFill="1" applyAlignment="1">
      <alignment horizontal="center" vertical="center"/>
    </xf>
    <xf numFmtId="0" fontId="0" fillId="0" borderId="0" xfId="0" applyAlignment="1">
      <alignment horizontal="center" vertical="center" wrapText="1"/>
    </xf>
    <xf numFmtId="0" fontId="34" fillId="21" borderId="0" xfId="0" applyFont="1" applyFill="1" applyAlignment="1">
      <alignment horizontal="center" vertical="center"/>
    </xf>
    <xf numFmtId="0" fontId="34" fillId="0" borderId="0" xfId="0" applyFont="1" applyAlignment="1">
      <alignment horizontal="center" vertical="center" wrapText="1"/>
    </xf>
    <xf numFmtId="3" fontId="22" fillId="0" borderId="0" xfId="0" applyNumberFormat="1" applyFont="1" applyAlignment="1" applyProtection="1">
      <alignment horizontal="center" vertical="center"/>
      <protection locked="0"/>
    </xf>
    <xf numFmtId="9" fontId="22" fillId="0" borderId="0" xfId="50" applyFont="1" applyBorder="1" applyAlignment="1" applyProtection="1">
      <alignment horizontal="center" vertical="center"/>
      <protection locked="0"/>
    </xf>
    <xf numFmtId="0" fontId="27" fillId="0" borderId="0" xfId="0" applyFont="1" applyAlignment="1" applyProtection="1">
      <alignment horizontal="center" vertical="center"/>
      <protection locked="0"/>
    </xf>
    <xf numFmtId="0" fontId="31" fillId="0" borderId="0" xfId="0" applyFont="1" applyAlignment="1" applyProtection="1">
      <alignment horizontal="center" vertical="center"/>
      <protection locked="0"/>
    </xf>
    <xf numFmtId="0" fontId="33" fillId="0" borderId="0" xfId="0" applyFont="1" applyAlignment="1" applyProtection="1">
      <alignment horizontal="center" vertical="center"/>
      <protection locked="0"/>
    </xf>
    <xf numFmtId="0" fontId="28" fillId="0" borderId="0" xfId="0" applyFont="1" applyAlignment="1" applyProtection="1">
      <alignment horizontal="center" vertical="center"/>
      <protection locked="0"/>
    </xf>
    <xf numFmtId="0" fontId="25" fillId="0" borderId="0" xfId="0" applyFont="1" applyAlignment="1" applyProtection="1">
      <alignment horizontal="center" vertical="center"/>
      <protection locked="0"/>
    </xf>
    <xf numFmtId="0" fontId="23" fillId="0" borderId="0" xfId="0" applyFont="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8" fillId="0" borderId="0" xfId="0" applyFont="1" applyAlignment="1" applyProtection="1">
      <alignment horizontal="center" vertical="center"/>
      <protection locked="0"/>
    </xf>
    <xf numFmtId="0" fontId="39" fillId="0" borderId="0" xfId="0" applyFont="1" applyAlignment="1" applyProtection="1">
      <alignment horizontal="center" vertical="center"/>
      <protection locked="0"/>
    </xf>
    <xf numFmtId="0" fontId="40" fillId="0" borderId="0" xfId="0" applyFont="1" applyAlignment="1" applyProtection="1">
      <alignment horizontal="center" vertical="center" wrapText="1"/>
      <protection locked="0"/>
    </xf>
    <xf numFmtId="0" fontId="41" fillId="0" borderId="0" xfId="0" applyFont="1" applyAlignment="1" applyProtection="1">
      <alignment horizontal="center" vertical="center"/>
      <protection locked="0"/>
    </xf>
    <xf numFmtId="0" fontId="3" fillId="0" borderId="0" xfId="34" applyAlignment="1" applyProtection="1">
      <alignment horizontal="center" vertical="center"/>
      <protection locked="0"/>
    </xf>
    <xf numFmtId="9" fontId="54" fillId="21" borderId="43" xfId="50" applyFont="1" applyFill="1" applyBorder="1" applyAlignment="1">
      <alignment horizontal="center" vertical="center" wrapText="1"/>
    </xf>
    <xf numFmtId="0" fontId="49" fillId="0" borderId="22" xfId="0" applyFont="1" applyBorder="1" applyAlignment="1">
      <alignment horizontal="center" vertical="center" textRotation="90" wrapText="1"/>
    </xf>
    <xf numFmtId="9" fontId="21" fillId="0" borderId="22" xfId="0" applyNumberFormat="1" applyFont="1" applyBorder="1" applyAlignment="1">
      <alignment horizontal="center" vertical="center" wrapText="1"/>
    </xf>
    <xf numFmtId="0" fontId="36" fillId="30" borderId="0" xfId="34" applyFont="1" applyFill="1" applyAlignment="1">
      <alignment horizontal="left" wrapText="1" indent="1"/>
    </xf>
    <xf numFmtId="0" fontId="36" fillId="30" borderId="58" xfId="34" applyFont="1" applyFill="1" applyBorder="1" applyAlignment="1">
      <alignment horizontal="left" wrapText="1" indent="1"/>
    </xf>
    <xf numFmtId="0" fontId="61" fillId="0" borderId="29" xfId="0" applyFont="1" applyBorder="1" applyAlignment="1">
      <alignment horizontal="center" vertical="center" wrapText="1"/>
    </xf>
    <xf numFmtId="0" fontId="36" fillId="0" borderId="0" xfId="0" applyFont="1" applyAlignment="1">
      <alignment horizontal="center" vertical="center"/>
    </xf>
    <xf numFmtId="0" fontId="61" fillId="0" borderId="29" xfId="0" applyFont="1" applyBorder="1" applyAlignment="1">
      <alignment horizontal="center" vertical="center"/>
    </xf>
    <xf numFmtId="0" fontId="42" fillId="0" borderId="12" xfId="0" applyFont="1" applyBorder="1" applyAlignment="1">
      <alignment horizontal="center" vertical="center" wrapText="1"/>
    </xf>
    <xf numFmtId="10" fontId="64" fillId="0" borderId="22" xfId="50" applyNumberFormat="1" applyFont="1" applyBorder="1" applyAlignment="1">
      <alignment horizontal="center" vertical="center"/>
    </xf>
    <xf numFmtId="0" fontId="21" fillId="32" borderId="22" xfId="0" applyFont="1" applyFill="1" applyBorder="1" applyAlignment="1">
      <alignment horizontal="center" vertical="center" wrapText="1"/>
    </xf>
    <xf numFmtId="0" fontId="21" fillId="0" borderId="0" xfId="0" applyFont="1" applyAlignment="1" applyProtection="1">
      <alignment horizontal="center" vertical="center"/>
      <protection locked="0"/>
    </xf>
    <xf numFmtId="0" fontId="62" fillId="0" borderId="0" xfId="0" applyFont="1" applyAlignment="1" applyProtection="1">
      <alignment horizontal="center" vertical="center"/>
      <protection locked="0"/>
    </xf>
    <xf numFmtId="3" fontId="3" fillId="0" borderId="0" xfId="0" applyNumberFormat="1" applyFont="1" applyAlignment="1" applyProtection="1">
      <alignment horizontal="center" vertical="center"/>
      <protection locked="0"/>
    </xf>
    <xf numFmtId="0" fontId="34" fillId="0" borderId="0" xfId="0" applyFont="1" applyAlignment="1" applyProtection="1">
      <alignment horizontal="center" vertical="center" wrapText="1"/>
      <protection locked="0"/>
    </xf>
    <xf numFmtId="0" fontId="21" fillId="0" borderId="0" xfId="0" applyFont="1" applyAlignment="1">
      <alignment horizontal="center" vertical="center"/>
    </xf>
    <xf numFmtId="0" fontId="49" fillId="0" borderId="0" xfId="0" applyFont="1" applyAlignment="1" applyProtection="1">
      <alignment horizontal="center" vertical="center"/>
      <protection locked="0"/>
    </xf>
    <xf numFmtId="0" fontId="21" fillId="32" borderId="0" xfId="0" applyFont="1" applyFill="1" applyAlignment="1">
      <alignment horizontal="center" vertical="center"/>
    </xf>
    <xf numFmtId="0" fontId="62" fillId="0" borderId="0" xfId="0" applyFont="1" applyAlignment="1">
      <alignment horizontal="center" vertical="center"/>
    </xf>
    <xf numFmtId="0" fontId="52" fillId="26" borderId="26" xfId="0" applyFont="1" applyFill="1" applyBorder="1" applyAlignment="1">
      <alignment horizontal="center" vertical="center" wrapText="1"/>
    </xf>
    <xf numFmtId="0" fontId="0" fillId="0" borderId="0" xfId="0" pivotButton="1"/>
    <xf numFmtId="0" fontId="0" fillId="0" borderId="0" xfId="0" applyAlignment="1">
      <alignment horizontal="left"/>
    </xf>
    <xf numFmtId="10" fontId="0" fillId="0" borderId="0" xfId="0" applyNumberFormat="1"/>
    <xf numFmtId="10" fontId="0" fillId="30" borderId="0" xfId="50" applyNumberFormat="1" applyFont="1" applyFill="1" applyBorder="1" applyAlignment="1">
      <alignment horizontal="center"/>
    </xf>
    <xf numFmtId="10" fontId="36" fillId="30" borderId="0" xfId="50" applyNumberFormat="1" applyFont="1" applyFill="1" applyBorder="1" applyAlignment="1">
      <alignment horizontal="center"/>
    </xf>
    <xf numFmtId="0" fontId="61" fillId="0" borderId="63" xfId="0" applyFont="1" applyBorder="1" applyAlignment="1">
      <alignment horizontal="center" vertical="center" wrapText="1"/>
    </xf>
    <xf numFmtId="0" fontId="21" fillId="0" borderId="0" xfId="0" applyFont="1" applyAlignment="1">
      <alignment horizontal="center" vertical="center" wrapText="1"/>
    </xf>
    <xf numFmtId="0" fontId="35" fillId="22" borderId="0" xfId="0" applyFont="1" applyFill="1" applyAlignment="1" applyProtection="1">
      <alignment horizontal="center" vertical="center" wrapText="1"/>
      <protection locked="0"/>
    </xf>
    <xf numFmtId="0" fontId="35" fillId="22" borderId="0" xfId="0" applyFont="1" applyFill="1" applyAlignment="1">
      <alignment horizontal="center" vertical="center" wrapText="1"/>
    </xf>
    <xf numFmtId="0" fontId="45" fillId="0" borderId="12" xfId="0" applyFont="1" applyBorder="1" applyAlignment="1" applyProtection="1">
      <alignment horizontal="center" vertical="center"/>
      <protection locked="0"/>
    </xf>
    <xf numFmtId="0" fontId="52" fillId="26" borderId="0" xfId="0" applyFont="1" applyFill="1" applyAlignment="1">
      <alignment horizontal="center" vertical="center" wrapText="1"/>
    </xf>
    <xf numFmtId="0" fontId="52" fillId="26" borderId="25" xfId="0" applyFont="1" applyFill="1" applyBorder="1" applyAlignment="1">
      <alignment horizontal="center" vertical="center" wrapText="1"/>
    </xf>
    <xf numFmtId="0" fontId="36" fillId="21" borderId="28" xfId="0" applyFont="1" applyFill="1" applyBorder="1" applyAlignment="1" applyProtection="1">
      <alignment horizontal="center" vertical="center" wrapText="1"/>
      <protection locked="0"/>
    </xf>
    <xf numFmtId="0" fontId="35" fillId="22" borderId="0" xfId="0" applyFont="1" applyFill="1" applyAlignment="1">
      <alignment horizontal="center" vertical="center"/>
    </xf>
    <xf numFmtId="0" fontId="52" fillId="24" borderId="0" xfId="0" applyFont="1" applyFill="1" applyAlignment="1">
      <alignment horizontal="center" vertical="center" wrapText="1"/>
    </xf>
    <xf numFmtId="0" fontId="63" fillId="26" borderId="0" xfId="0" applyFont="1" applyFill="1" applyAlignment="1">
      <alignment horizontal="center" vertical="center" wrapText="1"/>
    </xf>
    <xf numFmtId="0" fontId="35" fillId="22" borderId="24" xfId="0" applyFont="1" applyFill="1" applyBorder="1" applyAlignment="1">
      <alignment horizontal="center" vertical="center" wrapText="1"/>
    </xf>
    <xf numFmtId="0" fontId="47" fillId="23" borderId="28" xfId="0" applyFont="1" applyFill="1" applyBorder="1" applyAlignment="1" applyProtection="1">
      <alignment vertical="center" wrapText="1"/>
      <protection locked="0"/>
    </xf>
    <xf numFmtId="0" fontId="47" fillId="23" borderId="53" xfId="0" applyFont="1" applyFill="1" applyBorder="1" applyAlignment="1" applyProtection="1">
      <alignment vertical="center" wrapText="1"/>
      <protection locked="0"/>
    </xf>
    <xf numFmtId="0" fontId="35" fillId="22" borderId="24" xfId="0" applyFont="1" applyFill="1" applyBorder="1" applyAlignment="1">
      <alignment vertical="center"/>
    </xf>
    <xf numFmtId="0" fontId="35" fillId="22" borderId="27" xfId="0" applyFont="1" applyFill="1" applyBorder="1" applyAlignment="1">
      <alignment vertical="center"/>
    </xf>
    <xf numFmtId="0" fontId="44" fillId="0" borderId="0" xfId="0" applyFont="1" applyAlignment="1" applyProtection="1">
      <alignment horizontal="right" vertical="center"/>
      <protection locked="0"/>
    </xf>
    <xf numFmtId="0" fontId="36" fillId="0" borderId="0" xfId="0" applyFont="1" applyAlignment="1" applyProtection="1">
      <alignment horizontal="right" vertical="center"/>
      <protection locked="0"/>
    </xf>
    <xf numFmtId="0" fontId="36" fillId="0" borderId="0" xfId="0" applyFont="1" applyAlignment="1">
      <alignment horizontal="right"/>
    </xf>
    <xf numFmtId="0" fontId="66" fillId="0" borderId="0" xfId="58"/>
    <xf numFmtId="167" fontId="66" fillId="0" borderId="0" xfId="59" applyNumberFormat="1" applyFont="1"/>
    <xf numFmtId="0" fontId="35" fillId="23" borderId="0" xfId="58" applyFont="1" applyFill="1" applyAlignment="1">
      <alignment horizontal="center" vertical="center"/>
    </xf>
    <xf numFmtId="0" fontId="35" fillId="23" borderId="0" xfId="58" applyFont="1" applyFill="1" applyAlignment="1">
      <alignment horizontal="center" vertical="center" wrapText="1"/>
    </xf>
    <xf numFmtId="0" fontId="0" fillId="0" borderId="10" xfId="0" applyBorder="1" applyAlignment="1">
      <alignment horizontal="left"/>
    </xf>
    <xf numFmtId="0" fontId="66" fillId="0" borderId="0" xfId="0" applyFont="1"/>
    <xf numFmtId="167" fontId="66" fillId="0" borderId="0" xfId="0" applyNumberFormat="1" applyFont="1"/>
    <xf numFmtId="0" fontId="54" fillId="21" borderId="66" xfId="34" applyFont="1" applyFill="1" applyBorder="1" applyAlignment="1">
      <alignment horizontal="center" vertical="center" wrapText="1"/>
    </xf>
    <xf numFmtId="0" fontId="21" fillId="21" borderId="49" xfId="0" applyFont="1" applyFill="1" applyBorder="1" applyAlignment="1">
      <alignment horizontal="center" vertical="center" wrapText="1"/>
    </xf>
    <xf numFmtId="0" fontId="45" fillId="0" borderId="0" xfId="0" applyFont="1" applyAlignment="1">
      <alignment horizontal="left" vertical="center" wrapText="1" indent="1"/>
    </xf>
    <xf numFmtId="0" fontId="0" fillId="34" borderId="0" xfId="0" applyFill="1"/>
    <xf numFmtId="0" fontId="21" fillId="21" borderId="67" xfId="0" applyFont="1" applyFill="1" applyBorder="1" applyAlignment="1">
      <alignment horizontal="center" vertical="center" wrapText="1"/>
    </xf>
    <xf numFmtId="0" fontId="35" fillId="23" borderId="68" xfId="0" applyFont="1" applyFill="1" applyBorder="1" applyAlignment="1">
      <alignment horizontal="center" vertical="center" wrapText="1"/>
    </xf>
    <xf numFmtId="0" fontId="21" fillId="21" borderId="69" xfId="0" applyFont="1" applyFill="1" applyBorder="1" applyAlignment="1">
      <alignment horizontal="center" vertical="center" wrapText="1"/>
    </xf>
    <xf numFmtId="0" fontId="52" fillId="25" borderId="41" xfId="0" applyFont="1" applyFill="1" applyBorder="1" applyAlignment="1">
      <alignment horizontal="center" vertical="center" wrapText="1"/>
    </xf>
    <xf numFmtId="0" fontId="35" fillId="28" borderId="45" xfId="34" applyFont="1" applyFill="1" applyBorder="1" applyAlignment="1">
      <alignment horizontal="center" vertical="center" wrapText="1"/>
    </xf>
    <xf numFmtId="0" fontId="44" fillId="0" borderId="12" xfId="0" applyFont="1" applyBorder="1" applyAlignment="1" applyProtection="1">
      <alignment horizontal="center" vertical="center"/>
      <protection locked="0"/>
    </xf>
    <xf numFmtId="0" fontId="52" fillId="25" borderId="40" xfId="0" applyFont="1" applyFill="1" applyBorder="1" applyAlignment="1">
      <alignment vertical="center" wrapText="1"/>
    </xf>
    <xf numFmtId="0" fontId="35" fillId="28" borderId="0" xfId="34" applyFont="1" applyFill="1" applyAlignment="1">
      <alignment horizontal="center" vertical="center" wrapText="1"/>
    </xf>
    <xf numFmtId="0" fontId="0" fillId="0" borderId="64" xfId="0" applyBorder="1" applyAlignment="1">
      <alignment horizontal="center" vertical="center" wrapText="1"/>
    </xf>
    <xf numFmtId="0" fontId="0" fillId="21" borderId="64" xfId="0" applyFill="1" applyBorder="1" applyAlignment="1">
      <alignment horizontal="center" vertical="center" wrapText="1"/>
    </xf>
    <xf numFmtId="9" fontId="0" fillId="35" borderId="64" xfId="50" applyFont="1" applyFill="1" applyBorder="1" applyAlignment="1">
      <alignment horizontal="center" vertical="center" wrapText="1"/>
    </xf>
    <xf numFmtId="9" fontId="0" fillId="35" borderId="71" xfId="50" applyFont="1" applyFill="1" applyBorder="1" applyAlignment="1">
      <alignment horizontal="center" vertical="center" wrapText="1"/>
    </xf>
    <xf numFmtId="0" fontId="0" fillId="0" borderId="71" xfId="0" applyBorder="1" applyAlignment="1">
      <alignment horizontal="center" vertical="center" wrapText="1"/>
    </xf>
    <xf numFmtId="0" fontId="0" fillId="21" borderId="71" xfId="0" applyFill="1" applyBorder="1" applyAlignment="1">
      <alignment horizontal="center" vertical="center" wrapText="1"/>
    </xf>
    <xf numFmtId="0" fontId="35" fillId="28" borderId="76" xfId="34" applyFont="1" applyFill="1" applyBorder="1" applyAlignment="1">
      <alignment horizontal="center" vertical="center"/>
    </xf>
    <xf numFmtId="0" fontId="35" fillId="28" borderId="77" xfId="34" applyFont="1" applyFill="1" applyBorder="1" applyAlignment="1">
      <alignment horizontal="center" vertical="center"/>
    </xf>
    <xf numFmtId="9" fontId="0" fillId="35" borderId="65" xfId="50" applyFont="1" applyFill="1" applyBorder="1" applyAlignment="1">
      <alignment horizontal="center" vertical="center" wrapText="1"/>
    </xf>
    <xf numFmtId="9" fontId="0" fillId="35" borderId="83" xfId="50" applyFont="1" applyFill="1" applyBorder="1" applyAlignment="1">
      <alignment horizontal="center" vertical="center" wrapText="1"/>
    </xf>
    <xf numFmtId="0" fontId="27" fillId="0" borderId="0" xfId="0" applyFont="1" applyAlignment="1" applyProtection="1">
      <alignment horizontal="center" vertical="center" wrapText="1"/>
      <protection locked="0"/>
    </xf>
    <xf numFmtId="0" fontId="35" fillId="28" borderId="76" xfId="34" applyFont="1" applyFill="1" applyBorder="1" applyAlignment="1">
      <alignment horizontal="center" vertical="center" wrapText="1"/>
    </xf>
    <xf numFmtId="0" fontId="37" fillId="28" borderId="0" xfId="34" applyFont="1" applyFill="1" applyAlignment="1" applyProtection="1">
      <alignment horizontal="center" wrapText="1"/>
      <protection locked="0"/>
    </xf>
    <xf numFmtId="0" fontId="42" fillId="29" borderId="80" xfId="34" applyFont="1" applyFill="1" applyBorder="1" applyAlignment="1">
      <alignment horizontal="center" vertical="center" wrapText="1"/>
    </xf>
    <xf numFmtId="0" fontId="42" fillId="29" borderId="81" xfId="34" applyFont="1" applyFill="1" applyBorder="1" applyAlignment="1">
      <alignment horizontal="center" vertical="center" wrapText="1"/>
    </xf>
    <xf numFmtId="0" fontId="3" fillId="27" borderId="81" xfId="34" applyFill="1" applyBorder="1" applyAlignment="1" applyProtection="1">
      <alignment horizontal="center" wrapText="1"/>
      <protection locked="0"/>
    </xf>
    <xf numFmtId="0" fontId="3" fillId="27" borderId="82" xfId="34" applyFill="1" applyBorder="1" applyAlignment="1" applyProtection="1">
      <alignment horizontal="center" wrapText="1"/>
      <protection locked="0"/>
    </xf>
    <xf numFmtId="0" fontId="35" fillId="28" borderId="48" xfId="34" applyFont="1" applyFill="1" applyBorder="1" applyAlignment="1">
      <alignment horizontal="center" wrapText="1"/>
    </xf>
    <xf numFmtId="0" fontId="42" fillId="29" borderId="80" xfId="34" applyFont="1" applyFill="1" applyBorder="1" applyAlignment="1">
      <alignment horizontal="center" wrapText="1"/>
    </xf>
    <xf numFmtId="0" fontId="42" fillId="29" borderId="81" xfId="34" applyFont="1" applyFill="1" applyBorder="1" applyAlignment="1">
      <alignment horizontal="center" wrapText="1"/>
    </xf>
    <xf numFmtId="0" fontId="3" fillId="27" borderId="81" xfId="34" applyFill="1" applyBorder="1" applyAlignment="1" applyProtection="1">
      <alignment horizontal="center" vertical="center" wrapText="1"/>
      <protection locked="0"/>
    </xf>
    <xf numFmtId="0" fontId="3" fillId="27" borderId="82" xfId="34" applyFill="1" applyBorder="1" applyAlignment="1" applyProtection="1">
      <alignment horizontal="center" vertical="center" wrapText="1"/>
      <protection locked="0"/>
    </xf>
    <xf numFmtId="0" fontId="22" fillId="0" borderId="64" xfId="34" applyFont="1" applyBorder="1" applyAlignment="1">
      <alignment horizontal="center" vertical="center"/>
    </xf>
    <xf numFmtId="0" fontId="21" fillId="21" borderId="22" xfId="0" applyFont="1" applyFill="1" applyBorder="1" applyAlignment="1">
      <alignment horizontal="center" vertical="center" textRotation="90" wrapText="1"/>
    </xf>
    <xf numFmtId="0" fontId="21" fillId="30" borderId="22" xfId="0" applyFont="1" applyFill="1" applyBorder="1" applyAlignment="1">
      <alignment horizontal="center" vertical="center" wrapText="1"/>
    </xf>
    <xf numFmtId="0" fontId="0" fillId="30" borderId="0" xfId="0" applyFill="1"/>
    <xf numFmtId="0" fontId="34" fillId="30" borderId="0" xfId="0" applyFont="1" applyFill="1" applyAlignment="1">
      <alignment horizontal="center" vertical="center"/>
    </xf>
    <xf numFmtId="0" fontId="3" fillId="30" borderId="0" xfId="0" applyFont="1" applyFill="1" applyAlignment="1">
      <alignment horizontal="center" vertical="center"/>
    </xf>
    <xf numFmtId="0" fontId="35" fillId="22" borderId="27" xfId="0" applyFont="1" applyFill="1" applyBorder="1" applyAlignment="1">
      <alignment horizontal="center" vertical="center"/>
    </xf>
    <xf numFmtId="0" fontId="35" fillId="28" borderId="75" xfId="34" applyFont="1" applyFill="1" applyBorder="1" applyAlignment="1">
      <alignment horizontal="center" vertical="center"/>
    </xf>
    <xf numFmtId="0" fontId="22" fillId="0" borderId="10" xfId="34" applyFont="1" applyBorder="1" applyAlignment="1" applyProtection="1">
      <alignment horizontal="center"/>
      <protection locked="0"/>
    </xf>
    <xf numFmtId="0" fontId="22" fillId="0" borderId="0" xfId="34" applyFont="1" applyAlignment="1" applyProtection="1">
      <alignment horizontal="center"/>
      <protection locked="0"/>
    </xf>
    <xf numFmtId="0" fontId="36" fillId="0" borderId="0" xfId="34" applyFont="1" applyAlignment="1" applyProtection="1">
      <alignment horizontal="center" vertical="center" wrapText="1"/>
      <protection locked="0"/>
    </xf>
    <xf numFmtId="0" fontId="50" fillId="0" borderId="0" xfId="34" applyFont="1" applyAlignment="1" applyProtection="1">
      <alignment horizontal="center" vertical="justify"/>
      <protection locked="0"/>
    </xf>
    <xf numFmtId="3" fontId="22" fillId="0" borderId="0" xfId="34" applyNumberFormat="1" applyFont="1" applyAlignment="1" applyProtection="1">
      <alignment horizontal="center"/>
      <protection locked="0"/>
    </xf>
    <xf numFmtId="0" fontId="22" fillId="0" borderId="0" xfId="34" applyFont="1" applyAlignment="1" applyProtection="1">
      <alignment horizontal="center" vertical="justify"/>
      <protection locked="0"/>
    </xf>
    <xf numFmtId="0" fontId="26" fillId="0" borderId="0" xfId="34" applyFont="1" applyAlignment="1" applyProtection="1">
      <alignment horizontal="center" wrapText="1"/>
      <protection locked="0"/>
    </xf>
    <xf numFmtId="0" fontId="30" fillId="0" borderId="0" xfId="34" applyFont="1" applyAlignment="1" applyProtection="1">
      <alignment horizontal="center" vertical="center"/>
      <protection locked="0"/>
    </xf>
    <xf numFmtId="0" fontId="3" fillId="0" borderId="0" xfId="34" applyAlignment="1" applyProtection="1">
      <alignment horizontal="center" wrapText="1"/>
      <protection locked="0"/>
    </xf>
    <xf numFmtId="0" fontId="29" fillId="0" borderId="0" xfId="34" applyFont="1" applyAlignment="1" applyProtection="1">
      <alignment horizontal="center"/>
      <protection locked="0"/>
    </xf>
    <xf numFmtId="0" fontId="22" fillId="0" borderId="0" xfId="34" applyFont="1" applyAlignment="1" applyProtection="1">
      <alignment horizontal="center" wrapText="1"/>
      <protection locked="0"/>
    </xf>
    <xf numFmtId="0" fontId="36" fillId="0" borderId="0" xfId="0" applyFont="1" applyAlignment="1" applyProtection="1">
      <alignment horizontal="center" vertical="center"/>
      <protection locked="0"/>
    </xf>
    <xf numFmtId="0" fontId="36" fillId="0" borderId="0" xfId="0" applyFont="1" applyAlignment="1">
      <alignment horizontal="center"/>
    </xf>
    <xf numFmtId="0" fontId="3" fillId="0" borderId="0" xfId="34" applyAlignment="1">
      <alignment horizontal="center" wrapText="1"/>
    </xf>
    <xf numFmtId="0" fontId="50" fillId="0" borderId="0" xfId="34" applyFont="1" applyAlignment="1" applyProtection="1">
      <alignment horizontal="center"/>
      <protection locked="0"/>
    </xf>
    <xf numFmtId="0" fontId="50" fillId="0" borderId="0" xfId="34" applyFont="1" applyAlignment="1" applyProtection="1">
      <alignment horizontal="center" wrapText="1"/>
      <protection locked="0"/>
    </xf>
    <xf numFmtId="0" fontId="23" fillId="0" borderId="0" xfId="34" applyFont="1" applyAlignment="1" applyProtection="1">
      <alignment horizontal="center"/>
      <protection locked="0"/>
    </xf>
    <xf numFmtId="0" fontId="36" fillId="27" borderId="0" xfId="34" applyFont="1" applyFill="1" applyAlignment="1" applyProtection="1">
      <alignment horizontal="center" vertical="center" wrapText="1"/>
      <protection locked="0"/>
    </xf>
    <xf numFmtId="0" fontId="36" fillId="27" borderId="79" xfId="34" applyFont="1" applyFill="1" applyBorder="1" applyAlignment="1" applyProtection="1">
      <alignment horizontal="center" vertical="center" wrapText="1"/>
      <protection locked="0"/>
    </xf>
    <xf numFmtId="0" fontId="36" fillId="27" borderId="0" xfId="34" applyFont="1" applyFill="1" applyAlignment="1" applyProtection="1">
      <alignment horizontal="center" wrapText="1"/>
      <protection locked="0"/>
    </xf>
    <xf numFmtId="0" fontId="36" fillId="27" borderId="79" xfId="34" applyFont="1" applyFill="1" applyBorder="1" applyAlignment="1" applyProtection="1">
      <alignment horizontal="center" wrapText="1"/>
      <protection locked="0"/>
    </xf>
    <xf numFmtId="0" fontId="54" fillId="21" borderId="43" xfId="34" applyFont="1" applyFill="1" applyBorder="1" applyAlignment="1">
      <alignment horizontal="center" vertical="center" wrapText="1"/>
    </xf>
    <xf numFmtId="0" fontId="54" fillId="0" borderId="43" xfId="34" applyFont="1" applyBorder="1" applyAlignment="1">
      <alignment horizontal="center" vertical="center" wrapText="1"/>
    </xf>
    <xf numFmtId="0" fontId="54" fillId="21" borderId="42" xfId="34" applyFont="1" applyFill="1" applyBorder="1" applyAlignment="1">
      <alignment horizontal="center" vertical="center" wrapText="1"/>
    </xf>
    <xf numFmtId="0" fontId="54" fillId="0" borderId="42" xfId="0" applyFont="1" applyBorder="1" applyAlignment="1">
      <alignment horizontal="center" vertical="center" wrapText="1"/>
    </xf>
    <xf numFmtId="0" fontId="54" fillId="0" borderId="42" xfId="34" applyFont="1" applyBorder="1" applyAlignment="1">
      <alignment horizontal="center" vertical="center" wrapText="1"/>
    </xf>
    <xf numFmtId="0" fontId="21" fillId="0" borderId="0" xfId="34" applyFont="1" applyAlignment="1">
      <alignment horizontal="center" vertical="center" wrapText="1"/>
    </xf>
    <xf numFmtId="0" fontId="49" fillId="0" borderId="0" xfId="34" applyFont="1" applyAlignment="1">
      <alignment horizontal="center" vertical="center" wrapText="1"/>
    </xf>
    <xf numFmtId="0" fontId="22" fillId="0" borderId="0" xfId="34" applyFont="1" applyAlignment="1" applyProtection="1">
      <alignment horizontal="center" vertical="center"/>
      <protection locked="0"/>
    </xf>
    <xf numFmtId="0" fontId="37" fillId="0" borderId="0" xfId="34" applyFont="1" applyAlignment="1" applyProtection="1">
      <alignment horizontal="center" vertical="center" wrapText="1"/>
      <protection locked="0"/>
    </xf>
    <xf numFmtId="166" fontId="21" fillId="0" borderId="22" xfId="0" applyNumberFormat="1" applyFont="1" applyBorder="1" applyAlignment="1">
      <alignment horizontal="center" vertical="center" wrapText="1"/>
    </xf>
    <xf numFmtId="10" fontId="21" fillId="0" borderId="22" xfId="0" applyNumberFormat="1" applyFont="1" applyBorder="1" applyAlignment="1">
      <alignment horizontal="center" vertical="center" wrapText="1"/>
    </xf>
    <xf numFmtId="0" fontId="36" fillId="18" borderId="10" xfId="0" applyFont="1" applyFill="1" applyBorder="1" applyAlignment="1" applyProtection="1">
      <alignment horizontal="left" vertical="center" wrapText="1"/>
      <protection locked="0"/>
    </xf>
    <xf numFmtId="0" fontId="44" fillId="0" borderId="0" xfId="0" applyFont="1" applyAlignment="1" applyProtection="1">
      <alignment horizontal="center" vertical="center" wrapText="1"/>
      <protection locked="0"/>
    </xf>
    <xf numFmtId="10" fontId="0" fillId="0" borderId="64" xfId="0" applyNumberFormat="1" applyBorder="1" applyAlignment="1">
      <alignment horizontal="center" vertical="center" wrapText="1"/>
    </xf>
    <xf numFmtId="0" fontId="3" fillId="0" borderId="64" xfId="0" applyFont="1" applyBorder="1" applyAlignment="1">
      <alignment horizontal="center" vertical="center" wrapText="1"/>
    </xf>
    <xf numFmtId="0" fontId="3" fillId="0" borderId="85" xfId="0" applyFont="1" applyBorder="1" applyAlignment="1">
      <alignment horizontal="center" vertical="center" wrapText="1"/>
    </xf>
    <xf numFmtId="0" fontId="3" fillId="0" borderId="85" xfId="0" applyFont="1" applyBorder="1" applyAlignment="1">
      <alignment horizontal="justify" vertical="center" wrapText="1"/>
    </xf>
    <xf numFmtId="9" fontId="21" fillId="0" borderId="0" xfId="0" applyNumberFormat="1" applyFont="1" applyAlignment="1">
      <alignment horizontal="center" vertical="center"/>
    </xf>
    <xf numFmtId="167" fontId="0" fillId="0" borderId="0" xfId="57" applyNumberFormat="1" applyFont="1"/>
    <xf numFmtId="10" fontId="34" fillId="37" borderId="0" xfId="50" applyNumberFormat="1" applyFont="1" applyFill="1"/>
    <xf numFmtId="10" fontId="0" fillId="30" borderId="0" xfId="50" applyNumberFormat="1" applyFont="1" applyFill="1"/>
    <xf numFmtId="0" fontId="34" fillId="38" borderId="0" xfId="0" applyFont="1" applyFill="1" applyAlignment="1">
      <alignment horizontal="right"/>
    </xf>
    <xf numFmtId="167" fontId="34" fillId="38" borderId="0" xfId="57" applyNumberFormat="1" applyFont="1" applyFill="1"/>
    <xf numFmtId="10" fontId="34" fillId="38" borderId="0" xfId="50" applyNumberFormat="1" applyFont="1" applyFill="1"/>
    <xf numFmtId="167" fontId="0" fillId="30" borderId="0" xfId="0" applyNumberFormat="1" applyFill="1"/>
    <xf numFmtId="0" fontId="0" fillId="30" borderId="0" xfId="0" applyFill="1" applyAlignment="1">
      <alignment horizontal="left"/>
    </xf>
    <xf numFmtId="9" fontId="3" fillId="30" borderId="0" xfId="50" applyFont="1" applyFill="1" applyBorder="1" applyAlignment="1">
      <alignment horizontal="center"/>
    </xf>
    <xf numFmtId="10" fontId="3" fillId="30" borderId="0" xfId="50" applyNumberFormat="1" applyFont="1" applyFill="1" applyBorder="1" applyAlignment="1">
      <alignment horizontal="center"/>
    </xf>
    <xf numFmtId="9" fontId="21" fillId="0" borderId="22" xfId="50" applyFont="1" applyFill="1" applyBorder="1" applyAlignment="1">
      <alignment horizontal="center" vertical="center" wrapText="1"/>
    </xf>
    <xf numFmtId="9" fontId="21" fillId="21" borderId="67" xfId="50" applyFont="1" applyFill="1" applyBorder="1" applyAlignment="1">
      <alignment horizontal="center" vertical="center" wrapText="1"/>
    </xf>
    <xf numFmtId="0" fontId="3" fillId="0" borderId="71" xfId="0" applyFont="1" applyBorder="1" applyAlignment="1">
      <alignment horizontal="center" vertical="center" wrapText="1"/>
    </xf>
    <xf numFmtId="9" fontId="0" fillId="0" borderId="64" xfId="0" applyNumberFormat="1" applyBorder="1" applyAlignment="1">
      <alignment horizontal="center" vertical="center" wrapText="1"/>
    </xf>
    <xf numFmtId="10" fontId="0" fillId="39" borderId="0" xfId="50" applyNumberFormat="1" applyFont="1" applyFill="1"/>
    <xf numFmtId="10" fontId="21" fillId="0" borderId="22" xfId="50" applyNumberFormat="1" applyFont="1" applyFill="1" applyBorder="1" applyAlignment="1">
      <alignment horizontal="center" vertical="center" wrapText="1"/>
    </xf>
    <xf numFmtId="0" fontId="21" fillId="0" borderId="22" xfId="50" applyNumberFormat="1" applyFont="1" applyFill="1" applyBorder="1" applyAlignment="1">
      <alignment horizontal="center" vertical="center" wrapText="1"/>
    </xf>
    <xf numFmtId="3" fontId="21" fillId="0" borderId="22" xfId="0" applyNumberFormat="1" applyFont="1" applyBorder="1" applyAlignment="1">
      <alignment horizontal="center" vertical="center" wrapText="1"/>
    </xf>
    <xf numFmtId="166" fontId="21" fillId="0" borderId="22" xfId="50" applyNumberFormat="1" applyFont="1" applyFill="1" applyBorder="1" applyAlignment="1">
      <alignment horizontal="center" vertical="center" wrapText="1"/>
    </xf>
    <xf numFmtId="9" fontId="61" fillId="0" borderId="22" xfId="50" applyFont="1" applyFill="1" applyBorder="1" applyAlignment="1">
      <alignment horizontal="center" vertical="center" wrapText="1"/>
    </xf>
    <xf numFmtId="10" fontId="61" fillId="0" borderId="22" xfId="50" applyNumberFormat="1" applyFont="1" applyFill="1" applyBorder="1" applyAlignment="1">
      <alignment horizontal="center" vertical="center" wrapText="1"/>
    </xf>
    <xf numFmtId="9" fontId="61" fillId="0" borderId="22" xfId="0" applyNumberFormat="1" applyFont="1" applyBorder="1" applyAlignment="1">
      <alignment horizontal="center" vertical="center" wrapText="1"/>
    </xf>
    <xf numFmtId="0" fontId="61" fillId="0" borderId="22" xfId="0" applyFont="1" applyBorder="1" applyAlignment="1">
      <alignment horizontal="center" vertical="center" wrapText="1"/>
    </xf>
    <xf numFmtId="0" fontId="21" fillId="21" borderId="22" xfId="50" applyNumberFormat="1" applyFont="1" applyFill="1" applyBorder="1" applyAlignment="1">
      <alignment horizontal="center" vertical="center" wrapText="1"/>
    </xf>
    <xf numFmtId="0" fontId="21" fillId="0" borderId="22" xfId="50" applyNumberFormat="1" applyFont="1" applyFill="1" applyBorder="1" applyAlignment="1" applyProtection="1">
      <alignment horizontal="center" vertical="center" wrapText="1"/>
    </xf>
    <xf numFmtId="0" fontId="42" fillId="0" borderId="64" xfId="0" applyFont="1" applyBorder="1" applyAlignment="1">
      <alignment horizontal="center" vertical="center" wrapText="1"/>
    </xf>
    <xf numFmtId="0" fontId="70" fillId="0" borderId="63" xfId="60" applyBorder="1" applyAlignment="1">
      <alignment horizontal="center" vertical="center" wrapText="1"/>
    </xf>
    <xf numFmtId="0" fontId="63" fillId="0" borderId="0" xfId="34" applyFont="1" applyAlignment="1">
      <alignment horizontal="center" vertical="center" wrapText="1"/>
    </xf>
    <xf numFmtId="166" fontId="21" fillId="0" borderId="22" xfId="50" applyNumberFormat="1" applyFont="1" applyBorder="1" applyAlignment="1">
      <alignment horizontal="center" vertical="center" wrapText="1"/>
    </xf>
    <xf numFmtId="9" fontId="0" fillId="0" borderId="0" xfId="50" applyFont="1" applyAlignment="1">
      <alignment horizontal="center"/>
    </xf>
    <xf numFmtId="10" fontId="0" fillId="0" borderId="0" xfId="50" applyNumberFormat="1" applyFont="1" applyAlignment="1">
      <alignment horizontal="center"/>
    </xf>
    <xf numFmtId="10" fontId="0" fillId="0" borderId="0" xfId="0" applyNumberFormat="1" applyAlignment="1">
      <alignment horizontal="center"/>
    </xf>
    <xf numFmtId="0" fontId="35" fillId="33" borderId="0" xfId="0" applyFont="1" applyFill="1" applyAlignment="1">
      <alignment horizontal="center"/>
    </xf>
    <xf numFmtId="0" fontId="34" fillId="33" borderId="0" xfId="0" applyFont="1" applyFill="1" applyAlignment="1">
      <alignment horizontal="center" vertical="center"/>
    </xf>
    <xf numFmtId="9" fontId="52" fillId="25" borderId="24" xfId="50" applyFont="1" applyFill="1" applyBorder="1" applyAlignment="1">
      <alignment horizontal="center" vertical="center" wrapText="1"/>
    </xf>
    <xf numFmtId="0" fontId="26" fillId="0" borderId="0" xfId="34" applyFont="1" applyAlignment="1" applyProtection="1">
      <alignment horizontal="center" vertical="center"/>
      <protection locked="0"/>
    </xf>
    <xf numFmtId="10" fontId="21" fillId="21" borderId="22" xfId="50" applyNumberFormat="1" applyFont="1" applyFill="1" applyBorder="1" applyAlignment="1">
      <alignment horizontal="center" vertical="center" wrapText="1"/>
    </xf>
    <xf numFmtId="10" fontId="21" fillId="21" borderId="22" xfId="0" applyNumberFormat="1" applyFont="1" applyFill="1" applyBorder="1" applyAlignment="1">
      <alignment horizontal="center" vertical="center" wrapText="1"/>
    </xf>
    <xf numFmtId="0" fontId="62" fillId="0" borderId="71" xfId="0" applyFont="1" applyBorder="1" applyAlignment="1">
      <alignment horizontal="center" vertical="center" wrapText="1"/>
    </xf>
    <xf numFmtId="0" fontId="62" fillId="0" borderId="64" xfId="0" applyFont="1" applyBorder="1" applyAlignment="1">
      <alignment horizontal="center" vertical="center" wrapText="1"/>
    </xf>
    <xf numFmtId="0" fontId="3" fillId="0" borderId="0" xfId="34" applyAlignment="1" applyProtection="1">
      <alignment horizontal="center" vertical="center" wrapText="1"/>
      <protection locked="0"/>
    </xf>
    <xf numFmtId="0" fontId="3" fillId="0" borderId="0" xfId="0" applyFont="1" applyAlignment="1">
      <alignment horizontal="center"/>
    </xf>
    <xf numFmtId="0" fontId="3" fillId="0" borderId="0" xfId="34" applyAlignment="1" applyProtection="1">
      <alignment horizontal="center" vertical="justify"/>
      <protection locked="0"/>
    </xf>
    <xf numFmtId="3" fontId="50" fillId="0" borderId="0" xfId="34" applyNumberFormat="1" applyFont="1" applyAlignment="1" applyProtection="1">
      <alignment horizontal="center"/>
      <protection locked="0"/>
    </xf>
    <xf numFmtId="3" fontId="50" fillId="0" borderId="0" xfId="34" applyNumberFormat="1" applyFont="1" applyAlignment="1" applyProtection="1">
      <alignment horizontal="center" wrapText="1"/>
      <protection locked="0"/>
    </xf>
    <xf numFmtId="9" fontId="50" fillId="0" borderId="0" xfId="50" applyFont="1" applyBorder="1" applyAlignment="1" applyProtection="1">
      <alignment horizontal="center"/>
      <protection locked="0"/>
    </xf>
    <xf numFmtId="0" fontId="71" fillId="0" borderId="0" xfId="34" applyFont="1" applyAlignment="1" applyProtection="1">
      <alignment horizontal="center" wrapText="1"/>
      <protection locked="0"/>
    </xf>
    <xf numFmtId="0" fontId="72" fillId="0" borderId="0" xfId="34" applyFont="1" applyAlignment="1" applyProtection="1">
      <alignment horizontal="center" vertical="center"/>
      <protection locked="0"/>
    </xf>
    <xf numFmtId="0" fontId="72" fillId="0" borderId="0" xfId="34" applyFont="1" applyAlignment="1" applyProtection="1">
      <alignment horizontal="center"/>
      <protection locked="0"/>
    </xf>
    <xf numFmtId="0" fontId="71" fillId="0" borderId="0" xfId="34" applyFont="1" applyAlignment="1" applyProtection="1">
      <alignment horizontal="center"/>
      <protection locked="0"/>
    </xf>
    <xf numFmtId="0" fontId="38" fillId="36" borderId="64" xfId="34" applyFont="1" applyFill="1" applyBorder="1" applyAlignment="1" applyProtection="1">
      <alignment horizontal="center" wrapText="1"/>
      <protection locked="0"/>
    </xf>
    <xf numFmtId="0" fontId="73" fillId="36" borderId="64" xfId="34" applyFont="1" applyFill="1" applyBorder="1" applyAlignment="1" applyProtection="1">
      <alignment horizontal="center" wrapText="1"/>
      <protection locked="0"/>
    </xf>
    <xf numFmtId="0" fontId="38" fillId="0" borderId="0" xfId="34" applyFont="1" applyAlignment="1" applyProtection="1">
      <alignment horizontal="center" vertical="center" wrapText="1"/>
      <protection locked="0"/>
    </xf>
    <xf numFmtId="0" fontId="38" fillId="0" borderId="0" xfId="34" applyFont="1" applyAlignment="1" applyProtection="1">
      <alignment horizontal="center" wrapText="1"/>
      <protection locked="0"/>
    </xf>
    <xf numFmtId="0" fontId="3" fillId="21" borderId="64" xfId="0" applyFont="1" applyFill="1" applyBorder="1" applyAlignment="1">
      <alignment horizontal="center" vertical="center" wrapText="1"/>
    </xf>
    <xf numFmtId="9" fontId="3" fillId="0" borderId="64" xfId="0" applyNumberFormat="1" applyFont="1" applyBorder="1" applyAlignment="1">
      <alignment horizontal="center" vertical="center" wrapText="1"/>
    </xf>
    <xf numFmtId="9" fontId="3" fillId="35" borderId="64" xfId="50" applyFont="1" applyFill="1" applyBorder="1" applyAlignment="1">
      <alignment horizontal="center" vertical="center" wrapText="1"/>
    </xf>
    <xf numFmtId="10" fontId="3" fillId="0" borderId="64" xfId="0" applyNumberFormat="1" applyFont="1" applyBorder="1" applyAlignment="1">
      <alignment horizontal="center" vertical="center" wrapText="1"/>
    </xf>
    <xf numFmtId="9" fontId="3" fillId="0" borderId="71" xfId="0" applyNumberFormat="1" applyFont="1" applyBorder="1" applyAlignment="1">
      <alignment horizontal="center" vertical="center" wrapText="1"/>
    </xf>
    <xf numFmtId="10" fontId="3" fillId="0" borderId="0" xfId="0" applyNumberFormat="1" applyFont="1" applyAlignment="1">
      <alignment horizontal="center" vertical="center"/>
    </xf>
    <xf numFmtId="9" fontId="3" fillId="35" borderId="83" xfId="50" applyFont="1" applyFill="1" applyBorder="1" applyAlignment="1">
      <alignment horizontal="center" vertical="center" wrapText="1"/>
    </xf>
    <xf numFmtId="0" fontId="50" fillId="0" borderId="64" xfId="34" applyFont="1" applyBorder="1" applyAlignment="1">
      <alignment horizontal="center" vertical="center"/>
    </xf>
    <xf numFmtId="0" fontId="3" fillId="0" borderId="0" xfId="0" applyFont="1" applyAlignment="1">
      <alignment horizontal="center" wrapText="1"/>
    </xf>
    <xf numFmtId="10" fontId="74" fillId="0" borderId="0" xfId="0" applyNumberFormat="1" applyFont="1" applyAlignment="1">
      <alignment horizontal="center" vertical="center"/>
    </xf>
    <xf numFmtId="1" fontId="21" fillId="21" borderId="22" xfId="50" applyNumberFormat="1" applyFont="1" applyFill="1" applyBorder="1" applyAlignment="1">
      <alignment horizontal="center" vertical="center" wrapText="1"/>
    </xf>
    <xf numFmtId="0" fontId="21" fillId="0" borderId="22" xfId="50" applyNumberFormat="1" applyFont="1" applyBorder="1" applyAlignment="1">
      <alignment horizontal="center" vertical="center" wrapText="1"/>
    </xf>
    <xf numFmtId="0" fontId="21" fillId="39" borderId="22" xfId="0" applyFont="1" applyFill="1" applyBorder="1" applyAlignment="1">
      <alignment horizontal="center" vertical="center" wrapText="1"/>
    </xf>
    <xf numFmtId="9" fontId="54" fillId="21" borderId="66" xfId="50" applyFont="1" applyFill="1" applyBorder="1" applyAlignment="1">
      <alignment horizontal="center" vertical="center" wrapText="1"/>
    </xf>
    <xf numFmtId="0" fontId="21" fillId="21" borderId="67" xfId="50" applyNumberFormat="1" applyFont="1" applyFill="1" applyBorder="1" applyAlignment="1">
      <alignment horizontal="center" vertical="center" wrapText="1"/>
    </xf>
    <xf numFmtId="9" fontId="21" fillId="39" borderId="22" xfId="0" applyNumberFormat="1" applyFont="1" applyFill="1" applyBorder="1" applyAlignment="1">
      <alignment horizontal="center" vertical="center" wrapText="1"/>
    </xf>
    <xf numFmtId="0" fontId="62" fillId="27" borderId="64" xfId="0" applyFont="1" applyFill="1" applyBorder="1" applyAlignment="1">
      <alignment horizontal="center" vertical="center" wrapText="1"/>
    </xf>
    <xf numFmtId="0" fontId="0" fillId="27" borderId="64" xfId="0" applyFill="1" applyBorder="1" applyAlignment="1">
      <alignment horizontal="center" vertical="center" wrapText="1"/>
    </xf>
    <xf numFmtId="0" fontId="3" fillId="27" borderId="81" xfId="34" applyFill="1" applyBorder="1" applyAlignment="1" applyProtection="1">
      <alignment horizontal="center" vertical="center"/>
      <protection locked="0"/>
    </xf>
    <xf numFmtId="0" fontId="3" fillId="27" borderId="81" xfId="34" applyFill="1" applyBorder="1" applyAlignment="1" applyProtection="1">
      <alignment horizontal="center"/>
      <protection locked="0"/>
    </xf>
    <xf numFmtId="0" fontId="3" fillId="27" borderId="64" xfId="0" applyFont="1" applyFill="1" applyBorder="1" applyAlignment="1">
      <alignment horizontal="center" vertical="center" wrapText="1"/>
    </xf>
    <xf numFmtId="9" fontId="21" fillId="40" borderId="22" xfId="50" applyFont="1" applyFill="1" applyBorder="1" applyAlignment="1">
      <alignment horizontal="center" vertical="center" wrapText="1"/>
    </xf>
    <xf numFmtId="0" fontId="21" fillId="40" borderId="22" xfId="0" applyFont="1" applyFill="1" applyBorder="1" applyAlignment="1">
      <alignment horizontal="center" vertical="center" wrapText="1"/>
    </xf>
    <xf numFmtId="0" fontId="75" fillId="0" borderId="0" xfId="0" pivotButton="1" applyFont="1"/>
    <xf numFmtId="0" fontId="75" fillId="0" borderId="0" xfId="0" applyFont="1"/>
    <xf numFmtId="0" fontId="75" fillId="0" borderId="10" xfId="0" pivotButton="1" applyFont="1" applyBorder="1"/>
    <xf numFmtId="9" fontId="0" fillId="0" borderId="0" xfId="0" applyNumberFormat="1"/>
    <xf numFmtId="9" fontId="0" fillId="30" borderId="0" xfId="0" applyNumberFormat="1" applyFill="1"/>
    <xf numFmtId="9" fontId="0" fillId="0" borderId="0" xfId="50" applyFont="1"/>
    <xf numFmtId="9" fontId="0" fillId="0" borderId="0" xfId="0" applyNumberFormat="1" applyAlignment="1">
      <alignment wrapText="1"/>
    </xf>
    <xf numFmtId="166" fontId="0" fillId="0" borderId="0" xfId="50" applyNumberFormat="1" applyFont="1"/>
    <xf numFmtId="1" fontId="0" fillId="0" borderId="0" xfId="0" applyNumberFormat="1"/>
    <xf numFmtId="0" fontId="53" fillId="0" borderId="0" xfId="0" applyFont="1" applyAlignment="1" applyProtection="1">
      <alignment horizontal="center" vertical="center" wrapText="1"/>
      <protection locked="0"/>
    </xf>
    <xf numFmtId="0" fontId="55" fillId="18" borderId="14" xfId="0" applyFont="1" applyFill="1" applyBorder="1" applyAlignment="1" applyProtection="1">
      <alignment horizontal="center" vertical="center"/>
      <protection locked="0"/>
    </xf>
    <xf numFmtId="0" fontId="55" fillId="18" borderId="13" xfId="0" applyFont="1" applyFill="1" applyBorder="1" applyAlignment="1" applyProtection="1">
      <alignment horizontal="center" vertical="center"/>
      <protection locked="0"/>
    </xf>
    <xf numFmtId="0" fontId="55" fillId="18" borderId="13" xfId="0" applyFont="1" applyFill="1" applyBorder="1" applyAlignment="1" applyProtection="1">
      <alignment horizontal="center" vertical="center" wrapText="1"/>
      <protection locked="0"/>
    </xf>
    <xf numFmtId="0" fontId="55" fillId="18" borderId="17" xfId="0" applyFont="1" applyFill="1" applyBorder="1" applyAlignment="1" applyProtection="1">
      <alignment horizontal="center" vertical="center" wrapText="1"/>
      <protection locked="0"/>
    </xf>
    <xf numFmtId="0" fontId="59" fillId="0" borderId="0" xfId="0" applyFont="1" applyAlignment="1" applyProtection="1">
      <alignment horizontal="center" vertical="center"/>
      <protection locked="0"/>
    </xf>
    <xf numFmtId="0" fontId="52" fillId="25" borderId="23" xfId="0" applyFont="1" applyFill="1" applyBorder="1" applyAlignment="1">
      <alignment horizontal="center" vertical="center" wrapText="1"/>
    </xf>
    <xf numFmtId="0" fontId="52" fillId="25" borderId="24" xfId="0" applyFont="1" applyFill="1" applyBorder="1" applyAlignment="1">
      <alignment horizontal="center" vertical="center" wrapText="1"/>
    </xf>
    <xf numFmtId="0" fontId="35" fillId="22" borderId="27" xfId="0" applyFont="1" applyFill="1" applyBorder="1" applyAlignment="1">
      <alignment horizontal="center" vertical="center" wrapText="1"/>
    </xf>
    <xf numFmtId="0" fontId="35" fillId="22" borderId="23" xfId="0" applyFont="1" applyFill="1" applyBorder="1" applyAlignment="1">
      <alignment horizontal="center" vertical="center" wrapText="1"/>
    </xf>
    <xf numFmtId="0" fontId="35" fillId="22" borderId="25" xfId="0" applyFont="1" applyFill="1" applyBorder="1" applyAlignment="1">
      <alignment horizontal="center" vertical="center" wrapText="1"/>
    </xf>
    <xf numFmtId="0" fontId="35" fillId="22" borderId="27" xfId="0" applyFont="1" applyFill="1" applyBorder="1" applyAlignment="1">
      <alignment horizontal="center" vertical="center"/>
    </xf>
    <xf numFmtId="0" fontId="35" fillId="22" borderId="24" xfId="0" applyFont="1" applyFill="1" applyBorder="1" applyAlignment="1">
      <alignment horizontal="center" vertical="center" wrapText="1"/>
    </xf>
    <xf numFmtId="0" fontId="35" fillId="22" borderId="0" xfId="0" applyFont="1" applyFill="1" applyAlignment="1">
      <alignment horizontal="center" vertical="center" wrapText="1"/>
    </xf>
    <xf numFmtId="0" fontId="60" fillId="0" borderId="0" xfId="0" applyFont="1" applyAlignment="1">
      <alignment horizontal="center" vertical="center" wrapText="1"/>
    </xf>
    <xf numFmtId="9" fontId="35" fillId="22" borderId="24" xfId="50" applyFont="1" applyFill="1" applyBorder="1" applyAlignment="1" applyProtection="1">
      <alignment horizontal="center" vertical="center" wrapText="1"/>
    </xf>
    <xf numFmtId="9" fontId="35" fillId="22" borderId="0" xfId="50" applyFont="1" applyFill="1" applyBorder="1" applyAlignment="1" applyProtection="1">
      <alignment horizontal="center" vertical="center" wrapText="1"/>
    </xf>
    <xf numFmtId="0" fontId="36" fillId="18" borderId="15" xfId="0" applyFont="1" applyFill="1" applyBorder="1" applyAlignment="1" applyProtection="1">
      <alignment horizontal="center" vertical="center"/>
      <protection locked="0"/>
    </xf>
    <xf numFmtId="0" fontId="36" fillId="18" borderId="16" xfId="0" applyFont="1" applyFill="1" applyBorder="1" applyAlignment="1" applyProtection="1">
      <alignment horizontal="center" vertical="center"/>
      <protection locked="0"/>
    </xf>
    <xf numFmtId="0" fontId="36" fillId="18" borderId="16" xfId="0" applyFont="1" applyFill="1" applyBorder="1" applyAlignment="1" applyProtection="1">
      <alignment horizontal="center" vertical="center" wrapText="1"/>
      <protection locked="0"/>
    </xf>
    <xf numFmtId="0" fontId="36" fillId="18" borderId="60" xfId="0" applyFont="1" applyFill="1" applyBorder="1" applyAlignment="1" applyProtection="1">
      <alignment horizontal="center" vertical="center" wrapText="1"/>
      <protection locked="0"/>
    </xf>
    <xf numFmtId="0" fontId="36" fillId="18" borderId="54" xfId="0" applyFont="1" applyFill="1" applyBorder="1" applyAlignment="1" applyProtection="1">
      <alignment horizontal="center" vertical="center"/>
      <protection locked="0"/>
    </xf>
    <xf numFmtId="0" fontId="36" fillId="18" borderId="0" xfId="0" applyFont="1" applyFill="1" applyAlignment="1" applyProtection="1">
      <alignment horizontal="center" vertical="center"/>
      <protection locked="0"/>
    </xf>
    <xf numFmtId="0" fontId="36" fillId="18" borderId="0" xfId="0" applyFont="1" applyFill="1" applyAlignment="1" applyProtection="1">
      <alignment horizontal="center" vertical="center" wrapText="1"/>
      <protection locked="0"/>
    </xf>
    <xf numFmtId="0" fontId="36" fillId="18" borderId="61" xfId="0" applyFont="1" applyFill="1" applyBorder="1" applyAlignment="1" applyProtection="1">
      <alignment horizontal="center" vertical="center" wrapText="1"/>
      <protection locked="0"/>
    </xf>
    <xf numFmtId="0" fontId="36" fillId="18" borderId="11" xfId="0" applyFont="1" applyFill="1" applyBorder="1" applyAlignment="1" applyProtection="1">
      <alignment horizontal="center" vertical="center"/>
      <protection locked="0"/>
    </xf>
    <xf numFmtId="0" fontId="36" fillId="18" borderId="12" xfId="0" applyFont="1" applyFill="1" applyBorder="1" applyAlignment="1" applyProtection="1">
      <alignment horizontal="center" vertical="center"/>
      <protection locked="0"/>
    </xf>
    <xf numFmtId="0" fontId="36" fillId="18" borderId="12" xfId="0" applyFont="1" applyFill="1" applyBorder="1" applyAlignment="1" applyProtection="1">
      <alignment horizontal="center" vertical="center" wrapText="1"/>
      <protection locked="0"/>
    </xf>
    <xf numFmtId="0" fontId="36" fillId="18" borderId="62" xfId="0" applyFont="1" applyFill="1" applyBorder="1" applyAlignment="1" applyProtection="1">
      <alignment horizontal="center" vertical="center" wrapText="1"/>
      <protection locked="0"/>
    </xf>
    <xf numFmtId="0" fontId="44" fillId="0" borderId="0" xfId="0" applyFont="1" applyAlignment="1" applyProtection="1">
      <alignment horizontal="center" vertical="center"/>
      <protection locked="0"/>
    </xf>
    <xf numFmtId="0" fontId="44" fillId="0" borderId="12" xfId="0" applyFont="1" applyBorder="1" applyAlignment="1" applyProtection="1">
      <alignment horizontal="center" vertical="center"/>
      <protection locked="0"/>
    </xf>
    <xf numFmtId="0" fontId="45" fillId="0" borderId="12" xfId="0" applyFont="1" applyBorder="1" applyAlignment="1" applyProtection="1">
      <alignment horizontal="center" vertical="center"/>
      <protection locked="0"/>
    </xf>
    <xf numFmtId="9" fontId="52" fillId="25" borderId="24" xfId="50" applyFont="1" applyFill="1" applyBorder="1" applyAlignment="1">
      <alignment horizontal="center" vertical="center" wrapText="1"/>
    </xf>
    <xf numFmtId="0" fontId="35" fillId="22" borderId="24" xfId="0" applyFont="1" applyFill="1" applyBorder="1" applyAlignment="1">
      <alignment horizontal="center" vertical="center" textRotation="90" wrapText="1"/>
    </xf>
    <xf numFmtId="0" fontId="35" fillId="22" borderId="0" xfId="0" applyFont="1" applyFill="1" applyAlignment="1">
      <alignment horizontal="center" vertical="center" textRotation="90" wrapText="1"/>
    </xf>
    <xf numFmtId="0" fontId="3" fillId="30" borderId="0" xfId="34" applyFill="1" applyAlignment="1">
      <alignment horizontal="left" vertical="top" wrapText="1"/>
    </xf>
    <xf numFmtId="0" fontId="3" fillId="30" borderId="58" xfId="34" applyFill="1" applyBorder="1" applyAlignment="1">
      <alignment horizontal="left" vertical="top" wrapText="1"/>
    </xf>
    <xf numFmtId="0" fontId="36" fillId="30" borderId="0" xfId="34" applyFont="1" applyFill="1" applyAlignment="1">
      <alignment horizontal="left" wrapText="1" indent="1"/>
    </xf>
    <xf numFmtId="0" fontId="3" fillId="30" borderId="55" xfId="34" applyFill="1" applyBorder="1" applyAlignment="1">
      <alignment horizontal="left" wrapText="1" indent="1"/>
    </xf>
    <xf numFmtId="0" fontId="3" fillId="30" borderId="0" xfId="34" applyFill="1" applyAlignment="1">
      <alignment horizontal="left" wrapText="1" indent="1"/>
    </xf>
    <xf numFmtId="0" fontId="3" fillId="30" borderId="0" xfId="34" applyFill="1" applyAlignment="1">
      <alignment horizontal="left" vertical="center" wrapText="1" indent="1"/>
    </xf>
    <xf numFmtId="0" fontId="58" fillId="0" borderId="55" xfId="34" applyFont="1" applyBorder="1" applyAlignment="1">
      <alignment horizontal="left" wrapText="1" indent="2"/>
    </xf>
    <xf numFmtId="0" fontId="58" fillId="0" borderId="0" xfId="34" applyFont="1" applyAlignment="1">
      <alignment horizontal="left" wrapText="1" indent="2"/>
    </xf>
    <xf numFmtId="0" fontId="58" fillId="0" borderId="56" xfId="34" applyFont="1" applyBorder="1" applyAlignment="1">
      <alignment horizontal="left" wrapText="1" indent="2"/>
    </xf>
    <xf numFmtId="0" fontId="3" fillId="30" borderId="58" xfId="34" applyFill="1" applyBorder="1" applyAlignment="1">
      <alignment horizontal="left" vertical="center" wrapText="1"/>
    </xf>
    <xf numFmtId="0" fontId="55" fillId="30" borderId="55" xfId="34" applyFont="1" applyFill="1" applyBorder="1" applyAlignment="1">
      <alignment horizontal="center"/>
    </xf>
    <xf numFmtId="0" fontId="55" fillId="30" borderId="0" xfId="34" applyFont="1" applyFill="1" applyAlignment="1">
      <alignment horizontal="center"/>
    </xf>
    <xf numFmtId="0" fontId="55" fillId="30" borderId="56" xfId="34" applyFont="1" applyFill="1" applyBorder="1" applyAlignment="1">
      <alignment horizontal="center"/>
    </xf>
    <xf numFmtId="0" fontId="3" fillId="30" borderId="56" xfId="34" applyFill="1" applyBorder="1" applyAlignment="1">
      <alignment horizontal="left" wrapText="1" indent="1"/>
    </xf>
    <xf numFmtId="0" fontId="3" fillId="30" borderId="0" xfId="34" applyFill="1" applyAlignment="1">
      <alignment horizontal="left" vertical="center" indent="1"/>
    </xf>
    <xf numFmtId="0" fontId="3" fillId="30" borderId="56" xfId="34" applyFill="1" applyBorder="1" applyAlignment="1">
      <alignment horizontal="left" vertical="center" indent="1"/>
    </xf>
    <xf numFmtId="0" fontId="3" fillId="21" borderId="55" xfId="34" applyFill="1" applyBorder="1" applyAlignment="1">
      <alignment horizontal="left" vertical="center" wrapText="1" indent="1"/>
    </xf>
    <xf numFmtId="0" fontId="3" fillId="21" borderId="0" xfId="34" applyFill="1" applyAlignment="1">
      <alignment horizontal="left" vertical="center" wrapText="1" indent="1"/>
    </xf>
    <xf numFmtId="0" fontId="3" fillId="21" borderId="56" xfId="34" applyFill="1" applyBorder="1" applyAlignment="1">
      <alignment horizontal="left" vertical="center" wrapText="1" indent="1"/>
    </xf>
    <xf numFmtId="0" fontId="24" fillId="0" borderId="0" xfId="0" applyFont="1" applyAlignment="1" applyProtection="1">
      <alignment horizontal="center" vertical="center" wrapText="1"/>
      <protection locked="0"/>
    </xf>
    <xf numFmtId="41" fontId="35" fillId="22" borderId="24" xfId="56" applyFont="1" applyFill="1" applyBorder="1" applyAlignment="1" applyProtection="1">
      <alignment horizontal="center" vertical="center" wrapText="1"/>
    </xf>
    <xf numFmtId="41" fontId="35" fillId="22" borderId="0" xfId="56" applyFont="1" applyFill="1" applyBorder="1" applyAlignment="1" applyProtection="1">
      <alignment horizontal="center" vertical="center" wrapText="1"/>
    </xf>
    <xf numFmtId="0" fontId="36" fillId="18" borderId="10" xfId="0" applyFont="1" applyFill="1" applyBorder="1" applyAlignment="1" applyProtection="1">
      <alignment horizontal="left" vertical="center"/>
      <protection locked="0"/>
    </xf>
    <xf numFmtId="0" fontId="36" fillId="0" borderId="0" xfId="0" applyFont="1" applyAlignment="1">
      <alignment horizontal="center" vertical="center"/>
    </xf>
    <xf numFmtId="0" fontId="42" fillId="21" borderId="12" xfId="0" applyFont="1" applyFill="1" applyBorder="1" applyAlignment="1">
      <alignment horizontal="center" vertical="center" wrapText="1"/>
    </xf>
    <xf numFmtId="0" fontId="3" fillId="18" borderId="10" xfId="0" applyFont="1" applyFill="1" applyBorder="1" applyAlignment="1" applyProtection="1">
      <alignment horizontal="left" vertical="center"/>
      <protection locked="0"/>
    </xf>
    <xf numFmtId="0" fontId="35" fillId="22" borderId="52" xfId="0" applyFont="1" applyFill="1" applyBorder="1" applyAlignment="1">
      <alignment horizontal="center" vertical="center" wrapText="1"/>
    </xf>
    <xf numFmtId="0" fontId="47" fillId="23" borderId="24" xfId="0" applyFont="1" applyFill="1" applyBorder="1" applyAlignment="1" applyProtection="1">
      <alignment horizontal="center" vertical="center" wrapText="1"/>
      <protection locked="0"/>
    </xf>
    <xf numFmtId="0" fontId="47" fillId="23" borderId="0" xfId="0" applyFont="1" applyFill="1" applyAlignment="1" applyProtection="1">
      <alignment horizontal="center" vertical="center" wrapText="1"/>
      <protection locked="0"/>
    </xf>
    <xf numFmtId="0" fontId="55" fillId="18" borderId="10" xfId="0" applyFont="1" applyFill="1" applyBorder="1" applyAlignment="1" applyProtection="1">
      <alignment horizontal="center" vertical="center"/>
      <protection locked="0"/>
    </xf>
    <xf numFmtId="0" fontId="55" fillId="18" borderId="15" xfId="0" applyFont="1" applyFill="1" applyBorder="1" applyAlignment="1" applyProtection="1">
      <alignment horizontal="center" vertical="center"/>
      <protection locked="0"/>
    </xf>
    <xf numFmtId="0" fontId="55" fillId="18" borderId="16" xfId="0" applyFont="1" applyFill="1" applyBorder="1" applyAlignment="1" applyProtection="1">
      <alignment horizontal="center" vertical="center"/>
      <protection locked="0"/>
    </xf>
    <xf numFmtId="0" fontId="55" fillId="18" borderId="60" xfId="0" applyFont="1" applyFill="1" applyBorder="1" applyAlignment="1" applyProtection="1">
      <alignment horizontal="center" vertical="center"/>
      <protection locked="0"/>
    </xf>
    <xf numFmtId="0" fontId="55" fillId="18" borderId="54" xfId="0" applyFont="1" applyFill="1" applyBorder="1" applyAlignment="1" applyProtection="1">
      <alignment horizontal="center" vertical="center"/>
      <protection locked="0"/>
    </xf>
    <xf numFmtId="0" fontId="55" fillId="18" borderId="0" xfId="0" applyFont="1" applyFill="1" applyAlignment="1" applyProtection="1">
      <alignment horizontal="center" vertical="center"/>
      <protection locked="0"/>
    </xf>
    <xf numFmtId="0" fontId="55" fillId="18" borderId="61" xfId="0" applyFont="1" applyFill="1" applyBorder="1" applyAlignment="1" applyProtection="1">
      <alignment horizontal="center" vertical="center"/>
      <protection locked="0"/>
    </xf>
    <xf numFmtId="0" fontId="55" fillId="18" borderId="11" xfId="0" applyFont="1" applyFill="1" applyBorder="1" applyAlignment="1" applyProtection="1">
      <alignment horizontal="center" vertical="center"/>
      <protection locked="0"/>
    </xf>
    <xf numFmtId="0" fontId="55" fillId="18" borderId="12" xfId="0" applyFont="1" applyFill="1" applyBorder="1" applyAlignment="1" applyProtection="1">
      <alignment horizontal="center" vertical="center"/>
      <protection locked="0"/>
    </xf>
    <xf numFmtId="0" fontId="55" fillId="18" borderId="62" xfId="0" applyFont="1" applyFill="1" applyBorder="1" applyAlignment="1" applyProtection="1">
      <alignment horizontal="center" vertical="center"/>
      <protection locked="0"/>
    </xf>
    <xf numFmtId="0" fontId="24" fillId="0" borderId="0" xfId="34" applyFont="1" applyAlignment="1" applyProtection="1">
      <alignment horizontal="center" wrapText="1"/>
      <protection locked="0"/>
    </xf>
    <xf numFmtId="0" fontId="35" fillId="28" borderId="0" xfId="34" applyFont="1" applyFill="1" applyAlignment="1" applyProtection="1">
      <alignment horizontal="center" vertical="center" wrapText="1"/>
      <protection locked="0"/>
    </xf>
    <xf numFmtId="0" fontId="35" fillId="28" borderId="48" xfId="34" applyFont="1" applyFill="1" applyBorder="1" applyAlignment="1" applyProtection="1">
      <alignment horizontal="center" vertical="center" wrapText="1"/>
      <protection locked="0"/>
    </xf>
    <xf numFmtId="0" fontId="35" fillId="28" borderId="84" xfId="34" applyFont="1" applyFill="1" applyBorder="1" applyAlignment="1">
      <alignment horizontal="center" vertical="center"/>
    </xf>
    <xf numFmtId="0" fontId="35" fillId="28" borderId="0" xfId="34" applyFont="1" applyFill="1" applyAlignment="1">
      <alignment horizontal="center" vertical="center"/>
    </xf>
    <xf numFmtId="0" fontId="35" fillId="28" borderId="48" xfId="34" applyFont="1" applyFill="1" applyBorder="1" applyAlignment="1">
      <alignment horizontal="center" vertical="center"/>
    </xf>
    <xf numFmtId="0" fontId="35" fillId="28" borderId="28" xfId="34" applyFont="1" applyFill="1" applyBorder="1" applyAlignment="1">
      <alignment horizontal="center" vertical="center" wrapText="1"/>
    </xf>
    <xf numFmtId="0" fontId="35" fillId="28" borderId="48" xfId="34" applyFont="1" applyFill="1" applyBorder="1" applyAlignment="1">
      <alignment horizontal="center" vertical="center" wrapText="1"/>
    </xf>
    <xf numFmtId="0" fontId="35" fillId="28" borderId="45" xfId="34" applyFont="1" applyFill="1" applyBorder="1" applyAlignment="1">
      <alignment horizontal="center" vertical="center"/>
    </xf>
    <xf numFmtId="0" fontId="46" fillId="29" borderId="78" xfId="34" applyFont="1" applyFill="1" applyBorder="1" applyAlignment="1">
      <alignment horizontal="center" vertical="center" wrapText="1"/>
    </xf>
    <xf numFmtId="0" fontId="46" fillId="29" borderId="70" xfId="34" applyFont="1" applyFill="1" applyBorder="1" applyAlignment="1">
      <alignment horizontal="center" vertical="center" wrapText="1"/>
    </xf>
    <xf numFmtId="0" fontId="69" fillId="35" borderId="77" xfId="0" applyFont="1" applyFill="1" applyBorder="1" applyAlignment="1">
      <alignment horizontal="center" vertical="center" wrapText="1"/>
    </xf>
    <xf numFmtId="0" fontId="69" fillId="35" borderId="79" xfId="0" applyFont="1" applyFill="1" applyBorder="1" applyAlignment="1">
      <alignment horizontal="center" vertical="center" wrapText="1"/>
    </xf>
    <xf numFmtId="0" fontId="69" fillId="35" borderId="82" xfId="0" applyFont="1" applyFill="1" applyBorder="1" applyAlignment="1">
      <alignment horizontal="center" vertical="center" wrapText="1"/>
    </xf>
    <xf numFmtId="0" fontId="46" fillId="29" borderId="78" xfId="34" applyFont="1" applyFill="1" applyBorder="1" applyAlignment="1">
      <alignment horizontal="center" wrapText="1"/>
    </xf>
    <xf numFmtId="0" fontId="46" fillId="29" borderId="70" xfId="34" applyFont="1" applyFill="1" applyBorder="1" applyAlignment="1">
      <alignment horizontal="center" wrapText="1"/>
    </xf>
    <xf numFmtId="0" fontId="36" fillId="27" borderId="70" xfId="34" applyFont="1" applyFill="1" applyBorder="1" applyAlignment="1">
      <alignment horizontal="center" wrapText="1"/>
    </xf>
    <xf numFmtId="0" fontId="35" fillId="28" borderId="28" xfId="34" applyFont="1" applyFill="1" applyBorder="1" applyAlignment="1" applyProtection="1">
      <alignment horizontal="center" vertical="center" wrapText="1"/>
      <protection locked="0"/>
    </xf>
    <xf numFmtId="0" fontId="35" fillId="28" borderId="44" xfId="34" applyFont="1" applyFill="1" applyBorder="1" applyAlignment="1">
      <alignment horizontal="center" vertical="center" wrapText="1"/>
    </xf>
    <xf numFmtId="0" fontId="35" fillId="28" borderId="46" xfId="34" applyFont="1" applyFill="1" applyBorder="1" applyAlignment="1">
      <alignment horizontal="center" vertical="center" wrapText="1"/>
    </xf>
    <xf numFmtId="0" fontId="35" fillId="28" borderId="47" xfId="34" applyFont="1" applyFill="1" applyBorder="1" applyAlignment="1">
      <alignment horizontal="center" vertical="center" wrapText="1"/>
    </xf>
    <xf numFmtId="0" fontId="35" fillId="28" borderId="45" xfId="34" applyFont="1" applyFill="1" applyBorder="1" applyAlignment="1">
      <alignment horizontal="center" vertical="center" wrapText="1"/>
    </xf>
    <xf numFmtId="0" fontId="35" fillId="28" borderId="0" xfId="34" applyFont="1" applyFill="1" applyAlignment="1">
      <alignment horizontal="center" vertical="center" wrapText="1"/>
    </xf>
    <xf numFmtId="0" fontId="35" fillId="31" borderId="45" xfId="34" applyFont="1" applyFill="1" applyBorder="1" applyAlignment="1">
      <alignment horizontal="center" vertical="center" wrapText="1"/>
    </xf>
    <xf numFmtId="0" fontId="35" fillId="31" borderId="0" xfId="34" applyFont="1" applyFill="1" applyAlignment="1">
      <alignment horizontal="center" vertical="center" wrapText="1"/>
    </xf>
    <xf numFmtId="0" fontId="35" fillId="31" borderId="48" xfId="34" applyFont="1" applyFill="1" applyBorder="1" applyAlignment="1">
      <alignment horizontal="center" vertical="center" wrapText="1"/>
    </xf>
    <xf numFmtId="0" fontId="36" fillId="27" borderId="70" xfId="34" applyFont="1" applyFill="1" applyBorder="1" applyAlignment="1">
      <alignment horizontal="center" vertical="center" wrapText="1"/>
    </xf>
    <xf numFmtId="0" fontId="35" fillId="28" borderId="75" xfId="34" applyFont="1" applyFill="1" applyBorder="1" applyAlignment="1">
      <alignment horizontal="center" vertical="center"/>
    </xf>
    <xf numFmtId="0" fontId="35" fillId="28" borderId="76" xfId="34" applyFont="1" applyFill="1" applyBorder="1" applyAlignment="1">
      <alignment horizontal="center" vertical="center"/>
    </xf>
    <xf numFmtId="0" fontId="35" fillId="28" borderId="77" xfId="34" applyFont="1" applyFill="1" applyBorder="1" applyAlignment="1">
      <alignment horizontal="center" vertical="center"/>
    </xf>
    <xf numFmtId="0" fontId="69" fillId="35" borderId="72" xfId="0" applyFont="1" applyFill="1" applyBorder="1" applyAlignment="1">
      <alignment horizontal="center" vertical="center" wrapText="1"/>
    </xf>
    <xf numFmtId="0" fontId="69" fillId="35" borderId="73" xfId="0" applyFont="1" applyFill="1" applyBorder="1" applyAlignment="1">
      <alignment horizontal="center" vertical="center" wrapText="1"/>
    </xf>
    <xf numFmtId="0" fontId="69" fillId="35" borderId="74" xfId="0" applyFont="1" applyFill="1" applyBorder="1" applyAlignment="1">
      <alignment horizontal="center" vertical="center" wrapText="1"/>
    </xf>
    <xf numFmtId="0" fontId="69" fillId="35" borderId="76" xfId="0" applyFont="1" applyFill="1" applyBorder="1" applyAlignment="1">
      <alignment horizontal="center" vertical="center" wrapText="1"/>
    </xf>
    <xf numFmtId="0" fontId="69" fillId="35" borderId="0" xfId="0" applyFont="1" applyFill="1" applyAlignment="1">
      <alignment horizontal="center" vertical="center" wrapText="1"/>
    </xf>
    <xf numFmtId="0" fontId="69" fillId="35" borderId="81" xfId="0" applyFont="1" applyFill="1" applyBorder="1" applyAlignment="1">
      <alignment horizontal="center" vertical="center" wrapText="1"/>
    </xf>
    <xf numFmtId="0" fontId="26" fillId="0" borderId="10" xfId="34" applyFont="1" applyBorder="1" applyAlignment="1" applyProtection="1">
      <alignment horizontal="center" vertical="center"/>
      <protection locked="0"/>
    </xf>
    <xf numFmtId="0" fontId="71" fillId="0" borderId="10" xfId="34" applyFont="1" applyBorder="1" applyAlignment="1" applyProtection="1">
      <alignment horizontal="center" vertical="center"/>
      <protection locked="0"/>
    </xf>
    <xf numFmtId="0" fontId="55" fillId="18" borderId="10" xfId="34" applyFont="1" applyFill="1" applyBorder="1" applyAlignment="1" applyProtection="1">
      <alignment horizontal="center" vertical="center"/>
      <protection locked="0"/>
    </xf>
    <xf numFmtId="0" fontId="67" fillId="34" borderId="0" xfId="0" applyFont="1" applyFill="1" applyAlignment="1">
      <alignment horizontal="center" vertical="center"/>
    </xf>
    <xf numFmtId="0" fontId="67" fillId="34" borderId="19" xfId="0" applyFont="1" applyFill="1" applyBorder="1" applyAlignment="1">
      <alignment horizontal="center" vertical="center"/>
    </xf>
    <xf numFmtId="0" fontId="36" fillId="18" borderId="10" xfId="34" applyFont="1" applyFill="1" applyBorder="1" applyAlignment="1" applyProtection="1">
      <alignment horizontal="left" vertical="center" indent="1"/>
      <protection locked="0"/>
    </xf>
    <xf numFmtId="0" fontId="36" fillId="18" borderId="10" xfId="34" applyFont="1" applyFill="1" applyBorder="1" applyAlignment="1" applyProtection="1">
      <alignment horizontal="center" vertical="center"/>
      <protection locked="0"/>
    </xf>
    <xf numFmtId="0" fontId="36" fillId="18" borderId="10" xfId="34" applyFont="1" applyFill="1" applyBorder="1" applyAlignment="1" applyProtection="1">
      <alignment horizontal="center"/>
      <protection locked="0"/>
    </xf>
    <xf numFmtId="0" fontId="55" fillId="18" borderId="10" xfId="34" applyFont="1" applyFill="1" applyBorder="1" applyAlignment="1" applyProtection="1">
      <alignment horizontal="center"/>
      <protection locked="0"/>
    </xf>
    <xf numFmtId="0" fontId="35" fillId="19" borderId="30" xfId="0" applyFont="1" applyFill="1" applyBorder="1" applyAlignment="1">
      <alignment horizontal="center" vertical="center"/>
    </xf>
    <xf numFmtId="0" fontId="35" fillId="19" borderId="31" xfId="0" applyFont="1" applyFill="1" applyBorder="1" applyAlignment="1">
      <alignment horizontal="center" vertical="center"/>
    </xf>
    <xf numFmtId="0" fontId="35" fillId="19" borderId="33" xfId="0" applyFont="1" applyFill="1" applyBorder="1" applyAlignment="1">
      <alignment horizontal="center" vertical="center"/>
    </xf>
    <xf numFmtId="0" fontId="35" fillId="19" borderId="12" xfId="0" applyFont="1" applyFill="1" applyBorder="1" applyAlignment="1">
      <alignment horizontal="center" vertical="center"/>
    </xf>
    <xf numFmtId="0" fontId="3" fillId="20" borderId="32" xfId="0" applyFont="1" applyFill="1" applyBorder="1" applyAlignment="1">
      <alignment horizontal="center" vertical="center"/>
    </xf>
    <xf numFmtId="0" fontId="3" fillId="20" borderId="34" xfId="0" applyFont="1" applyFill="1" applyBorder="1" applyAlignment="1">
      <alignment horizontal="center" vertical="center"/>
    </xf>
    <xf numFmtId="0" fontId="48" fillId="0" borderId="35" xfId="0" applyFont="1" applyBorder="1" applyAlignment="1">
      <alignment horizontal="center" vertical="center"/>
    </xf>
    <xf numFmtId="0" fontId="48" fillId="0" borderId="36" xfId="0" applyFont="1" applyBorder="1" applyAlignment="1">
      <alignment horizontal="center" vertical="center"/>
    </xf>
    <xf numFmtId="0" fontId="48" fillId="0" borderId="37" xfId="0" applyFont="1" applyBorder="1" applyAlignment="1">
      <alignment horizontal="center" vertical="center"/>
    </xf>
    <xf numFmtId="0" fontId="35" fillId="19" borderId="38" xfId="0" applyFont="1" applyFill="1" applyBorder="1" applyAlignment="1">
      <alignment horizontal="center" vertical="center"/>
    </xf>
    <xf numFmtId="0" fontId="35" fillId="19" borderId="19" xfId="0" applyFont="1" applyFill="1" applyBorder="1" applyAlignment="1">
      <alignment horizontal="center" vertical="center"/>
    </xf>
    <xf numFmtId="0" fontId="35" fillId="19" borderId="39" xfId="0" applyFont="1" applyFill="1" applyBorder="1" applyAlignment="1">
      <alignment horizontal="center" vertical="center"/>
    </xf>
    <xf numFmtId="0" fontId="3" fillId="21" borderId="10" xfId="0" applyFont="1" applyFill="1" applyBorder="1" applyAlignment="1">
      <alignment horizontal="center"/>
    </xf>
    <xf numFmtId="0" fontId="3" fillId="0" borderId="0" xfId="0" applyFont="1" applyAlignment="1">
      <alignment horizontal="left" vertical="center" wrapText="1"/>
    </xf>
    <xf numFmtId="0" fontId="3" fillId="0" borderId="0" xfId="0" applyFont="1" applyAlignment="1">
      <alignment horizontal="left" vertical="center"/>
    </xf>
    <xf numFmtId="0" fontId="0" fillId="0" borderId="0" xfId="0" applyAlignment="1">
      <alignment horizontal="left" vertical="center"/>
    </xf>
    <xf numFmtId="0" fontId="0" fillId="0" borderId="0" xfId="0" applyNumberFormat="1"/>
    <xf numFmtId="10" fontId="0" fillId="30" borderId="0" xfId="0" applyNumberFormat="1" applyFill="1" applyBorder="1"/>
    <xf numFmtId="0" fontId="75" fillId="33" borderId="0" xfId="0" applyFont="1" applyFill="1" applyBorder="1" applyAlignment="1">
      <alignment horizontal="center"/>
    </xf>
    <xf numFmtId="10" fontId="0" fillId="30" borderId="0" xfId="0" applyNumberFormat="1" applyFill="1" applyBorder="1" applyAlignment="1">
      <alignment horizontal="center"/>
    </xf>
  </cellXfs>
  <cellStyles count="61">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Bueno" xfId="19" builtinId="26" customBuiltin="1"/>
    <cellStyle name="Cálculo" xfId="20" builtinId="22" customBuiltin="1"/>
    <cellStyle name="Celda de comprobación" xfId="21" builtinId="23" customBuiltin="1"/>
    <cellStyle name="Celda vinculada" xfId="22" builtinId="24" customBuiltin="1"/>
    <cellStyle name="Encabezado 1" xfId="45" builtinId="16" customBuiltin="1"/>
    <cellStyle name="Encabezado 4" xfId="23" builtinId="19" customBuiltin="1"/>
    <cellStyle name="Énfasis1" xfId="24" builtinId="29" customBuiltin="1"/>
    <cellStyle name="Énfasis2" xfId="25" builtinId="33" customBuiltin="1"/>
    <cellStyle name="Énfasis3" xfId="26" builtinId="37" customBuiltin="1"/>
    <cellStyle name="Énfasis4" xfId="27" builtinId="41" customBuiltin="1"/>
    <cellStyle name="Énfasis5" xfId="28" builtinId="45" customBuiltin="1"/>
    <cellStyle name="Énfasis6" xfId="29" builtinId="49" customBuiltin="1"/>
    <cellStyle name="Entrada" xfId="30" builtinId="20" customBuiltin="1"/>
    <cellStyle name="Hipervínculo" xfId="60" builtinId="8"/>
    <cellStyle name="Incorrecto" xfId="31" builtinId="27" customBuiltin="1"/>
    <cellStyle name="Millares" xfId="57" builtinId="3"/>
    <cellStyle name="Millares [0]" xfId="56" builtinId="6"/>
    <cellStyle name="Millares 2" xfId="59" xr:uid="{00000000-0005-0000-0000-000022000000}"/>
    <cellStyle name="Millares 3" xfId="32" xr:uid="{00000000-0005-0000-0000-000023000000}"/>
    <cellStyle name="Moneda [0]" xfId="49" builtinId="7"/>
    <cellStyle name="Moneda [0] 2" xfId="52" xr:uid="{00000000-0005-0000-0000-000025000000}"/>
    <cellStyle name="Neutral" xfId="33" builtinId="28" customBuiltin="1"/>
    <cellStyle name="Normal" xfId="0" builtinId="0"/>
    <cellStyle name="Normal 10" xfId="58" xr:uid="{00000000-0005-0000-0000-000028000000}"/>
    <cellStyle name="Normal 2" xfId="34" xr:uid="{00000000-0005-0000-0000-000029000000}"/>
    <cellStyle name="Normal 3" xfId="35" xr:uid="{00000000-0005-0000-0000-00002A000000}"/>
    <cellStyle name="Normal 4" xfId="36" xr:uid="{00000000-0005-0000-0000-00002B000000}"/>
    <cellStyle name="Normal 5" xfId="37" xr:uid="{00000000-0005-0000-0000-00002C000000}"/>
    <cellStyle name="Normal 6" xfId="38" xr:uid="{00000000-0005-0000-0000-00002D000000}"/>
    <cellStyle name="Normal 7" xfId="39" xr:uid="{00000000-0005-0000-0000-00002E000000}"/>
    <cellStyle name="Normal 8" xfId="53" xr:uid="{00000000-0005-0000-0000-00002F000000}"/>
    <cellStyle name="Normal 9" xfId="54" xr:uid="{00000000-0005-0000-0000-000030000000}"/>
    <cellStyle name="Notas" xfId="40" builtinId="10" customBuiltin="1"/>
    <cellStyle name="Porcentaje" xfId="50" builtinId="5"/>
    <cellStyle name="Porcentaje 2" xfId="51" xr:uid="{00000000-0005-0000-0000-000033000000}"/>
    <cellStyle name="Porcentaje 3" xfId="55" xr:uid="{00000000-0005-0000-0000-000034000000}"/>
    <cellStyle name="Salida" xfId="41" builtinId="21" customBuiltin="1"/>
    <cellStyle name="Texto de advertencia" xfId="42" builtinId="11" customBuiltin="1"/>
    <cellStyle name="Texto explicativo" xfId="43" builtinId="53" customBuiltin="1"/>
    <cellStyle name="Título" xfId="44" builtinId="15" customBuiltin="1"/>
    <cellStyle name="Título 2" xfId="46" builtinId="17" customBuiltin="1"/>
    <cellStyle name="Título 3" xfId="47" builtinId="18" customBuiltin="1"/>
    <cellStyle name="Total" xfId="48" builtinId="25" customBuiltin="1"/>
  </cellStyles>
  <dxfs count="240">
    <dxf>
      <alignment wrapText="1" indent="0"/>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fill>
        <patternFill patternType="solid">
          <bgColor theme="0"/>
        </patternFill>
      </fill>
    </dxf>
    <dxf>
      <fill>
        <patternFill>
          <bgColor theme="3"/>
        </patternFill>
      </fill>
    </dxf>
    <dxf>
      <font>
        <color theme="0"/>
      </font>
    </dxf>
    <dxf>
      <alignment horizontal="center"/>
    </dxf>
    <dxf>
      <alignment vertical="center"/>
    </dxf>
    <dxf>
      <border>
        <left/>
        <right/>
        <top/>
        <bottom/>
        <vertical/>
      </border>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color theme="0"/>
      </font>
    </dxf>
    <dxf>
      <numFmt numFmtId="166" formatCode="0.0%"/>
    </dxf>
    <dxf>
      <numFmt numFmtId="167" formatCode="_-* #,##0_-;\-* #,##0_-;_-* &quot;-&quot;??_-;_-@_-"/>
    </dxf>
    <dxf>
      <numFmt numFmtId="167" formatCode="_-* #,##0_-;\-* #,##0_-;_-* &quot;-&quot;??_-;_-@_-"/>
    </dxf>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ont>
        <color rgb="FF9C0006"/>
      </font>
      <fill>
        <patternFill>
          <bgColor rgb="FFFFC7CE"/>
        </patternFill>
      </fil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color rgb="FFC00000"/>
      </font>
      <fill>
        <patternFill>
          <bgColor theme="5" tint="0.79998168889431442"/>
        </patternFill>
      </fill>
      <border>
        <bottom/>
        <vertical/>
        <horizontal/>
      </border>
    </dxf>
    <dxf>
      <font>
        <b/>
        <i val="0"/>
        <strike val="0"/>
        <color rgb="FFFFC000"/>
      </font>
      <fill>
        <patternFill>
          <bgColor rgb="FFFFFFCC"/>
        </patternFill>
      </fill>
      <border>
        <bottom style="thin">
          <color rgb="FFFFC000"/>
        </bottom>
        <vertical/>
        <horizontal/>
      </border>
    </dxf>
    <dxf>
      <font>
        <b/>
        <i val="0"/>
        <color rgb="FF00B050"/>
      </font>
      <fill>
        <patternFill>
          <bgColor theme="6" tint="0.59996337778862885"/>
        </patternFill>
      </fill>
    </dxf>
    <dxf>
      <numFmt numFmtId="14" formatCode="0.00%"/>
    </dxf>
    <dxf>
      <font>
        <color rgb="FF9C0006"/>
      </font>
      <fill>
        <patternFill>
          <fgColor rgb="FF9C0006"/>
          <bgColor rgb="FF9C0006"/>
        </patternFill>
      </fill>
    </dxf>
    <dxf>
      <font>
        <color rgb="FF195D26"/>
      </font>
      <fill>
        <patternFill>
          <bgColor rgb="FF195D26"/>
        </patternFill>
      </fill>
    </dxf>
    <dxf>
      <numFmt numFmtId="14" formatCode="0.00%"/>
      <fill>
        <patternFill patternType="none"/>
      </fill>
    </dxf>
    <dxf>
      <numFmt numFmtId="14" formatCode="0.00%"/>
    </dxf>
    <dxf>
      <numFmt numFmtId="14" formatCode="0.00%"/>
    </dxf>
    <dxf>
      <numFmt numFmtId="14" formatCode="0.00%"/>
    </dxf>
    <dxf>
      <font>
        <b val="0"/>
        <i val="0"/>
        <strike val="0"/>
        <condense val="0"/>
        <extend val="0"/>
        <outline val="0"/>
        <shadow val="0"/>
        <u val="none"/>
        <vertAlign val="baseline"/>
        <sz val="10"/>
        <color auto="1"/>
        <name val="Arial Unicode MS"/>
        <scheme val="none"/>
      </font>
      <numFmt numFmtId="167" formatCode="_-* #,##0_-;\-* #,##0_-;_-* &quot;-&quot;??_-;_-@_-"/>
    </dxf>
    <dxf>
      <font>
        <b val="0"/>
        <i val="0"/>
        <strike val="0"/>
        <condense val="0"/>
        <extend val="0"/>
        <outline val="0"/>
        <shadow val="0"/>
        <u val="none"/>
        <vertAlign val="baseline"/>
        <sz val="10"/>
        <color auto="1"/>
        <name val="Arial Unicode MS"/>
        <scheme val="none"/>
      </font>
      <numFmt numFmtId="167" formatCode="_-* #,##0_-;\-* #,##0_-;_-* &quot;-&quot;??_-;_-@_-"/>
    </dxf>
    <dxf>
      <font>
        <b val="0"/>
        <i val="0"/>
        <strike val="0"/>
        <condense val="0"/>
        <extend val="0"/>
        <outline val="0"/>
        <shadow val="0"/>
        <u val="none"/>
        <vertAlign val="baseline"/>
        <sz val="10"/>
        <color auto="1"/>
        <name val="Arial Unicode MS"/>
        <scheme val="none"/>
      </font>
      <numFmt numFmtId="167" formatCode="_-* #,##0_-;\-* #,##0_-;_-* &quot;-&quot;??_-;_-@_-"/>
    </dxf>
    <dxf>
      <font>
        <b val="0"/>
        <i val="0"/>
        <strike val="0"/>
        <condense val="0"/>
        <extend val="0"/>
        <outline val="0"/>
        <shadow val="0"/>
        <u val="none"/>
        <vertAlign val="baseline"/>
        <sz val="10"/>
        <color auto="1"/>
        <name val="Arial Unicode MS"/>
        <scheme val="none"/>
      </font>
      <numFmt numFmtId="167" formatCode="_-* #,##0_-;\-* #,##0_-;_-* &quot;-&quot;??_-;_-@_-"/>
    </dxf>
    <dxf>
      <font>
        <b val="0"/>
        <i val="0"/>
        <strike val="0"/>
        <condense val="0"/>
        <extend val="0"/>
        <outline val="0"/>
        <shadow val="0"/>
        <u val="none"/>
        <vertAlign val="baseline"/>
        <sz val="10"/>
        <color auto="1"/>
        <name val="Arial Unicode MS"/>
        <scheme val="none"/>
      </font>
      <numFmt numFmtId="167" formatCode="_-* #,##0_-;\-* #,##0_-;_-* &quot;-&quot;??_-;_-@_-"/>
    </dxf>
    <dxf>
      <font>
        <b val="0"/>
        <i val="0"/>
        <strike val="0"/>
        <condense val="0"/>
        <extend val="0"/>
        <outline val="0"/>
        <shadow val="0"/>
        <u val="none"/>
        <vertAlign val="baseline"/>
        <sz val="10"/>
        <color auto="1"/>
        <name val="Arial Unicode MS"/>
        <scheme val="none"/>
      </font>
    </dxf>
    <dxf>
      <font>
        <b/>
        <i val="0"/>
        <strike val="0"/>
        <condense val="0"/>
        <extend val="0"/>
        <outline val="0"/>
        <shadow val="0"/>
        <u val="none"/>
        <vertAlign val="baseline"/>
        <sz val="10"/>
        <color theme="0"/>
        <name val="Arial"/>
        <scheme val="none"/>
      </font>
      <fill>
        <patternFill patternType="solid">
          <fgColor indexed="64"/>
          <bgColor rgb="FF122B4A"/>
        </patternFill>
      </fill>
      <alignment horizontal="center" vertical="center" textRotation="0" wrapText="0" indent="0" justifyLastLine="0" shrinkToFit="0" readingOrder="0"/>
    </dxf>
    <dxf>
      <font>
        <color theme="0"/>
      </font>
    </dxf>
    <dxf>
      <font>
        <color theme="0"/>
      </font>
    </dxf>
    <dxf>
      <fill>
        <patternFill patternType="solid">
          <bgColor theme="0"/>
        </patternFill>
      </fill>
    </dxf>
    <dxf>
      <fill>
        <patternFill patternType="solid">
          <bgColor theme="0"/>
        </patternFill>
      </fill>
    </dxf>
    <dxf>
      <fill>
        <patternFill patternType="solid">
          <bgColor theme="0"/>
        </patternFill>
      </fill>
    </dxf>
    <dxf>
      <numFmt numFmtId="167" formatCode="_-* #,##0_-;\-* #,##0_-;_-* &quot;-&quot;??_-;_-@_-"/>
    </dxf>
    <dxf>
      <numFmt numFmtId="167" formatCode="_-* #,##0_-;\-* #,##0_-;_-* &quot;-&quot;??_-;_-@_-"/>
    </dxf>
    <dxf>
      <numFmt numFmtId="166" formatCode="0.0%"/>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alignment vertical="bottom"/>
    </dxf>
    <dxf>
      <border>
        <left/>
        <right/>
        <top/>
        <bottom/>
        <vertical/>
      </border>
    </dxf>
    <dxf>
      <alignment vertical="center"/>
    </dxf>
    <dxf>
      <alignment horizontal="center"/>
    </dxf>
    <dxf>
      <font>
        <color theme="0"/>
      </font>
    </dxf>
    <dxf>
      <fill>
        <patternFill>
          <bgColor theme="3"/>
        </patternFill>
      </fill>
    </dxf>
    <dxf>
      <fill>
        <patternFill patternType="solid">
          <bgColor theme="0"/>
        </patternFill>
      </fill>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alignment wrapText="1" indent="0"/>
    </dxf>
    <dxf>
      <fill>
        <patternFill>
          <fgColor theme="3"/>
        </patternFill>
      </fill>
    </dxf>
    <dxf>
      <font>
        <b/>
        <i val="0"/>
      </font>
      <fill>
        <patternFill>
          <fgColor theme="3"/>
          <bgColor theme="3"/>
        </patternFill>
      </fill>
      <border>
        <bottom style="slantDashDot">
          <color auto="1"/>
        </bottom>
      </border>
    </dxf>
    <dxf>
      <fill>
        <patternFill>
          <fgColor theme="3"/>
          <bgColor theme="3"/>
        </patternFill>
      </fill>
    </dxf>
  </dxfs>
  <tableStyles count="1" defaultTableStyle="TableStyleMedium9" defaultPivotStyle="PivotStyleLight16">
    <tableStyle name="Estilo de tabla dinámica 1" table="0" count="3" xr9:uid="{00000000-0011-0000-FFFF-FFFF00000000}">
      <tableStyleElement type="headerRow" dxfId="239"/>
      <tableStyleElement type="firstHeaderCell" dxfId="238"/>
      <tableStyleElement type="pageFieldLabels" dxfId="237"/>
    </tableStyle>
  </tableStyles>
  <colors>
    <mruColors>
      <color rgb="FFFFFFCC"/>
      <color rgb="FFAAFF21"/>
      <color rgb="FFE65D00"/>
      <color rgb="FF9C0006"/>
      <color rgb="FF195D26"/>
      <color rgb="FF122B4A"/>
      <color rgb="FFFFFF99"/>
      <color rgb="FF003789"/>
      <color rgb="FF1F497D"/>
      <color rgb="FF005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[FOR-DE-144 Consolidado. 2026.xlsx]EVALUACIÓN LINEAS!TablaDinámica1</c:name>
    <c:fmtId val="0"/>
  </c:pivotSource>
  <c:chart>
    <c:title>
      <c:tx>
        <c:rich>
          <a:bodyPr/>
          <a:lstStyle/>
          <a:p>
            <a:pPr>
              <a:defRPr/>
            </a:pPr>
            <a:r>
              <a:rPr lang="es-CO"/>
              <a:t>Líneas</a:t>
            </a:r>
            <a:r>
              <a:rPr lang="es-CO" baseline="0"/>
              <a:t> estratégicas</a:t>
            </a:r>
            <a:endParaRPr lang="es-CO"/>
          </a:p>
        </c:rich>
      </c:tx>
      <c:overlay val="0"/>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'EVALUACIÓN LINEAS'!$C$7</c:f>
              <c:strCache>
                <c:ptCount val="1"/>
                <c:pt idx="0">
                  <c:v>Total</c:v>
                </c:pt>
              </c:strCache>
            </c:strRef>
          </c:tx>
          <c:invertIfNegative val="0"/>
          <c:cat>
            <c:strRef>
              <c:f>'EVALUACIÓN LINEAS'!$B$8:$B$13</c:f>
              <c:strCache>
                <c:ptCount val="6"/>
                <c:pt idx="1">
                  <c:v>L1 - Formación Académica Integral</c:v>
                </c:pt>
                <c:pt idx="2">
                  <c:v>L2 - Investigación y Redes de conocimiento para el desarrollo de la sociedad</c:v>
                </c:pt>
                <c:pt idx="3">
                  <c:v>L3 - Impacto regional, nacional e internacional desde la extensión y proyección social</c:v>
                </c:pt>
                <c:pt idx="4">
                  <c:v>L4 - Bienestar Universitario, Salud mental positiva, Inclusión y Democracia.</c:v>
                </c:pt>
                <c:pt idx="5">
                  <c:v>L5 - Modernización de la Gestión Administrativa </c:v>
                </c:pt>
              </c:strCache>
            </c:strRef>
          </c:cat>
          <c:val>
            <c:numRef>
              <c:f>'EVALUACIÓN LINEAS'!$C$8:$C$13</c:f>
              <c:numCache>
                <c:formatCode>0.00%</c:formatCode>
                <c:ptCount val="6"/>
                <c:pt idx="0">
                  <c:v>0</c:v>
                </c:pt>
                <c:pt idx="1">
                  <c:v>0.45554945519208423</c:v>
                </c:pt>
                <c:pt idx="2">
                  <c:v>0.23883277507544051</c:v>
                </c:pt>
                <c:pt idx="3">
                  <c:v>0.3980957764643881</c:v>
                </c:pt>
                <c:pt idx="4">
                  <c:v>0.53056195755297331</c:v>
                </c:pt>
                <c:pt idx="5">
                  <c:v>0.6069280478148219</c:v>
                </c:pt>
              </c:numCache>
            </c:numRef>
          </c:val>
          <c:extLst>
            <c:ext xmlns:c16="http://schemas.microsoft.com/office/drawing/2014/chart" uri="{C3380CC4-5D6E-409C-BE32-E72D297353CC}">
              <c16:uniqueId val="{00000005-C20D-AF40-BEE7-89EDFB7C98C5}"/>
            </c:ext>
          </c:extLst>
        </c:ser>
        <c:dLbls>
          <c:showLegendKey val="0"/>
          <c:showVal val="0"/>
          <c:showCatName val="0"/>
          <c:showSerName val="0"/>
          <c:showPercent val="0"/>
          <c:showBubbleSize val="0"/>
        </c:dLbls>
        <c:gapWidth val="219"/>
        <c:overlap val="-27"/>
        <c:axId val="981722736"/>
        <c:axId val="981724816"/>
      </c:barChart>
      <c:catAx>
        <c:axId val="98172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81724816"/>
        <c:crosses val="autoZero"/>
        <c:auto val="1"/>
        <c:lblAlgn val="ctr"/>
        <c:lblOffset val="100"/>
        <c:noMultiLvlLbl val="0"/>
      </c:catAx>
      <c:valAx>
        <c:axId val="981724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81722736"/>
        <c:crosses val="autoZero"/>
        <c:crossBetween val="between"/>
      </c:valAx>
    </c:plotArea>
    <c:plotVisOnly val="1"/>
    <c:dispBlanksAs val="gap"/>
    <c:showDLblsOverMax val="0"/>
    <c:extLst/>
  </c:chart>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[FOR-DE-144 Consolidado. 2026.xlsx]EVALUACIÓN LINEAS!TablaDinámica1</c:name>
    <c:fmtId val="1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Lineas</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63500" sx="102000" sy="102000" algn="ctr" rotWithShape="0">
              <a:prstClr val="black">
                <a:alpha val="20000"/>
              </a:prstClr>
            </a:outerShdw>
          </a:effectLst>
        </c:spPr>
      </c:pivotFmt>
      <c:pivotFmt>
        <c:idx val="2"/>
        <c:spPr>
          <a:solidFill>
            <a:schemeClr val="accent5"/>
          </a:solidFill>
          <a:ln>
            <a:noFill/>
          </a:ln>
          <a:effectLst>
            <a:outerShdw blurRad="63500" sx="102000" sy="102000" algn="ctr" rotWithShape="0">
              <a:prstClr val="black">
                <a:alpha val="20000"/>
              </a:prstClr>
            </a:outerShdw>
          </a:effectLst>
        </c:spPr>
      </c:pivotFmt>
      <c:pivotFmt>
        <c:idx val="3"/>
        <c:spPr>
          <a:solidFill>
            <a:schemeClr val="accent4"/>
          </a:solidFill>
          <a:ln>
            <a:noFill/>
          </a:ln>
          <a:effectLst>
            <a:outerShdw blurRad="63500" sx="102000" sy="102000" algn="ctr" rotWithShape="0">
              <a:prstClr val="black">
                <a:alpha val="20000"/>
              </a:prstClr>
            </a:outerShdw>
          </a:effectLst>
        </c:spPr>
      </c:pivotFmt>
      <c:pivotFmt>
        <c:idx val="4"/>
        <c:spPr>
          <a:solidFill>
            <a:schemeClr val="accent6">
              <a:lumMod val="60000"/>
            </a:schemeClr>
          </a:solidFill>
          <a:ln>
            <a:noFill/>
          </a:ln>
          <a:effectLst>
            <a:outerShdw blurRad="63500" sx="102000" sy="102000" algn="ctr" rotWithShape="0">
              <a:prstClr val="black">
                <a:alpha val="20000"/>
              </a:prstClr>
            </a:outerShdw>
          </a:effectLst>
        </c:spPr>
      </c:pivotFmt>
      <c:pivotFmt>
        <c:idx val="5"/>
        <c:spPr>
          <a:solidFill>
            <a:schemeClr val="accent5">
              <a:lumMod val="60000"/>
            </a:schemeClr>
          </a:solidFill>
          <a:ln>
            <a:noFill/>
          </a:ln>
          <a:effectLst>
            <a:outerShdw blurRad="63500" sx="102000" sy="102000" algn="ctr" rotWithShape="0">
              <a:prstClr val="black">
                <a:alpha val="20000"/>
              </a:prstClr>
            </a:outerShdw>
          </a:effectLst>
        </c:spPr>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marker>
          <c:symbol val="none"/>
        </c:marker>
        <c:dLbl>
          <c:idx val="0"/>
          <c:spPr>
            <a:noFill/>
            <a:ln>
              <a:noFill/>
            </a:ln>
            <a:effectLst/>
          </c:spPr>
          <c:txPr>
            <a:bodyPr wrap="square" lIns="38100" tIns="19050" rIns="38100" bIns="19050" anchor="ctr">
              <a:spAutoFit/>
            </a:bodyPr>
            <a:lstStyle/>
            <a:p>
              <a:pPr>
                <a:defRPr/>
              </a:pPr>
              <a:endParaRPr lang="es-CO"/>
            </a:p>
          </c:txPr>
          <c:showLegendKey val="0"/>
          <c:showVal val="0"/>
          <c:showCatName val="0"/>
          <c:showSerName val="0"/>
          <c:showPercent val="1"/>
          <c:showBubbleSize val="0"/>
          <c:extLst>
            <c:ext xmlns:c15="http://schemas.microsoft.com/office/drawing/2012/chart" uri="{CE6537A1-D6FC-4f65-9D91-7224C49458BB}"/>
          </c:extLst>
        </c:dLbl>
      </c:pivotFmt>
      <c:pivotFmt>
        <c:idx val="31"/>
        <c:marker>
          <c:symbol val="none"/>
        </c:marker>
        <c:dLbl>
          <c:idx val="0"/>
          <c:spPr>
            <a:noFill/>
            <a:ln>
              <a:noFill/>
            </a:ln>
            <a:effectLst/>
          </c:spPr>
          <c:txPr>
            <a:bodyPr wrap="square" lIns="38100" tIns="19050" rIns="38100" bIns="19050" anchor="ctr">
              <a:spAutoFit/>
            </a:bodyPr>
            <a:lstStyle/>
            <a:p>
              <a:pPr>
                <a:defRPr/>
              </a:pPr>
              <a:endParaRPr lang="es-CO"/>
            </a:p>
          </c:txPr>
          <c:showLegendKey val="0"/>
          <c:showVal val="0"/>
          <c:showCatName val="0"/>
          <c:showSerName val="0"/>
          <c:showPercent val="1"/>
          <c:showBubbleSize val="0"/>
          <c:extLst>
            <c:ext xmlns:c15="http://schemas.microsoft.com/office/drawing/2012/chart" uri="{CE6537A1-D6FC-4f65-9D91-7224C49458BB}"/>
          </c:extLst>
        </c:dLbl>
      </c:pivotFmt>
      <c:pivotFmt>
        <c:idx val="32"/>
        <c:marker>
          <c:symbol val="none"/>
        </c:marker>
        <c:dLbl>
          <c:idx val="0"/>
          <c:spPr>
            <a:noFill/>
            <a:ln>
              <a:noFill/>
            </a:ln>
            <a:effectLst/>
          </c:spPr>
          <c:txPr>
            <a:bodyPr wrap="square" lIns="38100" tIns="19050" rIns="38100" bIns="19050" anchor="ctr">
              <a:spAutoFit/>
            </a:bodyPr>
            <a:lstStyle/>
            <a:p>
              <a:pPr>
                <a:defRPr/>
              </a:pPr>
              <a:endParaRPr lang="es-CO"/>
            </a:p>
          </c:txPr>
          <c:showLegendKey val="0"/>
          <c:showVal val="0"/>
          <c:showCatName val="0"/>
          <c:showSerName val="0"/>
          <c:showPercent val="1"/>
          <c:showBubbleSize val="0"/>
          <c:extLst>
            <c:ext xmlns:c15="http://schemas.microsoft.com/office/drawing/2012/chart" uri="{CE6537A1-D6FC-4f65-9D91-7224C49458BB}"/>
          </c:extLst>
        </c:dLbl>
      </c:pivotFmt>
      <c:pivotFmt>
        <c:idx val="33"/>
        <c:marker>
          <c:symbol val="none"/>
        </c:marker>
        <c:dLbl>
          <c:idx val="0"/>
          <c:spPr>
            <a:noFill/>
            <a:ln>
              <a:noFill/>
            </a:ln>
            <a:effectLst/>
          </c:spPr>
          <c:txPr>
            <a:bodyPr wrap="square" lIns="38100" tIns="19050" rIns="38100" bIns="19050" anchor="ctr">
              <a:spAutoFit/>
            </a:bodyPr>
            <a:lstStyle/>
            <a:p>
              <a:pPr>
                <a:defRPr/>
              </a:pPr>
              <a:endParaRPr lang="es-CO"/>
            </a:p>
          </c:txPr>
          <c:showLegendKey val="0"/>
          <c:showVal val="0"/>
          <c:showCatName val="0"/>
          <c:showSerName val="0"/>
          <c:showPercent val="1"/>
          <c:showBubbleSize val="0"/>
          <c:extLst>
            <c:ext xmlns:c15="http://schemas.microsoft.com/office/drawing/2012/chart" uri="{CE6537A1-D6FC-4f65-9D91-7224C49458BB}"/>
          </c:extLst>
        </c:dLbl>
      </c:pivotFmt>
      <c:pivotFmt>
        <c:idx val="34"/>
        <c:marker>
          <c:symbol val="none"/>
        </c:marker>
        <c:dLbl>
          <c:idx val="0"/>
          <c:spPr>
            <a:noFill/>
            <a:ln>
              <a:noFill/>
            </a:ln>
            <a:effectLst/>
          </c:spPr>
          <c:txPr>
            <a:bodyPr wrap="square" lIns="38100" tIns="19050" rIns="38100" bIns="19050" anchor="ctr">
              <a:spAutoFit/>
            </a:bodyPr>
            <a:lstStyle/>
            <a:p>
              <a:pPr>
                <a:defRPr/>
              </a:pPr>
              <a:endParaRPr lang="es-CO"/>
            </a:p>
          </c:txPr>
          <c:showLegendKey val="0"/>
          <c:showVal val="0"/>
          <c:showCatName val="0"/>
          <c:showSerName val="0"/>
          <c:showPercent val="1"/>
          <c:showBubbleSize val="0"/>
          <c:extLst>
            <c:ext xmlns:c15="http://schemas.microsoft.com/office/drawing/2012/chart" uri="{CE6537A1-D6FC-4f65-9D91-7224C49458BB}"/>
          </c:extLst>
        </c:dLbl>
      </c:pivotFmt>
      <c:pivotFmt>
        <c:idx val="35"/>
        <c:marker>
          <c:symbol val="none"/>
        </c:marker>
        <c:dLbl>
          <c:idx val="0"/>
          <c:spPr>
            <a:noFill/>
            <a:ln>
              <a:noFill/>
            </a:ln>
            <a:effectLst/>
          </c:spPr>
          <c:txPr>
            <a:bodyPr wrap="square" lIns="38100" tIns="19050" rIns="38100" bIns="19050" anchor="ctr">
              <a:spAutoFit/>
            </a:bodyPr>
            <a:lstStyle/>
            <a:p>
              <a:pPr>
                <a:defRPr/>
              </a:pPr>
              <a:endParaRPr lang="es-CO"/>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'EVALUACIÓN LINEAS'!$C$7</c:f>
              <c:strCache>
                <c:ptCount val="1"/>
                <c:pt idx="0">
                  <c:v>Total</c:v>
                </c:pt>
              </c:strCache>
            </c:strRef>
          </c:tx>
          <c:dLbls>
            <c:spPr>
              <a:noFill/>
              <a:ln>
                <a:noFill/>
              </a:ln>
              <a:effectLst/>
            </c:spPr>
            <c:txPr>
              <a:bodyPr wrap="square" lIns="38100" tIns="19050" rIns="38100" bIns="19050" anchor="ctr">
                <a:spAutoFit/>
              </a:bodyPr>
              <a:lstStyle/>
              <a:p>
                <a:pPr>
                  <a:defRPr/>
                </a:pPr>
                <a:endParaRPr lang="es-CO"/>
              </a:p>
            </c:txPr>
            <c:showLegendKey val="0"/>
            <c:showVal val="0"/>
            <c:showCatName val="0"/>
            <c:showSerName val="0"/>
            <c:showPercent val="1"/>
            <c:showBubbleSize val="0"/>
            <c:showLeaderLines val="1"/>
            <c:extLst>
              <c:ext xmlns:c15="http://schemas.microsoft.com/office/drawing/2012/chart" uri="{CE6537A1-D6FC-4f65-9D91-7224C49458BB}"/>
            </c:extLst>
          </c:dLbls>
          <c:cat>
            <c:strRef>
              <c:f>'EVALUACIÓN LINEAS'!$B$8:$B$13</c:f>
              <c:strCache>
                <c:ptCount val="6"/>
                <c:pt idx="1">
                  <c:v>L1 - Formación Académica Integral</c:v>
                </c:pt>
                <c:pt idx="2">
                  <c:v>L2 - Investigación y Redes de conocimiento para el desarrollo de la sociedad</c:v>
                </c:pt>
                <c:pt idx="3">
                  <c:v>L3 - Impacto regional, nacional e internacional desde la extensión y proyección social</c:v>
                </c:pt>
                <c:pt idx="4">
                  <c:v>L4 - Bienestar Universitario, Salud mental positiva, Inclusión y Democracia.</c:v>
                </c:pt>
                <c:pt idx="5">
                  <c:v>L5 - Modernización de la Gestión Administrativa </c:v>
                </c:pt>
              </c:strCache>
            </c:strRef>
          </c:cat>
          <c:val>
            <c:numRef>
              <c:f>'EVALUACIÓN LINEAS'!$C$8:$C$13</c:f>
              <c:numCache>
                <c:formatCode>0.00%</c:formatCode>
                <c:ptCount val="6"/>
                <c:pt idx="0">
                  <c:v>0</c:v>
                </c:pt>
                <c:pt idx="1">
                  <c:v>0.45554945519208423</c:v>
                </c:pt>
                <c:pt idx="2">
                  <c:v>0.23883277507544051</c:v>
                </c:pt>
                <c:pt idx="3">
                  <c:v>0.3980957764643881</c:v>
                </c:pt>
                <c:pt idx="4">
                  <c:v>0.53056195755297331</c:v>
                </c:pt>
                <c:pt idx="5">
                  <c:v>0.6069280478148219</c:v>
                </c:pt>
              </c:numCache>
            </c:numRef>
          </c:val>
          <c:extLst>
            <c:ext xmlns:c16="http://schemas.microsoft.com/office/drawing/2014/chart" uri="{C3380CC4-5D6E-409C-BE32-E72D297353CC}">
              <c16:uniqueId val="{00000005-EB7E-6141-97D9-48D140FEB52A}"/>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050833734614951"/>
          <c:y val="5.1571459745727764E-2"/>
          <c:w val="0.33333328069455398"/>
          <c:h val="0.698448002719770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3" Type="http://schemas.openxmlformats.org/officeDocument/2006/relationships/image" Target="../media/image6.jp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136072</xdr:colOff>
      <xdr:row>172</xdr:row>
      <xdr:rowOff>0</xdr:rowOff>
    </xdr:from>
    <xdr:to>
      <xdr:col>11</xdr:col>
      <xdr:colOff>69936</xdr:colOff>
      <xdr:row>176</xdr:row>
      <xdr:rowOff>75192</xdr:rowOff>
    </xdr:to>
    <xdr:pic>
      <xdr:nvPicPr>
        <xdr:cNvPr id="2" name="Imagen 1">
          <a:extLst>
            <a:ext uri="{FF2B5EF4-FFF2-40B4-BE49-F238E27FC236}">
              <a16:creationId xmlns:a16="http://schemas.microsoft.com/office/drawing/2014/main" id="{235C3B2C-4645-4762-A3D7-97A416A7331C}"/>
            </a:ext>
          </a:extLst>
        </xdr:cNvPr>
        <xdr:cNvPicPr>
          <a:picLocks noChangeAspect="1"/>
        </xdr:cNvPicPr>
      </xdr:nvPicPr>
      <xdr:blipFill>
        <a:blip xmlns:r="http://schemas.openxmlformats.org/officeDocument/2006/relationships" r:embed="rId1"/>
        <a:stretch>
          <a:fillRect/>
        </a:stretch>
      </xdr:blipFill>
      <xdr:spPr>
        <a:xfrm>
          <a:off x="4367893" y="39120536"/>
          <a:ext cx="2818579" cy="17080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161637</xdr:colOff>
      <xdr:row>1</xdr:row>
      <xdr:rowOff>75045</xdr:rowOff>
    </xdr:from>
    <xdr:to>
      <xdr:col>1</xdr:col>
      <xdr:colOff>161637</xdr:colOff>
      <xdr:row>3</xdr:row>
      <xdr:rowOff>43295</xdr:rowOff>
    </xdr:to>
    <xdr:pic>
      <xdr:nvPicPr>
        <xdr:cNvPr id="2" name="Picture 1" descr="logoUA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clrChange>
            <a:clrFrom>
              <a:srgbClr val="717870"/>
            </a:clrFrom>
            <a:clrTo>
              <a:srgbClr val="717870">
                <a:alpha val="0"/>
              </a:srgbClr>
            </a:clrTo>
          </a:clrChange>
          <a:extLst>
            <a:ext uri="{28A0092B-C50C-407E-A947-70E740481C1C}">
              <a14:useLocalDpi xmlns:a14="http://schemas.microsoft.com/office/drawing/2010/main" val="0"/>
            </a:ext>
          </a:extLst>
        </a:blip>
        <a:srcRect/>
        <a:stretch>
          <a:fillRect/>
        </a:stretch>
      </xdr:blipFill>
      <xdr:spPr bwMode="auto">
        <a:xfrm>
          <a:off x="707160" y="274204"/>
          <a:ext cx="0" cy="366568"/>
        </a:xfrm>
        <a:prstGeom prst="rect">
          <a:avLst/>
        </a:prstGeom>
        <a:noFill/>
        <a:ln>
          <a:noFill/>
        </a:ln>
        <a:effectLst>
          <a:outerShdw dist="28398" dir="3806097" algn="ctr" rotWithShape="0">
            <a:srgbClr val="B2B2B2"/>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34636</xdr:colOff>
      <xdr:row>0</xdr:row>
      <xdr:rowOff>0</xdr:rowOff>
    </xdr:from>
    <xdr:to>
      <xdr:col>2</xdr:col>
      <xdr:colOff>268432</xdr:colOff>
      <xdr:row>2</xdr:row>
      <xdr:rowOff>163970</xdr:rowOff>
    </xdr:to>
    <xdr:pic>
      <xdr:nvPicPr>
        <xdr:cNvPr id="4" name="Imagen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636" y="0"/>
          <a:ext cx="1324841" cy="56228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2</xdr:row>
      <xdr:rowOff>228600</xdr:rowOff>
    </xdr:to>
    <xdr:pic>
      <xdr:nvPicPr>
        <xdr:cNvPr id="2" name="Picture 1" descr="logoUAe">
          <a:extLst>
            <a:ext uri="{FF2B5EF4-FFF2-40B4-BE49-F238E27FC236}">
              <a16:creationId xmlns:a16="http://schemas.microsoft.com/office/drawing/2014/main" id="{6244BAD5-F5FF-435B-A839-D437AF86E66C}"/>
            </a:ext>
          </a:extLst>
        </xdr:cNvPr>
        <xdr:cNvPicPr>
          <a:picLocks noChangeAspect="1" noChangeArrowheads="1"/>
        </xdr:cNvPicPr>
      </xdr:nvPicPr>
      <xdr:blipFill>
        <a:blip xmlns:r="http://schemas.openxmlformats.org/officeDocument/2006/relationships" r:embed="rId1">
          <a:clrChange>
            <a:clrFrom>
              <a:srgbClr val="717870"/>
            </a:clrFrom>
            <a:clrTo>
              <a:srgbClr val="717870">
                <a:alpha val="0"/>
              </a:srgbClr>
            </a:clrTo>
          </a:clrChange>
          <a:extLst>
            <a:ext uri="{28A0092B-C50C-407E-A947-70E740481C1C}">
              <a14:useLocalDpi xmlns:a14="http://schemas.microsoft.com/office/drawing/2010/main" val="0"/>
            </a:ext>
          </a:extLst>
        </a:blip>
        <a:srcRect/>
        <a:stretch>
          <a:fillRect/>
        </a:stretch>
      </xdr:blipFill>
      <xdr:spPr bwMode="auto">
        <a:xfrm>
          <a:off x="0" y="0"/>
          <a:ext cx="0" cy="638175"/>
        </a:xfrm>
        <a:prstGeom prst="rect">
          <a:avLst/>
        </a:prstGeom>
        <a:noFill/>
        <a:ln>
          <a:noFill/>
        </a:ln>
        <a:effectLst>
          <a:outerShdw dist="28398" dir="3806097" algn="ctr" rotWithShape="0">
            <a:srgbClr val="B2B2B2"/>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47626</xdr:colOff>
      <xdr:row>0</xdr:row>
      <xdr:rowOff>0</xdr:rowOff>
    </xdr:from>
    <xdr:to>
      <xdr:col>2</xdr:col>
      <xdr:colOff>198200</xdr:colOff>
      <xdr:row>2</xdr:row>
      <xdr:rowOff>152400</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626" y="0"/>
          <a:ext cx="1122124" cy="4762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0</xdr:colOff>
      <xdr:row>2</xdr:row>
      <xdr:rowOff>228600</xdr:rowOff>
    </xdr:to>
    <xdr:pic>
      <xdr:nvPicPr>
        <xdr:cNvPr id="2" name="Picture 1" descr="logoUAe">
          <a:extLst>
            <a:ext uri="{FF2B5EF4-FFF2-40B4-BE49-F238E27FC236}">
              <a16:creationId xmlns:a16="http://schemas.microsoft.com/office/drawing/2014/main" id="{DD15EDA0-7F8D-4BEB-9EA6-043855454D40}"/>
            </a:ext>
          </a:extLst>
        </xdr:cNvPr>
        <xdr:cNvPicPr>
          <a:picLocks noChangeAspect="1" noChangeArrowheads="1"/>
        </xdr:cNvPicPr>
      </xdr:nvPicPr>
      <xdr:blipFill>
        <a:blip xmlns:r="http://schemas.openxmlformats.org/officeDocument/2006/relationships" r:embed="rId1">
          <a:clrChange>
            <a:clrFrom>
              <a:srgbClr val="717870"/>
            </a:clrFrom>
            <a:clrTo>
              <a:srgbClr val="717870">
                <a:alpha val="0"/>
              </a:srgbClr>
            </a:clrTo>
          </a:clrChange>
          <a:extLst>
            <a:ext uri="{28A0092B-C50C-407E-A947-70E740481C1C}">
              <a14:useLocalDpi xmlns:a14="http://schemas.microsoft.com/office/drawing/2010/main" val="0"/>
            </a:ext>
          </a:extLst>
        </a:blip>
        <a:srcRect/>
        <a:stretch>
          <a:fillRect/>
        </a:stretch>
      </xdr:blipFill>
      <xdr:spPr bwMode="auto">
        <a:xfrm>
          <a:off x="762000" y="0"/>
          <a:ext cx="0" cy="323850"/>
        </a:xfrm>
        <a:prstGeom prst="rect">
          <a:avLst/>
        </a:prstGeom>
        <a:noFill/>
        <a:ln>
          <a:noFill/>
        </a:ln>
        <a:effectLst>
          <a:outerShdw dist="28398" dir="3806097" algn="ctr" rotWithShape="0">
            <a:srgbClr val="B2B2B2"/>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3</xdr:col>
      <xdr:colOff>437635</xdr:colOff>
      <xdr:row>2</xdr:row>
      <xdr:rowOff>145456</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1312905" cy="5573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968708</xdr:colOff>
      <xdr:row>6</xdr:row>
      <xdr:rowOff>0</xdr:rowOff>
    </xdr:from>
    <xdr:to>
      <xdr:col>11</xdr:col>
      <xdr:colOff>138266</xdr:colOff>
      <xdr:row>34</xdr:row>
      <xdr:rowOff>107540</xdr:rowOff>
    </xdr:to>
    <xdr:graphicFrame macro="">
      <xdr:nvGraphicFramePr>
        <xdr:cNvPr id="4" name="Gráfico 3">
          <a:extLst>
            <a:ext uri="{FF2B5EF4-FFF2-40B4-BE49-F238E27FC236}">
              <a16:creationId xmlns:a16="http://schemas.microsoft.com/office/drawing/2014/main" id="{CB03AFC4-B2B4-4BC1-B591-6DDC319D86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184354</xdr:colOff>
      <xdr:row>15</xdr:row>
      <xdr:rowOff>15735</xdr:rowOff>
    </xdr:from>
    <xdr:to>
      <xdr:col>8</xdr:col>
      <xdr:colOff>952499</xdr:colOff>
      <xdr:row>34</xdr:row>
      <xdr:rowOff>30725</xdr:rowOff>
    </xdr:to>
    <xdr:graphicFrame macro="">
      <xdr:nvGraphicFramePr>
        <xdr:cNvPr id="10" name="Gráfico 9">
          <a:extLst>
            <a:ext uri="{FF2B5EF4-FFF2-40B4-BE49-F238E27FC236}">
              <a16:creationId xmlns:a16="http://schemas.microsoft.com/office/drawing/2014/main" id="{E196EC6E-B300-4A17-81B3-6E53D84A4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214313</xdr:colOff>
      <xdr:row>0</xdr:row>
      <xdr:rowOff>71437</xdr:rowOff>
    </xdr:from>
    <xdr:to>
      <xdr:col>1</xdr:col>
      <xdr:colOff>1833563</xdr:colOff>
      <xdr:row>2</xdr:row>
      <xdr:rowOff>163364</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9563" y="71437"/>
          <a:ext cx="1619250" cy="68724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ulio Alberto Muriel Taibel" id="{08A2DA07-2B45-4132-846B-671FDCAE5217}" userId="S::jamuriel@mail.uniatlantico.edu.co::f7efc3e1-d4c7-4397-9ca8-5873291655b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o Alberto Muriel Taibel" refreshedDate="46288.671505324077" createdVersion="8" refreshedVersion="8" minRefreshableVersion="3" recordCount="1003" xr:uid="{41C958D2-EA3D-B94E-89DE-9D0731904978}">
  <cacheSource type="worksheet">
    <worksheetSource name="por.form"/>
  </cacheSource>
  <cacheFields count="7">
    <cacheField name="5. LÍNEA _x000a_ESTRATÉGICA" numFmtId="0">
      <sharedItems containsBlank="1" count="6">
        <m/>
        <s v="L1 - Formación Académica Integral"/>
        <s v="L2 - Investigación y Redes de conocimiento para el desarrollo de la sociedad"/>
        <s v="L3 - Impacto regional, nacional e internacional desde la extensión y proyección social"/>
        <s v="L4 - Bienestar Universitario, Salud mental positiva, Inclusión y Democracia."/>
        <s v="L5 - Modernización de la Gestión Administrativa "/>
      </sharedItems>
    </cacheField>
    <cacheField name="6. OBJETIVO" numFmtId="0">
      <sharedItems containsBlank="1" longText="1"/>
    </cacheField>
    <cacheField name="7. ESTRATEGIA" numFmtId="0">
      <sharedItems containsBlank="1" longText="1"/>
    </cacheField>
    <cacheField name="8. MOTOR DE _x000a_DESARROLLO" numFmtId="0">
      <sharedItems containsBlank="1" count="19">
        <m/>
        <s v="M1 - Internacionalización y multilingüismo."/>
        <s v="M2 - Transformación digital"/>
        <s v="M3 - Regionalización en contexto"/>
        <s v="M4 - Procesos académicos inclusivos e interculturales"/>
        <s v="M5 - Autoevaluación y acreditación Institucional y de programas académicos en el contexto nacional e internacional"/>
        <s v="M1 - Creación o investigación creación."/>
        <s v="M2 - Investigación y desarrollo científico. "/>
        <s v="M3 - Innovación y desarrollo tecnológico."/>
        <s v="M1 - Educación continua y formación avanzada con enfoque global. "/>
        <s v="M2 - Articulación con el sector productivo y sociedad."/>
        <s v="M3 - Gestión social, artística y cultural"/>
        <s v="M4 - Responsabilidad social universitaria RSU.  "/>
        <s v="M1 - Fortalecimiento para la permanencia y graduación oportuna"/>
        <s v="M2 - Cultura ciudadana, cultura política, equidad de género e inclusión"/>
        <s v="M3 - Salud mental positiva y Desarrollo humano integral"/>
        <s v="M1 - Fortalecimiento institucional"/>
        <s v="M2 - Fortalecimiento de la estructura organizativa y del talento humano."/>
        <s v="M3 - Infraestructura y dotación adecuada"/>
      </sharedItems>
    </cacheField>
    <cacheField name="9. META DE RESULTADO" numFmtId="0">
      <sharedItems containsBlank="1" longText="1"/>
    </cacheField>
    <cacheField name="10. PROYECTO" numFmtId="0">
      <sharedItems containsBlank="1" count="56">
        <m/>
        <s v="P1 - Multilingüismo e interculturalidad"/>
        <s v="P2 - Movilidad académica estudiantil y docente"/>
        <s v="P3 - Internacionalización en casa y curricular"/>
        <s v="P1 - Competencias digitales"/>
        <s v="P2 - Fortalecimiento de recursos digitales para la docencia"/>
        <s v="P3 - Ampliación de la educación digital"/>
        <s v="P1 - Programas académicos con calidad y pertinencia regional"/>
        <s v="P2 - Acceso de población rural a programas académicos"/>
        <s v="P3 - Articulación de la docencia con la investigación y extensión en región"/>
        <s v="P1 - Política de Educación Inclusiva e Intercultural"/>
        <s v="P2 - Articulación con la educación básica y media para el fortalecimiento de los procesos de educación inclusiva"/>
        <s v="P3 - Materiales accesibles diseñados, creados y adaptados para población diversa"/>
        <s v="P4 - Formación para la transformación institucional basado en educación inclusiva, intercultural y pluridiversa"/>
        <s v="P1 - Excelencia académica"/>
        <s v="P2 - Ampliación y diversificación de la oferta académica"/>
        <s v="P3 - Gestión y mejoramiento curricular "/>
        <s v="P4 - Fortalecimiento de las capacidades del capital humano docente"/>
        <s v="P1 - Desarrollo de las artes, la creación y la investigación creación"/>
        <s v="P2 - Laboratorio de investigación creación "/>
        <s v="P1 - Desarrollo de la investigación básica y aplicada con impacto en  aspectos sociales, políticos, culturales, económicos y/o tecnológicos en los contextos regional, nacional e internacional"/>
        <s v="P2 - Movilidad docente para el fortalecimiento de la investigación"/>
        <s v="P3 - Articulación con el sector externo para el fortalecimiento de la investigación"/>
        <s v="P1 - Apropiación de proyectos de investigación de base tecnológica"/>
        <s v="P2 - Consolidación del Centro de Investigaciones Científicas y Tecnológicas de la Universidad del Atlántico"/>
        <s v="P1 - Fortalecimiento de los programas de educación contínua con  pertinencia regional, nacional e internacional a través de la modernización de los procesos. "/>
        <s v="P1 - Gestión de alianzas, convenios y proyectos para el  fomento del desarrollo  sostenible según la agenda (ODS), regional, nacional e internacional"/>
        <s v="P2 - Fortalecimiento de la gestión de la Innovación y emprendimiento"/>
        <s v="P3 - Proyección de los egresados como generadores de transformación y construcción social."/>
        <s v="P4 - Creación del Observatorio de Productividad y Desarrollo Social"/>
        <s v="P1 - Fortalecimiento de los procesos de promoción y acceso a la cultura de la población."/>
        <s v="P2 - Divulgación y posicionamiento de productos artísticos y museográficos."/>
        <s v="P3 - Fortalecimiento a la gestión de actividades, proyectos y programas de proyección social."/>
        <s v="P1 - Creación de políticas institucionales en RSU"/>
        <s v="P2 - Fortalecer la participación en las iniciativas locales y globales de la agenda 2030 para el desarrollo sostenible. "/>
        <s v="P3 - Posicionamiento del servicio social  de  asesoría  jurídica, representación  legal  y  litigio  estratégico del  consultorio  jurídico  y Centro de  Conciliación como solucionadores y mediadores de conflictos socio-jurídicos.  "/>
        <s v="P4 - Fortalecimiento de la función social de la universidad, en temas de memoria, identidad y patrimonio."/>
        <s v="P1 - Promoción al acceso, permanencia y graduación estudiantil"/>
        <s v="P2 - Fortalecimiento de ayudas socioeconómicas para el éxito estudiantil"/>
        <s v="P1 - Cultura ciudadana, equidad y convivencia"/>
        <s v="P2 - Territorio artístico y cultural que construye una sociedad diversa e inclusiva"/>
        <s v="P1 - Promoción y mantenimiento de la salud en la comunidad universitaria"/>
        <s v="P2 - Yo trabajo con bienestar integral"/>
        <s v="P3 - Integración deportiva y participación en la sociedad"/>
        <s v="P1 - Mejoramiento y efectividad de procesos administrativos y académicos. "/>
        <s v="P2 - Modernización de las herramientas tecnológicas y los sistemas de gestión."/>
        <s v="P3 - Planeación estratégica y fortalecimiento de los sistemas de gestión. "/>
        <s v="P4 - Fomento de sostenibilidad ambiental.  "/>
        <s v="P5 - Comunicación organizacional y logística institucional."/>
        <s v="P6 - Cooperación internacional y relacionamiento estratégico."/>
        <s v="P1 - Equidad, bienestar y desarrollo laboral"/>
        <s v="P1 - Diseño y adecuación de infraestructura inclusiva, sostenible y especializada en todas las sedes."/>
        <s v="P2 - Sostenimiento de la infraestructura física en todas las sedes. "/>
        <s v="P3 - Campus atractivo armónico con el medio ambiente. "/>
        <s v="P4 - Dotación y mantenimiento de infraestructura de redes de comunicación e infraestructura computacional."/>
        <s v="P5 - Dotación de espacios administrativos y académicos."/>
      </sharedItems>
    </cacheField>
    <cacheField name="11. PONDERACIÓN DE LOS PROYECTOS" numFmtId="0">
      <sharedItems containsString="0" containsBlank="1" containsNumber="1" minValue="0.01" maxValue="0.2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o Alberto Muriel Taibel" refreshedDate="46288.671505671293" createdVersion="8" refreshedVersion="8" minRefreshableVersion="3" recordCount="57" xr:uid="{B4353153-A8CE-F74D-AAB3-1F6D0B00C749}">
  <cacheSource type="worksheet">
    <worksheetSource name="por.pry"/>
  </cacheSource>
  <cacheFields count="6">
    <cacheField name="10. PROYECTO" numFmtId="0">
      <sharedItems count="57">
        <s v="P1 - Apropiación de proyectos de investigación de base tecnológica"/>
        <s v="P1 - Competencias digitales"/>
        <s v="P1 - Creación de políticas institucionales en RSU"/>
        <s v="P1 - Cultura ciudadana, equidad y convivencia"/>
        <s v="P1 - Desarrollo de la investigación básica y aplicada con impacto en  aspectos sociales, políticos, culturales, económicos y/o tecnológicos en los contextos regional, nacional e internacional"/>
        <s v="P1 - Desarrollo de las artes, la creación y la investigación creación"/>
        <s v="P1 - Diseño y adecuación de infraestructura inclusiva, sostenible y especializada en todas las sedes."/>
        <s v="P1 - Equidad, bienestar y desarrollo laboral"/>
        <s v="P1 - Excelencia académica"/>
        <s v="P1 - Fortalecimiento de los procesos de promoción y acceso a la cultura de la población."/>
        <s v="P1 - Fortalecimiento de los programas de educación contínua con  pertinencia regional, nacional e internacional a través de la modernización de los procesos. "/>
        <s v="P1 - Gestión de alianzas, convenios y proyectos para el  fomento del desarrollo  sostenible según la agenda (ODS), regional, nacional e internacional"/>
        <s v="P1 - Mejoramiento y efectividad de procesos administrativos y académicos. "/>
        <s v="P1 - Multilingüismo e interculturalidad"/>
        <s v="P1 - Política de Educación Inclusiva e Intercultural"/>
        <s v="P1 - Programas académicos con calidad y pertinencia regional"/>
        <s v="P1 - Promoción al acceso, permanencia y graduación estudiantil"/>
        <s v="P1 - Promoción y mantenimiento de la salud en la comunidad universitaria"/>
        <s v="P2 - Acceso de población rural a programas académicos"/>
        <s v="P2 - Ampliación y diversificación de la oferta académica"/>
        <s v="P2 - Articulación con la educación básica y media para el fortalecimiento de los procesos de educación inclusiva"/>
        <s v="P2 - Consolidación del Centro de Investigaciones Científicas y Tecnológicas de la Universidad del Atlántico"/>
        <s v="P2 - Divulgación y posicionamiento de productos artísticos y museográficos."/>
        <s v="P2 - Fortalecer la participación en las iniciativas locales y globales de la agenda 2030 para el desarrollo sostenible. "/>
        <s v="P2 - Fortalecimiento de ayudas socioeconómicas para el éxito estudiantil"/>
        <s v="P2 - Fortalecimiento de la gestión de la Innovación y emprendimiento"/>
        <s v="P2 - Fortalecimiento de recursos digitales para la docencia"/>
        <s v="P2 - Laboratorio de investigación creación "/>
        <s v="P2 - Modernización de las herramientas tecnológicas y los sistemas de gestión."/>
        <s v="P2 - Movilidad académica estudiantil y docente"/>
        <s v="P2 - Movilidad docente para el fortalecimiento de la investigación"/>
        <s v="P2 - Sostenimiento de la infraestructura física en todas las sedes. "/>
        <s v="P2 - Territorio artístico y cultural que construye una sociedad diversa e inclusiva"/>
        <s v="P2 - Yo trabajo con bienestar integral"/>
        <s v="P3 - Ampliación de la educación digital"/>
        <s v="P3 - Articulación con el sector externo para el fortalecimiento de la investigación"/>
        <s v="P3 - Articulación de la docencia con la investigación y extensión en región"/>
        <s v="P3 - Campus atractivo armónico con el medio ambiente. "/>
        <s v="P3 - Fortalecimiento a la gestión de actividades, proyectos y programas de proyección social."/>
        <s v="P3 - Gestión y mejoramiento curricular "/>
        <s v="P3 - Integración deportiva y participación en la sociedad"/>
        <s v="P3 - Internacionalización en casa y curricular"/>
        <s v="P3 - Materiales accesibles diseñados, creados y adaptados para población diversa"/>
        <s v="P3 - Planeación estratégica y fortalecimiento de los sistemas de gestión. "/>
        <s v="P3 - Posicionamiento del servicio social  de  asesoría  jurídica, representación  legal  y  litigio  estratégico del  consultorio  jurídico  y Centro de  Conciliación como solucionadores y mediadores de conflictos socio-jurídicos.  "/>
        <s v="P3 - Proyección de los egresados como generadores de transformación y construcción social."/>
        <s v="P4 - Creación del Observatorio de Productividad y Desarrollo Social"/>
        <s v="P4 - Dotación y mantenimiento de infraestructura de redes de comunicación e infraestructura computacional."/>
        <s v="P4 - Fomento de sostenibilidad ambiental.  "/>
        <s v="P4 - Formación para la transformación institucional basado en educación inclusiva, intercultural y pluridiversa"/>
        <s v="P4 - Fortalecimiento de la función social de la universidad, en temas de memoria, identidad y patrimonio."/>
        <s v="P4 - Fortalecimiento de las capacidades del capital humano docente"/>
        <s v="P5 - Comunicación organizacional y logística institucional."/>
        <s v="P5 - Dotación de espacios administrativos y académicos."/>
        <s v="P6 - Cooperación internacional y relacionamiento estratégico."/>
        <s v="(en blanco)"/>
        <s v="Total general"/>
      </sharedItems>
    </cacheField>
    <cacheField name="8. MOTOR DE _x000a_DESARROLLO" numFmtId="0">
      <sharedItems containsBlank="1" count="20">
        <s v="M3 - Innovación y desarrollo tecnológico."/>
        <s v="M2 - Transformación digital"/>
        <s v="M4 - Responsabilidad social universitaria RSU.  "/>
        <s v="M2 - Cultura ciudadana, cultura política, equidad de género e inclusión"/>
        <s v="M2 - Investigación y desarrollo científico. "/>
        <s v="M1 - Creación o investigación creación."/>
        <s v="M3 - Infraestructura y dotación adecuada"/>
        <s v="M2 - Fortalecimiento de la estructura organizativa y del talento humano."/>
        <s v="M5 - Autoevaluación y acreditación Institucional y de programas académicos en el contexto nacional e internacional"/>
        <s v="M3 - Gestión social, artística y cultural"/>
        <s v="M1 - Educación continua y formación avanzada con enfoque global. "/>
        <s v="M2 - Articulación con el sector productivo y sociedad."/>
        <s v="M1 - Fortalecimiento institucional"/>
        <s v="M1 - Internacionalización y multilingüismo."/>
        <s v="M4 - Procesos académicos inclusivos e interculturales"/>
        <s v="M3 - Regionalización en contexto"/>
        <s v="M1 - Fortalecimiento para la permanencia y graduación oportuna"/>
        <s v="M3 - Salud mental positiva y Desarrollo humano integral"/>
        <s v="(en blanco)"/>
        <m/>
      </sharedItems>
    </cacheField>
    <cacheField name="5. LÍNEA _x000a_ESTRATÉGICA" numFmtId="0">
      <sharedItems containsBlank="1" count="7">
        <s v="L2 - Investigación y Redes de conocimiento para el desarrollo de la sociedad"/>
        <s v="L1 - Formación Académica Integral"/>
        <s v="L3 - Impacto regional, nacional e internacional desde la extensión y proyección social"/>
        <s v="L4 - Bienestar Universitario, Salud mental positiva, Inclusión y Democracia."/>
        <s v="L5 - Modernización de la Gestión Administrativa "/>
        <s v="(en blanco)"/>
        <m/>
      </sharedItems>
    </cacheField>
    <cacheField name="sum.pode" numFmtId="0">
      <sharedItems containsString="0" containsBlank="1" containsNumber="1" minValue="0.01" maxValue="18.819999999999979"/>
    </cacheField>
    <cacheField name="Cuenta.pode" numFmtId="0">
      <sharedItems containsString="0" containsBlank="1" containsNumber="1" containsInteger="1" minValue="1" maxValue="173"/>
    </cacheField>
    <cacheField name="porce" numFmtId="0">
      <sharedItems containsMixedTypes="1" containsNumber="1" minValue="0.01" maxValue="0.2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jorge valencia" refreshedDate="46310.055321296299" createdVersion="8" refreshedVersion="8" minRefreshableVersion="3" recordCount="207" xr:uid="{16117A59-5B0A-8144-A455-FDFA4D0E6D20}">
  <cacheSource type="worksheet">
    <worksheetSource name="TablaBase"/>
  </cacheSource>
  <cacheFields count="16">
    <cacheField name="responsable" numFmtId="9">
      <sharedItems containsBlank="1" count="24">
        <s v="Vicerrector De Docencia"/>
        <s v="Jefe de Oficina de Relaciones Interinstitucionales e Internacionales"/>
        <s v="Jefe del Departamento de Educación Virtual, Medios Educativos y Audiovisuales"/>
        <s v="Jefe del Departamento de Biblioteca"/>
        <s v="Director de Regionalización nivel Sede"/>
        <s v="Jefe de Oficina de Egresados"/>
        <s v="Jefe del Departamento de Admisiones y Registro"/>
        <s v="Jefe del Departamento Calidad Academica"/>
        <s v="Jefe del Departamento de Postgrado"/>
        <s v="Jefe del Departamento de Fomento y Apoyo a la Investigación"/>
        <s v="Jefe del Departamento Extensión y Proyección Social"/>
        <s v="Director del Museo de Antropología"/>
        <s v="Director Consultorio Jurídico y Centro de Conciliación"/>
        <s v="Jefe Departamento de Desarrollo Humano "/>
        <s v="Vicerrector de Bienestar Universitario"/>
        <s v="Jefe del Departamento de Gestión Financiera"/>
        <s v="Secretario General"/>
        <s v="Jefe de Oficina de Planeación"/>
        <s v="Jefe de Oficina de Gestión Tecnológica e Información "/>
        <s v="Director de Comunicaciones"/>
        <s v="Jefe del Departamento de Gestión de Talento Humano "/>
        <s v="Jefe del Departamento de Infraestructura Física y Servicios Generales"/>
        <s v=""/>
        <m u="1"/>
      </sharedItems>
    </cacheField>
    <cacheField name="ESTRATEGIA" numFmtId="0">
      <sharedItems containsBlank="1" count="45" longText="1">
        <s v="3. Fortalecer los procesos de internacionalización, movilidad, multilingüismo e interculturalidad que visibilicen la Universidad a nivel nacional e internacional, y alcanzar un posicionamiento académico. "/>
        <s v="4. Asegurar la sostenibilidad de la Política de Enseñanza, Aprendizaje y Evaluación de Lenguas Extranjeras de la Universidad del Atlántico."/>
        <s v="8. Implementar didácticas fortalecidas por las TIC que fomenten las competencias globales, interculturales y disciplinares de docentes y estudiantes a través de metodologías innovadoras, en el marco del proyecto de internacionalización en casa y curricular"/>
        <s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
        <s v="9. Fomentar el uso y apropiación de las tecnologías de información y comunicación (TIC) integrada a los procesos misionales, fortaleciendo las competencias digitales de la comunidad universitaria, la oferta académica de excelencia, la innovación pedagógica y la interacción con diferentes actores a nivel global, nacional y local."/>
        <s v="6. Integrar los procesos académicos y administrativos que conlleve de manera funcional a un orden adecuado de interacciones, soportadas en tecnologías de la información, de acuerdo a la normatividad vigente."/>
        <s v="11. Desarrollar programas académicos con calidad y pertinencia para contribuir a las necesidades del contexto y la región Caribe."/>
        <s v="13.  Aumentar la formación de la población rural en programas académicos de la Universidad para cerrar la brecha urbano – rural                                                                                                           "/>
        <s v="12. Articular la investigación y la extensión a la docencia para la formación integral de estudiantes de programas académico especialmente de las sedes regionales."/>
        <s v="7. Fortalecer académica y administrativamente los programas para lograr un mayor reconocimiento regional y la acreditación nacional e internacional."/>
        <s v="14. Fortalecer la vinculación del sector productivo y/o otros actores regionales para el fortalecimiento de oferta académica en región."/>
        <s v="10. Promover la formación y desarrollo en temas de innovación educativa inclusiva. "/>
        <s v="2. Consolidar la estructura y el funcionamiento del Sistema de Aseguramiento Interno de la Calidad, de acuerdo a la normatividad y lineamientos vigentes del Ministerio de Educación Nacional."/>
        <s v="1. Fortalecer la oferta académica de manera flexible e interdisciplinar con diversas modalidades, articulada a procesos de enseñanza y aprendizaje innovadores en sus diferentes niveles y campos de formación. "/>
        <s v="2. Actualizar y desarrollar la agenda de investigación-innovación-creación institucional, en torno con el contexto y tendencias globales. "/>
        <s v="1. Fortalecer y visibilizar  la producción científica, humanística, cultural y creativa. "/>
        <s v="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
        <s v="5. Armonizar los procesos administrativos y recursos tecnológicos de manera integral y efectiva en función de la misión investigativa. "/>
        <s v="3. Gestionar relaciones estratégicas con otras instituciones para el desarrollo de actividades investigativas financiadas de carácter nacional e internacional. "/>
        <s v="6. Fomentar actividades para el desarrollo científico, tecnológico, ambiental, cultural, social y humano con impacto positivo hacia el entorno regional, nacional e internacional."/>
        <s v="3. Contribuir desde lo académico, investigativo, extensión y proyección social en el tratamiento y resolución de temáticas de interés mediante el asesoramiento, análisis, formación de factores claves para la sociedad."/>
        <s v="6. Favorecer la proyección laboral de los egresados mediante el fortalecimiento de conocimientos y competencias requeridas para el contexto global."/>
        <s v="1. Promover la extensión y la proyección social como medio de vinculación de la universidad con la sociedad, en sinergia con el sector productivo para responder a sus demandas."/>
        <s v="5. Innovación en los procesos de Extensión y Proyección social aplicando metodologías con enfoque hacia la cooperación entre disciplinas, uso de nuevas tecnologías, en concordancia con la naturaleza de las distintas áreas de conocimiento."/>
        <s v="2.Desarrollar y fomentar la cultura de innovación y emprendimiento mediante programas de formación y asesoría."/>
        <s v="4. Articular la Extensión con las demás funciones sustantivas de la Universidad para la formulación de propuestas pertinentes para dar solución a problemas o necesidades del entorno."/>
        <s v="8.  Promover la apropiación social del conocimiento en sectores sociales, culturales y empresariales que permitan la transferencia de experiencias y conocimientos."/>
        <s v="7. Promover la innovación y desarrollo empresarial con responsabilidad social mediante actividades de sensibilización, acompañamiento y transferencia de conocimiento."/>
        <s v="1. Ampliar las capacidades institucionales para el mejoramiento de la cobertura de los programas de bienestar y fortalecer los factores protectores de la permanencia y graduación estudiantil."/>
        <s v="2. Fortalecer las competencias del ser en concordancia con las necesidades de la comunidad universitaria enmarcadas en las habilidades y destrezas para un ser integral"/>
        <s v="6. Contribuir al bienestar social mediante la participación y promoción de espacios universitarios para la resolución pacífica de conflictos y la construcción de una sociedad y de un Estado justo, participativo y democrático, aportando así a la paz del país."/>
        <s v="3. Articular los procesos administrativos y académicos mediante el uso eficiente de los recursos financieros, tecnológicos y humanos."/>
        <s v="7. Fortalecimiento del arte, la cultura y el deporte que aportan significativamente al desarrollo humano integral y al fortalecimiento social.   "/>
        <s v="8. Promover la salud física y mental positiva en los miembros de la comunidad universitaria"/>
        <s v="5. Mejorar la gestión de los recursos para garantizar la sostenibilidad financiera mediante el incremento de los ingresos por autogestión y búsqueda de fuentes alternativas de financiación. "/>
        <s v="6. Fortalecer el perfil patrimonial de la institución."/>
        <s v="9. Fortalecer la administración y ejecución de los planes, programas y proyectos propendiendo por el desarrollo de las actividades misionales fundamentada en principios de eficiencia, transparencia, equidad y calidad de servicio."/>
        <s v="8. Fortalecer la gestión administrativa buscando eficiencia, transparencia equidad y calidad de servicio propendiendo por el desarrollo de las funciones misionales."/>
        <s v="4. Fortalecer las plataformas tecnológicas y los sistemas de información para incrementar la eficiencia de los procesos mediante la adecuada  planificación e  integración de estos bajo condiciones de seguridad y gobernabilidad. "/>
        <s v="10. Fortalecer la comunicación interna y externa para facilitar la articulación de los procesos y de la comunidad universitaria."/>
        <s v="7. Lograr la pertinente evaluación del desempeño de los procesos y sus responsables, para tomar medidas que optimice la gestión, promueva el crecimiento personal y potencie el desarrollo del talento y las habilidades, facilitando el liderazgo, relacionamiento, comunicación efectiva y trabajo colaborativo, a partir de una estructura administrativa adecuada a las necesidades institucionales."/>
        <s v="1. Elaborar el plan maestro de infraestructura, con proyectos innovadores acordes con el desarrollo urbanístico, la visión y la prospectiva institucional"/>
        <s v="2. Robustecer la infraestructura física y tecnológica para soportar los procesos misionales."/>
        <s v=""/>
        <m u="1"/>
      </sharedItems>
    </cacheField>
    <cacheField name="CUM.ESTRA" numFmtId="0">
      <sharedItems containsMixedTypes="1" containsNumber="1" containsInteger="1" minValue="0" maxValue="1"/>
    </cacheField>
    <cacheField name="LÍNEA ESTRATÉGICA" numFmtId="0">
      <sharedItems containsBlank="1" count="7">
        <s v="L1 - Formación Académica Integral"/>
        <s v="L2 - Investigación y Redes de conocimiento para el desarrollo de la sociedad"/>
        <s v="L3 - Impacto regional, nacional e internacional desde la extensión y proyección social"/>
        <s v="L4 - Bienestar Universitario, Salud mental positiva, Inclusión y Democracia."/>
        <s v="L5 - Modernización de la Gestión Administrativa "/>
        <s v=""/>
        <m u="1"/>
      </sharedItems>
    </cacheField>
    <cacheField name=" MOTOR DE DESARROLLO" numFmtId="0">
      <sharedItems containsBlank="1" count="20">
        <s v="M1 - Internacionalización y multilingüismo."/>
        <s v="M2 - Transformación digital"/>
        <s v="M3 - Regionalización en contexto"/>
        <s v="M4 - Procesos académicos inclusivos e interculturales"/>
        <s v="M5 - Autoevaluación y acreditación Institucional y de programas académicos en el contexto nacional e internacional"/>
        <s v="M1 - Creación o investigación creación."/>
        <s v="M2 - Investigación y desarrollo científico. "/>
        <s v="M3 - Innovación y desarrollo tecnológico."/>
        <s v="M1 - Educación continua y formación avanzada con enfoque global. "/>
        <s v="M2 - Articulación con el sector productivo y sociedad."/>
        <s v="M3 - Gestión social, artística y cultural"/>
        <s v="M4 - Responsabilidad social universitaria RSU.  "/>
        <s v="M1 - Fortalecimiento para la permanencia y graduación oportuna"/>
        <s v="M2 - Cultura ciudadana, cultura política, equidad de género e inclusión"/>
        <s v="M3 - Salud mental positiva y Desarrollo humano integral"/>
        <s v="M1 - Fortalecimiento institucional"/>
        <s v="M2 - Fortalecimiento de la estructura organizativa y del talento humano."/>
        <s v="M3 - Infraestructura y dotación adecuada"/>
        <s v=""/>
        <m u="1"/>
      </sharedItems>
    </cacheField>
    <cacheField name="PROYECTO" numFmtId="0">
      <sharedItems containsBlank="1" count="57">
        <s v="P1 - Multilingüismo e interculturalidad"/>
        <s v="P2 - Movilidad académica estudiantil y docente"/>
        <s v="P3 - Internacionalización en casa y curricular"/>
        <s v="P1 - Competencias digitales"/>
        <s v="P2 - Fortalecimiento de recursos digitales para la docencia"/>
        <s v="P3 - Ampliación de la educación digital"/>
        <s v="P1 - Programas académicos con calidad y pertinencia regional"/>
        <s v="P2 - Acceso de población rural a programas académicos"/>
        <s v="P3 - Articulación de la docencia con la investigación y extensión en región"/>
        <s v="P1 - Política de Educación Inclusiva e Intercultural"/>
        <s v="P2 - Articulación con la educación básica y media para el fortalecimiento de los procesos de educación inclusiva"/>
        <s v="P3 - Materiales accesibles diseñados, creados y adaptados para población diversa"/>
        <s v="P4 - Formación para la transformación institucional basado en educación inclusiva, intercultural y pluridiversa"/>
        <s v="P1 - Excelencia académica"/>
        <s v="P2 - Ampliación y diversificación de la oferta académica"/>
        <s v="P3 - Gestión y mejoramiento curricular "/>
        <s v="P4 - Fortalecimiento de las capacidades del capital humano docente"/>
        <s v="P1 - Desarrollo de las artes, la creación y la investigación creación"/>
        <s v="P2 - Laboratorio de investigación creación "/>
        <s v="P1 - Desarrollo de la investigación básica y aplicada con impacto en  aspectos sociales, políticos, culturales, económicos y/o tecnológicos en los contextos regional, nacional e internacional"/>
        <s v="P2 - Movilidad docente para el fortalecimiento de la investigación"/>
        <s v="P3 - Articulación con el sector externo para el fortalecimiento de la investigación"/>
        <s v="P1 - Apropiación de proyectos de investigación de base tecnológica"/>
        <s v="P2 - Consolidación del Centro de Investigaciones Científicas y Tecnológicas de la Universidad del Atlántico"/>
        <s v="P1 - Fortalecimiento de los programas de educación contínua con  pertinencia regional, nacional e internacional a través de la modernización de los procesos. "/>
        <s v="P1 - Gestión de alianzas, convenios y proyectos para el  fomento del desarrollo  sostenible según la agenda (ODS), regional, nacional e internacional"/>
        <s v="P2 - Fortalecimiento de la gestión de la Innovación y emprendimiento"/>
        <s v="P3 - Proyección de los egresados como generadores de transformación y construcción social."/>
        <s v="P4 - Creación del Observatorio de Productividad y Desarrollo Social"/>
        <s v="P1 - Fortalecimiento de los procesos de promoción y acceso a la cultura de la población."/>
        <s v="P2 - Divulgación y posicionamiento de productos artísticos y museográficos."/>
        <s v="P3 - Fortalecimiento a la gestión de actividades, proyectos y programas de proyección social."/>
        <s v="P1 - Creación de políticas institucionales en RSU"/>
        <s v="P2 - Fortalecer la participación en las iniciativas locales y globales de la agenda 2030 para el desarrollo sostenible. "/>
        <s v="P3 - Posicionamiento del servicio social  de  asesoría  jurídica, representación  legal  y  litigio  estratégico del  consultorio  jurídico  y Centro de  Conciliación como solucionadores y mediadores de conflictos socio-jurídicos.  "/>
        <s v="P4 - Fortalecimiento de la función social de la universidad, en temas de memoria, identidad y patrimonio."/>
        <s v="P1 - Promoción al acceso, permanencia y graduación estudiantil"/>
        <s v="P2 - Fortalecimiento de ayudas socioeconómicas para el éxito estudiantil"/>
        <s v="P1 - Cultura ciudadana, equidad y convivencia"/>
        <s v="P2 - Territorio artístico y cultural que construye una sociedad diversa e inclusiva"/>
        <s v="P1 - Promoción y mantenimiento de la salud en la comunidad universitaria"/>
        <s v="P2 - Yo trabajo con bienestar integral"/>
        <s v="P3 - Integración deportiva y participación en la sociedad"/>
        <s v="P1 - Mejoramiento y efectividad de procesos administrativos y académicos. "/>
        <s v="P2 - Modernización de las herramientas tecnológicas y los sistemas de gestión."/>
        <s v="P3 - Planeación estratégica y fortalecimiento de los sistemas de gestión. "/>
        <s v="P4 - Fomento de sostenibilidad ambiental.  "/>
        <s v="P5 - Comunicación organizacional y logística institucional."/>
        <s v="P6 - Cooperación internacional y relacionamiento estratégico."/>
        <s v="P1 - Equidad, bienestar y desarrollo laboral"/>
        <s v="P1 - Diseño y adecuación de infraestructura inclusiva, sostenible y especializada en todas las sedes."/>
        <s v="P2 - Sostenimiento de la infraestructura física en todas las sedes. "/>
        <s v="P3 - Campus atractivo armónico con el medio ambiente. "/>
        <s v="P4 - Dotación y mantenimiento de infraestructura de redes de comunicación e infraestructura computacional."/>
        <s v="P5 - Dotación de espacios administrativos y académicos."/>
        <s v=""/>
        <m u="1"/>
      </sharedItems>
    </cacheField>
    <cacheField name="INDICADOR " numFmtId="0">
      <sharedItems longText="1"/>
    </cacheField>
    <cacheField name="FÓRMULA" numFmtId="0">
      <sharedItems longText="1"/>
    </cacheField>
    <cacheField name=" AVANCE / META" numFmtId="9">
      <sharedItems containsMixedTypes="1" containsNumber="1" containsInteger="1" minValue="0" maxValue="0"/>
    </cacheField>
    <cacheField name="PORCENTAJE DE AVANCE " numFmtId="10">
      <sharedItems containsMixedTypes="1" containsNumber="1" minValue="-1.4166666666666667" maxValue="48.142857142857146"/>
    </cacheField>
    <cacheField name=" ACTIVIDAD POR PONDERACIÓN" numFmtId="10">
      <sharedItems containsMixedTypes="1" containsNumber="1" minValue="-0.28333333333333338" maxValue="1"/>
    </cacheField>
    <cacheField name="cum.linea" numFmtId="10">
      <sharedItems containsSemiMixedTypes="0" containsString="0" containsNumber="1" minValue="-1.7000000000000001E-2" maxValue="0.12"/>
    </cacheField>
    <cacheField name="PLAN DE ACCIÓN" numFmtId="10">
      <sharedItems containsSemiMixedTypes="0" containsString="0" containsNumber="1" minValue="-3.4000000000000002E-3" maxValue="2.4E-2"/>
    </cacheField>
    <cacheField name="RESUMEN CUALITATIVO" numFmtId="0">
      <sharedItems longText="1"/>
    </cacheField>
    <cacheField name="CUM. ESTR" numFmtId="0" formula="IF('PORCENTAJE DE AVANCE '&gt;=90%,1,0)" databaseField="0"/>
    <cacheField name="Cumplimiento(%)" numFmtId="0" formula="'CUM. ESTR'/responsable"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3">
  <r>
    <x v="0"/>
    <m/>
    <m/>
    <x v="0"/>
    <m/>
    <x v="0"/>
    <m/>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3. Fortalecer los procesos de internacionalización, movilidad, multilingüismo e interculturalidad que visibilicen la Universidad a nivel nacional e internacional, y alcanzar un posicionamiento académico. "/>
    <x v="1"/>
    <s v="Lograr por lo menos el 65% de los docentes de carrera profesoral certificados en nivel suficiencia en idiomas con nivel B2"/>
    <x v="1"/>
    <n v="0.09"/>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3. Fortalecer los procesos de internacionalización, movilidad, multilingüismo e interculturalidad que visibilicen la Universidad a nivel nacional e internacional, y alcanzar un posicionamiento académico. "/>
    <x v="1"/>
    <s v="Garantizar la Política de Enseñanza aprendizaje y evaluación de Lenguas Extranjeras para que mínimo 5.324 estudiantes logren culminar los cursos de inglés establecidos, asimismo que 199 estudiantes de Licenciatura en Lenguas Extranjeras se formen mediante el Programa de Inmersión en inglés "/>
    <x v="1"/>
    <n v="0.09"/>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4. Asegurar la sostenibilidad de la Política de Enseñanza, Aprendizaje y Evaluación de Lenguas Extranjeras de la Universidad del Atlántico."/>
    <x v="1"/>
    <s v="Garantizar la Política de Enseñanza aprendizaje y evaluación de Lenguas Extranjeras para que mínimo 5.324 estudiantes logren culminar los cursos de inglés establecidos, asimismo que 199 estudiantes de Licenciatura en Lenguas Extranjeras se formen mediante el Programa de Inmersión en inglés "/>
    <x v="1"/>
    <n v="0.09"/>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3. Fortalecer los procesos de internacionalización, movilidad, multilingüismo e interculturalidad que visibilicen la Universidad a nivel nacional e internacional, y alcanzar un posicionamiento académico. "/>
    <x v="1"/>
    <s v="Propender por la movilidad de al menos 17.000 estudiantes desde y hacia la Universidad del Atlántico "/>
    <x v="2"/>
    <n v="0.12"/>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3. Fortalecer los procesos de internacionalización, movilidad, multilingüismo e interculturalidad que visibilicen la Universidad a nivel nacional e internacional, y alcanzar un posicionamiento académico. "/>
    <x v="1"/>
    <s v="Propender por la movilidad de al menos 17.000 estudiantes desde y hacia la Universidad del Atlántico "/>
    <x v="2"/>
    <n v="0.12"/>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3. Fortalecer los procesos de internacionalización, movilidad, multilingüismo e interculturalidad que visibilicen la Universidad a nivel nacional e internacional, y alcanzar un posicionamiento académico. "/>
    <x v="1"/>
    <s v="Propender por la movilidad de al menos 17.000 estudiantes desde y hacia la Universidad del Atlántico "/>
    <x v="2"/>
    <n v="0.12"/>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3. Fortalecer los procesos de internacionalización, movilidad, multilingüismo e interculturalidad que visibilicen la Universidad a nivel nacional e internacional, y alcanzar un posicionamiento académico. "/>
    <x v="1"/>
    <s v="Propender por la movilidad de al menos 17.000 estudiantes desde y hacia la Universidad del Atlántico "/>
    <x v="2"/>
    <n v="0.12"/>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3. Fortalecer los procesos de internacionalización, movilidad, multilingüismo e interculturalidad que visibilicen la Universidad a nivel nacional e internacional, y alcanzar un posicionamiento académico. "/>
    <x v="1"/>
    <s v="Fortalecer la movilidad docente, desde las funciones sustantivas de docencia, extensión, proyección social e internacionalización, con un mínimo de 330 registros de movilidad saliente internacional y 660 de movilidad saliente nacional"/>
    <x v="2"/>
    <n v="0.12"/>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3. Fortalecer los procesos de internacionalización, movilidad, multilingüismo e interculturalidad que visibilicen la Universidad a nivel nacional e internacional, y alcanzar un posicionamiento académico. "/>
    <x v="1"/>
    <s v="Fortalecer la movilidad docente, desde las funciones sustantivas de docencia, extensión, proyección social e internacionalización, con un mínimo de 330 registros de movilidad saliente internacional y 660 de movilidad saliente nacional"/>
    <x v="2"/>
    <n v="0.12"/>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3. Fortalecer los procesos de internacionalización, movilidad, multilingüismo e interculturalidad que visibilicen la Universidad a nivel nacional e internacional, y alcanzar un posicionamiento académico. "/>
    <x v="1"/>
    <s v="Fortalecer la movilidad docente entrante internacional, desde las funciones sustantivas de docencia, extensión, proyección social e internacionalización"/>
    <x v="2"/>
    <n v="0.12"/>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8. Implementar didácticas fortalecidas por las TIC que fomenten las competencias globales, interculturales y disciplinares de docentes y estudiantes a través de metodologías innovadoras, en el marco del proyecto de internacionalización en casa y curricular"/>
    <x v="1"/>
    <s v="Propender para que el 60% de los programas desarrollen actividades con componente internacional desde el aula y de manera extracurricular."/>
    <x v="3"/>
    <n v="0.06"/>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8. Implementar didácticas fortalecidas por las TIC que fomenten las competencias globales, interculturales y disciplinares de docentes y estudiantes a través de metodologías innovadoras, en el marco del proyecto de internacionalización en casa y curricular"/>
    <x v="1"/>
    <s v="Propender para que el 60% de los programas desarrollen actividades con componente internacional desde el aula y de manera extracurricular."/>
    <x v="3"/>
    <n v="0.06"/>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8. Implementar didácticas fortalecidas por las TIC que fomenten las competencias globales, interculturales y disciplinares de docentes y estudiantes a través de metodologías innovadoras, en el marco del proyecto de internacionalización en casa y curricular"/>
    <x v="1"/>
    <s v="Propender para que el 60% de los programas desarrollen actividades con componente internacional desde el aula y de manera extracurricular."/>
    <x v="3"/>
    <n v="0.06"/>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
    <x v="2"/>
    <s v="Implementar la Política de uso y apropiación de las TIC en la Universidad del Atlántico"/>
    <x v="4"/>
    <n v="0.05"/>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
    <x v="2"/>
    <s v="Lograr que al menos el 50% de los programas académicos apliquen prácticas de innovación educativa, y crear al menos 800 recursos digitales para la docencia con impacto positivo en la población y 20 herramientas digitales educativas habilitados por la UA_x000a_(Ejemplos: aplica aprendizaje inverso, automatización de las prácticas de laboratorio, simuladores, plataformas, construcción de ebook)"/>
    <x v="4"/>
    <n v="0.05"/>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
    <x v="2"/>
    <s v="Lograr que al menos el 50% de los programas académicos apliquen prácticas de innovación educativa, y crear al menos 800 recursos digitales para la docencia con impacto positivo en la población y 20 herramientas digitales educativas habilitados por la UA_x000a_(Ejemplos: aplica aprendizaje inverso, automatización de las prácticas de laboratorio, simuladores, plataformas, construcción de ebook)"/>
    <x v="4"/>
    <n v="0.05"/>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9. Fomentar el uso y apropiación de las tecnologías de información y comunicación (TIC) integrada a los procesos misionales, fortaleciendo las competencias digitales de la comunidad universitaria, la oferta académica de excelencia, la innovación pedagógica y la interacción con diferentes actores a nivel global, nacional y local."/>
    <x v="2"/>
    <s v="Lograr que al menos el 50% de los programas académicos apliquen prácticas de innovación educativa, y crear al menos 800 recursos digitales para la docencia con impacto positivo en la población y 20 herramientas digitales educativas habilitados por la UA_x000a_(Ejemplos: aplica aprendizaje inverso, automatización de las prácticas de laboratorio, simuladores, plataformas, construcción de ebook)"/>
    <x v="5"/>
    <n v="0.05"/>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9. Fomentar el uso y apropiación de las tecnologías de información y comunicación (TIC) integrada a los procesos misionales, fortaleciendo las competencias digitales de la comunidad universitaria, la oferta académica de excelencia, la innovación pedagógica y la interacción con diferentes actores a nivel global, nacional y local."/>
    <x v="2"/>
    <s v="Lograr que al menos el 50% de los programas académicos apliquen prácticas de innovación educativa, y crear al menos 800 recursos digitales para la docencia con impacto positivo en la población y 20 herramientas digitales educativas habilitados por la UA_x000a_(Ejemplos: aplica aprendizaje inverso, automatización de las prácticas de laboratorio, simuladores, plataformas, construcción de ebook)"/>
    <x v="5"/>
    <n v="0.05"/>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6. Integrar los procesos académicos y administrativos que conlleve de manera funcional a un orden adecuado de interacciones, soportadas en tecnologías de la información, de acuerdo a la normatividad vigente."/>
    <x v="2"/>
    <s v="Integrar los procesos académicos y administrativos de manera funcional, garantizando una adecuada articulación de las interacciones institucionales, soportadas en tecnologías de la información y en concordancia con la normatividad vigente._x000a_"/>
    <x v="6"/>
    <n v="0.04"/>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9. Fomentar el uso y apropiación de las tecnologías de información y comunicación (TIC) integrada a los procesos misionales, fortaleciendo las competencias digitales de la comunidad universitaria, la oferta académica de excelencia, la innovación pedagógica y la interacción con diferentes actores a nivel global, nacional y local."/>
    <x v="2"/>
    <s v="Incluir mínimo 30 cursos en línea masivos y abiertos MOOC, como electivas de contexto con temáticas relacionadas con economía de bienestar, valores ético-morales, emprendimiento social y desarrollo endógeno."/>
    <x v="6"/>
    <n v="0.04"/>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9. Fomentar el uso y apropiación de las tecnologías de información y comunicación (TIC) integrada a los procesos misionales, fortaleciendo las competencias digitales de la comunidad universitaria, la oferta académica de excelencia, la innovación pedagógica y la interacción con diferentes actores a nivel global, nacional y local."/>
    <x v="2"/>
    <s v="Fomentar el uso de recursos digitales en la docencia"/>
    <x v="6"/>
    <n v="0.04"/>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11. Desarrollar programas académicos con calidad y pertinencia para contribuir a las necesidades del contexto y la región Caribe."/>
    <x v="3"/>
    <s v="Realizar 2 estudios de pertinencia, para fortalecer la oferta académica pertinente en la región, con 20 programas académicos de pregrado y postgrado, que den respuesta al sector productivo y/u otros actores regionales, incrementando a 1500 los egresados de región y propendiendo que mínimo 350 de ellos desarrollen actividades económicamente productivas, aportando así al desarrollo socioeconómico de la región."/>
    <x v="7"/>
    <n v="0.08"/>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13.  Aumentar la formación de la población rural en programas académicos de la Universidad para cerrar la brecha urbano – rural                                                                                                           "/>
    <x v="3"/>
    <s v="Realizar 2 estudios de pertinencia, para fortalecer la oferta académica pertinente en la región, con 20 programas académicos de pregrado y postgrado, que den respuesta al sector productivo y/u otros actores regionales, incrementando a 1500 los egresados de región y propendiendo que mínimo 350 de ellos desarrollen actividades económicamente productivas, aportando así al desarrollo socioeconómico de la región."/>
    <x v="7"/>
    <n v="0.08"/>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13.  Aumentar la formación de la población rural en programas académicos de la Universidad para cerrar la brecha urbano – rural                                                                                                           "/>
    <x v="3"/>
    <s v="Realizar 2 estudios de pertinencia, para fortalecer la oferta académica pertinente en la región, con 20 programas académicos de pregrado y postgrado, que den respuesta al sector productivo y/u otros actores regionales, incrementando a 1500 los egresados de región y propendiendo que mínimo 350 de ellos desarrollen actividades económicamente productivas, aportando así al desarrollo socioeconómico de la región."/>
    <x v="7"/>
    <n v="0.08"/>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12. Articular la investigación y la extensión a la docencia para la formación integral de estudiantes de programas académico especialmente de las sedes regionales."/>
    <x v="3"/>
    <s v="Propender por aumentar la dedicación de los docentes con vinculación de medio tiempo y/o tiempo completo  de los programas regionalizados, en  actividades misionales en las sedes"/>
    <x v="7"/>
    <n v="0.08"/>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13.  Aumentar la formación de la población rural en programas académicos de la Universidad para cerrar la brecha urbano – rural                                                                                                           "/>
    <x v="3"/>
    <s v="Fortalecer los procesos académicos en región para lograr 1200 estudiantes en programas de pregrado y/o postgrado."/>
    <x v="8"/>
    <n v="0.04"/>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7. Fortalecer académica y administrativamente los programas para lograr un mayor reconocimiento regional y la acreditación nacional e internacional."/>
    <x v="3"/>
    <s v="Incrementar en un 30% el número de inscritos a programas de  pregrado a través de la visibilización de la oferta académica en la región y departamentos vecinos _x000a_ "/>
    <x v="8"/>
    <n v="0.04"/>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12. Articular la investigación y la extensión a la docencia para la formación integral de estudiantes de programas académico especialmente de las sedes regionales."/>
    <x v="3"/>
    <s v="Impulsar el desarrollo regional a través de mínimo 40 convenios y/o venta de servicio,  que propendan entre otros aspectos a la formación académica en región y al mejoramiento de los resultados de las pruebas Saber 11 de las instituciones educativas de la región."/>
    <x v="9"/>
    <n v="0.05"/>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12. Articular la investigación y la extensión a la docencia para la formación integral de estudiantes de programas académico especialmente de las sedes regionales."/>
    <x v="3"/>
    <s v="Fomentar la formación práctica en investigación para lograr al menos 125 estudiantes vinculados a semilleros de investigación"/>
    <x v="9"/>
    <n v="0.05"/>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
    <x v="4"/>
    <s v="Diseñar, aprobar e implementar la Política de Educación inclusiva e intercultural."/>
    <x v="10"/>
    <n v="0.03"/>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14. Fortalecer la vinculación del sector productivo y/o otros actores regionales para el fortalecimiento de oferta académica en región."/>
    <x v="4"/>
    <s v="Lograr 10 convenios con las Secretarías de Educación y/u organizaciones públicas o privadas de la región para beneficiar a la población diversa de la educación media y fomentar el acceso a la educación superior."/>
    <x v="11"/>
    <n v="0.03"/>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
    <x v="4"/>
    <s v="Implementar un centro de documentación de materiales educativos accesibles para la población diversa con 2000 productos catalogados por área de conocimiento"/>
    <x v="12"/>
    <n v="0.05"/>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
    <x v="4"/>
    <s v="Lograr el 100% de los programas académicos resignificados con base en la Política de Educación inclusiva e intercultural (componente inclusivo en los cursos del pensum, actividades para población diversa, didáctica inclusiva, metodología flexible, recursos digitales con componente de inclusión, entre otras)"/>
    <x v="13"/>
    <n v="0.02"/>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10. Promover la formación y desarrollo en temas de innovación educativa inclusiva. "/>
    <x v="4"/>
    <s v="Capacitar a 3000 estudiantes o más en educación inclusiva, intercultural y pluridiversa"/>
    <x v="13"/>
    <n v="0.02"/>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10. Promover la formación y desarrollo en temas de innovación educativa inclusiva. "/>
    <x v="4"/>
    <s v="Capacitar al 80% de los administrativos  en educación inclusiva, intercultural y pluridiversa"/>
    <x v="13"/>
    <n v="0.02"/>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2. Consolidar la estructura y el funcionamiento del Sistema de Aseguramiento Interno de la Calidad, de acuerdo a la normatividad y lineamientos vigentes del Ministerio de Educación Nacional."/>
    <x v="5"/>
    <s v="Diseñar e implementar el Sistema Interno Integrado para la excelencia institucional"/>
    <x v="14"/>
    <n v="0.12"/>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7. Fortalecer académica y administrativamente los programas para lograr un mayor reconocimiento regional y la acreditación nacional e internacional."/>
    <x v="5"/>
    <s v="Lograr el reconocimiento nacional e internacional de los procesos misionales y de apoyo a la gestión, con el 70% de programas académicos acreditados a nivel nacional y al menos 5 a nivel internacional"/>
    <x v="14"/>
    <n v="0.12"/>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7. Fortalecer académica y administrativamente los programas para lograr un mayor reconocimiento regional y la acreditación nacional e internacional."/>
    <x v="5"/>
    <s v="Lograr el reconocimiento nacional e internacional de los procesos misionales y de apoyo a la gestión, con el 70% de programas académicos acreditados a nivel nacional y al menos 5 a nivel internacional"/>
    <x v="14"/>
    <n v="0.12"/>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1. Fortalecer la oferta académica de manera flexible e interdisciplinar con diversas modalidades, articulada a procesos de enseñanza y aprendizaje innovadores en sus diferentes niveles y campos de formación. "/>
    <x v="5"/>
    <s v="Fortalecer la oferta académica pertinente con 55 programas de pregrado, 25 especializaciones, 30 maestrías, 10 doctorados, de los cuales 15 tengan modalidad virtual o mixta."/>
    <x v="15"/>
    <n v="0.06"/>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1. Fortalecer la oferta académica de manera flexible e interdisciplinar con diversas modalidades, articulada a procesos de enseñanza y aprendizaje innovadores en sus diferentes niveles y campos de formación. "/>
    <x v="5"/>
    <s v="Fortalecer la oferta académica pertinente con 55 programas de pregrado, 25 especializaciones, 30 maestrías, 10 doctorados, de los cuales 15 tengan modalidad virtual o mixta."/>
    <x v="15"/>
    <n v="0.06"/>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1. Fortalecer la oferta académica de manera flexible e interdisciplinar con diversas modalidades, articulada a procesos de enseñanza y aprendizaje innovadores en sus diferentes niveles y campos de formación. "/>
    <x v="5"/>
    <s v="Fortalecer la oferta académica pertinente con 55 programas de pregrado, 25 especializaciones, 30 maestrías, 10 doctorados, de los cuales 15 tengan modalidad virtual o mixta"/>
    <x v="15"/>
    <n v="0.06"/>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1. Fortalecer la oferta académica de manera flexible e interdisciplinar con diversas modalidades, articulada a procesos de enseñanza y aprendizaje innovadores en sus diferentes niveles y campos de formación. "/>
    <x v="5"/>
    <s v="Fortalecer la oferta académica pertinente con 55 programas de pregrado, 25 especializaciones, 30 maestrías, 10 doctorados, de los cuales 15 tengan modalidad virtual o mixta"/>
    <x v="15"/>
    <n v="0.06"/>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7. Fortalecer académica y administrativamente los programas para lograr un mayor reconocimiento regional y la acreditación nacional e internacional."/>
    <x v="5"/>
    <s v="Fortalecer la vinculación con el sector externo para beneficiar a los estudiantes  de postgrados (facilidades de acceso a los programas, desarrollo de actividades académicas e investigativas, entre otros)"/>
    <x v="15"/>
    <n v="0.06"/>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7. Fortalecer académica y administrativamente los programas para lograr un mayor reconocimiento regional y la acreditación nacional e internacional."/>
    <x v="5"/>
    <s v="Medir el crecimiento semestral  de la matrícula de estudiantes en los programas de postgrado. "/>
    <x v="15"/>
    <n v="0.06"/>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1. Fortalecer la oferta académica de manera flexible e interdisciplinar con diversas modalidades, articulada a procesos de enseñanza y aprendizaje innovadores en sus diferentes niveles y campos de formación. "/>
    <x v="5"/>
    <s v="Formación profesional con enfoque hacia la responsabilidad social universitaria (RSU) en el 100% de los programas académicos."/>
    <x v="16"/>
    <n v="0.05"/>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1. Fortalecer la oferta académica de manera flexible e interdisciplinar con diversas modalidades, articulada a procesos de enseñanza y aprendizaje innovadores en sus diferentes niveles y campos de formación. "/>
    <x v="5"/>
    <s v="Incrementar en un 20%  los niveles de desempeño globales en Pruebas Saber Pro de los programas académicos y 50 puntos en el puntaje de la institución."/>
    <x v="16"/>
    <n v="0.05"/>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1. Fortalecer la oferta académica de manera flexible e interdisciplinar con diversas modalidades, articulada a procesos de enseñanza y aprendizaje innovadores en sus diferentes niveles y campos de formación. "/>
    <x v="5"/>
    <s v="Incrementar en un 20%  los niveles de desempeño globales en Pruebas Saber Pro de los programas académicos y 50 puntos en el puntaje de la institución."/>
    <x v="16"/>
    <n v="0.05"/>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
    <x v="5"/>
    <s v="Implementar al menos  un 70%  de las estrategias académico administrativas dirigidas a la permanencia para alcanzar un 60% en la tasa graduación de los estudiantes."/>
    <x v="16"/>
    <n v="0.05"/>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
    <x v="5"/>
    <s v="Implementar al menos  un 70%  de las estrategias académico administrativas dirigidas a la permanencia para alcanzar un 60% en la tasa graduación de los estudiantes."/>
    <x v="16"/>
    <n v="0.05"/>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
    <x v="5"/>
    <s v="realizar al menos 2 concursos públicos de mérito con resultados de 80% de efectividad."/>
    <x v="17"/>
    <n v="0.06"/>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7. Fortalecer académica y administrativamente los programas para lograr un mayor reconocimiento regional y la acreditación nacional e internacional."/>
    <x v="5"/>
    <s v="realizar al menos 2 concursos_x000a_públicos de mérito con resultados_x000a_de 80% de efectividad."/>
    <x v="17"/>
    <n v="0.06"/>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7. Fortalecer académica y administrativamente los programas para lograr un mayor reconocimiento regional y la acreditación nacional e internacional."/>
    <x v="5"/>
    <s v="Alcanzar el 60% de nivel de formación doctoral y un 40% de maestría de la planta docente (carrera profesoral)."/>
    <x v="17"/>
    <n v="0.06"/>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6. Integrar los procesos académicos y administrativos que conlleve de manera funcional a un orden adecuado de interacciones, soportadas en tecnologías de la información, de acuerdo a la normatividad vigente."/>
    <x v="5"/>
    <s v="Alcanzar el 60% de nivel de_x000a_formación doctoral y un 40% de_x000a_maestría de la planta docente_x000a_(carrera profesoral)."/>
    <x v="17"/>
    <n v="0.06"/>
  </r>
  <r>
    <x v="1"/>
    <s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
    <s v="7. Fortalecer académica y administrativamente los programas para lograr un mayor reconocimiento regional y la acreditación nacional e internacional."/>
    <x v="5"/>
    <s v="Alcanzar la certificación de al menos 900 docentes  mediante las actividades de capacitación o cualificación docente."/>
    <x v="17"/>
    <n v="0.06"/>
  </r>
  <r>
    <x v="2"/>
    <s v="Fortalecer y consolidar los procesos de investigación, creación e innovación al servicio del progreso científico, tecnológico, ambiental, cultural, social y humano, en el contexto regional, nacional e internacional."/>
    <s v="2. Actualizar y desarrollar la agenda de investigación-innovación-creación institucional, en torno con el contexto y tendencias globales. "/>
    <x v="6"/>
    <s v="Fortalecer y visibilizar el impacto de la creación e investigación para las industrias creativas y culturales con miras a disminuir la brecha en la generación de conocimiento en el sector de las artes y el patrimonio cultural, con 90 proyectos que aprobados en convocatorias internas y/o externas, asimismo categorizar 3 grupo en A1, 2 grupos en A, 3 grupos en B "/>
    <x v="18"/>
    <n v="0.15"/>
  </r>
  <r>
    <x v="2"/>
    <s v="Fortalecer y consolidar los procesos de investigación, creación e innovación al servicio del progreso científico, tecnológico, ambiental, cultural, social y humano, en el contexto regional, nacional e internacional."/>
    <s v="2. Actualizar y desarrollar la agenda de investigación-innovación-creación institucional, en torno con el contexto y tendencias globales. "/>
    <x v="6"/>
    <s v="Fortalecer y visibilizar el impacto de la creación e investigación para las industrias creativas y culturales con miras a disminuir la brecha en la generación de conocimiento en el sector de las artes y el patrimonio cultural, con 90 proyectos que aprobados en convocatorias internas y/o externas, asimismo categorizar 3 grupo en A1, 2 grupos en A, 3 grupos en B "/>
    <x v="18"/>
    <n v="0.15"/>
  </r>
  <r>
    <x v="2"/>
    <s v="Fortalecer y consolidar los procesos de investigación, creación e innovación al servicio del progreso científico, tecnológico, ambiental, cultural, social y humano, en el contexto regional, nacional e internacional."/>
    <s v="1. Fortalecer y visibilizar  la producción científica, humanística, cultural y creativa. "/>
    <x v="6"/>
    <s v="Fortalecer y visibilizar el impacto de la creación e investigación para las industrias creativas y culturales con miras a disminuir la brecha en la generación de conocimiento en el sector de las artes y el patrimonio cultural, con 90 proyectos que aprobados en convocatorias internas y/o externas, asimismo categorizar 3 grupo en A1, 2 grupos en A, 3 grupos en B "/>
    <x v="18"/>
    <n v="0.15"/>
  </r>
  <r>
    <x v="2"/>
    <s v="Fortalecer y consolidar los procesos de investigación, creación e innovación al servicio del progreso científico, tecnológico, ambiental, cultural, social y humano, en el contexto regional, nacional e internacional."/>
    <s v="1. Fortalecer y visibilizar  la producción científica, humanística, cultural y creativa. "/>
    <x v="6"/>
    <s v="Fortalecer y visibilizar el impacto de la creación e investigación para las industrias creativas y culturales con miras a disminuir la brecha en la generación de conocimiento en el sector de las artes y el patrimonio cultural, con 90 proyectos que aprobados en convocatorias internas y/o externas, asimismo categorizar 3 grupo en A1, 2 grupos en A, 3 grupos en B "/>
    <x v="18"/>
    <n v="0.15"/>
  </r>
  <r>
    <x v="2"/>
    <s v="Fortalecer y consolidar los procesos de investigación, creación e innovación al servicio del progreso científico, tecnológico, ambiental, cultural, social y humano, en el contexto regional, nacional e internacional."/>
    <s v="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
    <x v="6"/>
    <s v="Consolidar e implementar el laboratorio de investigación creación para las áreas artísticas logrando 10 convenios interinstitucionales y 18 productos articulados en redes"/>
    <x v="19"/>
    <n v="0.15"/>
  </r>
  <r>
    <x v="2"/>
    <s v="Fortalecer y consolidar los procesos de investigación, creación e innovación al servicio del progreso científico, tecnológico, ambiental, cultural, social y humano, en el contexto regional, nacional e internacional."/>
    <s v="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
    <x v="6"/>
    <s v="Consolidar e implementar el laboratorio de investigación creación para las áreas artísticas logrando 10 convenios interinstitucionales y 18 productos articulados en redes"/>
    <x v="19"/>
    <n v="0.15"/>
  </r>
  <r>
    <x v="2"/>
    <s v="Fortalecer y consolidar los procesos de investigación, creación e innovación al servicio del progreso científico, tecnológico, ambiental, cultural, social y humano, en el contexto regional, nacional e internacional."/>
    <s v="1. Fortalecer y visibilizar  la producción científica, humanística, cultural y creativa. "/>
    <x v="7"/>
    <s v="Incrementar, apropiar y divulgar la generación de nuevo conocimiento de calidad e impacto con 391 publicaciones indexadas en Publindex, 1400 en Wos y/o Scopus, 100 libros publicados, 5 revistas científicas con sello editorial Uniatlántico."/>
    <x v="20"/>
    <n v="0.27"/>
  </r>
  <r>
    <x v="2"/>
    <s v="Fortalecer y consolidar los procesos de investigación, creación e innovación al servicio del progreso científico, tecnológico, ambiental, cultural, social y humano, en el contexto regional, nacional e internacional."/>
    <s v="1. Fortalecer y visibilizar  la producción científica, humanística, cultural y creativa. "/>
    <x v="7"/>
    <s v="Incrementar, apropiar y divulgar la generación de nuevo conocimiento de calidad e impacto con 391 publicaciones indexadas en Publindex, 1400 en Wos y/o Scopus, 100 libros publicados, 5 revistas científicas con sello editorial Uniatlántico."/>
    <x v="20"/>
    <n v="0.27"/>
  </r>
  <r>
    <x v="2"/>
    <s v="Fortalecer y consolidar los procesos de investigación, creación e innovación al servicio del progreso científico, tecnológico, ambiental, cultural, social y humano, en el contexto regional, nacional e internacional."/>
    <s v="1. Fortalecer y visibilizar  la producción científica, humanística, cultural y creativa. "/>
    <x v="7"/>
    <s v="Incrementar, apropiar y divulgar la generación de nuevo conocimiento de calidad e impacto con 391 publicaciones indexadas en Publindex, 1400 en Wos y/o Scopus, 100 libros publicados, 5 revistas científicas con sello editorial Uniatlántico."/>
    <x v="20"/>
    <n v="0.27"/>
  </r>
  <r>
    <x v="2"/>
    <s v="Fortalecer y consolidar los procesos de investigación, creación e innovación al servicio del progreso científico, tecnológico, ambiental, cultural, social y humano, en el contexto regional, nacional e internacional."/>
    <s v="5. Armonizar los procesos administrativos y recursos tecnológicos de manera integral y efectiva en función de la misión investigativa. "/>
    <x v="7"/>
    <s v="Incrementar, apropiar y divulgar la generación de nuevo conocimiento de calidad e impacto con 391 publicaciones indexadas en Publindex, 1400 en Wos y/o Scopus, 100 libros publicados, 5 revistas científicas con sello editorial Uniatlántico."/>
    <x v="20"/>
    <n v="0.27"/>
  </r>
  <r>
    <x v="2"/>
    <s v="Fortalecer y consolidar los procesos de investigación, creación e innovación al servicio del progreso científico, tecnológico, ambiental, cultural, social y humano, en el contexto regional, nacional e internacional."/>
    <s v="5. Armonizar los procesos administrativos y recursos tecnológicos de manera integral y efectiva en función de la misión investigativa. "/>
    <x v="7"/>
    <s v="Incrementar, apropiar y divulgar la generación de nuevo conocimiento de calidad e impacto con 391 publicaciones indexadas en Publindex, 1400 en Wos y/o Scopus, 100 libros publicados, 5 revistas científicas con sello editorial Uniatlántico."/>
    <x v="20"/>
    <n v="0.27"/>
  </r>
  <r>
    <x v="2"/>
    <s v="Fortalecer y consolidar los procesos de investigación, creación e innovación al servicio del progreso científico, tecnológico, ambiental, cultural, social y humano, en el contexto regional, nacional e internacional."/>
    <s v="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
    <x v="7"/>
    <s v="Fortalecer la articulación con redes académicas y científicas para la investigación y la producción académica, impulsando la movilidad saliente internacional con 350 docentes y la nacional con 300 docentes, asimismo la movilidad de estudiantes vinculados a semilleros en 1.300 a nivel nacional y 100 a nivel internacional."/>
    <x v="20"/>
    <n v="0.27"/>
  </r>
  <r>
    <x v="2"/>
    <s v="Fortalecer y consolidar los procesos de investigación, creación e innovación al servicio del progreso científico, tecnológico, ambiental, cultural, social y humano, en el contexto regional, nacional e internacional."/>
    <s v="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
    <x v="7"/>
    <s v="Fortalecer la articulación con redes académicas y científicas para la investigación y la producción académica, impulsando la movilidad saliente internacional con 350 docentes y la nacional con 300 docentes, asimismo la movilidad de estudiantes vinculados a semilleros en 1.300 a nivel nacional y 100 a nivel internacional."/>
    <x v="20"/>
    <n v="0.27"/>
  </r>
  <r>
    <x v="2"/>
    <s v="Fortalecer y consolidar los procesos de investigación, creación e innovación al servicio del progreso científico, tecnológico, ambiental, cultural, social y humano, en el contexto regional, nacional e internacional."/>
    <s v="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
    <x v="7"/>
    <s v="Garantizar la formación académica integral a través de las competencias investigativas"/>
    <x v="20"/>
    <n v="0.27"/>
  </r>
  <r>
    <x v="2"/>
    <s v="Fortalecer y consolidar los procesos de investigación, creación e innovación al servicio del progreso científico, tecnológico, ambiental, cultural, social y humano, en el contexto regional, nacional e internacional."/>
    <s v="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
    <x v="7"/>
    <s v="Garantizar la formación académica integral a través de las competencias investigativas"/>
    <x v="20"/>
    <n v="0.27"/>
  </r>
  <r>
    <x v="2"/>
    <s v="Fortalecer y consolidar los procesos de investigación, creación e innovación al servicio del progreso científico, tecnológico, ambiental, cultural, social y humano, en el contexto regional, nacional e internacional."/>
    <s v="3. Gestionar relaciones estratégicas con otras instituciones para el desarrollo de actividades investigativas financiadas de carácter nacional e internacional. "/>
    <x v="7"/>
    <s v="Garantizar la formación académica integral a través de las competencias investigativas"/>
    <x v="20"/>
    <n v="0.27"/>
  </r>
  <r>
    <x v="2"/>
    <s v="Fortalecer y consolidar los procesos de investigación, creación e innovación al servicio del progreso científico, tecnológico, ambiental, cultural, social y humano, en el contexto regional, nacional e internacional."/>
    <s v="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
    <x v="7"/>
    <s v="Fortalecer la articulación con redes académicas y científicas para la investigación y la producción académica, impulsando la movilidad saliente internacional con 350 docentes y la nacional con 300 docentes, asimismo la movilidad de estudiantes vinculados a semilleros en 1.300 a nivel nacional y 100 a nivel internacional."/>
    <x v="21"/>
    <n v="0.08"/>
  </r>
  <r>
    <x v="2"/>
    <s v="Fortalecer y consolidar los procesos de investigación, creación e innovación al servicio del progreso científico, tecnológico, ambiental, cultural, social y humano, en el contexto regional, nacional e internacional."/>
    <s v="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
    <x v="7"/>
    <s v="Fortalecer la articulación con redes académicas y científicas para la investigación y la producción académica, impulsando la movilidad saliente internacional con 350 docentes y la nacional con 300 docentes, asimismo la movilidad de estudiantes vinculados a semilleros en 1.300 a nivel nacional y 100 a nivel internacional."/>
    <x v="21"/>
    <n v="0.08"/>
  </r>
  <r>
    <x v="2"/>
    <s v="Fortalecer y consolidar los procesos de investigación, creación e innovación al servicio del progreso científico, tecnológico, ambiental, cultural, social y humano, en el contexto regional, nacional e internacional."/>
    <s v="2. Actualizar y desarrollar la agenda de investigación-innovación-creación institucional, en torno con el contexto y tendencias globales. "/>
    <x v="7"/>
    <s v="Incrementar en al menos 520 los proyectos de investigación aprobados por convocatorias"/>
    <x v="22"/>
    <n v="0.06"/>
  </r>
  <r>
    <x v="2"/>
    <s v="Fortalecer y consolidar los procesos de investigación, creación e innovación al servicio del progreso científico, tecnológico, ambiental, cultural, social y humano, en el contexto regional, nacional e internacional."/>
    <s v="3. Gestionar relaciones estratégicas con otras instituciones para el desarrollo de actividades investigativas financiadas de carácter nacional e internacional. "/>
    <x v="7"/>
    <s v="Incrementar en al menos 520 los proyectos de investigación aprobados por convocatorias"/>
    <x v="22"/>
    <n v="0.06"/>
  </r>
  <r>
    <x v="2"/>
    <s v="Fortalecer y consolidar los procesos de investigación, creación e innovación al servicio del progreso científico, tecnológico, ambiental, cultural, social y humano, en el contexto regional, nacional e internacional."/>
    <s v="6. Fomentar actividades para el desarrollo científico, tecnológico, ambiental, cultural, social y humano con impacto positivo hacia el entorno regional, nacional e internacional."/>
    <x v="7"/>
    <s v="Afianzar la producción académica investigativa"/>
    <x v="22"/>
    <n v="0.06"/>
  </r>
  <r>
    <x v="2"/>
    <s v="Fortalecer y consolidar los procesos de investigación, creación e innovación al servicio del progreso científico, tecnológico, ambiental, cultural, social y humano, en el contexto regional, nacional e internacional."/>
    <s v="6. Fomentar actividades para el desarrollo científico, tecnológico, ambiental, cultural, social y humano con impacto positivo hacia el entorno regional, nacional e internacional."/>
    <x v="7"/>
    <s v="Afianzar la producción académica investigativa"/>
    <x v="22"/>
    <n v="0.06"/>
  </r>
  <r>
    <x v="2"/>
    <s v="Fortalecer y consolidar los procesos de investigación, creación e innovación al servicio del progreso científico, tecnológico, ambiental, cultural, social y humano, en el contexto regional, nacional e internacional."/>
    <s v="6. Fomentar actividades para el desarrollo científico, tecnológico, ambiental, cultural, social y humano con impacto positivo hacia el entorno regional, nacional e internacional."/>
    <x v="7"/>
    <s v="Afianzar la producción académica investigativa"/>
    <x v="22"/>
    <n v="0.06"/>
  </r>
  <r>
    <x v="2"/>
    <s v="Fortalecer y consolidar los procesos de investigación, creación e innovación al servicio del progreso científico, tecnológico, ambiental, cultural, social y humano, en el contexto regional, nacional e internacional."/>
    <s v="5. Armonizar los procesos administrativos y recursos tecnológicos de manera integral y efectiva en función de la misión investigativa. "/>
    <x v="7"/>
    <s v="Potencializar la sostenibilidad investigativa con proyectos viables para el fortalecimiento de las capacidades institucionales. "/>
    <x v="22"/>
    <n v="0.06"/>
  </r>
  <r>
    <x v="2"/>
    <s v="Fortalecer y consolidar los procesos de investigación, creación e innovación al servicio del progreso científico, tecnológico, ambiental, cultural, social y humano, en el contexto regional, nacional e internacional."/>
    <s v="5. Armonizar los procesos administrativos y recursos tecnológicos de manera integral y efectiva en función de la misión investigativa. "/>
    <x v="8"/>
    <s v="Fomentar el desarrollo de proyectos de base tecnológica y la participación en convocatorias, y así lograr ejecutar mínimo 8 proyectos con financiación."/>
    <x v="23"/>
    <n v="0.13"/>
  </r>
  <r>
    <x v="2"/>
    <s v="Fortalecer y consolidar los procesos de investigación, creación e innovación al servicio del progreso científico, tecnológico, ambiental, cultural, social y humano, en el contexto regional, nacional e internacional."/>
    <s v="6. Fomentar actividades para el desarrollo científico, tecnológico, ambiental, cultural, social y humano con impacto positivo hacia el entorno regional, nacional e internacional."/>
    <x v="8"/>
    <s v="Operacionalizar el Parque Tecnológico del Caribe PTC e integrar el ecosistema de ciencia, tecnología e innovación del Caribe, vinculando el PTC y el Centro de Investigaciones Científicas y Tecnológicas de la Universidad del Atlántico CICIT, así como otros laboratorios de investigación para impactar a las empresas de base tecnológica a través de servicios de investigación alcanzando 5 proyectos que involucren propiedad industrial, 10 contratos con empresas de base tecnológica, 10 proyectos con financiación internacional"/>
    <x v="24"/>
    <n v="0.16"/>
  </r>
  <r>
    <x v="2"/>
    <s v="Fortalecer y consolidar los procesos de investigación, creación e innovación al servicio del progreso científico, tecnológico, ambiental, cultural, social y humano, en el contexto regional, nacional e internacional."/>
    <s v="3. Gestionar relaciones estratégicas con otras instituciones para el desarrollo de actividades investigativas financiadas de carácter nacional e internacional. "/>
    <x v="8"/>
    <s v="Operacionalizar el Parque Tecnológico del Caribe PTC e integrar el ecosistema de ciencia, tecnología e innovación del Caribe, vinculando el PTC y el Centro de Investigaciones Científicas y Tecnológicas de la Universidad del Atlántico CICIT, así como otros laboratorios de investigación para impactar a las empresas de base tecnológica a través de servicios de investigación alcanzando 5 proyectos que involucren propiedad industrial, 10 contratos con empresas de base tecnológica, 10 proyectos con financiación internacional"/>
    <x v="24"/>
    <n v="0.16"/>
  </r>
  <r>
    <x v="2"/>
    <s v="Fortalecer y consolidar los procesos de investigación, creación e innovación al servicio del progreso científico, tecnológico, ambiental, cultural, social y humano, en el contexto regional, nacional e internacional."/>
    <s v="3. Gestionar relaciones estratégicas con otras instituciones para el desarrollo de actividades investigativas financiadas de carácter nacional e internacional. "/>
    <x v="8"/>
    <s v="Operacionalizar el Parque Tecnológico del Caribe PTC e integrar el ecosistema de ciencia, tecnología e innovación del Caribe, vinculando el PTC y el Centro de Investigaciones Científicas y Tecnológicas de la Universidad del Atlántico CICIT, así como otros laboratorios de investigación para impactar a las empresas de base tecnológica a través de servicios de investigación alcanzando 5 proyectos que involucren propiedad industrial, 10 contratos con empresas de base tecnológica, 10 proyectos con financiación internacional"/>
    <x v="24"/>
    <n v="0.16"/>
  </r>
  <r>
    <x v="2"/>
    <s v="Fortalecer y consolidar los procesos de investigación, creación e innovación al servicio del progreso científico, tecnológico, ambiental, cultural, social y humano, en el contexto regional, nacional e internacional."/>
    <s v="5. Armonizar los procesos administrativos y recursos tecnológicos de manera integral y efectiva en función de la misión investigativa. "/>
    <x v="8"/>
    <s v=" 8 laboratorios reconocidos (con Acreditación, certificación, habilitación, autorización y/o registros) de  acuerdo a los ensayos de prestación de servicios de investigación para prestación de servicios de investigación."/>
    <x v="24"/>
    <n v="0.16"/>
  </r>
  <r>
    <x v="2"/>
    <s v="Fortalecer y consolidar los procesos de investigación, creación e innovación al servicio del progreso científico, tecnológico, ambiental, cultural, social y humano, en el contexto regional, nacional e internacional."/>
    <s v="6. Fomentar actividades para el desarrollo científico, tecnológico, ambiental, cultural, social y humano con impacto positivo hacia el entorno regional, nacional e internacional."/>
    <x v="8"/>
    <s v="Fomentar los servicios científicos y tecnológicos del CICIT"/>
    <x v="24"/>
    <n v="0.16"/>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3. Contribuir desde lo académico, investigativo, extensión y proyección social en el tratamiento y resolución de temáticas de interés mediante el asesoramiento, análisis, formación de factores claves para la sociedad."/>
    <x v="9"/>
    <s v="Mejoramiento de la oferta de programas de educación continua, con 1 Centro de Lenguas extranjeras, 5 ambientes de aprendizaje innovadores implementados, 2.300 programas de educación continua ejecutadas en distintas modalidalidades (presencial, semipresencial, virtual y a distancia), 35 con enfoque diferencial, 12 con componente internacional y 130 convenios con  entidades del sector público y privado"/>
    <x v="25"/>
    <n v="0.18"/>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6. Favorecer la proyección laboral de los egresados mediante el fortalecimiento de conocimientos y competencias requeridas para el contexto global."/>
    <x v="9"/>
    <s v="Mejoramiento de la oferta de programas de educación continua, con 1 Centro de Lenguas extranjeras, 5 ambientes de aprendizaje innovadores implementados, 2.300 programas de educación continua ejecutadas en distintas modalidalidades (presencial, semipresencial, virtual y a distancia), 35 con enfoque diferencial, 12 con componente internacional y 130 convenios con  entidades del sector público y privado"/>
    <x v="25"/>
    <n v="0.18"/>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6. Favorecer la proyección laboral de los egresados mediante el fortalecimiento de conocimientos y competencias requeridas para el contexto global."/>
    <x v="9"/>
    <s v="Mejoramiento de la oferta de programas de educación continua, con 1 Centro de Lenguas extranjeras, 5 ambientes de aprendizaje innovadores implementados, 2.300 programas de educación continua ejecutadas en distintas modalidalidades (presencial, semipresencial, virtual y a distancia), 35 con enfoque diferencial, 12 con componente internacional y 130 convenios con  entidades del sector público y privado"/>
    <x v="25"/>
    <n v="0.18"/>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6. Favorecer la proyección laboral de los egresados mediante el fortalecimiento de conocimientos y competencias requeridas para el contexto global."/>
    <x v="9"/>
    <s v="Mejoramiento de la oferta de programas de educación continua, con 1 Centro de Lenguas extranjeras, 5 ambientes de aprendizaje innovadores implementados, 2.300 programas de educación continua ejecutadas en distintas modalidalidades (presencial, semipresencial, virtual y a distancia), 35 con enfoque diferencial, 12 con componente internacional y 130 convenios con  entidades del sector público y privado"/>
    <x v="25"/>
    <n v="0.18"/>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6. Favorecer la proyección laboral de los egresados mediante el fortalecimiento de conocimientos y competencias requeridas para el contexto global."/>
    <x v="9"/>
    <s v="Mejoramiento de la oferta de programas de educación continua, con 1 Centro de Lenguas extranjeras, 5 ambientes de aprendizaje innovadores implementados, 2.300 programas de educación continua ejecutadas en distintas modalidalidades (presencial, semipresencial, virtual y a distancia), 35 con enfoque diferencial, 12 con componente internacional y 130 convenios con  entidades del sector público y privado"/>
    <x v="25"/>
    <n v="0.18"/>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6. Favorecer la proyección laboral de los egresados mediante el fortalecimiento de conocimientos y competencias requeridas para el contexto global."/>
    <x v="9"/>
    <s v="Mejoramiento de la oferta de programas de educación continua, con 1 Centro de Lenguas extranjeras, 5 ambientes de aprendizaje innovadores implementados, 2.300 programas de educación continua ejecutadas en distintas modalidalidades (presencial, semipresencial, virtual y a distancia), 35 con enfoque diferencial, 12 con componente internacional y 130 convenios con  entidades del sector público y privado"/>
    <x v="25"/>
    <n v="0.18"/>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1. Promover la extensión y la proyección social como medio de vinculación de la universidad con la sociedad, en sinergia con el sector productivo para responder a sus demandas."/>
    <x v="10"/>
    <s v="Concretar al menos 150 proyectos de extensión y proyección social remunerados con el sector público y/o privado a través de la gestión de alianzas y convenios a nivel nacional e internacional."/>
    <x v="26"/>
    <n v="0.15"/>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5. Innovación en los procesos de Extensión y Proyección social aplicando metodologías con enfoque hacia la cooperación entre disciplinas, uso de nuevas tecnologías, en concordancia con la naturaleza de las distintas áreas de conocimiento."/>
    <x v="10"/>
    <s v="Incrementar en un 20% los ingresos del Centro de Investigaciones Científicas y Tecnológicas (CICIT) y Parque Tecnológico del Caribe (PTC) por servicios científicos y tecnológicos "/>
    <x v="26"/>
    <n v="0.15"/>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5. Innovación en los procesos de Extensión y Proyección social aplicando metodologías con enfoque hacia la cooperación entre disciplinas, uso de nuevas tecnologías, en concordancia con la naturaleza de las distintas áreas de conocimiento."/>
    <x v="10"/>
    <s v="Fortalecimiento de los procesos de prácticas académicas"/>
    <x v="26"/>
    <n v="0.15"/>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5. Innovación en los procesos de Extensión y Proyección social aplicando metodologías con enfoque hacia la cooperación entre disciplinas, uso de nuevas tecnologías, en concordancia con la naturaleza de las distintas áreas de conocimiento."/>
    <x v="10"/>
    <s v="Fortalecimiento de los procesos de prácticas académicas"/>
    <x v="26"/>
    <n v="0.15"/>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5. Innovación en los procesos de Extensión y Proyección social aplicando metodologías con enfoque hacia la cooperación entre disciplinas, uso de nuevas tecnologías, en concordancia con la naturaleza de las distintas áreas de conocimiento."/>
    <x v="10"/>
    <s v="Aumentar la participación en espacios de toma de decisiones de políticas públicas."/>
    <x v="26"/>
    <n v="0.15"/>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2.Desarrollar y fomentar la cultura de innovación y emprendimiento mediante programas de formación y asesoría."/>
    <x v="10"/>
    <s v="Formular e implementar la política de innovación, emprendimiento y transferencia tecnológica y gestionar 30 proyectos de innovación a nivel nacional e internacional, y aportar 5 productos de transferencia tecnológica"/>
    <x v="27"/>
    <n v="0.15"/>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5. Innovación en los procesos de Extensión y Proyección social aplicando metodologías con enfoque hacia la cooperación entre disciplinas, uso de nuevas tecnologías, en concordancia con la naturaleza de las distintas áreas de conocimiento."/>
    <x v="10"/>
    <s v="Formular e implementar la política de innovación, emprendimiento y transferencia tecnológica y gestionar 30 proyectos de innovación a nivel nacional e internacional, y aportar 5 productos de transferencia tecnológica"/>
    <x v="27"/>
    <n v="0.15"/>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6. Favorecer la proyección laboral de los egresados mediante el fortalecimiento de conocimientos y competencias requeridas para el contexto global."/>
    <x v="10"/>
    <s v="Fortalecer las estrategias de participación de los egresados en actividades institucionales."/>
    <x v="28"/>
    <n v="0.05"/>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1. Promover la extensión y la proyección social como medio de vinculación de la universidad con la sociedad, en sinergia con el sector productivo para responder a sus demandas."/>
    <x v="10"/>
    <s v="Establecer alianzas estratégicas entre las unidades académicas y administrativas que se relacionarían con el sector productivo, con miras a fortalecer la vinculación de potenciales empleadores en el portal de empleo institucional"/>
    <x v="28"/>
    <n v="0.05"/>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6. Favorecer la proyección laboral de los egresados mediante el fortalecimiento de conocimientos y competencias requeridas para el contexto global."/>
    <x v="10"/>
    <s v="Potenciar el posicionamiento de la Universidad del Atlántico, a través de la participación de los graduados, en escenarios académicos, democráticos, sociales y culturales a nivel nacional e internacional "/>
    <x v="28"/>
    <n v="0.05"/>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4. Articular la Extensión con las demás funciones sustantivas de la Universidad para la formulación de propuestas pertinentes para dar solución a problemas o necesidades del entorno."/>
    <x v="10"/>
    <s v="Diseñar y apropiar el Observatorio digital institucional para la gestión de conocimiento y el desarrollo social."/>
    <x v="29"/>
    <n v="0.05"/>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8.  Promover la apropiación social del conocimiento en sectores sociales, culturales y empresariales que permitan la transferencia de experiencias y conocimientos."/>
    <x v="11"/>
    <s v="Concretar por lo menos 61  alianzas o convenios activos con entidades gubernamentales, sector privado nacional e internacional para la gestión de acceso a la cultura"/>
    <x v="30"/>
    <n v="0.06"/>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8.  Promover la apropiación social del conocimiento en sectores sociales, culturales y empresariales que permitan la transferencia de experiencias y conocimientos."/>
    <x v="11"/>
    <s v="Desarrollar mínimo 50 proyectos para el acceso a la cultura"/>
    <x v="30"/>
    <n v="0.06"/>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1. Promover la extensión y la proyección social como medio de vinculación de la universidad con la sociedad, en sinergia con el sector productivo para responder a sus demandas."/>
    <x v="11"/>
    <s v="Promover mínimo 3 proyectos y espacios institucionales con enfoque al desarrollo turístico, patrimonial y social con la vinculación de los gobiernos departamental, nacional y/o internacional"/>
    <x v="30"/>
    <n v="0.06"/>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2.Desarrollar y fomentar la cultura de innovación y emprendimiento mediante programas de formación y asesoría."/>
    <x v="11"/>
    <s v="Visibilizar los resultados de los procesos de investigación creación artística con 195 participaciones en eventos de apropiación social "/>
    <x v="31"/>
    <n v="0.03"/>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8.  Promover la apropiación social del conocimiento en sectores sociales, culturales y empresariales que permitan la transferencia de experiencias y conocimientos."/>
    <x v="11"/>
    <s v="Implementación de nuevas exposiciones permanentes e itinerantes de acuerdo con los nuevos cánones museográficos."/>
    <x v="31"/>
    <n v="0.03"/>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3. Contribuir desde lo académico, investigativo, extensión y proyección social en el tratamiento y resolución de temáticas de interés mediante el asesoramiento, análisis, formación de factores claves para la sociedad."/>
    <x v="11"/>
    <s v="Concretar la ejecución de al menos 20 proyectos de proyección social con mecanismos de financiación externos públicos y/o privados. "/>
    <x v="32"/>
    <n v="0.06"/>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1. Promover la extensión y la proyección social como medio de vinculación de la universidad con la sociedad, en sinergia con el sector productivo para responder a sus demandas."/>
    <x v="11"/>
    <s v="Desarrollar por lo menos 33 proyectos de proyección social con intervención a población priorizada"/>
    <x v="32"/>
    <n v="0.06"/>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1. Promover la extensión y la proyección social como medio de vinculación de la universidad con la sociedad, en sinergia con el sector productivo para responder a sus demandas."/>
    <x v="11"/>
    <s v="Promover la apropiación social del conocimiento en articulación con las facultades, mediante la gestión de al menos 800 eventos de difusión."/>
    <x v="32"/>
    <n v="0.06"/>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7. Promover la innovación y desarrollo empresarial con responsabilidad social mediante actividades de sensibilización, acompañamiento y transferencia de conocimiento."/>
    <x v="12"/>
    <s v="Elaborar e implementar en forma sostenible la política institucional de Responsabilidad Social Universitaria RSU y ejecutar por lo menos 50 proyectos del Voluntariado UA."/>
    <x v="33"/>
    <n v="0.1"/>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7. Promover la innovación y desarrollo empresarial con responsabilidad social mediante actividades de sensibilización, acompañamiento y transferencia de conocimiento."/>
    <x v="12"/>
    <s v="Articulación de los componentes para la implementación de la Responsabilidad Social Universitaria"/>
    <x v="33"/>
    <n v="0.1"/>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4. Articular la Extensión con las demás funciones sustantivas de la Universidad para la formulación de propuestas pertinentes para dar solución a problemas o necesidades del entorno."/>
    <x v="12"/>
    <s v="Elaborar e implementar en forma sostenible la política institucional de Responsabilidad Social Universitaria RSU y ejecutar por lo menos 50 proyectos del Voluntariado UA."/>
    <x v="34"/>
    <n v="0.15"/>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7. Promover la innovación y desarrollo empresarial con responsabilidad social mediante actividades de sensibilización, acompañamiento y transferencia de conocimiento."/>
    <x v="12"/>
    <s v="Caracterizar el impacto de por lo menos 50  programas y/o proyectos Responsabilidad Social Universitaria RSU desarrollados "/>
    <x v="34"/>
    <n v="0.15"/>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8.  Promover la apropiación social del conocimiento en sectores sociales, culturales y empresariales que permitan la transferencia de experiencias y conocimientos."/>
    <x v="12"/>
    <s v="Aumentar el número de atendidos por el Consultorio Jurídico y Centro de Conciliación"/>
    <x v="35"/>
    <n v="0.01"/>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8.  Promover la apropiación social del conocimiento en sectores sociales, culturales y empresariales que permitan la transferencia de experiencias y conocimientos."/>
    <x v="12"/>
    <s v="Presentar por el Consultorio Jurídico y Centro de Conciliación una acción constitucional"/>
    <x v="35"/>
    <n v="0.01"/>
  </r>
  <r>
    <x v="3"/>
    <s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
    <s v="8.  Promover la apropiación social del conocimiento en sectores sociales, culturales y empresariales que permitan la transferencia de experiencias y conocimientos."/>
    <x v="12"/>
    <s v="Conservar las piezas arqueológicas y paleontológicas referentes a la cultura de la región "/>
    <x v="36"/>
    <n v="0.01"/>
  </r>
  <r>
    <x v="4"/>
    <s v="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
    <s v="1. Ampliar las capacidades institucionales para el mejoramiento de la cobertura de los programas de bienestar y fortalecer los factores protectores de la permanencia y graduación estudiantil."/>
    <x v="13"/>
    <s v="Establecer informes de evaluación para controlar el impacto de las estrategias de permanencia y graduación que permita fortalecer el proceso formativo."/>
    <x v="37"/>
    <n v="0.2"/>
  </r>
  <r>
    <x v="4"/>
    <s v="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
    <s v="2. Fortalecer las competencias del ser en concordancia con las necesidades de la comunidad universitaria enmarcadas en las habilidades y destrezas para un ser integral"/>
    <x v="13"/>
    <s v="Aumentar el índice de permanencia y oportuna graduación estudiantil basado en el acompañamiento institucional, psicosocial, académico y socioeconómico en cada etapa del  proyecto de vida universitario del estudiante."/>
    <x v="37"/>
    <n v="0.2"/>
  </r>
  <r>
    <x v="4"/>
    <s v="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
    <s v="1. Ampliar las capacidades institucionales para el mejoramiento de la cobertura de los programas de bienestar y fortalecer los factores protectores de la permanencia y graduación estudiantil."/>
    <x v="13"/>
    <s v="Diseñar e implementar la Política de Permanencia y Graduación estudiantil."/>
    <x v="37"/>
    <n v="0.2"/>
  </r>
  <r>
    <x v="4"/>
    <s v="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
    <s v="1. Ampliar las capacidades institucionales para el mejoramiento de la cobertura de los programas de bienestar y fortalecer los factores protectores de la permanencia y graduación estudiantil."/>
    <x v="13"/>
    <s v="Evaluar el impacto de las estrategias de permanencia y graduación en las sedes regionales"/>
    <x v="37"/>
    <n v="0.2"/>
  </r>
  <r>
    <x v="4"/>
    <s v="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
    <s v="1. Ampliar las capacidades institucionales para el mejoramiento de la cobertura de los programas de bienestar y fortalecer los factores protectores de la permanencia y graduación estudiantil."/>
    <x v="13"/>
    <s v="Fortalecer la atención de los estudiantes en bajo rendimiento como estrategias de permanencia"/>
    <x v="37"/>
    <n v="0.2"/>
  </r>
  <r>
    <x v="4"/>
    <s v="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
    <s v="1. Ampliar las capacidades institucionales para el mejoramiento de la cobertura de los programas de bienestar y fortalecer los factores protectores de la permanencia y graduación estudiantil."/>
    <x v="13"/>
    <s v="Fortalecer la atención de los estudiantes primer semestre como estrategias de permanencia"/>
    <x v="37"/>
    <n v="0.2"/>
  </r>
  <r>
    <x v="4"/>
    <s v="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
    <s v="1. Ampliar las capacidades institucionales para el mejoramiento de la cobertura de los programas de bienestar y fortalecer los factores protectores de la permanencia y graduación estudiantil."/>
    <x v="13"/>
    <s v="Diseñar e implementar el programa de Plan Padrino para el sostenimiento de mínimo 200 estudiantes en riesgo de deserción, impulsando el aporte voluntario de entes territoriales, egresados, empresarios y docentes."/>
    <x v="38"/>
    <n v="0.2"/>
  </r>
  <r>
    <x v="4"/>
    <s v="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
    <s v="1. Ampliar las capacidades institucionales para el mejoramiento de la cobertura de los programas de bienestar y fortalecer los factores protectores de la permanencia y graduación estudiantil."/>
    <x v="13"/>
    <s v="Conocer el impacto de las estrategias socio - económicas en la permanencia y graduación oportuna."/>
    <x v="38"/>
    <n v="0.2"/>
  </r>
  <r>
    <x v="4"/>
    <s v="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
    <s v="6. Contribuir al bienestar social mediante la participación y promoción de espacios universitarios para la resolución pacífica de conflictos y la construcción de una sociedad y de un Estado justo, participativo y democrático, aportando así a la paz del país."/>
    <x v="14"/>
    <s v="Estimular el desarrollo de las relaciones constructivas entre los miembros de la comunidad universitaria con base en la difusión y práctica de valores de respeto a la dignidad humana y a la diversidad, alcanzando un incremento del 6% en los resultados de percepción de cultura ciudadana y la Política de Género."/>
    <x v="39"/>
    <n v="0.16"/>
  </r>
  <r>
    <x v="4"/>
    <s v="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
    <s v="6. Contribuir al bienestar social mediante la participación y promoción de espacios universitarios para la resolución pacífica de conflictos y la construcción de una sociedad y de un Estado justo, participativo y democrático, aportando así a la paz del país."/>
    <x v="14"/>
    <s v="Estimular el desarrollo de las relaciones constructivas entre los miembros de la comunidad universitaria con base en la difusión y práctica de valores de respeto a la dignidad humana y a la diversidad, alcanzando un incremento del 6% en los resultados de percepción de cultura ciudadana y la Política de Género."/>
    <x v="39"/>
    <n v="0.16"/>
  </r>
  <r>
    <x v="4"/>
    <s v="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
    <s v="3. Articular los procesos administrativos y académicos mediante el uso eficiente de los recursos financieros, tecnológicos y humanos."/>
    <x v="14"/>
    <s v="Institucionalizar el proyecto &quot;Diálogos de Desarrollo Institucional” como escenario para pensar nuestra universidad con la participación de la comunidad universitaria, con un mínimo de 9 hojas de ruta derivadas del proyecto."/>
    <x v="39"/>
    <n v="0.16"/>
  </r>
  <r>
    <x v="4"/>
    <s v="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
    <s v="2. Fortalecer las competencias del ser en concordancia con las necesidades de la comunidad universitaria enmarcadas en las habilidades y destrezas para un ser integral"/>
    <x v="14"/>
    <s v="Promover el programa  &quot;Yo Cuido la UA&quot; para el estímulo de la cultura de compromiso y cuidado de la infraestructura física y tecnológica institucional."/>
    <x v="39"/>
    <n v="0.16"/>
  </r>
  <r>
    <x v="4"/>
    <s v="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
    <s v="7. Fortalecimiento del arte, la cultura y el deporte que aportan significativamente al desarrollo humano integral y al fortalecimiento social.   "/>
    <x v="14"/>
    <s v="Estimular la apropiación cultural e identidad de la región Caribe, a través del reconocimiento de las herencias ancestrales frente al legado que como comunidad académica construimos para la sociedad, y los diálogos intergeneracionales y multiestamentarios para la construcción del ser integral."/>
    <x v="40"/>
    <n v="7.0000000000000007E-2"/>
  </r>
  <r>
    <x v="4"/>
    <s v="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
    <s v="8. Promover la salud física y mental positiva en los miembros de la comunidad universitaria"/>
    <x v="15"/>
    <s v="Fomentar el autocuidado y compromiso con la salud física y mental, en al menos el 50% de la comunidad universitaria."/>
    <x v="41"/>
    <n v="0.2"/>
  </r>
  <r>
    <x v="4"/>
    <s v="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
    <s v="8. Promover la salud física y mental positiva en los miembros de la comunidad universitaria"/>
    <x v="15"/>
    <s v="Crear el Programa &quot;UA Territorio de vida - Salud mental positiva&quot; para dignificar la labor del ser en la sociedad y realizar actividades de acompañamiento en salud mental apostándole a la reactivación académica libre de distensiones mentales."/>
    <x v="41"/>
    <n v="0.2"/>
  </r>
  <r>
    <x v="4"/>
    <s v="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
    <s v="8. Promover la salud física y mental positiva en los miembros de la comunidad universitaria"/>
    <x v="15"/>
    <s v="Fomentar el autocuidado y compromiso con la salud física y mental, en al menos el 50% de la comunidad universitaria."/>
    <x v="41"/>
    <n v="0.2"/>
  </r>
  <r>
    <x v="4"/>
    <s v="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
    <s v="8. Promover la salud física y mental positiva en los miembros de la comunidad universitaria"/>
    <x v="15"/>
    <s v="Fomentar el autocuidado y compromiso con la salud física y mental, en al menos el 50% de la comunidad universitaria."/>
    <x v="41"/>
    <n v="0.2"/>
  </r>
  <r>
    <x v="4"/>
    <s v="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
    <s v="8. Promover la salud física y mental positiva en los miembros de la comunidad universitaria"/>
    <x v="15"/>
    <s v="Fomentar el autocuidado y compromiso con la salud física y mental, en al menos el 50% de la comunidad universitaria."/>
    <x v="41"/>
    <n v="0.2"/>
  </r>
  <r>
    <x v="4"/>
    <s v="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
    <s v="8. Promover la salud física y mental positiva en los miembros de la comunidad universitaria"/>
    <x v="15"/>
    <s v="Fomentar el autocuidado y compromiso con la salud física y mental, en al menos el 50% de la comunidad universitaria."/>
    <x v="42"/>
    <n v="7.0000000000000007E-2"/>
  </r>
  <r>
    <x v="4"/>
    <s v="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
    <s v="2. Fortalecer las competencias del ser en concordancia con las necesidades de la comunidad universitaria enmarcadas en las habilidades y destrezas para un ser integral"/>
    <x v="15"/>
    <s v="Fortalecer las competencias del estudiante en concordancia con las necesidades de la comunidad universitaria enmarcadas en las habilidades y destrezas para un ser integral a traves de salidas de compo y el intercambio de conocimiento bajo el enfoque de movilidad"/>
    <x v="42"/>
    <n v="7.0000000000000007E-2"/>
  </r>
  <r>
    <x v="4"/>
    <s v="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
    <s v="2. Fortalecer las competencias del ser en concordancia con las necesidades de la comunidad universitaria enmarcadas en las habilidades y destrezas para un ser integral"/>
    <x v="15"/>
    <s v="Fortalecer las competencias del estudiante en concordancia con las necesidades de la comunidad universitaria enmarcadas en las habilidades y destrezas para un ser integral a traves de salidas de compo y el intercambio de conocimiento bajo el enfoque de movilidad"/>
    <x v="42"/>
    <n v="7.0000000000000007E-2"/>
  </r>
  <r>
    <x v="4"/>
    <s v="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
    <s v="7. Fortalecimiento del arte, la cultura y el deporte que aportan significativamente al desarrollo humano integral y al fortalecimiento social.   "/>
    <x v="15"/>
    <s v="Fortalecer los eventos y el talento cultural de la comunidad universitaria."/>
    <x v="43"/>
    <n v="0.1"/>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5. Mejorar la gestión de los recursos para garantizar la sostenibilidad financiera mediante el incremento de los ingresos por autogestión y búsqueda de fuentes alternativas de financiación. "/>
    <x v="16"/>
    <s v="Incrementar la participación de los ingresos por venta de servicios a un 20% del total del presupuesto "/>
    <x v="44"/>
    <n v="0.1"/>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6. Fortalecer el perfil patrimonial de la institución."/>
    <x v="16"/>
    <s v="Actualización y recuperación de cartera"/>
    <x v="44"/>
    <n v="0.1"/>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6. Fortalecer el perfil patrimonial de la institución."/>
    <x v="16"/>
    <s v="Optimizar los pagos a proveedores"/>
    <x v="44"/>
    <n v="0.1"/>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9. Fortalecer la administración y ejecución de los planes, programas y proyectos propendiendo por el desarrollo de las actividades misionales fundamentada en principios de eficiencia, transparencia, equidad y calidad de servicio."/>
    <x v="16"/>
    <s v="Ejecución del Plan Institucional de Archivos de la Entidad ­PINAR,  orientado a la mejora de los elementos importantes para la Planeación Estratégica y Gestión Documental  en cumplimiento a las directrices del Archivo General de la Nación."/>
    <x v="44"/>
    <n v="0.1"/>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9. Fortalecer la administración y ejecución de los planes, programas y proyectos propendiendo por el desarrollo de las actividades misionales fundamentada en principios de eficiencia, transparencia, equidad y calidad de servicio."/>
    <x v="16"/>
    <s v="Seguimiento al cumplimiento de la ejecución del sistema integrado de conservación (SIC),  encaminado a establecer la metodología de gestión integral para la conservación y protección del patrimonio natural, cultural y social en la universidad, bajo las pautas del Archivo General de la Nación."/>
    <x v="44"/>
    <n v="0.1"/>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9. Fortalecer la administración y ejecución de los planes, programas y proyectos propendiendo por el desarrollo de las actividades misionales fundamentada en principios de eficiencia, transparencia, equidad y calidad de servicio."/>
    <x v="16"/>
    <s v="Seguimiento al cumplimiento de la ejecución del Programa de Gestión Documental (PGD),  con el objetivo de establecer los lineamientos, estrategias y acciones para la organización, administración, conservación y uso de los documentos producidos y recibidos en la universidad,  en cumplimiento a las directrices del Archivo General de la Nación."/>
    <x v="44"/>
    <n v="0.1"/>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9. Fortalecer la administración y ejecución de los planes, programas y proyectos propendiendo por el desarrollo de las actividades misionales fundamentada en principios de eficiencia, transparencia, equidad y calidad de servicio."/>
    <x v="16"/>
    <s v="Garantizar la relación de la institución con los grupos de interés a través de la identificación y respuesta de las inquietudes y manifestaciones como se describe en la ley 1755 de 2015."/>
    <x v="44"/>
    <n v="0.1"/>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8. Fortalecer la gestión administrativa buscando eficiencia, transparencia equidad y calidad de servicio propendiendo por el desarrollo de las funciones misionales."/>
    <x v="16"/>
    <s v="Fortalecer la gestión administrativa buscando eficiencia, transparencia equidad y calidad de servicio propendiendo por el desarrollo de las funciones misionales. "/>
    <x v="44"/>
    <n v="0.1"/>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4. Fortalecer las plataformas tecnológicas y los sistemas de información para incrementar la eficiencia de los procesos mediante la adecuada  planificación e  integración de estos bajo condiciones de seguridad y gobernabilidad. "/>
    <x v="16"/>
    <s v="Implementar la estrategia de Gobierno Digital"/>
    <x v="45"/>
    <n v="0.12"/>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4. Fortalecer las plataformas tecnológicas y los sistemas de información para incrementar la eficiencia de los procesos mediante la adecuada  planificación e  integración de estos bajo condiciones de seguridad y gobernabilidad. "/>
    <x v="16"/>
    <s v="Modernizar la plataforma tecnológica de la Universidad"/>
    <x v="45"/>
    <n v="0.12"/>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4. Fortalecer las plataformas tecnológicas y los sistemas de información para incrementar la eficiencia de los procesos mediante la adecuada  planificación e  integración de estos bajo condiciones de seguridad y gobernabilidad. "/>
    <x v="16"/>
    <s v="Modernizar la plataforma tecnológica de la Universidad"/>
    <x v="45"/>
    <n v="0.12"/>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10. Fortalecer la comunicación interna y externa para facilitar la articulación de los procesos y de la comunidad universitaria."/>
    <x v="16"/>
    <s v="Modernizar la plataforma tecnológica de la Universidad"/>
    <x v="45"/>
    <n v="0.12"/>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4. Fortalecer las plataformas tecnológicas y los sistemas de información para incrementar la eficiencia de los procesos mediante la adecuada  planificación e  integración de estos bajo condiciones de seguridad y gobernabilidad. "/>
    <x v="16"/>
    <s v="Modernizar la plataforma tecnológica de la Universidad"/>
    <x v="45"/>
    <n v="0.12"/>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9. Fortalecer la administración y ejecución de los planes, programas y proyectos propendiendo por el desarrollo de las actividades misionales fundamentada en principios de eficiencia, transparencia, equidad y calidad de servicio."/>
    <x v="16"/>
    <s v="Integrar y certificar los Sistemas de Gestión"/>
    <x v="46"/>
    <n v="0.12"/>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9. Fortalecer la administración y ejecución de los planes, programas y proyectos propendiendo por el desarrollo de las actividades misionales fundamentada en principios de eficiencia, transparencia, equidad y calidad de servicio."/>
    <x v="16"/>
    <s v="Ser una institución consciente y proactiva hacia el aporte de los ODS"/>
    <x v="46"/>
    <n v="0.12"/>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8. Fortalecer la gestión administrativa buscando eficiencia, transparencia equidad y calidad de servicio propendiendo por el desarrollo de las funciones misionales."/>
    <x v="16"/>
    <s v="Sostenibilidad Ambiental Universitaria."/>
    <x v="47"/>
    <n v="0.12"/>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10. Fortalecer la comunicación interna y externa para facilitar la articulación de los procesos y de la comunidad universitaria."/>
    <x v="16"/>
    <s v="Fortalecer las comunicaciones institucionales con la comunidad universitaria y la sociedad "/>
    <x v="48"/>
    <n v="0.01"/>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5. Mejorar la gestión de los recursos para garantizar la sostenibilidad financiera mediante el incremento de los ingresos por autogestión y búsqueda de fuentes alternativas de financiación. "/>
    <x v="16"/>
    <s v="Alcanzar la participación de la Universidad en un mínimo de 100 convocatorias académicas"/>
    <x v="49"/>
    <n v="0.09"/>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5. Mejorar la gestión de los recursos para garantizar la sostenibilidad financiera mediante el incremento de los ingresos por autogestión y búsqueda de fuentes alternativas de financiación. "/>
    <x v="16"/>
    <s v="Operacionalizar al menos el 50% de los convenios de cooperación académica nacional e internacional "/>
    <x v="49"/>
    <n v="0.09"/>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5. Mejorar la gestión de los recursos para garantizar la sostenibilidad financiera mediante el incremento de los ingresos por autogestión y búsqueda de fuentes alternativas de financiación. "/>
    <x v="16"/>
    <s v="Gestionar la participación en redes internacionales de cooperación académica"/>
    <x v="49"/>
    <n v="0.09"/>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7. Lograr la pertinente evaluación del desempeño de los procesos y sus responsables, para tomar medidas que optimice la gestión, promueva el crecimiento personal y potencie el desarrollo del talento y las habilidades, facilitando el liderazgo, relacionamiento, comunicación efectiva y trabajo colaborativo, a partir de una estructura administrativa adecuada a las necesidades institucionales."/>
    <x v="17"/>
    <s v="Garantizar personal cualificado con altos niveles de satisfacción en clima organizacional y bienestar laboral."/>
    <x v="50"/>
    <n v="0.09"/>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7. Lograr la pertinente evaluación del desempeño de los procesos y sus responsables, para tomar medidas que optimice la gestión, promueva el crecimiento personal y potencie el desarrollo del talento y las habilidades, facilitando el liderazgo, relacionamiento, comunicación efectiva y trabajo colaborativo, a partir de una estructura administrativa adecuada a las necesidades institucionales."/>
    <x v="17"/>
    <s v="Garantizar personal cualificado con altos niveles de satisfacción en clima organizacional y bienestar laboral."/>
    <x v="50"/>
    <n v="0.09"/>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7. Lograr la pertinente evaluación del desempeño de los procesos y sus responsables, para tomar medidas que optimice la gestión, promueva el crecimiento personal y potencie el desarrollo del talento y las habilidades, facilitando el liderazgo, relacionamiento, comunicación efectiva y trabajo colaborativo, a partir de una estructura administrativa adecuada a las necesidades institucionales."/>
    <x v="17"/>
    <s v="Garantizar personal cualificado con altos niveles de satisfacción en clima organizacional y bienestar laboral."/>
    <x v="50"/>
    <n v="0.09"/>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7. Lograr la pertinente evaluación del desempeño de los procesos y sus responsables, para tomar medidas que optimice la gestión, promueva el crecimiento personal y potencie el desarrollo del talento y las habilidades, facilitando el liderazgo, relacionamiento, comunicación efectiva y trabajo colaborativo, a partir de una estructura administrativa adecuada a las necesidades institucionales."/>
    <x v="17"/>
    <s v="Garantizar personal cualificado con altos niveles de satisfacción en clima organizacional y bienestar laboral."/>
    <x v="50"/>
    <n v="0.09"/>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7. Lograr la pertinente evaluación del desempeño de los procesos y sus responsables, para tomar medidas que optimice la gestión, promueva el crecimiento personal y potencie el desarrollo del talento y las habilidades, facilitando el liderazgo, relacionamiento, comunicación efectiva y trabajo colaborativo, a partir de una estructura administrativa adecuada a las necesidades institucionales."/>
    <x v="17"/>
    <s v="Garantizar personal cualificado con altos niveles de satisfacción en clima organizacional y bienestar laboral."/>
    <x v="50"/>
    <n v="0.09"/>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1. Elaborar el plan maestro de infraestructura, con proyectos innovadores acordes con el desarrollo urbanístico, la visión y la prospectiva institucional"/>
    <x v="18"/>
    <s v="Formular el Plan maestro de infraestructura física "/>
    <x v="51"/>
    <n v="0.12"/>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2. Robustecer la infraestructura física y tecnológica para soportar los procesos misionales."/>
    <x v="18"/>
    <s v="Garantizar accesibilidad universal en todas las sedes al menos en un 70%."/>
    <x v="51"/>
    <n v="0.12"/>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2. Robustecer la infraestructura física y tecnológica para soportar los procesos misionales."/>
    <x v="18"/>
    <s v="Contratación de diseños para 10 edificaciones nuevas con lineamientos ambientales vigentes como (Bloque J, K, L, M, parqueaderos, 4 edificaciones del parque tecnológico, Sede 43 (Bloque de posgrado, Santo Domingo, Bloque de Profesores) "/>
    <x v="51"/>
    <n v="0.12"/>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5. Mejorar la gestión de los recursos para garantizar la sostenibilidad financiera mediante el incremento de los ingresos por autogestión y búsqueda de fuentes alternativas de financiación. "/>
    <x v="18"/>
    <s v="Procurar al menos el 70% de las actividades de  intervención necesarias para el adecuado mantenimiento de la infraestructura física de la Institución"/>
    <x v="52"/>
    <n v="0.12"/>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9. Fortalecer la administración y ejecución de los planes, programas y proyectos propendiendo por el desarrollo de las actividades misionales fundamentada en principios de eficiencia, transparencia, equidad y calidad de servicio."/>
    <x v="18"/>
    <s v="Adecuar contenedores sostenibles y modernos que permitan la recolección selectiva de residuos en salas de reuniones, centros de investigación y zonas de estudios."/>
    <x v="53"/>
    <n v="0.09"/>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2. Robustecer la infraestructura física y tecnológica para soportar los procesos misionales."/>
    <x v="18"/>
    <s v="Mantener la PTAR (Planta de Tratamiento de Aguas Residuales) con el funcionamiento óptimo y certificado."/>
    <x v="53"/>
    <n v="0.09"/>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8. Fortalecer la gestión administrativa buscando eficiencia, transparencia equidad y calidad de servicio propendiendo por el desarrollo de las funciones misionales."/>
    <x v="18"/>
    <s v="Aumentar la cultura ambiental con enfoque a  sustentabilidad ambiental atendiendo los desafíos que implica el impacto de la actividad institucional y la necesidad de preservar la biodiversidad. "/>
    <x v="53"/>
    <n v="0.09"/>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4. Fortalecer las plataformas tecnológicas y los sistemas de información para incrementar la eficiencia de los procesos mediante la adecuada  planificación e  integración de estos bajo condiciones de seguridad y gobernabilidad. "/>
    <x v="18"/>
    <s v="Aumentar a un 90% la capacidad y cobertura de la red wi-fi en el campus universitario."/>
    <x v="54"/>
    <n v="0.01"/>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4. Fortalecer las plataformas tecnológicas y los sistemas de información para incrementar la eficiencia de los procesos mediante la adecuada  planificación e  integración de estos bajo condiciones de seguridad y gobernabilidad. "/>
    <x v="18"/>
    <s v="Ampliar y mantener en buen estado la red cableada de las diferentes áreas de la Universidad, asimismo dotar de equipos de cómputo a salas de informática, oficinas de docentes y administrativos."/>
    <x v="54"/>
    <n v="0.01"/>
  </r>
  <r>
    <x v="5"/>
    <s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
    <s v="9. Fortalecer la administración y ejecución de los planes, programas y proyectos propendiendo por el desarrollo de las actividades misionales fundamentada en principios de eficiencia, transparencia, equidad y calidad de servicio."/>
    <x v="18"/>
    <s v="Alcanzar al menos el 70% de los espacios dotados adecuadamente para el desarrollo de las actividades académico administrativas con base en las necesidades identificadas."/>
    <x v="55"/>
    <n v="0.01"/>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s v=""/>
    <m/>
    <x v="0"/>
    <m/>
    <x v="0"/>
    <m/>
  </r>
  <r>
    <x v="0"/>
    <m/>
    <m/>
    <x v="0"/>
    <m/>
    <x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
  <r>
    <x v="0"/>
    <x v="0"/>
    <x v="0"/>
    <n v="0.13"/>
    <n v="1"/>
    <n v="0.13"/>
  </r>
  <r>
    <x v="1"/>
    <x v="1"/>
    <x v="1"/>
    <n v="0.15000000000000002"/>
    <n v="3"/>
    <n v="5.000000000000001E-2"/>
  </r>
  <r>
    <x v="2"/>
    <x v="2"/>
    <x v="2"/>
    <n v="0.2"/>
    <n v="2"/>
    <n v="0.1"/>
  </r>
  <r>
    <x v="3"/>
    <x v="3"/>
    <x v="3"/>
    <n v="0.64"/>
    <n v="4"/>
    <n v="0.16"/>
  </r>
  <r>
    <x v="4"/>
    <x v="4"/>
    <x v="0"/>
    <n v="2.7"/>
    <n v="10"/>
    <n v="0.27"/>
  </r>
  <r>
    <x v="5"/>
    <x v="5"/>
    <x v="0"/>
    <n v="0.6"/>
    <n v="4"/>
    <n v="0.15"/>
  </r>
  <r>
    <x v="6"/>
    <x v="6"/>
    <x v="4"/>
    <n v="0.36"/>
    <n v="3"/>
    <n v="0.12"/>
  </r>
  <r>
    <x v="7"/>
    <x v="7"/>
    <x v="4"/>
    <n v="0.44999999999999996"/>
    <n v="5"/>
    <n v="0.09"/>
  </r>
  <r>
    <x v="8"/>
    <x v="8"/>
    <x v="1"/>
    <n v="0.36"/>
    <n v="3"/>
    <n v="0.12"/>
  </r>
  <r>
    <x v="9"/>
    <x v="9"/>
    <x v="2"/>
    <n v="0.18"/>
    <n v="3"/>
    <n v="0.06"/>
  </r>
  <r>
    <x v="10"/>
    <x v="10"/>
    <x v="2"/>
    <n v="1.0799999999999998"/>
    <n v="6"/>
    <n v="0.17999999999999997"/>
  </r>
  <r>
    <x v="11"/>
    <x v="11"/>
    <x v="2"/>
    <n v="0.75"/>
    <n v="5"/>
    <n v="0.15"/>
  </r>
  <r>
    <x v="12"/>
    <x v="12"/>
    <x v="4"/>
    <n v="0.79999999999999993"/>
    <n v="8"/>
    <n v="9.9999999999999992E-2"/>
  </r>
  <r>
    <x v="13"/>
    <x v="13"/>
    <x v="1"/>
    <n v="0.27"/>
    <n v="3"/>
    <n v="9.0000000000000011E-2"/>
  </r>
  <r>
    <x v="14"/>
    <x v="14"/>
    <x v="1"/>
    <n v="0.03"/>
    <n v="1"/>
    <n v="0.03"/>
  </r>
  <r>
    <x v="15"/>
    <x v="15"/>
    <x v="1"/>
    <n v="0.32"/>
    <n v="4"/>
    <n v="0.08"/>
  </r>
  <r>
    <x v="16"/>
    <x v="16"/>
    <x v="3"/>
    <n v="1.2"/>
    <n v="6"/>
    <n v="0.19999999999999998"/>
  </r>
  <r>
    <x v="17"/>
    <x v="17"/>
    <x v="3"/>
    <n v="1"/>
    <n v="5"/>
    <n v="0.2"/>
  </r>
  <r>
    <x v="18"/>
    <x v="15"/>
    <x v="1"/>
    <n v="0.08"/>
    <n v="2"/>
    <n v="0.04"/>
  </r>
  <r>
    <x v="19"/>
    <x v="8"/>
    <x v="1"/>
    <n v="0.36"/>
    <n v="6"/>
    <n v="0.06"/>
  </r>
  <r>
    <x v="20"/>
    <x v="14"/>
    <x v="1"/>
    <n v="0.03"/>
    <n v="1"/>
    <n v="0.03"/>
  </r>
  <r>
    <x v="21"/>
    <x v="0"/>
    <x v="0"/>
    <n v="0.8"/>
    <n v="5"/>
    <n v="0.16"/>
  </r>
  <r>
    <x v="22"/>
    <x v="9"/>
    <x v="2"/>
    <n v="0.06"/>
    <n v="2"/>
    <n v="0.03"/>
  </r>
  <r>
    <x v="23"/>
    <x v="2"/>
    <x v="2"/>
    <n v="0.3"/>
    <n v="2"/>
    <n v="0.15"/>
  </r>
  <r>
    <x v="24"/>
    <x v="16"/>
    <x v="3"/>
    <n v="0.4"/>
    <n v="2"/>
    <n v="0.2"/>
  </r>
  <r>
    <x v="25"/>
    <x v="11"/>
    <x v="2"/>
    <n v="0.3"/>
    <n v="2"/>
    <n v="0.15"/>
  </r>
  <r>
    <x v="26"/>
    <x v="1"/>
    <x v="1"/>
    <n v="0.1"/>
    <n v="2"/>
    <n v="0.05"/>
  </r>
  <r>
    <x v="27"/>
    <x v="5"/>
    <x v="0"/>
    <n v="0.3"/>
    <n v="2"/>
    <n v="0.15"/>
  </r>
  <r>
    <x v="28"/>
    <x v="12"/>
    <x v="4"/>
    <n v="0.6"/>
    <n v="5"/>
    <n v="0.12"/>
  </r>
  <r>
    <x v="29"/>
    <x v="13"/>
    <x v="1"/>
    <n v="0.84"/>
    <n v="7"/>
    <n v="0.12"/>
  </r>
  <r>
    <x v="30"/>
    <x v="4"/>
    <x v="0"/>
    <n v="0.16"/>
    <n v="2"/>
    <n v="0.08"/>
  </r>
  <r>
    <x v="31"/>
    <x v="6"/>
    <x v="4"/>
    <n v="0.12"/>
    <n v="1"/>
    <n v="0.12"/>
  </r>
  <r>
    <x v="32"/>
    <x v="3"/>
    <x v="3"/>
    <n v="7.0000000000000007E-2"/>
    <n v="1"/>
    <n v="7.0000000000000007E-2"/>
  </r>
  <r>
    <x v="33"/>
    <x v="17"/>
    <x v="3"/>
    <n v="0.21000000000000002"/>
    <n v="3"/>
    <n v="7.0000000000000007E-2"/>
  </r>
  <r>
    <x v="34"/>
    <x v="1"/>
    <x v="1"/>
    <n v="0.12"/>
    <n v="3"/>
    <n v="0.04"/>
  </r>
  <r>
    <x v="35"/>
    <x v="4"/>
    <x v="0"/>
    <n v="0.36"/>
    <n v="6"/>
    <n v="0.06"/>
  </r>
  <r>
    <x v="36"/>
    <x v="15"/>
    <x v="1"/>
    <n v="0.1"/>
    <n v="2"/>
    <n v="0.05"/>
  </r>
  <r>
    <x v="37"/>
    <x v="6"/>
    <x v="4"/>
    <n v="0.27"/>
    <n v="3"/>
    <n v="9.0000000000000011E-2"/>
  </r>
  <r>
    <x v="38"/>
    <x v="9"/>
    <x v="2"/>
    <n v="0.18"/>
    <n v="3"/>
    <n v="0.06"/>
  </r>
  <r>
    <x v="39"/>
    <x v="8"/>
    <x v="1"/>
    <n v="0.25"/>
    <n v="5"/>
    <n v="0.05"/>
  </r>
  <r>
    <x v="40"/>
    <x v="17"/>
    <x v="3"/>
    <n v="0.1"/>
    <n v="1"/>
    <n v="0.1"/>
  </r>
  <r>
    <x v="41"/>
    <x v="13"/>
    <x v="1"/>
    <n v="0.18"/>
    <n v="3"/>
    <n v="0.06"/>
  </r>
  <r>
    <x v="42"/>
    <x v="14"/>
    <x v="1"/>
    <n v="0.05"/>
    <n v="1"/>
    <n v="0.05"/>
  </r>
  <r>
    <x v="43"/>
    <x v="12"/>
    <x v="4"/>
    <n v="0.24"/>
    <n v="2"/>
    <n v="0.12"/>
  </r>
  <r>
    <x v="44"/>
    <x v="2"/>
    <x v="2"/>
    <n v="0.02"/>
    <n v="2"/>
    <n v="0.01"/>
  </r>
  <r>
    <x v="45"/>
    <x v="11"/>
    <x v="2"/>
    <n v="0.15000000000000002"/>
    <n v="3"/>
    <n v="5.000000000000001E-2"/>
  </r>
  <r>
    <x v="46"/>
    <x v="11"/>
    <x v="2"/>
    <n v="0.05"/>
    <n v="1"/>
    <n v="0.05"/>
  </r>
  <r>
    <x v="47"/>
    <x v="6"/>
    <x v="4"/>
    <n v="0.02"/>
    <n v="2"/>
    <n v="0.01"/>
  </r>
  <r>
    <x v="48"/>
    <x v="12"/>
    <x v="4"/>
    <n v="0.12"/>
    <n v="1"/>
    <n v="0.12"/>
  </r>
  <r>
    <x v="49"/>
    <x v="14"/>
    <x v="1"/>
    <n v="0.06"/>
    <n v="3"/>
    <n v="0.02"/>
  </r>
  <r>
    <x v="50"/>
    <x v="2"/>
    <x v="2"/>
    <n v="0.01"/>
    <n v="1"/>
    <n v="0.01"/>
  </r>
  <r>
    <x v="51"/>
    <x v="8"/>
    <x v="1"/>
    <n v="0.3"/>
    <n v="5"/>
    <n v="0.06"/>
  </r>
  <r>
    <x v="52"/>
    <x v="12"/>
    <x v="4"/>
    <n v="0.01"/>
    <n v="1"/>
    <n v="0.01"/>
  </r>
  <r>
    <x v="53"/>
    <x v="6"/>
    <x v="4"/>
    <n v="0.01"/>
    <n v="1"/>
    <n v="0.01"/>
  </r>
  <r>
    <x v="54"/>
    <x v="12"/>
    <x v="4"/>
    <n v="0.27"/>
    <n v="3"/>
    <n v="9.0000000000000011E-2"/>
  </r>
  <r>
    <x v="55"/>
    <x v="18"/>
    <x v="5"/>
    <m/>
    <m/>
    <e v="#DIV/0!"/>
  </r>
  <r>
    <x v="56"/>
    <x v="19"/>
    <x v="6"/>
    <n v="18.819999999999979"/>
    <n v="173"/>
    <n v="0.1087861271676299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7">
  <r>
    <x v="0"/>
    <x v="0"/>
    <n v="0"/>
    <x v="0"/>
    <x v="0"/>
    <x v="0"/>
    <s v="Nivel de suficiencia en_x000a_idiomas B2 de los_x000a_docentes de carrera_x000a_profesoral"/>
    <s v="N° de docentes de carrera profesoral certificados con nivel B2 en suficiencia en idiomas  / total de docentes de carrera profesoral * 100"/>
    <s v="03,00% / 06,00%"/>
    <n v="0.5"/>
    <n v="0.16650000000000001"/>
    <n v="1.4985E-2"/>
    <n v="2.9970000000000001E-3"/>
    <s v="LOGROS_x000a_Desde el Programa de Formación Docente se implementó como estrategia un censo de caracterización del nivel de competencia en lengua extranjera de los docentes de carrera, realizado a través del Sistema de Encuesta Online de la Universidad. Como resultado, se evidenció que, de un total de 339 docentes de carrerad edla Universidad , 11 cuentan con certificación en los niveles B1 y B2, lo que corresponde aproximadamente al 3,24 % del total. _x000a_LÍMITES_x000a__x000a_OBSERVACIÓN_x000a__x000a_ACCIONES DE FORTALECIMIENTO_x000a_"/>
  </r>
  <r>
    <x v="0"/>
    <x v="0"/>
    <n v="0"/>
    <x v="0"/>
    <x v="0"/>
    <x v="0"/>
    <s v="Estudiantes formados mediante la Política de Enseñanza aprendizaje y evaluación de Lenguas Extranjeras"/>
    <s v="N° de estudiantes que culminaron los cursos de inglés establecidos en la Política de Enseñanza aprendizaje y evaluación de Lenguas Extranjeras"/>
    <n v="0"/>
    <n v="0"/>
    <n v="0"/>
    <n v="0"/>
    <n v="0"/>
    <s v="LOGROS_x000a__x000a_LÍMITES_x000a__x000a_OBSERVACIÓN_x000a__x000a_ACCIONES DE FORTALECIMIENTO_x000a_"/>
  </r>
  <r>
    <x v="1"/>
    <x v="1"/>
    <n v="1"/>
    <x v="0"/>
    <x v="0"/>
    <x v="0"/>
    <s v="Estudiantes formados mediante la Política de Enseñanza aprendizaje y evaluación de Lenguas Extranjeras"/>
    <s v="N° de estudiantes formados mediante el Programa de Inmersión en inglés para Estudiantes de Licenciatura en Lenguas Extranjeras"/>
    <s v="25 / 20"/>
    <n v="1.25"/>
    <n v="0.33300000000000002"/>
    <n v="2.997E-2"/>
    <n v="5.9940000000000002E-3"/>
    <s v="LOGROS_x000a_Se cumplió la meta establecida en el Plan de Acción, que contemplaba el envío de 20 estudiantes al programa de inmersión en inglés en la University of British Columbia (UBC), Canadá. Se logró beneficiar a 25 estudiantes, del programa de Licenciatura en Lenguas Extranjeras con énfansis en Inglés y Francés, permitiéndoles fortalecer sus competencias, desarrollar habilidades interculturales y vivir una experiencia académica internacional de alto impacto. Este resultado representa un 125 % de cumplimiento de la meta, reflejando el compromiso institucional con la internacionalización y la formación integral de los estudiantes._x000a_LÍMITES_x000a_Aunque el programa fue formulado para ejecutarse durante la vigencia 2025, su desarrollo se vio afectado por incovenientes en los procesos de visado requeridos para el ingreso de los estudiantes a Canadá. Esta situación, ajena a la gestión de la Universidad, impidió que la movilidad internacional se realizara dentro del cronograma inicialmente previsto, por lo que fue necesario reprogramar la ejecución del Programa de Inmersión en Inglés para el primer semestre (2026-1). No obstante, gracias al seguimiento permanente, la coordinación interinstitucional y el acompañamiento brindado a los estudiantes durante todo el proceso, fue posible llevar a cabo la movilidad de manera exitosa, garantizando el cumplimiento de los objetivos del programa._x000a_OBSERVACIÓN_x000a_La actividad fue ejecutada conforme al cronograma ajustado, garantizando el cumplimiento del indicador mediante el seguimiento permanente a cada una de las etapas del programa de inmersión, desde la selección de los beneficiarios hasta la culminación de la movilidad internacional._x000a_ACCIONES DE FORTALECIMIENTO_x000a_Consolidar mecanismos de seguimiento y acompañamiento permanente a los estudiantes seleccionados durante todas las etapas del programa, desde la preparación documental hasta la culminación de la movilidad académica. 2. "/>
  </r>
  <r>
    <x v="1"/>
    <x v="0"/>
    <n v="0"/>
    <x v="0"/>
    <x v="0"/>
    <x v="1"/>
    <s v="Movilidad estudiantil nacional entrante "/>
    <s v="N° de estudiantes nacionales entrantes a la Universidad del Atlántico, desde las funciones sustantivas docencia, extensión, proyección social, Bienestar Universitario e Internacionalización"/>
    <s v="73 / 300"/>
    <n v="0.24333333333333335"/>
    <n v="3.6499999999999998E-2"/>
    <n v="4.3799999999999993E-3"/>
    <n v="8.7599999999999993E-4"/>
    <s v="LOGROS_x000a_30 estudiantes participaron en actividades de dcoencia en el programa de Contaduria de la facultad de ciencias eonomicas _x000a_43 estudiantes entrantes de la Universidad de Cordoba a la Facultad de ingenieria en en el evento Fortalecer los procesos de formación académica y práctica de los estudiantes visitantes mediante el reconocimiento de la infraestructura, laboratorios especializados y procesos desarrollados en el Programa de Ingeniería Agroindustrial_x000a_LÍMITES_x000a_l número de estudiantes participantes aún es bajo frente a la meta anual de 300 estudiantes. La participación se concentra en actividades puntuales y en pocas facultades, pero se ve que se limita el reporte por la falta de entrega por alfunas facultades de la información._x000a_OBSERVACIÓN_x000a_Durante el período se registró la participación de 73 estudiantes en actividades de movilidad entrante nacional: 30 estudiantes en actividades de docencia del Programa de Contaduría Pública de la Facultad de Ciencias Económicas y 43 estudiantes de la Universidad de Córdoba que participaron en actividades académicas y de reconocimiento de infraestructura y laboratorios del Programa de Ingeniería Agroindustrial de la Facultad de Ingeniería. Estos resultados evidencian el fortalecimiento de la cooperación académica entre instituciones, aunque se requiere ampliar la participación de otras facultades para alcanzar la meta institucional._x000a_ACCIONES DE FORTALECIMIENTO_x000a_Incrementar la promoción de la movilidad entrante nacional entre las instituciones aliadas y redes académicas._x000a_- Incentivar a las facultades para que programen actividades académicas susceptibles de recibir estudiantes visitantes y al compromiso del reporte de movilidades._x000a_- Fortalecer la articulación con los programas académicos para planificar visitas, prácticas, cursos cortos y experiencias académicas durante todo el año._x000a_- Identificar nuevas instituciones de educación superior para establecer alianzas que incrementen el flujo de estudiantes entrantes._x000a_- Realizar seguimiento periódico al cumplimiento del indicador y establecer estrategias de captación cuando el avance sea inferior al esperado."/>
  </r>
  <r>
    <x v="1"/>
    <x v="0"/>
    <n v="0"/>
    <x v="0"/>
    <x v="0"/>
    <x v="1"/>
    <s v="Movilidad estudiantil nacional saliente"/>
    <s v="N° de estudiantes de la Universidad del Atlántico que realizaron movilidad saliente nacional, desde las funciones sustantivas docencia, extensión, proyección social, bienestar universitario e internacionalización"/>
    <s v="195 / 1.300"/>
    <n v="0.15"/>
    <n v="2.2499999999999999E-2"/>
    <n v="2.6999999999999997E-3"/>
    <n v="5.4000000000000001E-4"/>
    <s v="LOGROS_x000a_2 estudiantes de la Facultad de bellas artes del programa de Danza,hicieron movilidad saliente al Taller sobre el Carnaval entre asab y la UA Programa Danza, en la ciudad de Bogotá._x000a_6 estudiantes del programa de danza de la facultad  de bellas artes, estuvieron en misión académica en la ciudad de bogota._x000a_32 estudiantes del programa de Licenciatura en ducacion especial estuvieron en visita academica en la ciudad de cartagena en la Corporación Educativa Mente Activa._x000a_4 estudiantes de la facultad de ciencia sbasicas del progama de Biologia asistieron al XIII Congreso latinoamericano de malacología (CLAMA 2026) _x000a_4 estudiantes de la facultad de Bellas Artes del programa de Danza asistieron a mision académica en la ciudad de Bogotá._x000a_1 estudiante de la Facultad de Bellas Artes del prgrama de danza asistio a estancia de investigación en casa de cultura en zapayan Magdalena._x000a_54 estudiantes de la Facultad de Bellas Artes del programa de Artes plasticas asistieron a visita de campo en la cidad de cartagena ASIGNATURAS RENACIMIENTO Y BARROCO IV SEM. ANTEPROYECTO DE INVESTIGACIÓN V SEM._x000a_82 estudiantes de la Facultad de Ciencias Economicas del programa de Contaduria Publica asistieron a Evento Académico en la ciudad de Cartagena._x000a_LÍMITES_x000a_El avance del indicador es del 15 %, evidenciando una brecha importante frente a la meta anual. La participación se concentra principalmente en la Facultad de Bellas Artes, con una menor representación de otras facultades y programas académicos, lo cual se convierte en una limitante para el seguimeinto de medición._x000a_OBSERVACIÓN_x000a_Durante el período se registró la participación de 113 estudiantes en actividades de movilidad saliente nacional, destacándose misiones académicas, visitas de campo, estancias de investigación, congresos y talleres desarrollados en Bogotá, Cartagena y Magdalena. La mayor participación correspondió a la Facultad de Bellas Artes, seguida por la Facultad de Ciencias de la Educación y la Facultad de Ciencias Básicas. Estas actividades contribuyen al fortalecimiento de las competencias académicas, investigativas y culturales de los estudiantes, aunque es necesario ampliar la participación de otras facultades para lograr un mayor avance del indicador._x000a_ACCIONES DE FORTALECIMIENTO_x000a_Fortalecer el proceso de reporte oportuno de las actividades de movilidad realizadas por las facultades para garantizar el registro completo del indicador."/>
  </r>
  <r>
    <x v="1"/>
    <x v="0"/>
    <n v="0"/>
    <x v="0"/>
    <x v="0"/>
    <x v="1"/>
    <s v="Movilidad estudiantil internacional entrante "/>
    <s v="N° de estudiantes extranjeros que realizaron movilidad a la Universidad del Atlántico"/>
    <s v="1 / 20"/>
    <n v="0.05"/>
    <n v="7.4999999999999997E-3"/>
    <n v="8.9999999999999998E-4"/>
    <n v="1.8000000000000001E-4"/>
    <s v="LOGROS_x000a_1 caterin Lobo estudiante del programa Flacso Ecuador en proceso de estancia de investigación con el programa de Historia de la Facultad de Ciencias Humanas._x000a_LÍMITES_x000a_El avance del indicador duante el seguimiento al primer periodo  es bajo (5 %) frente a la meta anual. La movilidad entrante internacional depende de la consolidación de convenios internacionales, los calendarios académicos de las instituciones socias, asi mismo las movilidades entrantes se vieron afectadas por el paro académico del 2025-2._x000a_OBSERVACIÓN_x000a_Durante el período se registró el ingreso de 1 estudiante internacional, Caterin Lobo, del programa FLACSO Ecuador, quien se encuentra en proceso de estancia de investigación con el Programa de Historia de la Facultad de Ciencias Humanas. Esta actividad fortalece la cooperación académica internacional y contribuye a la internacionalización de la investigación y al intercambio de conocimientos entre instituciones de educación superio, a traves de la ORII._x000a_ACCIONES DE FORTALECIMIENTO_x000a_Intensificar la promoción internacional de la Universidad del Atlántico y de su oferta de estancias de investigación, movilidad académica y cursos para estudiantes extranjeros._x000a_.Consolidar y dinamizar los convenios internacionales vigentes, promoviendo convocatorias de movilidad entrante."/>
  </r>
  <r>
    <x v="1"/>
    <x v="0"/>
    <n v="0"/>
    <x v="0"/>
    <x v="0"/>
    <x v="1"/>
    <s v="Movilidad estudiantil internacional saliente"/>
    <s v="N° de estudiantes de la Universidad del Atlántico que realizaron movilidad saliente internacional, desde las funciones sustantivas docencia, extensión, proyección social, bienestar universitario e internacionalización"/>
    <s v="42 / 60"/>
    <n v="0.7"/>
    <n v="0.105"/>
    <n v="1.2599999999999998E-2"/>
    <n v="2.5199999999999997E-3"/>
    <s v="LOGROS_x000a_1 estudiantes de la Facultad de Cienias Economicas del prpgrama de tecnologo en gestión turistica en proceso de movilidad por intercambio académico con las universidades de Jaén en España,_x000a_6 estudiantes de la Facultad de ingenieria de los programas de Ingenieira Industrial, agroindustrial asistieron al  campamento de verano 2026 en Beihang International Summer School._x000a_25 estudiantes desarrollaron proceso de movilidad a traves del programa de inmersión de lenguas extranejras con la UBC en canadá,_x000a_4 estudiantes de la facultad de ciencias basicas del programa de Qimica asisteron como ponentes al I encuentro internacional de semilleros de investigación - EISI Paraguay 2026._x000a_1 estudiante del programa de Qumica de la Facultad de Ciencias Basicas asistio como ponenete al Encuentro de semilleros de investigación RedCOLSI EISI en España._x000a__x000a_1 estudiante del programa de Qumica de la Facultad de Ciencias Basicas asistio como ponenete al 1er encuentro internacional de semilleros de investigación RedCOLSI - EISI España 2026._x000a_2 estudiantes del programa de Biologia asistieron a psantia de nvestigaicón a traves del 1 Verano de la investigación cientifica y tecnologica del pacifico del programa delfin._x000a_1 estudiante de la Facultad de Bellas Artes del programa de danza asistio al Festival Cultural Internacional de la Danza y El Brinco del Chinelo en México_x000a_1 estudiante de la Maestría en Ciencias Físicas del SUE Caribe, Andrea Barros Sarmiento, representaron a la institución en la XXXII Conferencia Internacional de Física y Astrofísica de Neutrinos (Neutrino 2026). El evento tuvo lugar en la Universidad de California, en Irvine (EE. UU.), del 21 al 26 de junio de 2026._x000a_LÍMITES_x000a_Aunque el indicador presenta un avance significativo (68,3 %), aún se requiere incrementar la participación estudiantil para alcanzar la meta anual. La movilidad internacional continúa condicionada por factores el reporte por parte de las facultades._x000a_OBSERVACIÓN_x000a_Continuar promoviendo las convocatorias de movilidad internacional y socializarlas oportunamente en todas las facultades._x000a_ACCIONES DE FORTALECIMIENTO_x000a_Continuar promoviendo las convocatorias de movilidad internacional y socializarlas oportunamente en todas las facultades."/>
  </r>
  <r>
    <x v="1"/>
    <x v="0"/>
    <n v="0"/>
    <x v="0"/>
    <x v="0"/>
    <x v="1"/>
    <s v="Movilidad docente internacional saliente, desde las funciones sustantivas docencia, extensión, proyección social e internacionalización"/>
    <s v="N° de docentes que realizaron movilidad saliente internacional, desde las funciones sustantivas docencia, extensión, proyección social e internacionalización"/>
    <s v="13 / 34"/>
    <n v="0.38235294117647056"/>
    <n v="5.7352941176470579E-2"/>
    <n v="6.8823529411764688E-3"/>
    <n v="1.3764705882352939E-3"/>
    <s v="LOGROS_x000a_Durante el primer semestre de 2026 (2026-I), la universidad impulsó el posicionamiento global de su cuerpo docente mediante 9 movilidades salientes internacionales, llevando a nuestros profesores a representar a la universidad en siete países (Estados Unidos, Austria, Italia, Francia, Brasil, Países Bajos y México), con un sobresaliente impacto de liderazgo científico, dado que 7 de los 9 docentes participaron como ponentes y expositores de alto nivel; los logros se detallan en dos facultades estratégicas: por un lado, en la Facultad de Ciencias Económicas (5 movilidades), el programa de Contaduría Pública logró la participación de tres de sus docentes como ponentes en el prestigio congreso The Critical Perspectives on Accounting en la Universidade Federal do Rio de Janeiro (Brasil), mientras que en el programa de Economía, un docente expuso en el 7th Symposium on Circular Economy and Sustainability (CESUST 2026) en la Maastricht School of Management (Países Bajos) y otra docente participó como ponente en el Coloquio Internacional México y Colombia en la Universidad Autónoma Metropolitana (México); por otro lado, en la Facultad de Ciencias Básicas (4 movilidades), el programa de Física destacó con la actualización de uno de sus docentes en la Universidad de California, Irvine (EE. UU.) y la ponencia de otro investigador ante Elsevier en Viena (Austria), el programa de Química proyectó su investigación mediante una conferencia ponente en el Congreso Internacional Catalysis Science (Italia) en alianza con Prism Scientific Services, y el programa de Biología fortaleció sus redes de investigación participando en el XIII European Congress of Entomology de la French Entomological Society en Tours (Francia). A traves de movilidad Administrativa:-La doctora Maralex Martinez se movilizo al evento Nafsa en Orlando Florida._x000a_-La decana Cristina Moltalvo fue como ponente al workshop Alemania Laypzig._x000a_-La docente Marcela Arellano se movilizo a Toledo España a un curso Internacional Sistemas juridicos y politicos de America Latina y relacioes con Canadá._x000a_-La doctora Maralex Martinez se movilizo a Canadá a misión Académica. _x000a_LÍMITES_x000a_Existe una limitante con el reporte, debido a que algunas facultades nisiquiera reportan, y hay otras movilidades a las que se le ha tenido que hacer seguimiento especifico para poder adquirir la información de manera atomizada y asi unificarla, lo que genera menos reportes. _x000a_OBSERVACIÓN_x000a__x000a_ACCIONES DE FORTALECIMIENTO_x000a_Articulación con las vicerrectorias para la recolección de la información y seguimiento para garantizar muchos mas reportes. "/>
  </r>
  <r>
    <x v="1"/>
    <x v="0"/>
    <n v="0"/>
    <x v="0"/>
    <x v="0"/>
    <x v="1"/>
    <s v="Movilidad docente nacional saliente, desde las funciones sustantivas docencia, extensión, proyección social e internacionalización"/>
    <s v="N° de docentes de la Universidad del Atlántico que realizaron movilidad saliente nacional, desde las funciones sustantivas docencia, extensión, proyección social e internacionalización"/>
    <s v="30 / 67"/>
    <n v="0.44776119402985076"/>
    <n v="6.7164179104477612E-2"/>
    <n v="8.0597014925373137E-3"/>
    <n v="1.6119402985074627E-3"/>
    <s v="LOGROS_x000a_Durante el primer semestre de 2026 (2026-I), la institución impulsó el posicionamiento académico, la investigación y la articulación interinstitucional en el país mediante 30 movilidades salientes nacionales de docentes hacia ocho ciudades y municipios estratégicos (Bogotá, Santa Marta, Cartagena, Cali, Medellín, Montería, Valledupar y Zapayán), con un impacto sobresaliente detallado en tres facultades: en primer lugar, en la Facultad de Bellas Artes (15 movilidades), el programa de Danza lideró una intensa agenda que incluyó la participación artística en el Carnaval al Mayor en el Teatro Mayor Julio Mario Santo Domingo, una estancia investigativa de inmersión en territorio en Zapayán, y una misión académica con un taller de intercambio que movilizó a 13 docentes hacia la Facultad de Artes ASAB de la Universidad Francisco José de Caldas (Bogotá); en segundo lugar, en la Facultad de Ciencias Básicas (8 movilidades), el programa de Biología destacó con cinco representaciones que abarcaron una estancia investigativa en el INVEMAR (Santa Marta), una ponencia en la Universidad del Magdalena y la asistencia a eventos de alto nivel en las universidades Nacional de Colombia (sedes Bogotá y La Paz) y de Medellín, el programa de Química participó con un ponente en el Taller de Química Medicinal en la Universidad del Magdalena, el programa de Física proyectó su investigación con un ponente en la Universidad de Córdoba (Montería), y el programa de Matemáticas hizo presencia en la Cuarta Conferencia Colombiana de Matemáticas en Cali; finalmente, en la Facultad de Ciencias Económicas (7 movilidades), el programa de Contaduría Pública movilizó a cuatro profesores en una visita académica y de cooperación a la Universidad de Cartagena, el pregrado en Administración de Empresas posicionó a dos docentes como ponentes en la Conferencia Internacional ASCOLFA 2026 en la Universidad EAN (Bogotá), y el posgrado de Maestría en Economía sobresalió con una docente ponente en el evento de relevancia nacional 2026+: Finanzas para la Vida, organizado conjuntamente por el Departamento Nacional de Planeación (DNP) y la Universidad de los Andes en Bogotá._x000a_LÍMITES_x000a_Existe una limitante con el reporte, debido a que algunas facultades nisiquiera reportan, y hay otras movilidades a las que se le ha tenido que hacer seguimiento especifico para poder adquirir la información de manera atomizada y asi unificarla, lo que genera menos reportes. _x000a_OBSERVACIÓN_x000a__x000a_ACCIONES DE FORTALECIMIENTO_x000a_Seguimiento a los requerimientos de información a la facultades y a la Vicerrectoria de bienestar que realiza gran numero de movilidades docentes nacionales pero que mayoritariamente no son reportadas."/>
  </r>
  <r>
    <x v="1"/>
    <x v="0"/>
    <n v="0"/>
    <x v="0"/>
    <x v="0"/>
    <x v="1"/>
    <s v="Movilidad docente internacional entrante, desde las funciones sustantivas docencia, extensión, proyección social e internacionalización"/>
    <s v="N° de docentes que realizaron movilidad entrante internacional, desde las funciones sustantivas docencia, extensión, proyección social e internacionalización"/>
    <s v="15 / 30"/>
    <n v="0.5"/>
    <n v="0.05"/>
    <n v="6.0000000000000001E-3"/>
    <n v="1.2000000000000001E-3"/>
    <s v="LOGROS_x000a_Durante el primer semestre de 2026 (2026-I), la universidad  consolidó su proyección global y cooperación académica mediante la recepción de 14 docentes, artistas y expertos internacionales procedentes de siete países (Ecuador, Panamá, Estados Unidos, Brasil, Francia, Costa Rica y Sudáfrica), impactando de manera directa cuatro programas académicos de las facultades de Educación y Bellas Artes; entre los logros principales destacan la acogida de nueve docentes extranjeros en la Licenciatura en Ciencias Naturales para el Encuentro de Cooperación del Observatorio Iberoamericano de Ambiente Sostenible, el fortalecimiento y gestión de alianzas estratégicas para el pregrado en Lenguas Extranjeras con la Université de Poitiers (Francia), la asesoría académica de la Universidade Federal da Bahia (Brasil) para la estructura y desarrollo de posgrados en el programa de Danza, y el enriquecimiento cultural y artístico del programa de Música gracias a la participación de tres artistas de talla mundial como invitados en el ciclo institucional Concierto del Mes. _x000a_-De la Universidad de Poitiers de Francia nos viisto la profeosra Liseth Marie Agnes sega._x000a_LÍMITES_x000a_Existe una limitante con el reporte, debido a que algunas facultades nisiquiera reportan, y hay otras movilidades a las que se le ha tenido que hacer seguimiento especifico para poder adquirir la información de manera atomizada y asi unificarla, lo que genera menos reportes. _x000a_OBSERVACIÓN_x000a__x000a_ACCIONES DE FORTALECIMIENTO_x000a_Seguimiento a las actividades que se realicen en el campus para hacerle un seguimiento eficiente a este tipo de movilidades"/>
  </r>
  <r>
    <x v="1"/>
    <x v="2"/>
    <n v="0"/>
    <x v="0"/>
    <x v="0"/>
    <x v="2"/>
    <s v="Porcentaje de programas académicos que desarrollan actividades con componente internacional en el aula (clases espejo, proyectos de aprendizaje colaborativo, actividades con comunidades académicas homólogas; entre otros) y extracurricular (seminarios, talleres, ferias, encuentros; entre otros)."/>
    <s v="N° de programas académicos que desarrollan actividades con  componente internacional en el aula de clases l / total de programas académicos *100                              (clases espejo, proyectos de aprendizaje colaborativo, actividades con comunidades académicas homólogas; entre otros)"/>
    <s v="12,00% / 34,00%"/>
    <n v="0.3529411764705882"/>
    <n v="0.12352941176470586"/>
    <n v="7.4117647058823512E-3"/>
    <n v="1.4823529411764702E-3"/>
    <s v="LOGROS_x000a_ Programa de Lic. en Educación especial realizó dos sesiones de clases espejo con la Universidad de Guadalajara, México.  _x000a_2. Programa de Ingeniería Industrial realizó tres sesiones de clases espejo en diferentes temáticas, con la Universidad Autónoma del Caribe, Universidad Simón Bolívar, Universidad de la Guajira. _x000a_3. Programa de Ingeniería Química realizó dos sesiones de clases espejo con la Universidad de la Guajira._x000a_4. Administración de Empresas  Turísticas realizó dos sesiones de clases espejo con la Universidad Católica de Salta, Argentina._x000a_5. Contaduría Pública realizó dos sesiones de clases espejo con la Universidad del Sinú, seccional Cartagena._x000a_6. Administración de empresas realizó una sesión de clase espejo con la Universidad de la Guajira. _x000a_LÍMITES_x000a_El límite predominante es la diferencia de horario en el que se imparten las clases en cada Universidad. Asimismo, cuando se contacta a la Universidad par no hay una respuesta, o cuando se establece el primer encuentro el docente no asiste. _x000a_OBSERVACIÓN_x000a_Se han  adelantado gestiones para el desarrollo de 3 COIL en los programas de Ingeniería Industrial, Arte Dramático e Ingeniería de Agronegocios (los últimos dos programas no ha realizado este tipo de estrategias). Asimismo, se han adelantado encuentros para realizar clases espejo con el programa de Farmacia, Arquitectura, Biología, Medicina, Historia, Lic. en Música, y Lic. en Naturales.  _x000a_ACCIONES DE FORTALECIMIENTO_x000a_Establecer reuniones con los coordinadores y docentes de cada programa para que aprovechen estas estrategias y las incorporen en el componente internacional de su syllabus. "/>
  </r>
  <r>
    <x v="1"/>
    <x v="2"/>
    <n v="0"/>
    <x v="0"/>
    <x v="0"/>
    <x v="2"/>
    <s v="Porcentaje de programas académicos que desarrollan actividades con componente internacional en el aula (clases espejo, proyectos de aprendizaje colaborativo, actividades con comunidades académicas homólogas; entre otros) y extracurricular (seminarios, talleres, ferias, encuentros; entre otros)."/>
    <s v="N° de programas académicos que  desarrollan actividades extracurriculares con componente internacional / total de programas académicos *100_x000a__x000a_(seminarios, talleres, ferias, encuentros; entre otros)."/>
    <s v="09,00% / 13,00%"/>
    <n v="0.69230769230769229"/>
    <n v="0.24230769230769228"/>
    <n v="1.4538461538461537E-2"/>
    <n v="2.9076923076923073E-3"/>
    <s v="LOGROS_x000a_En el 2026-1 se lograron 19 eventos con 10 programas diferentes._x000a_ORII (3)_x000a_Charla informativa: Educacion First._x000a_Socialización de Convocatoria CYTED, 2026._x000a_Webinar: Innovar la práctica docente desde la Internacionalización del Currículo_x000a_Música (3)_x000a_Concierto del mes: Apropiación Social del Conocimiento_x000a_Concierto del mes: Apropiación Social del Conocimiento_x000a_Concierto del mes: Apropiación Social del Conocimiento_x000a_Administración de Empresas Turísticas (3)_x000a_Turismo sostenible: De la planificación a la implementación global._x000a_V Feria Universitaria Turísticas FUTUR 2026: Rediseñando el Turismo con Educación Ambiental e Inteligencia Artificial_x000a_3er Encuentro Modelo Naciones Unidas: Turismo sostenible, resilencia territorial y desarrollo inclusivo en América Latina y el Caribe hacia 2035._x000a_Administración de Empresas (1)_x000a_Conversatorio virtual sobre dinámicas globales y su impacto en las empresas colombianas._x000a_Economía (2)_x000a_Generación ODS Caribe: Investigaciones de jóvenes estudiantes de economía_x000a_Seminario Permanente ODS: Reconfiguración de las cadenas productivas de China los aranceles de Estados Unidos._x000a_Maestría en Economía (1)_x000a_Seminario Permanente ODS: Reconfiguración de las cadenas productivas de China los aranceles de Estados Unidos._x000a_Historia (4)_x000a_I Ciclo de Palestras: Cartografías del Multilingüismo: Políticas Lingüísticas y revitalización en contestos interculturales._x000a_Muestra documental IEFA, 2026._x000a_I Ciclo de Palestras: Entre Palenques e Quilombos: Transculturalidad políticas lingüísticas y resistencia._x000a_Cine, memoria, y diáspora en el Atlántico negro. Brasil: ecos de la abolición._x000a_Farmacia (2)_x000a_Habilidades blancas: el diferencial del farmacéutico del alto impacto._x000a_Farmacéuticos en la era de la IA: Adaptarse o quedarse dispensando excusas._x000a_Derecho (2)_x000a_Charla informativa: COIBA-AIP y COLACMAR 2026._x000a_Jornada Internacional de Derecho Público: Autonomía Territorial en España y Colombia. 35 años de la Constitución Política de 1991._x000a_Ingeniería Agroindustrial (1)_x000a_Simposio Internacional de Innovación Agroindustrial: Alimentos funcionales: Experiencia de percepción y aceptación del consumidor._x000a_Ingeniería Industrial (1)_x000a_Simposio Internacional de Innovación Agroindustrial: Alimentos funcionales: Experiencia de percepción y aceptación del consumidor._x000a__x000a_ _x000a__x000a__x000a__x000a_LÍMITES_x000a_Falta de reporte de las facultades no permite ver el valor real de las actividades_x000a_OBSERVACIÓN_x000a_Todavía nos encontramos obteniendo datos de las facultades._x000a__x000a_La diferencia entre los eventos de las facultades y de los programas es que algunos eventos de la ORII impactan institucionalmente, tal como la Charla Informativa de con Education First, la_x000a_Socialización de Convocatoria CYTED, 2026., y el  Webinar: Innovar la práctica docente desde la Internacionalización del Currículo._x000a_ACCIONES DE FORTALECIMIENTO_x000a_Establecer reuniones con los gestores de internacionalización para el apoyo de reporte de actividades. "/>
  </r>
  <r>
    <x v="1"/>
    <x v="2"/>
    <n v="0"/>
    <x v="0"/>
    <x v="0"/>
    <x v="2"/>
    <s v="Actividades extracurriculares con componente internacional realizadas por Facultad   (seminarios, talleres, ferias, encuentros, foros, congresos, concursos; entre otros) "/>
    <s v="N° de actividades extracurriculares con componente internacional realizadas por facultad (seminarios, talleres, ferias, encuentros, foros, congresos, concursos; entre otros) "/>
    <s v="18 / 56"/>
    <n v="0.32142857142857145"/>
    <n v="9.6428571428571433E-2"/>
    <n v="5.7857142857142855E-3"/>
    <n v="1.1571428571428572E-3"/>
    <s v="LOGROS_x000a_En el 2026-1, 6 facultades participaron en eventos este semestre:_x000a_ORII (3)_x000a_Charla informativa: Educacion First._x000a_Socialización de Convocatoria CYTED, 2026._x000a_Webinar: Innovar la práctica docente desde la Internacionalización del Currículo_x000a_Bellas Artes (3)_x000a_Música (3)_x000a_Concierto del mes: Apropiación Social del Conocimiento_x000a_Concierto del mes: Apropiación Social del Conocimiento_x000a_Concierto del mes: Apropiación Social del Conocimiento_x000a_Ciencias Económicas (6)_x000a_Administración de Empresas Turísticas (3)_x000a_Turismo sostenible: De la planificación a la implementación global._x000a_V Feria Universitaria Turísticas FUTUR 2026: Rediseñando el Turismo con Educación Ambiental e Inteligencia Artificial_x000a_3er Encuentro Modelo Naciones Unidas: Turismo sostenible, resilencia territorial y desarrollo inclusivo en América Latina y el Caribe hacia 2035._x000a_Administración de Empresas (1)_x000a_Conversatorio virtual sobre dinámicas globales y su impacto en las empresas colombianas._x000a_Economía - Maestría en Economía (2)_x000a_Generación ODS Caribe: Investigaciones de jóvenes estudiantes de economía_x000a_Seminario Permanente ODS: Reconfiguración de las cadenas productivas de China los aranceles de Estados Unidos._x000a_Ciencias Humanas (4)_x000a_Historia (4)_x000a_I Ciclo de Palestras: Cartografías del Multilingüismo: Políticas Lingüísticas y revitalización en contestos interculturales._x000a_Muestra documental IEFA, 2026._x000a_I Ciclo de Palestras: Entre Palenques e Quilombos: Transculturalidad políticas lingüísticas y resistencia._x000a_Cine, memoria, y diáspora en el Atlántico negro. Brasil: ecos de la abolición._x000a_Química y Farmacia (2)_x000a_Farmacia (2)_x000a_Habilidades blancas: el diferencial del farmacéutico del alto impacto._x000a_Farmacéuticos en la era de la IA: Adaptarse o quedarse dispensando excusas_x000a_Ciencias Jurídicas (2)_x000a_Derecho(2)_x000a_Charla informativa: COIBA-AIP y COLACMAR 2026._x000a_Jornada Internacional de Derecho Público: Autonomía Territorial en España y Colombia. 35 años de la Constitución Política de 1991._x000a_Ingeniería (1)_x000a_Ingeniería Agroindustrial - Ingeniería Industrial (1)_x000a_Simposio Internacional de Innovación Agroindustrial: Alimentos funcionales: Experiencia de percepción y aceptación del consumidor._x000a_LÍMITES_x000a_Falta de reporte de las facultades no permite ver el valor real de las actividades_x000a_OBSERVACIÓN_x000a_Todavía nos encontramos obteniendo datos de las facultades._x000a__x000a_La diferencia entre los eventos de las facultades y de los programas es que algunos eventos de la ORII impactan institucionalmente, tal como la Charla Informativa de con Education First, la_x000a_Socialización de Convocatoria CYTED, 2026., y el  Webinar: Innovar la práctica docente desde la Internacionalización del Currículo._x000a_ACCIONES DE FORTALECIMIENTO_x000a_Establecer reuniones con los gestores de internacionalización para el apoyo de reporte de actividades. "/>
  </r>
  <r>
    <x v="2"/>
    <x v="3"/>
    <n v="1"/>
    <x v="0"/>
    <x v="1"/>
    <x v="3"/>
    <s v="Diseño e implementación de la Política de uso y apropiación de las TIC en la Universidad del Atlántico"/>
    <s v="N° de lineamientos implementados de la Política / total de lineamientos de la Política de uso y apropiación de las TIC en la Universidad del Atlántico * 100"/>
    <s v="69,23% / 80,00%"/>
    <n v="0.86537500000000001"/>
    <n v="0.25961249999999997"/>
    <n v="1.2980624999999999E-2"/>
    <n v="2.5961249999999999E-3"/>
    <s v="LOGROS_x000a_SEMESTRE 1_x000a_ De acuerdo con la información reportada en el anexo de actividades y gestiones del periodo evaluado, se ha realizado la correspondencia de las evidencias y actividades ejecutadas frente a los 13 lineamientos totales de la Política de Uso y Apropiación de las TIC de la Universidad del Atlántico. Bajo la directriz de que 11 de los 13 lineamientos están programados para ser implementados, los resultados del cálculo del indicador son los siguientes:_x000a_11 / 13                                                       84.6%                  _x000a_PROGRESO DE PLANIFICACIÓN             META DE IMPLEMENTACIÓN   _x000a_9 de 11_x000a_                     LINEAMIENTOS CON EJECUCIÓN ACTIVA_x000a__x000a_Si se calcula el cumplimiento real de los lineamientos implementados frente a los planificados en este ciclo, se cuenta con una ejecución activa y documentada en 9 lineamientos de los 11 programados (81.8% de efectividad de la meta), equivalentes al 69.2% del total de la política (9 de 13)._x000a_LÍMITES_x000a_Se debe de tener una estrategia para estos lineamientos con todas las dependencias que se encuentran ya que aun no asimilan la parte de educación virtual en esta universidad_x000a_OBSERVACIÓN_x000a_RESUMEN CUALICUANTITATIVO IMPLEMENTACIONPOLITICAS.docx_x000a_ACCIONES DE FORTALECIMIENTO_x000a_"/>
  </r>
  <r>
    <x v="2"/>
    <x v="3"/>
    <n v="0"/>
    <x v="0"/>
    <x v="1"/>
    <x v="3"/>
    <s v="N° de prácticas de innovación educativa con TIC por programa académico"/>
    <s v="N° de prácticas de innovación educativa con TIC desarrolladas con Facultad"/>
    <n v="0"/>
    <n v="0"/>
    <n v="0"/>
    <n v="0"/>
    <n v="0"/>
    <s v="LOGROS_x000a_SEMESTRE 1  _x000a_Nos encontramos en la construcción de los términos de referencia para la convocatoria del V encuentro de innovación educativa donde se evidenciarían el numero de practicas de innovación educativa, la cual se desarrollará el 22 y 23 de septiembre de 2026 se han realizado 7 reuniones una de ella con GOOGLE como estrategia para el evento_x000a_Dado que el seguimiento institucional se dividirá en tres entregas de seguimiento a lo largo del año, esta primera entrega se establece como la medición inicial (línea base) con un peso equivalente al 33.3% del avance anual, proyectando el cumplimiento total hacia el V Encuentro de Innovación Educativa a realizarse el 22 y 23 de septiembre de 2026._x000a_LÍMITES_x000a_El apoyo de todas las dependencias para que todo este indicador se cumpla _x000a_OBSERVACIÓN_x000a_Convocatoria V Encuentro de Innovacion 2026-10-07-2026.docx_x000a_ACCIONES DE FORTALECIMIENTO_x000a_"/>
  </r>
  <r>
    <x v="2"/>
    <x v="3"/>
    <n v="1"/>
    <x v="0"/>
    <x v="1"/>
    <x v="3"/>
    <s v="N° de prácticas de innovación educativa con TIC por programa académico"/>
    <s v="N° de programas académicos que ha implementado prácticas de innovación educativa mediadas por TIC   / total de programas académicos * 100  "/>
    <s v="32,00% / 35,00%"/>
    <n v="0.91428571428571437"/>
    <n v="0.32"/>
    <n v="1.6E-2"/>
    <n v="3.2000000000000002E-3"/>
    <s v="LOGROS_x000a_SEMESTRE 1  _x000a_Para cumplir con la meta, se han identificado las siguientes metas de incorporación para las siguientes fases de seguimiento:_x000a_Programas Técnicos y Tecnológicos de las Facultades 0 prácticas registradas formalmente (Brecha crítica a subsanar)._x000a_Programas Académicos sin Historial Se identificaron 9 programas académicos específicos que no han registrado ninguna experiencia previa de innovación TIC._x000a_Meta tentativa de Expansión Vincular obligatoriamente estos 9 programas y la oferta técnica/tecnológica para las entregas de seguimiento II y III._x000a_LÍMITES_x000a_El apoyo de todas las dependencias para que todo este indicador se cumpla _x000a_OBSERVACIÓN_x000a_Convocatoria V Encuentro de Innovacion 2026-10-07-2026.docx_x000a_ACCIONES DE FORTALECIMIENTO_x000a_"/>
  </r>
  <r>
    <x v="2"/>
    <x v="4"/>
    <n v="0"/>
    <x v="0"/>
    <x v="1"/>
    <x v="4"/>
    <s v="Disponibilidad de Recursos digitales para apoyo a la Docencia ( Plataforma que ofrece la UA)"/>
    <s v="No. De herramientas digitales educativas habilitados por la UA, para el Desarrollo de la Docencia "/>
    <n v="0"/>
    <n v="0"/>
    <n v="0"/>
    <n v="0"/>
    <n v="0"/>
    <e v="#REF!"/>
  </r>
  <r>
    <x v="2"/>
    <x v="4"/>
    <n v="0"/>
    <x v="0"/>
    <x v="1"/>
    <x v="4"/>
    <s v="Creación de recursos digitales por docentes"/>
    <s v=" N° de recursos digitales creados por los docentes para el desarrollo de la Docencia"/>
    <n v="0"/>
    <n v="0"/>
    <n v="0"/>
    <n v="0"/>
    <n v="0"/>
    <s v="LOGROS_x000a_SEMESTRE 1  _x000a_No de recursos digitales en proceso de creación 592: _x000a_74 videos de presentación _x000a_74 OVI_x000a_222 videos de contenido _x000a_222 OVAS _x000a_LÍMITES_x000a_Tener mas personal el cual se ejecutarian con mas eficiencia los recursos _x000a_OBSERVACIÓN_x000a_RElación de cursos a crear por el DEV.xlsx_x000a_ACCIONES DE FORTALECIMIENTO_x000a_"/>
  </r>
  <r>
    <x v="3"/>
    <x v="5"/>
    <n v="0"/>
    <x v="0"/>
    <x v="1"/>
    <x v="5"/>
    <s v="Fortalecimiento del repositorio institucional"/>
    <s v="N° de trabajos y tesis de grado nuevos disponibles en el repositorio institucional"/>
    <n v="0"/>
    <n v="0"/>
    <n v="0"/>
    <n v="0"/>
    <n v="0"/>
    <s v="LOGROS_x000a__x000a_LÍMITES_x000a__x000a_OBSERVACIÓN_x000a__x000a_ACCIONES DE FORTALECIMIENTO_x000a_"/>
  </r>
  <r>
    <x v="2"/>
    <x v="4"/>
    <n v="0"/>
    <x v="0"/>
    <x v="1"/>
    <x v="5"/>
    <s v="Electivas de contexto bajo la modalidad MOOC, con temáticas relacionadas con economía de bienestar, valores ético-morales, emprendimiento social y desarrollo endógeno."/>
    <s v="N° de electivas de contexto bajo la modalidad MOOC, con temáticas relacionadas con economía de bienestar, valores ético-morales, emprendimiento social y desarrollo endógeno."/>
    <n v="0"/>
    <n v="0"/>
    <n v="0"/>
    <n v="0"/>
    <n v="0"/>
    <s v="LOGROS_x000a_SEMESTRE 1  _x000a_Se inició un proceso de busqueda entre las facultades de docentes dispuestos a desarrollar los cursos MOOC a fecha del cierre del informe se han candidatizado dos docentes  de la ciencias ecónomicas_x000a_LÍMITES_x000a_nuestra limitante es el tiempo en que los docentes le van a dedicar a estos cursos  ya que ellos indican que se lo dedican a sus actividades academeicas y validar la forma como se le reconocerá por realizar eta actividad_x000a_OBSERVACIÓN_x000a_6 ELECTIVAS_DE_CONTEXTO_MOOC_x000a_ACCIONES DE FORTALECIMIENTO_x000a_"/>
  </r>
  <r>
    <x v="2"/>
    <x v="4"/>
    <n v="0"/>
    <x v="0"/>
    <x v="1"/>
    <x v="5"/>
    <s v="Diseño e implementación de cursos virtuales"/>
    <s v="Número de cursos virtuales  implementados para programas de pregrado"/>
    <n v="0"/>
    <n v="0"/>
    <n v="0"/>
    <n v="0"/>
    <n v="0"/>
    <s v="LOGROS_x000a_SEMESTRE 1 _x000a_74  cursos en proceso así: _x000a_1. 50 de Administración de Empresas y Contaduría Pública virtual _x000a_2. 12 de Intérprete de lengua de señas colombianas _x000a_3. 8 de Ingeniería de Software. _x000a_4. Uno de Fundamentos de sociología, uno de toxicología y uno de Administración en salud (programas presenciales)_x000a_5. curso de Inglés A2_x000a_LÍMITES_x000a_Tener mas personal el cual se ejecutarian con mas eficiencia los recursos _x000a_OBSERVACIÓN_x000a_DISEÑOEIMPLEMENTACIONDECURSOS.xlsx_x000a_ACCIONES DE FORTALECIMIENTO_x000a_"/>
  </r>
  <r>
    <x v="0"/>
    <x v="6"/>
    <n v="1"/>
    <x v="0"/>
    <x v="2"/>
    <x v="6"/>
    <s v="Programas académicos en pregrado y postgrado diseñados según la pertinencia para la región con apoyo del sector productivo y/o otros actores regionales"/>
    <s v=" Número de programas de pregrado y postgrado académicos radicados ante el ministerios y diseñados a partir de necesidades identificadas con apoyo del sector productivo y/o otros actores regionales "/>
    <s v="2 / 2"/>
    <n v="1"/>
    <n v="0.25"/>
    <n v="0.02"/>
    <n v="4.0000000000000001E-3"/>
    <s v="LOGROS_x000a_Profesional en Urbanismo y Profesional en Construccion - Ultimas revisiones internas en la Universidad_x000a_LÍMITES_x000a__x000a_OBSERVACIÓN_x000a__x000a_ACCIONES DE FORTALECIMIENTO_x000a_"/>
  </r>
  <r>
    <x v="4"/>
    <x v="7"/>
    <n v="1"/>
    <x v="0"/>
    <x v="2"/>
    <x v="6"/>
    <s v="Egresados graduados en región"/>
    <s v="Cantidad de estudiantes graduados en los programas en las sedes regionales "/>
    <s v="126 / 115"/>
    <n v="1.0956521739130434"/>
    <n v="0.25"/>
    <n v="0.02"/>
    <n v="4.0000000000000001E-3"/>
    <s v="LOGROS_x000a_C. Salud 29 _x000a_Ingenieria 19 _x000a_ Arquitectura 33  _x000a_C. Basicas 0 _x000a_ Eduación 45_x000a_LÍMITES_x000a__x000a_OBSERVACIÓN_x000a__x000a_ACCIONES DE FORTALECIMIENTO_x000a_"/>
  </r>
  <r>
    <x v="5"/>
    <x v="7"/>
    <n v="0"/>
    <x v="0"/>
    <x v="2"/>
    <x v="6"/>
    <s v="Egresados graduados en región"/>
    <s v="Número de egresados graduados en región activos en el mercado laboral y/o con emprendimientos "/>
    <n v="0"/>
    <n v="0"/>
    <n v="0"/>
    <n v="0"/>
    <n v="0"/>
    <s v="LOGROS_x000a_Actualmente, se encuenrtra abierta una encuesta de &quot;Caracterización de Graduados Programas en Región&quot; dirigida a los egresados en región, con el fin de  obtener la información del estado actual de ellos en empleabilidad y emprendimiento _x000a_LÍMITES_x000a__x000a_OBSERVACIÓN_x000a__x000a_ACCIONES DE FORTALECIMIENTO_x000a_"/>
  </r>
  <r>
    <x v="4"/>
    <x v="8"/>
    <n v="1"/>
    <x v="0"/>
    <x v="2"/>
    <x v="6"/>
    <s v="Docentes dedicados actividades de la sede regionales"/>
    <s v="  N° de Docentes de tiempo completo y medio tiempo dedicados a actividades de sedes regionales"/>
    <s v="21 / 16"/>
    <n v="1.3125"/>
    <n v="0.25"/>
    <n v="0.02"/>
    <n v="4.0000000000000001E-3"/>
    <s v="LOGROS_x000a_C. Salud 2 _x000a_Ingenieria 5 _x000a_ Arquitectura 2 _x000a_ C. Basicas 2 _x000a_ Eduación 12 _x000a_C. Juridicas 3 _x000a_LÍMITES_x000a__x000a_OBSERVACIÓN_x000a__x000a_ACCIONES DE FORTALECIMIENTO_x000a_"/>
  </r>
  <r>
    <x v="4"/>
    <x v="7"/>
    <n v="1"/>
    <x v="0"/>
    <x v="2"/>
    <x v="7"/>
    <s v="Estudiantes matriculados en pregrado y postgrado en las sedes regionales"/>
    <s v="Número de estudiantes matriculados en pregrado y postgrado en las sedes regionales"/>
    <s v="1.927 / 1.400"/>
    <n v="1.3764285714285713"/>
    <n v="0.5"/>
    <n v="0.02"/>
    <n v="4.0000000000000001E-3"/>
    <s v="LOGROS_x000a_Durante el período académico 2026-1, se alcanzó un total de 1.927 estudiantes matriculados en las sedes de Suan y Sabanalarga. La sede Suan registró 797 estudiantes, de los cuales 716 fueron regulares y 81 de Juventudes; mientras que la sede Sabanalarga contó con 1.130 estudiantes matriculados, distribuidos en 821 regulares y 309 de Juventudes. En conjunto, se logró consolidar una matrícula de 1.537 estudiantes regulares y 390 de Juventudes, para un total de 1.927 estudiantes matriculados._x000a_LÍMITES_x000a__x000a_OBSERVACIÓN_x000a_Se incrementaron los programas en las sedes regionales en sede Sabanalarga. Mostrando una tendencia de crecimiento en Sabanalarga y una disminucion en Suan, este ultimo debido a los ciclos culminados._x000a_ACCIONES DE FORTALECIMIENTO_x000a_"/>
  </r>
  <r>
    <x v="6"/>
    <x v="9"/>
    <n v="0"/>
    <x v="0"/>
    <x v="2"/>
    <x v="7"/>
    <s v="Tasa de crecimiento anual del número de aspirantes inscritos provenientes de municipios o  regiones de todo el territorio Nacional "/>
    <s v="Tasa de Crecimiento Anual (%)=(Número de Aspirantes Año Anterior - Número de Aspirantes Año Actual / Número de Aspirantes Año Anterior)×100"/>
    <s v="27,00% / 50,00%"/>
    <n v="0.54"/>
    <n v="0.27"/>
    <n v="1.0800000000000001E-2"/>
    <n v="2.16E-3"/>
    <s v="LOGROS_x000a_Nos permiten reportan un cumplimiento del 27%, se ha proyectado  aumentar los inscritos en un 30%, _x000a_LÍMITES_x000a__x000a_OBSERVACIÓN_x000a__x000a_ACCIONES DE FORTALECIMIENTO_x000a_"/>
  </r>
  <r>
    <x v="4"/>
    <x v="8"/>
    <n v="0"/>
    <x v="0"/>
    <x v="2"/>
    <x v="8"/>
    <s v="Convenios para apoyar la formación académica en región"/>
    <s v="Número de convenios activos con los entes territoriales y/o empresas para apoyar la formación académica en región (pasantías, prácticas académicas, movilidad, laboratorios prestados o en comodato) "/>
    <s v="1 / 10"/>
    <n v="0.1"/>
    <n v="0.05"/>
    <n v="2.5000000000000005E-3"/>
    <n v="5.0000000000000012E-4"/>
    <s v="LOGROS_x000a_Convenio con vida nueva, firmado en el 2025 y se encuentra activo_x000a_LÍMITES_x000a__x000a_OBSERVACIÓN_x000a_Convenios activos, este semestre no se adjudico ningun convenio por Ley de garantias. Sin embargo, hay 5 en revision con instituciones educativas de los municipios correspondientes,._x000a_ACCIONES DE FORTALECIMIENTO_x000a_"/>
  </r>
  <r>
    <x v="4"/>
    <x v="8"/>
    <n v="1"/>
    <x v="0"/>
    <x v="2"/>
    <x v="8"/>
    <s v="Estudiantes con formación práctica en investigación "/>
    <s v="Número de estudiantes de la sede regional vinculados a Semilleros de Investigación "/>
    <s v="69 / 81"/>
    <n v="0.85185185185185186"/>
    <n v="0.42592592592592593"/>
    <n v="2.1296296296296299E-2"/>
    <n v="4.2592592592592604E-3"/>
    <s v="LOGROS_x000a_C. Salud 6 _x000a_ Ingenieria 25 _x000a_Arquitectura 24 _x000a_C. Basicas 6  _x000a_Eduación 8 _x000a_LÍMITES_x000a__x000a_OBSERVACIÓN_x000a_Falta los datos de los semilleros de los programas Lic infantil, Lic Matematicas de suan y Sabanalarga. Urbanismos de Sabanalarga e Ing.  Agronegocios de Suan._x000a_ACCIONES DE FORTALECIMIENTO_x000a_"/>
  </r>
  <r>
    <x v="0"/>
    <x v="3"/>
    <n v="0"/>
    <x v="0"/>
    <x v="3"/>
    <x v="9"/>
    <s v="Gestión de aprobación de la política de Educación Inclusiva Intercultural de la UA"/>
    <s v="Acto Administrativo de aprobación de la política de Educación Inclusiva Intercultural de la UA por el Consejo Superior"/>
    <n v="0"/>
    <n v="0"/>
    <n v="0"/>
    <n v="0"/>
    <n v="0"/>
    <s v="LOGROS_x000a_La politica y todos sus insumos se encuentran listos para revisiòn y visto final del actual vicerrector de docencia, para su posterior presentaciòn ante consejo superior._x000a_LÍMITES_x000a_La movilidad adminisatrativa no ha permitido que se presente ante el consejo superior _x000a_OBSERVACIÓN_x000a_A la espera de aprobaciòn por parte del area juridica para presentar al academico y luego al superior_x000a_ACCIONES DE FORTALECIMIENTO_x000a_"/>
  </r>
  <r>
    <x v="0"/>
    <x v="10"/>
    <n v="0"/>
    <x v="0"/>
    <x v="3"/>
    <x v="10"/>
    <s v="Número de convenios y/o alianzas operando con Secretarías de Educación y/u organizaciones públicas o privadas para fomentar el acceso a la educación superior en articulación con la educación básica y media"/>
    <s v="N° de convenios y/o alianzas activas con Secretarías de Educación y/u organizaciones públicas o privadas"/>
    <n v="0"/>
    <n v="0"/>
    <n v="0"/>
    <n v="0"/>
    <n v="0"/>
    <s v="LOGROS_x000a_Se realizaron los respectivos ajustes sugeridos y nos encontranos a la espera de respuesta por parte del area juridica para la legalizaciòn de los convenios._x000a_LÍMITES_x000a_Algunos ajustes que se contemplados a fecha posterior_x000a_OBSERVACIÓN_x000a__x000a_ACCIONES DE FORTALECIMIENTO_x000a_"/>
  </r>
  <r>
    <x v="0"/>
    <x v="3"/>
    <n v="1"/>
    <x v="0"/>
    <x v="3"/>
    <x v="11"/>
    <s v="Creación de materiales educativos accesibles para la población diversa"/>
    <s v="Materiales educativos accesibles catalogados por área de conocimiento"/>
    <s v="110 / 120"/>
    <n v="0.91666666666666663"/>
    <n v="0.91666666666666663"/>
    <n v="4.5833333333333337E-2"/>
    <n v="9.1666666666666684E-3"/>
    <s v="LOGROS_x000a_A la fecha, se han diseñado, producido y adaptado 98 videos accesibles de un total de 120 programados, consolidando un importante avance en la implementación de estrategias de accesibilidad comunicativa dirigidas a la población diversa._x000a_LÍMITES_x000a__x000a_OBSERVACIÓN_x000a__x000a_ACCIONES DE FORTALECIMIENTO_x000a_"/>
  </r>
  <r>
    <x v="0"/>
    <x v="3"/>
    <n v="0"/>
    <x v="0"/>
    <x v="3"/>
    <x v="12"/>
    <s v="Porcentaje de programas académicos resignificados bajo un enfoque inclusivo e intercultural.  "/>
    <s v="N° de programas académicos resignificados /Total de programas académicos de la institución *100"/>
    <s v="00,00% / 20,00%"/>
    <n v="0"/>
    <n v="0"/>
    <n v="0"/>
    <n v="0"/>
    <s v="LOGROS_x000a_Se está convocando reunión con los decanos y coordinadores de los programas para trabajar articuladamente y fundamentar la resignificación de programas._x000a_LÍMITES_x000a__x000a_OBSERVACIÓN_x000a__x000a_ACCIONES DE FORTALECIMIENTO_x000a_"/>
  </r>
  <r>
    <x v="0"/>
    <x v="11"/>
    <n v="0"/>
    <x v="0"/>
    <x v="3"/>
    <x v="12"/>
    <s v="Estudiantes capacitados  en temáticas relacionadas con educación inclusiva, interculturalidad y pluridiversidad"/>
    <s v="N° de estudiantes capacitados en temáticas relacionadas con educación inclusiva, interculturalidad y pluridiversidad"/>
    <n v="0"/>
    <n v="0"/>
    <n v="0"/>
    <n v="0"/>
    <n v="0"/>
    <s v="LOGROS_x000a_Se tiene proyectado la capacitación de estudiantes para el periodo 2026-2_x000a_LÍMITES_x000a__x000a_OBSERVACIÓN_x000a__x000a_ACCIONES DE FORTALECIMIENTO_x000a_"/>
  </r>
  <r>
    <x v="0"/>
    <x v="11"/>
    <n v="0"/>
    <x v="0"/>
    <x v="3"/>
    <x v="12"/>
    <s v="Administrativos capacitados  en temáticas relacionadas con educación inclusiva, interculturalidad y pluridiversidad"/>
    <s v="N° de administrativos capacitados  en temáticas relacionadas con educación inclusiva, interculturalidad y pluridiversidad "/>
    <n v="0"/>
    <n v="0"/>
    <n v="0"/>
    <n v="0"/>
    <n v="0"/>
    <s v="LOGROS_x000a_Se esta a la espera del apoyo de talento humano dado que es un indicador compartido._x000a_LÍMITES_x000a__x000a_OBSERVACIÓN_x000a__x000a_ACCIONES DE FORTALECIMIENTO_x000a_"/>
  </r>
  <r>
    <x v="7"/>
    <x v="12"/>
    <n v="0"/>
    <x v="0"/>
    <x v="4"/>
    <x v="13"/>
    <s v="Implementación del Sistema Interno Integrado "/>
    <s v="N° de componentes del Sistema Interno Integrado implementados /  N° de componentes del Sistema Interno Integrado aprobados * 100. "/>
    <s v="10,00% / 35,00%"/>
    <n v="0.28571428571428575"/>
    <n v="0.1"/>
    <n v="1.2E-2"/>
    <n v="2.4000000000000002E-3"/>
    <s v="LOGROS_x000a_El DCA ha liderado ante las diferentes dependencias actividades de socialización y sensibilización del SIAC, capacitando respecto a los Lineamientos de Acreditación de Programas del CNA 2025. Así como también se han analizado los factores, características y aspectos con relación a los procesos y dependencias institucionales para identificar responsabilidades, evidencias de la gestión. De manera que de los 18 componentes identificados para la implementación del SIAC descritos en el  plan de mejoramiento resultado de la etapa de diagnóstico, se han gestionado este año 2026, 3 componentes a saber: Recursos Institucionales, Procesos Misionales y Procesos de Apoyo._x000a_LÍMITES_x000a__x000a_OBSERVACIÓN_x000a__x000a_ACCIONES DE FORTALECIMIENTO_x000a_"/>
  </r>
  <r>
    <x v="7"/>
    <x v="9"/>
    <n v="1"/>
    <x v="0"/>
    <x v="4"/>
    <x v="13"/>
    <s v="Porcentaje de programas académicos acreditados respecto a los acreditables"/>
    <s v="N° programas académicos acreditados / total de programas académicos acreditables * 100"/>
    <s v="65,00% / 65,00%"/>
    <n v="1"/>
    <n v="0.35"/>
    <n v="4.1999999999999996E-2"/>
    <n v="8.3999999999999995E-3"/>
    <s v="LOGROS_x000a_A corte de 2026-1 la Universidad cuenta con 26 programas acreditados:  [Arquitectura, Licenciatura en Música, Biología, Física, Matemáticas, Química, Doctorado en Ciencias de la Educación, Licenciatura en Humanidades y Lengua Castellana, Licenciatura en Ciencias Naturales, Licenciatura en Ciencias Sociales, Licenciatura en Educación Especial, Licenciatura en Educación Física, Recreación y Deportes, Licenciatura en Educación Infantil, Licenciatura en Lenguas Extranjeras con énfasis en Inglés y Frances, Licenciatura en Matemáticas, Administración de Empresas, Contaduría Pública, Economía, Filosofía, Historia, Derecho, Ingeniería Industrial, Ingeniería Mecánica, Ingeniería Química, Nutrición y Dietética y Farmacia] de los 40 acreditables (Arquitectura, Técnica profesional en construcción de proyectos arquitectónicos, Técnica profesional en expresión gráfica arquitectónica, Tecnología en gestión de la construcción de proyectos arquitectónicos, Tecnología en modelado digital arquitectónico, Arte Dramático, Artes Plásticas, Danza, Licenciatura en Música, Música, Biología, Física, Matemáticas, Química, Doctorado en Ciencias de la Educación, Licenciatura en Humanidades y Lengua Castellana, Licenciatura en Ciencias Naturales, Licenciatura en Ciencias Sociales, Licenciatura en Educación Especial, Licenciatura en Educación Física, Recreación y Deportes, Licenciatura en Educación Infantil, Licenciatura en Lenguas Extranjeras con énfasis en Inglés y Frances, Licenciatura en Matemáticas, Administración de Empresas, Administración de Empresas Turísticas, Contaduría Pública, Economía, Técnico Profesional en Operación Turística, Tecnología en Gestión Turística - Por Ciclos propedéuticos, Filosofía, Historia, Sociología, Derecho, Ingeniería Industrial, Ingeniería Mecánica, Ingeniería Química, Nutrición y Dietética, Técnica profesional en procesamiento y calidad nutricional de alimentos – Propedéutico, Tecnología en seguridad alimentaria y nutricional – Propedéutico y Farmacia). _x000a_LÍMITES_x000a_Este año entraron 6 nuevos programas al denominador (acreditables) (2 ciclos propedéuticos de arquitectura y 1 de nutrición) por lo que bajó el indicador_x000a_OBSERVACIÓN_x000a__x000a_ACCIONES DE FORTALECIMIENTO_x000a_Con el fin de mantener el indicador, en febrero de 2026 se radicó la solicitud de Acreditación del programa de Sociología, actualmente se encuentra en plataforma SACES CNA en el estado &quot;En preselección de pares&quot;_x000a_Además, se está haciendo acompañamiento a los 3 programas del ciclo propedéutico de Administración de Empresas Turísicas, en Autoevaluación con fines de Acreditación en Alta Calidad, procesos que serán radicados en el mes de noviembre de 2026"/>
  </r>
  <r>
    <x v="7"/>
    <x v="9"/>
    <n v="0"/>
    <x v="0"/>
    <x v="4"/>
    <x v="13"/>
    <s v="Programas académicos acreditados internacionalmente"/>
    <s v="N° de programas acreditados internacionalmente"/>
    <n v="0"/>
    <n v="0"/>
    <n v="0"/>
    <n v="0"/>
    <n v="0"/>
    <s v="LOGROS_x000a_En el año 2024 se recibió visita de pares para evaluar las condiciones de calidad del programa Ingeniería Industrial, y se recibió el 13 de agosto de 2025 la resolución de acreditación por parte del CNA, no obstante aún se está a la espera del otorgamiento por parte ACURSUR._x000a_LÍMITES_x000a__x000a_OBSERVACIÓN_x000a__x000a_ACCIONES DE FORTALECIMIENTO_x000a_"/>
  </r>
  <r>
    <x v="8"/>
    <x v="13"/>
    <n v="1"/>
    <x v="0"/>
    <x v="4"/>
    <x v="14"/>
    <s v="Número de nuevos programas académicos de pregrado activos"/>
    <s v="N° de programas académicos de pregrado activos"/>
    <s v="51 / 52"/>
    <n v="0.98076923076923073"/>
    <n v="9.8076923076923075E-2"/>
    <n v="5.884615384615384E-3"/>
    <n v="1.1769230769230769E-3"/>
    <s v="LOGROS_x000a__x000a_LÍMITES_x000a__x000a_OBSERVACIÓN_x000a__x000a_ACCIONES DE FORTALECIMIENTO_x000a_"/>
  </r>
  <r>
    <x v="7"/>
    <x v="13"/>
    <n v="1"/>
    <x v="0"/>
    <x v="4"/>
    <x v="14"/>
    <s v="Número de nuevos programas académicos en modalidad virtual o mixta activos"/>
    <s v="N° de programas académicos en modalidad virtual o mixta activos"/>
    <s v="14 / 12"/>
    <n v="1.1666666666666667"/>
    <n v="0.1"/>
    <n v="6.0000000000000001E-3"/>
    <n v="1.2000000000000001E-3"/>
    <s v="LOGROS_x000a_Durante este periodo se recibió resolución de registro calificado para los siguientes nuevos programas híbridos o virtuales:_x000a_- Maestría en Educación Ambiental (Resolución 7119 del 10/03/2026 -Híbrida)_x000a_- Especialización en Derecho procesal, probatorio y Tecnologías digitales (Resolución 10679 del 01/04/2026 Híbrida) _x000a_- Ingeniería del Software (30/06/2026 Virtual)_x000a_LÍMITES_x000a__x000a_OBSERVACIÓN_x000a__x000a_ACCIONES DE FORTALECIMIENTO_x000a_"/>
  </r>
  <r>
    <x v="7"/>
    <x v="13"/>
    <n v="1"/>
    <x v="0"/>
    <x v="4"/>
    <x v="14"/>
    <s v="Número nuevos programas académicos de posgrado activos"/>
    <s v="N° de programas académicos de especialización activos"/>
    <s v="18 / 17"/>
    <n v="1.0588235294117647"/>
    <n v="0.2"/>
    <n v="1.2E-2"/>
    <n v="2.4000000000000002E-3"/>
    <s v="LOGROS_x000a_Durante este periodo se recibió resolución de registro calificado para los siguientes programas de especialización:_x000a_- Especialización en Derecho procesal, probatorio y Tecnologías digitales (Resolución 10679 del 01/04/2026 Híbrida)_x000a_- Especialización en Teoría del Delito y Casación Penal (Resolución 9098 del 01/04/2026 Presencial)_x000a_LÍMITES_x000a__x000a_OBSERVACIÓN_x000a_La especialización en Gestión Integral del Turismo recibió registro calificado en 2025_x000a_ACCIONES DE FORTALECIMIENTO_x000a_"/>
  </r>
  <r>
    <x v="7"/>
    <x v="13"/>
    <n v="1"/>
    <x v="0"/>
    <x v="4"/>
    <x v="14"/>
    <s v="Número nuevos programas académicos de posgrado activos"/>
    <s v="N° de programas académicos de maestría activos"/>
    <s v="29 / 29"/>
    <n v="1"/>
    <n v="0.2"/>
    <n v="1.2E-2"/>
    <n v="2.4000000000000002E-3"/>
    <s v="LOGROS_x000a_Durante este periodo se recibió resolución de registro calificado para los siguientes programas de maestría:_x000a_- Maestría en Educación Ambiental (Resolución 7119 del 10/03/2026 -Híbrida)_x000a_LÍMITES_x000a__x000a_OBSERVACIÓN_x000a__x000a_ACCIONES DE FORTALECIMIENTO_x000a_"/>
  </r>
  <r>
    <x v="8"/>
    <x v="9"/>
    <n v="0"/>
    <x v="0"/>
    <x v="4"/>
    <x v="14"/>
    <s v="Impacto de los convenios de vinculación gestionados con el sector productivo, el sector público o el sector social para estudiar programas de postgrado"/>
    <s v="N° de estudiantes de postgrado beneficiados a través de los convenios gestionados  con el sector productivo, el sector público o el sector social"/>
    <s v="5 / 10"/>
    <n v="0.5"/>
    <n v="0.1"/>
    <n v="6.0000000000000001E-3"/>
    <n v="1.2000000000000001E-3"/>
    <s v="LOGROS_x000a_En el período 2025-1, un total de cinco (5) estudiantes se beneficiaron de los convenios vigentes suscritos con el Departamento de Postgrados. De este total, tres (3) estudiantes ingresaron a través del convenio con Procaps, uno (1) mediante el convenio con la Alcaldía y uno (1) a través del convenio con ASONAL Judicial._x000a_LÍMITES_x000a__x000a_OBSERVACIÓN_x000a_El proceso de matrícula para el período 2026-1 continúa activo y el cierre académico está programado para el 27 de julio; por tanto, las cifras actuales pueden presentar modificaciones._x000a_ACCIONES DE FORTALECIMIENTO_x000a_Fortalecer estrategias de divulgación y seguimiento de los convenios institucionales, así como promover nuevas alianzas y mecanismos que incentiven el acceso y aprovechamiento de los beneficios por parte de los estudiantes."/>
  </r>
  <r>
    <x v="8"/>
    <x v="9"/>
    <n v="0"/>
    <x v="0"/>
    <x v="4"/>
    <x v="14"/>
    <s v="Tasa de variación porcentual de los matriculados de postgrados"/>
    <s v="[(Matriculados t1- matriculados t0) / matriculados t0] * 100"/>
    <s v="-08,50% / 06,00%"/>
    <n v="-1.4166666666666667"/>
    <n v="-0.28333333333333338"/>
    <n v="-1.7000000000000001E-2"/>
    <n v="-3.4000000000000002E-3"/>
    <s v="LOGROS_x000a_Durante el período académico 2026-1, el Departamento de Postgrados registra actualmente una matrícula de 420 estudiantes, mientras que para el período 2025-1 se reportaron 459 estudiantes matriculados, manteniendo la continuidad en los procesos de vinculación y permanencia estudiantil de los programas de postgrado._x000a_LÍMITES_x000a_Se evidencia una disminución preliminar en la matrícula respecto al período anterior, equivalente a 39 estudiantes menos frente a 2025-1._x000a_OBSERVACIÓN_x000a_La comparación entre los períodos 2026-1 y 2025-1 refleja una variación preliminar del -8,5 %. Sin embargo, el proceso de matrícula para el período 2026-1 continúa activo y el cierre académico está programado para el 27 de julio; por tanto, las cifras actuales pueden presentar modificaciones._x000a_ACCIONES DE FORTALECIMIENTO_x000a_Fortalecer el seguimiento a estudiantes con pagos pendientes de matrícula financiera, a través de estrategias de acompañamiento y monitoreo oportuno para contribuir al cierre efectivo del proceso de matrícula."/>
  </r>
  <r>
    <x v="0"/>
    <x v="13"/>
    <n v="1"/>
    <x v="0"/>
    <x v="4"/>
    <x v="15"/>
    <s v="Cursos de los planes de estudio que aborden temáticas ciudadanas y de responsabilidad social  (DD.HH, desarrollo sostenible, ética profesional y cívica, gestión de la RS, ODS). "/>
    <s v="N° de programas  académicos que  en su plan de estudio contengan al menos 20% pregrado y 10% en postgrado de los cursos que aborden temas de los Objetivos del Milenio, el Pacto Global, la Carta de la Tierra, el Decenio de Naciones Unidas de la Educación para el Desarrollo Sustentable, entre otros       "/>
    <s v="28 / 20"/>
    <n v="1.4"/>
    <n v="0.2"/>
    <n v="1.0000000000000002E-2"/>
    <n v="2.0000000000000005E-3"/>
    <s v="LOGROS_x000a__x000a_LÍMITES_x000a__x000a_OBSERVACIÓN_x000a__x000a_ACCIONES DE FORTALECIMIENTO_x000a_"/>
  </r>
  <r>
    <x v="7"/>
    <x v="13"/>
    <n v="1"/>
    <x v="0"/>
    <x v="4"/>
    <x v="15"/>
    <s v="Porcentaje de programas académicos con promedio del puntaje global superior y/o similar al grupo de referencia NBC (Núcleo Básico de Conocimiento) en Saber Pro, TyT o su equivalente por 3 años consecutivos"/>
    <s v="(N° de programas académicos de pregrado con promedio del puntaje global superior y/o similar al grupo de referencia NBC durante los 3 últimos años/ total de programas académicos de pregrado que presentan las pruebas Saber Pro y TyT )* 100."/>
    <s v="66,00% / 65,00%"/>
    <n v="1.0153846153846153"/>
    <n v="0.2"/>
    <n v="1.0000000000000002E-2"/>
    <n v="2.0000000000000005E-3"/>
    <s v="LOGROS_x000a_De los 32 programas académicos que presentaron las pruebas Saber Pro en el último año, 21 programas han mantenido el promedio del puntaje global superior y/o similar al grupo de referencia durante 3 años consecutivos._x000a_De los 9 programas académicos que presentaron las pruebas Saber TyT en el último año, 6 programas han mantenido el promedio del puntaje global superior y/o similar al grupo de referencia durante 3 años consecutivos._x000a_Lo que nos lleva a 27 programas que han mantenido promedio del puntaje global superior y/o similar al grupo de referencia durante 3 años consecutivos de 41 programas que presentaron pruevas Saber Pro y TyT, para un total del 66%_x000a_LÍMITES_x000a__x000a_OBSERVACIÓN_x000a__x000a_ACCIONES DE FORTALECIMIENTO_x000a_"/>
  </r>
  <r>
    <x v="7"/>
    <x v="13"/>
    <n v="1"/>
    <x v="0"/>
    <x v="4"/>
    <x v="15"/>
    <s v="Puntaje global institucional en Pruebas Saber Pro"/>
    <s v="Promedio de puntaje global de la institución en nivel superior y/o similar al de otras IES a nivel nacional durante los 3 últimos años "/>
    <s v="154 / 165"/>
    <n v="0.93333333333333335"/>
    <n v="0.18666666666666668"/>
    <n v="9.3333333333333341E-3"/>
    <n v="1.8666666666666669E-3"/>
    <s v="LOGROS_x000a_En el seguimiento al comportamiento institucional de la Universidad del Atlántico frente a los resultados globales de las pruebas Saber Pro y Saber TyT, se observa una tendencia de estabilidad en el desempeño institucional. En 2023, la Universidad obtuvo un puntaje global de 150, frente a 145 del grupo de referencia NBC. Para 2024, el puntaje global aumentó a 154, mientras que el grupo de referencia registró 146. En 2025, la Universidad mantuvo un puntaje global de 154, en tanto que el grupo de referencia alcanzó 148._x000a__x000a_En términos comparativos, los resultados evidencian que la Universidad del Atlántico ha mantenido un desempeño consistente y similar al de su grupo de referencia NBC, ubicándose de manera sostenida ligeramente por encima de este durante los tres años analizados. Si bien la diferencia con el grupo de referencia se reduce en 2025, los resultados reflejan la estabilidad del desempeño institucional y la consolidación de las estrategias orientadas al fortalecimiento de las competencias evaluadas en las pruebas de Estado._x000a_LÍMITES_x000a__x000a_OBSERVACIÓN_x000a__x000a_ACCIONES DE FORTALECIMIENTO_x000a_"/>
  </r>
  <r>
    <x v="0"/>
    <x v="3"/>
    <n v="0"/>
    <x v="0"/>
    <x v="4"/>
    <x v="15"/>
    <s v="Impacto de las estrategias académico administrativas de acompañamiento al estudiante en su proceso formativo por facultad por año"/>
    <s v="Informe por facultad del Estudio de impacto de las estrategias académico administrativas de acompañamiento para la permanencia y graduación elaborado y socializado  "/>
    <s v="1 / 10"/>
    <n v="0.1"/>
    <n v="2.0000000000000004E-2"/>
    <n v="1.0000000000000002E-3"/>
    <n v="2.0000000000000006E-4"/>
    <s v="LOGROS_x000a_Ingenieria_x000a_LÍMITES_x000a__x000a_OBSERVACIÓN_x000a__x000a_ACCIONES DE FORTALECIMIENTO_x000a_"/>
  </r>
  <r>
    <x v="7"/>
    <x v="3"/>
    <n v="1"/>
    <x v="0"/>
    <x v="4"/>
    <x v="15"/>
    <s v="Tasa de graduación acumulada. "/>
    <s v="(N° de estudiantes graduados acumulados de todas las cohortes hasta el periodo t / Total de estudiantes acumulados de primer ingreso de todas las cohortes hasta el periodo t) * 100. "/>
    <s v="43,00% / 05,00%"/>
    <n v="8.6"/>
    <n v="0.2"/>
    <n v="1.0000000000000002E-2"/>
    <n v="2.0000000000000005E-3"/>
    <s v="LOGROS_x000a__x000a_LÍMITES_x000a__x000a_OBSERVACIÓN_x000a__x000a_ACCIONES DE FORTALECIMIENTO_x000a_"/>
  </r>
  <r>
    <x v="0"/>
    <x v="3"/>
    <n v="0"/>
    <x v="0"/>
    <x v="4"/>
    <x v="16"/>
    <s v="Concurso docente público de méritos "/>
    <s v="N° de concursos docente público de méritos"/>
    <n v="0"/>
    <n v="0"/>
    <n v="0"/>
    <n v="0"/>
    <n v="0"/>
    <s v="LOGROS_x000a__x000a_LÍMITES_x000a__x000a_OBSERVACIÓN_x000a__x000a_ACCIONES DE FORTALECIMIENTO_x000a_"/>
  </r>
  <r>
    <x v="0"/>
    <x v="9"/>
    <n v="0"/>
    <x v="0"/>
    <x v="4"/>
    <x v="16"/>
    <s v="Efectividad del concurso docente "/>
    <s v="N° de plazas cubiertas / total de plazas ofertadas* 100"/>
    <s v="00,00% / 80,00%"/>
    <n v="0"/>
    <n v="0"/>
    <n v="0"/>
    <n v="0"/>
    <s v="LOGROS_x000a__x000a_LÍMITES_x000a__x000a_OBSERVACIÓN_x000a__x000a_ACCIONES DE FORTALECIMIENTO_x000a_"/>
  </r>
  <r>
    <x v="0"/>
    <x v="9"/>
    <n v="1"/>
    <x v="0"/>
    <x v="4"/>
    <x v="16"/>
    <s v="Porcentaje de docentes de carrera profesoral con nivel de formación de doctorado. "/>
    <s v="N° de docentes de carrera profesoral con nivel de formación de doctorado / total de docentes de carrera profesoral * 100"/>
    <s v="45,00% / 40,00%"/>
    <n v="1.125"/>
    <n v="0.2"/>
    <n v="1.2E-2"/>
    <n v="2.4000000000000002E-3"/>
    <s v="LOGROS_x000a_De un total de 350 docentes de carrera profesoral de la Universidad, 159 cuentan con título de doctorado, lo que representa el 45.42 % del total de docentes de carrera._x000a_LÍMITES_x000a__x000a_OBSERVACIÓN_x000a__x000a_ACCIONES DE FORTALECIMIENTO_x000a_"/>
  </r>
  <r>
    <x v="0"/>
    <x v="5"/>
    <n v="1"/>
    <x v="0"/>
    <x v="4"/>
    <x v="16"/>
    <s v="Porcentaje de docentes de carrera profesoral con nivel de formación de maestría."/>
    <s v="N° de docentes de carrera profesoral con nivel de formación de maestría / total de docentes de carrera profesoral * 100"/>
    <s v="36,00% / 40,00%"/>
    <n v="0.89999999999999991"/>
    <n v="0.18"/>
    <n v="1.0799999999999999E-2"/>
    <n v="2.16E-3"/>
    <s v="LOGROS_x000a_De un total de 350 docentes de carrera profesoral de la Universidad, 127 cuentan con título de maestría, lo que representa el 36,28 % del total de docentes de carrera._x000a_LÍMITES_x000a__x000a_OBSERVACIÓN_x000a_. Se estima que, con la apertura del concurso docente, este indicador presente un incremento, debido a la vinculación de nuevos docentes con formación de maestría, lo que contribuirá al fortalecimiento de la calidad académica y al cumplimiento de las metas institucionales._x000a_ACCIONES DE FORTALECIMIENTO_x000a_"/>
  </r>
  <r>
    <x v="0"/>
    <x v="9"/>
    <n v="1"/>
    <x v="0"/>
    <x v="4"/>
    <x v="16"/>
    <s v="Docentes certificados mediante las actividades de capacitación o cualificación docente por año"/>
    <s v="N° de docentes certificados como resultado de las actividades de capacitación o cualificación docente realizadas al año"/>
    <s v="450 / 545"/>
    <n v="0.82568807339449546"/>
    <n v="0.16513761467889909"/>
    <n v="9.9082568807339448E-3"/>
    <n v="1.9816513761467891E-3"/>
    <s v="LOGROS_x000a_A corte de fecha 30 de junio de 2026. se capacitaron 450 docentes._x000a__x000a_Arquitectura : 26_x000a_Bellas Artes : 17_x000a_Ciencias Básicas: 79_x000a_Ciencias de la educación  : 105_x000a_Ciencias de la Salud: 25_x000a_Ciencias Economicas: 49_x000a_Ciencias Humanas; 47_x000a_Ciencias Juridicas : 25_x000a_Ingeniería: 66_x000a_Quimica y Farmcia: 11_x000a_LÍMITES_x000a__x000a_OBSERVACIÓN_x000a__x000a_ACCIONES DE FORTALECIMIENTO_x000a_"/>
  </r>
  <r>
    <x v="9"/>
    <x v="14"/>
    <n v="0"/>
    <x v="1"/>
    <x v="5"/>
    <x v="17"/>
    <s v="Participación de proyectos de creación o investigación creación en convocatorias internas y externas"/>
    <s v="N° de proyectos de creación o investigación creación aprobados mediante convocatorias internas "/>
    <n v="0"/>
    <n v="0"/>
    <n v="0"/>
    <n v="0"/>
    <n v="0"/>
    <s v="LOGROS_x000a__x000a_LÍMITES_x000a__x000a_OBSERVACIÓN_x000a__x000a_ACCIONES DE FORTALECIMIENTO_x000a_"/>
  </r>
  <r>
    <x v="9"/>
    <x v="14"/>
    <n v="1"/>
    <x v="1"/>
    <x v="5"/>
    <x v="17"/>
    <s v="Participación de proyectos de creación o investigación creación en convocatorias internas y externas"/>
    <s v="N° de proyectos de creación o investigación creación aprobados mediante convocatorias externas "/>
    <s v="4 / 3"/>
    <n v="1.3333333333333333"/>
    <n v="0.35"/>
    <n v="5.2499999999999998E-2"/>
    <n v="1.0500000000000001E-2"/>
    <s v="LOGROS_x000a_Facultad de Bellas artes. _x000a__x000a_1.⁠ ⁠Nombre del Proyecto: Música de Cámara y formación integral_x000a_Convocatoria externa: Convocatoria Interna U. Cauca_x000a_Docente: Yamira Rodriguez, investigadora externa._x000a__x000a_2.⁠ ⁠Nombre del Proyecto: En Clave F. Relatos Sonoros de Mujeres Musicales_x000a_Convocatoria Externa: 2026 del Programa Nacional de Concertación Cultural por FUNDACION ESCUELA DE ARTES DA VINCI. _x000a_Docente: Angela Marín_x000a_ _x000a_3.⁠ ⁠Nombre del Proyecto: Memorias Musicales de Barranquilla pasantía formativa en el Centro de Documentación Musical –CDM de la Biblioteca Nacional de Colombia - BNC, para el 2026-1._x000a_Nombre del Estudiante semillerista: Martín David Imitola._x000a__x000a_4.⁠ ⁠Nombre del Proyecto: Mujeres en el Vallenato: Una Historia Por Contar_x000a_Convocatoria Externa: La Fundación Cultural Latin GRAMMY®️ Programa de Subvenciones de Investigación y Preservación de Música Latina 2025._x000a_Docente: Angela Marín_x000a_LÍMITES_x000a__x000a_OBSERVACIÓN_x000a__x000a_ACCIONES DE FORTALECIMIENTO_x000a_"/>
  </r>
  <r>
    <x v="9"/>
    <x v="15"/>
    <n v="0"/>
    <x v="1"/>
    <x v="5"/>
    <x v="17"/>
    <s v="Participación en proyectos de creación o investigación creación  solidaria"/>
    <s v="Nº de productos derivados de proyectos   de investigación solidaria"/>
    <n v="0"/>
    <n v="0"/>
    <n v="0"/>
    <n v="0"/>
    <n v="0"/>
    <s v="LOGROS_x000a__x000a_LÍMITES_x000a__x000a_OBSERVACIÓN_x000a__x000a_ACCIONES DE FORTALECIMIENTO_x000a_"/>
  </r>
  <r>
    <x v="9"/>
    <x v="15"/>
    <n v="0"/>
    <x v="1"/>
    <x v="5"/>
    <x v="17"/>
    <s v="Productos de investigación creación"/>
    <s v="N° de productos Tipo TOP o Tipo A, de las tipologías de generación de nuevo conocimiento o desarrollo tecnológico de innovación"/>
    <s v="8 / 12"/>
    <n v="0.66666666666666663"/>
    <n v="6.6666666666666666E-2"/>
    <n v="0.01"/>
    <n v="2E-3"/>
    <s v="LOGROS_x000a_Arquitectura._x000a__x000a_Manos de Fuego. III Salón de Arte de Candelaria 3 era. https://www.facebook.com/profile.php?id=100064907378131. Rescatando Sabores y Memorias: Documentación y Difusión del Legado Gastronómico de las Matronas de Pital de Megua. ARQ837-CEP2024_x0009_Fundación Proyecto Caribe_x000a__x000a_Bellas Artes._x000a__x000a_1.Tipo de producto:A Generacion de nuevo conocimiento Fonograma- XIV Simpósio Internacional de Musicologia / V Congresso da Associação Brasileira de Musicologia (ABMUS), realizado pela Escola de Música da Universidade Federal de Goiás (EM-UFG),_x000a_Título: ESTUDIO DE GUABINA NO 5. OBRA CLÁSICA PIANISTICA FABIO ERNESTO MARTÍNEZ NAVAS_x000a_Autor:Autor- Interprete Yamira Rodríguez Núñez_x000a__x000a_2.Tipo de producto:A Generacion de nuevo conocimiento Fonograma- XIV Simpósio Internacional de Musicologia / V Congresso da Associação Brasileira de Musicologia (ABMUS), realizado pela Escola de Música da Universidade Federal de Goiás (EM-UFG),_x000a_Título: ESTUDIO DE BAMBUCO NO. 11 FABIO ERNESTO MARTÍNEZ NAVAS_x000a_Autor:Autor- Interprete Yamira Rodríguez Núñez_x000a__x000a_3. Tipo de producto:A Generacion de nuevo conocimiento Fonograma- XIV Simpósio Internacional de Musicologia / V Congresso da Associação Brasileira de Musicologia (ABMUS), realizado pela Escola de Música da Universidade Federal de Goiás (EM-UFG),_x000a_Título: NO BAILES MÁS IGNACIO CERVANTES_x000a_Autor:Autor- Interprete Yamira Rodríguez Núñez_x000a__x000a_4.Tipo de producto:A Generacion de nuevo conocimiento Fonograma- XIV Simpósio Internacional de Musicologia / V Congresso da Associação Brasileira de Musicologia (ABMUS), realizado pela Escola de Música da Universidade Federal de Goiás (EM-UFG),_x000a_Título: CAMILA FABIO ERNESTO MARTÍNEZ NAVAS_x000a_Autor:Autor- Interprete Yamira Rodríguez Núñez_x000a__x000a_5.Tipo de producto:A Generacion de nuevo conocimiento Fonograma- XIV Simpósio Internacional de Musicologia / V Congresso da Associação Brasileira de Musicologia (ABMUS), realizado pela Escola de Música da Universidade Federal de Goiás (EM-UFG),_x000a_Título: SEÑORITA JORGE ÁNCKERMANN_x000a_Autor: Autor- Interprete Yamira Rodríguez Núñez_x000a__x000a_6.Tipo de producto:A Generacion de nuevo conocimiento Fonograma- XIV Simpósio Internacional de Musicologia / V Congresso da Associação Brasileira de Musicologia (ABMUS), realizado pela Escola de Música da Universidade Federal de Goiás (EM-UFG),_x000a_Título: TERNURA FABIO ERNESTO MARTÍNEZ NAVAS _x000a_Autor: Autor- Interprete Yamira Rodríguez Núñez_x000a__x000a_7.Tipo de producto:A Generacion de nuevo conocimiento Evento internacional- Exposicion Sobre un Mar Pueblerino en el marco de la catedra Alvaro Cepeda Samudio. Universidad del Norte.  _x000a_Título: La subienda, la desembocadura”_x000a_Autor: Anibal Maldonado y Karen Moya_x000a_LÍMITES_x000a__x000a_OBSERVACIÓN_x000a__x000a_ACCIONES DE FORTALECIMIENTO_x000a_"/>
  </r>
  <r>
    <x v="9"/>
    <x v="16"/>
    <n v="0"/>
    <x v="1"/>
    <x v="5"/>
    <x v="18"/>
    <s v="Convenios interinstitucionales y productos derivados del trabajo en redes"/>
    <s v="N° de convenios interinstitucionales aprobados en investigación + creación"/>
    <n v="0"/>
    <n v="0"/>
    <n v="0"/>
    <n v="0"/>
    <n v="0"/>
    <s v="LOGROS_x000a__x000a_LÍMITES_x000a__x000a_OBSERVACIÓN_x000a__x000a_ACCIONES DE FORTALECIMIENTO_x000a_"/>
  </r>
  <r>
    <x v="9"/>
    <x v="16"/>
    <n v="0"/>
    <x v="1"/>
    <x v="5"/>
    <x v="18"/>
    <s v="Convenios interinstitucionales y productos derivados del trabajo en redes"/>
    <s v="N° de productos de investigación + creación derivados del trabajo en redes"/>
    <n v="0"/>
    <n v="0"/>
    <n v="0"/>
    <n v="0"/>
    <n v="0"/>
    <s v="LOGROS_x000a__x000a_LÍMITES_x000a__x000a_OBSERVACIÓN_x000a__x000a_ACCIONES DE FORTALECIMIENTO_x000a_"/>
  </r>
  <r>
    <x v="9"/>
    <x v="15"/>
    <n v="0"/>
    <x v="1"/>
    <x v="6"/>
    <x v="19"/>
    <s v="Publicación de artículos en revistas indexadas en bases de datos de alto impacto"/>
    <s v="N° de artículos publicados en revistas nacionales indexedas en Publindex "/>
    <s v="26 / 51"/>
    <n v="0.50980392156862742"/>
    <n v="5.0980392156862744E-2"/>
    <n v="1.3764705882352941E-2"/>
    <n v="2.7529411764705882E-3"/>
    <s v="LOGROS_x000a_1 Arquitectura_x000a_7 Ciencias Basicas_x000a_8 Ciencias Economicas_x000a_2 Ciencias Humanas_x000a_1 Ciencias Juridicas_x000a_6 Educación_x000a_1 Ciencias de la salud_x000a_LÍMITES_x000a__x000a_OBSERVACIÓN_x000a__x000a_ACCIONES DE FORTALECIMIENTO_x000a_"/>
  </r>
  <r>
    <x v="9"/>
    <x v="15"/>
    <n v="1"/>
    <x v="1"/>
    <x v="6"/>
    <x v="19"/>
    <s v="Publicación de artículos en revistas indexadas en bases de datos de alto impacto"/>
    <s v="N° de artículos publicados en revistas indexadas en Wos y/o Scopus "/>
    <s v="106 / 128"/>
    <n v="0.828125"/>
    <n v="8.2812500000000011E-2"/>
    <n v="2.2359375000000004E-2"/>
    <n v="4.471875000000001E-3"/>
    <s v="LOGROS_x000a_Bellas Artes: 0; Ciencias Básicas: 67; Ciencias Económicas: 6; Ciencias Humanas: 1; Ciencias Jurídicas: 0; Educación: 10; Ingeniería: 14; Ciencias de la Salud: 4; Química y Farmacia: 4._x000a_LÍMITES_x000a__x000a_OBSERVACIÓN_x000a__x000a_ACCIONES DE FORTALECIMIENTO_x000a_"/>
  </r>
  <r>
    <x v="9"/>
    <x v="15"/>
    <n v="0"/>
    <x v="1"/>
    <x v="6"/>
    <x v="19"/>
    <s v="Publicación de artículos en revistas indexadas en bases de datos de alto impacto"/>
    <s v="N° de libros publicados resultado de proyectos de investigación "/>
    <s v="10 / 23"/>
    <n v="0.43478260869565216"/>
    <n v="4.3478260869565216E-2"/>
    <n v="1.173913043478261E-2"/>
    <n v="2.3478260869565222E-3"/>
    <s v="LOGROS_x000a_Arquitectura: 1; Bellas Artes: 2; Ciencias Básicas: 0; Ciencias Económicas: 0; Ciencias Humanas: 1; Ciencias Jurídicas: 1; Educación: 5; Ingeniería: 0; Ciencias de la Salud: 0; Química y Farmacia: 0._x000a_LÍMITES_x000a__x000a_OBSERVACIÓN_x000a__x000a_ACCIONES DE FORTALECIMIENTO_x000a_"/>
  </r>
  <r>
    <x v="9"/>
    <x v="17"/>
    <n v="0"/>
    <x v="1"/>
    <x v="6"/>
    <x v="19"/>
    <s v="Revistas científicas editadas bajo el sello Editorial Uniatlántico"/>
    <s v="N° de artículos traducidos de las revistas editadas bajo el sello Editorial Uniatlántico"/>
    <n v="0"/>
    <n v="0"/>
    <n v="0"/>
    <n v="0"/>
    <n v="0"/>
    <s v="LOGROS_x000a__x000a_LÍMITES_x000a__x000a_OBSERVACIÓN_x000a__x000a_ACCIONES DE FORTALECIMIENTO_x000a_"/>
  </r>
  <r>
    <x v="9"/>
    <x v="17"/>
    <n v="0"/>
    <x v="1"/>
    <x v="6"/>
    <x v="19"/>
    <s v="Revistas científicas editadas bajo el sello Editorial Uniatlántico "/>
    <s v="N° de revista editadas bajo el sello Editorial Uniatlántico indexada en Scopus"/>
    <n v="0"/>
    <n v="0"/>
    <n v="0"/>
    <n v="0"/>
    <n v="0"/>
    <s v="LOGROS_x000a__x000a_LÍMITES_x000a__x000a_OBSERVACIÓN_x000a__x000a_ACCIONES DE FORTALECIMIENTO_x000a_"/>
  </r>
  <r>
    <x v="9"/>
    <x v="16"/>
    <n v="0"/>
    <x v="1"/>
    <x v="6"/>
    <x v="19"/>
    <s v="Movilidad de estudiantes UA vinculados a semilleros a nivel nacional e internacional"/>
    <s v="N° de estudiantes vinculados a semilleros de investigación que realizan movilidad nacional  "/>
    <s v="9 / 177"/>
    <n v="5.0847457627118647E-2"/>
    <n v="5.0847457627118649E-3"/>
    <n v="1.3728813559322037E-3"/>
    <n v="2.7457627118644077E-4"/>
    <s v="LOGROS_x000a_Arquitectura: 0_x000a_Bellas Artes: 0_x000a_Ciencias Básicas: 7_x000a_Ciencias Económicas: 0_x000a_Ciencias Humanas: 0_x000a_Ciencias Jurídicas: 0_x000a_Educación: 2_x000a_Ingeniería: 0_x000a_Ciencias de la Salud: 0_x000a_Química y Farmacia: 0_x000a_LÍMITES_x000a__x000a_OBSERVACIÓN_x000a__x000a_ACCIONES DE FORTALECIMIENTO_x000a_"/>
  </r>
  <r>
    <x v="9"/>
    <x v="16"/>
    <n v="0"/>
    <x v="1"/>
    <x v="6"/>
    <x v="19"/>
    <s v="Movilidad de estudiantes UA vinculados a semilleros a nivel nacional e internacional"/>
    <s v="N° de estudiantes vinculados a semilleros de investigación que realizan movilidad internacional "/>
    <s v="6 / 40"/>
    <n v="0.15"/>
    <n v="1.4999999999999999E-2"/>
    <n v="4.0499999999999998E-3"/>
    <n v="8.0999999999999996E-4"/>
    <s v="LOGROS_x000a_Arquitectura: 0_x000a_Bellas Artes: 0_x000a_Ciencias Básicas: 3_x000a_Ciencias Económicas: 0_x000a_Ciencias Humanas: 0_x000a_Ciencias Jurídicas: 1_x000a_Educación: 1_x000a_Ingeniería: 0_x000a_Ciencias de la Salud: 0_x000a_Química y Farmacia: 1_x000a_LÍMITES_x000a__x000a_OBSERVACIÓN_x000a__x000a_ACCIONES DE FORTALECIMIENTO_x000a_"/>
  </r>
  <r>
    <x v="9"/>
    <x v="16"/>
    <n v="1"/>
    <x v="1"/>
    <x v="6"/>
    <x v="19"/>
    <s v="Vinculación de estudiantes a semilleros de investigación"/>
    <s v="N° de estudiantes articulados a semilleros de investigación "/>
    <s v="3.874 / 4.000"/>
    <n v="0.96850000000000003"/>
    <n v="9.6850000000000006E-2"/>
    <n v="2.6149500000000003E-2"/>
    <n v="5.2299000000000009E-3"/>
    <s v="LOGROS_x000a_Arquitectura: 193_x000a_Bellas Artes: 305_x000a_Ciencias Básicas: 590_x000a_Ciencias Económicas: 360_x000a_Ciencias Humanas: 331_x000a_Ciencias Jurídicas: 157_x000a_Educación: 963_x000a_Ingeniería: 772_x000a_Ciencias de la Salud: 118_x000a_Química y Farmacia: 85_x000a_LÍMITES_x000a__x000a_OBSERVACIÓN_x000a__x000a_ACCIONES DE FORTALECIMIENTO_x000a_"/>
  </r>
  <r>
    <x v="9"/>
    <x v="16"/>
    <n v="1"/>
    <x v="1"/>
    <x v="6"/>
    <x v="19"/>
    <s v="Vinculación de estudiantes de posgrados a grupos de investigación "/>
    <s v="N° de estudiantes de posgrado articulados a grupos de  investigación"/>
    <s v="74 / 43"/>
    <n v="1.7209302325581395"/>
    <n v="0.1"/>
    <n v="2.7000000000000003E-2"/>
    <n v="5.4000000000000012E-3"/>
    <s v="LOGROS_x000a_Arquitectura: 2_x000a_Bellas Artes: 0_x000a_Ciencias Básicas: 56_x000a_Ciencias Económicas: 0_x000a_Ciencias Humanas: 4_x000a_Ciencias Jurídicas: 0_x000a_Educación: 0_x000a_Ingeniería: 9_x000a_Ciencias de la Salud: 3_x000a_Química y Farmacia: 0_x000a_LÍMITES_x000a__x000a_OBSERVACIÓN_x000a__x000a_ACCIONES DE FORTALECIMIENTO_x000a_"/>
  </r>
  <r>
    <x v="9"/>
    <x v="18"/>
    <n v="0"/>
    <x v="1"/>
    <x v="6"/>
    <x v="19"/>
    <s v="Jóvenes investigadores apoyados  para su formación (becas pasantía- convocatorias externas (Minciencias)"/>
    <s v="N° de Jóvenes investigadores financiados"/>
    <n v="0"/>
    <n v="0"/>
    <n v="0"/>
    <n v="0"/>
    <n v="0"/>
    <s v="LOGROS_x000a__x000a_LÍMITES_x000a__x000a_OBSERVACIÓN_x000a__x000a_ACCIONES DE FORTALECIMIENTO_x000a_"/>
  </r>
  <r>
    <x v="9"/>
    <x v="16"/>
    <n v="0"/>
    <x v="1"/>
    <x v="6"/>
    <x v="20"/>
    <s v="Movilidad saliente nacional e internacional de docentes investigadores"/>
    <s v="N° de docentes investigadores que realizan movilidad saliente a nivel nacional "/>
    <s v="9 / 63"/>
    <n v="0.14285714285714285"/>
    <n v="7.1428571428571425E-2"/>
    <n v="5.7142857142857143E-3"/>
    <n v="1.1428571428571429E-3"/>
    <s v="LOGROS_x000a_Arquitectura: 0_x000a_Bellas Artes: 2_x000a_Ciencias Básicas: 3_x000a_Ciencias Económicas: 2_x000a_Ciencias Humanas: 0_x000a_Ciencias Jurídicas: 1_x000a_Educación: 0_x000a_Ingeniería: 0_x000a_Ciencias de la Salud: 1_x000a_Química y Farmacia: 0_x000a_LÍMITES_x000a__x000a_OBSERVACIÓN_x000a__x000a_ACCIONES DE FORTALECIMIENTO_x000a_"/>
  </r>
  <r>
    <x v="9"/>
    <x v="16"/>
    <n v="0"/>
    <x v="1"/>
    <x v="6"/>
    <x v="20"/>
    <s v="Movilidad saliente nacional e internacional de docentes investigadores"/>
    <s v="N° de docentes investigadores que realizan movilidad saliente a nivel internacional"/>
    <s v="30 / 56"/>
    <n v="0.5357142857142857"/>
    <n v="0.26785714285714285"/>
    <n v="2.1428571428571429E-2"/>
    <n v="4.2857142857142859E-3"/>
    <s v="LOGROS_x000a_Arquitectura: 0_x000a_Bellas Artes: 5_x000a_Ciencias Básicas: 2_x000a_Ciencias Económicas: 2_x000a_Ciencias Humanas: 9_x000a_Ciencias Jurídicas: 5_x000a_Educación: 4_x000a_Ingeniería: 0_x000a_Ciencias de la Salud: 2_x000a_Química y Farmacia: 1_x000a_LÍMITES_x000a__x000a_OBSERVACIÓN_x000a__x000a_ACCIONES DE FORTALECIMIENTO_x000a_"/>
  </r>
  <r>
    <x v="9"/>
    <x v="14"/>
    <n v="0"/>
    <x v="1"/>
    <x v="6"/>
    <x v="21"/>
    <s v="Proyectos de investigación financiados por convocatorias  (tipo de proyecto, valor financiado)"/>
    <s v="N° de proyectos de investigación  aprobados por convocatorias internas"/>
    <n v="0"/>
    <n v="0"/>
    <n v="0"/>
    <n v="0"/>
    <n v="0"/>
    <s v="LOGROS_x000a__x000a_LÍMITES_x000a__x000a_OBSERVACIÓN_x000a__x000a_ACCIONES DE FORTALECIMIENTO_x000a_"/>
  </r>
  <r>
    <x v="9"/>
    <x v="18"/>
    <n v="0"/>
    <x v="1"/>
    <x v="6"/>
    <x v="21"/>
    <s v="Proyectos de investigación financiados por convocatorias  (tipo de proyecto, valor financiado)"/>
    <s v="N° de proyectos de investigación financiados  por convocatorias externas"/>
    <n v="0"/>
    <n v="0"/>
    <n v="0"/>
    <n v="0"/>
    <n v="0"/>
    <s v="LOGROS_x000a__x000a_LÍMITES_x000a__x000a_OBSERVACIÓN_x000a__x000a_ACCIONES DE FORTALECIMIENTO_x000a_"/>
  </r>
  <r>
    <x v="9"/>
    <x v="19"/>
    <n v="1"/>
    <x v="1"/>
    <x v="6"/>
    <x v="21"/>
    <s v="No. Proyectos presentados en eventos de semilleros de investigación a nivel regional,  nacional e internacional"/>
    <s v="N° de proyectos presentados en eventos de semilleros regionales por año"/>
    <s v="259 / 289"/>
    <n v="0.89619377162629754"/>
    <n v="0.17923875432525951"/>
    <n v="1.0754325259515571E-2"/>
    <n v="2.1508650519031143E-3"/>
    <s v="LOGROS_x000a_Arquitectura: 17_x000a_Bellas Artes: 12_x000a_Ciencias Básicas: 73_x000a_Ciencias Económicas: 12_x000a_Ciencias Humanas: 10_x000a_Ciencias Jurídicas: 0_x000a_Educación: 53_x000a_Ingeniería: 64_x000a_Ciencias de la Salud: 5_x000a_Química y Farmacia: 13_x000a_LÍMITES_x000a__x000a_OBSERVACIÓN_x000a__x000a_ACCIONES DE FORTALECIMIENTO_x000a_"/>
  </r>
  <r>
    <x v="9"/>
    <x v="19"/>
    <n v="0"/>
    <x v="1"/>
    <x v="6"/>
    <x v="21"/>
    <s v="Proyectos presentados en eventos de semilleros de investigación a nivel regional,  nacional e internacional"/>
    <s v="N° de proyectos presentados en eventos de semilleros nacionales por año"/>
    <n v="0"/>
    <n v="0"/>
    <n v="0"/>
    <n v="0"/>
    <n v="0"/>
    <s v="LOGROS_x000a__x000a_LÍMITES_x000a__x000a_OBSERVACIÓN_x000a__x000a_ACCIONES DE FORTALECIMIENTO_x000a_"/>
  </r>
  <r>
    <x v="9"/>
    <x v="19"/>
    <n v="0"/>
    <x v="1"/>
    <x v="6"/>
    <x v="21"/>
    <s v="Proyectos presentados en eventos de semilleros de investigación a nivel regional,  nacional e internacional"/>
    <s v="N° de proyectos presentados en eventos de semilleros internacionales por año."/>
    <n v="0"/>
    <n v="0"/>
    <n v="0"/>
    <n v="0"/>
    <n v="0"/>
    <s v="LOGROS_x000a__x000a_LÍMITES_x000a__x000a_OBSERVACIÓN_x000a__x000a_ACCIONES DE FORTALECIMIENTO_x000a_"/>
  </r>
  <r>
    <x v="9"/>
    <x v="17"/>
    <n v="0"/>
    <x v="1"/>
    <x v="6"/>
    <x v="21"/>
    <s v="Articulación investigativa con el sector productivo"/>
    <s v="N° de proyectos de investigación desarrollados en articulación con el sector productivo"/>
    <n v="0"/>
    <n v="0"/>
    <n v="0"/>
    <n v="0"/>
    <n v="0"/>
    <s v="LOGROS_x000a__x000a_LÍMITES_x000a__x000a_OBSERVACIÓN_x000a__x000a_ACCIONES DE FORTALECIMIENTO_x000a_"/>
  </r>
  <r>
    <x v="9"/>
    <x v="17"/>
    <n v="0"/>
    <x v="1"/>
    <x v="7"/>
    <x v="22"/>
    <s v="Tecnologías con alcance en las etapas TRL 4, 5 y 6 según criterio de Minciencias"/>
    <s v="N° de tecnologías con alcance en las etapas TRL 4, 5 y 6 según criterio de  Minciencias"/>
    <n v="0"/>
    <n v="0"/>
    <n v="0"/>
    <n v="0"/>
    <n v="0"/>
    <s v="LOGROS_x000a__x000a_LÍMITES_x000a__x000a_OBSERVACIÓN_x000a__x000a_ACCIONES DE FORTALECIMIENTO_x000a_"/>
  </r>
  <r>
    <x v="9"/>
    <x v="19"/>
    <n v="0"/>
    <x v="1"/>
    <x v="7"/>
    <x v="23"/>
    <s v="Proyectos de investigación desarrollados por grupos de investigación adscritos al CICIT que contienen desarrollo de patentes "/>
    <s v="N° de proyectos de investigación desarrollados por grupos de investigación adscritos al CICIT que implica propiedad industrial (patentes, diseños industriales, variedades vegetales, marcas) "/>
    <n v="0"/>
    <n v="0"/>
    <n v="0"/>
    <n v="0"/>
    <n v="0"/>
    <s v="LOGROS_x000a__x000a_LÍMITES_x000a__x000a_OBSERVACIÓN_x000a__x000a_ACCIONES DE FORTALECIMIENTO_x000a_"/>
  </r>
  <r>
    <x v="9"/>
    <x v="18"/>
    <n v="0"/>
    <x v="1"/>
    <x v="7"/>
    <x v="23"/>
    <s v="Contratos y/o convenios en alianzas con empresas de base tecnológica para ejecución de proyectos de investigación en alianza con el CICIT, así como otros laboratorios de investigación con el PTC, "/>
    <s v="N° de contratos y/o convenios con empresas de base tecnológica"/>
    <n v="0"/>
    <n v="0"/>
    <n v="0"/>
    <n v="0"/>
    <n v="0"/>
    <s v="LOGROS_x000a__x000a_LÍMITES_x000a__x000a_OBSERVACIÓN_x000a__x000a_ACCIONES DE FORTALECIMIENTO_x000a_"/>
  </r>
  <r>
    <x v="9"/>
    <x v="18"/>
    <n v="1"/>
    <x v="1"/>
    <x v="7"/>
    <x v="23"/>
    <s v="Proyectos I+D+i en ejecución con participación de pares internacionales y/o financiación con recursos internacionales "/>
    <s v="N° Proyectos I+D+i  en ejecución con participación de pares internacionales y/o financiación con recursos internacionales "/>
    <s v="3 / 3"/>
    <n v="1"/>
    <n v="0.2"/>
    <n v="3.2000000000000001E-2"/>
    <n v="6.4000000000000003E-3"/>
    <s v="LOGROS_x000a_Ciencias Basicas: 2_x000a_2026-1_x000a_Se realizaron 2 proyectos de I+D+i en ejecución, con participación de pares internacionales y/o financiación mediante recursos internacionales_x000a__x000a_Ciencias Humanas: 1_x000a_Proyecto docente Luis Alarcón , _x000a_LÍMITES_x000a__x000a_OBSERVACIÓN_x000a__x000a_ACCIONES DE FORTALECIMIENTO_x000a_"/>
  </r>
  <r>
    <x v="9"/>
    <x v="17"/>
    <n v="0"/>
    <x v="1"/>
    <x v="7"/>
    <x v="23"/>
    <s v="Laboratorios con certificación o acreditados para la prestación de servicios de investigación"/>
    <s v="N°. de laboratorios reconocidos (con Acreditación, certificación, habilitación, _x000a_autorización y/o registros) de  acuerdo a los ensayos de prestación de _x000a_servicios de investigación."/>
    <n v="0"/>
    <n v="0"/>
    <n v="0"/>
    <n v="0"/>
    <n v="0"/>
    <s v="LOGROS_x000a__x000a_LÍMITES_x000a__x000a_OBSERVACIÓN_x000a__x000a_ACCIONES DE FORTALECIMIENTO_x000a_"/>
  </r>
  <r>
    <x v="9"/>
    <x v="19"/>
    <n v="0"/>
    <x v="1"/>
    <x v="7"/>
    <x v="23"/>
    <s v="Servicios científicos y tecnológicos prestados por laboratorios institucionales (convenios, alianzas, contratos)."/>
    <s v="N° de servicios científicos y tecnológicos prestados por laboratorios institucionales."/>
    <n v="0"/>
    <n v="0"/>
    <n v="0"/>
    <n v="0"/>
    <n v="0"/>
    <s v="LOGROS_x000a__x000a_LÍMITES_x000a__x000a_OBSERVACIÓN_x000a__x000a_ACCIONES DE FORTALECIMIENTO_x000a_"/>
  </r>
  <r>
    <x v="10"/>
    <x v="20"/>
    <n v="0"/>
    <x v="2"/>
    <x v="8"/>
    <x v="24"/>
    <s v=" Centro de Lenguas Extranjeras constituido"/>
    <s v="Centro de Lenguas Extranjeras constituido"/>
    <s v="00,00% / 33,00%"/>
    <n v="0"/>
    <n v="0"/>
    <n v="0"/>
    <n v="0"/>
    <s v="LOGROS_x000a_Se logró la formulación y estructuración total del documento técnico y el proyecto de fundamentación requerido para la constitución legal del Centro de Lenguas Extranjeras (CLE)._x000a__x000a_Ante la contingencia de infraestructura, se radicó formalmente la solicitud de concepto técnico ante la Oficina de Planeación de la Universidad del Atlántico, buscando viabilizar las alternativas de sede._x000a_LÍMITES_x000a_Las sedes alternas donde opera temporalmente el programa cuentan con un subsuelo catalogado como de uso comercial y no educativo, lo que constituye un impedimento legal y normativo insalvable para radicar la solicitud de creación formal del Centro ante las instancias correspondientes._x000a__x000a_El proceso se encuentra condicionado y detenido debido a que, a la fecha de corte de este reporte, la Oficina de Planeación no ha emitido la respuesta ni las directrices institucionales solicitadas sobre el concepto técnico de infraestructura._x000a_OBSERVACIÓN_x000a_Se advierte que el indicador se mantendrá en estado de suspensión técnica mientras la Universidad no defina una sede física que cumpla con los requisitos de ley para el uso educativo. No es un retraso por gestión del equipo del CLE, sino un factor externo de fuerza mayor derivado de la remodelación de la Sede Centro._x000a_ACCIONES DE FORTALECIMIENTO_x000a_Gestionar una reunión de carácter urgente con el equipo técnico de la Oficina de Planeación para agilizar la emisión del concepto y evaluar alternativas viables (como una asignación provisional de espacios en sedes autorizadas o un aval condicionado a la entrega de la Sede Centro)._x000a__x000a_Adelantar la revisión y organización de todos los demás requisitos obligatorios para la constitución del centro, de modo que una vez se resuelva el factor sede, la radicación del proyecto ante el Consejo Superior o Académico sea inmediata."/>
  </r>
  <r>
    <x v="10"/>
    <x v="21"/>
    <n v="0"/>
    <x v="2"/>
    <x v="8"/>
    <x v="24"/>
    <s v="_x000a_Oferta de programas de educación continua en modalidades (presencial, semipresencial, virtual y a distancia)"/>
    <s v="N° de programas de educación continua ejecutadas en distintas modalidades (presencial, semipresencial, virtual y a distancia)"/>
    <s v="40 / 60"/>
    <n v="0.66666666666666663"/>
    <n v="0.13333333333333333"/>
    <n v="2.4E-2"/>
    <n v="4.8000000000000004E-3"/>
    <s v="LOGROS_x000a_Durante el primer semestre se desarrolló una oferta académica diversificada con 31 programas en diferentes modalidades, fortaleciendo el acceso de distintos públicos y ampliando la capacidad institucional para responder a las necesidades de formación continua. Se consolidaron procesos administrativos y académicos que facilitaron la apertura y seguimiento de los programas._x000a_LÍMITES_x000a__x000a_OBSERVACIÓN_x000a__x000a_ACCIONES DE FORTALECIMIENTO_x000a_"/>
  </r>
  <r>
    <x v="10"/>
    <x v="21"/>
    <n v="1"/>
    <x v="2"/>
    <x v="8"/>
    <x v="24"/>
    <s v="Oferta de programas de educación continua con componente internacional"/>
    <s v="N° de programas con componente internacional"/>
    <s v="10 / 3"/>
    <n v="3.3333333333333335"/>
    <n v="0.15"/>
    <n v="2.7E-2"/>
    <n v="5.4000000000000003E-3"/>
    <s v="LOGROS_x000a_Durante el periodo evaluado se desarrollaron 6 programas de educación continua con componente internacional, incorporando contenido con enfoque globalizado, conforme a los criterios establecidos para este indicador. Con este resultado se superó ampliamente la meta propuesta para la vigencia, fortaleciendo la internacionalización de la oferta académica y promoviendo escenarios de intercambio de conocimientos y buenas prácticas con enfoque global._x000a_LÍMITES_x000a__x000a_OBSERVACIÓN_x000a__x000a_ACCIONES DE FORTALECIMIENTO_x000a_"/>
  </r>
  <r>
    <x v="10"/>
    <x v="21"/>
    <n v="1"/>
    <x v="2"/>
    <x v="8"/>
    <x v="24"/>
    <s v="Oferta de programas de educación continua con enfoque diferencial y/o capacidades diversas"/>
    <s v="N° de programas de educación continua con enfoque diferencial y/o capacidades diversas implementados"/>
    <s v="5 / 6"/>
    <n v="0.83333333333333337"/>
    <n v="8.3333333333333343E-2"/>
    <n v="1.5000000000000001E-2"/>
    <n v="3.0000000000000005E-3"/>
    <s v="LOGROS_x000a_Se implementaron 5 programas con enfoque diferencial, incorporando estrategias orientadas a favorecer la inclusión, la equidad y la atención de poblaciones con necesidades específicas de aprendizaje._x000a_LÍMITES_x000a_Aunque existe avance en la implementación de este enfoque, aún es necesario ampliar la cobertura y diversificar la oferta dirigida a poblaciones con características particulares._x000a_OBSERVACIÓN_x000a__x000a_ACCIONES DE FORTALECIMIENTO_x000a_Fortalecer el diseño curricular con criterios de accesibilidad e inclusión, promover procesos de sensibilización con los equipos académicos y generar nuevas propuestas formativas dirigidas a poblaciones con capacidades diversas y grupos priorizados."/>
  </r>
  <r>
    <x v="10"/>
    <x v="21"/>
    <n v="0"/>
    <x v="2"/>
    <x v="8"/>
    <x v="24"/>
    <s v="Oferta de programas de educación continua basado en las necesidades específicas de entidades del sector público y/o privado"/>
    <s v="N° de programas de educación continua realizados en convenio con entidades del sector público y/o privado"/>
    <n v="0"/>
    <n v="0"/>
    <n v="0"/>
    <n v="0"/>
    <n v="0"/>
    <s v="LOGROS_x000a_El cumplimiento de este indicador depende directamente de la suscripción de convenios, contratos o acuerdos interinstitucionales que permitan diseñar y ejecutar programas de formación ajustados a las necesidades específicas de las entidades externas. Durante el semestre no se concretaron este tipo de vinculaciones debido a la vigencia de la Ley de Garantias._x000a_LÍMITES_x000a__x000a_OBSERVACIÓN_x000a_Para el segundo semestre se debera fortalecer la gestión comercial e institucional para la consecución de convenios con entidades públicas y privadas, promover la identificación de necesidades de capacitación a la medida y consolidar alianzas estratégicas que permitan ampliar la oferta de programas especializados y alcanzar la meta establecida durante el segundo semestre._x000a_ACCIONES DE FORTALECIMIENTO_x000a_"/>
  </r>
  <r>
    <x v="10"/>
    <x v="21"/>
    <n v="0"/>
    <x v="2"/>
    <x v="8"/>
    <x v="24"/>
    <s v="Oferta de cursos de CLE en modalidad (Presencial, semipresencial, virtual y a distancia)"/>
    <s v="N° de cursos CLE en distintas modalidades"/>
    <s v="334 / 450"/>
    <n v="0.74222222222222223"/>
    <n v="7.4222222222222231E-2"/>
    <n v="1.336E-2"/>
    <n v="2.6720000000000003E-3"/>
    <s v="LOGROS_x000a_A pesar de la contingencia de infraestructura, se logró ofertar y ejecutar 333 cursos durante el semestre 2026-1, lo que representa un 74% de cumplimiento de la meta anual (450) en solo el primer periodo del año._x000a__x000a_Se gestionó y coordinó con éxito el traslado y la operación simultánea de los cursos en cinco (5) sedes alternas, descentralizando la oferta académica sin suspender los servicios del CLE._x000a__x000a_Aunque la línea base histórica del programa es alta (717), la cifra alcanzada en este periodo demuestra resiliencia operativa y el mantenimiento de una cobertura robusta en condiciones extraordinarias._x000a_LÍMITES_x000a_La fragmentación de la oferta en cinco sedes distintas generó complejidades en el control administrativo, la supervisión docente y la unificación de los procesos institucionales que habitualmente se centralizan en la Sede Centro._x000a__x000a_El traslado imprevisto alteró las rutinas de desplazamiento de estudiantes y docentes, limitando el acceso óptimo a los recursos físicos y tecnológicos habituales de la Sede Centro de la Universidad del Atlántico._x000a_OBSERVACIÓN_x000a_Es imperativo advertir que la fatiga acumulada por la dispersión geográfica y los problemas de movilidad experimentados por la comunidad académica en el semestre 2026-1 proyectan un riesgo latente de deserción o disminución de la matrícula para el semestre 2026-2._x000a_ACCIONES DE FORTALECIMIENTO_x000a_Se sugiere implementar un plan de comunicación prioritario y estrategias de fidelización/retención de estudiantes de cara al próximo semestre, así como evaluar el estado y los tiempos de entrega de la remodelación de la Sede Centro para dar certezas a la comunidad estudiantil."/>
  </r>
  <r>
    <x v="10"/>
    <x v="22"/>
    <n v="0"/>
    <x v="2"/>
    <x v="9"/>
    <x v="25"/>
    <s v="Proyectos de extensión y proyección social remunerados en alianza con el sector público y/o privado"/>
    <s v="N° de proyectos de extensión y proyección social suscritos con el sector público y/o privado"/>
    <n v="0"/>
    <n v="0"/>
    <n v="0"/>
    <n v="0"/>
    <n v="0"/>
    <s v="LOGROS_x000a__x000a_LÍMITES_x000a__x000a_OBSERVACIÓN_x000a__x000a_ACCIONES DE FORTALECIMIENTO_x000a_"/>
  </r>
  <r>
    <x v="10"/>
    <x v="23"/>
    <n v="0"/>
    <x v="2"/>
    <x v="9"/>
    <x v="25"/>
    <s v="Tasa de variación de ingresos  del CICIT y PTC para la vigencia de 10 años"/>
    <s v="[(Ingresos por servicios científicos y tecnológicos del CICIT año 1 - Ingresos por servicios científicos y tecnológicos del CICIT año 0) / Ingresos por servicios científicos y tecnológicos del CICIT año 0) ] * 100"/>
    <s v="00,00% / 02,00%"/>
    <n v="0"/>
    <n v="0"/>
    <n v="0"/>
    <n v="0"/>
    <s v="LOGROS_x000a__x000a_LÍMITES_x000a__x000a_OBSERVACIÓN_x000a__x000a_ACCIONES DE FORTALECIMIENTO_x000a_"/>
  </r>
  <r>
    <x v="10"/>
    <x v="23"/>
    <n v="0"/>
    <x v="2"/>
    <x v="9"/>
    <x v="25"/>
    <s v="Convenios de prácticas implementados"/>
    <s v="N° de nuevos convenios de prácticas académicas"/>
    <s v="18 / 57"/>
    <n v="0.31578947368421051"/>
    <n v="6.3157894736842107E-2"/>
    <n v="9.4736842105263164E-3"/>
    <n v="1.8947368421052633E-3"/>
    <s v="LOGROS_x000a__x000a_LÍMITES_x000a__x000a_OBSERVACIÓN_x000a__x000a_ACCIONES DE FORTALECIMIENTO_x000a_"/>
  </r>
  <r>
    <x v="10"/>
    <x v="23"/>
    <n v="1"/>
    <x v="2"/>
    <x v="9"/>
    <x v="25"/>
    <s v="Población estudiantil beneficiada a través de los Convenios de prácticas vigentes"/>
    <s v="N° de estudiantes beneficiados a través de los convenios de prácticas académicas"/>
    <s v="3.410 / 1.227"/>
    <n v="2.7791361043194782"/>
    <n v="0.2"/>
    <n v="0.03"/>
    <n v="6.0000000000000001E-3"/>
    <s v="LOGROS_x000a__x000a_LÍMITES_x000a__x000a_OBSERVACIÓN_x000a__x000a_ACCIONES DE FORTALECIMIENTO_x000a_"/>
  </r>
  <r>
    <x v="10"/>
    <x v="23"/>
    <n v="0"/>
    <x v="2"/>
    <x v="9"/>
    <x v="25"/>
    <s v="Participación en Proyectos para la construcción de políticas públicas regionales y nacionales"/>
    <s v="N° de propuestas o proyectos de políticas públicas con participación de la Universidad del Atlántico"/>
    <s v="7 / 10"/>
    <n v="0.7"/>
    <n v="0.13999999999999999"/>
    <n v="2.0999999999999998E-2"/>
    <n v="4.1999999999999997E-3"/>
    <s v="LOGROS_x000a__x000a_LÍMITES_x000a__x000a_OBSERVACIÓN_x000a__x000a_ACCIONES DE FORTALECIMIENTO_x000a_"/>
  </r>
  <r>
    <x v="10"/>
    <x v="24"/>
    <n v="0"/>
    <x v="2"/>
    <x v="9"/>
    <x v="26"/>
    <s v="Política de innovación, emprendimiento y transferencia tecnológica "/>
    <s v="Porcentaje de avance en el diseño, aprobación e implementación de la Política de innovación, emprendimiento y transferencia tecnológica"/>
    <s v="60,00% / 85,00%"/>
    <n v="0.70588235294117652"/>
    <n v="0.35294117647058826"/>
    <n v="5.2941176470588235E-2"/>
    <n v="1.0588235294117648E-2"/>
    <s v="LOGROS_x000a_Desde el Centro de Innovación y Emprendimiento, se participó en la convocatoria de Innpulsa Colombia de Emprendimiento Digital 2026 dirigidos a fortalecer los procesos de incubación de los actores regionales, que dio como resultado la selección de la Universidad del Atlántico como uno de los 16 actores regionales en incubación a nivel nacional._x000a_LÍMITES_x000a_En el 2026-1 la falta de personal asociada a Emprendimiento e Innovación y en general a otros proceoss del Departamento, concentró las actividades en otras líneas de trabajo que se debían fortalecer._x000a_OBSERVACIÓN_x000a_En el 2026-1 no se presentaron avance en la actividad., por lo cual se mantiene en 60% _x000a_ACCIONES DE FORTALECIMIENTO_x000a_En el 2026-2, se realizará el Comité Tecnico con docentes especializados para que lo avances de la política sean presentado ante el Comité Central de Extensión._x000a_Se tiene contemplado recibir asesoría especializada de entidades expertas en Emprendimiento e Innovación."/>
  </r>
  <r>
    <x v="10"/>
    <x v="23"/>
    <n v="0"/>
    <x v="2"/>
    <x v="9"/>
    <x v="26"/>
    <s v="Proyectos de innovación y desarrollo tecnológico gestionados"/>
    <s v="N° de proyectos de innovación y desarrollo tecnológico gestionados"/>
    <n v="0"/>
    <n v="0"/>
    <n v="0"/>
    <n v="0"/>
    <n v="0"/>
    <s v="LOGROS_x000a__x000a_LÍMITES_x000a__x000a_OBSERVACIÓN_x000a_En 2026-1 uno (1) de los cuatro proyectos seleccionados desistió de su ejecución por falta de disponibilidad de los investigadores._x000a__x000a_Se está trabajando en la formulación de los términos de referencia de  la convocatoria interna de innovación que se abrirá en el 2026-2 con un presupuesto de $500.000.000 COP._x000a_ACCIONES DE FORTALECIMIENTO_x000a_En 2026-2, se proyecta seguir con la ejecución de los tres (3) proyectos seleccionados, brindando el  acompañamiento en cada una de sus fases."/>
  </r>
  <r>
    <x v="5"/>
    <x v="21"/>
    <n v="0"/>
    <x v="2"/>
    <x v="9"/>
    <x v="27"/>
    <s v="Egresados que participan en actividades de la institución"/>
    <s v="N° egresados que participan en actividades de la institución al año"/>
    <s v="265 / 500"/>
    <n v="0.53"/>
    <n v="0.17649000000000001"/>
    <n v="8.8245000000000007E-3"/>
    <n v="1.7649000000000002E-3"/>
    <s v="LOGROS_x000a_Se realizaron 12 eventos a los cuales han asistido (265) egresados estos eventos son: Encuentro de Egresados en Licenciatura en Ciencias Naturales, charla catedra del egresado en región -sabanalarga, Encuentro de Egresados Licenciatura en Humanidades y Lengua Castellana, Encuentro de egresados en Licenciatura en Matemáticas, Reunión de la Asociación Iberoamericana de Universidades. _x000a_LÍMITES_x000a__x000a_OBSERVACIÓN_x000a__x000a_ACCIONES DE FORTALECIMIENTO_x000a_"/>
  </r>
  <r>
    <x v="5"/>
    <x v="22"/>
    <n v="0"/>
    <x v="2"/>
    <x v="9"/>
    <x v="27"/>
    <s v="Alianzas estratégicas para la vinculación de empleadores en el portal de empleo"/>
    <s v="N° de alianzas estratégicas para la vinculación de empleadores en el portal de empleo"/>
    <s v="91 / 187"/>
    <n v="0.48663101604278075"/>
    <n v="0.162048128342246"/>
    <n v="8.1024064171123008E-3"/>
    <n v="1.6204812834224602E-3"/>
    <s v="LOGROS_x000a_se ha realizado la invitación y acercamiento de  91 empresas, con el propósito de promover su vinculación al Portal del Servicio Público de Empleo de la Universidad del Atlántico y generar oportunidades laborales para nuestros estudiantes y egresados._x000a_LÍMITES_x000a__x000a_OBSERVACIÓN_x000a__x000a_ACCIONES DE FORTALECIMIENTO_x000a_"/>
  </r>
  <r>
    <x v="5"/>
    <x v="21"/>
    <n v="1"/>
    <x v="2"/>
    <x v="9"/>
    <x v="27"/>
    <s v="Participación de egresados registrados en eventos y/0 escenarios académicos"/>
    <s v="N° Egresados registrados en participación en escenarios académicos. "/>
    <s v="1.348 / 28"/>
    <n v="48.142857142857146"/>
    <n v="0.33300000000000002"/>
    <n v="1.6650000000000002E-2"/>
    <n v="3.3300000000000005E-3"/>
    <s v="LOGROS_x000a_Participación Catedra del Egresado en Región - Sabanalarga, realizada por el Egresado del Programa de Filosofia, Ernesto Cortez Soto_x000a_LÍMITES_x000a__x000a_OBSERVACIÓN_x000a__x000a_ACCIONES DE FORTALECIMIENTO_x000a_"/>
  </r>
  <r>
    <x v="10"/>
    <x v="25"/>
    <n v="0"/>
    <x v="2"/>
    <x v="9"/>
    <x v="28"/>
    <s v="Observatorio institucional para la gestión de conocimiento y el desarrollo social "/>
    <s v="Observatorio  institucional para la gestión de conocimiento y el desarrollo social "/>
    <s v="00,00% / 33,30%"/>
    <n v="0"/>
    <n v="0"/>
    <n v="0"/>
    <n v="0"/>
    <s v="LOGROS_x000a__x000a_LÍMITES_x000a__x000a_OBSERVACIÓN_x000a__x000a_ACCIONES DE FORTALECIMIENTO_x000a_"/>
  </r>
  <r>
    <x v="10"/>
    <x v="26"/>
    <n v="0"/>
    <x v="2"/>
    <x v="10"/>
    <x v="29"/>
    <s v="Alianzas o convenios activos para la gestión de acceso a la cultura"/>
    <s v="N° de alianzas o convenios activos para la gestión de acceso a la cultura"/>
    <s v="3 / 13"/>
    <n v="0.23076923076923078"/>
    <n v="7.8461538461538471E-2"/>
    <n v="4.7076923076923077E-3"/>
    <n v="9.4153846153846154E-4"/>
    <s v="LOGROS_x000a__x000a_LÍMITES_x000a__x000a_OBSERVACIÓN_x000a__x000a_ACCIONES DE FORTALECIMIENTO_x000a_"/>
  </r>
  <r>
    <x v="10"/>
    <x v="26"/>
    <n v="1"/>
    <x v="2"/>
    <x v="10"/>
    <x v="29"/>
    <s v="Proyectos ejecutados para el acceso a la cultura"/>
    <s v="N° de proyectos ejecutados para el acceso a la cultura"/>
    <s v="8 / 9"/>
    <n v="0.88888888888888884"/>
    <n v="0.29333333333333333"/>
    <n v="1.7600000000000001E-2"/>
    <n v="3.5200000000000006E-3"/>
    <s v="LOGROS_x000a__x000a_LÍMITES_x000a__x000a_OBSERVACIÓN_x000a__x000a_ACCIONES DE FORTALECIMIENTO_x000a_"/>
  </r>
  <r>
    <x v="10"/>
    <x v="22"/>
    <n v="0"/>
    <x v="2"/>
    <x v="10"/>
    <x v="29"/>
    <s v="Proyectos institucionales con enfoque al desarrollo turístico, patrimonial y social con la vinculación de los gobiernos departamental, nacional y/o internacional"/>
    <s v="N° de proyectos institucionales con enfoque al desarrollo turístico, patrimonial y social con la vinculación de los gobiernos departamental, nacional y/o internacional ejecutados"/>
    <n v="0"/>
    <n v="0"/>
    <n v="0"/>
    <n v="0"/>
    <n v="0"/>
    <s v="LOGROS_x000a__x000a_LÍMITES_x000a__x000a_OBSERVACIÓN_x000a__x000a_ACCIONES DE FORTALECIMIENTO_x000a_"/>
  </r>
  <r>
    <x v="10"/>
    <x v="24"/>
    <n v="0"/>
    <x v="2"/>
    <x v="10"/>
    <x v="30"/>
    <s v="Participación en eventos de apropiación social y cultural de los resultados de investigación creación "/>
    <s v="N° de participaciones artísticas en eventos de apropiación social y cultural  de los resultados de investigación creación "/>
    <s v="12 / 16"/>
    <n v="0.75"/>
    <n v="0.44999999999999996"/>
    <n v="1.3499999999999998E-2"/>
    <n v="2.6999999999999997E-3"/>
    <s v="LOGROS_x000a__x000a_LÍMITES_x000a__x000a_OBSERVACIÓN_x000a__x000a_ACCIONES DE FORTALECIMIENTO_x000a_"/>
  </r>
  <r>
    <x v="11"/>
    <x v="26"/>
    <n v="1"/>
    <x v="2"/>
    <x v="10"/>
    <x v="30"/>
    <s v="Nuevas exposiciones permanentes, itinerantes y virtuales de acuerdo con los cánones museográficos"/>
    <s v="N° de  exposiciones permanentes, itinerantes y virtuales de acuerdo con los cánones museográficos"/>
    <s v="3 / 3"/>
    <n v="1"/>
    <n v="0.4"/>
    <n v="1.2E-2"/>
    <n v="2.4000000000000002E-3"/>
    <s v="LOGROS_x000a__x000a_LÍMITES_x000a__x000a_OBSERVACIÓN_x000a__x000a_ACCIONES DE FORTALECIMIENTO_x000a_"/>
  </r>
  <r>
    <x v="10"/>
    <x v="20"/>
    <n v="0"/>
    <x v="2"/>
    <x v="10"/>
    <x v="31"/>
    <s v="Proyectos de proyección social ejecutados por mecanismos de financiación externa de entidades públicas y/o privadas  con aporte a los ODS "/>
    <s v="N° de proyectos de proyección social ejecutados por mecanismos de financiación externa de entidades públicas y/o privadas  con aporte a los ODS "/>
    <n v="0"/>
    <n v="0"/>
    <n v="0"/>
    <n v="0"/>
    <n v="0"/>
    <s v="LOGROS_x000a__x000a_LÍMITES_x000a__x000a_OBSERVACIÓN_x000a__x000a_ACCIONES DE FORTALECIMIENTO_x000a_"/>
  </r>
  <r>
    <x v="10"/>
    <x v="22"/>
    <n v="0"/>
    <x v="2"/>
    <x v="10"/>
    <x v="31"/>
    <s v="Proyectos de proyección social con intervenciones en población priorizada, con enfoque diferencial y/o capacidades diversas"/>
    <s v="N° de proyectos de proyección social ejecutados con intervenciones en población priorizada, con enfoque diferencial y/o capacidades diversas"/>
    <s v="3 / 14"/>
    <n v="0.21428571428571427"/>
    <n v="7.0714285714285716E-2"/>
    <n v="4.2428571428571428E-3"/>
    <n v="8.4857142857142857E-4"/>
    <s v="LOGROS_x000a__x000a_LÍMITES_x000a__x000a_OBSERVACIÓN_x000a__x000a_ACCIONES DE FORTALECIMIENTO_x000a_"/>
  </r>
  <r>
    <x v="10"/>
    <x v="22"/>
    <n v="1"/>
    <x v="2"/>
    <x v="10"/>
    <x v="31"/>
    <s v="Eventos de apropiación social del conocimiento gestionados"/>
    <s v="N° de eventos de apropiación social del conocimiento realizados"/>
    <s v="90 / 25"/>
    <n v="3.6"/>
    <n v="0.33"/>
    <n v="1.9800000000000002E-2"/>
    <n v="3.9600000000000008E-3"/>
    <s v="LOGROS_x000a__x000a_LÍMITES_x000a__x000a_OBSERVACIÓN_x000a__x000a_ACCIONES DE FORTALECIMIENTO_x000a_"/>
  </r>
  <r>
    <x v="10"/>
    <x v="27"/>
    <n v="0"/>
    <x v="2"/>
    <x v="11"/>
    <x v="32"/>
    <s v="Política institucional Responsabilidad Social Universitaria RSU "/>
    <s v="Política institucional Responsabilidad Social Universitaria RSU aprobada"/>
    <s v="00,00% / 33,30%"/>
    <n v="0"/>
    <n v="0"/>
    <n v="0"/>
    <n v="0"/>
    <s v="LOGROS_x000a__x000a_LÍMITES_x000a__x000a_OBSERVACIÓN_x000a__x000a_ACCIONES DE FORTALECIMIENTO_x000a_"/>
  </r>
  <r>
    <x v="10"/>
    <x v="27"/>
    <n v="0"/>
    <x v="2"/>
    <x v="11"/>
    <x v="32"/>
    <s v="Proyectos de RSU articulados a las políticas ambientales, culturales y sociales"/>
    <s v="N° de proyectos de RSU articulados con las políticas ambientales, culturales y sociales"/>
    <s v="4 / 15"/>
    <n v="0.26666666666666666"/>
    <n v="0.13333333333333333"/>
    <n v="1.3333333333333334E-2"/>
    <n v="2.666666666666667E-3"/>
    <s v="LOGROS_x000a__x000a_LÍMITES_x000a__x000a_OBSERVACIÓN_x000a__x000a_ACCIONES DE FORTALECIMIENTO_x000a_"/>
  </r>
  <r>
    <x v="10"/>
    <x v="25"/>
    <n v="1"/>
    <x v="2"/>
    <x v="11"/>
    <x v="33"/>
    <s v="Creación del Voluntariado UA con sus Proyectos asociados "/>
    <s v="N° de proyectos ejecutados por el Voluntariado UA "/>
    <s v="2 / 1"/>
    <n v="2"/>
    <n v="0.5"/>
    <n v="7.4999999999999997E-2"/>
    <n v="1.4999999999999999E-2"/>
    <s v="LOGROS_x000a__x000a_LÍMITES_x000a__x000a_OBSERVACIÓN_x000a__x000a_ACCIONES DE FORTALECIMIENTO_x000a_"/>
  </r>
  <r>
    <x v="10"/>
    <x v="27"/>
    <n v="0"/>
    <x v="2"/>
    <x v="11"/>
    <x v="33"/>
    <s v="Impacto sobre los grupos de interés y territorios beneficiados por los Proyectos de Responsabilidad Social Universitaria RSU "/>
    <s v="N° de Informes de resultado de los proyectos de RSU"/>
    <n v="0"/>
    <n v="0"/>
    <n v="0"/>
    <n v="0"/>
    <n v="0"/>
    <s v="LOGROS_x000a__x000a_LÍMITES_x000a__x000a_OBSERVACIÓN_x000a__x000a_ACCIONES DE FORTALECIMIENTO_x000a_"/>
  </r>
  <r>
    <x v="12"/>
    <x v="26"/>
    <n v="0"/>
    <x v="2"/>
    <x v="11"/>
    <x v="34"/>
    <s v="Usuarios atendidos por el Consultorio Jurídico y Centro de Conciliación"/>
    <s v="N° de usuarios atendidos por el Consultorio Jurídico y Centro de Conciliación"/>
    <s v="572 / 1.580"/>
    <n v="0.36202531645569619"/>
    <n v="0.18101265822784809"/>
    <n v="1.8101265822784811E-3"/>
    <n v="3.6202531645569626E-4"/>
    <s v="LOGROS_x000a__x000a_LÍMITES_x000a__x000a_OBSERVACIÓN_x000a__x000a_ACCIONES DE FORTALECIMIENTO_x000a_"/>
  </r>
  <r>
    <x v="12"/>
    <x v="26"/>
    <n v="1"/>
    <x v="2"/>
    <x v="11"/>
    <x v="34"/>
    <s v="Acciones constitucionales presentadas"/>
    <s v="N° de acciones constitucionales presentadas "/>
    <s v="37 / 27"/>
    <n v="1.3703703703703705"/>
    <n v="0.5"/>
    <n v="5.0000000000000001E-3"/>
    <n v="1E-3"/>
    <s v="LOGROS_x000a__x000a_LÍMITES_x000a__x000a_OBSERVACIÓN_x000a__x000a_ACCIONES DE FORTALECIMIENTO_x000a_"/>
  </r>
  <r>
    <x v="11"/>
    <x v="26"/>
    <n v="0"/>
    <x v="2"/>
    <x v="11"/>
    <x v="35"/>
    <s v="Piezas arqueológicas y paleontológicas conservadas "/>
    <s v="N° de piezas arqueológicas y paleontológicas conservadas "/>
    <s v="57 / 120"/>
    <n v="0.47499999999999998"/>
    <n v="0.47499999999999998"/>
    <n v="4.7499999999999999E-3"/>
    <n v="9.5E-4"/>
    <s v="LOGROS_x000a__x000a_LÍMITES_x000a__x000a_OBSERVACIÓN_x000a__x000a_ACCIONES DE FORTALECIMIENTO_x000a_"/>
  </r>
  <r>
    <x v="13"/>
    <x v="28"/>
    <n v="1"/>
    <x v="3"/>
    <x v="12"/>
    <x v="36"/>
    <s v="Sistema de evaluación del impacto de las estrategias de permanencia y graduación estudiantil "/>
    <s v="Documento de evaluación periódica en relación con el impacto de las estrategias de permanencia y graduación estudiantil por trienio"/>
    <s v="1 / 1"/>
    <n v="1"/>
    <n v="0.15"/>
    <n v="0.03"/>
    <n v="6.0000000000000001E-3"/>
    <s v="LOGROS_x000a_Se cuenta con un documento de informe de evaluación de impacto de las estrategias del Programa de Apoyo a la permanencia y Graduación estudiantil, el cual fue el resultado del análisis realizado a la Base de datos de atendidos por el programa en 2024-2, comparado con la base de estudiantes considerados desertores de 2025-2, teniendo en cuenta que de acuerdo al MEN, un estudiante es considerado desertor de un programa si permanece por dos periodos seguidos o más sin matrícula y no se reporta como graduado o suspendido por temas disciplinarios.                                                                                                                                                                                                                                                                                                                                                                                                                                                                                                         - Mediante este análisis se evidencia que del total de estudiantes atendidos por las estrategias de permanencia el 9,65% ha desertado, de acuerdo a los datos de deserción interna. Sin tener en cuenta que hay estudiantes que pueden estar como desertores, por su situación de grado; es decir que pueden estar como desertores, pero en realidad estan pendientes de grado._x000a_LÍMITES_x000a__x000a_OBSERVACIÓN_x000a__x000a_ACCIONES DE FORTALECIMIENTO_x000a_"/>
  </r>
  <r>
    <x v="13"/>
    <x v="29"/>
    <n v="1"/>
    <x v="3"/>
    <x v="12"/>
    <x v="36"/>
    <s v="Tasa de deserción anual"/>
    <s v="(Desertores en Período (t) / Matriculados en Período (t-2)) x 100%"/>
    <s v="CUMPLIMIENTO"/>
    <n v="1"/>
    <n v="0.15"/>
    <n v="0.03"/>
    <n v="6.0000000000000001E-3"/>
    <s v="LOGROS_x000a_De acuerdo al Sistema SPADIES, el último reporte de la tasa de deserción anual es a corte 2024-2, el cual es de 8.64%, cifra que es inferior al promedio nacional que es de 12.29%. _x000a_En relación a la estimación interna, la Deserción Anual a corte 2026-1 es 8%_x000a_LÍMITES_x000a__x000a_OBSERVACIÓN_x000a__x000a_ACCIONES DE FORTALECIMIENTO_x000a_"/>
  </r>
  <r>
    <x v="13"/>
    <x v="28"/>
    <n v="0"/>
    <x v="3"/>
    <x v="12"/>
    <x v="36"/>
    <s v="Diseño de metodología correspondiente  a la Política de Permanencia y Graduación estudiantil en la Universidad del Atlántico"/>
    <s v="Aprobación de la política"/>
    <s v="00,00% / 100,00%"/>
    <n v="0"/>
    <n v="0"/>
    <n v="0"/>
    <n v="0"/>
    <s v="LOGROS_x000a_Se proyecta en el segundo periodo realizar los avances pertinentes para proceder con la revision y aprobaciones respectivas. _x000a_LÍMITES_x000a__x000a_OBSERVACIÓN_x000a__x000a_ACCIONES DE FORTALECIMIENTO_x000a_"/>
  </r>
  <r>
    <x v="13"/>
    <x v="28"/>
    <n v="0"/>
    <x v="3"/>
    <x v="12"/>
    <x v="36"/>
    <s v="Diseño y elaboración de un informe semestral que consolide las estrategias desde Bienestar para las sedes regionales"/>
    <s v="Informe con relación a las estrategias desarrolladas en las sedes regionales"/>
    <s v="1 / 2"/>
    <n v="0.5"/>
    <n v="7.4999999999999997E-2"/>
    <n v="1.4999999999999999E-2"/>
    <n v="3.0000000000000001E-3"/>
    <s v="LOGROS_x000a_Actividades desarrolladas en las sedes: _x000a_En ambas sedes se realizaron acciones de inducción a estudiantes de primer ingreso y a padres de familia, con participación de directivos y actividades de VIVE Tu UA._x000a__x000a_De manera general, las estrategias implementadas incluyeron:_x000a__x000a_- Asesoría y consejería psicológica, con atención presencial y virtual a estudiantes remitidos o que solicitaron apoyo voluntariamente._x000a_- Orientación académica, dirigida a estudiantes con bajo rendimiento, vinculados al programa PIC o remitidos por docentes y coordinadores._x000a_ - Talleres de formación integral y orientación académica, con temáticas diversas para fortalecer la formación personal y académica._x000a_- Tutoría académica, brindada por docentes tutores a estudiantes en situación de vulnerabilidad académica._x000a_- Sistema de Alertas Tempranas (SAT), con acompañamiento a estudiantes priorizados por las Facultades._x000a_- Trabajo social, con atenciones presenciales puntuales y mayoritariamente remotas._x000a_- Programas complementarios como POIL y SAEC, que ofrecieron espacios de inserción laboral y actividades de acompañamiento académico._x000a_- Monitores solidarios, cuya ejecución se realizo hasta el proceso de seleccion de los aspirantes. Se espera continuar en el segundo periodo del año._x000a_LÍMITES_x000a__x000a_OBSERVACIÓN_x000a_Durante el periodo 2026‑1, las sedes regionales enfrentaron limitaciones por la ausencia de personal permanente adscrito. En Sabanalarga se contó con dos psicólogas de permanencia, mientras que en Suan no hubo apoyo fijo. La presencia de profesionales como el psicólogo PIC resulta clave para fortalecer el trabajo en equipo y garantizar la cobertura de los servicios de la Vicerrectoría de Bienestar Universitario._x000a_ACCIONES DE FORTALECIMIENTO_x000a_Las estrategias que dependen de personal de sede norte se ejecutaron de manera esporádica, debido a la necesidad de desplazamientos y recursos económicos adicionales. Se recomienda que las visitas de las secciones funcionales de Bienestar se organicen de forma escalonada, para ampliar la cobertura y optimizar la atención. Para el segundo semesgtre se proyecta contar con 2 profesionales al frente de las estrategias del programa de permanencia  y la apertura al igual que el personal asignado para los puntos violetas en ambas sedes y proximamente en la sede de soledad. "/>
  </r>
  <r>
    <x v="13"/>
    <x v="28"/>
    <n v="1"/>
    <x v="3"/>
    <x v="12"/>
    <x v="36"/>
    <s v="Estudiantes en bajo rendimiento atendidos en las estrategias de permanencia de facultades. "/>
    <s v="N° de estudiantes de bajo rendimiento atendidos en tutoría académica / total de estudiantes de bajo rendimiento de la Facultad * 100"/>
    <s v="58,10% / 50,00%"/>
    <n v="1.1619999999999999"/>
    <n v="0.2"/>
    <n v="4.0000000000000008E-2"/>
    <n v="8.0000000000000019E-3"/>
    <s v="LOGROS_x000a_1,241 ESTUDIANTES EN BAJO RENDIMIENTO POR FACULTAD DE LOS CUALES 721 FUERON ATENDIDOS_x000a_LÍMITES_x000a__x000a_OBSERVACIÓN_x000a__x000a_ACCIONES DE FORTALECIMIENTO_x000a_"/>
  </r>
  <r>
    <x v="13"/>
    <x v="28"/>
    <n v="1"/>
    <x v="3"/>
    <x v="12"/>
    <x v="36"/>
    <s v="Estudiantes de primer semestre atendidos en  las estrategias de permanencia de facultades. "/>
    <s v="N° de estudiantes de primer semestre atendidos en tutoría SAT / total de estudiantes de primer semestre que contestan la encuesta SAT de la Facultad * 100"/>
    <s v="52,52% / 50,00%"/>
    <n v="1.0504"/>
    <n v="0.2"/>
    <n v="4.0000000000000008E-2"/>
    <n v="8.0000000000000019E-3"/>
    <s v="LOGROS_x000a_377 ESTUDIANTES EN RIESGO GENERAL ALTO Y CRÍTICO SEGÚN SAT DE LOS CUALES 198 FUERON ATENDIDOS_x000a_LÍMITES_x000a__x000a_OBSERVACIÓN_x000a__x000a_ACCIONES DE FORTALECIMIENTO_x000a_"/>
  </r>
  <r>
    <x v="14"/>
    <x v="28"/>
    <n v="0"/>
    <x v="3"/>
    <x v="12"/>
    <x v="37"/>
    <s v="Propuesta normativa y procedimental del programa Plan Padrino  "/>
    <s v="N° de estudiantes beneficiados por el Programa Plan Padrino"/>
    <n v="0"/>
    <n v="0"/>
    <n v="0"/>
    <n v="0"/>
    <n v="0"/>
    <s v="LOGROS_x000a_2026-1: Ha sido complejo buscar padrinos y su respectivo aporte a los estudintes de la universidad, al no haberse concretado padrinos, no se han tenido estudiantes beneficiarios. _x000a_LÍMITES_x000a__x000a_OBSERVACIÓN_x000a__x000a_ACCIONES DE FORTALECIMIENTO_x000a_"/>
  </r>
  <r>
    <x v="14"/>
    <x v="28"/>
    <n v="0"/>
    <x v="3"/>
    <x v="12"/>
    <x v="37"/>
    <s v="Diseño de evaluación del impacto de las estrategias socio-económicas para la permanencia y graduación"/>
    <s v="N° de estrategias del programa de Fortalecimiento de ayudas socioeconómicas para el éxito estudiantil con su sistema de medición construido"/>
    <n v="0"/>
    <n v="0"/>
    <n v="0"/>
    <n v="0"/>
    <n v="0"/>
    <s v="LOGROS_x000a_2026-1: No se ha realizado la medición de las estrategias._x000a_LÍMITES_x000a__x000a_OBSERVACIÓN_x000a__x000a_ACCIONES DE FORTALECIMIENTO_x000a_"/>
  </r>
  <r>
    <x v="13"/>
    <x v="30"/>
    <n v="0"/>
    <x v="3"/>
    <x v="13"/>
    <x v="38"/>
    <s v="Incremento en la favorabilidad de los resultados de la encuesta de percepción de cultura ciudadana y Derechos Humanos"/>
    <s v="Informe con línea base del análisis de la encuesta de percepción de cultura ciudadana y Derechos Humanos"/>
    <n v="0"/>
    <n v="0"/>
    <n v="0"/>
    <n v="0"/>
    <n v="0"/>
    <s v="LOGROS_x000a_La encuesta aplicada en el periodo 2025-1 refleja una favorabilidad general del 46,29 %.                                        Para el periodo 2026-1, el instrumento fue actualizado con preguntas más cortas y puntuales, buscando mejorar la claridad y la participación estudiantil._x000a__x000a_Actualmente, el análisis de los resultados del 2026-1 se encuentra en proceso, y se espera que permita comparar la evolución de las percepciones institucionales y orientar acciones de mejora en las dimensiones evaluadas._x000a_LÍMITES_x000a__x000a_OBSERVACIÓN_x000a_La encuesta aplicada en el periodo 2025-1 refleja una favorabilidad general del 46,29 %, frente a un 53,71 % de percepción negativa, lo que evidencia la necesidad de fortalecer las estrategias institucionales orientadas a la convivencia, la seguridad y la promoción de los derechos humanos. Los resultados más positivos se concentraron en Infraestructura y Sentido de Pertenencia (56,08 %) y en Ciudadanía Universitaria y Sistemas de Participación (53,66 %), aspectos que muestran avances en el compromiso y la identificación de la comunidad universitaria con la institución._x000a__x000a_Durante el periodo 2025-2, no se logró realizar la encuesta, debido a ajustes metodológicos y operativos en el proceso de aplicación._x000a_ACCIONES DE FORTALECIMIENTO_x000a_"/>
  </r>
  <r>
    <x v="13"/>
    <x v="30"/>
    <n v="0"/>
    <x v="3"/>
    <x v="13"/>
    <x v="38"/>
    <s v="Diseño y construcción del documento metodológico para la construcción de la Política de Género en la Universidad del Atlántico"/>
    <s v="Política de género aprobada por el Consejo Académico."/>
    <n v="0"/>
    <n v="0"/>
    <n v="0"/>
    <n v="0"/>
    <n v="0"/>
    <s v="LOGROS_x000a_Durante el semestre 2025-2, las expertas encargadas de la formulación de la Política Institucional de Género presentaron avances en la estructura del documento. Se proyecta su validación y socialización en el siguiente periodo académico.                                                                                                                                         En el 2026-1 se elaboro, proyecto y radico el borrador del Proyecto de Acuerdo Superior &quot;Por medio del cual se establece la Política Institucional de Inclusión, Equidad e Igualdad de Oportunidades para Mujeres, Hombres y Diversidades de la Universidad del Atlántico&quot;, para estudio y análisis por parte del Consejo Superior._x000a_LÍMITES_x000a__x000a_OBSERVACIÓN_x000a__x000a_ACCIONES DE FORTALECIMIENTO_x000a_"/>
  </r>
  <r>
    <x v="13"/>
    <x v="31"/>
    <n v="1"/>
    <x v="3"/>
    <x v="13"/>
    <x v="38"/>
    <s v="Eventos desarrollados en el marco del proyecto &quot;Diálogo de Desarrollo Institucional&quot; "/>
    <s v="N° de hojas de ruta generadas a partir de los espacios de diálogo desarrollados"/>
    <s v="3 / 3"/>
    <n v="1"/>
    <n v="0.25"/>
    <n v="0.04"/>
    <n v="8.0000000000000002E-3"/>
    <s v="LOGROS_x000a_Durante el periodo evaluado se desarrollaron 3 hojas de ruta generadas en los dialogos institucionales realizados con diferentes enfoques.                                                                                                                        1. Mesa de garantias con voceros, representantes u diversos lideres, para seguimiento de los compromisos     2. concertacion con organizaciones para la coordinacion de acciones en conmemoracion del dia del estudiante caido                                                                                                                                             3. Dialogo institucional con organizaciones estudiantiles y defensoras de derechos humanos para la coordinacion de acciones de mejora.                                                                                                                                                          _x000a_LÍMITES_x000a__x000a_OBSERVACIÓN_x000a__x000a_ACCIONES DE FORTALECIMIENTO_x000a_"/>
  </r>
  <r>
    <x v="13"/>
    <x v="29"/>
    <n v="0"/>
    <x v="3"/>
    <x v="13"/>
    <x v="38"/>
    <s v="Programa &quot;Yo Cuido la UA&quot;"/>
    <s v="Número de campañas ejecutadas dirigidas a cada estamento (trabajadores, docentes y estudiantes)"/>
    <s v="2 / 7"/>
    <n v="0.2857142857142857"/>
    <n v="7.1428571428571425E-2"/>
    <n v="1.1428571428571429E-2"/>
    <n v="2.2857142857142859E-3"/>
    <s v="LOGROS_x000a_Durante el semestre 2026-1 se realizaron 2 campañas  que permitieron:                                                                                                                                                                                                                                             Fortalecer el bienestar universitario, fomentar el respeto, la inclusión y la construcción de ciudadanía dentro del entorno académico. Promover la armonía y disfrute de los espacio en común y fortalecer los vínculos con otras dependencias de la universidad.                                                                                                                                                        1, &quot;Campus vivo: Territorio de Cuidado y Dignidad&quot; se llevo a cado en todas las sedes de la universidad                                                                                                                                                                                                        2, “Chazas de la ua “ campaña de concientizacion para el uso responsable de los espacios comunes en la universidad._x000a_LÍMITES_x000a__x000a_OBSERVACIÓN_x000a__x000a_ACCIONES DE FORTALECIMIENTO_x000a_"/>
  </r>
  <r>
    <x v="14"/>
    <x v="32"/>
    <n v="0"/>
    <x v="3"/>
    <x v="13"/>
    <x v="39"/>
    <s v="Fortalecer la apropiación cultural e identidad de la región Caribe"/>
    <s v="N° de actividades en relación con la apropiación cultural e identidad de la región Caribe"/>
    <s v="6 / 10"/>
    <n v="0.6"/>
    <n v="0.6"/>
    <n v="4.2000000000000003E-2"/>
    <n v="8.4000000000000012E-3"/>
    <s v="LOGROS_x000a_2026-1: Comparsa Mar y rio (febrero - Carnaval), ASCUN Caribe teatro y danza (Mayo), Sn Martin dance fest -Danza Atlantico, Dia de la danza - Delia Zapata (abril), V / IMPROMPTVS / ATLAS /EntreRedes / Salao (Junio-Bogotá Barranquilla) circulación artes vivas en el caribe, 1er encuentro de bullerengue,_x000a_LÍMITES_x000a__x000a_OBSERVACIÓN_x000a__x000a_ACCIONES DE FORTALECIMIENTO_x000a_"/>
  </r>
  <r>
    <x v="14"/>
    <x v="33"/>
    <n v="1"/>
    <x v="3"/>
    <x v="14"/>
    <x v="40"/>
    <s v="Porcentaje de miembros de la comunidad universitaria con resultados superiores en la última encuesta aplicada de Estilo de vida Saludable (OMS)"/>
    <s v="(N° de encuestados en estilo de vida saludable con calificación adecuado / Total de encuestados) * 100  "/>
    <s v="64,00% / 33,00%"/>
    <n v="1.9393939393939394"/>
    <n v="0.25"/>
    <n v="0.05"/>
    <n v="1.0000000000000002E-2"/>
    <s v="LOGROS_x000a_2026-1: En el semestre hubo 257 encuestados de los cuales el 13%  tienen un estilo de vida calificado como Buen trabajo o Felicitaciones y un 51% tiene un estilo de vida adecuado,  seguido Algo bajo, puede mejorar 31%, zona de peligro 12%._x000a_LÍMITES_x000a__x000a_OBSERVACIÓN_x000a__x000a_ACCIONES DE FORTALECIMIENTO_x000a_"/>
  </r>
  <r>
    <x v="14"/>
    <x v="33"/>
    <n v="1"/>
    <x v="3"/>
    <x v="14"/>
    <x v="40"/>
    <s v="Porcentaje de miembros de la comunidad universitaria con resultados superiores en la  encuesta Estilo de vida Saludable (OMS) (Salud Mental)"/>
    <s v="(N° de encuestados en estilo de vida saludable con calificación adecuado en relación con salud mental/ Total de encuestados) * 100  "/>
    <s v="53,00% / 15,00%"/>
    <n v="3.5333333333333337"/>
    <n v="0.25"/>
    <n v="0.05"/>
    <n v="1.0000000000000002E-2"/>
    <s v="LOGROS_x000a_2026-1: En el semestre hubo 561 encuestados de los cuales el 6%  tienen un estilo de vida calificado como Buen trabajo y un 47% tiene un estilo de vida adecuado,  seguido Algo bajo, puede mejorar 48% zona de peligro 3%_x000a_LÍMITES_x000a__x000a_OBSERVACIÓN_x000a__x000a_ACCIONES DE FORTALECIMIENTO_x000a_"/>
  </r>
  <r>
    <x v="14"/>
    <x v="33"/>
    <n v="0"/>
    <x v="3"/>
    <x v="14"/>
    <x v="40"/>
    <s v="Porcentaje de personas de la comunidad universitaria atendidos en el Programa de Salud física"/>
    <s v="(N° de personas de la comunidad universitaria atendidos en el programa de Salud física / total de personas de la comunidad universitaria atendidos por la Vicerrectoría de Bienestar) * 100"/>
    <s v="25,95% / 38,00%"/>
    <n v="0.68289473684210533"/>
    <n v="6.8289473684210539E-2"/>
    <n v="1.3657894736842108E-2"/>
    <n v="2.7315789473684217E-3"/>
    <s v="LOGROS_x000a_2026-1: De los atendidos se tienen 24.952 que incluyen la población de estudiantes, docnetes y administrativos, de estos se registraron 6228 atendidos en Adviser, dando un cumplimiento del 25 %. _x000a__x000a_2026-2: _x000a_LÍMITES_x000a__x000a_OBSERVACIÓN_x000a__x000a_ACCIONES DE FORTALECIMIENTO_x000a_"/>
  </r>
  <r>
    <x v="14"/>
    <x v="33"/>
    <n v="1"/>
    <x v="3"/>
    <x v="14"/>
    <x v="40"/>
    <s v="Porcentaje de personas de la comunidad universitaria atendidos en el Programa de Salud mental"/>
    <s v="(N° de personas de la comunidad universitaria atendidos en el programa de Salud mental / total de personas de la comunidad universitaria atendidos por la Vicerrectoría de Bienestar) * 100"/>
    <s v="16,40% / 19,00%"/>
    <n v="0.86315789473684212"/>
    <n v="0.12947368421052632"/>
    <n v="2.5894736842105266E-2"/>
    <n v="5.1789473684210538E-3"/>
    <s v="LOGROS_x000a_2026-1: De los atendidos se tienen 24.952 que incluyen la población de estudiantes, docnetes y administrativos, de estos se registraron 3935 atendidos en Adviser, dando un cumplimiento del 25 %. _x000a__x000a_2026-2: _x000a_LÍMITES_x000a__x000a_OBSERVACIÓN_x000a__x000a_ACCIONES DE FORTALECIMIENTO_x000a_"/>
  </r>
  <r>
    <x v="14"/>
    <x v="33"/>
    <n v="1"/>
    <x v="3"/>
    <x v="14"/>
    <x v="40"/>
    <s v="Beneficiarios de almuerzos subsidiados "/>
    <s v=" No. De estudiantes beneficiados con los almuerzos por sede "/>
    <s v="10.179 / 12.500"/>
    <n v="0.81432000000000004"/>
    <n v="0.20358000000000001"/>
    <n v="4.0716000000000002E-2"/>
    <n v="8.1432000000000015E-3"/>
    <s v="LOGROS_x000a_2026-1: Los beneficiarios de los meses de marzo a julio fueron 10.179. _x000a_LÍMITES_x000a__x000a_OBSERVACIÓN_x000a__x000a_ACCIONES DE FORTALECIMIENTO_x000a_"/>
  </r>
  <r>
    <x v="14"/>
    <x v="33"/>
    <n v="1"/>
    <x v="3"/>
    <x v="14"/>
    <x v="41"/>
    <s v="Población docente y administrativa atendidos por las estrategias de estilo de Vida Saludable (OMS) "/>
    <s v="No. de docentes y administrativos atendidos / total de población docente y administrativo"/>
    <s v="60,09% / 40,00%"/>
    <n v="1.5022499999999999"/>
    <n v="0.33300000000000002"/>
    <n v="2.3310000000000004E-2"/>
    <n v="4.6620000000000012E-3"/>
    <s v="LOGROS_x000a_Se registran 1382 atendidos en las distintas actividades y estrategias de Bienestar, lideradas por la sección Docente y Administrativo, de una población total aproximada de 2300 (teneidno en cuenta los distintos tipos de vinculación), para una cobertura del 60% de la población. _x000a_LÍMITES_x000a__x000a_OBSERVACIÓN_x000a__x000a_ACCIONES DE FORTALECIMIENTO_x000a_"/>
  </r>
  <r>
    <x v="14"/>
    <x v="29"/>
    <n v="1"/>
    <x v="3"/>
    <x v="14"/>
    <x v="41"/>
    <s v="Movilidad estudiantil nacional saliente desde la función sustantiva Bienestar Universitario."/>
    <s v="N° de estudiantes de la Universidad del Atlántico que realizaron movilidad saliente nacional, desde las funciones sustantivas Bienestar. "/>
    <s v="348 / 100"/>
    <n v="3.48"/>
    <n v="0.33300000000000002"/>
    <n v="2.3310000000000004E-2"/>
    <n v="4.6620000000000012E-3"/>
    <s v="LOGROS_x000a_2026-1: Cultura: 1. ASCUN Cultura – Festivales Regionales de Cultura 2026_x000a_Destino: Santa Marta, Magdalena._x000a_Grupos participantes: Grupo de Danzas Urbanas y Grupo de Teatro._x000a_Número de estudiantes desplazados: 28 estudiantes._x000a_Evento: Festivales Regionales de Cultura 2026 – ASCUN Cultura Nodo Caribe._x000a_Deportes Ascun juegos regionales: 320 estudiantes deportistas participaron en Santamarta y Cartagena. _x000a_LÍMITES_x000a__x000a_OBSERVACIÓN_x000a__x000a_ACCIONES DE FORTALECIMIENTO_x000a_"/>
  </r>
  <r>
    <x v="14"/>
    <x v="29"/>
    <n v="0"/>
    <x v="3"/>
    <x v="14"/>
    <x v="41"/>
    <s v="Movilidad estudiantil internacional saliente desde la función sustantiva Bienestar Universitario. "/>
    <s v="N° de estudiantes de la Universidad del Atlántico que realizaron movilidad saliente internacional, desde las funciones sustantivas Bienestar. "/>
    <s v="3 / 100"/>
    <n v="0.03"/>
    <n v="9.9900000000000006E-3"/>
    <n v="6.9930000000000014E-4"/>
    <n v="1.3986000000000003E-4"/>
    <s v="LOGROS_x000a_2026-1: Juegos interamericanos en Perú. 2 estudiantes y 1 entrenador_x000a_LÍMITES_x000a__x000a_OBSERVACIÓN_x000a__x000a_ACCIONES DE FORTALECIMIENTO_x000a_"/>
  </r>
  <r>
    <x v="14"/>
    <x v="32"/>
    <n v="0"/>
    <x v="3"/>
    <x v="14"/>
    <x v="42"/>
    <s v="Desarrollo de eventos deportivos que potencialicen los talentos "/>
    <s v="N° de eventos deportivos  realizados en las instalaciones"/>
    <s v="6 / 11"/>
    <n v="0.54545454545454541"/>
    <n v="0.54545454545454541"/>
    <n v="5.4545454545454543E-2"/>
    <n v="1.090909090909091E-2"/>
    <s v="LOGROS_x000a_2026-1: Torneo interfacultades Futbol 11, Torneo pinolitas, entrenamiento semilleros, Vacacionales de: Natación, defenza personal y dominó para docentes y administrativos_x000a_LÍMITES_x000a__x000a_OBSERVACIÓN_x000a__x000a_ACCIONES DE FORTALECIMIENTO_x000a_"/>
  </r>
  <r>
    <x v="15"/>
    <x v="34"/>
    <n v="0"/>
    <x v="4"/>
    <x v="15"/>
    <x v="43"/>
    <s v="Ingresos de autogestión"/>
    <s v="(Ingresos presupuestados para venta de servicios por año / total de ingresos corrientes recaudados anuales) *100"/>
    <s v="05,00% / 10,00%"/>
    <n v="0.5"/>
    <n v="7.4999999999999997E-2"/>
    <n v="7.4999999999999997E-3"/>
    <n v="1.5E-3"/>
    <s v="LOGROS_x000a_Al corte de junio 30 de 2026, el indicador de Ingresos de Autogestión presenta una ejecución del 5% frente del total recaudado por autogestión frente  los ingresos corrientes recaudados. _x000a__x000a_Ingresos por autogestión:  $11.522.257.239_x000a_Ingresos corrientes caudados: 210.461.526.139_x000a__x000a_Es importante mencionar que los ingresos presupuestados son de $36.628.765.101_x000a_LÍMITES_x000a__x000a_OBSERVACIÓN_x000a__x000a_ACCIONES DE FORTALECIMIENTO_x000a_"/>
  </r>
  <r>
    <x v="15"/>
    <x v="35"/>
    <n v="0"/>
    <x v="4"/>
    <x v="15"/>
    <x v="43"/>
    <s v="Recaudo de cuentas por cobrar"/>
    <s v="_x000a_(Saldos de cuentas por cobrar/ ingresos operacionales *365)"/>
    <s v="CUMPLIMIENTO"/>
    <n v="0"/>
    <n v="0"/>
    <n v="0"/>
    <n v="0"/>
    <s v="LOGROS_x000a_Al cierre del segundo trimestre de 2026, el indicador de recaudo de cuentas por cobrar registró un resultado de 26,44 días_x000a__x000a_Recaudo de Cuentas por Cobrar: (Saldo de Cuentas por Cobrar / Ingresos Operacionales) × 365_x000a_= (59.462.073.650,89 / 224.880.782.308,46) × 365_x000a_= 0,2644 × 365_x000a_= 96 días_x000a__x000a_LÍMITES_x000a__x000a_OBSERVACIÓN_x000a__x000a_ACCIONES DE FORTALECIMIENTO_x000a_"/>
  </r>
  <r>
    <x v="15"/>
    <x v="35"/>
    <e v="#VALUE!"/>
    <x v="4"/>
    <x v="15"/>
    <x v="43"/>
    <s v="Tiempo promedio de pago"/>
    <s v="(N° de cuentas por pagar/ N° de cuentas pagadas * 365)"/>
    <s v="CUMPLIMIENTO"/>
    <e v="#VALUE!"/>
    <s v=""/>
    <n v="0"/>
    <n v="0"/>
    <s v="LOGROS_x000a_En revisión para crear un indicador que muestre la eficiencia del proceso de tesorería en la gestión de pagos_x000a_LÍMITES_x000a__x000a_OBSERVACIÓN_x000a_El indicador tiempo promedio de pago (N° de cuentas por pagar/ N° de cuentas pagadas * 365); se encuentra en revisión para crear un indicador que muestre la eficiencia del proceso de tesorería en la gestión de pagos. La propuesta de esta revisión se presentará a la jefa del Depto de Gestión Financiera y al jefe de tesorería para tener su aval._x000a_ACCIONES DE FORTALECIMIENTO_x000a_"/>
  </r>
  <r>
    <x v="16"/>
    <x v="36"/>
    <n v="1"/>
    <x v="4"/>
    <x v="15"/>
    <x v="43"/>
    <s v="Implementación y seguimiento del   Plan Institucional de Archivos de la Entidad ­PINAR"/>
    <s v="(N° de acciones desarrolladas para la  implementación del PINAR / N° de acciones contempladas en el  PINAR)*100"/>
    <s v="39,00% / 44,00%"/>
    <n v="0.88636363636363635"/>
    <n v="8.8636363636363638E-2"/>
    <n v="8.8636363636363635E-3"/>
    <n v="1.7727272727272728E-3"/>
    <s v="LOGROS_x000a_En el primer semestre de la vigencia se lograron desarrollar las siguientes subactividades para poder llevar a cabo las actividades dispuestas en el PINAR sobre la Política Cero Papel, tales como: Diseño y redacción del borrador propuesto, socialización propuesta a las partes interesadas (Comité Interno de Archivo), remisión para viabilidad técnica y jurídica del documento final y actualmente está para aprobación por los órganos competentes CSU en su segundo debate._x000a_LÍMITES_x000a__x000a_OBSERVACIÓN_x000a__x000a_ACCIONES DE FORTALECIMIENTO_x000a_"/>
  </r>
  <r>
    <x v="16"/>
    <x v="36"/>
    <n v="1"/>
    <x v="4"/>
    <x v="15"/>
    <x v="43"/>
    <s v="Implementación y seguimiento del   sistema integrado de conservación (SIC)."/>
    <s v="(N° de acciones desarrolladas para la  implementación y seguimiento del sistema integrado de conservación (SIC) / N° de acciones contempladas en el  sistema integrado de conservación (SIC).)*100"/>
    <s v="71,00% / 81,00%"/>
    <n v="0.87654320987654311"/>
    <n v="8.7654320987654313E-2"/>
    <n v="8.7654320987654317E-3"/>
    <n v="1.7530864197530865E-3"/>
    <s v="LOGROS_x000a_Durante el primer semestre de la vigencia se adelantaron las actividades preparatorias y de seguimiento orientadas al fortalecimiento de la gestión documental institucional, entre las cuales se encuentran la identificación de aspectos a verificar durante los recorridos, el desarrollo de visitas de seguimiento a el archivo central y la formulación de recomendaciones para mejorar las condiciones de organización y conservación documental. De igual manera, se integraron al plan de capacitaciones temas relacionados con los procedimientos de conservación documental como estrategia para la sensibilización, dirigida a los responsables de la custodia y administración de los archivos, promoviendo el conocimiento y la aplicación de los lineamientos institucionales en materia de gestión documental._x000a_LÍMITES_x000a__x000a_OBSERVACIÓN_x000a__x000a_ACCIONES DE FORTALECIMIENTO_x000a_"/>
  </r>
  <r>
    <x v="16"/>
    <x v="36"/>
    <n v="0"/>
    <x v="4"/>
    <x v="15"/>
    <x v="43"/>
    <s v="Implementación y seguimiento del  Plan Institucional del programa de gestión documental. (PGD)"/>
    <s v="(N° de acciones desarrolladas para la  implementación y seguimiento del Plan Institucional del programa de gestión documental. (PGD) / N° de acciones contempladas en el  Plan Institucional del programa de gestión documental. (PGD))*100"/>
    <s v="32,00% / 44,00%"/>
    <n v="0.72727272727272729"/>
    <n v="7.2727272727272738E-2"/>
    <n v="7.2727272727272745E-3"/>
    <n v="1.4545454545454549E-3"/>
    <s v="LOGROS_x000a_Durante el primer semestre de la vigencia, se adelantaron actividades orientadas a la preparación y estructuración del Programa de Gestión Documental (PGD), mediante la definición de aspectos generales, el análisis del alcance del programa y la consolidación de insumos requeridos para el desarrollo de las actividades previstas en el plan de acción._x000a_LÍMITES_x000a__x000a_OBSERVACIÓN_x000a__x000a_ACCIONES DE FORTALECIMIENTO_x000a_"/>
  </r>
  <r>
    <x v="16"/>
    <x v="36"/>
    <n v="1"/>
    <x v="4"/>
    <x v="15"/>
    <x v="43"/>
    <s v="Porcentaje de quejas, reclamos y denuncias resueltas en los términos de ley"/>
    <s v="(N° de radicados de PQRSFD resueltas en los términos de ley / N° de radicados de PQRSFD recibidas) * 100"/>
    <s v="70,00% / 85,00%"/>
    <n v="0.82352941176470584"/>
    <n v="8.2352941176470587E-2"/>
    <n v="8.2352941176470594E-3"/>
    <n v="1.6470588235294121E-3"/>
    <s v="LOGROS_x000a_Durante el primer semestre de 2026 se evidenció un incremento progresivo en el volumen de PQRSDF, asociado principalmente a la concentración de trámites generada por los retrasos en la contratación del personal administrativo y docente al inicio de la vigencia. Las peticiones continuaron siendo la tipología predominante, representando el mayor porcentaje de las solicitudes recibidas._x000a__x000a_En cuanto a la oportunidad en la atención, el 70 % de las solicitudes fueron resueltas dentro de los términos establecidos, mientras que el porcentaje restante correspondió a solicitudes atendidas con retraso o que permanecían pendientes al cierre del período. La mayor carga operativa se concentró en el Departamento de Admisiones y Registro y la Secretaría General, siendo esta última una de las dependencias con mejor nivel de cumplimiento pese al alto volumen de trámites atendidos._x000a_LÍMITES_x000a_Durante el período evaluado, el desarrollo de las actividades de la Secretaría General se vio afectado por dos factores que incidieron directamente en la capacidad operativa de la dependencia. En primer lugar, la suspensión parcial de las actividades académicas y administrativas hasta mediados del mes de enero, derivada del paro estudiantil y de las alteraciones del orden interno, limitó la ejecución de diversos procesos institucionales y ocasionó el represamiento de trámites. En segundo lugar, los retrasos en la contratación del personal administrativo y docente al inicio de 2026 concentraron en un corto período de tiempo un alto volumen de solicitudes, incrementando significativamente la carga de trabajo una vez se normalizaron las actividades institucionales._x000a_OBSERVACIÓN_x000a__x000a_ACCIONES DE FORTALECIMIENTO_x000a_Frente a este escenario, la Secretaría General fortaleció los mecanismos de coordinación con las diferentes áreas, optimizó la distribución de las actividades, mantuvo la operación de los canales virtuales de atención y realizó seguimiento permanente a los procesos críticos, garantizando la continuidad de los servicios institucionales y mitigando el impacto de estas circunstancias sobre los usuarios internos y externos. Asimismo, continuará impulsando acciones de mejora orientadas a fortalecer la planificación institucional, la articulación entre dependencias y la oportunidad en la contratación del personal, con el propósito de reducir la acumulación de trámites y mejorar los tiempos de respuesta."/>
  </r>
  <r>
    <x v="17"/>
    <x v="37"/>
    <n v="0"/>
    <x v="4"/>
    <x v="15"/>
    <x v="43"/>
    <s v="Cumplimiento acuerdos de garantías"/>
    <s v="(N° actividades ejecutadas/N° de actividades planificadas*) 100"/>
    <s v="40,00% / 80,00%"/>
    <n v="0.5"/>
    <n v="7.4999999999999997E-2"/>
    <n v="7.4999999999999997E-3"/>
    <n v="1.5E-3"/>
    <s v="LOGROS_x000a_Se ha realizado el seguimiento de las garantias a través de las mesas de seguimiento y solicitudes de información. _x000a_LÍMITES_x000a__x000a_OBSERVACIÓN_x000a__x000a_ACCIONES DE FORTALECIMIENTO_x000a_"/>
  </r>
  <r>
    <x v="18"/>
    <x v="38"/>
    <n v="1"/>
    <x v="4"/>
    <x v="15"/>
    <x v="44"/>
    <s v="Porcentaje de implementación de la estrategia de Gobierno Digital"/>
    <s v="(N° de componentes implementados/ N° total de componentes) *100"/>
    <s v="68,00% / 78,00%"/>
    <n v="0.87179487179487181"/>
    <n v="0.21794871794871795"/>
    <n v="2.6153846153846153E-2"/>
    <n v="5.2307692307692307E-3"/>
    <s v="LOGROS_x000a_Durante el primer semestre del 2026 tenemos el logro de instalción de pantallas inteligentes en algunos salones de la universidad y tambien se logro incrementar las licencias y adquirir licenciamiento IA de Google. Se ejecutó el seguimiento periódico a la matriz de políticas de desempeño, identificando un nivel de avance del 68% en las acciones programadas para la vigencia en este periodo se avance con un componente, con un total de 13 de 19 Componentes: _x000a_1. Objetivo de la Politica: X_x000a_2. Funcionalidad de la Politica: X_x000a_3. Elementos de la Politica: X_x000a_4. Actores y/o comite de seguridad de la Información_x000a_5. Relación con el modelo integrado de Planeación y gestión_x000a_6. Revisión de Planes estrategicos: X_x000a_7. Revisión de del estado e implementación de las politicas de gestión y desempeño institucional_x000a_8. Identificación del nivel implementación del marco de arquitectura empresarial: X_x000a_9. Identificación del nivel implementación del modelo de seguridad y privacidad de la información: X_x000a_10. Identificación del nivel implementación del decreto 1413 del 2017: X_x000a_11. Priorización de iniciativas: X_x000a_12. Formulación o actualización del PETI y el modelo de seguridad de la información: X_x000a_13. Aseguramiento de la generación de valor para la entidad y los usuarios: X_x000a_14. Gestión de cambio, sencibilización a la comunidad:X_x000a_15. Diseño Integral de los proyectos:X_x000a_16. Gestion de principio a finX_x000a_17. Definir indicadores de seguimiento para evaluar avance del PETI y el Plan de seguridad de la información_x000a_18. Realizar un autodiagnostico a traves del formato de prueba de FURAG_x000a_19. Realizar un autodiagnostico en materia de seguridad de la información    _x000a_LÍMITES_x000a_Limitación de recursos financieros para inversión, Insuficiencia y rotación de personal especializado para el soporte _x000a_OBSERVACIÓN_x000a_La disponibilidad presupuestal y a la capacidad operativa del equipo de TI. La carga operativa de soporte y el déficit de personal especializado han desacelerado el cumplimiento de los componentes_x000a_ACCIONES DE FORTALECIMIENTO_x000a_Implementar IA en los procesos, uso de los tableros inteligentes como medio educativo"/>
  </r>
  <r>
    <x v="18"/>
    <x v="38"/>
    <n v="1"/>
    <x v="4"/>
    <x v="15"/>
    <x v="44"/>
    <s v="Plan de modernización de plataforma tecnológica implementado a 10 años"/>
    <s v="(N° de componentes del plan implementados / N° total de componentes del plan) * 100"/>
    <s v="55,50% / 60,00%"/>
    <n v="0.92500000000000016"/>
    <n v="0.27750000000000002"/>
    <n v="3.3300000000000003E-2"/>
    <n v="6.660000000000001E-3"/>
    <s v="LOGROS_x000a_Se presenta un avance del 55,5% en la formulación de la Hoja de Ruta de Modernización Tecnológica a 10 años, habiendo culminado satisfactoriamente las etapas de Diagnóstico, Definición de Objetivos, Análisis y Evaluación del Problema. Actualmente la entidad se encuentra en la Definición del Plan y Estrategias, lo que formalizará los proyectos de inversión en infraestructura, nube y ciberseguridad necesarios para garantizar la sostenibilidad operativa en el decenio de 9 etapas hemos cumplido 5 completas y estamos iniciando otras dos_x000a_LÍMITES_x000a_Incertidumbre presupuestal de largo plazo y la acelerada obsolescencia tecnológica._x000a_OBSERVACIÓN_x000a_La constante evolución de las tecnologías emergentes y el marco normativo requiere un esfuerzo continuo de actualización metodológica en las etapas de Análisis, Estrategia y Ejecución,_x000a_ACCIONES DE FORTALECIMIENTO_x000a_Incorporar en la Etapa 9 (Mejora Continua)"/>
  </r>
  <r>
    <x v="18"/>
    <x v="38"/>
    <n v="1"/>
    <x v="4"/>
    <x v="15"/>
    <x v="44"/>
    <s v="Fortalecimiento de los procesos de gestión administrativos y académicos soportados en herramientas tecnológicas"/>
    <s v="(N° Procesos fortalecidos / N° de Procesos Priorizados) *100"/>
    <s v="54,00% / 55,00%"/>
    <n v="0.98181818181818181"/>
    <n v="0.19636363636363638"/>
    <n v="2.3563636363636363E-2"/>
    <n v="4.7127272727272729E-3"/>
    <s v="LOGROS_x000a_Los procesos priorizados para el año 2026  Son:_x000a__x000a_1.        Administrativos: Gestasoft (RVD)_x000a_2.        Administrativos : Gestasoft ( Gestión de Bienes y Servicios e inventario ) _x000a_3.        Unigest modulo de bonificaciones  _x000a_4.        Académicos Extensión y proyección social _x000a_5.        Sistema de información para unidad de salud_x000a__x000a_Los procesos priorizados se basan en la estabilización del software Gestasoft  que beneficia a los procesos Administrativos y de implmentación del módulo de Extensión y proyección social con el módulo de extensión, al mismo tiempo nos encontramos en implementaciòn de herramientas en financiera con unigest en los temas de bonificaciones, entre otras, se adiciona el sistema de información de la unidad de salud por requerimientos de ministerio de salud. _x000a_Avance %=2,7/5=54%_x000a_LÍMITES_x000a_Las brechas en la curva de aprendizaje y la resistencia al cambio operativa durante las fases de migración de datos y pruebas de usuario, lo que ha ralentizado el cumplimiento de los cronogramas_x000a_OBSERVACIÓN_x000a_El porcentaje faltante depende de asignación presupuestal_x000a_ACCIONES DE FORTALECIMIENTO_x000a_Desplegar jornadas intensivas de transferencia de conocimiento y pruebas guiadas con los usuarios clave de Extensión, Bonificaciones y Gestión de Bienes, garantizando la apropiación del software y la calidad de los datos ingresados"/>
  </r>
  <r>
    <x v="18"/>
    <x v="39"/>
    <n v="1"/>
    <x v="4"/>
    <x v="15"/>
    <x v="44"/>
    <s v="Porcentaje de licenciamiento de software renovado o actualizado"/>
    <s v="(Licenciamiento de software renovado o actualizado / Licenciamiento de software requerido)*100"/>
    <s v="93,00% / 95,00%"/>
    <n v="0.97894736842105268"/>
    <n v="0.14684210526315788"/>
    <n v="1.7621052631578947E-2"/>
    <n v="3.5242105263157894E-3"/>
    <s v="LOGROS_x000a_En la actualidad tenemos licenciado 26 sistemas academicos y el antivirus y nos encontramos pendientes con 2 software que se encuentran en proceso de licenciamiento%= 28/30=93%_x000a_LÍMITES_x000a_Sistemas de información exclusivos y complejos de adquirir, ley de garantias_x000a_OBSERVACIÓN_x000a_Revisión de licencias academicas de acuerdo a su utilización y pertinencia_x000a_ACCIONES DE FORTALECIMIENTO_x000a_Gestionar todo el proceso de licenciamiento de acuerdo a las necesidades, fortalecernos con una plataforma que informe los vencimientos"/>
  </r>
  <r>
    <x v="18"/>
    <x v="38"/>
    <n v="1"/>
    <x v="4"/>
    <x v="15"/>
    <x v="44"/>
    <s v="Índice de Gestión y Fortalecimiento de Sistemas de Información"/>
    <s v="Sistemas de información gestionados/Total de sistemas de información proyectados)×100"/>
    <s v="90,00% / 80,00%"/>
    <n v="1.125"/>
    <n v="0.1"/>
    <n v="1.2E-2"/>
    <n v="2.4000000000000002E-3"/>
    <s v="LOGROS_x000a_Gestionamos  los soportes  para los sistemas de información que se encuentran instalados en la Universidad para el uso institucional, entre los cuales tenemos : _x000a_1. Isolucion _x000a_2.  Orfeo _x000a_3. Academusoft,  _x000a_4. Gestasoft _x000a_Los sistemas de información que apoyan el core de la Universidad cuentan con soporte tercerizado (Academusoft, Gestasoft, Isolucion y Orfeo.) nos encontramos en proceso de contratación con Orfeo_x000a_(Sistemas de información con mantenimiento realizado / total de sistemas de información con necesidad de mantenimiento )*100_x000a_% =3,5/4 = 90% _x000a_LÍMITES_x000a_Dificultad en la aprobación de presupuesto para contar con los soportes de los sistemas de información _x000a_OBSERVACIÓN_x000a_Mantener vigentes los soportes de los sistemas de información_x000a_ACCIONES DE FORTALECIMIENTO_x000a_Cada area debe tener el presupuesto asignado para la realización del soporte"/>
  </r>
  <r>
    <x v="17"/>
    <x v="36"/>
    <n v="1"/>
    <x v="4"/>
    <x v="15"/>
    <x v="45"/>
    <s v="% de Avance del Plan de Trabajo para la integralidad de los Sistemas de gestión HSEQ"/>
    <s v="(N° actividades ejecutadas/N° de actividades planificadas*) 100"/>
    <s v="82,00% / 83,00%"/>
    <n v="0.98795180722891562"/>
    <n v="0.59277108433734937"/>
    <n v="7.1132530120481915E-2"/>
    <n v="1.4226506024096384E-2"/>
    <s v="LOGROS_x000a__x000a_LÍMITES_x000a__x000a_OBSERVACIÓN_x000a__x000a_ACCIONES DE FORTALECIMIENTO_x000a_"/>
  </r>
  <r>
    <x v="17"/>
    <x v="36"/>
    <n v="0"/>
    <x v="4"/>
    <x v="15"/>
    <x v="45"/>
    <s v="Articulación de las actividades misionales con los ODS"/>
    <s v="Aporte porcentual por ODS según las iniciativas desarrolladas desde cada proceso misional"/>
    <s v="00,00% / 70,00%"/>
    <n v="0"/>
    <n v="0"/>
    <n v="0"/>
    <n v="0"/>
    <s v="LOGROS_x000a_La evaluación de la contribución institucional a los Objetivos de Desarrollo Sostenible (ODS) se encuentra centralizada en el Software de Gestión de la Calidad, garantizando la trazabilidad y estandarización de los datos._x000a_Mecanismo de Seguimiento: El software consolida las variables operativas y estratégicas vinculadas a los ODS para calcular el impacto global de la organización._x000a_Estado Actual: A la fecha, el reporte no registra una medición activa, debido a que la metodología definida para este indicador contempla una periodicidad de corte anual._x000a_Es importante mencionar que se ha desarrollado un informe institucional adicional de los impactos de los ODS. _x000a_LÍMITES_x000a__x000a_OBSERVACIÓN_x000a__x000a_ACCIONES DE FORTALECIMIENTO_x000a_"/>
  </r>
  <r>
    <x v="17"/>
    <x v="37"/>
    <n v="1"/>
    <x v="4"/>
    <x v="15"/>
    <x v="46"/>
    <s v="Intervención de los impactos ambientales priorizados (negativos)"/>
    <s v="(N° de impactos priorizados intervenidos / total de impactos priorizados) * 100"/>
    <s v="73,00% / 65,00%"/>
    <n v="1.1230769230769231"/>
    <n v="1"/>
    <n v="0.12"/>
    <n v="2.4E-2"/>
    <s v="LOGROS_x000a_Con la tabulación de los aspectos e impactos ambientales del documento &quot;Matriz de aspectos e impactos ambientales&quot;, se caracterizaron 11 impactos negativos. Se realizó intervención de 8 impactos ambientales priorizados, dando un cumplimiento del 72,7%. Impactos intervenidos: Agotamiento de recursos naturales por consumo de agua, Contaminación al agua, Contaminación al suelo por residuos peligrosos-especiales, Afectación a la salud humana, Contaminación al suelo por generación de residuos no peligrosos, Contaminación ambiental por derrame de residuos peligrosos, Contaminación ambiental por ruta de residuos y Agotamiento de recursos naturales por consumo de energía eléctrica. Los impactos ambientales priorizados cambiaron debido a que se actualizó el DOC-GA-005 correspondiente a la MATRIZ DE IDENTIFICACIÓN DE ASPECTOS Y VALORACIÓN DE IMPACTOS AMBIENTALES._x000a_LÍMITES_x000a__x000a_OBSERVACIÓN_x000a__x000a_ACCIONES DE FORTALECIMIENTO_x000a_"/>
  </r>
  <r>
    <x v="19"/>
    <x v="39"/>
    <n v="1"/>
    <x v="4"/>
    <x v="15"/>
    <x v="47"/>
    <s v="Plan integral de comunicación institucional"/>
    <s v="(N° etapas desarrolladas / N° de etapas programadas) * 100"/>
    <s v="80,00% / 100,00%"/>
    <n v="0.8"/>
    <n v="0.8"/>
    <n v="8.0000000000000002E-3"/>
    <n v="1.6000000000000001E-3"/>
    <s v="LOGROS_x000a_Se consolidó y finalizó la estructuración del borrador revisado de la propuesta documental, habiéndose cumplido con las etapas de diagnóstico, mesas de trabajo y revisión técnica por parte del equipo responsable._x000a_LÍMITES_x000a_La oficialización y adopción final del documento quedó supeditada a la posesión y visto bueno del nuevo jefe de la dependencia para la firma del acto correspondiente._x000a_OBSERVACIÓN_x000a_Se cuenta con el borrador revisado al 100%. La expedición del documento formal se proyecta para el inicio del Semestre 2, una vez se complete el proceso de empalme con la nueva jefatura._x000a_ACCIONES DE FORTALECIMIENTO_x000a_1. Incluir en el informe de empalme la entrega del borrador revisado para su rápida validación._x000a__x000a_2. Agilizar la firma y formalización del documento una vez la nueva jefatura asuma sus funciones."/>
  </r>
  <r>
    <x v="1"/>
    <x v="34"/>
    <n v="1"/>
    <x v="4"/>
    <x v="15"/>
    <x v="48"/>
    <s v="Participación en convocatorias académicas nacionales e internacionales"/>
    <s v="N° de postulaciones a convocatorias académicas nacionales e internacionales"/>
    <s v="36 / 10"/>
    <n v="3.6"/>
    <n v="0.34"/>
    <n v="3.0600000000000002E-2"/>
    <n v="6.1200000000000004E-3"/>
    <s v="LOGROS_x000a_25 postulaciones al comité 2 del programa Expertos de Icetex_x000a_-2 postulaciones al comité 3 del programa Expertos de Icetex_x000a_-3 postulaciones a proyectos en el marco de Partners of America._x000a_-4 postulaciones de docentes de planta a la Convocatoria Estancias posdoctorales Fundación Carolina- Universidad del Atlántico._x000a_-1 postulación a proyectos de ICETEX_x000a_-1 postulación a Subvenciones de ICETEX_x000a_LÍMITES_x000a__x000a_OBSERVACIÓN_x000a__x000a_ACCIONES DE FORTALECIMIENTO_x000a_"/>
  </r>
  <r>
    <x v="1"/>
    <x v="34"/>
    <n v="1"/>
    <x v="4"/>
    <x v="15"/>
    <x v="48"/>
    <s v="Convenios interinstitucionales activos"/>
    <s v="(N° de convenios interinstitucionales activos / N° de convenios vigentes) * 100"/>
    <s v="29,00% / 27,00%"/>
    <n v="1.074074074074074"/>
    <n v="0.33"/>
    <n v="2.9700000000000001E-2"/>
    <n v="5.9400000000000008E-3"/>
    <s v="LOGROS_x000a_Debido a la ley de garantías que estuvo rigiendo al país durante el primer semestre del año 2026, no se pudieron suscribir nuevos convenios, sin embargo, en este momento se encuentran en gestion más de 10 convenios. _x000a__x000a_Al corte del seguimiento, se contaba con 207 convenios vigentes_x000a_LÍMITES_x000a_El principal limite sigue siendo la falta de reporte de las facultades y demás dependencias administrativas las ejecuciones de los convenios activos. Este semestre se reportó solo ORII._x000a_OBSERVACIÓN_x000a__x000a_ACCIONES DE FORTALECIMIENTO_x000a_"/>
  </r>
  <r>
    <x v="1"/>
    <x v="34"/>
    <n v="1"/>
    <x v="4"/>
    <x v="15"/>
    <x v="48"/>
    <s v="Actividades en redes nacionales e internacionales de cooperación académica "/>
    <s v="N° de actividades por año desarrolladas por la ORII en redes nacionales e internacionales de cooperación académica"/>
    <s v="9 / 10"/>
    <n v="0.9"/>
    <n v="0.29700000000000004"/>
    <n v="2.6730000000000004E-2"/>
    <n v="5.3460000000000009E-3"/>
    <s v="LOGROS_x000a_Red DELFIN se realizó una convocatoria para que los estudiantes realicen una estancia investigativa._x000a_Con la RCI se participaron en tres eventos XI JIES, Webinar Innovar la práctica docente desde la Internacionalización Curricular, Socialización de Convocatoria CYTED 2026._x000a_NAFSA se participó en dos eventos del Foro Colombia y Global by Design_x000a_ASCUN se participó en el Taller de Eramus + Capacity Building in Higher Education._x000a_Red Universitaria Iberoamericana de Territorio y Movilidad (RUITEM) se participó en el Encuentro Internacional de Cooperación Académica para la creación del Observatorio Iberoamericano de Ambiente, Sostenibilidad y Desarrollo Local._x000a_RedCOLSI - I Encuentro Internacional de Semilleros de Investigación (EISI) México RedCOLSI 2026_x000a_LÍMITES_x000a__x000a_OBSERVACIÓN_x000a__x000a_ACCIONES DE FORTALECIMIENTO_x000a_"/>
  </r>
  <r>
    <x v="20"/>
    <x v="40"/>
    <n v="1"/>
    <x v="4"/>
    <x v="16"/>
    <x v="49"/>
    <s v="Clima organizacional"/>
    <s v="Grado de satisfacción del clima organizacional "/>
    <s v="79,00% / 70,00%"/>
    <n v="1.1285714285714288"/>
    <n v="0.25"/>
    <n v="2.2499999999999999E-2"/>
    <n v="4.4999999999999997E-3"/>
    <s v="LOGROS_x000a_La medición del clima organizacional evidencia un resultado favorable para la Universidad del Atlántico, reflejado en el alto nivel de valoración que los servidores realizan de aspectos fundamentales de la cultura institucional. Se destacan especialmente el sentido de pertenencia, el liderazgo y las comunicaciones internas, como fortalezas que contribuyen a la consolidación de un entorno laboral positivo._x000a__x000a_Este resultado constituye un logro institucional significativo, en la medida en que refleja servidores comprometidos con la Universidad, identificados con sus valores y con una percepción positiva de las relaciones laborales y de la autonomía para el desarrollo de sus funciones. Estos factores dan cuenta de una base sólida de compromiso, confianza e identidad institucional, que favorece el cumplimiento de los objetivos y el fortalecimiento de la gestión._x000a__x000a_En síntesis, la medición confirma como principal logro la existencia de un clima organizacional favorable, sustentado en el sentido de pertenencia, el liderazgo, las comunicaciones internas y el compromiso de los servidores con la Universidad del Atlántico._x000a__x000a_LÍMITES_x000a_Baja participación de los funcionarios en la encuesta de clima organizacional,  en su mayoría han manifestado cruces de actividades institucionales que impidieron su participación._x000a_OBSERVACIÓN_x000a__x000a__x000a__x000a_Si bien los resultados muestran un balance positivo, también permiten identificar oportunidades de fortalecimiento en aspectos relacionados con las condiciones de trabajo, la organización y gestión institucional, así como con los procesos de desarrollo y reconocimiento. Estos elementos constituyen prioridades para continuar avanzando en la consolidación de un entorno laboral cada vez más favorable, participativo y orientado al bienestar de los servidores._x000a_ACCIONES DE FORTALECIMIENTO_x000a_Actividades de sensibilización y/o socialización con el apoyo del equipo de comunicaciones para impulsar la participación de los funcionarios en el diligenciamiento de las encuesta, en dichas actividades se involucrarán a los jefes de las dependencias. _x000a__x000a__x000a_"/>
  </r>
  <r>
    <x v="20"/>
    <x v="40"/>
    <n v="0"/>
    <x v="4"/>
    <x v="16"/>
    <x v="49"/>
    <s v="Cobertura plan de capacitación"/>
    <s v="(N° Personas Capacitadas / N° de Personas Programadas) * 100"/>
    <s v="25,00% / 80,00%"/>
    <n v="0.3125"/>
    <n v="7.8125E-2"/>
    <n v="7.0312499999999993E-3"/>
    <n v="1.4062499999999999E-3"/>
    <s v="LOGROS_x000a_Se logró la participación en todas las jornadas de los administrativos de los distintos niveles: (directivos, profesionales, técnicos y asistenciales) para un total de 135 participaciones._x000a_LÍMITES_x000a_La participación más baja sigue concentrandose en el nivel directivo, quienes manifiestan que por multiplicidad de responsabilidades les fue imposible asistir a la primera capacitación._x000a_OBSERVACIÓN_x000a__x000a_ACCIONES DE FORTALECIMIENTO_x000a_"/>
  </r>
  <r>
    <x v="20"/>
    <x v="40"/>
    <n v="0"/>
    <x v="4"/>
    <x v="16"/>
    <x v="49"/>
    <s v="Cumplimiento del plan de capacitación"/>
    <s v="(N° de Capacitaciones realizadas / N° de Capacitaciones Programadas) * 100"/>
    <s v="11,00% / 85,00%"/>
    <n v="0.12941176470588237"/>
    <n v="3.2352941176470591E-2"/>
    <n v="2.9117647058823533E-3"/>
    <n v="5.823529411764707E-4"/>
    <s v="LOGROS_x000a_El indicador de cumplimiento del Plan Institucional de Capacitación registra un cumplimiento del 11%, a la fecha se ha realizado 1 de las 9 capacitaciones programadas, cuyo tema fue: eficiencia radical: IA cómo superpoder del servidor publico._x000a_LÍMITES_x000a_El bajo porcentaje en este indicador obedece principalmente a que el acto administrativo que aprueba el plan fue expedido de manera tardía, lo cual limitó el tiempo disponible para iniciar la ejecución de actividades dentro del periodo evaluado. _x000a_OBSERVACIÓN_x000a_La resolución que aprueba el Plan Institucional de Capacitaciones es: No. 002986 del 06 de julio de 2026._x000a_ACCIONES DE FORTALECIMIENTO_x000a_"/>
  </r>
  <r>
    <x v="20"/>
    <x v="40"/>
    <n v="1"/>
    <x v="4"/>
    <x v="16"/>
    <x v="49"/>
    <s v="Cumplimiento de las actividades del plan de bienestar laboral, asignadas al Departamento de Talento Humano"/>
    <s v="(Actividades de bienestar laboral realizadas por Talento Humano / Actividades de bienestar laboral programadas por Talento Humano) * 100"/>
    <s v="72,00% / 86,00%"/>
    <n v="0.83720930232558133"/>
    <n v="0.12558139534883719"/>
    <n v="1.1302325581395347E-2"/>
    <n v="2.2604651162790694E-3"/>
    <s v="LOGROS_x000a_En el primer semestre de 2026 se alcanzó un porcentaje de cumplimiento del PBL del 72% 13 actividades realizadas de las 18 programadas._x000a__x000a_Se fortalecieron las estrategias de bienestar institucional mediante el desarrollo de actividades de promoción de la salud, estilos de vida saludables, recreación, integración y reconocimiento a los funcionarios; de manera especial, se llevó a cabo la Conmemoración del Día del Servidor Público, actividad que contó con una amplia participación y excelente acogida por parte de los funcionarios, consolidándose como un espacio exitoso de integración, reconocimiento y fortalecimiento del sentido de pertenencia institucional._x000a_LÍMITES_x000a_Baja participación de los docentes en las actividades planteadas por cruces con sus actividades académicas. _x000a_OBSERVACIÓN_x000a_Las actividades desarrolladas evidenciaron una respuesta favorable por parte de los funcionarios, reflejada en su participación y receptividad. Se recomienda dar continuidad y fortalecer este tipo de estrategias, _x000a_ACCIONES DE FORTALECIMIENTO_x000a_Continuar fortaleciendo las estrategias de bienestar institucional y diversificar estos espacios de participación, teniendo en cuenta la respuesta positiva y acogida obtenida, con el propósito de contribuir al mejoramiento del ambiente laboral, la motivación, el desarrollo integral y el sentido de pertenencia institucional en los funcionarios. "/>
  </r>
  <r>
    <x v="20"/>
    <x v="40"/>
    <n v="1"/>
    <x v="4"/>
    <x v="16"/>
    <x v="49"/>
    <s v="Porcentaje de cumplimiento del SGSST"/>
    <s v="(Actividades  realizadas del cronograma SGSST / Actividades del SGSST Programadas en cronograma) * 100"/>
    <s v="81,00% / 86,00%"/>
    <n v="0.94186046511627919"/>
    <n v="9.418604651162793E-2"/>
    <n v="8.4767441860465129E-3"/>
    <n v="1.6953488372093027E-3"/>
    <s v="LOGROS_x000a_El equipo de trabajo de SST, realizó de manera rigurosa las actividades programadas del SGSST  para el primer semestre, entre las que se destaca la gestión y ejecución del presupuesto de SST enfocada inicialmente en la realización de exámenes medicos ocupacionales, medición de riesgo psicosocial, compra de elementos de dotación para el funcionamiento de los comités paritario de seguridad y salud en el trabajo y convivencia laboral, compra de elementos ergonomicos, y se adelantan gestiones para otros tipos de compra como el mantenimiento y compra de extintores.  _x000a__x000a_En en el eje de promoción y prevención se desarrollaron 17 actividades que impactaron un total de 259 participantes, mediante dinamicas de cuidado de la espalda, pausas activas, té para conversar de salud mental, spa mental y pausas cognitivas.  En el primer semestre del año se presentaron 11 accidentes de trabajo, los cuales fueron reportados a ARL POSITIVA y cuenta con los informes de investigación de accidentes de trabajo tal y como se encuentra determinado en la normativa legal aplicable.  En cuanto a gestión de contratistas se viene realizando inducción a contratistas de obra ocasional y permanente, verificación de cumplimiento de requisitos y capacitaciones especificas.  En temas de capacitación de emergencias se ha realizado entrenamiento en cuanto a manejo de extintores, primeros auxilios, uso de desfribiladores en casi todas las sedes.  Los programas de gestión y los sistemas de vigilancia epidemiologico cumplieron con los cronogramas de trabajo.  _x000a_LÍMITES_x000a__x000a_OBSERVACIÓN_x000a_Quedaron para el segundo semestre la reprogramación de las siguientes actividades:_x000a_  Mediciones higiénicas, inducción/reinducción al personal de planta, capacitacion a brigadas en sede  Sabanalarga, programa de ayuda mutua, simulacro Suán._x000a_ACCIONES DE FORTALECIMIENTO_x000a__x000a__x000a_El equipo de SST enmarcado en la mejora continua, realiza actividades de seguimiento y verificación de cumplimiento de las actividades programadas._x000a__x000a__x000a__x000a_"/>
  </r>
  <r>
    <x v="17"/>
    <x v="41"/>
    <n v="0"/>
    <x v="4"/>
    <x v="17"/>
    <x v="50"/>
    <s v="Plan maestro de infraestructura física "/>
    <s v="Plan maestro de infraestructura física elaborado "/>
    <n v="0"/>
    <n v="0"/>
    <n v="0"/>
    <n v="0"/>
    <n v="0"/>
    <s v="LOGROS_x000a_A la fecha, hemos recolectado y sistematizado con éxito las necesidades de cada una de las dependencias._x000a_El documento se encuentra actualmente en pleno proceso de formulación y estructuración técnica._x000a_Con este insumo estratégico, aseguraremos una hoja de ruta clara para el desarrollo futuro de nuestras instalaciones._x000a_LÍMITES_x000a__x000a_OBSERVACIÓN_x000a__x000a_ACCIONES DE FORTALECIMIENTO_x000a_"/>
  </r>
  <r>
    <x v="17"/>
    <x v="42"/>
    <n v="1"/>
    <x v="4"/>
    <x v="17"/>
    <x v="50"/>
    <s v="Espacios con accesibilidad universal"/>
    <s v="(N° de edificaciones con accesibilidad universal / Edificaciones existentes en todas las sedes) * 100"/>
    <s v="70,00% / 73,00%"/>
    <n v="0.95890410958904104"/>
    <n v="0.31931506849315067"/>
    <n v="3.831780821917808E-2"/>
    <n v="7.6635616438356161E-3"/>
    <s v="LOGROS_x000a_Edificaciones con accesibilidad Universal_x000a__x000a_Sede Norte_x000a__x000a_Bloque B_x000a_Bloque I_x000a_Bloque G_x000a_Bloque D_x000a_Bloque H_x000a_Planta Farmaceutica_x000a_Bloque Administrativo A_x000a_Bloque Administrativo B_x000a_Centro de Convenciones_x000a_Cafeteria_x000a_Admisiones_x000a_Servicios generales_x000a_Tienda UA_x000a_Postgrados_x000a_Egresados._x000a__x000a__x000a_Sede Sabanalarga_x000a_Sede Suan_x000a_Sede Bellas Artes: Bloques 1, 2, 3, 4, 5 y 6_x000a_Total Edificiaciones con Accesibilidad: 23_x000a__x000a_Edificaciones Existentes_x000a_Sede Norte: Bloques: A, B, C, D, E, F, G, H, I, Celtic, Planta Farmaceutica, Bloque Administrativo A y B, Centro de convenciones, Cafeteria, Admisiones, servicios generales, tienda UA, postgrados, egresados._x000a_Sede Centro: Bloques: A, B, C, D._x000a_Sede Bellas Artes: Bloques: 1, 2, 3, 4, 5, 6._x000a_Sede Sabanalarga: Bloque: A_x000a_Sede Suan: Bloque A_x000a_Sede Soledad: Bloque 4_x000a__x000a_Total de Edificaciones: 33_x000a__x000a_a la fecha se mantienen el mismo numero de edificaciones con accesibilidad universal, y se esta en proceso de nuevas edificaciones. _x000a_LÍMITES_x000a__x000a_OBSERVACIÓN_x000a__x000a_ACCIONES DE FORTALECIMIENTO_x000a_"/>
  </r>
  <r>
    <x v="17"/>
    <x v="42"/>
    <n v="0"/>
    <x v="4"/>
    <x v="17"/>
    <x v="50"/>
    <s v="Edificaciones diseñadas que cumplan con la normativa vigente y complementarias. (NSR-10)"/>
    <s v="N° de edificaciones diseñadas de acuerdo con la normativa de construcción segura"/>
    <s v="1 / 2"/>
    <n v="0.5"/>
    <n v="0.16650000000000001"/>
    <n v="1.9980000000000001E-2"/>
    <n v="3.9960000000000004E-3"/>
    <s v="LOGROS_x000a_Diseño del punto fijo del bloque H. _x000a_LÍMITES_x000a__x000a_OBSERVACIÓN_x000a__x000a_ACCIONES DE FORTALECIMIENTO_x000a_"/>
  </r>
  <r>
    <x v="21"/>
    <x v="34"/>
    <n v="0"/>
    <x v="4"/>
    <x v="17"/>
    <x v="51"/>
    <s v="Porcentaje de Cumplimiento del Plan Integral de Mantenimiento (PIM) por Sede y Tipo de Tarea"/>
    <s v="(N° de tareas de mantenimiento finalizados por sede y tipo / Total de tareas programados por sede y tipo) × 100"/>
    <s v="00,00% / 93,00%"/>
    <n v="0"/>
    <n v="0"/>
    <n v="0"/>
    <n v="0"/>
    <s v="LOGROS_x000a_se estan revisando las actividades realizadas para el calculo del indicar_x000a_LÍMITES_x000a__x000a_OBSERVACIÓN_x000a__x000a_ACCIONES DE FORTALECIMIENTO_x000a_"/>
  </r>
  <r>
    <x v="17"/>
    <x v="36"/>
    <n v="1"/>
    <x v="4"/>
    <x v="17"/>
    <x v="52"/>
    <s v="Proyecto Espacios adecuados con enfoque ambiental"/>
    <s v="(N° de espacios intervenidos y dotados con enfoque_x000a_ambiental / total de espacios proyectados a intervenir y_x000a_dotar con enfoque ambiental) * 100"/>
    <s v="83,00% / 55,00%"/>
    <n v="1.5090909090909088"/>
    <n v="0.33300000000000002"/>
    <n v="2.997E-2"/>
    <n v="5.9940000000000002E-3"/>
    <s v="LOGROS_x000a_Se han intervenido 71 de los 86 espacios proyectados con enfoque ambiental, mediante la instalación y adecuación de puntos ecológicos y canecas para la separación de residuos en la fuente en las sedes norte, centro, sabanalarga y suan, alcanzando un cumplimiento del 82,5 % de la meta establecida. Cabe resaltar que, frente a los espacios identificados en la vigencia 2024, se incorporaron y dotaron 41 espacios adicionales, fortaleciendo así la cobertura de la estrategia y ampliando la intervención a nuevas áreas priorizadas dentro de la universidad._x000a_LÍMITES_x000a__x000a_OBSERVACIÓN_x000a__x000a_ACCIONES DE FORTALECIMIENTO_x000a_"/>
  </r>
  <r>
    <x v="21"/>
    <x v="42"/>
    <n v="0"/>
    <x v="4"/>
    <x v="17"/>
    <x v="52"/>
    <s v="Cumplimiento Normativo en el Funcionamiento y Mantenimiento de las PTAR (Aeróbica y Anaeróbica)."/>
    <s v="[(Número de actividades de mantenimiento preventivo y correctivo realizadas según normativa / Total de actividades de mantenimiento programadas según normativa) * 100]"/>
    <s v="00,00% / 96,00%"/>
    <n v="0"/>
    <n v="0"/>
    <n v="0"/>
    <n v="0"/>
    <s v="LOGROS_x000a_hay un contrato (DBS- 095- 2026) y esta en proceso de ejecución ser espera la ejecución para el segundo semestre. _x000a_LÍMITES_x000a__x000a_OBSERVACIÓN_x000a__x000a_ACCIONES DE FORTALECIMIENTO_x000a_"/>
  </r>
  <r>
    <x v="17"/>
    <x v="37"/>
    <n v="0"/>
    <x v="4"/>
    <x v="17"/>
    <x v="52"/>
    <s v="Actividades de cultura ambiental para la comunidad universitaria"/>
    <s v="N° de actividades de cultura ambiental realizadas (adecuación de áreas verdes, reciclaje, proyectos con estudiantes, entre otros)"/>
    <n v="0"/>
    <n v="0"/>
    <n v="0"/>
    <n v="0"/>
    <n v="0"/>
    <s v="LOGROS_x000a__x000a_LÍMITES_x000a__x000a_OBSERVACIÓN_x000a__x000a_ACCIONES DE FORTALECIMIENTO_x000a_"/>
  </r>
  <r>
    <x v="18"/>
    <x v="38"/>
    <n v="1"/>
    <x v="4"/>
    <x v="17"/>
    <x v="53"/>
    <s v="Porcentaje de cobertura de conectividad del campus "/>
    <s v="(N° de áreas con conectividad / total de áreas de la Universidad) * 101"/>
    <s v="90,00% / 85,00%"/>
    <n v="1.0588235294117647"/>
    <n v="0.5"/>
    <n v="5.0000000000000001E-3"/>
    <n v="1E-3"/>
    <s v="LOGROS_x000a_En el año 2026 se realizo incremento en las conectividad wifi de la siguiente manera Norte 2000 mb_x000a_Sede 43.  600mb_x000a_Bellas Artes.  600mb_x000a_Reg. Suan. 600 mb este incremento representa una mejoria en la navegación , tambien se logro realizar el cambio de core, contrtar equipos par ala conectividad de Soledad y Mejoras en la conectividad de Suan (proceso de contratacion) estas mejoras representan 90%_x000a__x000a_LÍMITES_x000a_Asignación presupuestal para mantenimiento de redes en las sede norte, las cuales se encuentran sin mantenimiento hace mas de 4 años_x000a_OBSERVACIÓN_x000a_Es necesrio realizar los mantenimientos e implementación de puntos que no cuentan con equipos de conectividad _x000a_ACCIONES DE FORTALECIMIENTO_x000a_Apoyo con la asignación de presupuesto para realizar los mantenimientos necesarios"/>
  </r>
  <r>
    <x v="18"/>
    <x v="38"/>
    <n v="1"/>
    <x v="4"/>
    <x v="17"/>
    <x v="53"/>
    <s v="Porcentaje de cumplimiento de necesidades de infraestructura tecnológica "/>
    <s v="(N° de equipos adquiridos / total de equipos requeridos) * 101"/>
    <s v="45,00% / 45,00%"/>
    <n v="1"/>
    <n v="0.5"/>
    <n v="5.0000000000000001E-3"/>
    <n v="1E-3"/>
    <s v="LOGROS_x000a_En el presente semestre contamos con dos procesos de contratación en curso que representan más de 100 equipos de computos para varias dependencias de la universidad._x000a_LÍMITES_x000a_Asignación presupuestal para renovación de equipos por la obsolescencia de mas de 700 equipos de computo_x000a_OBSERVACIÓN_x000a_Para implementar las nuevas tecnologicas emergentes como inteligencia artificial y otras es necesario contar con un plataforma de equipos actualizada_x000a_ACCIONES DE FORTALECIMIENTO_x000a_Asignar presupuesto para equipos y poder cambiar los equipos con obsolescencia"/>
  </r>
  <r>
    <x v="17"/>
    <x v="36"/>
    <n v="1"/>
    <x v="4"/>
    <x v="17"/>
    <x v="54"/>
    <s v="Dotación de espacios para el desarrollo de las actividades académico administrativas "/>
    <s v="N° de espacios dotados según requerimientos "/>
    <s v="19 / 20"/>
    <n v="0.95"/>
    <n v="0.95"/>
    <n v="9.4999999999999998E-3"/>
    <n v="1.9E-3"/>
    <s v="LOGROS_x000a_Se han realizado 19 actividades de campañas de cultura ambiental, (4) del Programa de Gestión Integral de Residuos, (2) del Programa de Gestión Eficiente del Agua, (1) del Programa de Gestión Eficiente de la Energía y (12) del Programa de Educacion para la Sustentabilidad. 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r>
    <x v="22"/>
    <x v="43"/>
    <n v="0"/>
    <x v="5"/>
    <x v="18"/>
    <x v="55"/>
    <s v=""/>
    <s v=""/>
    <s v=" / "/>
    <n v="0"/>
    <s v=""/>
    <n v="0"/>
    <n v="0"/>
    <s v="LOGROS_x000a__x000a_LÍMITES_x000a__x000a_OBSERVACIÓN_x000a__x000a_ACCIONES DE FORTALECIMIENTO_x000a_"/>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05112C-DA9C-1C46-A819-071AE45CDABB}" name="TablaDinámica5" cacheId="10" applyNumberFormats="0" applyBorderFormats="0" applyFontFormats="0" applyPatternFormats="0" applyAlignmentFormats="0" applyWidthHeightFormats="1" dataCaption="Valores" showMissing="0" updatedVersion="8" minRefreshableVersion="3" colGrandTotals="0" itemPrintTitles="1" createdVersion="7" indent="0" outline="1" outlineData="1" fieldListSortAscending="1">
  <location ref="S8:V57" firstHeaderRow="0" firstDataRow="1" firstDataCol="1"/>
  <pivotFields count="16">
    <pivotField showAll="0"/>
    <pivotField axis="axisRow" showAll="0" sortType="ascending">
      <items count="46">
        <item h="1" x="43"/>
        <item x="28"/>
        <item x="41"/>
        <item x="13"/>
        <item x="15"/>
        <item x="22"/>
        <item x="39"/>
        <item x="11"/>
        <item x="6"/>
        <item x="8"/>
        <item x="7"/>
        <item x="10"/>
        <item x="14"/>
        <item x="12"/>
        <item x="29"/>
        <item x="42"/>
        <item x="24"/>
        <item x="31"/>
        <item x="20"/>
        <item x="0"/>
        <item x="18"/>
        <item x="16"/>
        <item x="25"/>
        <item x="1"/>
        <item x="38"/>
        <item x="17"/>
        <item x="3"/>
        <item x="23"/>
        <item x="34"/>
        <item x="30"/>
        <item x="21"/>
        <item x="19"/>
        <item x="35"/>
        <item x="5"/>
        <item x="9"/>
        <item x="32"/>
        <item x="40"/>
        <item x="27"/>
        <item x="26"/>
        <item x="37"/>
        <item x="2"/>
        <item x="33"/>
        <item x="4"/>
        <item x="36"/>
        <item h="1" m="1" x="44"/>
        <item t="default"/>
      </items>
    </pivotField>
    <pivotField dataField="1" multipleItemSelectionAllowed="1" showAll="0"/>
    <pivotField axis="axisRow" showAll="0">
      <items count="8">
        <item h="1" x="5"/>
        <item x="0"/>
        <item x="1"/>
        <item x="2"/>
        <item x="3"/>
        <item x="4"/>
        <item h="1" m="1" x="6"/>
        <item t="default"/>
      </items>
    </pivotField>
    <pivotField showAll="0"/>
    <pivotField showAll="0"/>
    <pivotField showAll="0"/>
    <pivotField showAll="0"/>
    <pivotField showAll="0"/>
    <pivotField numFmtId="10" showAll="0"/>
    <pivotField showAll="0"/>
    <pivotField showAll="0"/>
    <pivotField showAll="0"/>
    <pivotField showAll="0"/>
    <pivotField dragToRow="0" dragToCol="0" dragToPage="0" showAll="0" defaultSubtotal="0"/>
    <pivotField dragToRow="0" dragToCol="0" dragToPage="0" showAll="0" defaultSubtotal="0"/>
  </pivotFields>
  <rowFields count="2">
    <field x="3"/>
    <field x="1"/>
  </rowFields>
  <rowItems count="49">
    <i>
      <x v="1"/>
    </i>
    <i r="1">
      <x v="3"/>
    </i>
    <i r="1">
      <x v="7"/>
    </i>
    <i r="1">
      <x v="8"/>
    </i>
    <i r="1">
      <x v="9"/>
    </i>
    <i r="1">
      <x v="10"/>
    </i>
    <i r="1">
      <x v="11"/>
    </i>
    <i r="1">
      <x v="13"/>
    </i>
    <i r="1">
      <x v="19"/>
    </i>
    <i r="1">
      <x v="23"/>
    </i>
    <i r="1">
      <x v="26"/>
    </i>
    <i r="1">
      <x v="33"/>
    </i>
    <i r="1">
      <x v="34"/>
    </i>
    <i r="1">
      <x v="40"/>
    </i>
    <i r="1">
      <x v="42"/>
    </i>
    <i>
      <x v="2"/>
    </i>
    <i r="1">
      <x v="4"/>
    </i>
    <i r="1">
      <x v="12"/>
    </i>
    <i r="1">
      <x v="20"/>
    </i>
    <i r="1">
      <x v="21"/>
    </i>
    <i r="1">
      <x v="25"/>
    </i>
    <i r="1">
      <x v="31"/>
    </i>
    <i>
      <x v="3"/>
    </i>
    <i r="1">
      <x v="5"/>
    </i>
    <i r="1">
      <x v="16"/>
    </i>
    <i r="1">
      <x v="18"/>
    </i>
    <i r="1">
      <x v="22"/>
    </i>
    <i r="1">
      <x v="27"/>
    </i>
    <i r="1">
      <x v="30"/>
    </i>
    <i r="1">
      <x v="37"/>
    </i>
    <i r="1">
      <x v="38"/>
    </i>
    <i>
      <x v="4"/>
    </i>
    <i r="1">
      <x v="1"/>
    </i>
    <i r="1">
      <x v="14"/>
    </i>
    <i r="1">
      <x v="17"/>
    </i>
    <i r="1">
      <x v="29"/>
    </i>
    <i r="1">
      <x v="35"/>
    </i>
    <i r="1">
      <x v="41"/>
    </i>
    <i>
      <x v="5"/>
    </i>
    <i r="1">
      <x v="2"/>
    </i>
    <i r="1">
      <x v="6"/>
    </i>
    <i r="1">
      <x v="15"/>
    </i>
    <i r="1">
      <x v="24"/>
    </i>
    <i r="1">
      <x v="28"/>
    </i>
    <i r="1">
      <x v="32"/>
    </i>
    <i r="1">
      <x v="36"/>
    </i>
    <i r="1">
      <x v="39"/>
    </i>
    <i r="1">
      <x v="43"/>
    </i>
    <i t="grand">
      <x/>
    </i>
  </rowItems>
  <colFields count="1">
    <field x="-2"/>
  </colFields>
  <colItems count="3">
    <i>
      <x/>
    </i>
    <i i="1">
      <x v="1"/>
    </i>
    <i i="2">
      <x v="2"/>
    </i>
  </colItems>
  <dataFields count="3">
    <dataField name="# ACTIVIDADES" fld="2" subtotal="count" baseField="2" baseItem="1"/>
    <dataField name="Cumple" fld="2" baseField="2" baseItem="1"/>
    <dataField name="EFICACIA" fld="2" subtotal="average" baseField="2"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AC0AB3-3800-3441-B840-863C08CC537A}" name="TablaDinámica2" cacheId="10" applyNumberFormats="0" applyBorderFormats="0" applyFontFormats="0" applyPatternFormats="0" applyAlignmentFormats="0" applyWidthHeightFormats="1" dataCaption="Valores" showMissing="0" updatedVersion="8" minRefreshableVersion="3" showDrill="0" rowGrandTotals="0" colGrandTotals="0" itemPrintTitles="1" createdVersion="7" indent="0" outline="1" outlineData="1" multipleFieldFilters="0" fieldListSortAscending="1">
  <location ref="X8:Z31" firstHeaderRow="0" firstDataRow="1" firstDataCol="1"/>
  <pivotFields count="16">
    <pivotField axis="axisRow" dataField="1" showAll="0" sortType="ascending">
      <items count="25">
        <item x="22"/>
        <item x="12"/>
        <item x="19"/>
        <item x="4"/>
        <item x="11"/>
        <item x="5"/>
        <item x="18"/>
        <item x="17"/>
        <item x="1"/>
        <item x="7"/>
        <item x="6"/>
        <item x="3"/>
        <item x="2"/>
        <item x="9"/>
        <item x="20"/>
        <item x="15"/>
        <item x="21"/>
        <item x="8"/>
        <item x="10"/>
        <item x="13"/>
        <item x="16"/>
        <item x="14"/>
        <item x="0"/>
        <item m="1" x="23"/>
        <item t="default"/>
      </items>
    </pivotField>
    <pivotField showAll="0" sortType="ascending"/>
    <pivotField dataField="1" multipleItemSelectionAllowed="1" showAll="0"/>
    <pivotField showAll="0"/>
    <pivotField showAll="0"/>
    <pivotField showAll="0"/>
    <pivotField showAll="0"/>
    <pivotField showAll="0"/>
    <pivotField showAll="0"/>
    <pivotField numFmtId="10" showAll="0"/>
    <pivotField showAll="0"/>
    <pivotField showAll="0"/>
    <pivotField showAll="0"/>
    <pivotField showAll="0"/>
    <pivotField dragToRow="0" dragToCol="0" dragToPage="0" showAll="0" defaultSubtotal="0"/>
    <pivotField dragToRow="0" dragToCol="0" dragToPage="0" showAll="0" defaultSubtotal="0"/>
  </pivotFields>
  <rowFields count="1">
    <field x="0"/>
  </rowFields>
  <rowItems count="23">
    <i>
      <x/>
    </i>
    <i>
      <x v="1"/>
    </i>
    <i>
      <x v="2"/>
    </i>
    <i>
      <x v="3"/>
    </i>
    <i>
      <x v="4"/>
    </i>
    <i>
      <x v="5"/>
    </i>
    <i>
      <x v="6"/>
    </i>
    <i>
      <x v="7"/>
    </i>
    <i>
      <x v="8"/>
    </i>
    <i>
      <x v="9"/>
    </i>
    <i>
      <x v="10"/>
    </i>
    <i>
      <x v="11"/>
    </i>
    <i>
      <x v="12"/>
    </i>
    <i>
      <x v="13"/>
    </i>
    <i>
      <x v="14"/>
    </i>
    <i>
      <x v="15"/>
    </i>
    <i>
      <x v="16"/>
    </i>
    <i>
      <x v="17"/>
    </i>
    <i>
      <x v="18"/>
    </i>
    <i>
      <x v="19"/>
    </i>
    <i>
      <x v="20"/>
    </i>
    <i>
      <x v="21"/>
    </i>
    <i>
      <x v="22"/>
    </i>
  </rowItems>
  <colFields count="1">
    <field x="-2"/>
  </colFields>
  <colItems count="2">
    <i>
      <x/>
    </i>
    <i i="1">
      <x v="1"/>
    </i>
  </colItems>
  <dataFields count="2">
    <dataField name="Indicadores" fld="0" subtotal="count" baseField="0" baseItem="1" numFmtId="167"/>
    <dataField name="indicador &gt;80%" fld="2" baseField="0" baseItem="1"/>
  </dataFields>
  <formats count="8">
    <format dxfId="140">
      <pivotArea collapsedLevelsAreSubtotals="1" fieldPosition="0">
        <references count="1">
          <reference field="0" count="0"/>
        </references>
      </pivotArea>
    </format>
    <format dxfId="139">
      <pivotArea outline="0" collapsedLevelsAreSubtotals="1" fieldPosition="0"/>
    </format>
    <format dxfId="138">
      <pivotArea dataOnly="0" labelOnly="1" outline="0" axis="axisValues" fieldPosition="0"/>
    </format>
    <format dxfId="137">
      <pivotArea outline="0" collapsedLevelsAreSubtotals="1" fieldPosition="0"/>
    </format>
    <format dxfId="136">
      <pivotArea dataOnly="0" labelOnly="1" fieldPosition="0">
        <references count="1">
          <reference field="0" count="0"/>
        </references>
      </pivotArea>
    </format>
    <format dxfId="135">
      <pivotArea dataOnly="0" labelOnly="1" grandRow="1" outline="0" fieldPosition="0"/>
    </format>
    <format dxfId="134">
      <pivotArea field="0" type="button" dataOnly="0" labelOnly="1" outline="0" axis="axisRow" fieldPosition="0"/>
    </format>
    <format dxfId="133">
      <pivotArea dataOnly="0" labelOnly="1" outline="0" fieldPosition="0">
        <references count="1">
          <reference field="4294967294" count="2">
            <x v="0"/>
            <x v="1"/>
          </reference>
        </references>
      </pivotArea>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3DD1D4-DC8C-9941-B056-1591F8F6FF76}" name="TablaDinámica1" cacheId="10" applyNumberFormats="0" applyBorderFormats="0" applyFontFormats="0" applyPatternFormats="0" applyAlignmentFormats="0" applyWidthHeightFormats="1" dataCaption="Valores" updatedVersion="8" minRefreshableVersion="3" rowGrandTotals="0" colGrandTotals="0" itemPrintTitles="1" createdVersion="8" indent="0" outline="1" outlineData="1" multipleFieldFilters="0" chartFormat="16" rowHeaderCaption="LÍNEAS ESTRATEGICAS">
  <location ref="B7:C13" firstHeaderRow="1" firstDataRow="1" firstDataCol="1"/>
  <pivotFields count="16">
    <pivotField showAll="0"/>
    <pivotField showAll="0"/>
    <pivotField showAll="0"/>
    <pivotField axis="axisRow" showAll="0">
      <items count="8">
        <item sd="0" x="5"/>
        <item sd="0" x="0"/>
        <item sd="0" x="1"/>
        <item sd="0" x="2"/>
        <item sd="0" x="3"/>
        <item sd="0" x="4"/>
        <item m="1" x="6"/>
        <item t="default"/>
      </items>
    </pivotField>
    <pivotField axis="axisRow" showAll="0">
      <items count="21">
        <item x="18"/>
        <item x="5"/>
        <item x="8"/>
        <item x="15"/>
        <item x="12"/>
        <item x="0"/>
        <item x="9"/>
        <item x="13"/>
        <item x="16"/>
        <item x="6"/>
        <item x="1"/>
        <item x="10"/>
        <item x="17"/>
        <item x="7"/>
        <item x="2"/>
        <item x="14"/>
        <item x="3"/>
        <item x="11"/>
        <item x="4"/>
        <item m="1" x="19"/>
        <item t="default"/>
      </items>
    </pivotField>
    <pivotField axis="axisRow" showAll="0">
      <items count="58">
        <item x="55"/>
        <item x="22"/>
        <item sd="0" x="3"/>
        <item x="32"/>
        <item x="38"/>
        <item x="19"/>
        <item x="17"/>
        <item x="50"/>
        <item x="49"/>
        <item sd="0" x="13"/>
        <item x="29"/>
        <item x="24"/>
        <item x="25"/>
        <item x="43"/>
        <item sd="0" x="0"/>
        <item sd="0" x="9"/>
        <item sd="0" x="6"/>
        <item x="36"/>
        <item x="40"/>
        <item sd="0" x="7"/>
        <item sd="0" x="14"/>
        <item sd="0" x="10"/>
        <item x="23"/>
        <item x="30"/>
        <item x="33"/>
        <item x="37"/>
        <item x="26"/>
        <item sd="0" x="4"/>
        <item x="18"/>
        <item x="44"/>
        <item sd="0" x="1"/>
        <item x="20"/>
        <item x="51"/>
        <item x="39"/>
        <item x="41"/>
        <item sd="0" x="5"/>
        <item x="21"/>
        <item sd="0" x="8"/>
        <item x="52"/>
        <item x="31"/>
        <item sd="0" x="15"/>
        <item x="42"/>
        <item sd="0" x="2"/>
        <item sd="0" x="11"/>
        <item x="45"/>
        <item x="34"/>
        <item x="27"/>
        <item x="28"/>
        <item x="53"/>
        <item x="46"/>
        <item sd="0" x="12"/>
        <item x="35"/>
        <item sd="0" x="16"/>
        <item x="47"/>
        <item x="54"/>
        <item x="48"/>
        <item m="1" x="56"/>
        <item t="default"/>
      </items>
    </pivotField>
    <pivotField showAll="0"/>
    <pivotField showAll="0"/>
    <pivotField showAll="0"/>
    <pivotField numFmtId="10" showAll="0"/>
    <pivotField showAll="0"/>
    <pivotField dataField="1" numFmtId="10" showAll="0"/>
    <pivotField showAll="0"/>
    <pivotField showAll="0"/>
    <pivotField dragToRow="0" dragToCol="0" dragToPage="0" showAll="0" defaultSubtotal="0"/>
    <pivotField dragToRow="0" dragToCol="0" dragToPage="0" showAll="0" defaultSubtotal="0"/>
  </pivotFields>
  <rowFields count="3">
    <field x="3"/>
    <field x="4"/>
    <field x="5"/>
  </rowFields>
  <rowItems count="6">
    <i>
      <x/>
    </i>
    <i>
      <x v="1"/>
    </i>
    <i>
      <x v="2"/>
    </i>
    <i>
      <x v="3"/>
    </i>
    <i>
      <x v="4"/>
    </i>
    <i>
      <x v="5"/>
    </i>
  </rowItems>
  <colItems count="1">
    <i/>
  </colItems>
  <dataFields count="1">
    <dataField name="Suma de cum.linea" fld="11" baseField="0" baseItem="0" numFmtId="10"/>
  </dataFields>
  <formats count="96">
    <format dxfId="236">
      <pivotArea dataOnly="0" labelOnly="1" grandRow="1" outline="0" fieldPosition="0"/>
    </format>
    <format dxfId="235">
      <pivotArea dataOnly="0" labelOnly="1" grandRow="1" outline="0" fieldPosition="0"/>
    </format>
    <format dxfId="234">
      <pivotArea type="all" dataOnly="0" outline="0" fieldPosition="0"/>
    </format>
    <format dxfId="233">
      <pivotArea dataOnly="0" labelOnly="1" outline="0" axis="axisValues" fieldPosition="0"/>
    </format>
    <format dxfId="232">
      <pivotArea outline="0" collapsedLevelsAreSubtotals="1" fieldPosition="0"/>
    </format>
    <format dxfId="231">
      <pivotArea outline="0" collapsedLevelsAreSubtotals="1" fieldPosition="0"/>
    </format>
    <format dxfId="230">
      <pivotArea dataOnly="0" labelOnly="1" outline="0" axis="axisValues" fieldPosition="0"/>
    </format>
    <format dxfId="229">
      <pivotArea dataOnly="0" labelOnly="1" outline="0" axis="axisValues" fieldPosition="0"/>
    </format>
    <format dxfId="228">
      <pivotArea dataOnly="0" labelOnly="1" outline="0" axis="axisValues" fieldPosition="0"/>
    </format>
    <format dxfId="227">
      <pivotArea dataOnly="0" labelOnly="1" outline="0" axis="axisValues" fieldPosition="0"/>
    </format>
    <format dxfId="226">
      <pivotArea dataOnly="0" labelOnly="1" outline="0" axis="axisValues" fieldPosition="0"/>
    </format>
    <format dxfId="225">
      <pivotArea dataOnly="0" labelOnly="1" outline="0" axis="axisValues" fieldPosition="0"/>
    </format>
    <format dxfId="224">
      <pivotArea collapsedLevelsAreSubtotals="1" fieldPosition="0">
        <references count="1">
          <reference field="3" count="1">
            <x v="1"/>
          </reference>
        </references>
      </pivotArea>
    </format>
    <format dxfId="223">
      <pivotArea collapsedLevelsAreSubtotals="1" fieldPosition="0">
        <references count="2">
          <reference field="3" count="1" selected="0">
            <x v="1"/>
          </reference>
          <reference field="4" count="1">
            <x v="5"/>
          </reference>
        </references>
      </pivotArea>
    </format>
    <format dxfId="222">
      <pivotArea collapsedLevelsAreSubtotals="1" fieldPosition="0">
        <references count="3">
          <reference field="3" count="1" selected="0">
            <x v="1"/>
          </reference>
          <reference field="4" count="1" selected="0">
            <x v="5"/>
          </reference>
          <reference field="5" count="3">
            <x v="14"/>
            <x v="30"/>
            <x v="42"/>
          </reference>
        </references>
      </pivotArea>
    </format>
    <format dxfId="221">
      <pivotArea collapsedLevelsAreSubtotals="1" fieldPosition="0">
        <references count="2">
          <reference field="3" count="1" selected="0">
            <x v="1"/>
          </reference>
          <reference field="4" count="1">
            <x v="10"/>
          </reference>
        </references>
      </pivotArea>
    </format>
    <format dxfId="220">
      <pivotArea collapsedLevelsAreSubtotals="1" fieldPosition="0">
        <references count="3">
          <reference field="3" count="1" selected="0">
            <x v="1"/>
          </reference>
          <reference field="4" count="1" selected="0">
            <x v="10"/>
          </reference>
          <reference field="5" count="3">
            <x v="2"/>
            <x v="27"/>
            <x v="35"/>
          </reference>
        </references>
      </pivotArea>
    </format>
    <format dxfId="219">
      <pivotArea collapsedLevelsAreSubtotals="1" fieldPosition="0">
        <references count="2">
          <reference field="3" count="1" selected="0">
            <x v="1"/>
          </reference>
          <reference field="4" count="1">
            <x v="14"/>
          </reference>
        </references>
      </pivotArea>
    </format>
    <format dxfId="218">
      <pivotArea collapsedLevelsAreSubtotals="1" fieldPosition="0">
        <references count="3">
          <reference field="3" count="1" selected="0">
            <x v="1"/>
          </reference>
          <reference field="4" count="1" selected="0">
            <x v="14"/>
          </reference>
          <reference field="5" count="3">
            <x v="16"/>
            <x v="19"/>
            <x v="37"/>
          </reference>
        </references>
      </pivotArea>
    </format>
    <format dxfId="217">
      <pivotArea collapsedLevelsAreSubtotals="1" fieldPosition="0">
        <references count="2">
          <reference field="3" count="1" selected="0">
            <x v="1"/>
          </reference>
          <reference field="4" count="1">
            <x v="16"/>
          </reference>
        </references>
      </pivotArea>
    </format>
    <format dxfId="216">
      <pivotArea collapsedLevelsAreSubtotals="1" fieldPosition="0">
        <references count="3">
          <reference field="3" count="1" selected="0">
            <x v="1"/>
          </reference>
          <reference field="4" count="1" selected="0">
            <x v="16"/>
          </reference>
          <reference field="5" count="4">
            <x v="15"/>
            <x v="21"/>
            <x v="43"/>
            <x v="50"/>
          </reference>
        </references>
      </pivotArea>
    </format>
    <format dxfId="215">
      <pivotArea collapsedLevelsAreSubtotals="1" fieldPosition="0">
        <references count="2">
          <reference field="3" count="1" selected="0">
            <x v="1"/>
          </reference>
          <reference field="4" count="1">
            <x v="18"/>
          </reference>
        </references>
      </pivotArea>
    </format>
    <format dxfId="214">
      <pivotArea collapsedLevelsAreSubtotals="1" fieldPosition="0">
        <references count="3">
          <reference field="3" count="1" selected="0">
            <x v="1"/>
          </reference>
          <reference field="4" count="1" selected="0">
            <x v="18"/>
          </reference>
          <reference field="5" count="4">
            <x v="9"/>
            <x v="20"/>
            <x v="40"/>
            <x v="52"/>
          </reference>
        </references>
      </pivotArea>
    </format>
    <format dxfId="213">
      <pivotArea collapsedLevelsAreSubtotals="1" fieldPosition="0">
        <references count="1">
          <reference field="3" count="1">
            <x v="2"/>
          </reference>
        </references>
      </pivotArea>
    </format>
    <format dxfId="212">
      <pivotArea collapsedLevelsAreSubtotals="1" fieldPosition="0">
        <references count="2">
          <reference field="3" count="1" selected="0">
            <x v="2"/>
          </reference>
          <reference field="4" count="1">
            <x v="1"/>
          </reference>
        </references>
      </pivotArea>
    </format>
    <format dxfId="211">
      <pivotArea collapsedLevelsAreSubtotals="1" fieldPosition="0">
        <references count="3">
          <reference field="3" count="1" selected="0">
            <x v="2"/>
          </reference>
          <reference field="4" count="1" selected="0">
            <x v="1"/>
          </reference>
          <reference field="5" count="2">
            <x v="6"/>
            <x v="28"/>
          </reference>
        </references>
      </pivotArea>
    </format>
    <format dxfId="210">
      <pivotArea collapsedLevelsAreSubtotals="1" fieldPosition="0">
        <references count="2">
          <reference field="3" count="1" selected="0">
            <x v="2"/>
          </reference>
          <reference field="4" count="1">
            <x v="9"/>
          </reference>
        </references>
      </pivotArea>
    </format>
    <format dxfId="209">
      <pivotArea collapsedLevelsAreSubtotals="1" fieldPosition="0">
        <references count="3">
          <reference field="3" count="1" selected="0">
            <x v="2"/>
          </reference>
          <reference field="4" count="1" selected="0">
            <x v="9"/>
          </reference>
          <reference field="5" count="3">
            <x v="5"/>
            <x v="31"/>
            <x v="36"/>
          </reference>
        </references>
      </pivotArea>
    </format>
    <format dxfId="208">
      <pivotArea collapsedLevelsAreSubtotals="1" fieldPosition="0">
        <references count="2">
          <reference field="3" count="1" selected="0">
            <x v="2"/>
          </reference>
          <reference field="4" count="1">
            <x v="13"/>
          </reference>
        </references>
      </pivotArea>
    </format>
    <format dxfId="207">
      <pivotArea collapsedLevelsAreSubtotals="1" fieldPosition="0">
        <references count="3">
          <reference field="3" count="1" selected="0">
            <x v="2"/>
          </reference>
          <reference field="4" count="1" selected="0">
            <x v="13"/>
          </reference>
          <reference field="5" count="2">
            <x v="1"/>
            <x v="22"/>
          </reference>
        </references>
      </pivotArea>
    </format>
    <format dxfId="206">
      <pivotArea collapsedLevelsAreSubtotals="1" fieldPosition="0">
        <references count="1">
          <reference field="3" count="1">
            <x v="3"/>
          </reference>
        </references>
      </pivotArea>
    </format>
    <format dxfId="205">
      <pivotArea collapsedLevelsAreSubtotals="1" fieldPosition="0">
        <references count="2">
          <reference field="3" count="1" selected="0">
            <x v="3"/>
          </reference>
          <reference field="4" count="1">
            <x v="2"/>
          </reference>
        </references>
      </pivotArea>
    </format>
    <format dxfId="204">
      <pivotArea collapsedLevelsAreSubtotals="1" fieldPosition="0">
        <references count="3">
          <reference field="3" count="1" selected="0">
            <x v="3"/>
          </reference>
          <reference field="4" count="1" selected="0">
            <x v="2"/>
          </reference>
          <reference field="5" count="1">
            <x v="11"/>
          </reference>
        </references>
      </pivotArea>
    </format>
    <format dxfId="203">
      <pivotArea collapsedLevelsAreSubtotals="1" fieldPosition="0">
        <references count="2">
          <reference field="3" count="1" selected="0">
            <x v="3"/>
          </reference>
          <reference field="4" count="1">
            <x v="6"/>
          </reference>
        </references>
      </pivotArea>
    </format>
    <format dxfId="202">
      <pivotArea collapsedLevelsAreSubtotals="1" fieldPosition="0">
        <references count="3">
          <reference field="3" count="1" selected="0">
            <x v="3"/>
          </reference>
          <reference field="4" count="1" selected="0">
            <x v="6"/>
          </reference>
          <reference field="5" count="4">
            <x v="12"/>
            <x v="26"/>
            <x v="46"/>
            <x v="47"/>
          </reference>
        </references>
      </pivotArea>
    </format>
    <format dxfId="201">
      <pivotArea collapsedLevelsAreSubtotals="1" fieldPosition="0">
        <references count="2">
          <reference field="3" count="1" selected="0">
            <x v="3"/>
          </reference>
          <reference field="4" count="1">
            <x v="11"/>
          </reference>
        </references>
      </pivotArea>
    </format>
    <format dxfId="200">
      <pivotArea collapsedLevelsAreSubtotals="1" fieldPosition="0">
        <references count="3">
          <reference field="3" count="1" selected="0">
            <x v="3"/>
          </reference>
          <reference field="4" count="1" selected="0">
            <x v="11"/>
          </reference>
          <reference field="5" count="3">
            <x v="10"/>
            <x v="23"/>
            <x v="39"/>
          </reference>
        </references>
      </pivotArea>
    </format>
    <format dxfId="199">
      <pivotArea collapsedLevelsAreSubtotals="1" fieldPosition="0">
        <references count="2">
          <reference field="3" count="1" selected="0">
            <x v="3"/>
          </reference>
          <reference field="4" count="1">
            <x v="17"/>
          </reference>
        </references>
      </pivotArea>
    </format>
    <format dxfId="198">
      <pivotArea collapsedLevelsAreSubtotals="1" fieldPosition="0">
        <references count="3">
          <reference field="3" count="1" selected="0">
            <x v="3"/>
          </reference>
          <reference field="4" count="1" selected="0">
            <x v="17"/>
          </reference>
          <reference field="5" count="4">
            <x v="3"/>
            <x v="24"/>
            <x v="45"/>
            <x v="51"/>
          </reference>
        </references>
      </pivotArea>
    </format>
    <format dxfId="197">
      <pivotArea collapsedLevelsAreSubtotals="1" fieldPosition="0">
        <references count="1">
          <reference field="3" count="1">
            <x v="4"/>
          </reference>
        </references>
      </pivotArea>
    </format>
    <format dxfId="196">
      <pivotArea collapsedLevelsAreSubtotals="1" fieldPosition="0">
        <references count="2">
          <reference field="3" count="1" selected="0">
            <x v="4"/>
          </reference>
          <reference field="4" count="1">
            <x v="4"/>
          </reference>
        </references>
      </pivotArea>
    </format>
    <format dxfId="195">
      <pivotArea collapsedLevelsAreSubtotals="1" fieldPosition="0">
        <references count="3">
          <reference field="3" count="1" selected="0">
            <x v="4"/>
          </reference>
          <reference field="4" count="1" selected="0">
            <x v="4"/>
          </reference>
          <reference field="5" count="2">
            <x v="17"/>
            <x v="25"/>
          </reference>
        </references>
      </pivotArea>
    </format>
    <format dxfId="194">
      <pivotArea collapsedLevelsAreSubtotals="1" fieldPosition="0">
        <references count="2">
          <reference field="3" count="1" selected="0">
            <x v="4"/>
          </reference>
          <reference field="4" count="1">
            <x v="7"/>
          </reference>
        </references>
      </pivotArea>
    </format>
    <format dxfId="193">
      <pivotArea collapsedLevelsAreSubtotals="1" fieldPosition="0">
        <references count="3">
          <reference field="3" count="1" selected="0">
            <x v="4"/>
          </reference>
          <reference field="4" count="1" selected="0">
            <x v="7"/>
          </reference>
          <reference field="5" count="2">
            <x v="4"/>
            <x v="33"/>
          </reference>
        </references>
      </pivotArea>
    </format>
    <format dxfId="192">
      <pivotArea collapsedLevelsAreSubtotals="1" fieldPosition="0">
        <references count="2">
          <reference field="3" count="1" selected="0">
            <x v="4"/>
          </reference>
          <reference field="4" count="1">
            <x v="15"/>
          </reference>
        </references>
      </pivotArea>
    </format>
    <format dxfId="191">
      <pivotArea collapsedLevelsAreSubtotals="1" fieldPosition="0">
        <references count="3">
          <reference field="3" count="1" selected="0">
            <x v="4"/>
          </reference>
          <reference field="4" count="1" selected="0">
            <x v="15"/>
          </reference>
          <reference field="5" count="3">
            <x v="18"/>
            <x v="34"/>
            <x v="41"/>
          </reference>
        </references>
      </pivotArea>
    </format>
    <format dxfId="190">
      <pivotArea collapsedLevelsAreSubtotals="1" fieldPosition="0">
        <references count="1">
          <reference field="3" count="1">
            <x v="5"/>
          </reference>
        </references>
      </pivotArea>
    </format>
    <format dxfId="189">
      <pivotArea collapsedLevelsAreSubtotals="1" fieldPosition="0">
        <references count="2">
          <reference field="3" count="1" selected="0">
            <x v="5"/>
          </reference>
          <reference field="4" count="1">
            <x v="3"/>
          </reference>
        </references>
      </pivotArea>
    </format>
    <format dxfId="188">
      <pivotArea collapsedLevelsAreSubtotals="1" fieldPosition="0">
        <references count="3">
          <reference field="3" count="1" selected="0">
            <x v="5"/>
          </reference>
          <reference field="4" count="1" selected="0">
            <x v="3"/>
          </reference>
          <reference field="5" count="6">
            <x v="13"/>
            <x v="29"/>
            <x v="44"/>
            <x v="49"/>
            <x v="53"/>
            <x v="55"/>
          </reference>
        </references>
      </pivotArea>
    </format>
    <format dxfId="187">
      <pivotArea collapsedLevelsAreSubtotals="1" fieldPosition="0">
        <references count="2">
          <reference field="3" count="1" selected="0">
            <x v="5"/>
          </reference>
          <reference field="4" count="1">
            <x v="8"/>
          </reference>
        </references>
      </pivotArea>
    </format>
    <format dxfId="186">
      <pivotArea collapsedLevelsAreSubtotals="1" fieldPosition="0">
        <references count="3">
          <reference field="3" count="1" selected="0">
            <x v="5"/>
          </reference>
          <reference field="4" count="1" selected="0">
            <x v="8"/>
          </reference>
          <reference field="5" count="1">
            <x v="8"/>
          </reference>
        </references>
      </pivotArea>
    </format>
    <format dxfId="185">
      <pivotArea collapsedLevelsAreSubtotals="1" fieldPosition="0">
        <references count="2">
          <reference field="3" count="1" selected="0">
            <x v="5"/>
          </reference>
          <reference field="4" count="1">
            <x v="12"/>
          </reference>
        </references>
      </pivotArea>
    </format>
    <format dxfId="184">
      <pivotArea collapsedLevelsAreSubtotals="1" fieldPosition="0">
        <references count="3">
          <reference field="3" count="1" selected="0">
            <x v="5"/>
          </reference>
          <reference field="4" count="1" selected="0">
            <x v="12"/>
          </reference>
          <reference field="5" count="5">
            <x v="7"/>
            <x v="32"/>
            <x v="38"/>
            <x v="48"/>
            <x v="54"/>
          </reference>
        </references>
      </pivotArea>
    </format>
    <format dxfId="183">
      <pivotArea dataOnly="0" labelOnly="1" outline="0" axis="axisValues" fieldPosition="0"/>
    </format>
    <format dxfId="182">
      <pivotArea collapsedLevelsAreSubtotals="1" fieldPosition="0">
        <references count="1">
          <reference field="3" count="1">
            <x v="1"/>
          </reference>
        </references>
      </pivotArea>
    </format>
    <format dxfId="181">
      <pivotArea collapsedLevelsAreSubtotals="1" fieldPosition="0">
        <references count="2">
          <reference field="3" count="1" selected="0">
            <x v="1"/>
          </reference>
          <reference field="4" count="1">
            <x v="5"/>
          </reference>
        </references>
      </pivotArea>
    </format>
    <format dxfId="180">
      <pivotArea collapsedLevelsAreSubtotals="1" fieldPosition="0">
        <references count="3">
          <reference field="3" count="1" selected="0">
            <x v="1"/>
          </reference>
          <reference field="4" count="1" selected="0">
            <x v="5"/>
          </reference>
          <reference field="5" count="3">
            <x v="14"/>
            <x v="30"/>
            <x v="42"/>
          </reference>
        </references>
      </pivotArea>
    </format>
    <format dxfId="179">
      <pivotArea collapsedLevelsAreSubtotals="1" fieldPosition="0">
        <references count="2">
          <reference field="3" count="1" selected="0">
            <x v="1"/>
          </reference>
          <reference field="4" count="1">
            <x v="10"/>
          </reference>
        </references>
      </pivotArea>
    </format>
    <format dxfId="178">
      <pivotArea collapsedLevelsAreSubtotals="1" fieldPosition="0">
        <references count="3">
          <reference field="3" count="1" selected="0">
            <x v="1"/>
          </reference>
          <reference field="4" count="1" selected="0">
            <x v="10"/>
          </reference>
          <reference field="5" count="3">
            <x v="2"/>
            <x v="27"/>
            <x v="35"/>
          </reference>
        </references>
      </pivotArea>
    </format>
    <format dxfId="177">
      <pivotArea collapsedLevelsAreSubtotals="1" fieldPosition="0">
        <references count="2">
          <reference field="3" count="1" selected="0">
            <x v="1"/>
          </reference>
          <reference field="4" count="1">
            <x v="14"/>
          </reference>
        </references>
      </pivotArea>
    </format>
    <format dxfId="176">
      <pivotArea collapsedLevelsAreSubtotals="1" fieldPosition="0">
        <references count="3">
          <reference field="3" count="1" selected="0">
            <x v="1"/>
          </reference>
          <reference field="4" count="1" selected="0">
            <x v="14"/>
          </reference>
          <reference field="5" count="3">
            <x v="16"/>
            <x v="19"/>
            <x v="37"/>
          </reference>
        </references>
      </pivotArea>
    </format>
    <format dxfId="175">
      <pivotArea collapsedLevelsAreSubtotals="1" fieldPosition="0">
        <references count="2">
          <reference field="3" count="1" selected="0">
            <x v="1"/>
          </reference>
          <reference field="4" count="1">
            <x v="16"/>
          </reference>
        </references>
      </pivotArea>
    </format>
    <format dxfId="174">
      <pivotArea collapsedLevelsAreSubtotals="1" fieldPosition="0">
        <references count="3">
          <reference field="3" count="1" selected="0">
            <x v="1"/>
          </reference>
          <reference field="4" count="1" selected="0">
            <x v="16"/>
          </reference>
          <reference field="5" count="4">
            <x v="15"/>
            <x v="21"/>
            <x v="43"/>
            <x v="50"/>
          </reference>
        </references>
      </pivotArea>
    </format>
    <format dxfId="173">
      <pivotArea collapsedLevelsAreSubtotals="1" fieldPosition="0">
        <references count="2">
          <reference field="3" count="1" selected="0">
            <x v="1"/>
          </reference>
          <reference field="4" count="1">
            <x v="18"/>
          </reference>
        </references>
      </pivotArea>
    </format>
    <format dxfId="172">
      <pivotArea collapsedLevelsAreSubtotals="1" fieldPosition="0">
        <references count="3">
          <reference field="3" count="1" selected="0">
            <x v="1"/>
          </reference>
          <reference field="4" count="1" selected="0">
            <x v="18"/>
          </reference>
          <reference field="5" count="4">
            <x v="9"/>
            <x v="20"/>
            <x v="40"/>
            <x v="52"/>
          </reference>
        </references>
      </pivotArea>
    </format>
    <format dxfId="171">
      <pivotArea collapsedLevelsAreSubtotals="1" fieldPosition="0">
        <references count="1">
          <reference field="3" count="1">
            <x v="2"/>
          </reference>
        </references>
      </pivotArea>
    </format>
    <format dxfId="170">
      <pivotArea collapsedLevelsAreSubtotals="1" fieldPosition="0">
        <references count="2">
          <reference field="3" count="1" selected="0">
            <x v="2"/>
          </reference>
          <reference field="4" count="1">
            <x v="1"/>
          </reference>
        </references>
      </pivotArea>
    </format>
    <format dxfId="169">
      <pivotArea collapsedLevelsAreSubtotals="1" fieldPosition="0">
        <references count="3">
          <reference field="3" count="1" selected="0">
            <x v="2"/>
          </reference>
          <reference field="4" count="1" selected="0">
            <x v="1"/>
          </reference>
          <reference field="5" count="2">
            <x v="6"/>
            <x v="28"/>
          </reference>
        </references>
      </pivotArea>
    </format>
    <format dxfId="168">
      <pivotArea collapsedLevelsAreSubtotals="1" fieldPosition="0">
        <references count="2">
          <reference field="3" count="1" selected="0">
            <x v="2"/>
          </reference>
          <reference field="4" count="1">
            <x v="9"/>
          </reference>
        </references>
      </pivotArea>
    </format>
    <format dxfId="167">
      <pivotArea collapsedLevelsAreSubtotals="1" fieldPosition="0">
        <references count="3">
          <reference field="3" count="1" selected="0">
            <x v="2"/>
          </reference>
          <reference field="4" count="1" selected="0">
            <x v="9"/>
          </reference>
          <reference field="5" count="3">
            <x v="5"/>
            <x v="31"/>
            <x v="36"/>
          </reference>
        </references>
      </pivotArea>
    </format>
    <format dxfId="166">
      <pivotArea collapsedLevelsAreSubtotals="1" fieldPosition="0">
        <references count="2">
          <reference field="3" count="1" selected="0">
            <x v="2"/>
          </reference>
          <reference field="4" count="1">
            <x v="13"/>
          </reference>
        </references>
      </pivotArea>
    </format>
    <format dxfId="165">
      <pivotArea collapsedLevelsAreSubtotals="1" fieldPosition="0">
        <references count="3">
          <reference field="3" count="1" selected="0">
            <x v="2"/>
          </reference>
          <reference field="4" count="1" selected="0">
            <x v="13"/>
          </reference>
          <reference field="5" count="2">
            <x v="1"/>
            <x v="22"/>
          </reference>
        </references>
      </pivotArea>
    </format>
    <format dxfId="164">
      <pivotArea collapsedLevelsAreSubtotals="1" fieldPosition="0">
        <references count="1">
          <reference field="3" count="1">
            <x v="3"/>
          </reference>
        </references>
      </pivotArea>
    </format>
    <format dxfId="163">
      <pivotArea collapsedLevelsAreSubtotals="1" fieldPosition="0">
        <references count="2">
          <reference field="3" count="1" selected="0">
            <x v="3"/>
          </reference>
          <reference field="4" count="1">
            <x v="2"/>
          </reference>
        </references>
      </pivotArea>
    </format>
    <format dxfId="162">
      <pivotArea collapsedLevelsAreSubtotals="1" fieldPosition="0">
        <references count="3">
          <reference field="3" count="1" selected="0">
            <x v="3"/>
          </reference>
          <reference field="4" count="1" selected="0">
            <x v="2"/>
          </reference>
          <reference field="5" count="1">
            <x v="11"/>
          </reference>
        </references>
      </pivotArea>
    </format>
    <format dxfId="161">
      <pivotArea collapsedLevelsAreSubtotals="1" fieldPosition="0">
        <references count="2">
          <reference field="3" count="1" selected="0">
            <x v="3"/>
          </reference>
          <reference field="4" count="1">
            <x v="6"/>
          </reference>
        </references>
      </pivotArea>
    </format>
    <format dxfId="160">
      <pivotArea collapsedLevelsAreSubtotals="1" fieldPosition="0">
        <references count="3">
          <reference field="3" count="1" selected="0">
            <x v="3"/>
          </reference>
          <reference field="4" count="1" selected="0">
            <x v="6"/>
          </reference>
          <reference field="5" count="4">
            <x v="12"/>
            <x v="26"/>
            <x v="46"/>
            <x v="47"/>
          </reference>
        </references>
      </pivotArea>
    </format>
    <format dxfId="159">
      <pivotArea collapsedLevelsAreSubtotals="1" fieldPosition="0">
        <references count="2">
          <reference field="3" count="1" selected="0">
            <x v="3"/>
          </reference>
          <reference field="4" count="1">
            <x v="11"/>
          </reference>
        </references>
      </pivotArea>
    </format>
    <format dxfId="158">
      <pivotArea collapsedLevelsAreSubtotals="1" fieldPosition="0">
        <references count="3">
          <reference field="3" count="1" selected="0">
            <x v="3"/>
          </reference>
          <reference field="4" count="1" selected="0">
            <x v="11"/>
          </reference>
          <reference field="5" count="3">
            <x v="10"/>
            <x v="23"/>
            <x v="39"/>
          </reference>
        </references>
      </pivotArea>
    </format>
    <format dxfId="157">
      <pivotArea collapsedLevelsAreSubtotals="1" fieldPosition="0">
        <references count="2">
          <reference field="3" count="1" selected="0">
            <x v="3"/>
          </reference>
          <reference field="4" count="1">
            <x v="17"/>
          </reference>
        </references>
      </pivotArea>
    </format>
    <format dxfId="156">
      <pivotArea collapsedLevelsAreSubtotals="1" fieldPosition="0">
        <references count="3">
          <reference field="3" count="1" selected="0">
            <x v="3"/>
          </reference>
          <reference field="4" count="1" selected="0">
            <x v="17"/>
          </reference>
          <reference field="5" count="4">
            <x v="3"/>
            <x v="24"/>
            <x v="45"/>
            <x v="51"/>
          </reference>
        </references>
      </pivotArea>
    </format>
    <format dxfId="155">
      <pivotArea collapsedLevelsAreSubtotals="1" fieldPosition="0">
        <references count="1">
          <reference field="3" count="1">
            <x v="4"/>
          </reference>
        </references>
      </pivotArea>
    </format>
    <format dxfId="154">
      <pivotArea collapsedLevelsAreSubtotals="1" fieldPosition="0">
        <references count="2">
          <reference field="3" count="1" selected="0">
            <x v="4"/>
          </reference>
          <reference field="4" count="1">
            <x v="4"/>
          </reference>
        </references>
      </pivotArea>
    </format>
    <format dxfId="153">
      <pivotArea collapsedLevelsAreSubtotals="1" fieldPosition="0">
        <references count="3">
          <reference field="3" count="1" selected="0">
            <x v="4"/>
          </reference>
          <reference field="4" count="1" selected="0">
            <x v="4"/>
          </reference>
          <reference field="5" count="2">
            <x v="17"/>
            <x v="25"/>
          </reference>
        </references>
      </pivotArea>
    </format>
    <format dxfId="152">
      <pivotArea collapsedLevelsAreSubtotals="1" fieldPosition="0">
        <references count="2">
          <reference field="3" count="1" selected="0">
            <x v="4"/>
          </reference>
          <reference field="4" count="1">
            <x v="7"/>
          </reference>
        </references>
      </pivotArea>
    </format>
    <format dxfId="151">
      <pivotArea collapsedLevelsAreSubtotals="1" fieldPosition="0">
        <references count="3">
          <reference field="3" count="1" selected="0">
            <x v="4"/>
          </reference>
          <reference field="4" count="1" selected="0">
            <x v="7"/>
          </reference>
          <reference field="5" count="2">
            <x v="4"/>
            <x v="33"/>
          </reference>
        </references>
      </pivotArea>
    </format>
    <format dxfId="150">
      <pivotArea collapsedLevelsAreSubtotals="1" fieldPosition="0">
        <references count="2">
          <reference field="3" count="1" selected="0">
            <x v="4"/>
          </reference>
          <reference field="4" count="1">
            <x v="15"/>
          </reference>
        </references>
      </pivotArea>
    </format>
    <format dxfId="149">
      <pivotArea collapsedLevelsAreSubtotals="1" fieldPosition="0">
        <references count="3">
          <reference field="3" count="1" selected="0">
            <x v="4"/>
          </reference>
          <reference field="4" count="1" selected="0">
            <x v="15"/>
          </reference>
          <reference field="5" count="3">
            <x v="18"/>
            <x v="34"/>
            <x v="41"/>
          </reference>
        </references>
      </pivotArea>
    </format>
    <format dxfId="148">
      <pivotArea collapsedLevelsAreSubtotals="1" fieldPosition="0">
        <references count="1">
          <reference field="3" count="1">
            <x v="5"/>
          </reference>
        </references>
      </pivotArea>
    </format>
    <format dxfId="147">
      <pivotArea collapsedLevelsAreSubtotals="1" fieldPosition="0">
        <references count="2">
          <reference field="3" count="1" selected="0">
            <x v="5"/>
          </reference>
          <reference field="4" count="1">
            <x v="3"/>
          </reference>
        </references>
      </pivotArea>
    </format>
    <format dxfId="146">
      <pivotArea collapsedLevelsAreSubtotals="1" fieldPosition="0">
        <references count="3">
          <reference field="3" count="1" selected="0">
            <x v="5"/>
          </reference>
          <reference field="4" count="1" selected="0">
            <x v="3"/>
          </reference>
          <reference field="5" count="6">
            <x v="13"/>
            <x v="29"/>
            <x v="44"/>
            <x v="49"/>
            <x v="53"/>
            <x v="55"/>
          </reference>
        </references>
      </pivotArea>
    </format>
    <format dxfId="145">
      <pivotArea collapsedLevelsAreSubtotals="1" fieldPosition="0">
        <references count="2">
          <reference field="3" count="1" selected="0">
            <x v="5"/>
          </reference>
          <reference field="4" count="1">
            <x v="8"/>
          </reference>
        </references>
      </pivotArea>
    </format>
    <format dxfId="144">
      <pivotArea collapsedLevelsAreSubtotals="1" fieldPosition="0">
        <references count="3">
          <reference field="3" count="1" selected="0">
            <x v="5"/>
          </reference>
          <reference field="4" count="1" selected="0">
            <x v="8"/>
          </reference>
          <reference field="5" count="1">
            <x v="8"/>
          </reference>
        </references>
      </pivotArea>
    </format>
    <format dxfId="143">
      <pivotArea collapsedLevelsAreSubtotals="1" fieldPosition="0">
        <references count="2">
          <reference field="3" count="1" selected="0">
            <x v="5"/>
          </reference>
          <reference field="4" count="1">
            <x v="12"/>
          </reference>
        </references>
      </pivotArea>
    </format>
    <format dxfId="142">
      <pivotArea collapsedLevelsAreSubtotals="1" fieldPosition="0">
        <references count="3">
          <reference field="3" count="1" selected="0">
            <x v="5"/>
          </reference>
          <reference field="4" count="1" selected="0">
            <x v="12"/>
          </reference>
          <reference field="5" count="5">
            <x v="7"/>
            <x v="32"/>
            <x v="38"/>
            <x v="48"/>
            <x v="54"/>
          </reference>
        </references>
      </pivotArea>
    </format>
    <format dxfId="141">
      <pivotArea field="3" type="button" dataOnly="0" labelOnly="1" outline="0" axis="axisRow" fieldPosition="0"/>
    </format>
  </formats>
  <chartFormats count="2">
    <chartFormat chart="10" format="35" series="1">
      <pivotArea type="data" outline="0" fieldPosition="0">
        <references count="1">
          <reference field="4294967294" count="1" selected="0">
            <x v="0"/>
          </reference>
        </references>
      </pivotArea>
    </chartFormat>
    <chartFormat chart="0" format="15" series="1">
      <pivotArea type="data" outline="0" fieldPosition="0">
        <references count="1">
          <reference field="4294967294" count="1" selected="0">
            <x v="0"/>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601961-0B84-9C47-A80A-3D035BD82867}" name="TablaDinámica1"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K100:O157" firstHeaderRow="0" firstDataRow="1" firstDataCol="3"/>
  <pivotFields count="7">
    <pivotField axis="axisRow" compact="0" outline="0" showAll="0" defaultSubtotal="0">
      <items count="6">
        <item x="1"/>
        <item x="2"/>
        <item x="3"/>
        <item x="4"/>
        <item x="5"/>
        <item x="0"/>
      </items>
    </pivotField>
    <pivotField compact="0" outline="0" showAll="0" defaultSubtotal="0"/>
    <pivotField compact="0" outline="0" showAll="0" defaultSubtotal="0"/>
    <pivotField axis="axisRow" compact="0" outline="0" showAll="0" defaultSubtotal="0">
      <items count="19">
        <item x="6"/>
        <item x="9"/>
        <item x="16"/>
        <item x="13"/>
        <item x="1"/>
        <item x="10"/>
        <item x="14"/>
        <item x="17"/>
        <item x="7"/>
        <item x="2"/>
        <item x="11"/>
        <item x="18"/>
        <item x="8"/>
        <item x="3"/>
        <item x="15"/>
        <item x="4"/>
        <item x="12"/>
        <item x="5"/>
        <item x="0"/>
      </items>
    </pivotField>
    <pivotField compact="0" outline="0" showAll="0" defaultSubtotal="0"/>
    <pivotField axis="axisRow" compact="0" outline="0" showAll="0" defaultSubtotal="0">
      <items count="56">
        <item x="23"/>
        <item x="4"/>
        <item x="33"/>
        <item x="39"/>
        <item x="20"/>
        <item x="18"/>
        <item x="51"/>
        <item x="50"/>
        <item x="14"/>
        <item x="30"/>
        <item x="25"/>
        <item x="26"/>
        <item x="44"/>
        <item x="1"/>
        <item x="10"/>
        <item x="7"/>
        <item x="37"/>
        <item x="41"/>
        <item x="8"/>
        <item x="15"/>
        <item x="11"/>
        <item x="24"/>
        <item x="31"/>
        <item x="34"/>
        <item x="38"/>
        <item x="27"/>
        <item x="5"/>
        <item x="19"/>
        <item x="45"/>
        <item x="2"/>
        <item x="21"/>
        <item x="52"/>
        <item x="40"/>
        <item x="42"/>
        <item x="6"/>
        <item x="22"/>
        <item x="9"/>
        <item x="53"/>
        <item x="32"/>
        <item x="16"/>
        <item x="43"/>
        <item x="3"/>
        <item x="12"/>
        <item x="46"/>
        <item x="35"/>
        <item x="28"/>
        <item x="29"/>
        <item x="54"/>
        <item x="47"/>
        <item x="13"/>
        <item x="36"/>
        <item x="17"/>
        <item x="48"/>
        <item x="55"/>
        <item x="49"/>
        <item x="0"/>
      </items>
    </pivotField>
    <pivotField dataField="1" compact="0" outline="0" showAll="0" defaultSubtotal="0"/>
  </pivotFields>
  <rowFields count="3">
    <field x="5"/>
    <field x="3"/>
    <field x="0"/>
  </rowFields>
  <rowItems count="57">
    <i>
      <x/>
      <x v="12"/>
      <x v="1"/>
    </i>
    <i>
      <x v="1"/>
      <x v="9"/>
      <x/>
    </i>
    <i>
      <x v="2"/>
      <x v="16"/>
      <x v="2"/>
    </i>
    <i>
      <x v="3"/>
      <x v="6"/>
      <x v="3"/>
    </i>
    <i>
      <x v="4"/>
      <x v="8"/>
      <x v="1"/>
    </i>
    <i>
      <x v="5"/>
      <x/>
      <x v="1"/>
    </i>
    <i>
      <x v="6"/>
      <x v="11"/>
      <x v="4"/>
    </i>
    <i>
      <x v="7"/>
      <x v="7"/>
      <x v="4"/>
    </i>
    <i>
      <x v="8"/>
      <x v="17"/>
      <x/>
    </i>
    <i>
      <x v="9"/>
      <x v="10"/>
      <x v="2"/>
    </i>
    <i>
      <x v="10"/>
      <x v="1"/>
      <x v="2"/>
    </i>
    <i>
      <x v="11"/>
      <x v="5"/>
      <x v="2"/>
    </i>
    <i>
      <x v="12"/>
      <x v="2"/>
      <x v="4"/>
    </i>
    <i>
      <x v="13"/>
      <x v="4"/>
      <x/>
    </i>
    <i>
      <x v="14"/>
      <x v="15"/>
      <x/>
    </i>
    <i>
      <x v="15"/>
      <x v="13"/>
      <x/>
    </i>
    <i>
      <x v="16"/>
      <x v="3"/>
      <x v="3"/>
    </i>
    <i>
      <x v="17"/>
      <x v="14"/>
      <x v="3"/>
    </i>
    <i>
      <x v="18"/>
      <x v="13"/>
      <x/>
    </i>
    <i>
      <x v="19"/>
      <x v="17"/>
      <x/>
    </i>
    <i>
      <x v="20"/>
      <x v="15"/>
      <x/>
    </i>
    <i>
      <x v="21"/>
      <x v="12"/>
      <x v="1"/>
    </i>
    <i>
      <x v="22"/>
      <x v="10"/>
      <x v="2"/>
    </i>
    <i>
      <x v="23"/>
      <x v="16"/>
      <x v="2"/>
    </i>
    <i>
      <x v="24"/>
      <x v="3"/>
      <x v="3"/>
    </i>
    <i>
      <x v="25"/>
      <x v="5"/>
      <x v="2"/>
    </i>
    <i>
      <x v="26"/>
      <x v="9"/>
      <x/>
    </i>
    <i>
      <x v="27"/>
      <x/>
      <x v="1"/>
    </i>
    <i>
      <x v="28"/>
      <x v="2"/>
      <x v="4"/>
    </i>
    <i>
      <x v="29"/>
      <x v="4"/>
      <x/>
    </i>
    <i>
      <x v="30"/>
      <x v="8"/>
      <x v="1"/>
    </i>
    <i>
      <x v="31"/>
      <x v="11"/>
      <x v="4"/>
    </i>
    <i>
      <x v="32"/>
      <x v="6"/>
      <x v="3"/>
    </i>
    <i>
      <x v="33"/>
      <x v="14"/>
      <x v="3"/>
    </i>
    <i>
      <x v="34"/>
      <x v="9"/>
      <x/>
    </i>
    <i>
      <x v="35"/>
      <x v="8"/>
      <x v="1"/>
    </i>
    <i>
      <x v="36"/>
      <x v="13"/>
      <x/>
    </i>
    <i>
      <x v="37"/>
      <x v="11"/>
      <x v="4"/>
    </i>
    <i>
      <x v="38"/>
      <x v="10"/>
      <x v="2"/>
    </i>
    <i>
      <x v="39"/>
      <x v="17"/>
      <x/>
    </i>
    <i>
      <x v="40"/>
      <x v="14"/>
      <x v="3"/>
    </i>
    <i>
      <x v="41"/>
      <x v="4"/>
      <x/>
    </i>
    <i>
      <x v="42"/>
      <x v="15"/>
      <x/>
    </i>
    <i>
      <x v="43"/>
      <x v="2"/>
      <x v="4"/>
    </i>
    <i>
      <x v="44"/>
      <x v="16"/>
      <x v="2"/>
    </i>
    <i>
      <x v="45"/>
      <x v="5"/>
      <x v="2"/>
    </i>
    <i>
      <x v="46"/>
      <x v="5"/>
      <x v="2"/>
    </i>
    <i>
      <x v="47"/>
      <x v="11"/>
      <x v="4"/>
    </i>
    <i>
      <x v="48"/>
      <x v="2"/>
      <x v="4"/>
    </i>
    <i>
      <x v="49"/>
      <x v="15"/>
      <x/>
    </i>
    <i>
      <x v="50"/>
      <x v="16"/>
      <x v="2"/>
    </i>
    <i>
      <x v="51"/>
      <x v="17"/>
      <x/>
    </i>
    <i>
      <x v="52"/>
      <x v="2"/>
      <x v="4"/>
    </i>
    <i>
      <x v="53"/>
      <x v="11"/>
      <x v="4"/>
    </i>
    <i>
      <x v="54"/>
      <x v="2"/>
      <x v="4"/>
    </i>
    <i>
      <x v="55"/>
      <x v="18"/>
      <x v="5"/>
    </i>
    <i t="grand">
      <x/>
    </i>
  </rowItems>
  <colFields count="1">
    <field x="-2"/>
  </colFields>
  <colItems count="2">
    <i>
      <x/>
    </i>
    <i i="1">
      <x v="1"/>
    </i>
  </colItems>
  <dataFields count="2">
    <dataField name="sum.pode" fld="6" baseField="0" baseItem="0"/>
    <dataField name="Cuenta.pod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DF887A-86E8-874C-81D0-4F7795FF0056}" name="TablaDinámica2"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K159:L166" firstHeaderRow="1" firstDataRow="1" firstDataCol="1"/>
  <pivotFields count="6">
    <pivotField axis="axisRow" showAll="0">
      <items count="58">
        <item x="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6"/>
        <item t="default"/>
      </items>
    </pivotField>
    <pivotField axis="axisRow" showAll="0">
      <items count="21">
        <item x="18"/>
        <item x="5"/>
        <item x="10"/>
        <item x="12"/>
        <item x="16"/>
        <item x="13"/>
        <item x="11"/>
        <item x="3"/>
        <item x="7"/>
        <item x="4"/>
        <item x="1"/>
        <item x="9"/>
        <item x="6"/>
        <item x="0"/>
        <item x="15"/>
        <item x="17"/>
        <item x="14"/>
        <item x="2"/>
        <item x="8"/>
        <item x="19"/>
        <item t="default"/>
      </items>
    </pivotField>
    <pivotField axis="axisRow" showAll="0">
      <items count="8">
        <item h="1" x="5"/>
        <item sd="0" x="1"/>
        <item sd="0" x="0"/>
        <item sd="0" x="2"/>
        <item sd="0" x="3"/>
        <item sd="0" x="4"/>
        <item sd="0" x="6"/>
        <item t="default"/>
      </items>
    </pivotField>
    <pivotField showAll="0"/>
    <pivotField showAll="0"/>
    <pivotField dataField="1" showAll="0"/>
  </pivotFields>
  <rowFields count="3">
    <field x="2"/>
    <field x="1"/>
    <field x="0"/>
  </rowFields>
  <rowItems count="7">
    <i>
      <x v="1"/>
    </i>
    <i>
      <x v="2"/>
    </i>
    <i>
      <x v="3"/>
    </i>
    <i>
      <x v="4"/>
    </i>
    <i>
      <x v="5"/>
    </i>
    <i>
      <x v="6"/>
    </i>
    <i t="grand">
      <x/>
    </i>
  </rowItems>
  <colItems count="1">
    <i/>
  </colItems>
  <dataFields count="1">
    <dataField name="Suma de porce" fld="5"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M9:Q56" totalsRowCount="1" headerRowDxfId="132" headerRowCellStyle="Normal 10">
  <autoFilter ref="M9:Q55" xr:uid="{00000000-0009-0000-0100-000001000000}"/>
  <tableColumns count="5">
    <tableColumn id="1" xr3:uid="{00000000-0010-0000-0000-000001000000}" name="PROYECTOS " totalsRowLabel="Total" totalsRowDxfId="131" dataCellStyle="Normal 10"/>
    <tableColumn id="2" xr3:uid="{00000000-0010-0000-0000-000002000000}" name="APROPIACIÓN INICIAL" totalsRowFunction="sum" dataDxfId="130" totalsRowDxfId="129" dataCellStyle="Millares 2"/>
    <tableColumn id="3" xr3:uid="{00000000-0010-0000-0000-000003000000}" name="PPTO DEFINITIVO" totalsRowFunction="sum" totalsRowDxfId="128"/>
    <tableColumn id="4" xr3:uid="{00000000-0010-0000-0000-000004000000}" name="COMPROMISOS" totalsRowFunction="sum" totalsRowDxfId="127"/>
    <tableColumn id="5" xr3:uid="{00000000-0010-0000-0000-000005000000}" name="EJECUCIÓN" totalsRowFunction="sum" totalsRowDxfId="126"/>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W194" dT="2025-07-24T22:54:00.53" personId="{08A2DA07-2B45-4132-846B-671FDCAE5217}" id="{BA3C3D70-42D7-4381-8709-DB7CFBD26209}">
    <text>No debió estar, se coloca 100% para no afectar la medición del Plan</text>
  </threadedComment>
</ThreadedComments>
</file>

<file path=xl/threadedComments/threadedComment2.xml><?xml version="1.0" encoding="utf-8"?>
<ThreadedComments xmlns="http://schemas.microsoft.com/office/spreadsheetml/2018/threadedcomments" xmlns:x="http://schemas.openxmlformats.org/spreadsheetml/2006/main">
  <threadedComment ref="V41" dT="2026-08-26T17:01:14.66" personId="{08A2DA07-2B45-4132-846B-671FDCAE5217}" id="{9DEE7F58-DD3C-4E49-8D01-FBF98E19C004}">
    <text>Confirmar valor</text>
  </threadedComment>
  <threadedComment ref="V157" dT="2026-08-13T20:25:16.27" personId="{08A2DA07-2B45-4132-846B-671FDCAE5217}" id="{643BF720-781F-499E-9FAE-7A93BA80376A}">
    <text>Revisar cuales son los componentes</text>
  </threadedComment>
</ThreadedComments>
</file>

<file path=xl/threadedComments/threadedComment3.xml><?xml version="1.0" encoding="utf-8"?>
<ThreadedComments xmlns="http://schemas.microsoft.com/office/spreadsheetml/2018/threadedcomments" xmlns:x="http://schemas.openxmlformats.org/spreadsheetml/2006/main">
  <threadedComment ref="BR61" dT="2024-06-06T14:07:20.66" personId="{08A2DA07-2B45-4132-846B-671FDCAE5217}" id="{75B90CF0-49F6-417B-8C0A-9B6440CB6EFF}">
    <text>Se colocó 2 en el seguimiento, pero en la descripción dicen que están en tramite, confirmar si ya fueron ejecutados</text>
  </threadedComment>
  <threadedComment ref="DB62" dT="2024-06-06T16:43:23.76" personId="{08A2DA07-2B45-4132-846B-671FDCAE5217}" id="{E5209133-BC52-4B03-B2B2-BE927BDC8019}">
    <text xml:space="preserve">Revisar el valor cuantitativo porque en la descripción se relacionan mas de 2 eventos de apropiación social, es importante tener en cuenta que estos deben estar validados por el departamento de extensión y proyección social.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48"/>
  </sheetPr>
  <dimension ref="A1:L178"/>
  <sheetViews>
    <sheetView showGridLines="0" topLeftCell="A4" zoomScale="110" zoomScaleNormal="110" workbookViewId="0">
      <selection activeCell="E21" sqref="E21"/>
    </sheetView>
  </sheetViews>
  <sheetFormatPr baseColWidth="10" defaultColWidth="11.44140625" defaultRowHeight="13.2"/>
  <cols>
    <col min="1" max="1" width="4.88671875" style="52" customWidth="1"/>
    <col min="2" max="2" width="4.44140625" style="52" customWidth="1"/>
    <col min="3" max="11" width="10.6640625" style="52"/>
    <col min="12" max="12" width="4.44140625" style="52" customWidth="1"/>
  </cols>
  <sheetData>
    <row r="1" spans="1:12" ht="4.5" customHeight="1" thickBot="1"/>
    <row r="2" spans="1:12">
      <c r="A2" s="64"/>
      <c r="B2" s="65"/>
      <c r="C2" s="65"/>
      <c r="D2" s="65"/>
      <c r="E2" s="65"/>
      <c r="F2" s="65"/>
      <c r="G2" s="65"/>
      <c r="H2" s="65"/>
      <c r="I2" s="65"/>
      <c r="J2" s="65"/>
      <c r="K2" s="65"/>
      <c r="L2" s="66"/>
    </row>
    <row r="3" spans="1:12" ht="15.6">
      <c r="A3" s="387" t="s">
        <v>0</v>
      </c>
      <c r="B3" s="388"/>
      <c r="C3" s="388"/>
      <c r="D3" s="388"/>
      <c r="E3" s="388"/>
      <c r="F3" s="388"/>
      <c r="G3" s="388"/>
      <c r="H3" s="388"/>
      <c r="I3" s="388"/>
      <c r="J3" s="388"/>
      <c r="K3" s="388"/>
      <c r="L3" s="389"/>
    </row>
    <row r="4" spans="1:12">
      <c r="A4" s="67"/>
      <c r="B4" s="50"/>
      <c r="C4" s="50"/>
      <c r="D4" s="50"/>
      <c r="E4" s="50"/>
      <c r="F4" s="50"/>
      <c r="G4" s="50"/>
      <c r="H4" s="50"/>
      <c r="I4" s="50"/>
      <c r="J4" s="50"/>
      <c r="K4" s="50"/>
      <c r="L4" s="68"/>
    </row>
    <row r="5" spans="1:12">
      <c r="A5" s="393" t="s">
        <v>1</v>
      </c>
      <c r="B5" s="394"/>
      <c r="C5" s="394"/>
      <c r="D5" s="394"/>
      <c r="E5" s="394"/>
      <c r="F5" s="394"/>
      <c r="G5" s="394"/>
      <c r="H5" s="394"/>
      <c r="I5" s="394"/>
      <c r="J5" s="394"/>
      <c r="K5" s="394"/>
      <c r="L5" s="395"/>
    </row>
    <row r="6" spans="1:12" ht="18.600000000000001" customHeight="1">
      <c r="A6" s="393"/>
      <c r="B6" s="394"/>
      <c r="C6" s="394"/>
      <c r="D6" s="394"/>
      <c r="E6" s="394"/>
      <c r="F6" s="394"/>
      <c r="G6" s="394"/>
      <c r="H6" s="394"/>
      <c r="I6" s="394"/>
      <c r="J6" s="394"/>
      <c r="K6" s="394"/>
      <c r="L6" s="395"/>
    </row>
    <row r="7" spans="1:12" ht="9" customHeight="1">
      <c r="A7" s="74"/>
      <c r="B7" s="75"/>
      <c r="C7" s="75"/>
      <c r="D7" s="75"/>
      <c r="E7" s="75"/>
      <c r="F7" s="75"/>
      <c r="G7" s="75"/>
      <c r="H7" s="75"/>
      <c r="I7" s="75"/>
      <c r="J7" s="75"/>
      <c r="K7" s="75"/>
      <c r="L7" s="76"/>
    </row>
    <row r="8" spans="1:12" ht="17.399999999999999" customHeight="1">
      <c r="A8" s="383" t="s">
        <v>2</v>
      </c>
      <c r="B8" s="384"/>
      <c r="C8" s="384"/>
      <c r="D8" s="384"/>
      <c r="E8" s="384"/>
      <c r="F8" s="384"/>
      <c r="G8" s="384"/>
      <c r="H8" s="384"/>
      <c r="I8" s="384"/>
      <c r="J8" s="384"/>
      <c r="K8" s="384"/>
      <c r="L8" s="385"/>
    </row>
    <row r="9" spans="1:12" ht="6.9" customHeight="1">
      <c r="A9" s="69"/>
      <c r="B9" s="51"/>
      <c r="C9" s="51"/>
      <c r="D9" s="51"/>
      <c r="E9" s="51"/>
      <c r="F9" s="51"/>
      <c r="G9" s="51"/>
      <c r="H9" s="51"/>
      <c r="I9" s="51"/>
      <c r="J9" s="51"/>
      <c r="K9" s="51"/>
      <c r="L9" s="70"/>
    </row>
    <row r="10" spans="1:12" ht="41.4" customHeight="1">
      <c r="A10" s="380" t="s">
        <v>3</v>
      </c>
      <c r="B10" s="381"/>
      <c r="C10" s="381"/>
      <c r="D10" s="381"/>
      <c r="E10" s="381"/>
      <c r="F10" s="381"/>
      <c r="G10" s="381"/>
      <c r="H10" s="381"/>
      <c r="I10" s="381"/>
      <c r="J10" s="381"/>
      <c r="K10" s="381"/>
      <c r="L10" s="90"/>
    </row>
    <row r="11" spans="1:12">
      <c r="A11" s="69"/>
      <c r="B11" s="51"/>
      <c r="C11" s="51"/>
      <c r="D11" s="51"/>
      <c r="E11" s="51"/>
      <c r="F11" s="51"/>
      <c r="G11" s="51"/>
      <c r="H11" s="51"/>
      <c r="I11" s="51"/>
      <c r="J11" s="51"/>
      <c r="K11" s="51"/>
      <c r="L11" s="70"/>
    </row>
    <row r="12" spans="1:12">
      <c r="A12" s="67" t="s">
        <v>4</v>
      </c>
      <c r="B12" s="51"/>
      <c r="C12" s="51"/>
      <c r="D12" s="51"/>
      <c r="E12" s="51"/>
      <c r="F12" s="51"/>
      <c r="G12" s="51"/>
      <c r="H12" s="51"/>
      <c r="I12" s="51"/>
      <c r="J12" s="51"/>
      <c r="K12" s="51"/>
      <c r="L12" s="70"/>
    </row>
    <row r="13" spans="1:12" ht="14.1" customHeight="1">
      <c r="A13" s="69"/>
      <c r="B13" s="51" t="s">
        <v>5</v>
      </c>
      <c r="C13" s="51"/>
      <c r="D13" s="51"/>
      <c r="E13" s="51"/>
      <c r="F13" s="51"/>
      <c r="G13" s="51"/>
      <c r="H13" s="51"/>
      <c r="I13" s="51"/>
      <c r="J13" s="51"/>
      <c r="K13" s="51"/>
      <c r="L13" s="70"/>
    </row>
    <row r="14" spans="1:12">
      <c r="A14" s="69"/>
      <c r="B14" s="51"/>
      <c r="C14" s="51"/>
      <c r="D14" s="51"/>
      <c r="E14" s="51"/>
      <c r="F14" s="51"/>
      <c r="G14" s="51"/>
      <c r="H14" s="51"/>
      <c r="I14" s="51"/>
      <c r="J14" s="51"/>
      <c r="K14" s="51"/>
      <c r="L14" s="70"/>
    </row>
    <row r="15" spans="1:12">
      <c r="A15" s="67" t="s">
        <v>6</v>
      </c>
      <c r="B15" s="51"/>
      <c r="C15" s="51"/>
      <c r="D15" s="51"/>
      <c r="E15" s="51"/>
      <c r="F15" s="51"/>
      <c r="G15" s="51"/>
      <c r="H15" s="51"/>
      <c r="I15" s="51"/>
      <c r="J15" s="51"/>
      <c r="K15" s="51"/>
      <c r="L15" s="70"/>
    </row>
    <row r="16" spans="1:12" ht="17.399999999999999" customHeight="1">
      <c r="A16" s="69"/>
      <c r="B16" s="51" t="s">
        <v>7</v>
      </c>
      <c r="C16" s="51"/>
      <c r="D16" s="51"/>
      <c r="E16" s="51"/>
      <c r="F16" s="51"/>
      <c r="G16" s="51"/>
      <c r="H16" s="51"/>
      <c r="I16" s="51"/>
      <c r="J16" s="51"/>
      <c r="K16" s="51"/>
      <c r="L16" s="70"/>
    </row>
    <row r="17" spans="1:12">
      <c r="A17" s="69"/>
      <c r="B17" s="51"/>
      <c r="C17" s="51"/>
      <c r="D17" s="51"/>
      <c r="E17" s="51"/>
      <c r="F17" s="51"/>
      <c r="G17" s="51"/>
      <c r="H17" s="51"/>
      <c r="I17" s="51"/>
      <c r="J17" s="51"/>
      <c r="K17" s="51"/>
      <c r="L17" s="70"/>
    </row>
    <row r="18" spans="1:12">
      <c r="A18" s="67" t="s">
        <v>8</v>
      </c>
      <c r="B18" s="51"/>
      <c r="C18" s="51"/>
      <c r="D18" s="51"/>
      <c r="E18" s="51"/>
      <c r="F18" s="51"/>
      <c r="G18" s="51"/>
      <c r="H18" s="51"/>
      <c r="I18" s="51"/>
      <c r="J18" s="51"/>
      <c r="K18" s="51"/>
      <c r="L18" s="70"/>
    </row>
    <row r="19" spans="1:12" ht="14.4" customHeight="1">
      <c r="A19" s="69"/>
      <c r="B19" s="51" t="s">
        <v>9</v>
      </c>
      <c r="C19" s="51"/>
      <c r="D19" s="51"/>
      <c r="E19" s="51"/>
      <c r="F19" s="51"/>
      <c r="G19" s="51"/>
      <c r="H19" s="51"/>
      <c r="I19" s="51"/>
      <c r="J19" s="51"/>
      <c r="K19" s="51"/>
      <c r="L19" s="70"/>
    </row>
    <row r="20" spans="1:12">
      <c r="A20" s="69"/>
      <c r="B20" s="51"/>
      <c r="C20" s="51"/>
      <c r="D20" s="51"/>
      <c r="E20" s="51"/>
      <c r="F20" s="51"/>
      <c r="G20" s="51"/>
      <c r="H20" s="51"/>
      <c r="I20" s="51"/>
      <c r="J20" s="51"/>
      <c r="K20" s="51"/>
      <c r="L20" s="70"/>
    </row>
    <row r="21" spans="1:12">
      <c r="A21" s="67" t="s">
        <v>10</v>
      </c>
      <c r="B21" s="51"/>
      <c r="C21" s="51"/>
      <c r="D21" s="51"/>
      <c r="E21" s="51"/>
      <c r="F21" s="51"/>
      <c r="G21" s="51"/>
      <c r="H21" s="51"/>
      <c r="I21" s="51"/>
      <c r="J21" s="51"/>
      <c r="K21" s="51"/>
      <c r="L21" s="70"/>
    </row>
    <row r="22" spans="1:12" ht="17.399999999999999" customHeight="1">
      <c r="A22" s="69"/>
      <c r="B22" s="51" t="s">
        <v>11</v>
      </c>
      <c r="C22" s="51"/>
      <c r="D22" s="51"/>
      <c r="E22" s="51"/>
      <c r="F22" s="51"/>
      <c r="G22" s="51"/>
      <c r="H22" s="51"/>
      <c r="I22" s="51"/>
      <c r="J22" s="51"/>
      <c r="K22" s="51"/>
      <c r="L22" s="70"/>
    </row>
    <row r="23" spans="1:12">
      <c r="A23" s="69"/>
      <c r="B23" s="51"/>
      <c r="C23" s="51"/>
      <c r="D23" s="51"/>
      <c r="E23" s="51"/>
      <c r="F23" s="51"/>
      <c r="G23" s="51"/>
      <c r="H23" s="51"/>
      <c r="I23" s="51"/>
      <c r="J23" s="51"/>
      <c r="K23" s="51"/>
      <c r="L23" s="70"/>
    </row>
    <row r="24" spans="1:12">
      <c r="A24" s="67" t="s">
        <v>12</v>
      </c>
      <c r="B24" s="51"/>
      <c r="C24" s="51"/>
      <c r="D24" s="51"/>
      <c r="E24" s="51"/>
      <c r="F24" s="51"/>
      <c r="G24" s="51"/>
      <c r="H24" s="51"/>
      <c r="I24" s="51"/>
      <c r="J24" s="51"/>
      <c r="K24" s="51"/>
      <c r="L24" s="70"/>
    </row>
    <row r="25" spans="1:12" ht="14.1" customHeight="1">
      <c r="A25" s="69"/>
      <c r="B25" s="51" t="s">
        <v>13</v>
      </c>
      <c r="C25" s="51"/>
      <c r="D25" s="51"/>
      <c r="E25" s="51"/>
      <c r="F25" s="51"/>
      <c r="G25" s="51"/>
      <c r="H25" s="51"/>
      <c r="I25" s="51"/>
      <c r="J25" s="51"/>
      <c r="K25" s="51"/>
      <c r="L25" s="70"/>
    </row>
    <row r="26" spans="1:12">
      <c r="A26" s="69"/>
      <c r="B26" s="51"/>
      <c r="C26" s="51"/>
      <c r="D26" s="51"/>
      <c r="E26" s="51"/>
      <c r="F26" s="51"/>
      <c r="G26" s="51"/>
      <c r="H26" s="51"/>
      <c r="I26" s="51"/>
      <c r="J26" s="51"/>
      <c r="K26" s="51"/>
      <c r="L26" s="70"/>
    </row>
    <row r="27" spans="1:12">
      <c r="A27" s="67" t="s">
        <v>14</v>
      </c>
      <c r="B27" s="51"/>
      <c r="C27" s="51"/>
      <c r="D27" s="51"/>
      <c r="E27" s="51"/>
      <c r="F27" s="51"/>
      <c r="G27" s="51"/>
      <c r="H27" s="51"/>
      <c r="I27" s="51"/>
      <c r="J27" s="51"/>
      <c r="K27" s="51"/>
      <c r="L27" s="70"/>
    </row>
    <row r="28" spans="1:12" ht="15" customHeight="1">
      <c r="A28" s="69"/>
      <c r="B28" s="51" t="s">
        <v>15</v>
      </c>
      <c r="C28" s="51"/>
      <c r="D28" s="51"/>
      <c r="E28" s="51"/>
      <c r="F28" s="51"/>
      <c r="G28" s="51"/>
      <c r="H28" s="51"/>
      <c r="I28" s="51"/>
      <c r="J28" s="51"/>
      <c r="K28" s="51"/>
      <c r="L28" s="70"/>
    </row>
    <row r="29" spans="1:12">
      <c r="A29" s="69"/>
      <c r="B29" s="51"/>
      <c r="C29" s="51"/>
      <c r="D29" s="51"/>
      <c r="E29" s="51"/>
      <c r="F29" s="51"/>
      <c r="G29" s="51"/>
      <c r="H29" s="51"/>
      <c r="I29" s="51"/>
      <c r="J29" s="51"/>
      <c r="K29" s="51"/>
      <c r="L29" s="70"/>
    </row>
    <row r="30" spans="1:12">
      <c r="A30" s="67" t="s">
        <v>16</v>
      </c>
      <c r="B30" s="51"/>
      <c r="C30" s="51"/>
      <c r="D30" s="51"/>
      <c r="E30" s="51"/>
      <c r="F30" s="51"/>
      <c r="G30" s="51"/>
      <c r="H30" s="51"/>
      <c r="I30" s="51"/>
      <c r="J30" s="51"/>
      <c r="K30" s="51"/>
      <c r="L30" s="70"/>
    </row>
    <row r="31" spans="1:12" ht="17.399999999999999" customHeight="1">
      <c r="A31" s="67"/>
      <c r="B31" s="51" t="s">
        <v>17</v>
      </c>
      <c r="C31" s="51"/>
      <c r="D31" s="51"/>
      <c r="E31" s="51"/>
      <c r="F31" s="51"/>
      <c r="G31" s="51"/>
      <c r="H31" s="51"/>
      <c r="I31" s="51"/>
      <c r="J31" s="51"/>
      <c r="K31" s="51"/>
      <c r="L31" s="70"/>
    </row>
    <row r="32" spans="1:12">
      <c r="A32" s="69"/>
      <c r="C32" s="51"/>
      <c r="D32" s="51"/>
      <c r="E32" s="51"/>
      <c r="F32" s="51"/>
      <c r="G32" s="51"/>
      <c r="H32" s="51"/>
      <c r="I32" s="51"/>
      <c r="J32" s="51"/>
      <c r="K32" s="51"/>
      <c r="L32" s="70"/>
    </row>
    <row r="33" spans="1:12">
      <c r="A33" s="67" t="s">
        <v>18</v>
      </c>
      <c r="B33" s="51"/>
      <c r="C33" s="51"/>
      <c r="D33" s="51"/>
      <c r="E33" s="51"/>
      <c r="F33" s="51"/>
      <c r="G33" s="51"/>
      <c r="H33" s="51"/>
      <c r="I33" s="51"/>
      <c r="J33" s="51"/>
      <c r="K33" s="51"/>
      <c r="L33" s="70"/>
    </row>
    <row r="34" spans="1:12" ht="17.100000000000001" customHeight="1">
      <c r="A34" s="69"/>
      <c r="B34" s="51" t="s">
        <v>19</v>
      </c>
      <c r="C34" s="51"/>
      <c r="D34" s="51"/>
      <c r="E34" s="51"/>
      <c r="F34" s="51"/>
      <c r="G34" s="51"/>
      <c r="H34" s="51"/>
      <c r="I34" s="51"/>
      <c r="J34" s="51"/>
      <c r="K34" s="51"/>
      <c r="L34" s="70"/>
    </row>
    <row r="35" spans="1:12">
      <c r="A35" s="69"/>
      <c r="B35" s="51"/>
      <c r="C35" s="51"/>
      <c r="D35" s="51"/>
      <c r="E35" s="51"/>
      <c r="F35" s="51"/>
      <c r="G35" s="51"/>
      <c r="H35" s="51"/>
      <c r="I35" s="51"/>
      <c r="J35" s="51"/>
      <c r="K35" s="51"/>
      <c r="L35" s="70"/>
    </row>
    <row r="36" spans="1:12">
      <c r="A36" s="67" t="s">
        <v>20</v>
      </c>
      <c r="B36" s="51"/>
      <c r="C36" s="51"/>
      <c r="D36" s="51"/>
      <c r="E36" s="51"/>
      <c r="F36" s="51"/>
      <c r="G36" s="51"/>
      <c r="H36" s="51"/>
      <c r="I36" s="51"/>
      <c r="J36" s="51"/>
      <c r="K36" s="51"/>
      <c r="L36" s="70"/>
    </row>
    <row r="37" spans="1:12" ht="18.600000000000001" customHeight="1">
      <c r="A37" s="69"/>
      <c r="B37" s="391" t="s">
        <v>21</v>
      </c>
      <c r="C37" s="391"/>
      <c r="D37" s="391"/>
      <c r="E37" s="391"/>
      <c r="F37" s="391"/>
      <c r="G37" s="391"/>
      <c r="H37" s="391"/>
      <c r="I37" s="391"/>
      <c r="J37" s="391"/>
      <c r="K37" s="391"/>
      <c r="L37" s="392"/>
    </row>
    <row r="38" spans="1:12">
      <c r="A38" s="69"/>
      <c r="B38" s="51"/>
      <c r="C38" s="51"/>
      <c r="D38" s="51"/>
      <c r="E38" s="51"/>
      <c r="F38" s="51"/>
      <c r="G38" s="51"/>
      <c r="H38" s="51"/>
      <c r="I38" s="51"/>
      <c r="J38" s="51"/>
      <c r="K38" s="51"/>
      <c r="L38" s="70"/>
    </row>
    <row r="39" spans="1:12">
      <c r="A39" s="67" t="s">
        <v>22</v>
      </c>
      <c r="B39" s="51"/>
      <c r="C39" s="51"/>
      <c r="D39" s="51"/>
      <c r="E39" s="51"/>
      <c r="F39" s="51"/>
      <c r="G39" s="51"/>
      <c r="H39" s="51"/>
      <c r="I39" s="51"/>
      <c r="J39" s="51"/>
      <c r="K39" s="51"/>
      <c r="L39" s="70"/>
    </row>
    <row r="40" spans="1:12" ht="30.75" customHeight="1">
      <c r="A40" s="69"/>
      <c r="B40" s="381" t="s">
        <v>23</v>
      </c>
      <c r="C40" s="381"/>
      <c r="D40" s="381"/>
      <c r="E40" s="381"/>
      <c r="F40" s="381"/>
      <c r="G40" s="381"/>
      <c r="H40" s="381"/>
      <c r="I40" s="381"/>
      <c r="J40" s="381"/>
      <c r="K40" s="381"/>
      <c r="L40" s="390"/>
    </row>
    <row r="41" spans="1:12">
      <c r="A41" s="69"/>
      <c r="B41" s="51"/>
      <c r="C41" s="51"/>
      <c r="D41" s="51"/>
      <c r="E41" s="51"/>
      <c r="F41" s="51"/>
      <c r="G41" s="51"/>
      <c r="H41" s="51"/>
      <c r="I41" s="51"/>
      <c r="J41" s="51"/>
      <c r="K41" s="51"/>
      <c r="L41" s="70"/>
    </row>
    <row r="42" spans="1:12">
      <c r="A42" s="67" t="s">
        <v>24</v>
      </c>
      <c r="B42" s="51"/>
      <c r="C42" s="51"/>
      <c r="D42" s="51"/>
      <c r="E42" s="51"/>
      <c r="F42" s="51"/>
      <c r="G42" s="51"/>
      <c r="H42" s="51"/>
      <c r="I42" s="51"/>
      <c r="J42" s="51"/>
      <c r="K42" s="51"/>
      <c r="L42" s="70"/>
    </row>
    <row r="43" spans="1:12" ht="62.4" customHeight="1">
      <c r="A43" s="69"/>
      <c r="B43" s="382" t="s">
        <v>25</v>
      </c>
      <c r="C43" s="382"/>
      <c r="D43" s="382"/>
      <c r="E43" s="382"/>
      <c r="F43" s="382"/>
      <c r="G43" s="382"/>
      <c r="H43" s="382"/>
      <c r="I43" s="382"/>
      <c r="J43" s="382"/>
      <c r="K43" s="382"/>
      <c r="L43" s="91"/>
    </row>
    <row r="44" spans="1:12" ht="11.25" customHeight="1">
      <c r="A44" s="69"/>
      <c r="B44" s="54" t="s">
        <v>26</v>
      </c>
      <c r="C44" s="53"/>
      <c r="D44" s="53"/>
      <c r="E44" s="53"/>
      <c r="G44" s="53"/>
      <c r="H44" s="55" t="s">
        <v>27</v>
      </c>
      <c r="I44" s="55"/>
      <c r="J44" s="53"/>
      <c r="K44" s="53"/>
      <c r="L44" s="71"/>
    </row>
    <row r="45" spans="1:12" ht="12.75" customHeight="1">
      <c r="A45" s="69"/>
      <c r="B45" s="61"/>
      <c r="C45" s="55" t="s">
        <v>28</v>
      </c>
      <c r="D45" s="55"/>
      <c r="E45" s="62"/>
      <c r="F45" s="62"/>
      <c r="G45" s="55"/>
      <c r="H45" s="55" t="s">
        <v>29</v>
      </c>
      <c r="I45" s="57">
        <v>0.2</v>
      </c>
      <c r="J45" s="55"/>
      <c r="K45" s="55"/>
      <c r="L45" s="71"/>
    </row>
    <row r="46" spans="1:12" ht="12.75" customHeight="1">
      <c r="A46" s="69"/>
      <c r="B46" s="61"/>
      <c r="C46" s="55" t="s">
        <v>29</v>
      </c>
      <c r="D46" s="56">
        <v>0.2</v>
      </c>
      <c r="E46" s="62"/>
      <c r="F46" s="62"/>
      <c r="G46" s="55"/>
      <c r="H46" s="55" t="s">
        <v>29</v>
      </c>
      <c r="I46" s="57">
        <v>0.2</v>
      </c>
      <c r="J46" s="55"/>
      <c r="K46" s="55"/>
      <c r="L46" s="71"/>
    </row>
    <row r="47" spans="1:12" ht="11.25" customHeight="1">
      <c r="A47" s="69"/>
      <c r="B47" s="61"/>
      <c r="C47" s="55" t="s">
        <v>30</v>
      </c>
      <c r="D47" s="56">
        <v>0.1</v>
      </c>
      <c r="E47" s="62"/>
      <c r="F47" s="62"/>
      <c r="G47" s="55"/>
      <c r="H47" s="55" t="s">
        <v>29</v>
      </c>
      <c r="I47" s="57">
        <v>0.2</v>
      </c>
      <c r="J47" s="55"/>
      <c r="K47" s="55"/>
      <c r="L47" s="71"/>
    </row>
    <row r="48" spans="1:12" ht="11.25" customHeight="1">
      <c r="A48" s="69"/>
      <c r="B48" s="61"/>
      <c r="C48" s="55" t="s">
        <v>31</v>
      </c>
      <c r="D48" s="56">
        <v>0.3</v>
      </c>
      <c r="E48" s="62"/>
      <c r="F48" s="62"/>
      <c r="G48" s="55"/>
      <c r="H48" s="55" t="s">
        <v>30</v>
      </c>
      <c r="I48" s="56">
        <v>0.1</v>
      </c>
      <c r="J48" s="55"/>
      <c r="K48" s="55"/>
      <c r="L48" s="71"/>
    </row>
    <row r="49" spans="1:12" ht="11.25" customHeight="1">
      <c r="A49" s="69"/>
      <c r="B49" s="61"/>
      <c r="C49" s="55" t="s">
        <v>32</v>
      </c>
      <c r="D49" s="56">
        <v>0.4</v>
      </c>
      <c r="E49" s="62"/>
      <c r="F49" s="62"/>
      <c r="G49" s="55"/>
      <c r="H49" s="55" t="s">
        <v>30</v>
      </c>
      <c r="I49" s="56">
        <v>0.1</v>
      </c>
      <c r="J49" s="55"/>
      <c r="K49" s="55"/>
      <c r="L49" s="71"/>
    </row>
    <row r="50" spans="1:12" ht="12" customHeight="1">
      <c r="A50" s="69"/>
      <c r="B50" s="61"/>
      <c r="C50" s="55" t="s">
        <v>33</v>
      </c>
      <c r="D50" s="56">
        <f>SUM(D46:D49)</f>
        <v>1</v>
      </c>
      <c r="E50" s="62"/>
      <c r="F50" s="62"/>
      <c r="G50" s="55"/>
      <c r="H50" s="55" t="s">
        <v>31</v>
      </c>
      <c r="I50" s="56">
        <v>0.3</v>
      </c>
      <c r="J50" s="55"/>
      <c r="K50" s="55"/>
      <c r="L50" s="71"/>
    </row>
    <row r="51" spans="1:12" ht="12" customHeight="1">
      <c r="A51" s="69"/>
      <c r="B51" s="53"/>
      <c r="C51" s="55"/>
      <c r="D51" s="55"/>
      <c r="E51" s="62"/>
      <c r="F51" s="62"/>
      <c r="G51" s="55"/>
      <c r="H51" s="55" t="s">
        <v>32</v>
      </c>
      <c r="I51" s="56">
        <v>0.4</v>
      </c>
      <c r="J51" s="55"/>
      <c r="K51" s="55"/>
      <c r="L51" s="71"/>
    </row>
    <row r="52" spans="1:12">
      <c r="A52" s="69"/>
      <c r="B52" s="51"/>
      <c r="C52" s="58"/>
      <c r="D52" s="58"/>
      <c r="E52" s="62"/>
      <c r="F52" s="62"/>
      <c r="G52" s="58"/>
      <c r="J52" s="58"/>
      <c r="K52" s="58"/>
      <c r="L52" s="70"/>
    </row>
    <row r="53" spans="1:12">
      <c r="A53" s="67" t="s">
        <v>34</v>
      </c>
      <c r="B53" s="51"/>
      <c r="C53" s="51"/>
      <c r="D53" s="51"/>
      <c r="E53" s="51"/>
      <c r="F53" s="51"/>
      <c r="G53" s="51"/>
      <c r="H53" s="51"/>
      <c r="I53" s="51"/>
      <c r="J53" s="51"/>
      <c r="K53" s="51"/>
      <c r="L53" s="70"/>
    </row>
    <row r="54" spans="1:12" ht="29.4" customHeight="1">
      <c r="A54" s="69"/>
      <c r="B54" s="381" t="s">
        <v>35</v>
      </c>
      <c r="C54" s="381"/>
      <c r="D54" s="381"/>
      <c r="E54" s="381"/>
      <c r="F54" s="381"/>
      <c r="G54" s="381"/>
      <c r="H54" s="381"/>
      <c r="I54" s="381"/>
      <c r="J54" s="381"/>
      <c r="K54" s="381"/>
      <c r="L54" s="70"/>
    </row>
    <row r="55" spans="1:12">
      <c r="A55" s="69"/>
      <c r="B55" s="51"/>
      <c r="C55" s="51"/>
      <c r="D55" s="51"/>
      <c r="E55" s="51"/>
      <c r="F55" s="51"/>
      <c r="G55" s="51"/>
      <c r="H55" s="51"/>
      <c r="I55" s="51"/>
      <c r="J55" s="51"/>
      <c r="K55" s="51"/>
      <c r="L55" s="70"/>
    </row>
    <row r="56" spans="1:12">
      <c r="A56" s="67" t="s">
        <v>36</v>
      </c>
      <c r="B56" s="51"/>
      <c r="C56" s="51"/>
      <c r="D56" s="51"/>
      <c r="E56" s="51"/>
      <c r="F56" s="51"/>
      <c r="G56" s="51"/>
      <c r="H56" s="51"/>
      <c r="I56" s="51"/>
      <c r="J56" s="51"/>
      <c r="K56" s="51"/>
      <c r="L56" s="70"/>
    </row>
    <row r="57" spans="1:12" ht="41.4" customHeight="1">
      <c r="A57" s="69"/>
      <c r="B57" s="382" t="s">
        <v>37</v>
      </c>
      <c r="C57" s="382"/>
      <c r="D57" s="382"/>
      <c r="E57" s="382"/>
      <c r="F57" s="382"/>
      <c r="G57" s="382"/>
      <c r="H57" s="382"/>
      <c r="I57" s="382"/>
      <c r="J57" s="382"/>
      <c r="K57" s="382"/>
      <c r="L57" s="70"/>
    </row>
    <row r="58" spans="1:12">
      <c r="A58" s="69"/>
      <c r="B58" s="51"/>
      <c r="C58" s="51"/>
      <c r="D58" s="51"/>
      <c r="E58" s="51"/>
      <c r="F58" s="51"/>
      <c r="G58" s="51"/>
      <c r="H58" s="51"/>
      <c r="I58" s="51"/>
      <c r="J58" s="51"/>
      <c r="K58" s="51"/>
      <c r="L58" s="70"/>
    </row>
    <row r="59" spans="1:12">
      <c r="A59" s="67" t="s">
        <v>38</v>
      </c>
      <c r="B59" s="51"/>
      <c r="C59" s="51"/>
      <c r="D59" s="51"/>
      <c r="E59" s="51"/>
      <c r="F59" s="51"/>
      <c r="G59" s="51"/>
      <c r="H59" s="51"/>
      <c r="I59" s="51"/>
      <c r="J59" s="51"/>
      <c r="K59" s="51"/>
      <c r="L59" s="70"/>
    </row>
    <row r="60" spans="1:12">
      <c r="A60" s="69"/>
      <c r="B60" s="51" t="s">
        <v>39</v>
      </c>
      <c r="C60" s="51"/>
      <c r="D60" s="51"/>
      <c r="E60" s="51"/>
      <c r="F60" s="51"/>
      <c r="G60" s="51"/>
      <c r="H60" s="51"/>
      <c r="I60" s="51"/>
      <c r="J60" s="51"/>
      <c r="K60" s="51"/>
      <c r="L60" s="70"/>
    </row>
    <row r="61" spans="1:12">
      <c r="A61" s="69"/>
      <c r="B61" s="51"/>
      <c r="C61" s="51"/>
      <c r="D61" s="51"/>
      <c r="E61" s="51"/>
      <c r="F61" s="51"/>
      <c r="G61" s="51"/>
      <c r="H61" s="51"/>
      <c r="I61" s="51"/>
      <c r="J61" s="51"/>
      <c r="K61" s="51"/>
      <c r="L61" s="70"/>
    </row>
    <row r="62" spans="1:12">
      <c r="A62" s="67" t="s">
        <v>40</v>
      </c>
      <c r="B62" s="51"/>
      <c r="C62" s="51"/>
      <c r="D62" s="51"/>
      <c r="E62" s="51"/>
      <c r="F62" s="51"/>
      <c r="G62" s="51"/>
      <c r="H62" s="51"/>
      <c r="I62" s="51"/>
      <c r="J62" s="51"/>
      <c r="K62" s="51"/>
      <c r="L62" s="70"/>
    </row>
    <row r="63" spans="1:12" ht="26.4" customHeight="1">
      <c r="A63" s="69"/>
      <c r="B63" s="382" t="s">
        <v>41</v>
      </c>
      <c r="C63" s="382"/>
      <c r="D63" s="382"/>
      <c r="E63" s="382"/>
      <c r="F63" s="382"/>
      <c r="G63" s="382"/>
      <c r="H63" s="382"/>
      <c r="I63" s="382"/>
      <c r="J63" s="382"/>
      <c r="K63" s="382"/>
      <c r="L63" s="70"/>
    </row>
    <row r="64" spans="1:12" ht="37.5" customHeight="1">
      <c r="A64" s="69"/>
      <c r="B64" s="382"/>
      <c r="C64" s="382"/>
      <c r="D64" s="382"/>
      <c r="E64" s="382"/>
      <c r="F64" s="382"/>
      <c r="G64" s="382"/>
      <c r="H64" s="382"/>
      <c r="I64" s="382"/>
      <c r="J64" s="382"/>
      <c r="K64" s="382"/>
      <c r="L64" s="70"/>
    </row>
    <row r="65" spans="1:12" ht="14.25" customHeight="1">
      <c r="A65" s="69"/>
      <c r="B65" s="59"/>
      <c r="C65" s="59"/>
      <c r="D65" s="59"/>
      <c r="E65" s="59"/>
      <c r="F65" s="59"/>
      <c r="G65" s="59"/>
      <c r="H65" s="59"/>
      <c r="I65" s="59"/>
      <c r="J65" s="59"/>
      <c r="K65" s="59"/>
      <c r="L65" s="70"/>
    </row>
    <row r="66" spans="1:12" ht="16.5" customHeight="1">
      <c r="A66" s="67" t="s">
        <v>42</v>
      </c>
      <c r="B66" s="51"/>
      <c r="C66" s="51"/>
      <c r="D66" s="51"/>
      <c r="E66" s="51"/>
      <c r="F66" s="51"/>
      <c r="G66" s="51"/>
      <c r="H66" s="51"/>
      <c r="I66" s="51"/>
      <c r="J66" s="51"/>
      <c r="K66" s="51"/>
      <c r="L66" s="70"/>
    </row>
    <row r="67" spans="1:12" ht="15.75" customHeight="1">
      <c r="A67" s="69"/>
      <c r="B67" s="54" t="s">
        <v>43</v>
      </c>
      <c r="C67" s="51"/>
      <c r="D67" s="51"/>
      <c r="E67" s="51"/>
      <c r="F67" s="51"/>
      <c r="G67" s="51"/>
      <c r="H67" s="51"/>
      <c r="I67" s="51"/>
      <c r="J67" s="51"/>
      <c r="K67" s="51"/>
      <c r="L67" s="70"/>
    </row>
    <row r="68" spans="1:12">
      <c r="A68" s="69"/>
      <c r="B68" s="53" t="s">
        <v>44</v>
      </c>
      <c r="C68" s="51"/>
      <c r="D68" s="51"/>
      <c r="E68" s="51"/>
      <c r="F68" s="51"/>
      <c r="G68" s="51"/>
      <c r="H68" s="51"/>
      <c r="I68" s="51"/>
      <c r="J68" s="51"/>
      <c r="K68" s="51"/>
      <c r="L68" s="70"/>
    </row>
    <row r="69" spans="1:12" ht="6.9" customHeight="1">
      <c r="A69" s="69"/>
      <c r="B69" s="53"/>
      <c r="C69" s="51"/>
      <c r="D69" s="51"/>
      <c r="E69" s="51"/>
      <c r="F69" s="51"/>
      <c r="G69" s="51"/>
      <c r="H69" s="51"/>
      <c r="I69" s="51"/>
      <c r="J69" s="51"/>
      <c r="K69" s="51"/>
      <c r="L69" s="70"/>
    </row>
    <row r="70" spans="1:12">
      <c r="A70" s="69"/>
      <c r="B70" s="54" t="s">
        <v>45</v>
      </c>
      <c r="C70" s="51"/>
      <c r="D70" s="51"/>
      <c r="E70" s="51"/>
      <c r="F70" s="51"/>
      <c r="G70" s="51"/>
      <c r="H70" s="51"/>
      <c r="I70" s="51"/>
      <c r="J70" s="51"/>
      <c r="K70" s="51"/>
      <c r="L70" s="70"/>
    </row>
    <row r="71" spans="1:12">
      <c r="A71" s="69"/>
      <c r="B71" s="51" t="s">
        <v>46</v>
      </c>
      <c r="C71" s="51"/>
      <c r="D71" s="51"/>
      <c r="E71" s="51"/>
      <c r="F71" s="51"/>
      <c r="G71" s="51"/>
      <c r="H71" s="51"/>
      <c r="I71" s="51"/>
      <c r="J71" s="51"/>
      <c r="K71" s="51"/>
      <c r="L71" s="70"/>
    </row>
    <row r="72" spans="1:12" ht="6.6" customHeight="1">
      <c r="A72" s="69"/>
      <c r="B72" s="53"/>
      <c r="C72" s="51"/>
      <c r="D72" s="51"/>
      <c r="E72" s="51"/>
      <c r="F72" s="51"/>
      <c r="G72" s="51"/>
      <c r="H72" s="51"/>
      <c r="I72" s="51"/>
      <c r="J72" s="51"/>
      <c r="K72" s="51"/>
      <c r="L72" s="70"/>
    </row>
    <row r="73" spans="1:12">
      <c r="A73" s="69"/>
      <c r="B73" s="54" t="s">
        <v>47</v>
      </c>
      <c r="C73" s="51"/>
      <c r="D73" s="51"/>
      <c r="E73" s="51"/>
      <c r="F73" s="51"/>
      <c r="G73" s="51"/>
      <c r="H73" s="51"/>
      <c r="I73" s="51"/>
      <c r="J73" s="51"/>
      <c r="K73" s="51"/>
      <c r="L73" s="70"/>
    </row>
    <row r="74" spans="1:12">
      <c r="A74" s="69"/>
      <c r="B74" s="51" t="s">
        <v>48</v>
      </c>
      <c r="C74" s="51"/>
      <c r="D74" s="51"/>
      <c r="E74" s="51"/>
      <c r="F74" s="51"/>
      <c r="G74" s="51"/>
      <c r="H74" s="51"/>
      <c r="I74" s="51"/>
      <c r="J74" s="51"/>
      <c r="K74" s="51"/>
      <c r="L74" s="70"/>
    </row>
    <row r="75" spans="1:12" ht="6.6" customHeight="1">
      <c r="A75" s="69"/>
      <c r="B75" s="51"/>
      <c r="C75" s="51"/>
      <c r="D75" s="51"/>
      <c r="E75" s="51"/>
      <c r="F75" s="51"/>
      <c r="G75" s="51"/>
      <c r="H75" s="51"/>
      <c r="I75" s="51"/>
      <c r="J75" s="51"/>
      <c r="K75" s="51"/>
      <c r="L75" s="70"/>
    </row>
    <row r="76" spans="1:12">
      <c r="A76" s="69"/>
      <c r="B76" s="54" t="s">
        <v>49</v>
      </c>
      <c r="C76" s="51"/>
      <c r="D76" s="51"/>
      <c r="E76" s="51"/>
      <c r="F76" s="51"/>
      <c r="G76" s="51"/>
      <c r="H76" s="51"/>
      <c r="I76" s="51"/>
      <c r="J76" s="51"/>
      <c r="K76" s="51"/>
      <c r="L76" s="70"/>
    </row>
    <row r="77" spans="1:12">
      <c r="A77" s="69"/>
      <c r="B77" s="51" t="s">
        <v>50</v>
      </c>
      <c r="C77" s="51"/>
      <c r="D77" s="51"/>
      <c r="E77" s="51"/>
      <c r="F77" s="51"/>
      <c r="G77" s="51"/>
      <c r="H77" s="51"/>
      <c r="I77" s="51"/>
      <c r="J77" s="51"/>
      <c r="K77" s="51"/>
      <c r="L77" s="70"/>
    </row>
    <row r="78" spans="1:12" ht="6.6" customHeight="1">
      <c r="A78" s="69"/>
      <c r="B78" s="51"/>
      <c r="C78" s="51"/>
      <c r="D78" s="51"/>
      <c r="E78" s="51"/>
      <c r="F78" s="51"/>
      <c r="G78" s="51"/>
      <c r="H78" s="51"/>
      <c r="I78" s="51"/>
      <c r="J78" s="51"/>
      <c r="K78" s="51"/>
      <c r="L78" s="70"/>
    </row>
    <row r="79" spans="1:12">
      <c r="A79" s="69"/>
      <c r="B79" s="54" t="s">
        <v>51</v>
      </c>
      <c r="C79" s="51"/>
      <c r="D79" s="51"/>
      <c r="E79" s="51"/>
      <c r="F79" s="51"/>
      <c r="G79" s="51"/>
      <c r="H79" s="51"/>
      <c r="I79" s="51"/>
      <c r="J79" s="51"/>
      <c r="K79" s="51"/>
      <c r="L79" s="70"/>
    </row>
    <row r="80" spans="1:12" ht="32.25" customHeight="1">
      <c r="A80" s="69"/>
      <c r="B80" s="382" t="s">
        <v>52</v>
      </c>
      <c r="C80" s="382"/>
      <c r="D80" s="382"/>
      <c r="E80" s="382"/>
      <c r="F80" s="382"/>
      <c r="G80" s="382"/>
      <c r="H80" s="382"/>
      <c r="I80" s="382"/>
      <c r="J80" s="382"/>
      <c r="K80" s="60"/>
      <c r="L80" s="70"/>
    </row>
    <row r="81" spans="1:12" ht="15" customHeight="1">
      <c r="A81" s="69"/>
      <c r="C81" s="51" t="s">
        <v>53</v>
      </c>
      <c r="D81" s="51"/>
      <c r="E81" s="51"/>
      <c r="F81" s="51"/>
      <c r="G81" s="51"/>
      <c r="H81" s="51"/>
      <c r="I81" s="51"/>
      <c r="J81" s="51"/>
      <c r="K81" s="51"/>
      <c r="L81" s="70"/>
    </row>
    <row r="82" spans="1:12" ht="15" customHeight="1">
      <c r="A82" s="69"/>
      <c r="C82" s="51" t="s">
        <v>54</v>
      </c>
      <c r="D82" s="51"/>
      <c r="E82" s="51"/>
      <c r="F82" s="51"/>
      <c r="G82" s="51"/>
      <c r="H82" s="51"/>
      <c r="I82" s="51"/>
      <c r="J82" s="51"/>
      <c r="K82" s="51"/>
      <c r="L82" s="70"/>
    </row>
    <row r="83" spans="1:12" ht="15" customHeight="1">
      <c r="A83" s="69"/>
      <c r="C83" s="63" t="s">
        <v>55</v>
      </c>
      <c r="E83" s="51"/>
      <c r="F83" s="51"/>
      <c r="G83" s="51"/>
      <c r="H83" s="51"/>
      <c r="I83" s="51"/>
      <c r="J83" s="51"/>
      <c r="K83" s="51"/>
      <c r="L83" s="70"/>
    </row>
    <row r="84" spans="1:12" ht="15" customHeight="1">
      <c r="A84" s="69"/>
      <c r="C84" s="51" t="s">
        <v>56</v>
      </c>
      <c r="D84" s="51"/>
      <c r="E84" s="51"/>
      <c r="F84" s="51"/>
      <c r="G84" s="51"/>
      <c r="H84" s="51"/>
      <c r="I84" s="51"/>
      <c r="J84" s="51"/>
      <c r="K84" s="51"/>
      <c r="L84" s="70"/>
    </row>
    <row r="85" spans="1:12" ht="15" customHeight="1">
      <c r="A85" s="69"/>
      <c r="C85" s="53" t="s">
        <v>57</v>
      </c>
      <c r="D85" s="51"/>
      <c r="E85" s="51"/>
      <c r="F85" s="51"/>
      <c r="G85" s="51"/>
      <c r="H85" s="51"/>
      <c r="I85" s="51"/>
      <c r="J85" s="51"/>
      <c r="K85" s="51"/>
      <c r="L85" s="70"/>
    </row>
    <row r="86" spans="1:12">
      <c r="A86" s="69"/>
      <c r="B86" s="53"/>
      <c r="C86" s="51"/>
      <c r="D86" s="51"/>
      <c r="E86" s="51"/>
      <c r="F86" s="51"/>
      <c r="G86" s="51"/>
      <c r="H86" s="51"/>
      <c r="I86" s="51"/>
      <c r="J86" s="51"/>
      <c r="K86" s="51"/>
      <c r="L86" s="70"/>
    </row>
    <row r="87" spans="1:12">
      <c r="A87" s="67" t="s">
        <v>58</v>
      </c>
      <c r="B87" s="53"/>
      <c r="C87" s="51"/>
      <c r="D87" s="51"/>
      <c r="E87" s="51"/>
      <c r="F87" s="51"/>
      <c r="G87" s="51"/>
      <c r="H87" s="51"/>
      <c r="I87" s="51"/>
      <c r="J87" s="51"/>
      <c r="K87" s="51"/>
      <c r="L87" s="70"/>
    </row>
    <row r="88" spans="1:12" ht="18.899999999999999" customHeight="1">
      <c r="A88" s="69"/>
      <c r="B88" s="54" t="s">
        <v>59</v>
      </c>
      <c r="C88" s="51"/>
      <c r="D88" s="51"/>
      <c r="E88" s="51"/>
      <c r="F88" s="51"/>
      <c r="G88" s="51"/>
      <c r="I88" s="51"/>
      <c r="J88" s="51"/>
      <c r="K88" s="51"/>
      <c r="L88" s="70"/>
    </row>
    <row r="89" spans="1:12" ht="12.9" customHeight="1">
      <c r="A89" s="69"/>
      <c r="B89" s="381" t="s">
        <v>60</v>
      </c>
      <c r="C89" s="381"/>
      <c r="D89" s="381"/>
      <c r="E89" s="381"/>
      <c r="F89" s="381"/>
      <c r="G89" s="381"/>
      <c r="H89" s="381"/>
      <c r="I89" s="381"/>
      <c r="J89" s="381"/>
      <c r="K89" s="381"/>
      <c r="L89" s="70"/>
    </row>
    <row r="90" spans="1:12" ht="6.9" customHeight="1">
      <c r="A90" s="69"/>
      <c r="B90" s="53"/>
      <c r="C90" s="51"/>
      <c r="D90" s="51"/>
      <c r="E90" s="51"/>
      <c r="F90" s="51"/>
      <c r="G90" s="51"/>
      <c r="H90" s="51"/>
      <c r="I90" s="51"/>
      <c r="J90" s="51"/>
      <c r="K90" s="51"/>
      <c r="L90" s="70"/>
    </row>
    <row r="91" spans="1:12">
      <c r="A91" s="69"/>
      <c r="B91" s="50" t="s">
        <v>61</v>
      </c>
      <c r="C91" s="51"/>
      <c r="D91" s="51"/>
      <c r="E91" s="51"/>
      <c r="F91" s="51"/>
      <c r="G91" s="51"/>
      <c r="H91" s="51"/>
      <c r="I91" s="51"/>
      <c r="J91" s="51"/>
      <c r="K91" s="51"/>
      <c r="L91" s="70"/>
    </row>
    <row r="92" spans="1:12" ht="30" customHeight="1">
      <c r="A92" s="69"/>
      <c r="B92" s="382" t="s">
        <v>62</v>
      </c>
      <c r="C92" s="382"/>
      <c r="D92" s="382"/>
      <c r="E92" s="382"/>
      <c r="F92" s="382"/>
      <c r="G92" s="382"/>
      <c r="H92" s="382"/>
      <c r="I92" s="382"/>
      <c r="J92" s="382"/>
      <c r="K92" s="382"/>
      <c r="L92" s="70"/>
    </row>
    <row r="93" spans="1:12" ht="7.5" customHeight="1">
      <c r="A93" s="69"/>
      <c r="B93" s="50"/>
      <c r="C93" s="51"/>
      <c r="D93" s="51"/>
      <c r="E93" s="51"/>
      <c r="F93" s="51"/>
      <c r="G93" s="51"/>
      <c r="H93" s="51"/>
      <c r="I93" s="51"/>
      <c r="J93" s="51"/>
      <c r="K93" s="51"/>
      <c r="L93" s="70"/>
    </row>
    <row r="94" spans="1:12">
      <c r="A94" s="69"/>
      <c r="B94" s="50" t="s">
        <v>63</v>
      </c>
      <c r="C94" s="51"/>
      <c r="D94" s="51"/>
      <c r="E94" s="51"/>
      <c r="F94" s="51"/>
      <c r="G94" s="51"/>
      <c r="H94" s="51"/>
      <c r="I94" s="51"/>
      <c r="J94" s="51"/>
      <c r="K94" s="51"/>
      <c r="L94" s="70"/>
    </row>
    <row r="95" spans="1:12" ht="25.5" customHeight="1">
      <c r="A95" s="69"/>
      <c r="B95" s="382" t="s">
        <v>64</v>
      </c>
      <c r="C95" s="382"/>
      <c r="D95" s="382"/>
      <c r="E95" s="382"/>
      <c r="F95" s="382"/>
      <c r="G95" s="382"/>
      <c r="H95" s="382"/>
      <c r="I95" s="382"/>
      <c r="J95" s="382"/>
      <c r="K95" s="382"/>
      <c r="L95" s="70"/>
    </row>
    <row r="96" spans="1:12" ht="6.9" customHeight="1">
      <c r="A96" s="69"/>
      <c r="B96" s="50"/>
      <c r="C96" s="51"/>
      <c r="D96" s="51"/>
      <c r="E96" s="51"/>
      <c r="F96" s="51"/>
      <c r="G96" s="51"/>
      <c r="H96" s="51"/>
      <c r="I96" s="51"/>
      <c r="J96" s="51"/>
      <c r="K96" s="51"/>
      <c r="L96" s="70"/>
    </row>
    <row r="97" spans="1:12">
      <c r="A97" s="69"/>
      <c r="B97" s="50" t="s">
        <v>65</v>
      </c>
      <c r="C97" s="51"/>
      <c r="D97" s="51"/>
      <c r="E97" s="51"/>
      <c r="F97" s="51"/>
      <c r="G97" s="51"/>
      <c r="H97" s="51"/>
      <c r="I97" s="51"/>
      <c r="J97" s="51"/>
      <c r="K97" s="51"/>
      <c r="L97" s="70"/>
    </row>
    <row r="98" spans="1:12" ht="30.9" customHeight="1">
      <c r="A98" s="69"/>
      <c r="B98" s="382" t="s">
        <v>66</v>
      </c>
      <c r="C98" s="382"/>
      <c r="D98" s="382"/>
      <c r="E98" s="382"/>
      <c r="F98" s="382"/>
      <c r="G98" s="382"/>
      <c r="H98" s="382"/>
      <c r="I98" s="382"/>
      <c r="J98" s="382"/>
      <c r="K98" s="382"/>
      <c r="L98" s="70"/>
    </row>
    <row r="99" spans="1:12">
      <c r="A99" s="69"/>
      <c r="B99" s="50"/>
      <c r="C99" s="51"/>
      <c r="D99" s="51"/>
      <c r="E99" s="51"/>
      <c r="F99" s="51"/>
      <c r="G99" s="51"/>
      <c r="H99" s="51"/>
      <c r="I99" s="51"/>
      <c r="J99" s="51"/>
      <c r="K99" s="51"/>
      <c r="L99" s="70"/>
    </row>
    <row r="100" spans="1:12">
      <c r="A100" s="67" t="s">
        <v>67</v>
      </c>
      <c r="B100" s="51"/>
      <c r="C100" s="51"/>
      <c r="D100" s="51"/>
      <c r="E100" s="51"/>
      <c r="F100" s="51"/>
      <c r="G100" s="51"/>
      <c r="H100" s="51"/>
      <c r="I100" s="51"/>
      <c r="J100" s="51"/>
      <c r="K100" s="51"/>
      <c r="L100" s="70"/>
    </row>
    <row r="101" spans="1:12" ht="17.100000000000001" customHeight="1">
      <c r="A101" s="69"/>
      <c r="B101" s="50" t="s">
        <v>68</v>
      </c>
      <c r="C101" s="51"/>
      <c r="D101" s="51"/>
      <c r="E101" s="51"/>
      <c r="F101" s="51"/>
      <c r="G101" s="51"/>
      <c r="H101" s="51"/>
      <c r="I101" s="51"/>
      <c r="J101" s="51"/>
      <c r="K101" s="51"/>
      <c r="L101" s="70"/>
    </row>
    <row r="102" spans="1:12" ht="57" customHeight="1">
      <c r="A102" s="69"/>
      <c r="B102" s="381" t="s">
        <v>69</v>
      </c>
      <c r="C102" s="381"/>
      <c r="D102" s="381"/>
      <c r="E102" s="381"/>
      <c r="F102" s="381"/>
      <c r="G102" s="381"/>
      <c r="H102" s="381"/>
      <c r="I102" s="381"/>
      <c r="J102" s="381"/>
      <c r="K102" s="381"/>
      <c r="L102" s="70"/>
    </row>
    <row r="103" spans="1:12" ht="9.9" customHeight="1">
      <c r="A103" s="69"/>
      <c r="B103" s="53"/>
      <c r="C103" s="51"/>
      <c r="D103" s="51"/>
      <c r="E103" s="51"/>
      <c r="F103" s="51"/>
      <c r="G103" s="51"/>
      <c r="H103" s="51"/>
      <c r="I103" s="51"/>
      <c r="J103" s="51"/>
      <c r="K103" s="51"/>
      <c r="L103" s="70"/>
    </row>
    <row r="104" spans="1:12">
      <c r="A104" s="69"/>
      <c r="B104" s="50" t="s">
        <v>70</v>
      </c>
      <c r="C104" s="51"/>
      <c r="D104" s="51"/>
      <c r="E104" s="51"/>
      <c r="F104" s="51"/>
      <c r="G104" s="51"/>
      <c r="H104" s="51"/>
      <c r="I104" s="51"/>
      <c r="J104" s="51"/>
      <c r="K104" s="51"/>
      <c r="L104" s="70"/>
    </row>
    <row r="105" spans="1:12" ht="44.25" customHeight="1">
      <c r="A105" s="69"/>
      <c r="B105" s="381" t="s">
        <v>71</v>
      </c>
      <c r="C105" s="381"/>
      <c r="D105" s="381"/>
      <c r="E105" s="381"/>
      <c r="F105" s="381"/>
      <c r="G105" s="381"/>
      <c r="H105" s="381"/>
      <c r="I105" s="381"/>
      <c r="J105" s="381"/>
      <c r="K105" s="381"/>
      <c r="L105" s="70"/>
    </row>
    <row r="106" spans="1:12" ht="12.75" customHeight="1">
      <c r="A106" s="69"/>
      <c r="B106" s="51"/>
      <c r="C106" s="51"/>
      <c r="D106" s="51"/>
      <c r="E106" s="51"/>
      <c r="F106" s="51"/>
      <c r="G106" s="51"/>
      <c r="H106" s="51"/>
      <c r="I106" s="51"/>
      <c r="J106" s="51"/>
      <c r="K106" s="51"/>
      <c r="L106" s="70"/>
    </row>
    <row r="107" spans="1:12">
      <c r="A107" s="69"/>
      <c r="B107" s="50" t="s">
        <v>72</v>
      </c>
      <c r="C107" s="51"/>
      <c r="D107" s="51"/>
      <c r="E107" s="51"/>
      <c r="F107" s="51"/>
      <c r="G107" s="51"/>
      <c r="H107" s="51"/>
      <c r="I107" s="51"/>
      <c r="J107" s="51"/>
      <c r="K107" s="51"/>
      <c r="L107" s="70"/>
    </row>
    <row r="108" spans="1:12" ht="39.75" customHeight="1">
      <c r="A108" s="69"/>
      <c r="B108" s="381" t="s">
        <v>73</v>
      </c>
      <c r="C108" s="381"/>
      <c r="D108" s="381"/>
      <c r="E108" s="381"/>
      <c r="F108" s="381"/>
      <c r="G108" s="381"/>
      <c r="H108" s="381"/>
      <c r="I108" s="381"/>
      <c r="J108" s="381"/>
      <c r="K108" s="381"/>
      <c r="L108" s="70"/>
    </row>
    <row r="109" spans="1:12" ht="12.75" customHeight="1">
      <c r="A109" s="69"/>
      <c r="B109" s="51"/>
      <c r="C109" s="51"/>
      <c r="D109" s="51"/>
      <c r="E109" s="51"/>
      <c r="F109" s="51"/>
      <c r="G109" s="51"/>
      <c r="H109" s="51"/>
      <c r="I109" s="51"/>
      <c r="J109" s="51"/>
      <c r="K109" s="51"/>
      <c r="L109" s="70"/>
    </row>
    <row r="110" spans="1:12">
      <c r="A110" s="69"/>
      <c r="B110" s="50" t="s">
        <v>74</v>
      </c>
      <c r="C110" s="51"/>
      <c r="D110" s="51"/>
      <c r="E110" s="51"/>
      <c r="F110" s="51"/>
      <c r="G110" s="51"/>
      <c r="H110" s="51"/>
      <c r="I110" s="51"/>
      <c r="J110" s="51"/>
      <c r="K110" s="51"/>
      <c r="L110" s="70"/>
    </row>
    <row r="111" spans="1:12" ht="29.4" customHeight="1">
      <c r="A111" s="69"/>
      <c r="B111" s="382" t="s">
        <v>75</v>
      </c>
      <c r="C111" s="382"/>
      <c r="D111" s="382"/>
      <c r="E111" s="382"/>
      <c r="F111" s="382"/>
      <c r="G111" s="382"/>
      <c r="H111" s="382"/>
      <c r="I111" s="382"/>
      <c r="J111" s="382"/>
      <c r="K111" s="382"/>
      <c r="L111" s="70"/>
    </row>
    <row r="112" spans="1:12" ht="12.75" customHeight="1">
      <c r="A112" s="69"/>
      <c r="B112" s="51"/>
      <c r="C112" s="51"/>
      <c r="D112" s="51"/>
      <c r="E112" s="51"/>
      <c r="F112" s="51"/>
      <c r="G112" s="51"/>
      <c r="H112" s="51"/>
      <c r="I112" s="51"/>
      <c r="J112" s="51"/>
      <c r="K112" s="51"/>
      <c r="L112" s="70"/>
    </row>
    <row r="113" spans="1:12">
      <c r="A113" s="67" t="s">
        <v>76</v>
      </c>
      <c r="B113" s="51"/>
      <c r="C113" s="51"/>
      <c r="D113" s="51"/>
      <c r="E113" s="51"/>
      <c r="F113" s="51"/>
      <c r="G113" s="51"/>
      <c r="H113" s="51"/>
      <c r="I113" s="51"/>
      <c r="J113" s="51"/>
      <c r="K113" s="51"/>
      <c r="L113" s="70"/>
    </row>
    <row r="114" spans="1:12" ht="15" customHeight="1">
      <c r="A114" s="69"/>
      <c r="B114" s="51" t="s">
        <v>77</v>
      </c>
      <c r="C114" s="51"/>
      <c r="D114" s="51"/>
      <c r="E114" s="51"/>
      <c r="F114" s="51"/>
      <c r="G114" s="51"/>
      <c r="H114" s="51"/>
      <c r="I114" s="51"/>
      <c r="J114" s="51"/>
      <c r="K114" s="51"/>
      <c r="L114" s="70"/>
    </row>
    <row r="115" spans="1:12" ht="15" customHeight="1">
      <c r="A115" s="69"/>
      <c r="B115" s="51"/>
      <c r="C115" s="51"/>
      <c r="D115" s="51"/>
      <c r="E115" s="51"/>
      <c r="F115" s="51"/>
      <c r="G115" s="51"/>
      <c r="H115" s="51"/>
      <c r="I115" s="51"/>
      <c r="J115" s="51"/>
      <c r="K115" s="51"/>
      <c r="L115" s="70"/>
    </row>
    <row r="116" spans="1:12">
      <c r="A116" s="67" t="s">
        <v>78</v>
      </c>
      <c r="B116" s="51"/>
      <c r="C116" s="51"/>
      <c r="D116" s="51"/>
      <c r="E116" s="51"/>
      <c r="F116" s="51"/>
      <c r="G116" s="51"/>
      <c r="H116" s="51"/>
      <c r="I116" s="51"/>
      <c r="J116" s="51"/>
      <c r="K116" s="51"/>
      <c r="L116" s="70"/>
    </row>
    <row r="117" spans="1:12" ht="15" customHeight="1">
      <c r="A117" s="69"/>
      <c r="B117" s="51" t="s">
        <v>79</v>
      </c>
      <c r="C117" s="51"/>
      <c r="D117" s="51"/>
      <c r="E117" s="51"/>
      <c r="F117" s="51"/>
      <c r="G117" s="51"/>
      <c r="H117" s="51"/>
      <c r="I117" s="51"/>
      <c r="J117" s="51"/>
      <c r="K117" s="51"/>
      <c r="L117" s="70"/>
    </row>
    <row r="118" spans="1:12" ht="15" customHeight="1">
      <c r="A118" s="69"/>
      <c r="B118" s="51"/>
      <c r="C118" s="51"/>
      <c r="D118" s="51"/>
      <c r="E118" s="51"/>
      <c r="F118" s="51"/>
      <c r="G118" s="51"/>
      <c r="H118" s="51"/>
      <c r="I118" s="51"/>
      <c r="J118" s="51"/>
      <c r="K118" s="51"/>
      <c r="L118" s="70"/>
    </row>
    <row r="119" spans="1:12">
      <c r="A119" s="67" t="s">
        <v>80</v>
      </c>
      <c r="B119" s="51"/>
      <c r="C119" s="51"/>
      <c r="D119" s="51"/>
      <c r="E119" s="51"/>
      <c r="F119" s="51"/>
      <c r="G119" s="51"/>
      <c r="H119" s="51"/>
      <c r="I119" s="51"/>
      <c r="J119" s="51"/>
      <c r="K119" s="51"/>
      <c r="L119" s="70"/>
    </row>
    <row r="120" spans="1:12" ht="89.4" customHeight="1" thickBot="1">
      <c r="A120" s="72"/>
      <c r="B120" s="386" t="s">
        <v>81</v>
      </c>
      <c r="C120" s="386"/>
      <c r="D120" s="386"/>
      <c r="E120" s="386"/>
      <c r="F120" s="386"/>
      <c r="G120" s="386"/>
      <c r="H120" s="386"/>
      <c r="I120" s="386"/>
      <c r="J120" s="386"/>
      <c r="K120" s="386"/>
      <c r="L120" s="73"/>
    </row>
    <row r="121" spans="1:12" ht="14.1" customHeight="1">
      <c r="A121" s="77"/>
      <c r="B121" s="78"/>
      <c r="C121" s="78"/>
      <c r="D121" s="78"/>
      <c r="E121" s="78"/>
      <c r="F121" s="78"/>
      <c r="G121" s="78"/>
      <c r="H121" s="78"/>
      <c r="I121" s="78"/>
      <c r="J121" s="78"/>
      <c r="K121" s="78"/>
      <c r="L121" s="79"/>
    </row>
    <row r="122" spans="1:12" ht="15" customHeight="1">
      <c r="A122" s="383" t="s">
        <v>82</v>
      </c>
      <c r="B122" s="384"/>
      <c r="C122" s="384"/>
      <c r="D122" s="384"/>
      <c r="E122" s="384"/>
      <c r="F122" s="384"/>
      <c r="G122" s="384"/>
      <c r="H122" s="384"/>
      <c r="I122" s="384"/>
      <c r="J122" s="384"/>
      <c r="K122" s="384"/>
      <c r="L122" s="385"/>
    </row>
    <row r="123" spans="1:12" ht="8.4" customHeight="1">
      <c r="A123" s="69"/>
      <c r="B123" s="53"/>
      <c r="C123" s="51"/>
      <c r="D123" s="51"/>
      <c r="E123" s="51"/>
      <c r="F123" s="51"/>
      <c r="G123" s="51"/>
      <c r="H123" s="51"/>
      <c r="I123" s="51"/>
      <c r="J123" s="51"/>
      <c r="K123" s="51"/>
      <c r="L123" s="70"/>
    </row>
    <row r="124" spans="1:12" ht="42" customHeight="1">
      <c r="A124" s="380" t="s">
        <v>83</v>
      </c>
      <c r="B124" s="381"/>
      <c r="C124" s="381"/>
      <c r="D124" s="381"/>
      <c r="E124" s="381"/>
      <c r="F124" s="381"/>
      <c r="G124" s="381"/>
      <c r="H124" s="381"/>
      <c r="I124" s="381"/>
      <c r="J124" s="381"/>
      <c r="K124" s="381"/>
      <c r="L124" s="90"/>
    </row>
    <row r="125" spans="1:12">
      <c r="A125" s="80"/>
      <c r="L125" s="81"/>
    </row>
    <row r="126" spans="1:12">
      <c r="A126" s="82" t="s">
        <v>84</v>
      </c>
      <c r="L126" s="81"/>
    </row>
    <row r="127" spans="1:12" ht="16.5" customHeight="1">
      <c r="A127" s="69"/>
      <c r="B127" s="50" t="s">
        <v>85</v>
      </c>
      <c r="C127" s="51"/>
      <c r="D127" s="51"/>
      <c r="E127" s="51"/>
      <c r="F127" s="51"/>
      <c r="G127" s="51"/>
      <c r="H127" s="51"/>
      <c r="I127" s="51"/>
      <c r="J127" s="51"/>
      <c r="K127" s="51"/>
      <c r="L127" s="70"/>
    </row>
    <row r="128" spans="1:12" ht="30" customHeight="1">
      <c r="A128" s="69"/>
      <c r="B128" s="382" t="s">
        <v>86</v>
      </c>
      <c r="C128" s="382"/>
      <c r="D128" s="382"/>
      <c r="E128" s="382"/>
      <c r="F128" s="382"/>
      <c r="G128" s="382"/>
      <c r="H128" s="382"/>
      <c r="I128" s="382"/>
      <c r="J128" s="382"/>
      <c r="K128" s="382"/>
      <c r="L128" s="70"/>
    </row>
    <row r="129" spans="1:12" ht="7.5" customHeight="1">
      <c r="A129" s="69"/>
      <c r="B129" s="50"/>
      <c r="C129" s="51"/>
      <c r="D129" s="51"/>
      <c r="E129" s="51"/>
      <c r="F129" s="51"/>
      <c r="G129" s="51"/>
      <c r="H129" s="51"/>
      <c r="I129" s="51"/>
      <c r="J129" s="51"/>
      <c r="K129" s="51"/>
      <c r="L129" s="70"/>
    </row>
    <row r="130" spans="1:12">
      <c r="A130" s="69"/>
      <c r="B130" s="50" t="s">
        <v>87</v>
      </c>
      <c r="C130" s="51"/>
      <c r="D130" s="51"/>
      <c r="E130" s="51"/>
      <c r="F130" s="51"/>
      <c r="G130" s="51"/>
      <c r="H130" s="51"/>
      <c r="I130" s="51"/>
      <c r="J130" s="51"/>
      <c r="K130" s="51"/>
      <c r="L130" s="70"/>
    </row>
    <row r="131" spans="1:12" ht="25.5" customHeight="1">
      <c r="A131" s="69"/>
      <c r="B131" s="382" t="s">
        <v>88</v>
      </c>
      <c r="C131" s="382"/>
      <c r="D131" s="382"/>
      <c r="E131" s="382"/>
      <c r="F131" s="382"/>
      <c r="G131" s="382"/>
      <c r="H131" s="382"/>
      <c r="I131" s="382"/>
      <c r="J131" s="382"/>
      <c r="K131" s="382"/>
      <c r="L131" s="70"/>
    </row>
    <row r="132" spans="1:12">
      <c r="A132" s="80"/>
      <c r="L132" s="81"/>
    </row>
    <row r="133" spans="1:12">
      <c r="A133" s="67" t="s">
        <v>89</v>
      </c>
      <c r="B133" s="51"/>
      <c r="C133" s="51"/>
      <c r="D133" s="51"/>
      <c r="E133" s="51"/>
      <c r="F133" s="51"/>
      <c r="G133" s="51"/>
      <c r="H133" s="51"/>
      <c r="I133" s="51"/>
      <c r="J133" s="51"/>
      <c r="K133" s="51"/>
      <c r="L133" s="70"/>
    </row>
    <row r="134" spans="1:12" ht="17.100000000000001" customHeight="1">
      <c r="A134" s="69"/>
      <c r="B134" s="50" t="s">
        <v>90</v>
      </c>
      <c r="C134" s="51"/>
      <c r="D134" s="51"/>
      <c r="E134" s="51"/>
      <c r="F134" s="51"/>
      <c r="G134" s="51"/>
      <c r="H134" s="51"/>
      <c r="I134" s="51"/>
      <c r="J134" s="51"/>
      <c r="K134" s="51"/>
      <c r="L134" s="70"/>
    </row>
    <row r="135" spans="1:12" ht="26.4" customHeight="1">
      <c r="A135" s="69"/>
      <c r="B135" s="381" t="s">
        <v>91</v>
      </c>
      <c r="C135" s="381"/>
      <c r="D135" s="381"/>
      <c r="E135" s="381"/>
      <c r="F135" s="381"/>
      <c r="G135" s="381"/>
      <c r="H135" s="381"/>
      <c r="I135" s="381"/>
      <c r="J135" s="381"/>
      <c r="K135" s="381"/>
      <c r="L135" s="70"/>
    </row>
    <row r="136" spans="1:12" ht="9.9" customHeight="1">
      <c r="A136" s="69"/>
      <c r="B136" s="53"/>
      <c r="C136" s="51"/>
      <c r="D136" s="51"/>
      <c r="E136" s="51"/>
      <c r="F136" s="51"/>
      <c r="G136" s="51"/>
      <c r="H136" s="51"/>
      <c r="I136" s="51"/>
      <c r="J136" s="51"/>
      <c r="K136" s="51"/>
      <c r="L136" s="70"/>
    </row>
    <row r="137" spans="1:12">
      <c r="A137" s="69"/>
      <c r="B137" s="50" t="s">
        <v>92</v>
      </c>
      <c r="C137" s="51"/>
      <c r="D137" s="51"/>
      <c r="E137" s="51"/>
      <c r="F137" s="51"/>
      <c r="G137" s="51"/>
      <c r="H137" s="51"/>
      <c r="I137" s="51"/>
      <c r="J137" s="51"/>
      <c r="K137" s="51"/>
      <c r="L137" s="70"/>
    </row>
    <row r="138" spans="1:12" ht="29.4" customHeight="1">
      <c r="A138" s="69"/>
      <c r="B138" s="381" t="s">
        <v>91</v>
      </c>
      <c r="C138" s="381"/>
      <c r="D138" s="381"/>
      <c r="E138" s="381"/>
      <c r="F138" s="381"/>
      <c r="G138" s="381"/>
      <c r="H138" s="381"/>
      <c r="I138" s="381"/>
      <c r="J138" s="381"/>
      <c r="K138" s="381"/>
      <c r="L138" s="70"/>
    </row>
    <row r="139" spans="1:12" ht="9.6" customHeight="1">
      <c r="A139" s="69"/>
      <c r="B139" s="51"/>
      <c r="C139" s="51"/>
      <c r="D139" s="51"/>
      <c r="E139" s="51"/>
      <c r="F139" s="51"/>
      <c r="G139" s="51"/>
      <c r="H139" s="51"/>
      <c r="I139" s="51"/>
      <c r="J139" s="51"/>
      <c r="K139" s="51"/>
      <c r="L139" s="70"/>
    </row>
    <row r="140" spans="1:12">
      <c r="A140" s="69"/>
      <c r="B140" s="50" t="s">
        <v>93</v>
      </c>
      <c r="C140" s="51"/>
      <c r="D140" s="51"/>
      <c r="E140" s="51"/>
      <c r="F140" s="51"/>
      <c r="G140" s="51"/>
      <c r="H140" s="51"/>
      <c r="I140" s="51"/>
      <c r="J140" s="51"/>
      <c r="K140" s="51"/>
      <c r="L140" s="70"/>
    </row>
    <row r="141" spans="1:12" ht="27.6" customHeight="1">
      <c r="A141" s="69"/>
      <c r="B141" s="381" t="s">
        <v>91</v>
      </c>
      <c r="C141" s="381"/>
      <c r="D141" s="381"/>
      <c r="E141" s="381"/>
      <c r="F141" s="381"/>
      <c r="G141" s="381"/>
      <c r="H141" s="381"/>
      <c r="I141" s="381"/>
      <c r="J141" s="381"/>
      <c r="K141" s="381"/>
      <c r="L141" s="70"/>
    </row>
    <row r="142" spans="1:12">
      <c r="A142" s="80"/>
      <c r="L142" s="81"/>
    </row>
    <row r="143" spans="1:12">
      <c r="A143" s="67" t="s">
        <v>94</v>
      </c>
      <c r="B143" s="51"/>
      <c r="C143" s="51"/>
      <c r="D143" s="51"/>
      <c r="E143" s="51"/>
      <c r="F143" s="51"/>
      <c r="G143" s="51"/>
      <c r="H143" s="51"/>
      <c r="I143" s="51"/>
      <c r="J143" s="51"/>
      <c r="K143" s="51"/>
      <c r="L143" s="70"/>
    </row>
    <row r="144" spans="1:12" ht="44.1" customHeight="1">
      <c r="A144" s="69"/>
      <c r="B144" s="382" t="s">
        <v>95</v>
      </c>
      <c r="C144" s="382"/>
      <c r="D144" s="382"/>
      <c r="E144" s="382"/>
      <c r="F144" s="382"/>
      <c r="G144" s="382"/>
      <c r="H144" s="382"/>
      <c r="I144" s="382"/>
      <c r="J144" s="382"/>
      <c r="K144" s="382"/>
      <c r="L144" s="70"/>
    </row>
    <row r="145" spans="1:12" ht="13.8" thickBot="1">
      <c r="A145" s="83"/>
      <c r="B145" s="84"/>
      <c r="C145" s="84"/>
      <c r="D145" s="84"/>
      <c r="E145" s="84"/>
      <c r="F145" s="84"/>
      <c r="G145" s="84"/>
      <c r="H145" s="84"/>
      <c r="I145" s="84"/>
      <c r="J145" s="84"/>
      <c r="K145" s="84"/>
      <c r="L145" s="85"/>
    </row>
    <row r="146" spans="1:12">
      <c r="A146" s="64"/>
      <c r="B146" s="65"/>
      <c r="C146" s="65"/>
      <c r="D146" s="65"/>
      <c r="E146" s="65"/>
      <c r="F146" s="65"/>
      <c r="G146" s="65"/>
      <c r="H146" s="65"/>
      <c r="I146" s="65"/>
      <c r="J146" s="65"/>
      <c r="K146" s="65"/>
      <c r="L146" s="66"/>
    </row>
    <row r="147" spans="1:12" ht="15" customHeight="1">
      <c r="A147" s="383" t="s">
        <v>96</v>
      </c>
      <c r="B147" s="384"/>
      <c r="C147" s="384"/>
      <c r="D147" s="384"/>
      <c r="E147" s="384"/>
      <c r="F147" s="384"/>
      <c r="G147" s="384"/>
      <c r="H147" s="384"/>
      <c r="I147" s="384"/>
      <c r="J147" s="384"/>
      <c r="K147" s="384"/>
      <c r="L147" s="385"/>
    </row>
    <row r="148" spans="1:12" ht="8.4" customHeight="1">
      <c r="A148" s="69"/>
      <c r="B148" s="53"/>
      <c r="C148" s="51"/>
      <c r="D148" s="51"/>
      <c r="E148" s="51"/>
      <c r="F148" s="51"/>
      <c r="G148" s="51"/>
      <c r="H148" s="51"/>
      <c r="I148" s="51"/>
      <c r="J148" s="51"/>
      <c r="K148" s="51"/>
      <c r="L148" s="70"/>
    </row>
    <row r="149" spans="1:12" ht="104.4" customHeight="1">
      <c r="A149" s="380" t="s">
        <v>97</v>
      </c>
      <c r="B149" s="381"/>
      <c r="C149" s="381"/>
      <c r="D149" s="381"/>
      <c r="E149" s="381"/>
      <c r="F149" s="381"/>
      <c r="G149" s="381"/>
      <c r="H149" s="381"/>
      <c r="I149" s="381"/>
      <c r="J149" s="381"/>
      <c r="K149" s="381"/>
      <c r="L149" s="90"/>
    </row>
    <row r="150" spans="1:12">
      <c r="A150" s="80"/>
      <c r="L150" s="81"/>
    </row>
    <row r="151" spans="1:12">
      <c r="A151" s="69"/>
      <c r="B151" s="54" t="s">
        <v>98</v>
      </c>
      <c r="C151" s="51"/>
      <c r="D151" s="51"/>
      <c r="E151" s="51"/>
      <c r="F151" s="51"/>
      <c r="G151" s="51"/>
      <c r="H151" s="51"/>
      <c r="I151" s="51"/>
      <c r="J151" s="51"/>
      <c r="K151" s="51"/>
      <c r="L151" s="70"/>
    </row>
    <row r="152" spans="1:12" ht="32.25" customHeight="1">
      <c r="A152" s="69"/>
      <c r="B152" s="382" t="s">
        <v>52</v>
      </c>
      <c r="C152" s="382"/>
      <c r="D152" s="382"/>
      <c r="E152" s="382"/>
      <c r="F152" s="382"/>
      <c r="G152" s="382"/>
      <c r="H152" s="382"/>
      <c r="I152" s="382"/>
      <c r="J152" s="382"/>
      <c r="K152" s="60"/>
      <c r="L152" s="70"/>
    </row>
    <row r="153" spans="1:12" ht="15" customHeight="1">
      <c r="A153" s="69"/>
      <c r="C153" s="51" t="s">
        <v>53</v>
      </c>
      <c r="D153" s="51"/>
      <c r="E153" s="51"/>
      <c r="F153" s="51"/>
      <c r="G153" s="51"/>
      <c r="H153" s="51"/>
      <c r="I153" s="51"/>
      <c r="J153" s="51"/>
      <c r="K153" s="51"/>
      <c r="L153" s="70"/>
    </row>
    <row r="154" spans="1:12" ht="15" customHeight="1">
      <c r="A154" s="69"/>
      <c r="C154" s="51" t="s">
        <v>54</v>
      </c>
      <c r="D154" s="51"/>
      <c r="E154" s="51"/>
      <c r="F154" s="51"/>
      <c r="G154" s="51"/>
      <c r="H154" s="51"/>
      <c r="I154" s="51"/>
      <c r="J154" s="51"/>
      <c r="K154" s="51"/>
      <c r="L154" s="70"/>
    </row>
    <row r="155" spans="1:12" ht="15" customHeight="1">
      <c r="A155" s="69"/>
      <c r="C155" s="63" t="s">
        <v>55</v>
      </c>
      <c r="E155" s="51"/>
      <c r="F155" s="51"/>
      <c r="G155" s="51"/>
      <c r="H155" s="51"/>
      <c r="I155" s="51"/>
      <c r="J155" s="51"/>
      <c r="K155" s="51"/>
      <c r="L155" s="70"/>
    </row>
    <row r="156" spans="1:12" ht="15" customHeight="1">
      <c r="A156" s="69"/>
      <c r="C156" s="51" t="s">
        <v>99</v>
      </c>
      <c r="D156" s="51"/>
      <c r="E156" s="51"/>
      <c r="F156" s="51"/>
      <c r="G156" s="51"/>
      <c r="H156" s="51"/>
      <c r="I156" s="51"/>
      <c r="J156" s="51"/>
      <c r="K156" s="51"/>
      <c r="L156" s="70"/>
    </row>
    <row r="157" spans="1:12">
      <c r="A157" s="80"/>
      <c r="L157" s="81"/>
    </row>
    <row r="158" spans="1:12">
      <c r="A158" s="69"/>
      <c r="B158" s="54" t="s">
        <v>100</v>
      </c>
      <c r="C158" s="51"/>
      <c r="D158" s="51"/>
      <c r="E158" s="51"/>
      <c r="F158" s="51"/>
      <c r="G158" s="51"/>
      <c r="H158" s="51"/>
      <c r="I158" s="51"/>
      <c r="J158" s="51"/>
      <c r="K158" s="51"/>
      <c r="L158" s="70"/>
    </row>
    <row r="159" spans="1:12" ht="32.25" customHeight="1">
      <c r="A159" s="69"/>
      <c r="B159" s="382" t="s">
        <v>101</v>
      </c>
      <c r="C159" s="382"/>
      <c r="D159" s="382"/>
      <c r="E159" s="382"/>
      <c r="F159" s="382"/>
      <c r="G159" s="382"/>
      <c r="H159" s="382"/>
      <c r="I159" s="382"/>
      <c r="J159" s="382"/>
      <c r="K159" s="60"/>
      <c r="L159" s="70"/>
    </row>
    <row r="160" spans="1:12" ht="15" customHeight="1">
      <c r="A160" s="69"/>
      <c r="C160" s="51" t="s">
        <v>102</v>
      </c>
      <c r="D160" s="51"/>
      <c r="E160" s="51"/>
      <c r="F160" s="51"/>
      <c r="G160" s="51"/>
      <c r="H160" s="51"/>
      <c r="I160" s="51"/>
      <c r="J160" s="51"/>
      <c r="K160" s="51"/>
      <c r="L160" s="70"/>
    </row>
    <row r="161" spans="1:12" ht="32.4" customHeight="1">
      <c r="A161" s="69"/>
      <c r="C161" s="379" t="s">
        <v>103</v>
      </c>
      <c r="D161" s="379"/>
      <c r="E161" s="379"/>
      <c r="F161" s="379"/>
      <c r="G161" s="379"/>
      <c r="H161" s="379"/>
      <c r="I161" s="379"/>
      <c r="J161" s="379"/>
      <c r="K161" s="379"/>
      <c r="L161" s="70"/>
    </row>
    <row r="162" spans="1:12" ht="13.8" thickBot="1">
      <c r="A162" s="83"/>
      <c r="B162" s="84"/>
      <c r="C162" s="84"/>
      <c r="D162" s="84"/>
      <c r="E162" s="84"/>
      <c r="F162" s="84"/>
      <c r="G162" s="84"/>
      <c r="H162" s="84"/>
      <c r="I162" s="84"/>
      <c r="J162" s="84"/>
      <c r="K162" s="84"/>
      <c r="L162" s="85"/>
    </row>
    <row r="163" spans="1:12">
      <c r="A163" s="64"/>
      <c r="B163" s="65"/>
      <c r="C163" s="65"/>
      <c r="D163" s="65"/>
      <c r="E163" s="65"/>
      <c r="F163" s="65"/>
      <c r="G163" s="65"/>
      <c r="H163" s="65"/>
      <c r="I163" s="65"/>
      <c r="J163" s="65"/>
      <c r="K163" s="65"/>
      <c r="L163" s="66"/>
    </row>
    <row r="164" spans="1:12" ht="15" customHeight="1">
      <c r="A164" s="383" t="s">
        <v>104</v>
      </c>
      <c r="B164" s="384"/>
      <c r="C164" s="384"/>
      <c r="D164" s="384"/>
      <c r="E164" s="384"/>
      <c r="F164" s="384"/>
      <c r="G164" s="384"/>
      <c r="H164" s="384"/>
      <c r="I164" s="384"/>
      <c r="J164" s="384"/>
      <c r="K164" s="384"/>
      <c r="L164" s="385"/>
    </row>
    <row r="165" spans="1:12" ht="8.4" customHeight="1">
      <c r="A165" s="69"/>
      <c r="B165" s="53"/>
      <c r="C165" s="51"/>
      <c r="D165" s="51"/>
      <c r="E165" s="51"/>
      <c r="F165" s="51"/>
      <c r="G165" s="51"/>
      <c r="H165" s="51"/>
      <c r="I165" s="51"/>
      <c r="J165" s="51"/>
      <c r="K165" s="51"/>
      <c r="L165" s="70"/>
    </row>
    <row r="166" spans="1:12" ht="101.4" customHeight="1">
      <c r="A166" s="380" t="s">
        <v>105</v>
      </c>
      <c r="B166" s="381"/>
      <c r="C166" s="381"/>
      <c r="D166" s="381"/>
      <c r="E166" s="381"/>
      <c r="F166" s="381"/>
      <c r="G166" s="381"/>
      <c r="H166" s="381"/>
      <c r="I166" s="381"/>
      <c r="J166" s="381"/>
      <c r="K166" s="381"/>
      <c r="L166" s="90"/>
    </row>
    <row r="167" spans="1:12">
      <c r="A167" s="80"/>
      <c r="L167" s="81"/>
    </row>
    <row r="168" spans="1:12">
      <c r="A168" s="69"/>
      <c r="B168" s="54" t="s">
        <v>106</v>
      </c>
      <c r="C168" s="51"/>
      <c r="D168" s="51"/>
      <c r="E168" s="51"/>
      <c r="F168" s="51"/>
      <c r="G168" s="51"/>
      <c r="H168" s="51"/>
      <c r="I168" s="51"/>
      <c r="J168" s="51"/>
      <c r="K168" s="51"/>
      <c r="L168" s="70"/>
    </row>
    <row r="169" spans="1:12" ht="23.4" customHeight="1">
      <c r="A169" s="69"/>
      <c r="B169" s="382" t="s">
        <v>107</v>
      </c>
      <c r="C169" s="382"/>
      <c r="D169" s="382"/>
      <c r="E169" s="382"/>
      <c r="F169" s="382"/>
      <c r="G169" s="382"/>
      <c r="H169" s="382"/>
      <c r="I169" s="382"/>
      <c r="J169" s="382"/>
      <c r="K169" s="60"/>
      <c r="L169" s="70"/>
    </row>
    <row r="170" spans="1:12" ht="15" customHeight="1">
      <c r="A170" s="69"/>
      <c r="C170" s="51" t="s">
        <v>108</v>
      </c>
      <c r="D170" s="51"/>
      <c r="E170" s="51"/>
      <c r="F170" s="51"/>
      <c r="G170" s="51"/>
      <c r="H170" s="51"/>
      <c r="I170" s="51"/>
      <c r="J170" s="51"/>
      <c r="K170" s="51"/>
      <c r="L170" s="70"/>
    </row>
    <row r="171" spans="1:12" ht="32.4" customHeight="1">
      <c r="A171" s="69"/>
      <c r="C171" s="379" t="s">
        <v>109</v>
      </c>
      <c r="D171" s="379"/>
      <c r="E171" s="379"/>
      <c r="F171" s="379"/>
      <c r="G171" s="379"/>
      <c r="H171" s="379"/>
      <c r="I171" s="379"/>
      <c r="J171" s="379"/>
      <c r="K171" s="379"/>
      <c r="L171" s="70"/>
    </row>
    <row r="172" spans="1:12" ht="32.4" customHeight="1">
      <c r="A172" s="69"/>
      <c r="C172" s="127"/>
      <c r="D172" s="127"/>
      <c r="E172" s="127"/>
      <c r="F172" s="127"/>
      <c r="G172" s="127"/>
      <c r="H172" s="127"/>
      <c r="I172" s="127"/>
      <c r="J172" s="127"/>
      <c r="K172" s="127"/>
      <c r="L172" s="70"/>
    </row>
    <row r="173" spans="1:12" ht="32.4" customHeight="1">
      <c r="A173" s="69"/>
      <c r="C173" s="377" t="s">
        <v>110</v>
      </c>
      <c r="D173" s="377"/>
      <c r="E173" s="377"/>
      <c r="F173" s="377"/>
      <c r="G173" s="377"/>
      <c r="H173" s="127"/>
      <c r="I173" s="127"/>
      <c r="J173" s="127"/>
      <c r="K173" s="127"/>
      <c r="L173" s="70"/>
    </row>
    <row r="174" spans="1:12" ht="32.4" customHeight="1">
      <c r="A174" s="69"/>
      <c r="C174" s="377"/>
      <c r="D174" s="377"/>
      <c r="E174" s="377"/>
      <c r="F174" s="377"/>
      <c r="G174" s="377"/>
      <c r="H174" s="127"/>
      <c r="I174" s="127"/>
      <c r="J174" s="127"/>
      <c r="K174" s="127"/>
      <c r="L174" s="70"/>
    </row>
    <row r="175" spans="1:12" ht="32.4" customHeight="1">
      <c r="A175" s="69"/>
      <c r="C175" s="377"/>
      <c r="D175" s="377"/>
      <c r="E175" s="377"/>
      <c r="F175" s="377"/>
      <c r="G175" s="377"/>
      <c r="H175" s="127"/>
      <c r="I175" s="127"/>
      <c r="J175" s="127"/>
      <c r="K175" s="127"/>
      <c r="L175" s="70"/>
    </row>
    <row r="176" spans="1:12" ht="32.4" customHeight="1">
      <c r="A176" s="69"/>
      <c r="C176" s="377"/>
      <c r="D176" s="377"/>
      <c r="E176" s="377"/>
      <c r="F176" s="377"/>
      <c r="G176" s="377"/>
      <c r="H176" s="127"/>
      <c r="I176" s="127"/>
      <c r="J176" s="127"/>
      <c r="K176" s="127"/>
      <c r="L176" s="70"/>
    </row>
    <row r="177" spans="1:12" ht="32.4" customHeight="1">
      <c r="A177" s="69"/>
      <c r="C177" s="377"/>
      <c r="D177" s="377"/>
      <c r="E177" s="377"/>
      <c r="F177" s="377"/>
      <c r="G177" s="377"/>
      <c r="H177" s="127"/>
      <c r="I177" s="127"/>
      <c r="J177" s="127"/>
      <c r="K177" s="127"/>
      <c r="L177" s="70"/>
    </row>
    <row r="178" spans="1:12" ht="32.4" customHeight="1" thickBot="1">
      <c r="A178" s="72"/>
      <c r="B178" s="84"/>
      <c r="C178" s="378"/>
      <c r="D178" s="378"/>
      <c r="E178" s="378"/>
      <c r="F178" s="378"/>
      <c r="G178" s="378"/>
      <c r="H178" s="128"/>
      <c r="I178" s="128"/>
      <c r="J178" s="128"/>
      <c r="K178" s="128"/>
      <c r="L178" s="73"/>
    </row>
  </sheetData>
  <mergeCells count="38">
    <mergeCell ref="A3:L3"/>
    <mergeCell ref="B40:L40"/>
    <mergeCell ref="B37:L37"/>
    <mergeCell ref="A5:L6"/>
    <mergeCell ref="B111:K111"/>
    <mergeCell ref="B120:K120"/>
    <mergeCell ref="A8:L8"/>
    <mergeCell ref="A122:L122"/>
    <mergeCell ref="B105:K105"/>
    <mergeCell ref="B108:K108"/>
    <mergeCell ref="B89:K89"/>
    <mergeCell ref="B92:K92"/>
    <mergeCell ref="B95:K95"/>
    <mergeCell ref="B98:K98"/>
    <mergeCell ref="B102:K102"/>
    <mergeCell ref="B80:J80"/>
    <mergeCell ref="B159:J159"/>
    <mergeCell ref="B128:K128"/>
    <mergeCell ref="B131:K131"/>
    <mergeCell ref="B135:K135"/>
    <mergeCell ref="B138:K138"/>
    <mergeCell ref="B141:K141"/>
    <mergeCell ref="C173:G178"/>
    <mergeCell ref="C171:K171"/>
    <mergeCell ref="A166:K166"/>
    <mergeCell ref="A149:K149"/>
    <mergeCell ref="A10:K10"/>
    <mergeCell ref="B57:K57"/>
    <mergeCell ref="B63:K64"/>
    <mergeCell ref="B54:K54"/>
    <mergeCell ref="B43:K43"/>
    <mergeCell ref="A124:K124"/>
    <mergeCell ref="C161:K161"/>
    <mergeCell ref="A164:L164"/>
    <mergeCell ref="B169:J169"/>
    <mergeCell ref="B144:K144"/>
    <mergeCell ref="A147:L147"/>
    <mergeCell ref="B152:J152"/>
  </mergeCells>
  <phoneticPr fontId="21"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filterMode="1">
    <tabColor indexed="48"/>
  </sheetPr>
  <dimension ref="A1:CO1012"/>
  <sheetViews>
    <sheetView showGridLines="0" topLeftCell="O1" zoomScaleNormal="100" workbookViewId="0">
      <selection activeCell="W11" sqref="W11"/>
    </sheetView>
  </sheetViews>
  <sheetFormatPr baseColWidth="10" defaultColWidth="11.44140625" defaultRowHeight="13.2"/>
  <cols>
    <col min="1" max="2" width="8.109375" style="7" customWidth="1"/>
    <col min="3" max="3" width="17.44140625" style="7" customWidth="1"/>
    <col min="4" max="4" width="50.109375" style="7" customWidth="1"/>
    <col min="5" max="5" width="22.109375" style="7" customWidth="1"/>
    <col min="6" max="6" width="17.44140625" style="7" customWidth="1"/>
    <col min="7" max="7" width="55" style="7" bestFit="1" customWidth="1"/>
    <col min="8" max="8" width="23.109375" style="7" customWidth="1"/>
    <col min="9" max="9" width="17.44140625" style="7" customWidth="1"/>
    <col min="10" max="10" width="30.6640625" style="107" customWidth="1"/>
    <col min="11" max="11" width="17.44140625" style="7" customWidth="1"/>
    <col min="12" max="12" width="16.33203125" style="7" bestFit="1" customWidth="1"/>
    <col min="13" max="13" width="8.44140625" style="7" bestFit="1" customWidth="1"/>
    <col min="14" max="14" width="21" style="7" bestFit="1" customWidth="1"/>
    <col min="15" max="15" width="23.44140625" style="7" customWidth="1"/>
    <col min="16" max="16" width="28.33203125" style="7" customWidth="1"/>
    <col min="17" max="18" width="17.44140625" style="7" customWidth="1"/>
    <col min="19" max="19" width="45.33203125" style="7" customWidth="1"/>
    <col min="20" max="20" width="17.44140625" style="7" customWidth="1"/>
    <col min="21" max="21" width="12" style="7" customWidth="1"/>
    <col min="22" max="22" width="15.109375" style="7" customWidth="1"/>
    <col min="23" max="23" width="16.33203125" style="7" customWidth="1"/>
    <col min="24" max="24" width="14.33203125" style="7" hidden="1" customWidth="1"/>
    <col min="25" max="25" width="14.109375" style="7" customWidth="1"/>
    <col min="26" max="26" width="17.44140625" style="31" customWidth="1"/>
    <col min="27" max="39" width="17.44140625" style="7" customWidth="1"/>
    <col min="40" max="44" width="15.88671875" style="7" customWidth="1"/>
    <col min="45" max="45" width="23.88671875" style="7" customWidth="1"/>
    <col min="46" max="47" width="22.88671875" style="7" customWidth="1"/>
    <col min="48" max="48" width="23" style="7" customWidth="1"/>
    <col min="49" max="49" width="22.44140625" style="7" customWidth="1"/>
    <col min="50" max="50" width="24.44140625" style="7" customWidth="1"/>
    <col min="51" max="51" width="26.44140625" style="7" customWidth="1"/>
    <col min="52" max="52" width="28.88671875" style="7" customWidth="1"/>
    <col min="53" max="53" width="25" style="7" customWidth="1"/>
    <col min="54" max="54" width="25.44140625" style="7" customWidth="1"/>
    <col min="55" max="55" width="22.88671875" style="7" customWidth="1"/>
    <col min="56" max="56" width="24.109375" style="7" customWidth="1"/>
    <col min="57" max="57" width="29.109375" style="7" customWidth="1"/>
    <col min="58" max="59" width="11.44140625" style="7"/>
    <col min="60" max="65" width="15.88671875" style="7" customWidth="1"/>
    <col min="66" max="16384" width="11.44140625" style="7"/>
  </cols>
  <sheetData>
    <row r="1" spans="1:93" s="32" customFormat="1" ht="15.6">
      <c r="A1" s="407" t="s">
        <v>111</v>
      </c>
      <c r="B1" s="408"/>
      <c r="C1" s="408"/>
      <c r="D1" s="408"/>
      <c r="E1" s="408"/>
      <c r="F1" s="408"/>
      <c r="G1" s="408"/>
      <c r="H1" s="408"/>
      <c r="I1" s="408"/>
      <c r="J1" s="408"/>
      <c r="K1" s="408"/>
      <c r="L1" s="408"/>
      <c r="M1" s="408"/>
      <c r="N1" s="408"/>
      <c r="O1" s="408"/>
      <c r="P1" s="408"/>
      <c r="Q1" s="408"/>
      <c r="R1" s="408"/>
      <c r="S1" s="408"/>
      <c r="T1" s="408"/>
      <c r="U1" s="408"/>
      <c r="V1" s="408"/>
      <c r="W1" s="408"/>
      <c r="X1" s="408"/>
      <c r="Y1" s="408"/>
      <c r="Z1" s="408"/>
      <c r="AA1" s="408"/>
      <c r="AB1" s="408"/>
      <c r="AC1" s="408"/>
      <c r="AD1" s="408"/>
      <c r="AE1" s="408"/>
      <c r="AF1" s="408"/>
      <c r="AG1" s="408"/>
      <c r="AH1" s="408"/>
      <c r="AI1" s="408"/>
      <c r="AJ1" s="409"/>
      <c r="AK1" s="399" t="s">
        <v>112</v>
      </c>
      <c r="AL1" s="399"/>
      <c r="AM1" s="399"/>
      <c r="AN1" s="1" t="s">
        <v>113</v>
      </c>
      <c r="AP1" s="30"/>
      <c r="AQ1" s="30"/>
      <c r="AR1" s="30"/>
      <c r="AS1" s="30"/>
      <c r="AT1" s="30"/>
      <c r="AW1" s="30"/>
      <c r="AX1" s="30"/>
      <c r="AY1" s="30"/>
      <c r="AZ1" s="30"/>
      <c r="BA1" s="30"/>
      <c r="BB1" s="30"/>
      <c r="BC1" s="30"/>
      <c r="BD1" s="30"/>
      <c r="BE1" s="30"/>
      <c r="BF1" s="30"/>
      <c r="BG1" s="30"/>
      <c r="BH1" s="30"/>
      <c r="BI1" s="30"/>
      <c r="BJ1" s="30"/>
      <c r="BK1" s="30"/>
      <c r="BL1" s="30"/>
      <c r="BM1" s="30"/>
      <c r="BN1" s="105"/>
      <c r="BW1" s="1"/>
    </row>
    <row r="2" spans="1:93" s="32" customFormat="1" ht="15.6">
      <c r="A2" s="410"/>
      <c r="B2" s="411"/>
      <c r="C2" s="411"/>
      <c r="D2" s="411"/>
      <c r="E2" s="411"/>
      <c r="F2" s="411"/>
      <c r="G2" s="411"/>
      <c r="H2" s="411"/>
      <c r="I2" s="411"/>
      <c r="J2" s="411"/>
      <c r="K2" s="411"/>
      <c r="L2" s="411"/>
      <c r="M2" s="411"/>
      <c r="N2" s="411"/>
      <c r="O2" s="411"/>
      <c r="P2" s="411"/>
      <c r="Q2" s="411"/>
      <c r="R2" s="411"/>
      <c r="S2" s="411"/>
      <c r="T2" s="411"/>
      <c r="U2" s="411"/>
      <c r="V2" s="411"/>
      <c r="W2" s="411"/>
      <c r="X2" s="411"/>
      <c r="Y2" s="411"/>
      <c r="Z2" s="411"/>
      <c r="AA2" s="411"/>
      <c r="AB2" s="411"/>
      <c r="AC2" s="411"/>
      <c r="AD2" s="411"/>
      <c r="AE2" s="411"/>
      <c r="AF2" s="411"/>
      <c r="AG2" s="411"/>
      <c r="AH2" s="411"/>
      <c r="AI2" s="411"/>
      <c r="AJ2" s="412"/>
      <c r="AK2" s="402" t="s">
        <v>114</v>
      </c>
      <c r="AL2" s="402"/>
      <c r="AM2" s="402"/>
      <c r="AN2" s="1"/>
      <c r="AP2" s="30"/>
      <c r="AQ2" s="30"/>
      <c r="AR2" s="30"/>
      <c r="AS2" s="30"/>
      <c r="AT2" s="30"/>
      <c r="AW2" s="30"/>
      <c r="AX2" s="30"/>
      <c r="AY2" s="30"/>
      <c r="AZ2" s="30"/>
      <c r="BA2" s="30"/>
      <c r="BB2" s="30"/>
      <c r="BC2" s="30"/>
      <c r="BD2" s="30"/>
      <c r="BE2" s="30"/>
      <c r="BF2" s="30"/>
      <c r="BG2" s="30"/>
      <c r="BH2" s="30"/>
      <c r="BI2" s="30"/>
      <c r="BJ2" s="30"/>
      <c r="BK2" s="30"/>
      <c r="BL2" s="30"/>
      <c r="BM2" s="30"/>
      <c r="BN2" s="105"/>
      <c r="BW2" s="1"/>
    </row>
    <row r="3" spans="1:93" s="32" customFormat="1" ht="15.6">
      <c r="A3" s="413"/>
      <c r="B3" s="414"/>
      <c r="C3" s="414"/>
      <c r="D3" s="414"/>
      <c r="E3" s="414"/>
      <c r="F3" s="414"/>
      <c r="G3" s="414"/>
      <c r="H3" s="414"/>
      <c r="I3" s="414"/>
      <c r="J3" s="414"/>
      <c r="K3" s="414"/>
      <c r="L3" s="414"/>
      <c r="M3" s="414"/>
      <c r="N3" s="414"/>
      <c r="O3" s="414"/>
      <c r="P3" s="414"/>
      <c r="Q3" s="414"/>
      <c r="R3" s="414"/>
      <c r="S3" s="414"/>
      <c r="T3" s="414"/>
      <c r="U3" s="414"/>
      <c r="V3" s="414"/>
      <c r="W3" s="414"/>
      <c r="X3" s="414"/>
      <c r="Y3" s="414"/>
      <c r="Z3" s="414"/>
      <c r="AA3" s="414"/>
      <c r="AB3" s="414"/>
      <c r="AC3" s="414"/>
      <c r="AD3" s="414"/>
      <c r="AE3" s="414"/>
      <c r="AF3" s="414"/>
      <c r="AG3" s="414"/>
      <c r="AH3" s="414"/>
      <c r="AI3" s="414"/>
      <c r="AJ3" s="415"/>
      <c r="AK3" s="399" t="s">
        <v>115</v>
      </c>
      <c r="AL3" s="399"/>
      <c r="AM3" s="399"/>
      <c r="AN3" s="1"/>
      <c r="AO3" s="30"/>
      <c r="AP3" s="99"/>
      <c r="AQ3" s="30"/>
      <c r="AR3" s="30"/>
      <c r="AU3" s="97"/>
      <c r="AW3" s="30"/>
      <c r="AX3" s="30"/>
      <c r="AY3" s="30"/>
      <c r="AZ3" s="30"/>
      <c r="BA3" s="30"/>
      <c r="BB3" s="30"/>
      <c r="BC3" s="30"/>
      <c r="BD3" s="30"/>
      <c r="BE3" s="30"/>
      <c r="BF3" s="30"/>
      <c r="BG3" s="30"/>
      <c r="BH3" s="30"/>
      <c r="BI3" s="30"/>
      <c r="BJ3" s="30"/>
      <c r="BK3" s="30"/>
      <c r="BL3" s="30"/>
      <c r="BM3" s="30"/>
      <c r="BN3" s="105"/>
      <c r="BW3" s="1"/>
    </row>
    <row r="4" spans="1:93" s="32" customFormat="1" ht="15.6">
      <c r="A4" s="406" t="s">
        <v>116</v>
      </c>
      <c r="B4" s="406"/>
      <c r="C4" s="406"/>
      <c r="D4" s="406"/>
      <c r="E4" s="406"/>
      <c r="F4" s="406"/>
      <c r="G4" s="406"/>
      <c r="H4" s="406"/>
      <c r="I4" s="406"/>
      <c r="J4" s="406"/>
      <c r="K4" s="406"/>
      <c r="L4" s="406"/>
      <c r="M4" s="406"/>
      <c r="N4" s="406"/>
      <c r="O4" s="406"/>
      <c r="P4" s="406"/>
      <c r="Q4" s="406"/>
      <c r="R4" s="406"/>
      <c r="S4" s="406"/>
      <c r="T4" s="406"/>
      <c r="U4" s="406"/>
      <c r="V4" s="406"/>
      <c r="W4" s="406"/>
      <c r="X4" s="406"/>
      <c r="Y4" s="406"/>
      <c r="Z4" s="406"/>
      <c r="AA4" s="406"/>
      <c r="AB4" s="406"/>
      <c r="AC4" s="406"/>
      <c r="AD4" s="406"/>
      <c r="AE4" s="406"/>
      <c r="AF4" s="406"/>
      <c r="AG4" s="406"/>
      <c r="AH4" s="406"/>
      <c r="AI4" s="406"/>
      <c r="AJ4" s="406"/>
      <c r="AK4" s="406"/>
      <c r="AL4" s="406"/>
      <c r="AM4" s="406"/>
      <c r="AN4" s="1"/>
      <c r="AO4" s="30"/>
      <c r="AP4" s="99"/>
      <c r="AQ4" s="30"/>
      <c r="AR4" s="30"/>
      <c r="AU4" s="97"/>
      <c r="AW4" s="30"/>
      <c r="AX4" s="30"/>
      <c r="AY4" s="30"/>
      <c r="AZ4" s="30"/>
      <c r="BA4" s="30"/>
      <c r="BB4" s="30"/>
      <c r="BC4" s="30"/>
      <c r="BD4" s="30"/>
      <c r="BE4" s="30"/>
      <c r="BF4" s="30"/>
      <c r="BG4" s="30"/>
      <c r="BH4" s="30"/>
      <c r="BI4" s="30"/>
      <c r="BJ4" s="30"/>
      <c r="BK4" s="30"/>
      <c r="BL4" s="30"/>
      <c r="BM4" s="30"/>
      <c r="BN4" s="105"/>
      <c r="BW4" s="1"/>
    </row>
    <row r="5" spans="1:93" s="32" customFormat="1" ht="15.6">
      <c r="A5" s="98"/>
      <c r="B5" s="98"/>
      <c r="C5" s="98"/>
      <c r="D5" s="98"/>
      <c r="E5" s="98"/>
      <c r="F5" s="30"/>
      <c r="G5" s="30"/>
      <c r="H5" s="30"/>
      <c r="I5" s="30"/>
      <c r="J5" s="99"/>
      <c r="K5" s="30"/>
      <c r="L5" s="30"/>
      <c r="M5" s="30"/>
      <c r="N5" s="30"/>
      <c r="O5" s="30"/>
      <c r="P5" s="30"/>
      <c r="Q5" s="30"/>
      <c r="R5" s="30"/>
      <c r="S5" s="30"/>
      <c r="T5" s="30"/>
      <c r="U5" s="30"/>
      <c r="V5" s="30"/>
      <c r="W5" s="30"/>
      <c r="X5" s="30"/>
      <c r="Y5" s="16"/>
      <c r="Z5" s="30"/>
      <c r="AA5" s="30"/>
      <c r="AB5" s="30"/>
      <c r="AC5" s="30"/>
      <c r="AD5" s="30"/>
      <c r="AE5" s="30"/>
      <c r="AF5" s="30"/>
      <c r="AG5" s="30"/>
      <c r="AH5" s="30"/>
      <c r="AI5" s="30"/>
      <c r="AJ5" s="30"/>
      <c r="AK5" s="30"/>
      <c r="AL5" s="30"/>
      <c r="AM5" s="30"/>
      <c r="AN5" s="30"/>
      <c r="AO5" s="30"/>
      <c r="AP5" s="30"/>
      <c r="AQ5" s="30"/>
      <c r="AR5" s="30"/>
      <c r="AS5" s="30"/>
      <c r="AU5" s="110"/>
      <c r="AV5" s="110"/>
      <c r="AW5" s="110"/>
      <c r="AX5" s="110"/>
      <c r="AZ5" s="111"/>
      <c r="BF5" s="1"/>
      <c r="BG5" s="30"/>
      <c r="BH5" s="30"/>
      <c r="BI5" s="30"/>
      <c r="BJ5" s="30"/>
      <c r="BM5" s="97"/>
      <c r="BO5" s="30"/>
      <c r="BP5" s="30"/>
      <c r="BQ5" s="30"/>
      <c r="BR5" s="30"/>
      <c r="BS5" s="30"/>
      <c r="BT5" s="30"/>
      <c r="BU5" s="30"/>
      <c r="BV5" s="30"/>
      <c r="BW5" s="30"/>
      <c r="BX5" s="30"/>
      <c r="BY5" s="30"/>
      <c r="BZ5" s="30"/>
      <c r="CA5" s="30"/>
      <c r="CB5" s="30"/>
      <c r="CC5" s="30"/>
      <c r="CD5" s="30"/>
      <c r="CE5" s="30"/>
      <c r="CF5" s="105"/>
      <c r="CO5" s="1"/>
    </row>
    <row r="6" spans="1:93" s="112" customFormat="1" ht="17.399999999999999">
      <c r="A6" s="166" t="s">
        <v>117</v>
      </c>
      <c r="B6" s="166"/>
      <c r="C6" s="153"/>
      <c r="D6" s="167" t="s">
        <v>118</v>
      </c>
      <c r="E6" s="153"/>
      <c r="G6" s="165" t="s">
        <v>4</v>
      </c>
      <c r="H6" s="372"/>
      <c r="I6" s="372"/>
      <c r="J6" s="100"/>
      <c r="K6" s="400" t="s">
        <v>8</v>
      </c>
      <c r="L6" s="400"/>
      <c r="M6" s="373"/>
      <c r="N6" s="373"/>
      <c r="O6" s="31"/>
      <c r="P6" s="31"/>
      <c r="Q6" s="31"/>
      <c r="R6" s="31"/>
      <c r="S6" s="31"/>
      <c r="T6" s="31"/>
      <c r="U6" s="17"/>
      <c r="Z6" s="101"/>
      <c r="AG6" s="31"/>
      <c r="AH6" s="31"/>
      <c r="AK6" s="165" t="s">
        <v>10</v>
      </c>
      <c r="AL6" s="401" t="str">
        <f>IF(SUM(C6,M6)=0,"",IF(AND(C6,M6)&gt;0,CONCATENATE(C6," - ",M6)))</f>
        <v/>
      </c>
      <c r="AM6" s="401"/>
      <c r="AN6" s="36"/>
      <c r="AO6" s="113"/>
      <c r="AQ6" s="113"/>
      <c r="AU6" s="102"/>
      <c r="AW6" s="113"/>
      <c r="AX6" s="113"/>
      <c r="AY6" s="113"/>
      <c r="AZ6" s="113"/>
      <c r="BA6" s="113"/>
      <c r="BB6" s="113"/>
      <c r="BC6" s="113"/>
      <c r="BD6" s="113"/>
      <c r="BE6" s="113"/>
      <c r="BF6" s="113"/>
      <c r="BG6" s="113"/>
      <c r="BH6" s="113"/>
      <c r="BI6" s="113"/>
      <c r="BJ6" s="113"/>
      <c r="BK6" s="113"/>
      <c r="BL6" s="113"/>
      <c r="BM6" s="113"/>
      <c r="BN6" s="114"/>
      <c r="BW6" s="115"/>
    </row>
    <row r="7" spans="1:93" s="32" customFormat="1" ht="16.2" thickBot="1">
      <c r="J7" s="103"/>
      <c r="Y7" s="116"/>
      <c r="AX7" s="117"/>
      <c r="AY7" s="396"/>
      <c r="AZ7" s="396"/>
      <c r="BA7" s="396"/>
      <c r="BB7" s="396"/>
      <c r="BC7" s="396"/>
      <c r="BD7" s="396"/>
      <c r="BE7" s="396"/>
      <c r="BF7" s="1"/>
      <c r="BM7" s="97"/>
      <c r="BO7" s="30"/>
      <c r="BP7" s="30"/>
      <c r="BQ7" s="30"/>
      <c r="BR7" s="30"/>
      <c r="BS7" s="30"/>
      <c r="BT7" s="30"/>
      <c r="BU7" s="30"/>
      <c r="BV7" s="30"/>
      <c r="BW7" s="30"/>
      <c r="BX7" s="30"/>
      <c r="BY7" s="30"/>
      <c r="BZ7" s="30"/>
      <c r="CA7" s="30"/>
      <c r="CB7" s="30"/>
      <c r="CC7" s="30"/>
      <c r="CD7" s="30"/>
      <c r="CE7" s="30"/>
      <c r="CF7" s="105"/>
      <c r="CO7" s="1"/>
    </row>
    <row r="8" spans="1:93" s="118" customFormat="1" ht="18">
      <c r="A8" s="351" t="s">
        <v>119</v>
      </c>
      <c r="B8" s="354" t="s">
        <v>120</v>
      </c>
      <c r="C8" s="354" t="s">
        <v>121</v>
      </c>
      <c r="D8" s="354" t="s">
        <v>122</v>
      </c>
      <c r="E8" s="354" t="s">
        <v>123</v>
      </c>
      <c r="F8" s="354" t="s">
        <v>124</v>
      </c>
      <c r="G8" s="354" t="s">
        <v>125</v>
      </c>
      <c r="H8" s="354" t="str">
        <f>"10. PROYECTO"</f>
        <v>10. PROYECTO</v>
      </c>
      <c r="I8" s="397" t="s">
        <v>126</v>
      </c>
      <c r="J8" s="354" t="str">
        <f>"12. ACTIVIDAD DEL PROYECTO"&amp;CHAR(10)&amp;"("&amp;  COUNTA(J10:J1010)&amp;")"</f>
        <v>12. ACTIVIDAD DEL PROYECTO
(172)</v>
      </c>
      <c r="K8" s="354" t="s">
        <v>127</v>
      </c>
      <c r="L8" s="354" t="s">
        <v>128</v>
      </c>
      <c r="M8" s="375" t="s">
        <v>129</v>
      </c>
      <c r="N8" s="375" t="s">
        <v>130</v>
      </c>
      <c r="O8" s="163" t="s">
        <v>131</v>
      </c>
      <c r="P8" s="163"/>
      <c r="Q8" s="164"/>
      <c r="R8" s="164"/>
      <c r="S8" s="164"/>
      <c r="T8" s="164"/>
      <c r="U8" s="164" t="s">
        <v>132</v>
      </c>
      <c r="V8" s="164"/>
      <c r="W8" s="164"/>
      <c r="X8" s="164"/>
      <c r="Y8" s="164"/>
      <c r="Z8" s="404" t="s">
        <v>133</v>
      </c>
      <c r="AA8" s="404" t="s">
        <v>134</v>
      </c>
      <c r="AB8" s="350" t="s">
        <v>135</v>
      </c>
      <c r="AC8" s="350"/>
      <c r="AD8" s="350"/>
      <c r="AE8" s="350"/>
      <c r="AF8" s="350"/>
      <c r="AG8" s="350"/>
      <c r="AH8" s="350"/>
      <c r="AI8" s="350"/>
      <c r="AJ8" s="350"/>
      <c r="AK8" s="350"/>
      <c r="AL8" s="350"/>
      <c r="AM8" s="403"/>
      <c r="BD8" s="119"/>
      <c r="BE8" s="119"/>
      <c r="BF8" s="119"/>
      <c r="BG8" s="119"/>
      <c r="BH8" s="119"/>
      <c r="BI8" s="119"/>
      <c r="BJ8" s="119"/>
      <c r="BK8" s="119"/>
      <c r="BL8" s="119"/>
      <c r="BM8" s="119"/>
      <c r="BN8" s="120"/>
      <c r="BW8" s="121"/>
    </row>
    <row r="9" spans="1:93" s="118" customFormat="1" ht="60">
      <c r="A9" s="352"/>
      <c r="B9" s="355"/>
      <c r="C9" s="355"/>
      <c r="D9" s="355"/>
      <c r="E9" s="355"/>
      <c r="F9" s="355"/>
      <c r="G9" s="355"/>
      <c r="H9" s="355"/>
      <c r="I9" s="398"/>
      <c r="J9" s="355"/>
      <c r="K9" s="355"/>
      <c r="L9" s="355"/>
      <c r="M9" s="376"/>
      <c r="N9" s="376"/>
      <c r="O9" s="151" t="s">
        <v>136</v>
      </c>
      <c r="P9" s="151" t="s">
        <v>137</v>
      </c>
      <c r="Q9" s="151" t="s">
        <v>138</v>
      </c>
      <c r="R9" s="151" t="s">
        <v>139</v>
      </c>
      <c r="S9" s="151" t="s">
        <v>140</v>
      </c>
      <c r="T9" s="151" t="s">
        <v>141</v>
      </c>
      <c r="U9" s="152" t="s">
        <v>142</v>
      </c>
      <c r="V9" s="35" t="s">
        <v>143</v>
      </c>
      <c r="W9" s="35" t="s">
        <v>144</v>
      </c>
      <c r="X9" s="35"/>
      <c r="Y9" s="35" t="s">
        <v>145</v>
      </c>
      <c r="Z9" s="405"/>
      <c r="AA9" s="405"/>
      <c r="AB9" s="161" t="s">
        <v>146</v>
      </c>
      <c r="AC9" s="161" t="s">
        <v>147</v>
      </c>
      <c r="AD9" s="161" t="s">
        <v>148</v>
      </c>
      <c r="AE9" s="161" t="s">
        <v>149</v>
      </c>
      <c r="AF9" s="161" t="s">
        <v>150</v>
      </c>
      <c r="AG9" s="161" t="s">
        <v>151</v>
      </c>
      <c r="AH9" s="161" t="s">
        <v>152</v>
      </c>
      <c r="AI9" s="161" t="s">
        <v>153</v>
      </c>
      <c r="AJ9" s="161" t="s">
        <v>154</v>
      </c>
      <c r="AK9" s="161" t="s">
        <v>155</v>
      </c>
      <c r="AL9" s="161" t="s">
        <v>156</v>
      </c>
      <c r="AM9" s="162" t="s">
        <v>157</v>
      </c>
      <c r="BD9" s="119"/>
      <c r="BE9" s="119"/>
      <c r="BF9" s="119"/>
      <c r="BG9" s="119"/>
      <c r="BH9" s="119"/>
      <c r="BI9" s="119"/>
      <c r="BJ9" s="119"/>
      <c r="BK9" s="119"/>
      <c r="BL9" s="119"/>
      <c r="BM9" s="122"/>
      <c r="BN9" s="120"/>
      <c r="BW9" s="121"/>
    </row>
    <row r="10" spans="1:93" s="32" customFormat="1" ht="71.400000000000006">
      <c r="A10" s="20">
        <f>IF(C10&lt;&gt;"",1,"")</f>
        <v>1</v>
      </c>
      <c r="B10" s="153">
        <v>2026</v>
      </c>
      <c r="C10" s="19" t="s">
        <v>158</v>
      </c>
      <c r="D10" s="18" t="str">
        <f>IFERROR(VLOOKUP(FORMULACIÓN!C10,Lists!$A$2:$B$6,2,FALSE),"")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10" s="21" t="s">
        <v>159</v>
      </c>
      <c r="F10" s="21" t="s">
        <v>160</v>
      </c>
      <c r="G10" s="21" t="s">
        <v>589</v>
      </c>
      <c r="H10" s="21" t="s">
        <v>161</v>
      </c>
      <c r="I10" s="47">
        <v>0.09</v>
      </c>
      <c r="J10" s="104" t="s">
        <v>590</v>
      </c>
      <c r="K10" s="47">
        <v>0.33300000000000002</v>
      </c>
      <c r="L10" s="21" t="s">
        <v>162</v>
      </c>
      <c r="M10" s="24" t="s">
        <v>591</v>
      </c>
      <c r="N10" s="24"/>
      <c r="O10" s="21" t="s">
        <v>592</v>
      </c>
      <c r="P10" s="21" t="s">
        <v>1273</v>
      </c>
      <c r="Q10" s="21" t="s">
        <v>163</v>
      </c>
      <c r="R10" s="21" t="s">
        <v>164</v>
      </c>
      <c r="S10" s="21" t="s">
        <v>593</v>
      </c>
      <c r="T10" s="21" t="s">
        <v>165</v>
      </c>
      <c r="U10" s="21">
        <v>0.04</v>
      </c>
      <c r="V10" s="126">
        <v>0</v>
      </c>
      <c r="W10" s="126">
        <v>0.06</v>
      </c>
      <c r="X10" s="21">
        <f ca="1">IFERROR(IF($T10=Lists!$S$2,SUM(FORMULACIÓN!U10:W10),IF(FORMULACIÓN!$T10=Lists!$S$3,SUM(FORMULACIÓN!V10:W10),IF(FORMULACIÓN!$T10=Lists!$S$4,AVERAGE(FORMULACIÓN!V10:W10),IF(FORMULACIÓN!$T10=Lists!$S$5,OFFSET(U10,0,COUNTA(V10:W10)),IF(FORMULACIÓN!$T10=Lists!$S$6,AVERAGE(V10:W10),""))))),"")</f>
        <v>0.06</v>
      </c>
      <c r="Y10" s="20" t="str">
        <f ca="1">IF($R10=Lists!$R$3,TEXT(FORMULACIÓN!X10,"00,00%"),IF(FORMULACIÓN!X10=0,0,TEXT(FORMULACIÓN!X10,"##.###")))</f>
        <v>06,00%</v>
      </c>
      <c r="Z10" s="93"/>
      <c r="AA10" s="94"/>
      <c r="AB10" s="95"/>
      <c r="AC10" s="95"/>
      <c r="AD10" s="95"/>
      <c r="AE10" s="95"/>
      <c r="AF10" s="95"/>
      <c r="AG10" s="95"/>
      <c r="AH10" s="95"/>
      <c r="AI10" s="95"/>
      <c r="AJ10" s="95"/>
      <c r="AK10" s="95"/>
      <c r="AL10" s="95"/>
      <c r="AM10" s="95"/>
      <c r="BD10" s="30"/>
      <c r="BE10" s="30"/>
      <c r="BF10" s="30"/>
      <c r="BG10" s="30"/>
      <c r="BH10" s="30"/>
      <c r="BI10" s="30"/>
      <c r="BJ10" s="30"/>
      <c r="BK10" s="30"/>
      <c r="BL10" s="30"/>
      <c r="BM10" s="30"/>
      <c r="BN10" s="105"/>
      <c r="BW10" s="1"/>
    </row>
    <row r="11" spans="1:93" s="32" customFormat="1" ht="71.400000000000006">
      <c r="A11" s="20">
        <f>IF(C11&lt;&gt;"",+A10+1,"")</f>
        <v>2</v>
      </c>
      <c r="B11" s="153">
        <v>2026</v>
      </c>
      <c r="C11" s="19" t="s">
        <v>158</v>
      </c>
      <c r="D11" s="18" t="str">
        <f>IFERROR(VLOOKUP(FORMULACIÓN!C11,Lists!$A$2:$B$6,2,FALSE),"")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11" s="21" t="s">
        <v>159</v>
      </c>
      <c r="F11" s="21" t="s">
        <v>160</v>
      </c>
      <c r="G11" s="21" t="s">
        <v>594</v>
      </c>
      <c r="H11" s="21" t="s">
        <v>161</v>
      </c>
      <c r="I11" s="47">
        <v>0.09</v>
      </c>
      <c r="J11" s="104" t="s">
        <v>595</v>
      </c>
      <c r="K11" s="47">
        <v>0.33300000000000002</v>
      </c>
      <c r="L11" s="21" t="s">
        <v>162</v>
      </c>
      <c r="M11" s="24" t="s">
        <v>591</v>
      </c>
      <c r="N11" s="24"/>
      <c r="O11" s="21" t="s">
        <v>596</v>
      </c>
      <c r="P11" s="21" t="s">
        <v>597</v>
      </c>
      <c r="Q11" s="21" t="s">
        <v>163</v>
      </c>
      <c r="R11" s="21" t="s">
        <v>167</v>
      </c>
      <c r="S11" s="21"/>
      <c r="T11" s="21" t="s">
        <v>168</v>
      </c>
      <c r="U11" s="21">
        <v>1727</v>
      </c>
      <c r="V11" s="21">
        <v>0</v>
      </c>
      <c r="W11" s="21">
        <v>485</v>
      </c>
      <c r="X11" s="21">
        <f ca="1">IFERROR(IF($T11=Lists!$S$2,SUM(FORMULACIÓN!U11:W11),IF(FORMULACIÓN!$T11=Lists!$S$3,SUM(FORMULACIÓN!V11:W11),IF(FORMULACIÓN!$T11=Lists!$S$4,AVERAGE(FORMULACIÓN!V11:W11),IF(FORMULACIÓN!$T11=Lists!$S$5,OFFSET(U11,0,COUNTA(V11:W11)),IF(FORMULACIÓN!$T11=Lists!$S$6,AVERAGE(V11:W11),""))))),"")</f>
        <v>485</v>
      </c>
      <c r="Y11" s="20" t="str">
        <f ca="1">IF($R11=Lists!$R$3,TEXT(FORMULACIÓN!X11,"00,00%"),IF(FORMULACIÓN!X11=0,0,TEXT(FORMULACIÓN!X11,"##.###")))</f>
        <v>485</v>
      </c>
      <c r="Z11" s="93"/>
      <c r="AA11" s="94"/>
      <c r="AB11" s="95"/>
      <c r="AC11" s="95"/>
      <c r="AD11" s="95"/>
      <c r="AE11" s="95"/>
      <c r="AF11" s="95"/>
      <c r="AG11" s="95"/>
      <c r="AH11" s="95"/>
      <c r="AI11" s="95"/>
      <c r="AJ11" s="95"/>
      <c r="AK11" s="95"/>
      <c r="AL11" s="95"/>
      <c r="AM11" s="95"/>
      <c r="BD11" s="30"/>
      <c r="BE11" s="30"/>
      <c r="BF11" s="30"/>
      <c r="BG11" s="30"/>
      <c r="BH11" s="30"/>
      <c r="BI11" s="30"/>
      <c r="BJ11" s="30"/>
      <c r="BK11" s="30"/>
      <c r="BL11" s="30"/>
      <c r="BM11" s="30"/>
      <c r="BN11" s="105"/>
      <c r="BW11" s="1"/>
    </row>
    <row r="12" spans="1:93" s="32" customFormat="1" ht="51">
      <c r="A12" s="20">
        <f t="shared" ref="A12:A75" si="0">IF(C12&lt;&gt;"",+A11+1,"")</f>
        <v>3</v>
      </c>
      <c r="B12" s="153">
        <v>2026</v>
      </c>
      <c r="C12" s="19" t="s">
        <v>158</v>
      </c>
      <c r="D12" s="18" t="str">
        <f>IFERROR(VLOOKUP(FORMULACIÓN!C12,Lists!$A$2:$B$6,2,FALSE),"")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12" s="21" t="s">
        <v>169</v>
      </c>
      <c r="F12" s="21" t="s">
        <v>160</v>
      </c>
      <c r="G12" s="21" t="s">
        <v>594</v>
      </c>
      <c r="H12" s="21" t="s">
        <v>161</v>
      </c>
      <c r="I12" s="47">
        <v>0.09</v>
      </c>
      <c r="J12" s="104" t="s">
        <v>598</v>
      </c>
      <c r="K12" s="47">
        <v>0.33300000000000002</v>
      </c>
      <c r="L12" s="21" t="s">
        <v>166</v>
      </c>
      <c r="M12" s="24" t="s">
        <v>591</v>
      </c>
      <c r="N12" s="24"/>
      <c r="O12" s="21" t="s">
        <v>596</v>
      </c>
      <c r="P12" s="21" t="s">
        <v>599</v>
      </c>
      <c r="Q12" s="21" t="s">
        <v>163</v>
      </c>
      <c r="R12" s="21" t="s">
        <v>167</v>
      </c>
      <c r="S12" s="21"/>
      <c r="T12" s="21" t="s">
        <v>168</v>
      </c>
      <c r="U12" s="21">
        <v>100</v>
      </c>
      <c r="V12" s="21">
        <v>0</v>
      </c>
      <c r="W12" s="21">
        <v>20</v>
      </c>
      <c r="X12" s="21">
        <f ca="1">IFERROR(IF($T12=Lists!$S$2,SUM(FORMULACIÓN!U12:W12),IF(FORMULACIÓN!$T12=Lists!$S$3,SUM(FORMULACIÓN!V12:W12),IF(FORMULACIÓN!$T12=Lists!$S$4,AVERAGE(FORMULACIÓN!V12:W12),IF(FORMULACIÓN!$T12=Lists!$S$5,OFFSET(U12,0,COUNTA(V12:W12)),IF(FORMULACIÓN!$T12=Lists!$S$6,AVERAGE(V12:W12),""))))),"")</f>
        <v>20</v>
      </c>
      <c r="Y12" s="20" t="str">
        <f ca="1">IF($R12=Lists!$R$3,TEXT(FORMULACIÓN!X12,"00,00%"),IF(FORMULACIÓN!X12=0,0,TEXT(FORMULACIÓN!X12,"##.###")))</f>
        <v>20</v>
      </c>
      <c r="Z12" s="93"/>
      <c r="AA12" s="94"/>
      <c r="AB12" s="95"/>
      <c r="AC12" s="95"/>
      <c r="AD12" s="95"/>
      <c r="AE12" s="95"/>
      <c r="AF12" s="95"/>
      <c r="AG12" s="95"/>
      <c r="AH12" s="95"/>
      <c r="AI12" s="95"/>
      <c r="AJ12" s="95"/>
      <c r="AK12" s="95"/>
      <c r="AL12" s="95"/>
      <c r="AM12" s="95"/>
      <c r="BD12" s="30"/>
      <c r="BE12" s="30"/>
      <c r="BF12" s="30"/>
      <c r="BG12" s="30"/>
      <c r="BH12" s="30"/>
      <c r="BI12" s="30"/>
      <c r="BJ12" s="30"/>
      <c r="BK12" s="30"/>
      <c r="BL12" s="30"/>
      <c r="BM12" s="30"/>
      <c r="BN12" s="105"/>
      <c r="BW12" s="1"/>
    </row>
    <row r="13" spans="1:93" s="32" customFormat="1" ht="71.400000000000006" hidden="1">
      <c r="A13" s="20">
        <f t="shared" si="0"/>
        <v>4</v>
      </c>
      <c r="B13" s="153">
        <v>2026</v>
      </c>
      <c r="C13" s="19" t="s">
        <v>158</v>
      </c>
      <c r="D13" s="18" t="str">
        <f>IFERROR(VLOOKUP(FORMULACIÓN!C13,Lists!$A$2:$B$6,2,FALSE),"")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13" s="21" t="s">
        <v>159</v>
      </c>
      <c r="F13" s="21" t="s">
        <v>160</v>
      </c>
      <c r="G13" s="21" t="s">
        <v>600</v>
      </c>
      <c r="H13" s="21" t="s">
        <v>170</v>
      </c>
      <c r="I13" s="47">
        <v>0.12</v>
      </c>
      <c r="J13" s="104" t="s">
        <v>601</v>
      </c>
      <c r="K13" s="47">
        <v>0.15</v>
      </c>
      <c r="L13" s="21" t="s">
        <v>166</v>
      </c>
      <c r="M13" s="24" t="s">
        <v>591</v>
      </c>
      <c r="N13" s="24"/>
      <c r="O13" s="21" t="s">
        <v>602</v>
      </c>
      <c r="P13" s="21" t="s">
        <v>603</v>
      </c>
      <c r="Q13" s="21" t="s">
        <v>163</v>
      </c>
      <c r="R13" s="21" t="s">
        <v>167</v>
      </c>
      <c r="S13" s="21"/>
      <c r="T13" s="21" t="s">
        <v>168</v>
      </c>
      <c r="U13" s="21">
        <v>850</v>
      </c>
      <c r="V13" s="21">
        <v>0</v>
      </c>
      <c r="W13" s="21">
        <v>300</v>
      </c>
      <c r="X13" s="21">
        <f ca="1">IFERROR(IF($T13=Lists!$S$2,SUM(FORMULACIÓN!U13:W13),IF(FORMULACIÓN!$T13=Lists!$S$3,SUM(FORMULACIÓN!V13:W13),IF(FORMULACIÓN!$T13=Lists!$S$4,AVERAGE(FORMULACIÓN!V13:W13),IF(FORMULACIÓN!$T13=Lists!$S$5,OFFSET(U13,0,COUNTA(V13:W13)),IF(FORMULACIÓN!$T13=Lists!$S$6,AVERAGE(V13:W13),""))))),"")</f>
        <v>300</v>
      </c>
      <c r="Y13" s="20" t="str">
        <f ca="1">IF($R13=Lists!$R$3,TEXT(FORMULACIÓN!X13,"00,00%"),IF(FORMULACIÓN!X13=0,0,TEXT(FORMULACIÓN!X13,"##.###")))</f>
        <v>300</v>
      </c>
      <c r="Z13" s="93"/>
      <c r="AA13" s="94"/>
      <c r="AB13" s="95"/>
      <c r="AC13" s="95"/>
      <c r="AD13" s="95"/>
      <c r="AE13" s="95"/>
      <c r="AF13" s="95"/>
      <c r="AG13" s="95"/>
      <c r="AH13" s="95"/>
      <c r="AI13" s="95"/>
      <c r="AJ13" s="95"/>
      <c r="AK13" s="95"/>
      <c r="AL13" s="95"/>
      <c r="AM13" s="95"/>
      <c r="BD13" s="30"/>
      <c r="BE13" s="30"/>
      <c r="BF13" s="30"/>
      <c r="BG13" s="30"/>
      <c r="BH13" s="30"/>
      <c r="BI13" s="30"/>
      <c r="BJ13" s="30"/>
      <c r="BK13" s="30"/>
      <c r="BL13" s="30"/>
      <c r="BM13" s="30"/>
      <c r="BN13" s="105"/>
      <c r="BW13" s="1"/>
    </row>
    <row r="14" spans="1:93" s="32" customFormat="1" ht="71.400000000000006" hidden="1">
      <c r="A14" s="20">
        <f t="shared" si="0"/>
        <v>5</v>
      </c>
      <c r="B14" s="153">
        <v>2026</v>
      </c>
      <c r="C14" s="19" t="s">
        <v>158</v>
      </c>
      <c r="D14" s="18" t="str">
        <f>IFERROR(VLOOKUP(FORMULACIÓN!C14,Lists!$A$2:$B$6,2,FALSE),"")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14" s="21" t="s">
        <v>159</v>
      </c>
      <c r="F14" s="21" t="s">
        <v>160</v>
      </c>
      <c r="G14" s="21" t="s">
        <v>600</v>
      </c>
      <c r="H14" s="21" t="s">
        <v>170</v>
      </c>
      <c r="I14" s="47">
        <v>0.12</v>
      </c>
      <c r="J14" s="104" t="s">
        <v>601</v>
      </c>
      <c r="K14" s="47">
        <v>0.15</v>
      </c>
      <c r="L14" s="21" t="s">
        <v>166</v>
      </c>
      <c r="M14" s="24" t="s">
        <v>591</v>
      </c>
      <c r="N14" s="24"/>
      <c r="O14" s="21" t="s">
        <v>604</v>
      </c>
      <c r="P14" s="21" t="s">
        <v>605</v>
      </c>
      <c r="Q14" s="21" t="s">
        <v>163</v>
      </c>
      <c r="R14" s="21" t="s">
        <v>167</v>
      </c>
      <c r="S14" s="21"/>
      <c r="T14" s="21" t="s">
        <v>168</v>
      </c>
      <c r="U14" s="21">
        <v>6961</v>
      </c>
      <c r="V14" s="21">
        <v>0</v>
      </c>
      <c r="W14" s="21">
        <v>1300</v>
      </c>
      <c r="X14" s="21">
        <f ca="1">IFERROR(IF($T14=Lists!$S$2,SUM(FORMULACIÓN!U14:W14),IF(FORMULACIÓN!$T14=Lists!$S$3,SUM(FORMULACIÓN!V14:W14),IF(FORMULACIÓN!$T14=Lists!$S$4,AVERAGE(FORMULACIÓN!V14:W14),IF(FORMULACIÓN!$T14=Lists!$S$5,OFFSET(U14,0,COUNTA(V14:W14)),IF(FORMULACIÓN!$T14=Lists!$S$6,AVERAGE(V14:W14),""))))),"")</f>
        <v>1300</v>
      </c>
      <c r="Y14" s="20" t="str">
        <f ca="1">IF($R14=Lists!$R$3,TEXT(FORMULACIÓN!X14,"00,00%"),IF(FORMULACIÓN!X14=0,0,TEXT(FORMULACIÓN!X14,"##.###")))</f>
        <v>1.300</v>
      </c>
      <c r="Z14" s="93"/>
      <c r="AA14" s="94"/>
      <c r="AB14" s="95"/>
      <c r="AC14" s="95"/>
      <c r="AD14" s="95"/>
      <c r="AE14" s="95"/>
      <c r="AF14" s="95"/>
      <c r="AG14" s="95"/>
      <c r="AH14" s="95"/>
      <c r="AI14" s="95"/>
      <c r="AJ14" s="95"/>
      <c r="AK14" s="95"/>
      <c r="AL14" s="95"/>
      <c r="AM14" s="95"/>
      <c r="BD14" s="30"/>
      <c r="BE14" s="30"/>
      <c r="BF14" s="30"/>
      <c r="BG14" s="30"/>
      <c r="BH14" s="30"/>
      <c r="BI14" s="30"/>
      <c r="BJ14" s="30"/>
      <c r="BK14" s="30"/>
      <c r="BL14" s="30"/>
      <c r="BM14" s="30"/>
      <c r="BN14" s="105"/>
      <c r="BW14" s="1"/>
    </row>
    <row r="15" spans="1:93" s="32" customFormat="1" ht="71.400000000000006" hidden="1">
      <c r="A15" s="20">
        <f t="shared" si="0"/>
        <v>6</v>
      </c>
      <c r="B15" s="153">
        <v>2026</v>
      </c>
      <c r="C15" s="19" t="s">
        <v>158</v>
      </c>
      <c r="D15" s="18" t="str">
        <f>IFERROR(VLOOKUP(FORMULACIÓN!C15,Lists!$A$2:$B$6,2,FALSE),"")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15" s="21" t="s">
        <v>159</v>
      </c>
      <c r="F15" s="21" t="s">
        <v>160</v>
      </c>
      <c r="G15" s="21" t="s">
        <v>600</v>
      </c>
      <c r="H15" s="21" t="s">
        <v>170</v>
      </c>
      <c r="I15" s="47">
        <v>0.12</v>
      </c>
      <c r="J15" s="104" t="s">
        <v>606</v>
      </c>
      <c r="K15" s="47">
        <v>0.15</v>
      </c>
      <c r="L15" s="21" t="s">
        <v>166</v>
      </c>
      <c r="M15" s="24" t="s">
        <v>591</v>
      </c>
      <c r="N15" s="24"/>
      <c r="O15" s="21" t="s">
        <v>607</v>
      </c>
      <c r="P15" s="21" t="s">
        <v>608</v>
      </c>
      <c r="Q15" s="21" t="s">
        <v>163</v>
      </c>
      <c r="R15" s="21" t="s">
        <v>167</v>
      </c>
      <c r="S15" s="21"/>
      <c r="T15" s="21" t="s">
        <v>168</v>
      </c>
      <c r="U15" s="21">
        <v>110</v>
      </c>
      <c r="V15" s="21">
        <v>0</v>
      </c>
      <c r="W15" s="21">
        <v>20</v>
      </c>
      <c r="X15" s="21">
        <f ca="1">IFERROR(IF($T15=Lists!$S$2,SUM(FORMULACIÓN!U15:W15),IF(FORMULACIÓN!$T15=Lists!$S$3,SUM(FORMULACIÓN!V15:W15),IF(FORMULACIÓN!$T15=Lists!$S$4,AVERAGE(FORMULACIÓN!V15:W15),IF(FORMULACIÓN!$T15=Lists!$S$5,OFFSET(U15,0,COUNTA(V15:W15)),IF(FORMULACIÓN!$T15=Lists!$S$6,AVERAGE(V15:W15),""))))),"")</f>
        <v>20</v>
      </c>
      <c r="Y15" s="20" t="str">
        <f ca="1">IF($R15=Lists!$R$3,TEXT(FORMULACIÓN!X15,"00,00%"),IF(FORMULACIÓN!X15=0,0,TEXT(FORMULACIÓN!X15,"##.###")))</f>
        <v>20</v>
      </c>
      <c r="Z15" s="93"/>
      <c r="AA15" s="94"/>
      <c r="AB15" s="95"/>
      <c r="AC15" s="95"/>
      <c r="AD15" s="95"/>
      <c r="AE15" s="95"/>
      <c r="AF15" s="95"/>
      <c r="AG15" s="95"/>
      <c r="AH15" s="95"/>
      <c r="AI15" s="95"/>
      <c r="AJ15" s="95"/>
      <c r="AK15" s="95"/>
      <c r="AL15" s="95"/>
      <c r="AM15" s="95"/>
      <c r="BD15" s="30"/>
      <c r="BE15" s="30"/>
      <c r="BF15" s="30"/>
      <c r="BG15" s="30"/>
      <c r="BH15" s="30"/>
      <c r="BI15" s="30"/>
      <c r="BJ15" s="30"/>
      <c r="BK15" s="30"/>
      <c r="BL15" s="30"/>
      <c r="BM15" s="30"/>
      <c r="BN15" s="105"/>
      <c r="BW15" s="1"/>
    </row>
    <row r="16" spans="1:93" s="32" customFormat="1" ht="71.400000000000006" hidden="1">
      <c r="A16" s="20">
        <f t="shared" si="0"/>
        <v>7</v>
      </c>
      <c r="B16" s="153">
        <v>2026</v>
      </c>
      <c r="C16" s="19" t="s">
        <v>158</v>
      </c>
      <c r="D16" s="18" t="str">
        <f>IFERROR(VLOOKUP(FORMULACIÓN!C16,Lists!$A$2:$B$6,2,FALSE),"")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16" s="21" t="s">
        <v>159</v>
      </c>
      <c r="F16" s="21" t="s">
        <v>160</v>
      </c>
      <c r="G16" s="21" t="s">
        <v>600</v>
      </c>
      <c r="H16" s="21" t="s">
        <v>170</v>
      </c>
      <c r="I16" s="47">
        <v>0.12</v>
      </c>
      <c r="J16" s="104" t="s">
        <v>606</v>
      </c>
      <c r="K16" s="47">
        <v>0.15</v>
      </c>
      <c r="L16" s="21" t="s">
        <v>166</v>
      </c>
      <c r="M16" s="24" t="s">
        <v>591</v>
      </c>
      <c r="N16" s="24"/>
      <c r="O16" s="21" t="s">
        <v>609</v>
      </c>
      <c r="P16" s="21" t="s">
        <v>610</v>
      </c>
      <c r="Q16" s="21" t="s">
        <v>163</v>
      </c>
      <c r="R16" s="21" t="s">
        <v>167</v>
      </c>
      <c r="S16" s="21"/>
      <c r="T16" s="21" t="s">
        <v>168</v>
      </c>
      <c r="U16" s="21">
        <v>235</v>
      </c>
      <c r="V16" s="21">
        <v>0</v>
      </c>
      <c r="W16" s="21">
        <v>60</v>
      </c>
      <c r="X16" s="21">
        <f ca="1">IFERROR(IF($T16=Lists!$S$2,SUM(FORMULACIÓN!U16:W16),IF(FORMULACIÓN!$T16=Lists!$S$3,SUM(FORMULACIÓN!V16:W16),IF(FORMULACIÓN!$T16=Lists!$S$4,AVERAGE(FORMULACIÓN!V16:W16),IF(FORMULACIÓN!$T16=Lists!$S$5,OFFSET(U16,0,COUNTA(V16:W16)),IF(FORMULACIÓN!$T16=Lists!$S$6,AVERAGE(V16:W16),""))))),"")</f>
        <v>60</v>
      </c>
      <c r="Y16" s="20" t="str">
        <f ca="1">IF($R16=Lists!$R$3,TEXT(FORMULACIÓN!X16,"00,00%"),IF(FORMULACIÓN!X16=0,0,TEXT(FORMULACIÓN!X16,"##.###")))</f>
        <v>60</v>
      </c>
      <c r="Z16" s="93"/>
      <c r="AA16" s="94"/>
      <c r="AB16" s="95"/>
      <c r="AC16" s="95"/>
      <c r="AD16" s="95"/>
      <c r="AE16" s="95"/>
      <c r="AF16" s="95"/>
      <c r="AG16" s="95"/>
      <c r="AH16" s="95"/>
      <c r="AI16" s="95"/>
      <c r="AJ16" s="95"/>
      <c r="AK16" s="95"/>
      <c r="AL16" s="95"/>
      <c r="AM16" s="95"/>
      <c r="BD16" s="30"/>
      <c r="BE16" s="30"/>
      <c r="BF16" s="30"/>
      <c r="BG16" s="30"/>
      <c r="BH16" s="30"/>
      <c r="BI16" s="30"/>
      <c r="BJ16" s="30"/>
      <c r="BK16" s="30"/>
      <c r="BL16" s="30"/>
      <c r="BM16" s="30"/>
      <c r="BN16" s="105"/>
      <c r="BW16" s="1"/>
    </row>
    <row r="17" spans="1:75" s="32" customFormat="1" ht="71.400000000000006" hidden="1">
      <c r="A17" s="20">
        <f t="shared" si="0"/>
        <v>8</v>
      </c>
      <c r="B17" s="153">
        <v>2026</v>
      </c>
      <c r="C17" s="19" t="s">
        <v>158</v>
      </c>
      <c r="D17" s="18" t="str">
        <f>IFERROR(VLOOKUP(FORMULACIÓN!C17,Lists!$A$2:$B$6,2,FALSE),"")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17" s="21" t="s">
        <v>159</v>
      </c>
      <c r="F17" s="21" t="s">
        <v>160</v>
      </c>
      <c r="G17" s="21" t="s">
        <v>611</v>
      </c>
      <c r="H17" s="21" t="s">
        <v>170</v>
      </c>
      <c r="I17" s="47">
        <v>0.12</v>
      </c>
      <c r="J17" s="104" t="s">
        <v>612</v>
      </c>
      <c r="K17" s="47">
        <v>0.15</v>
      </c>
      <c r="L17" s="21" t="s">
        <v>166</v>
      </c>
      <c r="M17" s="24" t="s">
        <v>591</v>
      </c>
      <c r="N17" s="24"/>
      <c r="O17" s="21" t="s">
        <v>613</v>
      </c>
      <c r="P17" s="21" t="s">
        <v>614</v>
      </c>
      <c r="Q17" s="21" t="s">
        <v>163</v>
      </c>
      <c r="R17" s="21" t="s">
        <v>167</v>
      </c>
      <c r="S17" s="21"/>
      <c r="T17" s="21" t="s">
        <v>168</v>
      </c>
      <c r="U17" s="21">
        <v>149</v>
      </c>
      <c r="V17" s="21">
        <v>0</v>
      </c>
      <c r="W17" s="21">
        <v>34</v>
      </c>
      <c r="X17" s="21">
        <f ca="1">IFERROR(IF($T17=Lists!$S$2,SUM(FORMULACIÓN!U17:W17),IF(FORMULACIÓN!$T17=Lists!$S$3,SUM(FORMULACIÓN!V17:W17),IF(FORMULACIÓN!$T17=Lists!$S$4,AVERAGE(FORMULACIÓN!V17:W17),IF(FORMULACIÓN!$T17=Lists!$S$5,OFFSET(U17,0,COUNTA(V17:W17)),IF(FORMULACIÓN!$T17=Lists!$S$6,AVERAGE(V17:W17),""))))),"")</f>
        <v>34</v>
      </c>
      <c r="Y17" s="20" t="str">
        <f ca="1">IF($R17=Lists!$R$3,TEXT(FORMULACIÓN!X17,"00,00%"),IF(FORMULACIÓN!X17=0,0,TEXT(FORMULACIÓN!X17,"##.###")))</f>
        <v>34</v>
      </c>
      <c r="Z17" s="93"/>
      <c r="AA17" s="94"/>
      <c r="AB17" s="95"/>
      <c r="AC17" s="95"/>
      <c r="AD17" s="95"/>
      <c r="AE17" s="95"/>
      <c r="AF17" s="95"/>
      <c r="AG17" s="95"/>
      <c r="AH17" s="95"/>
      <c r="AI17" s="95"/>
      <c r="AJ17" s="95"/>
      <c r="AK17" s="95"/>
      <c r="AL17" s="95"/>
      <c r="AM17" s="95"/>
      <c r="BD17" s="30"/>
      <c r="BE17" s="30"/>
      <c r="BF17" s="30"/>
      <c r="BG17" s="30"/>
      <c r="BH17" s="30"/>
      <c r="BI17" s="30"/>
      <c r="BJ17" s="30"/>
      <c r="BK17" s="30"/>
      <c r="BL17" s="30"/>
      <c r="BM17" s="30"/>
      <c r="BN17" s="105"/>
      <c r="BW17" s="1"/>
    </row>
    <row r="18" spans="1:75" s="32" customFormat="1" ht="71.400000000000006" hidden="1">
      <c r="A18" s="20">
        <f t="shared" si="0"/>
        <v>9</v>
      </c>
      <c r="B18" s="153">
        <v>2026</v>
      </c>
      <c r="C18" s="19" t="s">
        <v>158</v>
      </c>
      <c r="D18" s="18" t="str">
        <f>IFERROR(VLOOKUP(FORMULACIÓN!C18,Lists!$A$2:$B$6,2,FALSE),"")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18" s="21" t="s">
        <v>159</v>
      </c>
      <c r="F18" s="21" t="s">
        <v>160</v>
      </c>
      <c r="G18" s="21" t="s">
        <v>611</v>
      </c>
      <c r="H18" s="21" t="s">
        <v>170</v>
      </c>
      <c r="I18" s="47">
        <v>0.12</v>
      </c>
      <c r="J18" s="104" t="s">
        <v>612</v>
      </c>
      <c r="K18" s="47">
        <v>0.15</v>
      </c>
      <c r="L18" s="21" t="s">
        <v>166</v>
      </c>
      <c r="M18" s="24" t="s">
        <v>591</v>
      </c>
      <c r="N18" s="24"/>
      <c r="O18" s="21" t="s">
        <v>615</v>
      </c>
      <c r="P18" s="21" t="s">
        <v>616</v>
      </c>
      <c r="Q18" s="21" t="s">
        <v>163</v>
      </c>
      <c r="R18" s="21" t="s">
        <v>167</v>
      </c>
      <c r="S18" s="21"/>
      <c r="T18" s="21" t="s">
        <v>168</v>
      </c>
      <c r="U18" s="21">
        <v>316</v>
      </c>
      <c r="V18" s="21">
        <v>0</v>
      </c>
      <c r="W18" s="21">
        <v>67</v>
      </c>
      <c r="X18" s="21">
        <f ca="1">IFERROR(IF($T18=Lists!$S$2,SUM(FORMULACIÓN!U18:W18),IF(FORMULACIÓN!$T18=Lists!$S$3,SUM(FORMULACIÓN!V18:W18),IF(FORMULACIÓN!$T18=Lists!$S$4,AVERAGE(FORMULACIÓN!V18:W18),IF(FORMULACIÓN!$T18=Lists!$S$5,OFFSET(U18,0,COUNTA(V18:W18)),IF(FORMULACIÓN!$T18=Lists!$S$6,AVERAGE(V18:W18),""))))),"")</f>
        <v>67</v>
      </c>
      <c r="Y18" s="20" t="str">
        <f ca="1">IF($R18=Lists!$R$3,TEXT(FORMULACIÓN!X18,"00,00%"),IF(FORMULACIÓN!X18=0,0,TEXT(FORMULACIÓN!X18,"##.###")))</f>
        <v>67</v>
      </c>
      <c r="Z18" s="93"/>
      <c r="AA18" s="94"/>
      <c r="AB18" s="95"/>
      <c r="AC18" s="95"/>
      <c r="AD18" s="95"/>
      <c r="AE18" s="95"/>
      <c r="AF18" s="95"/>
      <c r="AG18" s="95"/>
      <c r="AH18" s="95"/>
      <c r="AI18" s="95"/>
      <c r="AJ18" s="95"/>
      <c r="AK18" s="95"/>
      <c r="AL18" s="95"/>
      <c r="AM18" s="95"/>
      <c r="BD18" s="30"/>
      <c r="BE18" s="30"/>
      <c r="BF18" s="30"/>
      <c r="BG18" s="30"/>
      <c r="BH18" s="30"/>
      <c r="BI18" s="30"/>
      <c r="BJ18" s="30"/>
      <c r="BK18" s="30"/>
      <c r="BL18" s="30"/>
      <c r="BM18" s="30"/>
      <c r="BN18" s="105"/>
      <c r="BW18" s="1"/>
    </row>
    <row r="19" spans="1:75" s="32" customFormat="1" ht="71.400000000000006" hidden="1">
      <c r="A19" s="20">
        <f t="shared" si="0"/>
        <v>10</v>
      </c>
      <c r="B19" s="153">
        <v>2026</v>
      </c>
      <c r="C19" s="19" t="s">
        <v>158</v>
      </c>
      <c r="D19" s="18" t="str">
        <f>IFERROR(VLOOKUP(FORMULACIÓN!C19,Lists!$A$2:$B$6,2,FALSE),"")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19" s="21" t="s">
        <v>159</v>
      </c>
      <c r="F19" s="21" t="s">
        <v>160</v>
      </c>
      <c r="G19" s="21" t="s">
        <v>617</v>
      </c>
      <c r="H19" s="21" t="s">
        <v>170</v>
      </c>
      <c r="I19" s="47">
        <v>0.12</v>
      </c>
      <c r="J19" s="104" t="s">
        <v>612</v>
      </c>
      <c r="K19" s="47">
        <v>0.1</v>
      </c>
      <c r="L19" s="21" t="s">
        <v>166</v>
      </c>
      <c r="M19" s="24" t="s">
        <v>618</v>
      </c>
      <c r="N19" s="24"/>
      <c r="O19" s="21" t="s">
        <v>619</v>
      </c>
      <c r="P19" s="21" t="s">
        <v>620</v>
      </c>
      <c r="Q19" s="21" t="s">
        <v>163</v>
      </c>
      <c r="R19" s="21" t="s">
        <v>167</v>
      </c>
      <c r="S19" s="21"/>
      <c r="T19" s="21" t="s">
        <v>168</v>
      </c>
      <c r="U19" s="21">
        <v>253</v>
      </c>
      <c r="V19" s="21">
        <v>0</v>
      </c>
      <c r="W19" s="21">
        <v>30</v>
      </c>
      <c r="X19" s="21">
        <f ca="1">IFERROR(IF($T19=Lists!$S$2,SUM(FORMULACIÓN!U19:W19),IF(FORMULACIÓN!$T19=Lists!$S$3,SUM(FORMULACIÓN!V19:W19),IF(FORMULACIÓN!$T19=Lists!$S$4,AVERAGE(FORMULACIÓN!V19:W19),IF(FORMULACIÓN!$T19=Lists!$S$5,OFFSET(U19,0,COUNTA(V19:W19)),IF(FORMULACIÓN!$T19=Lists!$S$6,AVERAGE(V19:W19),""))))),"")</f>
        <v>30</v>
      </c>
      <c r="Y19" s="20" t="str">
        <f ca="1">IF($R19=Lists!$R$3,TEXT(FORMULACIÓN!X19,"00,00%"),IF(FORMULACIÓN!X19=0,0,TEXT(FORMULACIÓN!X19,"##.###")))</f>
        <v>30</v>
      </c>
      <c r="Z19" s="93"/>
      <c r="AA19" s="94"/>
      <c r="AB19" s="95"/>
      <c r="AC19" s="95"/>
      <c r="AD19" s="95"/>
      <c r="AE19" s="95"/>
      <c r="AF19" s="95"/>
      <c r="AG19" s="95"/>
      <c r="AH19" s="95"/>
      <c r="AI19" s="95"/>
      <c r="AJ19" s="95"/>
      <c r="AK19" s="95"/>
      <c r="AL19" s="95"/>
      <c r="AM19" s="95"/>
      <c r="BD19" s="30"/>
      <c r="BE19" s="30"/>
      <c r="BF19" s="30"/>
      <c r="BG19" s="30"/>
      <c r="BH19" s="30"/>
      <c r="BI19" s="30"/>
      <c r="BJ19" s="30"/>
      <c r="BK19" s="30"/>
      <c r="BL19" s="30"/>
      <c r="BM19" s="30"/>
      <c r="BN19" s="105"/>
      <c r="BW19" s="1"/>
    </row>
    <row r="20" spans="1:75" s="32" customFormat="1" ht="204" hidden="1" customHeight="1">
      <c r="A20" s="20">
        <f t="shared" si="0"/>
        <v>11</v>
      </c>
      <c r="B20" s="153">
        <v>2026</v>
      </c>
      <c r="C20" s="19" t="s">
        <v>158</v>
      </c>
      <c r="D20" s="18" t="str">
        <f>IFERROR(VLOOKUP(FORMULACIÓN!C20,Lists!$A$2:$B$6,2,FALSE),"")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20" s="21" t="s">
        <v>171</v>
      </c>
      <c r="F20" s="21" t="s">
        <v>160</v>
      </c>
      <c r="G20" s="21" t="s">
        <v>621</v>
      </c>
      <c r="H20" s="21" t="s">
        <v>172</v>
      </c>
      <c r="I20" s="47">
        <v>0.06</v>
      </c>
      <c r="J20" s="104" t="s">
        <v>622</v>
      </c>
      <c r="K20" s="47">
        <v>0.35</v>
      </c>
      <c r="L20" s="21" t="s">
        <v>166</v>
      </c>
      <c r="M20" s="24" t="s">
        <v>591</v>
      </c>
      <c r="N20" s="24"/>
      <c r="O20" s="21" t="s">
        <v>623</v>
      </c>
      <c r="P20" s="21" t="s">
        <v>1670</v>
      </c>
      <c r="Q20" s="21" t="s">
        <v>163</v>
      </c>
      <c r="R20" s="21" t="s">
        <v>164</v>
      </c>
      <c r="S20" s="21" t="s">
        <v>624</v>
      </c>
      <c r="T20" s="21" t="s">
        <v>165</v>
      </c>
      <c r="U20" s="21">
        <v>0.24</v>
      </c>
      <c r="V20" s="21">
        <v>0</v>
      </c>
      <c r="W20" s="21">
        <v>0.34</v>
      </c>
      <c r="X20" s="21">
        <f ca="1">IFERROR(IF($T20=Lists!$S$2,SUM(FORMULACIÓN!U20:W20),IF(FORMULACIÓN!$T20=Lists!$S$3,SUM(FORMULACIÓN!V20:W20),IF(FORMULACIÓN!$T20=Lists!$S$4,AVERAGE(FORMULACIÓN!V20:W20),IF(FORMULACIÓN!$T20=Lists!$S$5,OFFSET(U20,0,COUNTA(V20:W20)),IF(FORMULACIÓN!$T20=Lists!$S$6,AVERAGE(V20:W20),""))))),"")</f>
        <v>0.34</v>
      </c>
      <c r="Y20" s="20" t="str">
        <f ca="1">IF($R20=Lists!$R$3,TEXT(FORMULACIÓN!X20,"00,00%"),IF(FORMULACIÓN!X20=0,0,TEXT(FORMULACIÓN!X20,"##.###")))</f>
        <v>34,00%</v>
      </c>
      <c r="Z20" s="93"/>
      <c r="AA20" s="94"/>
      <c r="AB20" s="95"/>
      <c r="AC20" s="95"/>
      <c r="AD20" s="95"/>
      <c r="AE20" s="95"/>
      <c r="AF20" s="95"/>
      <c r="AG20" s="95"/>
      <c r="AH20" s="95"/>
      <c r="AI20" s="95"/>
      <c r="AJ20" s="95"/>
      <c r="AK20" s="95"/>
      <c r="AL20" s="95"/>
      <c r="AM20" s="95"/>
      <c r="BD20" s="30"/>
      <c r="BE20" s="30"/>
      <c r="BF20" s="30"/>
      <c r="BG20" s="30"/>
      <c r="BH20" s="30"/>
      <c r="BI20" s="30"/>
      <c r="BJ20" s="30"/>
      <c r="BK20" s="30"/>
      <c r="BL20" s="30"/>
      <c r="BM20" s="30"/>
      <c r="BN20" s="105"/>
      <c r="BW20" s="1"/>
    </row>
    <row r="21" spans="1:75" s="32" customFormat="1" ht="112.2" hidden="1">
      <c r="A21" s="20">
        <f t="shared" si="0"/>
        <v>12</v>
      </c>
      <c r="B21" s="153">
        <v>2026</v>
      </c>
      <c r="C21" s="19" t="s">
        <v>158</v>
      </c>
      <c r="D21" s="18" t="str">
        <f>IFERROR(VLOOKUP(FORMULACIÓN!C21,Lists!$A$2:$B$6,2,FALSE),"")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21" s="21" t="s">
        <v>171</v>
      </c>
      <c r="F21" s="21" t="s">
        <v>160</v>
      </c>
      <c r="G21" s="21" t="s">
        <v>621</v>
      </c>
      <c r="H21" s="21" t="s">
        <v>172</v>
      </c>
      <c r="I21" s="47">
        <v>0.06</v>
      </c>
      <c r="J21" s="104" t="s">
        <v>622</v>
      </c>
      <c r="K21" s="47">
        <v>0.35</v>
      </c>
      <c r="L21" s="21" t="s">
        <v>166</v>
      </c>
      <c r="M21" s="24" t="s">
        <v>591</v>
      </c>
      <c r="N21" s="24"/>
      <c r="O21" s="21" t="s">
        <v>623</v>
      </c>
      <c r="P21" s="21" t="s">
        <v>625</v>
      </c>
      <c r="Q21" s="21" t="s">
        <v>163</v>
      </c>
      <c r="R21" s="21" t="s">
        <v>164</v>
      </c>
      <c r="S21" s="21"/>
      <c r="T21" s="21" t="s">
        <v>165</v>
      </c>
      <c r="U21" s="21">
        <v>0.46</v>
      </c>
      <c r="V21" s="21">
        <v>0</v>
      </c>
      <c r="W21" s="21">
        <v>0.13</v>
      </c>
      <c r="X21" s="21">
        <f ca="1">IFERROR(IF($T21=Lists!$S$2,SUM(FORMULACIÓN!U21:W21),IF(FORMULACIÓN!$T21=Lists!$S$3,SUM(FORMULACIÓN!V21:W21),IF(FORMULACIÓN!$T21=Lists!$S$4,AVERAGE(FORMULACIÓN!V21:W21),IF(FORMULACIÓN!$T21=Lists!$S$5,OFFSET(U21,0,COUNTA(V21:W21)),IF(FORMULACIÓN!$T21=Lists!$S$6,AVERAGE(V21:W21),""))))),"")</f>
        <v>0.13</v>
      </c>
      <c r="Y21" s="20" t="str">
        <f ca="1">IF($R21=Lists!$R$3,TEXT(FORMULACIÓN!X21,"00,00%"),IF(FORMULACIÓN!X21=0,0,TEXT(FORMULACIÓN!X21,"##.###")))</f>
        <v>13,00%</v>
      </c>
      <c r="Z21" s="93"/>
      <c r="AA21" s="94"/>
      <c r="AB21" s="95"/>
      <c r="AC21" s="95"/>
      <c r="AD21" s="95"/>
      <c r="AE21" s="95"/>
      <c r="AF21" s="95"/>
      <c r="AG21" s="95"/>
      <c r="AH21" s="95"/>
      <c r="AI21" s="95"/>
      <c r="AJ21" s="95"/>
      <c r="AK21" s="95"/>
      <c r="AL21" s="95"/>
      <c r="AM21" s="95"/>
      <c r="BD21" s="30"/>
      <c r="BE21" s="30"/>
      <c r="BF21" s="30"/>
      <c r="BG21" s="30"/>
      <c r="BH21" s="30"/>
      <c r="BI21" s="30"/>
      <c r="BJ21" s="30"/>
      <c r="BK21" s="30"/>
      <c r="BL21" s="30"/>
      <c r="BM21" s="30"/>
      <c r="BN21" s="105"/>
      <c r="BW21" s="1"/>
    </row>
    <row r="22" spans="1:75" s="32" customFormat="1" ht="102" hidden="1">
      <c r="A22" s="20">
        <f t="shared" si="0"/>
        <v>13</v>
      </c>
      <c r="B22" s="153">
        <v>2026</v>
      </c>
      <c r="C22" s="19" t="s">
        <v>158</v>
      </c>
      <c r="D22" s="18" t="str">
        <f>IFERROR(VLOOKUP(FORMULACIÓN!C22,Lists!$A$2:$B$6,2,FALSE),"")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22" s="21" t="s">
        <v>171</v>
      </c>
      <c r="F22" s="21" t="s">
        <v>160</v>
      </c>
      <c r="G22" s="21" t="s">
        <v>621</v>
      </c>
      <c r="H22" s="21" t="s">
        <v>172</v>
      </c>
      <c r="I22" s="47">
        <v>0.06</v>
      </c>
      <c r="J22" s="104" t="s">
        <v>622</v>
      </c>
      <c r="K22" s="47">
        <v>0.3</v>
      </c>
      <c r="L22" s="21" t="s">
        <v>166</v>
      </c>
      <c r="M22" s="24" t="s">
        <v>626</v>
      </c>
      <c r="N22" s="24" t="s">
        <v>113</v>
      </c>
      <c r="O22" s="21" t="s">
        <v>627</v>
      </c>
      <c r="P22" s="21" t="s">
        <v>628</v>
      </c>
      <c r="Q22" s="21" t="s">
        <v>163</v>
      </c>
      <c r="R22" s="21" t="s">
        <v>167</v>
      </c>
      <c r="S22" s="21" t="s">
        <v>629</v>
      </c>
      <c r="T22" s="21" t="s">
        <v>168</v>
      </c>
      <c r="U22" s="21">
        <v>58</v>
      </c>
      <c r="V22" s="21">
        <v>0</v>
      </c>
      <c r="W22" s="21">
        <v>56</v>
      </c>
      <c r="X22" s="21">
        <f ca="1">IFERROR(IF($T22=Lists!$S$2,SUM(FORMULACIÓN!U22:W22),IF(FORMULACIÓN!$T22=Lists!$S$3,SUM(FORMULACIÓN!V22:W22),IF(FORMULACIÓN!$T22=Lists!$S$4,AVERAGE(FORMULACIÓN!V22:W22),IF(FORMULACIÓN!$T22=Lists!$S$5,OFFSET(U22,0,COUNTA(V22:W22)),IF(FORMULACIÓN!$T22=Lists!$S$6,AVERAGE(V22:W22),""))))),"")</f>
        <v>56</v>
      </c>
      <c r="Y22" s="20" t="str">
        <f ca="1">IF($R22=Lists!$R$3,TEXT(FORMULACIÓN!X22,"00,00%"),IF(FORMULACIÓN!X22=0,0,TEXT(FORMULACIÓN!X22,"##.###")))</f>
        <v>56</v>
      </c>
      <c r="Z22" s="93"/>
      <c r="AA22" s="94"/>
      <c r="AB22" s="95"/>
      <c r="AC22" s="95"/>
      <c r="AD22" s="95"/>
      <c r="AE22" s="95"/>
      <c r="AF22" s="95"/>
      <c r="AG22" s="95"/>
      <c r="AH22" s="95"/>
      <c r="AI22" s="95"/>
      <c r="AJ22" s="95"/>
      <c r="AK22" s="95"/>
      <c r="AL22" s="95"/>
      <c r="AM22" s="95"/>
      <c r="BD22" s="30"/>
      <c r="BE22" s="30"/>
      <c r="BF22" s="30"/>
      <c r="BG22" s="30"/>
      <c r="BH22" s="30"/>
      <c r="BI22" s="30"/>
      <c r="BJ22" s="30"/>
      <c r="BK22" s="30"/>
      <c r="BL22" s="30"/>
      <c r="BM22" s="30"/>
      <c r="BN22" s="105"/>
      <c r="BW22" s="1"/>
    </row>
    <row r="23" spans="1:75" s="32" customFormat="1" ht="122.4" hidden="1">
      <c r="A23" s="20">
        <f t="shared" si="0"/>
        <v>14</v>
      </c>
      <c r="B23" s="153">
        <v>2026</v>
      </c>
      <c r="C23" s="19" t="s">
        <v>158</v>
      </c>
      <c r="D23" s="18" t="str">
        <f>IFERROR(VLOOKUP(FORMULACIÓN!C23,Lists!$A$2:$B$6,2,FALSE),"")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23" s="21" t="s">
        <v>173</v>
      </c>
      <c r="F23" s="21" t="s">
        <v>174</v>
      </c>
      <c r="G23" s="21" t="s">
        <v>630</v>
      </c>
      <c r="H23" s="21" t="s">
        <v>175</v>
      </c>
      <c r="I23" s="47">
        <v>0.05</v>
      </c>
      <c r="J23" s="104" t="s">
        <v>631</v>
      </c>
      <c r="K23" s="47">
        <v>0.3</v>
      </c>
      <c r="L23" s="21" t="s">
        <v>176</v>
      </c>
      <c r="M23" s="24" t="s">
        <v>591</v>
      </c>
      <c r="N23" s="24"/>
      <c r="O23" s="21" t="s">
        <v>632</v>
      </c>
      <c r="P23" s="21" t="s">
        <v>633</v>
      </c>
      <c r="Q23" s="21" t="s">
        <v>163</v>
      </c>
      <c r="R23" s="21" t="s">
        <v>164</v>
      </c>
      <c r="S23" s="21" t="s">
        <v>634</v>
      </c>
      <c r="T23" s="21" t="s">
        <v>165</v>
      </c>
      <c r="U23" s="21">
        <v>0.77</v>
      </c>
      <c r="V23" s="21">
        <v>0</v>
      </c>
      <c r="W23" s="21">
        <v>0.8</v>
      </c>
      <c r="X23" s="21">
        <f ca="1">IFERROR(IF($T23=Lists!$S$2,SUM(FORMULACIÓN!U23:W23),IF(FORMULACIÓN!$T23=Lists!$S$3,SUM(FORMULACIÓN!V23:W23),IF(FORMULACIÓN!$T23=Lists!$S$4,AVERAGE(FORMULACIÓN!V23:W23),IF(FORMULACIÓN!$T23=Lists!$S$5,OFFSET(U23,0,COUNTA(V23:W23)),IF(FORMULACIÓN!$T23=Lists!$S$6,AVERAGE(V23:W23),""))))),"")</f>
        <v>0.8</v>
      </c>
      <c r="Y23" s="20" t="str">
        <f ca="1">IF($R23=Lists!$R$3,TEXT(FORMULACIÓN!X23,"00,00%"),IF(FORMULACIÓN!X23=0,0,TEXT(FORMULACIÓN!X23,"##.###")))</f>
        <v>80,00%</v>
      </c>
      <c r="Z23" s="93"/>
      <c r="AA23" s="94"/>
      <c r="AB23" s="95"/>
      <c r="AC23" s="95"/>
      <c r="AD23" s="95"/>
      <c r="AE23" s="95"/>
      <c r="AF23" s="95"/>
      <c r="AG23" s="95"/>
      <c r="AH23" s="95"/>
      <c r="AI23" s="95"/>
      <c r="AJ23" s="95"/>
      <c r="AK23" s="95"/>
      <c r="AL23" s="95"/>
      <c r="AM23" s="95"/>
      <c r="BD23" s="30"/>
      <c r="BE23" s="30"/>
      <c r="BF23" s="30"/>
      <c r="BG23" s="30"/>
      <c r="BH23" s="30"/>
      <c r="BI23" s="30"/>
      <c r="BJ23" s="30"/>
      <c r="BK23" s="30"/>
      <c r="BL23" s="30"/>
      <c r="BM23" s="30"/>
      <c r="BN23" s="105"/>
      <c r="BW23" s="1"/>
    </row>
    <row r="24" spans="1:75" s="32" customFormat="1" ht="224.4" hidden="1">
      <c r="A24" s="20">
        <f t="shared" si="0"/>
        <v>15</v>
      </c>
      <c r="B24" s="153">
        <v>2026</v>
      </c>
      <c r="C24" s="19" t="s">
        <v>158</v>
      </c>
      <c r="D24" s="18" t="str">
        <f>IFERROR(VLOOKUP(FORMULACIÓN!C24,Lists!$A$2:$B$6,2,FALSE),"")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24" s="21" t="s">
        <v>173</v>
      </c>
      <c r="F24" s="21" t="s">
        <v>174</v>
      </c>
      <c r="G24" s="21" t="s">
        <v>635</v>
      </c>
      <c r="H24" s="21" t="s">
        <v>175</v>
      </c>
      <c r="I24" s="47">
        <v>0.05</v>
      </c>
      <c r="J24" s="104" t="s">
        <v>636</v>
      </c>
      <c r="K24" s="47">
        <v>0.35</v>
      </c>
      <c r="L24" s="21" t="s">
        <v>176</v>
      </c>
      <c r="M24" s="24" t="s">
        <v>637</v>
      </c>
      <c r="N24" s="24" t="s">
        <v>113</v>
      </c>
      <c r="O24" s="21" t="s">
        <v>638</v>
      </c>
      <c r="P24" s="21" t="s">
        <v>639</v>
      </c>
      <c r="Q24" s="21" t="s">
        <v>163</v>
      </c>
      <c r="R24" s="21" t="s">
        <v>167</v>
      </c>
      <c r="S24" s="21" t="s">
        <v>640</v>
      </c>
      <c r="T24" s="21" t="s">
        <v>168</v>
      </c>
      <c r="U24" s="21">
        <v>41</v>
      </c>
      <c r="V24" s="21">
        <v>0</v>
      </c>
      <c r="W24" s="21">
        <v>25</v>
      </c>
      <c r="X24" s="21">
        <f ca="1">IFERROR(IF($T24=Lists!$S$2,SUM(FORMULACIÓN!U24:W24),IF(FORMULACIÓN!$T24=Lists!$S$3,SUM(FORMULACIÓN!V24:W24),IF(FORMULACIÓN!$T24=Lists!$S$4,AVERAGE(FORMULACIÓN!V24:W24),IF(FORMULACIÓN!$T24=Lists!$S$5,OFFSET(U24,0,COUNTA(V24:W24)),IF(FORMULACIÓN!$T24=Lists!$S$6,AVERAGE(V24:W24),""))))),"")</f>
        <v>25</v>
      </c>
      <c r="Y24" s="20" t="str">
        <f ca="1">IF($R24=Lists!$R$3,TEXT(FORMULACIÓN!X24,"00,00%"),IF(FORMULACIÓN!X24=0,0,TEXT(FORMULACIÓN!X24,"##.###")))</f>
        <v>25</v>
      </c>
      <c r="Z24" s="93"/>
      <c r="AA24" s="94"/>
      <c r="AB24" s="95"/>
      <c r="AC24" s="95"/>
      <c r="AD24" s="95"/>
      <c r="AE24" s="95"/>
      <c r="AF24" s="95"/>
      <c r="AG24" s="95"/>
      <c r="AH24" s="95"/>
      <c r="AI24" s="95"/>
      <c r="AJ24" s="95"/>
      <c r="AK24" s="95"/>
      <c r="AL24" s="95"/>
      <c r="AM24" s="95"/>
      <c r="BD24" s="30"/>
      <c r="BE24" s="30"/>
      <c r="BF24" s="30"/>
      <c r="BG24" s="30"/>
      <c r="BH24" s="30"/>
      <c r="BI24" s="30"/>
      <c r="BJ24" s="30"/>
      <c r="BK24" s="30"/>
      <c r="BL24" s="30"/>
      <c r="BM24" s="30"/>
      <c r="BN24" s="105"/>
      <c r="BW24" s="1"/>
    </row>
    <row r="25" spans="1:75" s="32" customFormat="1" ht="122.4" hidden="1">
      <c r="A25" s="20">
        <f t="shared" si="0"/>
        <v>16</v>
      </c>
      <c r="B25" s="153">
        <v>2026</v>
      </c>
      <c r="C25" s="19" t="s">
        <v>158</v>
      </c>
      <c r="D25" s="18" t="str">
        <f>IFERROR(VLOOKUP(FORMULACIÓN!C25,Lists!$A$2:$B$6,2,FALSE),"")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25" s="21" t="s">
        <v>173</v>
      </c>
      <c r="F25" s="21" t="s">
        <v>174</v>
      </c>
      <c r="G25" s="21" t="s">
        <v>635</v>
      </c>
      <c r="H25" s="21" t="s">
        <v>175</v>
      </c>
      <c r="I25" s="47">
        <v>0.05</v>
      </c>
      <c r="J25" s="104" t="s">
        <v>636</v>
      </c>
      <c r="K25" s="47">
        <v>0.35</v>
      </c>
      <c r="L25" s="21" t="s">
        <v>176</v>
      </c>
      <c r="M25" s="24" t="s">
        <v>591</v>
      </c>
      <c r="N25" s="24"/>
      <c r="O25" s="21" t="s">
        <v>638</v>
      </c>
      <c r="P25" s="21" t="s">
        <v>641</v>
      </c>
      <c r="Q25" s="21" t="s">
        <v>163</v>
      </c>
      <c r="R25" s="21" t="s">
        <v>164</v>
      </c>
      <c r="S25" s="21" t="s">
        <v>642</v>
      </c>
      <c r="T25" s="21" t="s">
        <v>165</v>
      </c>
      <c r="U25" s="21">
        <v>0.32</v>
      </c>
      <c r="V25" s="21">
        <v>0</v>
      </c>
      <c r="W25" s="21">
        <v>0.35</v>
      </c>
      <c r="X25" s="21">
        <f ca="1">IFERROR(IF($T25=Lists!$S$2,SUM(FORMULACIÓN!U25:W25),IF(FORMULACIÓN!$T25=Lists!$S$3,SUM(FORMULACIÓN!V25:W25),IF(FORMULACIÓN!$T25=Lists!$S$4,AVERAGE(FORMULACIÓN!V25:W25),IF(FORMULACIÓN!$T25=Lists!$S$5,OFFSET(U25,0,COUNTA(V25:W25)),IF(FORMULACIÓN!$T25=Lists!$S$6,AVERAGE(V25:W25),""))))),"")</f>
        <v>0.35</v>
      </c>
      <c r="Y25" s="20" t="str">
        <f ca="1">IF($R25=Lists!$R$3,TEXT(FORMULACIÓN!X25,"00,00%"),IF(FORMULACIÓN!X25=0,0,TEXT(FORMULACIÓN!X25,"##.###")))</f>
        <v>35,00%</v>
      </c>
      <c r="Z25" s="93"/>
      <c r="AA25" s="94"/>
      <c r="AB25" s="95"/>
      <c r="AC25" s="95"/>
      <c r="AD25" s="95"/>
      <c r="AE25" s="95"/>
      <c r="AF25" s="95"/>
      <c r="AG25" s="95"/>
      <c r="AH25" s="95"/>
      <c r="AI25" s="95"/>
      <c r="AJ25" s="95"/>
      <c r="AK25" s="95"/>
      <c r="AL25" s="95"/>
      <c r="AM25" s="95"/>
      <c r="BD25" s="30"/>
      <c r="BE25" s="30"/>
      <c r="BF25" s="30"/>
      <c r="BG25" s="30"/>
      <c r="BH25" s="30"/>
      <c r="BI25" s="30"/>
      <c r="BJ25" s="30"/>
      <c r="BK25" s="30"/>
      <c r="BL25" s="30"/>
      <c r="BM25" s="30"/>
      <c r="BN25" s="105"/>
      <c r="BW25" s="1"/>
    </row>
    <row r="26" spans="1:75" s="32" customFormat="1" ht="122.4" hidden="1">
      <c r="A26" s="20">
        <f t="shared" si="0"/>
        <v>17</v>
      </c>
      <c r="B26" s="153">
        <v>2026</v>
      </c>
      <c r="C26" s="19" t="s">
        <v>158</v>
      </c>
      <c r="D26" s="18" t="str">
        <f>IFERROR(VLOOKUP(FORMULACIÓN!C26,Lists!$A$2:$B$6,2,FALSE),"")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26" s="21" t="s">
        <v>177</v>
      </c>
      <c r="F26" s="21" t="s">
        <v>174</v>
      </c>
      <c r="G26" s="21" t="s">
        <v>635</v>
      </c>
      <c r="H26" s="21" t="s">
        <v>178</v>
      </c>
      <c r="I26" s="47">
        <v>0.05</v>
      </c>
      <c r="J26" s="104" t="s">
        <v>636</v>
      </c>
      <c r="K26" s="47">
        <v>0.5</v>
      </c>
      <c r="L26" s="21" t="s">
        <v>176</v>
      </c>
      <c r="M26" s="24" t="s">
        <v>591</v>
      </c>
      <c r="N26" s="24"/>
      <c r="O26" s="21" t="s">
        <v>643</v>
      </c>
      <c r="P26" s="21" t="s">
        <v>644</v>
      </c>
      <c r="Q26" s="21" t="s">
        <v>163</v>
      </c>
      <c r="R26" s="21" t="s">
        <v>167</v>
      </c>
      <c r="S26" s="21" t="s">
        <v>1292</v>
      </c>
      <c r="T26" s="21" t="s">
        <v>168</v>
      </c>
      <c r="U26" s="21">
        <v>6</v>
      </c>
      <c r="V26" s="21">
        <v>0</v>
      </c>
      <c r="W26" s="21">
        <v>1</v>
      </c>
      <c r="X26" s="21">
        <f ca="1">IFERROR(IF($T26=Lists!$S$2,SUM(FORMULACIÓN!U26:W26),IF(FORMULACIÓN!$T26=Lists!$S$3,SUM(FORMULACIÓN!V26:W26),IF(FORMULACIÓN!$T26=Lists!$S$4,AVERAGE(FORMULACIÓN!V26:W26),IF(FORMULACIÓN!$T26=Lists!$S$5,OFFSET(U26,0,COUNTA(V26:W26)),IF(FORMULACIÓN!$T26=Lists!$S$6,AVERAGE(V26:W26),""))))),"")</f>
        <v>1</v>
      </c>
      <c r="Y26" s="20" t="str">
        <f ca="1">IF($R26=Lists!$R$3,TEXT(FORMULACIÓN!X26,"00,00%"),IF(FORMULACIÓN!X26=0,0,TEXT(FORMULACIÓN!X26,"##.###")))</f>
        <v>1</v>
      </c>
      <c r="Z26" s="93"/>
      <c r="AA26" s="94"/>
      <c r="AB26" s="95"/>
      <c r="AC26" s="95"/>
      <c r="AD26" s="95"/>
      <c r="AE26" s="95"/>
      <c r="AF26" s="95"/>
      <c r="AG26" s="95"/>
      <c r="AH26" s="95"/>
      <c r="AI26" s="95"/>
      <c r="AJ26" s="95"/>
      <c r="AK26" s="95"/>
      <c r="AL26" s="95"/>
      <c r="AM26" s="95"/>
      <c r="BD26" s="30"/>
      <c r="BE26" s="30"/>
      <c r="BF26" s="30"/>
      <c r="BG26" s="30"/>
      <c r="BH26" s="30"/>
      <c r="BI26" s="30"/>
      <c r="BJ26" s="30"/>
      <c r="BK26" s="30"/>
      <c r="BL26" s="30"/>
      <c r="BM26" s="30"/>
      <c r="BN26" s="105"/>
      <c r="BW26" s="1"/>
    </row>
    <row r="27" spans="1:75" s="32" customFormat="1" ht="122.4" hidden="1">
      <c r="A27" s="20">
        <f t="shared" si="0"/>
        <v>18</v>
      </c>
      <c r="B27" s="153">
        <v>2026</v>
      </c>
      <c r="C27" s="19" t="s">
        <v>158</v>
      </c>
      <c r="D27" s="18" t="str">
        <f>IFERROR(VLOOKUP(FORMULACIÓN!C27,Lists!$A$2:$B$6,2,FALSE),"")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27" s="21" t="s">
        <v>177</v>
      </c>
      <c r="F27" s="21" t="s">
        <v>174</v>
      </c>
      <c r="G27" s="21" t="s">
        <v>635</v>
      </c>
      <c r="H27" s="21" t="s">
        <v>178</v>
      </c>
      <c r="I27" s="47">
        <v>0.05</v>
      </c>
      <c r="J27" s="104" t="s">
        <v>636</v>
      </c>
      <c r="K27" s="47">
        <v>0.5</v>
      </c>
      <c r="L27" s="21" t="s">
        <v>176</v>
      </c>
      <c r="M27" s="24" t="s">
        <v>591</v>
      </c>
      <c r="N27" s="24"/>
      <c r="O27" s="21" t="s">
        <v>645</v>
      </c>
      <c r="P27" s="21" t="s">
        <v>646</v>
      </c>
      <c r="Q27" s="21" t="s">
        <v>163</v>
      </c>
      <c r="R27" s="21" t="s">
        <v>167</v>
      </c>
      <c r="S27" s="21"/>
      <c r="T27" s="21" t="s">
        <v>168</v>
      </c>
      <c r="U27" s="21">
        <v>475</v>
      </c>
      <c r="V27" s="21">
        <v>0</v>
      </c>
      <c r="W27" s="21">
        <v>100</v>
      </c>
      <c r="X27" s="21">
        <f ca="1">IFERROR(IF($T27=Lists!$S$2,SUM(FORMULACIÓN!U27:W27),IF(FORMULACIÓN!$T27=Lists!$S$3,SUM(FORMULACIÓN!V27:W27),IF(FORMULACIÓN!$T27=Lists!$S$4,AVERAGE(FORMULACIÓN!V27:W27),IF(FORMULACIÓN!$T27=Lists!$S$5,OFFSET(U27,0,COUNTA(V27:W27)),IF(FORMULACIÓN!$T27=Lists!$S$6,AVERAGE(V27:W27),""))))),"")</f>
        <v>100</v>
      </c>
      <c r="Y27" s="20" t="str">
        <f ca="1">IF($R27=Lists!$R$3,TEXT(FORMULACIÓN!X27,"00,00%"),IF(FORMULACIÓN!X27=0,0,TEXT(FORMULACIÓN!X27,"##.###")))</f>
        <v>100</v>
      </c>
      <c r="Z27" s="93"/>
      <c r="AA27" s="94"/>
      <c r="AB27" s="95"/>
      <c r="AC27" s="95"/>
      <c r="AD27" s="95"/>
      <c r="AE27" s="95"/>
      <c r="AF27" s="95"/>
      <c r="AG27" s="95"/>
      <c r="AH27" s="95"/>
      <c r="AI27" s="95"/>
      <c r="AJ27" s="95"/>
      <c r="AK27" s="95"/>
      <c r="AL27" s="95"/>
      <c r="AM27" s="95"/>
      <c r="BD27" s="30"/>
      <c r="BE27" s="30"/>
      <c r="BF27" s="30"/>
      <c r="BG27" s="30"/>
      <c r="BH27" s="30"/>
      <c r="BI27" s="30"/>
      <c r="BJ27" s="30"/>
      <c r="BK27" s="30"/>
      <c r="BL27" s="30"/>
      <c r="BM27" s="30"/>
      <c r="BN27" s="105"/>
      <c r="BW27" s="1"/>
    </row>
    <row r="28" spans="1:75" s="32" customFormat="1" ht="81.599999999999994" hidden="1">
      <c r="A28" s="20">
        <f t="shared" si="0"/>
        <v>19</v>
      </c>
      <c r="B28" s="153">
        <v>2026</v>
      </c>
      <c r="C28" s="19" t="s">
        <v>158</v>
      </c>
      <c r="D28" s="18" t="str">
        <f>IFERROR(VLOOKUP(FORMULACIÓN!C28,Lists!$A$2:$B$6,2,FALSE),"")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28" s="21" t="s">
        <v>181</v>
      </c>
      <c r="F28" s="21" t="s">
        <v>174</v>
      </c>
      <c r="G28" s="21" t="s">
        <v>1274</v>
      </c>
      <c r="H28" s="21" t="s">
        <v>179</v>
      </c>
      <c r="I28" s="47">
        <v>0.04</v>
      </c>
      <c r="J28" s="104" t="s">
        <v>647</v>
      </c>
      <c r="K28" s="47">
        <v>0.33300000000000002</v>
      </c>
      <c r="L28" s="21" t="s">
        <v>180</v>
      </c>
      <c r="M28" s="24" t="s">
        <v>648</v>
      </c>
      <c r="N28" s="24"/>
      <c r="O28" s="21" t="s">
        <v>649</v>
      </c>
      <c r="P28" s="21" t="s">
        <v>650</v>
      </c>
      <c r="Q28" s="21" t="s">
        <v>163</v>
      </c>
      <c r="R28" s="21" t="s">
        <v>167</v>
      </c>
      <c r="S28" s="21"/>
      <c r="T28" s="21" t="s">
        <v>168</v>
      </c>
      <c r="U28" s="21">
        <v>340</v>
      </c>
      <c r="V28" s="21">
        <v>0</v>
      </c>
      <c r="W28" s="21">
        <v>300</v>
      </c>
      <c r="X28" s="21">
        <f ca="1">IFERROR(IF($T28=Lists!$S$2,SUM(FORMULACIÓN!U28:W28),IF(FORMULACIÓN!$T28=Lists!$S$3,SUM(FORMULACIÓN!V28:W28),IF(FORMULACIÓN!$T28=Lists!$S$4,AVERAGE(FORMULACIÓN!V28:W28),IF(FORMULACIÓN!$T28=Lists!$S$5,OFFSET(U28,0,COUNTA(V28:W28)),IF(FORMULACIÓN!$T28=Lists!$S$6,AVERAGE(V28:W28),""))))),"")</f>
        <v>300</v>
      </c>
      <c r="Y28" s="20" t="str">
        <f ca="1">IF($R28=Lists!$R$3,TEXT(FORMULACIÓN!X28,"00,00%"),IF(FORMULACIÓN!X28=0,0,TEXT(FORMULACIÓN!X28,"##.###")))</f>
        <v>300</v>
      </c>
      <c r="Z28" s="93"/>
      <c r="AA28" s="94"/>
      <c r="AB28" s="95"/>
      <c r="AC28" s="95"/>
      <c r="AD28" s="95"/>
      <c r="AE28" s="95"/>
      <c r="AF28" s="95"/>
      <c r="AG28" s="95"/>
      <c r="AH28" s="95"/>
      <c r="AI28" s="95"/>
      <c r="AJ28" s="95"/>
      <c r="AK28" s="95"/>
      <c r="AL28" s="95"/>
      <c r="AM28" s="95"/>
      <c r="BD28" s="30"/>
      <c r="BE28" s="30"/>
      <c r="BF28" s="30"/>
      <c r="BG28" s="30"/>
      <c r="BH28" s="30"/>
      <c r="BI28" s="30"/>
      <c r="BJ28" s="30"/>
      <c r="BK28" s="30"/>
      <c r="BL28" s="30"/>
      <c r="BM28" s="30"/>
      <c r="BN28" s="105"/>
      <c r="BW28" s="1"/>
    </row>
    <row r="29" spans="1:75" s="32" customFormat="1" ht="122.4" hidden="1">
      <c r="A29" s="20">
        <f t="shared" si="0"/>
        <v>20</v>
      </c>
      <c r="B29" s="153">
        <v>2026</v>
      </c>
      <c r="C29" s="19" t="s">
        <v>158</v>
      </c>
      <c r="D29" s="18" t="str">
        <f>IFERROR(VLOOKUP(FORMULACIÓN!C29,Lists!$A$2:$B$6,2,FALSE),"")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29" s="21" t="s">
        <v>177</v>
      </c>
      <c r="F29" s="21" t="s">
        <v>174</v>
      </c>
      <c r="G29" s="21" t="s">
        <v>651</v>
      </c>
      <c r="H29" s="21" t="s">
        <v>179</v>
      </c>
      <c r="I29" s="47">
        <v>0.04</v>
      </c>
      <c r="J29" s="104" t="s">
        <v>652</v>
      </c>
      <c r="K29" s="47">
        <v>0.33300000000000002</v>
      </c>
      <c r="L29" s="21" t="s">
        <v>176</v>
      </c>
      <c r="M29" s="24" t="s">
        <v>653</v>
      </c>
      <c r="N29" s="24" t="s">
        <v>113</v>
      </c>
      <c r="O29" s="21" t="s">
        <v>654</v>
      </c>
      <c r="P29" s="21" t="s">
        <v>655</v>
      </c>
      <c r="Q29" s="21" t="s">
        <v>163</v>
      </c>
      <c r="R29" s="21" t="s">
        <v>167</v>
      </c>
      <c r="S29" s="21" t="s">
        <v>656</v>
      </c>
      <c r="T29" s="21" t="s">
        <v>168</v>
      </c>
      <c r="U29" s="21">
        <v>6</v>
      </c>
      <c r="V29" s="21">
        <v>0</v>
      </c>
      <c r="W29" s="21">
        <v>10</v>
      </c>
      <c r="X29" s="21">
        <f ca="1">IFERROR(IF($T29=Lists!$S$2,SUM(FORMULACIÓN!U29:W29),IF(FORMULACIÓN!$T29=Lists!$S$3,SUM(FORMULACIÓN!V29:W29),IF(FORMULACIÓN!$T29=Lists!$S$4,AVERAGE(FORMULACIÓN!V29:W29),IF(FORMULACIÓN!$T29=Lists!$S$5,OFFSET(U29,0,COUNTA(V29:W29)),IF(FORMULACIÓN!$T29=Lists!$S$6,AVERAGE(V29:W29),""))))),"")</f>
        <v>10</v>
      </c>
      <c r="Y29" s="20" t="str">
        <f ca="1">IF($R29=Lists!$R$3,TEXT(FORMULACIÓN!X29,"00,00%"),IF(FORMULACIÓN!X29=0,0,TEXT(FORMULACIÓN!X29,"##.###")))</f>
        <v>10</v>
      </c>
      <c r="Z29" s="93"/>
      <c r="AA29" s="94"/>
      <c r="AB29" s="95"/>
      <c r="AC29" s="95"/>
      <c r="AD29" s="95"/>
      <c r="AE29" s="95"/>
      <c r="AF29" s="95"/>
      <c r="AG29" s="95"/>
      <c r="AH29" s="95"/>
      <c r="AI29" s="95"/>
      <c r="AJ29" s="95"/>
      <c r="AK29" s="95"/>
      <c r="AL29" s="95"/>
      <c r="AM29" s="95"/>
      <c r="BD29" s="30"/>
      <c r="BE29" s="30"/>
      <c r="BF29" s="30"/>
      <c r="BG29" s="30"/>
      <c r="BH29" s="30"/>
      <c r="BI29" s="30"/>
      <c r="BJ29" s="30"/>
      <c r="BK29" s="30"/>
      <c r="BL29" s="30"/>
      <c r="BM29" s="30"/>
      <c r="BN29" s="105"/>
      <c r="BW29" s="1"/>
    </row>
    <row r="30" spans="1:75" s="32" customFormat="1" ht="122.4" hidden="1">
      <c r="A30" s="20">
        <f t="shared" si="0"/>
        <v>21</v>
      </c>
      <c r="B30" s="153">
        <v>2026</v>
      </c>
      <c r="C30" s="19" t="s">
        <v>158</v>
      </c>
      <c r="D30" s="18" t="str">
        <f>IFERROR(VLOOKUP(FORMULACIÓN!C30,Lists!$A$2:$B$6,2,FALSE),"")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30" s="21" t="s">
        <v>177</v>
      </c>
      <c r="F30" s="21" t="s">
        <v>174</v>
      </c>
      <c r="G30" s="21" t="s">
        <v>657</v>
      </c>
      <c r="H30" s="21" t="s">
        <v>179</v>
      </c>
      <c r="I30" s="47">
        <v>0.04</v>
      </c>
      <c r="J30" s="104" t="s">
        <v>658</v>
      </c>
      <c r="K30" s="47">
        <v>0.33300000000000002</v>
      </c>
      <c r="L30" s="21" t="s">
        <v>176</v>
      </c>
      <c r="M30" s="24" t="s">
        <v>618</v>
      </c>
      <c r="N30" s="24" t="s">
        <v>113</v>
      </c>
      <c r="O30" s="21" t="s">
        <v>659</v>
      </c>
      <c r="P30" s="21" t="s">
        <v>660</v>
      </c>
      <c r="Q30" s="21" t="s">
        <v>163</v>
      </c>
      <c r="R30" s="21" t="s">
        <v>167</v>
      </c>
      <c r="S30" s="21"/>
      <c r="T30" s="21" t="s">
        <v>168</v>
      </c>
      <c r="U30" s="21">
        <v>47</v>
      </c>
      <c r="V30" s="21">
        <v>0</v>
      </c>
      <c r="W30" s="21">
        <v>30</v>
      </c>
      <c r="X30" s="21">
        <f ca="1">IFERROR(IF($T30=Lists!$S$2,SUM(FORMULACIÓN!U30:W30),IF(FORMULACIÓN!$T30=Lists!$S$3,SUM(FORMULACIÓN!V30:W30),IF(FORMULACIÓN!$T30=Lists!$S$4,AVERAGE(FORMULACIÓN!V30:W30),IF(FORMULACIÓN!$T30=Lists!$S$5,OFFSET(U30,0,COUNTA(V30:W30)),IF(FORMULACIÓN!$T30=Lists!$S$6,AVERAGE(V30:W30),""))))),"")</f>
        <v>30</v>
      </c>
      <c r="Y30" s="20" t="str">
        <f ca="1">IF($R30=Lists!$R$3,TEXT(FORMULACIÓN!X30,"00,00%"),IF(FORMULACIÓN!X30=0,0,TEXT(FORMULACIÓN!X30,"##.###")))</f>
        <v>30</v>
      </c>
      <c r="Z30" s="93"/>
      <c r="AA30" s="94"/>
      <c r="AB30" s="95"/>
      <c r="AC30" s="95"/>
      <c r="AD30" s="95"/>
      <c r="AE30" s="95"/>
      <c r="AF30" s="95"/>
      <c r="AG30" s="95"/>
      <c r="AH30" s="95"/>
      <c r="AI30" s="95"/>
      <c r="AJ30" s="95"/>
      <c r="AK30" s="95"/>
      <c r="AL30" s="95"/>
      <c r="AM30" s="95"/>
      <c r="BD30" s="30"/>
      <c r="BE30" s="30"/>
      <c r="BF30" s="30"/>
      <c r="BG30" s="30"/>
      <c r="BH30" s="30"/>
      <c r="BI30" s="30"/>
      <c r="BJ30" s="30"/>
      <c r="BK30" s="30"/>
      <c r="BL30" s="30"/>
      <c r="BM30" s="30"/>
      <c r="BN30" s="105"/>
      <c r="BW30" s="1"/>
    </row>
    <row r="31" spans="1:75" s="32" customFormat="1" ht="61.2" hidden="1">
      <c r="A31" s="20">
        <f t="shared" si="0"/>
        <v>22</v>
      </c>
      <c r="B31" s="153">
        <v>2026</v>
      </c>
      <c r="C31" s="19" t="s">
        <v>158</v>
      </c>
      <c r="D31" s="18" t="str">
        <f>IFERROR(VLOOKUP(FORMULACIÓN!C31,Lists!$A$2:$B$6,2,FALSE),"")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31" s="21" t="s">
        <v>182</v>
      </c>
      <c r="F31" s="21" t="s">
        <v>183</v>
      </c>
      <c r="G31" s="21" t="s">
        <v>661</v>
      </c>
      <c r="H31" s="21" t="s">
        <v>184</v>
      </c>
      <c r="I31" s="47">
        <v>0.08</v>
      </c>
      <c r="J31" s="104" t="s">
        <v>662</v>
      </c>
      <c r="K31" s="47">
        <v>0.25</v>
      </c>
      <c r="L31" s="21" t="s">
        <v>162</v>
      </c>
      <c r="M31" s="24" t="s">
        <v>626</v>
      </c>
      <c r="N31" s="24" t="s">
        <v>113</v>
      </c>
      <c r="O31" s="21" t="s">
        <v>663</v>
      </c>
      <c r="P31" s="21" t="s">
        <v>664</v>
      </c>
      <c r="Q31" s="21" t="s">
        <v>163</v>
      </c>
      <c r="R31" s="21" t="s">
        <v>167</v>
      </c>
      <c r="S31" s="21" t="s">
        <v>665</v>
      </c>
      <c r="T31" s="21" t="s">
        <v>168</v>
      </c>
      <c r="U31" s="21">
        <v>19</v>
      </c>
      <c r="V31" s="21">
        <v>0</v>
      </c>
      <c r="W31" s="21">
        <v>2</v>
      </c>
      <c r="X31" s="21">
        <f ca="1">IFERROR(IF($T31=Lists!$S$2,SUM(FORMULACIÓN!U31:W31),IF(FORMULACIÓN!$T31=Lists!$S$3,SUM(FORMULACIÓN!V31:W31),IF(FORMULACIÓN!$T31=Lists!$S$4,AVERAGE(FORMULACIÓN!V31:W31),IF(FORMULACIÓN!$T31=Lists!$S$5,OFFSET(U31,0,COUNTA(V31:W31)),IF(FORMULACIÓN!$T31=Lists!$S$6,AVERAGE(V31:W31),""))))),"")</f>
        <v>2</v>
      </c>
      <c r="Y31" s="20" t="str">
        <f ca="1">IF($R31=Lists!$R$3,TEXT(FORMULACIÓN!X31,"00,00%"),IF(FORMULACIÓN!X31=0,0,TEXT(FORMULACIÓN!X31,"##.###")))</f>
        <v>2</v>
      </c>
      <c r="Z31" s="93"/>
      <c r="AA31" s="94"/>
      <c r="AB31" s="95"/>
      <c r="AC31" s="95"/>
      <c r="AD31" s="95"/>
      <c r="AE31" s="95"/>
      <c r="AF31" s="95"/>
      <c r="AG31" s="95"/>
      <c r="AH31" s="95"/>
      <c r="AI31" s="95"/>
      <c r="AJ31" s="95"/>
      <c r="AK31" s="95"/>
      <c r="AL31" s="95"/>
      <c r="AM31" s="95"/>
      <c r="BD31" s="30"/>
      <c r="BE31" s="30"/>
      <c r="BF31" s="30"/>
      <c r="BG31" s="30"/>
      <c r="BH31" s="30"/>
      <c r="BI31" s="30"/>
      <c r="BJ31" s="30"/>
      <c r="BK31" s="30"/>
      <c r="BL31" s="30"/>
      <c r="BM31" s="30"/>
      <c r="BN31" s="105"/>
      <c r="BW31" s="1"/>
    </row>
    <row r="32" spans="1:75" s="32" customFormat="1" ht="61.2" hidden="1">
      <c r="A32" s="20">
        <f t="shared" si="0"/>
        <v>23</v>
      </c>
      <c r="B32" s="153">
        <v>2026</v>
      </c>
      <c r="C32" s="19" t="s">
        <v>158</v>
      </c>
      <c r="D32" s="18" t="str">
        <f>IFERROR(VLOOKUP(FORMULACIÓN!C32,Lists!$A$2:$B$6,2,FALSE),"")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32" s="21" t="s">
        <v>185</v>
      </c>
      <c r="F32" s="21" t="s">
        <v>183</v>
      </c>
      <c r="G32" s="21" t="s">
        <v>661</v>
      </c>
      <c r="H32" s="21" t="s">
        <v>184</v>
      </c>
      <c r="I32" s="47">
        <v>0.08</v>
      </c>
      <c r="J32" s="104" t="s">
        <v>666</v>
      </c>
      <c r="K32" s="47">
        <v>0.25</v>
      </c>
      <c r="L32" s="21" t="s">
        <v>186</v>
      </c>
      <c r="M32" s="24" t="s">
        <v>591</v>
      </c>
      <c r="N32" s="24" t="s">
        <v>113</v>
      </c>
      <c r="O32" s="21" t="s">
        <v>667</v>
      </c>
      <c r="P32" s="21" t="s">
        <v>668</v>
      </c>
      <c r="Q32" s="21" t="s">
        <v>163</v>
      </c>
      <c r="R32" s="21" t="s">
        <v>167</v>
      </c>
      <c r="S32" s="21" t="s">
        <v>669</v>
      </c>
      <c r="T32" s="21" t="s">
        <v>168</v>
      </c>
      <c r="U32" s="21">
        <v>188</v>
      </c>
      <c r="V32" s="21">
        <v>0</v>
      </c>
      <c r="W32" s="21">
        <v>115</v>
      </c>
      <c r="X32" s="21">
        <f ca="1">IFERROR(IF($T32=Lists!$S$2,SUM(FORMULACIÓN!U32:W32),IF(FORMULACIÓN!$T32=Lists!$S$3,SUM(FORMULACIÓN!V32:W32),IF(FORMULACIÓN!$T32=Lists!$S$4,AVERAGE(FORMULACIÓN!V32:W32),IF(FORMULACIÓN!$T32=Lists!$S$5,OFFSET(U32,0,COUNTA(V32:W32)),IF(FORMULACIÓN!$T32=Lists!$S$6,AVERAGE(V32:W32),""))))),"")</f>
        <v>115</v>
      </c>
      <c r="Y32" s="20" t="str">
        <f ca="1">IF($R32=Lists!$R$3,TEXT(FORMULACIÓN!X32,"00,00%"),IF(FORMULACIÓN!X32=0,0,TEXT(FORMULACIÓN!X32,"##.###")))</f>
        <v>115</v>
      </c>
      <c r="Z32" s="93"/>
      <c r="AA32" s="94"/>
      <c r="AB32" s="95"/>
      <c r="AC32" s="95"/>
      <c r="AD32" s="95"/>
      <c r="AE32" s="95"/>
      <c r="AF32" s="95"/>
      <c r="AG32" s="95"/>
      <c r="AH32" s="95"/>
      <c r="AI32" s="95"/>
      <c r="AJ32" s="95"/>
      <c r="AK32" s="95"/>
      <c r="AL32" s="95"/>
      <c r="AM32" s="95"/>
      <c r="BD32" s="30"/>
      <c r="BE32" s="30"/>
      <c r="BF32" s="30"/>
      <c r="BG32" s="30"/>
      <c r="BH32" s="30"/>
      <c r="BI32" s="30"/>
      <c r="BJ32" s="30"/>
      <c r="BK32" s="30"/>
      <c r="BL32" s="30"/>
      <c r="BM32" s="30"/>
      <c r="BN32" s="105"/>
      <c r="BW32" s="1"/>
    </row>
    <row r="33" spans="1:75" s="32" customFormat="1" ht="61.2" hidden="1">
      <c r="A33" s="20">
        <f t="shared" si="0"/>
        <v>24</v>
      </c>
      <c r="B33" s="153">
        <v>2026</v>
      </c>
      <c r="C33" s="19" t="s">
        <v>158</v>
      </c>
      <c r="D33" s="18" t="str">
        <f>IFERROR(VLOOKUP(FORMULACIÓN!C33,Lists!$A$2:$B$6,2,FALSE),"")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33" s="21" t="s">
        <v>185</v>
      </c>
      <c r="F33" s="21" t="s">
        <v>183</v>
      </c>
      <c r="G33" s="21" t="s">
        <v>661</v>
      </c>
      <c r="H33" s="21" t="s">
        <v>184</v>
      </c>
      <c r="I33" s="47">
        <v>0.08</v>
      </c>
      <c r="J33" s="104" t="s">
        <v>670</v>
      </c>
      <c r="K33" s="47">
        <v>0.25</v>
      </c>
      <c r="L33" s="21" t="s">
        <v>187</v>
      </c>
      <c r="M33" s="24" t="s">
        <v>591</v>
      </c>
      <c r="N33" s="24"/>
      <c r="O33" s="21" t="s">
        <v>667</v>
      </c>
      <c r="P33" s="21" t="s">
        <v>671</v>
      </c>
      <c r="Q33" s="21" t="s">
        <v>163</v>
      </c>
      <c r="R33" s="21" t="s">
        <v>167</v>
      </c>
      <c r="S33" s="21"/>
      <c r="T33" s="21" t="s">
        <v>168</v>
      </c>
      <c r="U33" s="21">
        <v>153</v>
      </c>
      <c r="V33" s="21">
        <v>0</v>
      </c>
      <c r="W33" s="21">
        <v>35</v>
      </c>
      <c r="X33" s="21">
        <f ca="1">IFERROR(IF($T33=Lists!$S$2,SUM(FORMULACIÓN!U33:W33),IF(FORMULACIÓN!$T33=Lists!$S$3,SUM(FORMULACIÓN!V33:W33),IF(FORMULACIÓN!$T33=Lists!$S$4,AVERAGE(FORMULACIÓN!V33:W33),IF(FORMULACIÓN!$T33=Lists!$S$5,OFFSET(U33,0,COUNTA(V33:W33)),IF(FORMULACIÓN!$T33=Lists!$S$6,AVERAGE(V33:W33),""))))),"")</f>
        <v>35</v>
      </c>
      <c r="Y33" s="20" t="str">
        <f ca="1">IF($R33=Lists!$R$3,TEXT(FORMULACIÓN!X33,"00,00%"),IF(FORMULACIÓN!X33=0,0,TEXT(FORMULACIÓN!X33,"##.###")))</f>
        <v>35</v>
      </c>
      <c r="Z33" s="93"/>
      <c r="AA33" s="94"/>
      <c r="AB33" s="95"/>
      <c r="AC33" s="95"/>
      <c r="AD33" s="95"/>
      <c r="AE33" s="95"/>
      <c r="AF33" s="95"/>
      <c r="AG33" s="95"/>
      <c r="AH33" s="95"/>
      <c r="AI33" s="95"/>
      <c r="AJ33" s="95"/>
      <c r="AK33" s="95"/>
      <c r="AL33" s="95"/>
      <c r="AM33" s="95"/>
      <c r="BD33" s="30"/>
      <c r="BE33" s="30"/>
      <c r="BF33" s="30"/>
      <c r="BG33" s="30"/>
      <c r="BH33" s="30"/>
      <c r="BI33" s="30"/>
      <c r="BJ33" s="30"/>
      <c r="BK33" s="30"/>
      <c r="BL33" s="30"/>
      <c r="BM33" s="30"/>
      <c r="BN33" s="105"/>
      <c r="BW33" s="1"/>
    </row>
    <row r="34" spans="1:75" s="32" customFormat="1" ht="61.2" hidden="1">
      <c r="A34" s="20">
        <f t="shared" si="0"/>
        <v>25</v>
      </c>
      <c r="B34" s="153">
        <v>2026</v>
      </c>
      <c r="C34" s="19" t="s">
        <v>158</v>
      </c>
      <c r="D34" s="18" t="str">
        <f>IFERROR(VLOOKUP(FORMULACIÓN!C34,Lists!$A$2:$B$6,2,FALSE),"")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34" s="21" t="s">
        <v>188</v>
      </c>
      <c r="F34" s="21" t="s">
        <v>183</v>
      </c>
      <c r="G34" s="21" t="s">
        <v>672</v>
      </c>
      <c r="H34" s="21" t="s">
        <v>184</v>
      </c>
      <c r="I34" s="47">
        <v>0.08</v>
      </c>
      <c r="J34" s="104" t="s">
        <v>673</v>
      </c>
      <c r="K34" s="47">
        <v>0.25</v>
      </c>
      <c r="L34" s="21" t="s">
        <v>186</v>
      </c>
      <c r="M34" s="24" t="s">
        <v>618</v>
      </c>
      <c r="N34" s="24" t="s">
        <v>113</v>
      </c>
      <c r="O34" s="21" t="s">
        <v>674</v>
      </c>
      <c r="P34" s="21" t="s">
        <v>675</v>
      </c>
      <c r="Q34" s="21" t="s">
        <v>189</v>
      </c>
      <c r="R34" s="21" t="s">
        <v>167</v>
      </c>
      <c r="S34" s="21" t="s">
        <v>1293</v>
      </c>
      <c r="T34" s="21" t="s">
        <v>190</v>
      </c>
      <c r="U34" s="21">
        <v>17</v>
      </c>
      <c r="V34" s="21">
        <v>16</v>
      </c>
      <c r="W34" s="21">
        <v>16</v>
      </c>
      <c r="X34" s="21">
        <f ca="1">IFERROR(IF($T34=Lists!$S$2,SUM(FORMULACIÓN!U34:W34),IF(FORMULACIÓN!$T34=Lists!$S$3,SUM(FORMULACIÓN!V34:W34),IF(FORMULACIÓN!$T34=Lists!$S$4,AVERAGE(FORMULACIÓN!V34:W34),IF(FORMULACIÓN!$T34=Lists!$S$5,OFFSET(U34,0,COUNTA(V34:W34)),IF(FORMULACIÓN!$T34=Lists!$S$6,AVERAGE(V34:W34),""))))),"")</f>
        <v>16</v>
      </c>
      <c r="Y34" s="20" t="str">
        <f ca="1">IF($R34=Lists!$R$3,TEXT(FORMULACIÓN!X34,"00,00%"),IF(FORMULACIÓN!X34=0,0,TEXT(FORMULACIÓN!X34,"##.###")))</f>
        <v>16</v>
      </c>
      <c r="Z34" s="93"/>
      <c r="AA34" s="94"/>
      <c r="AB34" s="95"/>
      <c r="AC34" s="95"/>
      <c r="AD34" s="95"/>
      <c r="AE34" s="95"/>
      <c r="AF34" s="95"/>
      <c r="AG34" s="95"/>
      <c r="AH34" s="95"/>
      <c r="AI34" s="95"/>
      <c r="AJ34" s="95"/>
      <c r="AK34" s="95"/>
      <c r="AL34" s="95"/>
      <c r="AM34" s="95"/>
      <c r="BD34" s="30"/>
      <c r="BE34" s="30"/>
      <c r="BF34" s="30"/>
      <c r="BG34" s="30"/>
      <c r="BH34" s="30"/>
      <c r="BI34" s="30"/>
      <c r="BJ34" s="30"/>
      <c r="BK34" s="30"/>
      <c r="BL34" s="30"/>
      <c r="BM34" s="30"/>
      <c r="BN34" s="105"/>
      <c r="BW34" s="1"/>
    </row>
    <row r="35" spans="1:75" s="32" customFormat="1" ht="51" hidden="1">
      <c r="A35" s="20">
        <f t="shared" si="0"/>
        <v>26</v>
      </c>
      <c r="B35" s="153">
        <v>2026</v>
      </c>
      <c r="C35" s="19" t="s">
        <v>158</v>
      </c>
      <c r="D35" s="18" t="str">
        <f>IFERROR(VLOOKUP(FORMULACIÓN!C35,Lists!$A$2:$B$6,2,FALSE),"")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35" s="21" t="s">
        <v>185</v>
      </c>
      <c r="F35" s="21" t="s">
        <v>183</v>
      </c>
      <c r="G35" s="21" t="s">
        <v>676</v>
      </c>
      <c r="H35" s="21" t="s">
        <v>191</v>
      </c>
      <c r="I35" s="47">
        <v>0.04</v>
      </c>
      <c r="J35" s="104" t="s">
        <v>677</v>
      </c>
      <c r="K35" s="47">
        <v>0.5</v>
      </c>
      <c r="L35" s="21" t="s">
        <v>186</v>
      </c>
      <c r="M35" s="24" t="s">
        <v>618</v>
      </c>
      <c r="N35" s="24"/>
      <c r="O35" s="21" t="s">
        <v>678</v>
      </c>
      <c r="P35" s="21" t="s">
        <v>679</v>
      </c>
      <c r="Q35" s="21" t="s">
        <v>189</v>
      </c>
      <c r="R35" s="21" t="s">
        <v>167</v>
      </c>
      <c r="S35" s="21"/>
      <c r="T35" s="21" t="s">
        <v>190</v>
      </c>
      <c r="U35" s="21">
        <v>1400</v>
      </c>
      <c r="V35" s="21">
        <v>1400</v>
      </c>
      <c r="W35" s="21">
        <v>1400</v>
      </c>
      <c r="X35" s="21">
        <f ca="1">IFERROR(IF($T35=Lists!$S$2,SUM(FORMULACIÓN!U35:W35),IF(FORMULACIÓN!$T35=Lists!$S$3,SUM(FORMULACIÓN!V35:W35),IF(FORMULACIÓN!$T35=Lists!$S$4,AVERAGE(FORMULACIÓN!V35:W35),IF(FORMULACIÓN!$T35=Lists!$S$5,OFFSET(U35,0,COUNTA(V35:W35)),IF(FORMULACIÓN!$T35=Lists!$S$6,AVERAGE(V35:W35),""))))),"")</f>
        <v>1400</v>
      </c>
      <c r="Y35" s="20" t="str">
        <f ca="1">IF($R35=Lists!$R$3,TEXT(FORMULACIÓN!X35,"00,00%"),IF(FORMULACIÓN!X35=0,0,TEXT(FORMULACIÓN!X35,"##.###")))</f>
        <v>1.400</v>
      </c>
      <c r="Z35" s="93"/>
      <c r="AA35" s="94"/>
      <c r="AB35" s="95"/>
      <c r="AC35" s="95"/>
      <c r="AD35" s="95"/>
      <c r="AE35" s="95"/>
      <c r="AF35" s="95"/>
      <c r="AG35" s="95"/>
      <c r="AH35" s="95"/>
      <c r="AI35" s="95"/>
      <c r="AJ35" s="95"/>
      <c r="AK35" s="95"/>
      <c r="AL35" s="95"/>
      <c r="AM35" s="95"/>
      <c r="BD35" s="30"/>
      <c r="BE35" s="30"/>
      <c r="BF35" s="30"/>
      <c r="BG35" s="30"/>
      <c r="BH35" s="30"/>
      <c r="BI35" s="30"/>
      <c r="BJ35" s="30"/>
      <c r="BK35" s="30"/>
      <c r="BL35" s="30"/>
      <c r="BM35" s="30"/>
      <c r="BN35" s="105"/>
      <c r="BW35" s="1"/>
    </row>
    <row r="36" spans="1:75" s="32" customFormat="1" ht="61.2" hidden="1">
      <c r="A36" s="20">
        <f t="shared" si="0"/>
        <v>27</v>
      </c>
      <c r="B36" s="153">
        <v>2026</v>
      </c>
      <c r="C36" s="19" t="s">
        <v>158</v>
      </c>
      <c r="D36" s="18" t="str">
        <f>IFERROR(VLOOKUP(FORMULACIÓN!C36,Lists!$A$2:$B$6,2,FALSE),"")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36" s="21" t="s">
        <v>192</v>
      </c>
      <c r="F36" s="21" t="s">
        <v>183</v>
      </c>
      <c r="G36" s="21" t="s">
        <v>680</v>
      </c>
      <c r="H36" s="21" t="s">
        <v>191</v>
      </c>
      <c r="I36" s="47">
        <v>0.04</v>
      </c>
      <c r="J36" s="104" t="s">
        <v>681</v>
      </c>
      <c r="K36" s="47">
        <v>0.5</v>
      </c>
      <c r="L36" s="21" t="s">
        <v>193</v>
      </c>
      <c r="M36" s="24" t="s">
        <v>618</v>
      </c>
      <c r="N36" s="24"/>
      <c r="O36" s="21" t="s">
        <v>682</v>
      </c>
      <c r="P36" s="21" t="s">
        <v>683</v>
      </c>
      <c r="Q36" s="21" t="s">
        <v>163</v>
      </c>
      <c r="R36" s="21" t="s">
        <v>164</v>
      </c>
      <c r="S36" s="21"/>
      <c r="T36" s="21" t="s">
        <v>168</v>
      </c>
      <c r="U36" s="21">
        <v>0.5</v>
      </c>
      <c r="V36" s="21">
        <v>0</v>
      </c>
      <c r="W36" s="21">
        <v>0.5</v>
      </c>
      <c r="X36" s="21">
        <f ca="1">IFERROR(IF($T36=Lists!$S$2,SUM(FORMULACIÓN!U36:W36),IF(FORMULACIÓN!$T36=Lists!$S$3,SUM(FORMULACIÓN!V36:W36),IF(FORMULACIÓN!$T36=Lists!$S$4,AVERAGE(FORMULACIÓN!V36:W36),IF(FORMULACIÓN!$T36=Lists!$S$5,OFFSET(U36,0,COUNTA(V36:W36)),IF(FORMULACIÓN!$T36=Lists!$S$6,AVERAGE(V36:W36),""))))),"")</f>
        <v>0.5</v>
      </c>
      <c r="Y36" s="20" t="str">
        <f ca="1">IF($R36=Lists!$R$3,TEXT(FORMULACIÓN!X36,"00,00%"),IF(FORMULACIÓN!X36=0,0,TEXT(FORMULACIÓN!X36,"##.###")))</f>
        <v>50,00%</v>
      </c>
      <c r="Z36" s="93"/>
      <c r="AA36" s="94"/>
      <c r="AB36" s="95"/>
      <c r="AC36" s="95"/>
      <c r="AD36" s="95"/>
      <c r="AE36" s="95"/>
      <c r="AF36" s="95"/>
      <c r="AG36" s="95"/>
      <c r="AH36" s="95"/>
      <c r="AI36" s="95"/>
      <c r="AJ36" s="95"/>
      <c r="AK36" s="95"/>
      <c r="AL36" s="95"/>
      <c r="AM36" s="95"/>
      <c r="BD36" s="30"/>
      <c r="BE36" s="30"/>
      <c r="BF36" s="30"/>
      <c r="BG36" s="30"/>
      <c r="BH36" s="30"/>
      <c r="BI36" s="30"/>
      <c r="BJ36" s="30"/>
      <c r="BK36" s="30"/>
      <c r="BL36" s="30"/>
      <c r="BM36" s="30"/>
      <c r="BN36" s="105"/>
      <c r="BW36" s="1"/>
    </row>
    <row r="37" spans="1:75" s="32" customFormat="1" ht="102" hidden="1">
      <c r="A37" s="20">
        <f t="shared" si="0"/>
        <v>28</v>
      </c>
      <c r="B37" s="153">
        <v>2026</v>
      </c>
      <c r="C37" s="19" t="s">
        <v>158</v>
      </c>
      <c r="D37" s="18" t="str">
        <f>IFERROR(VLOOKUP(FORMULACIÓN!C37,Lists!$A$2:$B$6,2,FALSE),"")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37" s="21" t="s">
        <v>188</v>
      </c>
      <c r="F37" s="21" t="s">
        <v>183</v>
      </c>
      <c r="G37" s="21" t="s">
        <v>684</v>
      </c>
      <c r="H37" s="21" t="s">
        <v>194</v>
      </c>
      <c r="I37" s="47">
        <v>0.05</v>
      </c>
      <c r="J37" s="104" t="s">
        <v>685</v>
      </c>
      <c r="K37" s="47">
        <v>0.5</v>
      </c>
      <c r="L37" s="21" t="s">
        <v>186</v>
      </c>
      <c r="M37" s="24" t="s">
        <v>591</v>
      </c>
      <c r="N37" s="24" t="s">
        <v>113</v>
      </c>
      <c r="O37" s="21" t="s">
        <v>686</v>
      </c>
      <c r="P37" s="21" t="s">
        <v>687</v>
      </c>
      <c r="Q37" s="21" t="s">
        <v>163</v>
      </c>
      <c r="R37" s="21" t="s">
        <v>167</v>
      </c>
      <c r="S37" s="21" t="s">
        <v>791</v>
      </c>
      <c r="T37" s="21" t="s">
        <v>168</v>
      </c>
      <c r="U37" s="21">
        <v>17</v>
      </c>
      <c r="V37" s="21">
        <v>0</v>
      </c>
      <c r="W37" s="21">
        <v>10</v>
      </c>
      <c r="X37" s="21">
        <f ca="1">IFERROR(IF($T37=Lists!$S$2,SUM(FORMULACIÓN!U37:W37),IF(FORMULACIÓN!$T37=Lists!$S$3,SUM(FORMULACIÓN!V37:W37),IF(FORMULACIÓN!$T37=Lists!$S$4,AVERAGE(FORMULACIÓN!V37:W37),IF(FORMULACIÓN!$T37=Lists!$S$5,OFFSET(U37,0,COUNTA(V37:W37)),IF(FORMULACIÓN!$T37=Lists!$S$6,AVERAGE(V37:W37),""))))),"")</f>
        <v>10</v>
      </c>
      <c r="Y37" s="20" t="str">
        <f ca="1">IF($R37=Lists!$R$3,TEXT(FORMULACIÓN!X37,"00,00%"),IF(FORMULACIÓN!X37=0,0,TEXT(FORMULACIÓN!X37,"##.###")))</f>
        <v>10</v>
      </c>
      <c r="Z37" s="93"/>
      <c r="AA37" s="94"/>
      <c r="AB37" s="95"/>
      <c r="AC37" s="95"/>
      <c r="AD37" s="95"/>
      <c r="AE37" s="95"/>
      <c r="AF37" s="95"/>
      <c r="AG37" s="95"/>
      <c r="AH37" s="95"/>
      <c r="AI37" s="95"/>
      <c r="AJ37" s="95"/>
      <c r="AK37" s="95"/>
      <c r="AL37" s="95"/>
      <c r="AM37" s="95"/>
      <c r="BD37" s="30"/>
      <c r="BE37" s="30"/>
      <c r="BF37" s="30"/>
      <c r="BG37" s="30"/>
      <c r="BH37" s="30"/>
      <c r="BI37" s="30"/>
      <c r="BJ37" s="30"/>
      <c r="BK37" s="30"/>
      <c r="BL37" s="30"/>
      <c r="BM37" s="30"/>
      <c r="BN37" s="105"/>
      <c r="BW37" s="1"/>
    </row>
    <row r="38" spans="1:75" s="32" customFormat="1" ht="81.599999999999994" hidden="1">
      <c r="A38" s="20">
        <f t="shared" si="0"/>
        <v>29</v>
      </c>
      <c r="B38" s="153">
        <v>2026</v>
      </c>
      <c r="C38" s="19" t="s">
        <v>158</v>
      </c>
      <c r="D38" s="18" t="str">
        <f>IFERROR(VLOOKUP(FORMULACIÓN!C38,Lists!$A$2:$B$6,2,FALSE),"")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38" s="21" t="s">
        <v>188</v>
      </c>
      <c r="F38" s="21" t="s">
        <v>183</v>
      </c>
      <c r="G38" s="21" t="s">
        <v>688</v>
      </c>
      <c r="H38" s="21" t="s">
        <v>194</v>
      </c>
      <c r="I38" s="47">
        <v>0.05</v>
      </c>
      <c r="J38" s="104" t="s">
        <v>689</v>
      </c>
      <c r="K38" s="47">
        <v>0.5</v>
      </c>
      <c r="L38" s="21" t="s">
        <v>186</v>
      </c>
      <c r="M38" s="24" t="s">
        <v>618</v>
      </c>
      <c r="N38" s="24" t="s">
        <v>113</v>
      </c>
      <c r="O38" s="21" t="s">
        <v>690</v>
      </c>
      <c r="P38" s="21" t="s">
        <v>691</v>
      </c>
      <c r="Q38" s="21" t="s">
        <v>163</v>
      </c>
      <c r="R38" s="21" t="s">
        <v>167</v>
      </c>
      <c r="S38" s="21" t="s">
        <v>692</v>
      </c>
      <c r="T38" s="21" t="s">
        <v>190</v>
      </c>
      <c r="U38" s="21">
        <v>66</v>
      </c>
      <c r="V38" s="21">
        <v>81</v>
      </c>
      <c r="W38" s="21">
        <v>81</v>
      </c>
      <c r="X38" s="21">
        <f ca="1">IFERROR(IF($T38=Lists!$S$2,SUM(FORMULACIÓN!U38:W38),IF(FORMULACIÓN!$T38=Lists!$S$3,SUM(FORMULACIÓN!V38:W38),IF(FORMULACIÓN!$T38=Lists!$S$4,AVERAGE(FORMULACIÓN!V38:W38),IF(FORMULACIÓN!$T38=Lists!$S$5,OFFSET(U38,0,COUNTA(V38:W38)),IF(FORMULACIÓN!$T38=Lists!$S$6,AVERAGE(V38:W38),""))))),"")</f>
        <v>81</v>
      </c>
      <c r="Y38" s="20" t="str">
        <f ca="1">IF($R38=Lists!$R$3,TEXT(FORMULACIÓN!X38,"00,00%"),IF(FORMULACIÓN!X38=0,0,TEXT(FORMULACIÓN!X38,"##.###")))</f>
        <v>81</v>
      </c>
      <c r="Z38" s="93"/>
      <c r="AA38" s="94"/>
      <c r="AB38" s="95"/>
      <c r="AC38" s="95"/>
      <c r="AD38" s="95"/>
      <c r="AE38" s="95"/>
      <c r="AF38" s="95"/>
      <c r="AG38" s="95"/>
      <c r="AH38" s="95"/>
      <c r="AI38" s="95"/>
      <c r="AJ38" s="95"/>
      <c r="AK38" s="95"/>
      <c r="AL38" s="95"/>
      <c r="AM38" s="95"/>
      <c r="BD38" s="30"/>
      <c r="BE38" s="30"/>
      <c r="BF38" s="30"/>
      <c r="BG38" s="30"/>
      <c r="BH38" s="30"/>
      <c r="BI38" s="30"/>
      <c r="BJ38" s="30"/>
      <c r="BK38" s="30"/>
      <c r="BL38" s="30"/>
      <c r="BM38" s="30"/>
      <c r="BN38" s="105"/>
      <c r="BW38" s="1"/>
    </row>
    <row r="39" spans="1:75" s="32" customFormat="1" ht="122.4" hidden="1">
      <c r="A39" s="20">
        <f t="shared" si="0"/>
        <v>30</v>
      </c>
      <c r="B39" s="153">
        <v>2026</v>
      </c>
      <c r="C39" s="19" t="s">
        <v>158</v>
      </c>
      <c r="D39" s="18" t="str">
        <f>IFERROR(VLOOKUP(FORMULACIÓN!C39,Lists!$A$2:$B$6,2,FALSE),"")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39" s="21" t="s">
        <v>173</v>
      </c>
      <c r="F39" s="21" t="s">
        <v>195</v>
      </c>
      <c r="G39" s="21" t="s">
        <v>693</v>
      </c>
      <c r="H39" s="21" t="s">
        <v>196</v>
      </c>
      <c r="I39" s="47">
        <v>0.03</v>
      </c>
      <c r="J39" s="104" t="s">
        <v>694</v>
      </c>
      <c r="K39" s="47">
        <v>1</v>
      </c>
      <c r="L39" s="21" t="s">
        <v>162</v>
      </c>
      <c r="M39" s="24" t="s">
        <v>626</v>
      </c>
      <c r="N39" s="24"/>
      <c r="O39" s="21" t="s">
        <v>695</v>
      </c>
      <c r="P39" s="21" t="s">
        <v>696</v>
      </c>
      <c r="Q39" s="21" t="s">
        <v>189</v>
      </c>
      <c r="R39" s="21" t="s">
        <v>167</v>
      </c>
      <c r="S39" s="21" t="s">
        <v>697</v>
      </c>
      <c r="T39" s="21" t="s">
        <v>168</v>
      </c>
      <c r="U39" s="21">
        <v>0</v>
      </c>
      <c r="V39" s="21">
        <v>0</v>
      </c>
      <c r="W39" s="21">
        <v>1</v>
      </c>
      <c r="X39" s="21">
        <f ca="1">IFERROR(IF($T39=Lists!$S$2,SUM(FORMULACIÓN!U39:W39),IF(FORMULACIÓN!$T39=Lists!$S$3,SUM(FORMULACIÓN!V39:W39),IF(FORMULACIÓN!$T39=Lists!$S$4,AVERAGE(FORMULACIÓN!V39:W39),IF(FORMULACIÓN!$T39=Lists!$S$5,OFFSET(U39,0,COUNTA(V39:W39)),IF(FORMULACIÓN!$T39=Lists!$S$6,AVERAGE(V39:W39),""))))),"")</f>
        <v>1</v>
      </c>
      <c r="Y39" s="20" t="str">
        <f ca="1">IF($R39=Lists!$R$3,TEXT(FORMULACIÓN!X39,"00,00%"),IF(FORMULACIÓN!X39=0,0,TEXT(FORMULACIÓN!X39,"##.###")))</f>
        <v>1</v>
      </c>
      <c r="Z39" s="93"/>
      <c r="AA39" s="94"/>
      <c r="AB39" s="95"/>
      <c r="AC39" s="95"/>
      <c r="AD39" s="95"/>
      <c r="AE39" s="95"/>
      <c r="AF39" s="95"/>
      <c r="AG39" s="95"/>
      <c r="AH39" s="95"/>
      <c r="AI39" s="95"/>
      <c r="AJ39" s="95"/>
      <c r="AK39" s="95"/>
      <c r="AL39" s="95"/>
      <c r="AM39" s="95"/>
      <c r="BD39" s="30"/>
      <c r="BE39" s="30"/>
      <c r="BF39" s="30"/>
      <c r="BG39" s="30"/>
      <c r="BH39" s="30"/>
      <c r="BI39" s="30"/>
      <c r="BJ39" s="30"/>
      <c r="BK39" s="30"/>
      <c r="BL39" s="30"/>
      <c r="BM39" s="30"/>
      <c r="BN39" s="105"/>
      <c r="BW39" s="1"/>
    </row>
    <row r="40" spans="1:75" s="32" customFormat="1" ht="71.400000000000006" hidden="1">
      <c r="A40" s="20">
        <f t="shared" si="0"/>
        <v>31</v>
      </c>
      <c r="B40" s="153">
        <v>2026</v>
      </c>
      <c r="C40" s="19" t="s">
        <v>158</v>
      </c>
      <c r="D40" s="18" t="str">
        <f>IFERROR(VLOOKUP(FORMULACIÓN!C40,Lists!$A$2:$B$6,2,FALSE),"")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40" s="21" t="s">
        <v>197</v>
      </c>
      <c r="F40" s="21" t="s">
        <v>195</v>
      </c>
      <c r="G40" s="21" t="s">
        <v>698</v>
      </c>
      <c r="H40" s="21" t="s">
        <v>198</v>
      </c>
      <c r="I40" s="47">
        <v>0.03</v>
      </c>
      <c r="J40" s="104" t="s">
        <v>699</v>
      </c>
      <c r="K40" s="47">
        <v>1</v>
      </c>
      <c r="L40" s="21" t="s">
        <v>162</v>
      </c>
      <c r="M40" s="24" t="s">
        <v>591</v>
      </c>
      <c r="N40" s="24"/>
      <c r="O40" s="21" t="s">
        <v>700</v>
      </c>
      <c r="P40" s="21" t="s">
        <v>701</v>
      </c>
      <c r="Q40" s="21" t="s">
        <v>163</v>
      </c>
      <c r="R40" s="21" t="s">
        <v>167</v>
      </c>
      <c r="S40" s="21" t="s">
        <v>702</v>
      </c>
      <c r="T40" s="21" t="s">
        <v>168</v>
      </c>
      <c r="U40" s="21">
        <v>6</v>
      </c>
      <c r="V40" s="21">
        <v>0</v>
      </c>
      <c r="W40" s="21">
        <v>2</v>
      </c>
      <c r="X40" s="21">
        <f ca="1">IFERROR(IF($T40=Lists!$S$2,SUM(FORMULACIÓN!U40:W40),IF(FORMULACIÓN!$T40=Lists!$S$3,SUM(FORMULACIÓN!V40:W40),IF(FORMULACIÓN!$T40=Lists!$S$4,AVERAGE(FORMULACIÓN!V40:W40),IF(FORMULACIÓN!$T40=Lists!$S$5,OFFSET(U40,0,COUNTA(V40:W40)),IF(FORMULACIÓN!$T40=Lists!$S$6,AVERAGE(V40:W40),""))))),"")</f>
        <v>2</v>
      </c>
      <c r="Y40" s="20" t="str">
        <f ca="1">IF($R40=Lists!$R$3,TEXT(FORMULACIÓN!X40,"00,00%"),IF(FORMULACIÓN!X40=0,0,TEXT(FORMULACIÓN!X40,"##.###")))</f>
        <v>2</v>
      </c>
      <c r="Z40" s="93"/>
      <c r="AA40" s="94"/>
      <c r="AB40" s="95"/>
      <c r="AC40" s="95"/>
      <c r="AD40" s="95"/>
      <c r="AE40" s="95"/>
      <c r="AF40" s="95"/>
      <c r="AG40" s="95"/>
      <c r="AH40" s="95"/>
      <c r="AI40" s="95"/>
      <c r="AJ40" s="95"/>
      <c r="AK40" s="95"/>
      <c r="AL40" s="95"/>
      <c r="AM40" s="95"/>
      <c r="BD40" s="30"/>
      <c r="BE40" s="30"/>
      <c r="BF40" s="30"/>
      <c r="BG40" s="30"/>
      <c r="BH40" s="30"/>
      <c r="BI40" s="30"/>
      <c r="BJ40" s="30"/>
      <c r="BK40" s="30"/>
      <c r="BL40" s="30"/>
      <c r="BM40" s="30"/>
      <c r="BN40" s="105"/>
      <c r="BW40" s="1"/>
    </row>
    <row r="41" spans="1:75" s="32" customFormat="1" ht="122.4" hidden="1">
      <c r="A41" s="20">
        <f t="shared" si="0"/>
        <v>32</v>
      </c>
      <c r="B41" s="153">
        <v>2026</v>
      </c>
      <c r="C41" s="19" t="s">
        <v>158</v>
      </c>
      <c r="D41" s="18" t="str">
        <f>IFERROR(VLOOKUP(FORMULACIÓN!C41,Lists!$A$2:$B$6,2,FALSE),"")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41" s="21" t="s">
        <v>173</v>
      </c>
      <c r="F41" s="21" t="s">
        <v>195</v>
      </c>
      <c r="G41" s="21" t="s">
        <v>703</v>
      </c>
      <c r="H41" s="21" t="s">
        <v>199</v>
      </c>
      <c r="I41" s="47">
        <v>0.05</v>
      </c>
      <c r="J41" s="104" t="s">
        <v>704</v>
      </c>
      <c r="K41" s="47">
        <v>1</v>
      </c>
      <c r="L41" s="21" t="s">
        <v>162</v>
      </c>
      <c r="M41" s="24" t="s">
        <v>591</v>
      </c>
      <c r="N41" s="24"/>
      <c r="O41" s="21" t="s">
        <v>705</v>
      </c>
      <c r="P41" s="21" t="s">
        <v>706</v>
      </c>
      <c r="Q41" s="21" t="s">
        <v>163</v>
      </c>
      <c r="R41" s="21" t="s">
        <v>167</v>
      </c>
      <c r="S41" s="21"/>
      <c r="T41" s="21" t="s">
        <v>168</v>
      </c>
      <c r="U41" s="21">
        <v>1029</v>
      </c>
      <c r="V41" s="21">
        <v>0</v>
      </c>
      <c r="W41" s="21">
        <v>120</v>
      </c>
      <c r="X41" s="21">
        <f ca="1">IFERROR(IF($T41=Lists!$S$2,SUM(FORMULACIÓN!U41:W41),IF(FORMULACIÓN!$T41=Lists!$S$3,SUM(FORMULACIÓN!V41:W41),IF(FORMULACIÓN!$T41=Lists!$S$4,AVERAGE(FORMULACIÓN!V41:W41),IF(FORMULACIÓN!$T41=Lists!$S$5,OFFSET(U41,0,COUNTA(V41:W41)),IF(FORMULACIÓN!$T41=Lists!$S$6,AVERAGE(V41:W41),""))))),"")</f>
        <v>120</v>
      </c>
      <c r="Y41" s="20" t="str">
        <f ca="1">IF($R41=Lists!$R$3,TEXT(FORMULACIÓN!X41,"00,00%"),IF(FORMULACIÓN!X41=0,0,TEXT(FORMULACIÓN!X41,"##.###")))</f>
        <v>120</v>
      </c>
      <c r="Z41" s="93"/>
      <c r="AA41" s="94"/>
      <c r="AB41" s="95"/>
      <c r="AC41" s="95"/>
      <c r="AD41" s="95"/>
      <c r="AE41" s="95"/>
      <c r="AF41" s="95"/>
      <c r="AG41" s="95"/>
      <c r="AH41" s="95"/>
      <c r="AI41" s="95"/>
      <c r="AJ41" s="95"/>
      <c r="AK41" s="95"/>
      <c r="AL41" s="95"/>
      <c r="AM41" s="95"/>
      <c r="BD41" s="30"/>
      <c r="BE41" s="30"/>
      <c r="BF41" s="30"/>
      <c r="BG41" s="30"/>
      <c r="BH41" s="30"/>
      <c r="BI41" s="30"/>
      <c r="BJ41" s="30"/>
      <c r="BK41" s="30"/>
      <c r="BL41" s="30"/>
      <c r="BM41" s="30"/>
      <c r="BN41" s="105"/>
      <c r="BW41" s="1"/>
    </row>
    <row r="42" spans="1:75" s="32" customFormat="1" ht="122.4" hidden="1">
      <c r="A42" s="20">
        <f t="shared" si="0"/>
        <v>33</v>
      </c>
      <c r="B42" s="153">
        <v>2026</v>
      </c>
      <c r="C42" s="19" t="s">
        <v>158</v>
      </c>
      <c r="D42" s="18" t="str">
        <f>IFERROR(VLOOKUP(FORMULACIÓN!C42,Lists!$A$2:$B$6,2,FALSE),"")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42" s="21" t="s">
        <v>173</v>
      </c>
      <c r="F42" s="21" t="s">
        <v>195</v>
      </c>
      <c r="G42" s="21" t="s">
        <v>707</v>
      </c>
      <c r="H42" s="21" t="s">
        <v>200</v>
      </c>
      <c r="I42" s="47">
        <v>0.02</v>
      </c>
      <c r="J42" s="104" t="s">
        <v>708</v>
      </c>
      <c r="K42" s="47">
        <v>0.33300000000000002</v>
      </c>
      <c r="L42" s="21" t="s">
        <v>162</v>
      </c>
      <c r="M42" s="24" t="s">
        <v>591</v>
      </c>
      <c r="N42" s="24"/>
      <c r="O42" s="21" t="s">
        <v>709</v>
      </c>
      <c r="P42" s="21" t="s">
        <v>710</v>
      </c>
      <c r="Q42" s="21" t="s">
        <v>163</v>
      </c>
      <c r="R42" s="21" t="s">
        <v>164</v>
      </c>
      <c r="S42" s="21" t="s">
        <v>711</v>
      </c>
      <c r="T42" s="21" t="s">
        <v>165</v>
      </c>
      <c r="U42" s="21">
        <v>0.09</v>
      </c>
      <c r="V42" s="21">
        <v>0</v>
      </c>
      <c r="W42" s="21">
        <v>0.2</v>
      </c>
      <c r="X42" s="21">
        <f ca="1">IFERROR(IF($T42=Lists!$S$2,SUM(FORMULACIÓN!U42:W42),IF(FORMULACIÓN!$T42=Lists!$S$3,SUM(FORMULACIÓN!V42:W42),IF(FORMULACIÓN!$T42=Lists!$S$4,AVERAGE(FORMULACIÓN!V42:W42),IF(FORMULACIÓN!$T42=Lists!$S$5,OFFSET(U42,0,COUNTA(V42:W42)),IF(FORMULACIÓN!$T42=Lists!$S$6,AVERAGE(V42:W42),""))))),"")</f>
        <v>0.2</v>
      </c>
      <c r="Y42" s="20" t="str">
        <f ca="1">IF($R42=Lists!$R$3,TEXT(FORMULACIÓN!X42,"00,00%"),IF(FORMULACIÓN!X42=0,0,TEXT(FORMULACIÓN!X42,"##.###")))</f>
        <v>20,00%</v>
      </c>
      <c r="Z42" s="93"/>
      <c r="AA42" s="94"/>
      <c r="AB42" s="95"/>
      <c r="AC42" s="95"/>
      <c r="AD42" s="95"/>
      <c r="AE42" s="95"/>
      <c r="AF42" s="95"/>
      <c r="AG42" s="95"/>
      <c r="AH42" s="95"/>
      <c r="AI42" s="95"/>
      <c r="AJ42" s="95"/>
      <c r="AK42" s="95"/>
      <c r="AL42" s="95"/>
      <c r="AM42" s="95"/>
      <c r="BD42" s="30"/>
      <c r="BE42" s="30"/>
      <c r="BF42" s="30"/>
      <c r="BG42" s="30"/>
      <c r="BH42" s="30"/>
      <c r="BI42" s="30"/>
      <c r="BJ42" s="30"/>
      <c r="BK42" s="30"/>
      <c r="BL42" s="30"/>
      <c r="BM42" s="30"/>
      <c r="BN42" s="105"/>
      <c r="BW42" s="1"/>
    </row>
    <row r="43" spans="1:75" s="32" customFormat="1" ht="51" hidden="1">
      <c r="A43" s="20">
        <f t="shared" si="0"/>
        <v>34</v>
      </c>
      <c r="B43" s="153">
        <v>2026</v>
      </c>
      <c r="C43" s="19" t="s">
        <v>158</v>
      </c>
      <c r="D43" s="18" t="str">
        <f>IFERROR(VLOOKUP(FORMULACIÓN!C43,Lists!$A$2:$B$6,2,FALSE),"")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43" s="21" t="s">
        <v>201</v>
      </c>
      <c r="F43" s="21" t="s">
        <v>195</v>
      </c>
      <c r="G43" s="21" t="s">
        <v>712</v>
      </c>
      <c r="H43" s="21" t="s">
        <v>200</v>
      </c>
      <c r="I43" s="47">
        <v>0.02</v>
      </c>
      <c r="J43" s="104" t="s">
        <v>713</v>
      </c>
      <c r="K43" s="47">
        <v>0.33300000000000002</v>
      </c>
      <c r="L43" s="21" t="s">
        <v>162</v>
      </c>
      <c r="M43" s="24" t="s">
        <v>618</v>
      </c>
      <c r="N43" s="24"/>
      <c r="O43" s="21" t="s">
        <v>714</v>
      </c>
      <c r="P43" s="21" t="s">
        <v>715</v>
      </c>
      <c r="Q43" s="21" t="s">
        <v>163</v>
      </c>
      <c r="R43" s="21" t="s">
        <v>167</v>
      </c>
      <c r="S43" s="21"/>
      <c r="T43" s="21" t="s">
        <v>168</v>
      </c>
      <c r="U43" s="21">
        <v>265</v>
      </c>
      <c r="V43" s="21">
        <v>0</v>
      </c>
      <c r="W43" s="21">
        <v>200</v>
      </c>
      <c r="X43" s="21">
        <f ca="1">IFERROR(IF($T43=Lists!$S$2,SUM(FORMULACIÓN!U43:W43),IF(FORMULACIÓN!$T43=Lists!$S$3,SUM(FORMULACIÓN!V43:W43),IF(FORMULACIÓN!$T43=Lists!$S$4,AVERAGE(FORMULACIÓN!V43:W43),IF(FORMULACIÓN!$T43=Lists!$S$5,OFFSET(U43,0,COUNTA(V43:W43)),IF(FORMULACIÓN!$T43=Lists!$S$6,AVERAGE(V43:W43),""))))),"")</f>
        <v>200</v>
      </c>
      <c r="Y43" s="20" t="str">
        <f ca="1">IF($R43=Lists!$R$3,TEXT(FORMULACIÓN!X43,"00,00%"),IF(FORMULACIÓN!X43=0,0,TEXT(FORMULACIÓN!X43,"##.###")))</f>
        <v>200</v>
      </c>
      <c r="Z43" s="93"/>
      <c r="AA43" s="94"/>
      <c r="AB43" s="95"/>
      <c r="AC43" s="95"/>
      <c r="AD43" s="95"/>
      <c r="AE43" s="95"/>
      <c r="AF43" s="95"/>
      <c r="AG43" s="95"/>
      <c r="AH43" s="95"/>
      <c r="AI43" s="95"/>
      <c r="AJ43" s="95"/>
      <c r="AK43" s="95"/>
      <c r="AL43" s="95"/>
      <c r="AM43" s="95"/>
      <c r="BD43" s="30"/>
      <c r="BE43" s="30"/>
      <c r="BF43" s="30"/>
      <c r="BG43" s="30"/>
      <c r="BH43" s="30"/>
      <c r="BI43" s="30"/>
      <c r="BJ43" s="30"/>
      <c r="BK43" s="30"/>
      <c r="BL43" s="30"/>
      <c r="BM43" s="30"/>
      <c r="BN43" s="105"/>
      <c r="BW43" s="1"/>
    </row>
    <row r="44" spans="1:75" s="32" customFormat="1" ht="51" hidden="1">
      <c r="A44" s="20">
        <f t="shared" si="0"/>
        <v>35</v>
      </c>
      <c r="B44" s="153">
        <v>2026</v>
      </c>
      <c r="C44" s="19" t="s">
        <v>158</v>
      </c>
      <c r="D44" s="18" t="str">
        <f>IFERROR(VLOOKUP(FORMULACIÓN!C44,Lists!$A$2:$B$6,2,FALSE),"")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44" s="21" t="s">
        <v>201</v>
      </c>
      <c r="F44" s="21" t="s">
        <v>195</v>
      </c>
      <c r="G44" s="21" t="s">
        <v>716</v>
      </c>
      <c r="H44" s="21" t="s">
        <v>200</v>
      </c>
      <c r="I44" s="47">
        <v>0.02</v>
      </c>
      <c r="J44" s="104" t="s">
        <v>717</v>
      </c>
      <c r="K44" s="47">
        <v>0.33300000000000002</v>
      </c>
      <c r="L44" s="21" t="s">
        <v>162</v>
      </c>
      <c r="M44" s="24" t="s">
        <v>618</v>
      </c>
      <c r="N44" s="24"/>
      <c r="O44" s="21" t="s">
        <v>718</v>
      </c>
      <c r="P44" s="21" t="s">
        <v>1272</v>
      </c>
      <c r="Q44" s="21" t="s">
        <v>163</v>
      </c>
      <c r="R44" s="21" t="s">
        <v>167</v>
      </c>
      <c r="S44" s="21"/>
      <c r="T44" s="21" t="s">
        <v>168</v>
      </c>
      <c r="U44" s="21">
        <v>40</v>
      </c>
      <c r="V44" s="21">
        <v>0</v>
      </c>
      <c r="W44" s="21">
        <v>60</v>
      </c>
      <c r="X44" s="21">
        <f ca="1">IFERROR(IF($T44=Lists!$S$2,SUM(FORMULACIÓN!U44:W44),IF(FORMULACIÓN!$T44=Lists!$S$3,SUM(FORMULACIÓN!V44:W44),IF(FORMULACIÓN!$T44=Lists!$S$4,AVERAGE(FORMULACIÓN!V44:W44),IF(FORMULACIÓN!$T44=Lists!$S$5,OFFSET(U44,0,COUNTA(V44:W44)),IF(FORMULACIÓN!$T44=Lists!$S$6,AVERAGE(V44:W44),""))))),"")</f>
        <v>60</v>
      </c>
      <c r="Y44" s="20" t="str">
        <f ca="1">IF($R44=Lists!$R$3,TEXT(FORMULACIÓN!X44,"00,00%"),IF(FORMULACIÓN!X44=0,0,TEXT(FORMULACIÓN!X44,"##.###")))</f>
        <v>60</v>
      </c>
      <c r="Z44" s="93"/>
      <c r="AA44" s="94"/>
      <c r="AB44" s="95"/>
      <c r="AC44" s="95"/>
      <c r="AD44" s="95"/>
      <c r="AE44" s="95"/>
      <c r="AF44" s="95"/>
      <c r="AG44" s="95"/>
      <c r="AH44" s="95"/>
      <c r="AI44" s="95"/>
      <c r="AJ44" s="95"/>
      <c r="AK44" s="95"/>
      <c r="AL44" s="95"/>
      <c r="AM44" s="95"/>
      <c r="BD44" s="30"/>
      <c r="BE44" s="30"/>
      <c r="BF44" s="30"/>
      <c r="BG44" s="30"/>
      <c r="BH44" s="30"/>
      <c r="BI44" s="30"/>
      <c r="BJ44" s="30"/>
      <c r="BK44" s="30"/>
      <c r="BL44" s="30"/>
      <c r="BM44" s="30"/>
      <c r="BN44" s="105"/>
      <c r="BW44" s="1"/>
    </row>
    <row r="45" spans="1:75" s="32" customFormat="1" ht="71.400000000000006" hidden="1">
      <c r="A45" s="20">
        <f t="shared" si="0"/>
        <v>36</v>
      </c>
      <c r="B45" s="153">
        <v>2026</v>
      </c>
      <c r="C45" s="19" t="s">
        <v>158</v>
      </c>
      <c r="D45" s="18" t="str">
        <f>IFERROR(VLOOKUP(FORMULACIÓN!C45,Lists!$A$2:$B$6,2,FALSE),"")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45" s="21" t="s">
        <v>202</v>
      </c>
      <c r="F45" s="21" t="s">
        <v>203</v>
      </c>
      <c r="G45" s="21" t="s">
        <v>719</v>
      </c>
      <c r="H45" s="21" t="s">
        <v>204</v>
      </c>
      <c r="I45" s="47">
        <v>0.12</v>
      </c>
      <c r="J45" s="104" t="s">
        <v>720</v>
      </c>
      <c r="K45" s="47">
        <v>0.35</v>
      </c>
      <c r="L45" s="21" t="s">
        <v>205</v>
      </c>
      <c r="M45" s="24" t="s">
        <v>591</v>
      </c>
      <c r="N45" s="24"/>
      <c r="O45" s="21" t="s">
        <v>721</v>
      </c>
      <c r="P45" s="21" t="s">
        <v>722</v>
      </c>
      <c r="Q45" s="21" t="s">
        <v>163</v>
      </c>
      <c r="R45" s="21" t="s">
        <v>164</v>
      </c>
      <c r="S45" s="21" t="s">
        <v>723</v>
      </c>
      <c r="T45" s="21" t="s">
        <v>165</v>
      </c>
      <c r="U45" s="21">
        <v>0.1</v>
      </c>
      <c r="V45" s="21">
        <v>0</v>
      </c>
      <c r="W45" s="21">
        <v>0.35</v>
      </c>
      <c r="X45" s="21">
        <f ca="1">IFERROR(IF($T45=Lists!$S$2,SUM(FORMULACIÓN!U45:W45),IF(FORMULACIÓN!$T45=Lists!$S$3,SUM(FORMULACIÓN!V45:W45),IF(FORMULACIÓN!$T45=Lists!$S$4,AVERAGE(FORMULACIÓN!V45:W45),IF(FORMULACIÓN!$T45=Lists!$S$5,OFFSET(U45,0,COUNTA(V45:W45)),IF(FORMULACIÓN!$T45=Lists!$S$6,AVERAGE(V45:W45),""))))),"")</f>
        <v>0.35</v>
      </c>
      <c r="Y45" s="20" t="str">
        <f ca="1">IF($R45=Lists!$R$3,TEXT(FORMULACIÓN!X45,"00,00%"),IF(FORMULACIÓN!X45=0,0,TEXT(FORMULACIÓN!X45,"##.###")))</f>
        <v>35,00%</v>
      </c>
      <c r="Z45" s="93"/>
      <c r="AA45" s="94"/>
      <c r="AB45" s="95"/>
      <c r="AC45" s="95"/>
      <c r="AD45" s="95"/>
      <c r="AE45" s="95"/>
      <c r="AF45" s="95"/>
      <c r="AG45" s="95"/>
      <c r="AH45" s="95"/>
      <c r="AI45" s="95"/>
      <c r="AJ45" s="95"/>
      <c r="AK45" s="95"/>
      <c r="AL45" s="95"/>
      <c r="AM45" s="95"/>
      <c r="BD45" s="30"/>
      <c r="BE45" s="30"/>
      <c r="BF45" s="30"/>
      <c r="BG45" s="30"/>
      <c r="BH45" s="30"/>
      <c r="BI45" s="30"/>
      <c r="BJ45" s="30"/>
      <c r="BK45" s="30"/>
      <c r="BL45" s="30"/>
      <c r="BM45" s="30"/>
      <c r="BN45" s="105"/>
      <c r="BW45" s="1"/>
    </row>
    <row r="46" spans="1:75" s="32" customFormat="1" ht="61.2" hidden="1">
      <c r="A46" s="20">
        <f t="shared" si="0"/>
        <v>37</v>
      </c>
      <c r="B46" s="153">
        <v>2026</v>
      </c>
      <c r="C46" s="19" t="s">
        <v>158</v>
      </c>
      <c r="D46" s="18" t="str">
        <f>IFERROR(VLOOKUP(FORMULACIÓN!C46,Lists!$A$2:$B$6,2,FALSE),"")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46" s="21" t="s">
        <v>192</v>
      </c>
      <c r="F46" s="21" t="s">
        <v>203</v>
      </c>
      <c r="G46" s="21" t="s">
        <v>724</v>
      </c>
      <c r="H46" s="21" t="s">
        <v>204</v>
      </c>
      <c r="I46" s="47">
        <v>0.12</v>
      </c>
      <c r="J46" s="104" t="s">
        <v>725</v>
      </c>
      <c r="K46" s="47">
        <v>0.35</v>
      </c>
      <c r="L46" s="21" t="s">
        <v>205</v>
      </c>
      <c r="M46" s="24" t="s">
        <v>591</v>
      </c>
      <c r="N46" s="24"/>
      <c r="O46" s="21" t="s">
        <v>726</v>
      </c>
      <c r="P46" s="21" t="s">
        <v>727</v>
      </c>
      <c r="Q46" s="21" t="s">
        <v>163</v>
      </c>
      <c r="R46" s="21" t="s">
        <v>164</v>
      </c>
      <c r="S46" s="21"/>
      <c r="T46" s="21" t="s">
        <v>165</v>
      </c>
      <c r="U46" s="21">
        <v>0.76</v>
      </c>
      <c r="V46" s="21">
        <v>0</v>
      </c>
      <c r="W46" s="21">
        <v>0.65</v>
      </c>
      <c r="X46" s="21">
        <f ca="1">IFERROR(IF($T46=Lists!$S$2,SUM(FORMULACIÓN!U46:W46),IF(FORMULACIÓN!$T46=Lists!$S$3,SUM(FORMULACIÓN!V46:W46),IF(FORMULACIÓN!$T46=Lists!$S$4,AVERAGE(FORMULACIÓN!V46:W46),IF(FORMULACIÓN!$T46=Lists!$S$5,OFFSET(U46,0,COUNTA(V46:W46)),IF(FORMULACIÓN!$T46=Lists!$S$6,AVERAGE(V46:W46),""))))),"")</f>
        <v>0.65</v>
      </c>
      <c r="Y46" s="20" t="str">
        <f ca="1">IF($R46=Lists!$R$3,TEXT(FORMULACIÓN!X46,"00,00%"),IF(FORMULACIÓN!X46=0,0,TEXT(FORMULACIÓN!X46,"##.###")))</f>
        <v>65,00%</v>
      </c>
      <c r="Z46" s="93"/>
      <c r="AA46" s="94"/>
      <c r="AB46" s="95"/>
      <c r="AC46" s="95"/>
      <c r="AD46" s="95"/>
      <c r="AE46" s="95"/>
      <c r="AF46" s="95"/>
      <c r="AG46" s="95"/>
      <c r="AH46" s="95"/>
      <c r="AI46" s="95"/>
      <c r="AJ46" s="95"/>
      <c r="AK46" s="95"/>
      <c r="AL46" s="95"/>
      <c r="AM46" s="95"/>
      <c r="BD46" s="30"/>
      <c r="BE46" s="30"/>
      <c r="BF46" s="30"/>
      <c r="BG46" s="30"/>
      <c r="BH46" s="30"/>
      <c r="BI46" s="30"/>
      <c r="BJ46" s="30"/>
      <c r="BK46" s="30"/>
      <c r="BL46" s="30"/>
      <c r="BM46" s="30"/>
      <c r="BN46" s="105"/>
      <c r="BW46" s="1"/>
    </row>
    <row r="47" spans="1:75" s="32" customFormat="1" ht="61.2" hidden="1">
      <c r="A47" s="20">
        <f t="shared" si="0"/>
        <v>38</v>
      </c>
      <c r="B47" s="153">
        <v>2026</v>
      </c>
      <c r="C47" s="19" t="s">
        <v>158</v>
      </c>
      <c r="D47" s="18" t="str">
        <f>IFERROR(VLOOKUP(FORMULACIÓN!C47,Lists!$A$2:$B$6,2,FALSE),"")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47" s="21" t="s">
        <v>192</v>
      </c>
      <c r="F47" s="21" t="s">
        <v>203</v>
      </c>
      <c r="G47" s="21" t="s">
        <v>724</v>
      </c>
      <c r="H47" s="21" t="s">
        <v>204</v>
      </c>
      <c r="I47" s="47">
        <v>0.12</v>
      </c>
      <c r="J47" s="104" t="s">
        <v>725</v>
      </c>
      <c r="K47" s="47">
        <v>0.3</v>
      </c>
      <c r="L47" s="21" t="s">
        <v>205</v>
      </c>
      <c r="M47" s="24" t="s">
        <v>591</v>
      </c>
      <c r="N47" s="24" t="s">
        <v>113</v>
      </c>
      <c r="O47" s="21" t="s">
        <v>728</v>
      </c>
      <c r="P47" s="21" t="s">
        <v>729</v>
      </c>
      <c r="Q47" s="21" t="s">
        <v>163</v>
      </c>
      <c r="R47" s="21" t="s">
        <v>167</v>
      </c>
      <c r="S47" s="21" t="s">
        <v>730</v>
      </c>
      <c r="T47" s="21" t="s">
        <v>168</v>
      </c>
      <c r="U47" s="21">
        <v>1</v>
      </c>
      <c r="V47" s="21">
        <v>0</v>
      </c>
      <c r="W47" s="21">
        <v>1</v>
      </c>
      <c r="X47" s="21">
        <f ca="1">IFERROR(IF($T47=Lists!$S$2,SUM(FORMULACIÓN!U47:W47),IF(FORMULACIÓN!$T47=Lists!$S$3,SUM(FORMULACIÓN!V47:W47),IF(FORMULACIÓN!$T47=Lists!$S$4,AVERAGE(FORMULACIÓN!V47:W47),IF(FORMULACIÓN!$T47=Lists!$S$5,OFFSET(U47,0,COUNTA(V47:W47)),IF(FORMULACIÓN!$T47=Lists!$S$6,AVERAGE(V47:W47),""))))),"")</f>
        <v>1</v>
      </c>
      <c r="Y47" s="20" t="str">
        <f ca="1">IF($R47=Lists!$R$3,TEXT(FORMULACIÓN!X47,"00,00%"),IF(FORMULACIÓN!X47=0,0,TEXT(FORMULACIÓN!X47,"##.###")))</f>
        <v>1</v>
      </c>
      <c r="Z47" s="93"/>
      <c r="AA47" s="94"/>
      <c r="AB47" s="95"/>
      <c r="AC47" s="95"/>
      <c r="AD47" s="95"/>
      <c r="AE47" s="95"/>
      <c r="AF47" s="95"/>
      <c r="AG47" s="95"/>
      <c r="AH47" s="95"/>
      <c r="AI47" s="95"/>
      <c r="AJ47" s="95"/>
      <c r="AK47" s="95"/>
      <c r="AL47" s="95"/>
      <c r="AM47" s="95"/>
      <c r="BD47" s="30"/>
      <c r="BE47" s="30"/>
      <c r="BF47" s="30"/>
      <c r="BG47" s="30"/>
      <c r="BH47" s="30"/>
      <c r="BI47" s="30"/>
      <c r="BJ47" s="30"/>
      <c r="BK47" s="30"/>
      <c r="BL47" s="30"/>
      <c r="BM47" s="30"/>
      <c r="BN47" s="105"/>
      <c r="BW47" s="1"/>
    </row>
    <row r="48" spans="1:75" s="32" customFormat="1" ht="91.8" hidden="1">
      <c r="A48" s="20">
        <f t="shared" si="0"/>
        <v>39</v>
      </c>
      <c r="B48" s="153">
        <v>2026</v>
      </c>
      <c r="C48" s="19" t="s">
        <v>158</v>
      </c>
      <c r="D48" s="18" t="str">
        <f>IFERROR(VLOOKUP(FORMULACIÓN!C48,Lists!$A$2:$B$6,2,FALSE),"")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48" s="21" t="s">
        <v>206</v>
      </c>
      <c r="F48" s="21" t="s">
        <v>203</v>
      </c>
      <c r="G48" s="21" t="s">
        <v>731</v>
      </c>
      <c r="H48" s="21" t="s">
        <v>207</v>
      </c>
      <c r="I48" s="47">
        <v>0.06</v>
      </c>
      <c r="J48" s="104" t="s">
        <v>732</v>
      </c>
      <c r="K48" s="47">
        <v>0.1</v>
      </c>
      <c r="L48" s="21" t="s">
        <v>208</v>
      </c>
      <c r="M48" s="24" t="s">
        <v>591</v>
      </c>
      <c r="N48" s="24" t="s">
        <v>113</v>
      </c>
      <c r="O48" s="21" t="s">
        <v>733</v>
      </c>
      <c r="P48" s="21" t="s">
        <v>734</v>
      </c>
      <c r="Q48" s="21" t="s">
        <v>163</v>
      </c>
      <c r="R48" s="21" t="s">
        <v>167</v>
      </c>
      <c r="S48" s="21" t="s">
        <v>735</v>
      </c>
      <c r="T48" s="21" t="s">
        <v>209</v>
      </c>
      <c r="U48" s="21">
        <v>51</v>
      </c>
      <c r="V48" s="21">
        <v>0</v>
      </c>
      <c r="W48" s="21">
        <v>1</v>
      </c>
      <c r="X48" s="21">
        <f ca="1">IFERROR(IF($T48=Lists!$S$2,SUM(FORMULACIÓN!U48:W48),IF(FORMULACIÓN!$T48=Lists!$S$3,SUM(FORMULACIÓN!V48:W48),IF(FORMULACIÓN!$T48=Lists!$S$4,AVERAGE(FORMULACIÓN!V48:W48),IF(FORMULACIÓN!$T48=Lists!$S$5,OFFSET(U48,0,COUNTA(V48:W48)),IF(FORMULACIÓN!$T48=Lists!$S$6,AVERAGE(V48:W48),""))))),"")</f>
        <v>52</v>
      </c>
      <c r="Y48" s="20" t="str">
        <f ca="1">IF($R48=Lists!$R$3,TEXT(FORMULACIÓN!X48,"00,00%"),IF(FORMULACIÓN!X48=0,0,TEXT(FORMULACIÓN!X48,"##.###")))</f>
        <v>52</v>
      </c>
      <c r="Z48" s="93"/>
      <c r="AA48" s="94"/>
      <c r="AB48" s="95"/>
      <c r="AC48" s="95"/>
      <c r="AD48" s="95"/>
      <c r="AE48" s="95"/>
      <c r="AF48" s="95"/>
      <c r="AG48" s="95"/>
      <c r="AH48" s="95"/>
      <c r="AI48" s="95"/>
      <c r="AJ48" s="95"/>
      <c r="AK48" s="95"/>
      <c r="AL48" s="95"/>
      <c r="AM48" s="95"/>
      <c r="BD48" s="30"/>
      <c r="BE48" s="30"/>
      <c r="BF48" s="30"/>
      <c r="BG48" s="30"/>
      <c r="BH48" s="30"/>
      <c r="BI48" s="30"/>
      <c r="BJ48" s="30"/>
      <c r="BK48" s="30"/>
      <c r="BL48" s="30"/>
      <c r="BM48" s="30"/>
      <c r="BN48" s="105"/>
      <c r="BW48" s="1"/>
    </row>
    <row r="49" spans="1:75" s="32" customFormat="1" ht="81.599999999999994" hidden="1">
      <c r="A49" s="20">
        <f t="shared" si="0"/>
        <v>40</v>
      </c>
      <c r="B49" s="153">
        <v>2026</v>
      </c>
      <c r="C49" s="19" t="s">
        <v>158</v>
      </c>
      <c r="D49" s="18" t="str">
        <f>IFERROR(VLOOKUP(FORMULACIÓN!C49,Lists!$A$2:$B$6,2,FALSE),"")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49" s="21" t="s">
        <v>206</v>
      </c>
      <c r="F49" s="21" t="s">
        <v>203</v>
      </c>
      <c r="G49" s="21" t="s">
        <v>731</v>
      </c>
      <c r="H49" s="21" t="s">
        <v>207</v>
      </c>
      <c r="I49" s="47">
        <v>0.06</v>
      </c>
      <c r="J49" s="104" t="s">
        <v>732</v>
      </c>
      <c r="K49" s="47">
        <v>0.1</v>
      </c>
      <c r="L49" s="21" t="s">
        <v>205</v>
      </c>
      <c r="M49" s="24" t="s">
        <v>591</v>
      </c>
      <c r="N49" s="24" t="s">
        <v>113</v>
      </c>
      <c r="O49" s="21" t="s">
        <v>736</v>
      </c>
      <c r="P49" s="21" t="s">
        <v>737</v>
      </c>
      <c r="Q49" s="21" t="s">
        <v>163</v>
      </c>
      <c r="R49" s="21" t="s">
        <v>167</v>
      </c>
      <c r="S49" s="21" t="s">
        <v>738</v>
      </c>
      <c r="T49" s="21" t="s">
        <v>209</v>
      </c>
      <c r="U49" s="21">
        <v>11</v>
      </c>
      <c r="V49" s="21">
        <v>0</v>
      </c>
      <c r="W49" s="21">
        <v>1</v>
      </c>
      <c r="X49" s="21">
        <f ca="1">IFERROR(IF($T49=Lists!$S$2,SUM(FORMULACIÓN!U49:W49),IF(FORMULACIÓN!$T49=Lists!$S$3,SUM(FORMULACIÓN!V49:W49),IF(FORMULACIÓN!$T49=Lists!$S$4,AVERAGE(FORMULACIÓN!V49:W49),IF(FORMULACIÓN!$T49=Lists!$S$5,OFFSET(U49,0,COUNTA(V49:W49)),IF(FORMULACIÓN!$T49=Lists!$S$6,AVERAGE(V49:W49),""))))),"")</f>
        <v>12</v>
      </c>
      <c r="Y49" s="20" t="str">
        <f ca="1">IF($R49=Lists!$R$3,TEXT(FORMULACIÓN!X49,"00,00%"),IF(FORMULACIÓN!X49=0,0,TEXT(FORMULACIÓN!X49,"##.###")))</f>
        <v>12</v>
      </c>
      <c r="Z49" s="93"/>
      <c r="AA49" s="94"/>
      <c r="AB49" s="95"/>
      <c r="AC49" s="95"/>
      <c r="AD49" s="95"/>
      <c r="AE49" s="95"/>
      <c r="AF49" s="95"/>
      <c r="AG49" s="95"/>
      <c r="AH49" s="95"/>
      <c r="AI49" s="95"/>
      <c r="AJ49" s="95"/>
      <c r="AK49" s="95"/>
      <c r="AL49" s="95"/>
      <c r="AM49" s="95"/>
      <c r="BD49" s="30"/>
      <c r="BE49" s="30"/>
      <c r="BF49" s="30"/>
      <c r="BG49" s="30"/>
      <c r="BH49" s="30"/>
      <c r="BI49" s="30"/>
      <c r="BJ49" s="30"/>
      <c r="BK49" s="30"/>
      <c r="BL49" s="30"/>
      <c r="BM49" s="30"/>
      <c r="BN49" s="105"/>
      <c r="BW49" s="1"/>
    </row>
    <row r="50" spans="1:75" s="32" customFormat="1" ht="81.599999999999994" hidden="1">
      <c r="A50" s="20">
        <f t="shared" si="0"/>
        <v>41</v>
      </c>
      <c r="B50" s="153">
        <v>2026</v>
      </c>
      <c r="C50" s="19" t="s">
        <v>158</v>
      </c>
      <c r="D50" s="18" t="str">
        <f>IFERROR(VLOOKUP(FORMULACIÓN!C50,Lists!$A$2:$B$6,2,FALSE),"")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50" s="21" t="s">
        <v>206</v>
      </c>
      <c r="F50" s="21" t="s">
        <v>203</v>
      </c>
      <c r="G50" s="21" t="s">
        <v>739</v>
      </c>
      <c r="H50" s="21" t="s">
        <v>207</v>
      </c>
      <c r="I50" s="47">
        <v>0.06</v>
      </c>
      <c r="J50" s="104" t="s">
        <v>740</v>
      </c>
      <c r="K50" s="47">
        <v>0.2</v>
      </c>
      <c r="L50" s="21" t="s">
        <v>205</v>
      </c>
      <c r="M50" s="24" t="s">
        <v>591</v>
      </c>
      <c r="N50" s="24" t="s">
        <v>113</v>
      </c>
      <c r="O50" s="21" t="s">
        <v>741</v>
      </c>
      <c r="P50" s="21" t="s">
        <v>742</v>
      </c>
      <c r="Q50" s="21" t="s">
        <v>163</v>
      </c>
      <c r="R50" s="21" t="s">
        <v>167</v>
      </c>
      <c r="S50" s="21" t="s">
        <v>743</v>
      </c>
      <c r="T50" s="21" t="s">
        <v>209</v>
      </c>
      <c r="U50" s="21">
        <v>16</v>
      </c>
      <c r="V50" s="21">
        <v>0</v>
      </c>
      <c r="W50" s="21">
        <v>1</v>
      </c>
      <c r="X50" s="21">
        <f ca="1">IFERROR(IF($T50=Lists!$S$2,SUM(FORMULACIÓN!U50:W50),IF(FORMULACIÓN!$T50=Lists!$S$3,SUM(FORMULACIÓN!V50:W50),IF(FORMULACIÓN!$T50=Lists!$S$4,AVERAGE(FORMULACIÓN!V50:W50),IF(FORMULACIÓN!$T50=Lists!$S$5,OFFSET(U50,0,COUNTA(V50:W50)),IF(FORMULACIÓN!$T50=Lists!$S$6,AVERAGE(V50:W50),""))))),"")</f>
        <v>17</v>
      </c>
      <c r="Y50" s="20" t="str">
        <f ca="1">IF($R50=Lists!$R$3,TEXT(FORMULACIÓN!X50,"00,00%"),IF(FORMULACIÓN!X50=0,0,TEXT(FORMULACIÓN!X50,"##.###")))</f>
        <v>17</v>
      </c>
      <c r="Z50" s="93"/>
      <c r="AA50" s="94"/>
      <c r="AB50" s="95"/>
      <c r="AC50" s="95"/>
      <c r="AD50" s="95"/>
      <c r="AE50" s="95"/>
      <c r="AF50" s="95"/>
      <c r="AG50" s="95"/>
      <c r="AH50" s="95"/>
      <c r="AI50" s="95"/>
      <c r="AJ50" s="95"/>
      <c r="AK50" s="95"/>
      <c r="AL50" s="95"/>
      <c r="AM50" s="95"/>
      <c r="BD50" s="30"/>
      <c r="BE50" s="30"/>
      <c r="BF50" s="30"/>
      <c r="BG50" s="30"/>
      <c r="BH50" s="30"/>
      <c r="BI50" s="30"/>
      <c r="BJ50" s="30"/>
      <c r="BK50" s="30"/>
      <c r="BL50" s="30"/>
      <c r="BM50" s="30"/>
      <c r="BN50" s="105"/>
      <c r="BW50" s="1"/>
    </row>
    <row r="51" spans="1:75" s="32" customFormat="1" ht="81.599999999999994" hidden="1">
      <c r="A51" s="20">
        <f t="shared" si="0"/>
        <v>42</v>
      </c>
      <c r="B51" s="153">
        <v>2026</v>
      </c>
      <c r="C51" s="19" t="s">
        <v>158</v>
      </c>
      <c r="D51" s="18" t="str">
        <f>IFERROR(VLOOKUP(FORMULACIÓN!C51,Lists!$A$2:$B$6,2,FALSE),"")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51" s="21" t="s">
        <v>206</v>
      </c>
      <c r="F51" s="21" t="s">
        <v>203</v>
      </c>
      <c r="G51" s="21" t="s">
        <v>739</v>
      </c>
      <c r="H51" s="21" t="s">
        <v>207</v>
      </c>
      <c r="I51" s="47">
        <v>0.06</v>
      </c>
      <c r="J51" s="104" t="s">
        <v>740</v>
      </c>
      <c r="K51" s="47">
        <v>0.2</v>
      </c>
      <c r="L51" s="21" t="s">
        <v>205</v>
      </c>
      <c r="M51" s="24" t="s">
        <v>591</v>
      </c>
      <c r="N51" s="24" t="s">
        <v>113</v>
      </c>
      <c r="O51" s="21" t="s">
        <v>741</v>
      </c>
      <c r="P51" s="21" t="s">
        <v>744</v>
      </c>
      <c r="Q51" s="21" t="s">
        <v>163</v>
      </c>
      <c r="R51" s="21" t="s">
        <v>167</v>
      </c>
      <c r="S51" s="21" t="s">
        <v>745</v>
      </c>
      <c r="T51" s="21" t="s">
        <v>209</v>
      </c>
      <c r="U51" s="21">
        <v>28</v>
      </c>
      <c r="V51" s="21">
        <v>0</v>
      </c>
      <c r="W51" s="21">
        <v>1</v>
      </c>
      <c r="X51" s="21">
        <f ca="1">IFERROR(IF($T51=Lists!$S$2,SUM(FORMULACIÓN!U51:W51),IF(FORMULACIÓN!$T51=Lists!$S$3,SUM(FORMULACIÓN!V51:W51),IF(FORMULACIÓN!$T51=Lists!$S$4,AVERAGE(FORMULACIÓN!V51:W51),IF(FORMULACIÓN!$T51=Lists!$S$5,OFFSET(U51,0,COUNTA(V51:W51)),IF(FORMULACIÓN!$T51=Lists!$S$6,AVERAGE(V51:W51),""))))),"")</f>
        <v>29</v>
      </c>
      <c r="Y51" s="20" t="str">
        <f ca="1">IF($R51=Lists!$R$3,TEXT(FORMULACIÓN!X51,"00,00%"),IF(FORMULACIÓN!X51=0,0,TEXT(FORMULACIÓN!X51,"##.###")))</f>
        <v>29</v>
      </c>
      <c r="Z51" s="93"/>
      <c r="AA51" s="94"/>
      <c r="AB51" s="95"/>
      <c r="AC51" s="95"/>
      <c r="AD51" s="95"/>
      <c r="AE51" s="95"/>
      <c r="AF51" s="95"/>
      <c r="AG51" s="95"/>
      <c r="AH51" s="95"/>
      <c r="AI51" s="95"/>
      <c r="AJ51" s="95"/>
      <c r="AK51" s="95"/>
      <c r="AL51" s="95"/>
      <c r="AM51" s="95"/>
      <c r="BD51" s="30"/>
      <c r="BE51" s="30"/>
      <c r="BF51" s="30"/>
      <c r="BG51" s="30"/>
      <c r="BH51" s="30"/>
      <c r="BI51" s="30"/>
      <c r="BJ51" s="30"/>
      <c r="BK51" s="30"/>
      <c r="BL51" s="30"/>
      <c r="BM51" s="30"/>
      <c r="BN51" s="105"/>
      <c r="BW51" s="1"/>
    </row>
    <row r="52" spans="1:75" s="32" customFormat="1" ht="61.2" hidden="1">
      <c r="A52" s="20">
        <f t="shared" si="0"/>
        <v>43</v>
      </c>
      <c r="B52" s="153">
        <v>2026</v>
      </c>
      <c r="C52" s="19" t="s">
        <v>158</v>
      </c>
      <c r="D52" s="18" t="str">
        <f>IFERROR(VLOOKUP(FORMULACIÓN!C52,Lists!$A$2:$B$6,2,FALSE),"")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52" s="21" t="s">
        <v>192</v>
      </c>
      <c r="F52" s="21" t="s">
        <v>203</v>
      </c>
      <c r="G52" s="21" t="s">
        <v>746</v>
      </c>
      <c r="H52" s="21" t="s">
        <v>207</v>
      </c>
      <c r="I52" s="47">
        <v>0.06</v>
      </c>
      <c r="J52" s="104" t="s">
        <v>747</v>
      </c>
      <c r="K52" s="47">
        <v>0.2</v>
      </c>
      <c r="L52" s="21" t="s">
        <v>208</v>
      </c>
      <c r="M52" s="24" t="s">
        <v>618</v>
      </c>
      <c r="N52" s="24"/>
      <c r="O52" s="21" t="s">
        <v>748</v>
      </c>
      <c r="P52" s="21" t="s">
        <v>749</v>
      </c>
      <c r="Q52" s="21" t="s">
        <v>163</v>
      </c>
      <c r="R52" s="21" t="s">
        <v>167</v>
      </c>
      <c r="S52" s="21"/>
      <c r="T52" s="21" t="s">
        <v>168</v>
      </c>
      <c r="U52" s="21">
        <v>18</v>
      </c>
      <c r="V52" s="21">
        <v>0</v>
      </c>
      <c r="W52" s="21">
        <v>10</v>
      </c>
      <c r="X52" s="21">
        <f ca="1">IFERROR(IF($T52=Lists!$S$2,SUM(FORMULACIÓN!U52:W52),IF(FORMULACIÓN!$T52=Lists!$S$3,SUM(FORMULACIÓN!V52:W52),IF(FORMULACIÓN!$T52=Lists!$S$4,AVERAGE(FORMULACIÓN!V52:W52),IF(FORMULACIÓN!$T52=Lists!$S$5,OFFSET(U52,0,COUNTA(V52:W52)),IF(FORMULACIÓN!$T52=Lists!$S$6,AVERAGE(V52:W52),""))))),"")</f>
        <v>10</v>
      </c>
      <c r="Y52" s="20" t="str">
        <f ca="1">IF($R52=Lists!$R$3,TEXT(FORMULACIÓN!X52,"00,00%"),IF(FORMULACIÓN!X52=0,0,TEXT(FORMULACIÓN!X52,"##.###")))</f>
        <v>10</v>
      </c>
      <c r="Z52" s="93"/>
      <c r="AA52" s="94"/>
      <c r="AB52" s="95"/>
      <c r="AC52" s="95"/>
      <c r="AD52" s="95"/>
      <c r="AE52" s="95"/>
      <c r="AF52" s="95"/>
      <c r="AG52" s="95"/>
      <c r="AH52" s="95"/>
      <c r="AI52" s="95"/>
      <c r="AJ52" s="95"/>
      <c r="AK52" s="95"/>
      <c r="AL52" s="95"/>
      <c r="AM52" s="95"/>
      <c r="BD52" s="30"/>
      <c r="BE52" s="30"/>
      <c r="BF52" s="30"/>
      <c r="BG52" s="30"/>
      <c r="BH52" s="30"/>
      <c r="BI52" s="30"/>
      <c r="BJ52" s="30"/>
      <c r="BK52" s="30"/>
      <c r="BL52" s="30"/>
      <c r="BM52" s="30"/>
      <c r="BN52" s="105"/>
      <c r="BW52" s="1"/>
    </row>
    <row r="53" spans="1:75" s="32" customFormat="1" ht="61.2" hidden="1">
      <c r="A53" s="20">
        <f t="shared" si="0"/>
        <v>44</v>
      </c>
      <c r="B53" s="153">
        <v>2026</v>
      </c>
      <c r="C53" s="19" t="s">
        <v>158</v>
      </c>
      <c r="D53" s="18" t="str">
        <f>IFERROR(VLOOKUP(FORMULACIÓN!C53,Lists!$A$2:$B$6,2,FALSE),"")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53" s="21" t="s">
        <v>192</v>
      </c>
      <c r="F53" s="21" t="s">
        <v>203</v>
      </c>
      <c r="G53" s="21" t="s">
        <v>750</v>
      </c>
      <c r="H53" s="21" t="s">
        <v>207</v>
      </c>
      <c r="I53" s="47">
        <v>0.06</v>
      </c>
      <c r="J53" s="104" t="s">
        <v>750</v>
      </c>
      <c r="K53" s="47">
        <v>0.2</v>
      </c>
      <c r="L53" s="21" t="s">
        <v>208</v>
      </c>
      <c r="M53" s="24" t="s">
        <v>618</v>
      </c>
      <c r="N53" s="24"/>
      <c r="O53" s="21" t="s">
        <v>751</v>
      </c>
      <c r="P53" s="21" t="s">
        <v>752</v>
      </c>
      <c r="Q53" s="21" t="s">
        <v>189</v>
      </c>
      <c r="R53" s="21" t="s">
        <v>164</v>
      </c>
      <c r="S53" s="21"/>
      <c r="T53" s="21" t="s">
        <v>190</v>
      </c>
      <c r="U53" s="21">
        <v>0.04</v>
      </c>
      <c r="V53" s="21">
        <v>0.06</v>
      </c>
      <c r="W53" s="21">
        <v>0.06</v>
      </c>
      <c r="X53" s="21">
        <f ca="1">IFERROR(IF($T53=Lists!$S$2,SUM(FORMULACIÓN!U53:W53),IF(FORMULACIÓN!$T53=Lists!$S$3,SUM(FORMULACIÓN!V53:W53),IF(FORMULACIÓN!$T53=Lists!$S$4,AVERAGE(FORMULACIÓN!V53:W53),IF(FORMULACIÓN!$T53=Lists!$S$5,OFFSET(U53,0,COUNTA(V53:W53)),IF(FORMULACIÓN!$T53=Lists!$S$6,AVERAGE(V53:W53),""))))),"")</f>
        <v>0.06</v>
      </c>
      <c r="Y53" s="20" t="str">
        <f ca="1">IF($R53=Lists!$R$3,TEXT(FORMULACIÓN!X53,"00,00%"),IF(FORMULACIÓN!X53=0,0,TEXT(FORMULACIÓN!X53,"##.###")))</f>
        <v>06,00%</v>
      </c>
      <c r="Z53" s="93"/>
      <c r="AA53" s="94"/>
      <c r="AB53" s="95"/>
      <c r="AC53" s="95"/>
      <c r="AD53" s="95"/>
      <c r="AE53" s="95"/>
      <c r="AF53" s="95"/>
      <c r="AG53" s="95"/>
      <c r="AH53" s="95"/>
      <c r="AI53" s="95"/>
      <c r="AJ53" s="95"/>
      <c r="AK53" s="95"/>
      <c r="AL53" s="95"/>
      <c r="AM53" s="95"/>
      <c r="BD53" s="30"/>
      <c r="BE53" s="30"/>
      <c r="BF53" s="30"/>
      <c r="BG53" s="30"/>
      <c r="BH53" s="30"/>
      <c r="BI53" s="30"/>
      <c r="BJ53" s="30"/>
      <c r="BK53" s="30"/>
      <c r="BL53" s="30"/>
      <c r="BM53" s="30"/>
      <c r="BN53" s="105"/>
      <c r="BW53" s="1"/>
    </row>
    <row r="54" spans="1:75" s="32" customFormat="1" ht="142.80000000000001" hidden="1">
      <c r="A54" s="20">
        <f t="shared" si="0"/>
        <v>45</v>
      </c>
      <c r="B54" s="153">
        <v>2026</v>
      </c>
      <c r="C54" s="19" t="s">
        <v>158</v>
      </c>
      <c r="D54" s="18" t="str">
        <f>IFERROR(VLOOKUP(FORMULACIÓN!C54,Lists!$A$2:$B$6,2,FALSE),"")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54" s="21" t="s">
        <v>206</v>
      </c>
      <c r="F54" s="21" t="s">
        <v>203</v>
      </c>
      <c r="G54" s="21" t="s">
        <v>753</v>
      </c>
      <c r="H54" s="21" t="s">
        <v>210</v>
      </c>
      <c r="I54" s="47">
        <v>0.05</v>
      </c>
      <c r="J54" s="104" t="s">
        <v>754</v>
      </c>
      <c r="K54" s="47">
        <v>0.2</v>
      </c>
      <c r="L54" s="21" t="s">
        <v>162</v>
      </c>
      <c r="M54" s="24" t="s">
        <v>637</v>
      </c>
      <c r="N54" s="24" t="s">
        <v>211</v>
      </c>
      <c r="O54" s="21" t="s">
        <v>755</v>
      </c>
      <c r="P54" s="21" t="s">
        <v>756</v>
      </c>
      <c r="Q54" s="21" t="s">
        <v>163</v>
      </c>
      <c r="R54" s="21" t="s">
        <v>167</v>
      </c>
      <c r="S54" s="21" t="s">
        <v>757</v>
      </c>
      <c r="T54" s="21" t="s">
        <v>168</v>
      </c>
      <c r="U54" s="21">
        <v>22</v>
      </c>
      <c r="V54" s="21">
        <v>0</v>
      </c>
      <c r="W54" s="21">
        <v>20</v>
      </c>
      <c r="X54" s="21">
        <f ca="1">IFERROR(IF($T54=Lists!$S$2,SUM(FORMULACIÓN!U54:W54),IF(FORMULACIÓN!$T54=Lists!$S$3,SUM(FORMULACIÓN!V54:W54),IF(FORMULACIÓN!$T54=Lists!$S$4,AVERAGE(FORMULACIÓN!V54:W54),IF(FORMULACIÓN!$T54=Lists!$S$5,OFFSET(U54,0,COUNTA(V54:W54)),IF(FORMULACIÓN!$T54=Lists!$S$6,AVERAGE(V54:W54),""))))),"")</f>
        <v>20</v>
      </c>
      <c r="Y54" s="20" t="str">
        <f ca="1">IF($R54=Lists!$R$3,TEXT(FORMULACIÓN!X54,"00,00%"),IF(FORMULACIÓN!X54=0,0,TEXT(FORMULACIÓN!X54,"##.###")))</f>
        <v>20</v>
      </c>
      <c r="Z54" s="93"/>
      <c r="AA54" s="94"/>
      <c r="AB54" s="95"/>
      <c r="AC54" s="95"/>
      <c r="AD54" s="95"/>
      <c r="AE54" s="95"/>
      <c r="AF54" s="95"/>
      <c r="AG54" s="95"/>
      <c r="AH54" s="95"/>
      <c r="AI54" s="95"/>
      <c r="AJ54" s="95"/>
      <c r="AK54" s="95"/>
      <c r="AL54" s="95"/>
      <c r="AM54" s="95"/>
      <c r="BD54" s="30"/>
      <c r="BE54" s="30"/>
      <c r="BF54" s="30"/>
      <c r="BG54" s="30"/>
      <c r="BH54" s="30"/>
      <c r="BI54" s="30"/>
      <c r="BJ54" s="30"/>
      <c r="BK54" s="30"/>
      <c r="BL54" s="30"/>
      <c r="BM54" s="30"/>
      <c r="BN54" s="105"/>
      <c r="BW54" s="1"/>
    </row>
    <row r="55" spans="1:75" s="32" customFormat="1" ht="81.599999999999994" hidden="1">
      <c r="A55" s="20">
        <f t="shared" si="0"/>
        <v>46</v>
      </c>
      <c r="B55" s="153">
        <v>2026</v>
      </c>
      <c r="C55" s="19" t="s">
        <v>158</v>
      </c>
      <c r="D55" s="18" t="str">
        <f>IFERROR(VLOOKUP(FORMULACIÓN!C55,Lists!$A$2:$B$6,2,FALSE),"")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55" s="21" t="s">
        <v>206</v>
      </c>
      <c r="F55" s="21" t="s">
        <v>203</v>
      </c>
      <c r="G55" s="21" t="s">
        <v>758</v>
      </c>
      <c r="H55" s="21" t="s">
        <v>210</v>
      </c>
      <c r="I55" s="47">
        <v>0.05</v>
      </c>
      <c r="J55" s="104" t="s">
        <v>759</v>
      </c>
      <c r="K55" s="47">
        <v>0.2</v>
      </c>
      <c r="L55" s="21" t="s">
        <v>205</v>
      </c>
      <c r="M55" s="24" t="s">
        <v>591</v>
      </c>
      <c r="N55" s="24"/>
      <c r="O55" s="21" t="s">
        <v>760</v>
      </c>
      <c r="P55" s="21" t="s">
        <v>761</v>
      </c>
      <c r="Q55" s="21" t="s">
        <v>163</v>
      </c>
      <c r="R55" s="21" t="s">
        <v>164</v>
      </c>
      <c r="S55" s="21"/>
      <c r="T55" s="21" t="s">
        <v>165</v>
      </c>
      <c r="U55" s="21">
        <v>0.63</v>
      </c>
      <c r="V55" s="21">
        <v>0</v>
      </c>
      <c r="W55" s="21">
        <v>0.65</v>
      </c>
      <c r="X55" s="21">
        <f ca="1">IFERROR(IF($T55=Lists!$S$2,SUM(FORMULACIÓN!U55:W55),IF(FORMULACIÓN!$T55=Lists!$S$3,SUM(FORMULACIÓN!V55:W55),IF(FORMULACIÓN!$T55=Lists!$S$4,AVERAGE(FORMULACIÓN!V55:W55),IF(FORMULACIÓN!$T55=Lists!$S$5,OFFSET(U55,0,COUNTA(V55:W55)),IF(FORMULACIÓN!$T55=Lists!$S$6,AVERAGE(V55:W55),""))))),"")</f>
        <v>0.65</v>
      </c>
      <c r="Y55" s="20" t="str">
        <f ca="1">IF($R55=Lists!$R$3,TEXT(FORMULACIÓN!X55,"00,00%"),IF(FORMULACIÓN!X55=0,0,TEXT(FORMULACIÓN!X55,"##.###")))</f>
        <v>65,00%</v>
      </c>
      <c r="Z55" s="93"/>
      <c r="AA55" s="94"/>
      <c r="AB55" s="95"/>
      <c r="AC55" s="95"/>
      <c r="AD55" s="95"/>
      <c r="AE55" s="95"/>
      <c r="AF55" s="95"/>
      <c r="AG55" s="95"/>
      <c r="AH55" s="95"/>
      <c r="AI55" s="95"/>
      <c r="AJ55" s="95"/>
      <c r="AK55" s="95"/>
      <c r="AL55" s="95"/>
      <c r="AM55" s="95"/>
      <c r="BD55" s="30"/>
      <c r="BE55" s="30"/>
      <c r="BF55" s="30"/>
      <c r="BG55" s="30"/>
      <c r="BH55" s="30"/>
      <c r="BI55" s="30"/>
      <c r="BJ55" s="30"/>
      <c r="BK55" s="30"/>
      <c r="BL55" s="30"/>
      <c r="BM55" s="30"/>
      <c r="BN55" s="105"/>
      <c r="BW55" s="1"/>
    </row>
    <row r="56" spans="1:75" s="32" customFormat="1" ht="81.599999999999994" hidden="1">
      <c r="A56" s="20">
        <f t="shared" si="0"/>
        <v>47</v>
      </c>
      <c r="B56" s="153">
        <v>2026</v>
      </c>
      <c r="C56" s="19" t="s">
        <v>158</v>
      </c>
      <c r="D56" s="18" t="str">
        <f>IFERROR(VLOOKUP(FORMULACIÓN!C56,Lists!$A$2:$B$6,2,FALSE),"")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56" s="21" t="s">
        <v>206</v>
      </c>
      <c r="F56" s="21" t="s">
        <v>203</v>
      </c>
      <c r="G56" s="21" t="s">
        <v>758</v>
      </c>
      <c r="H56" s="21" t="s">
        <v>210</v>
      </c>
      <c r="I56" s="47">
        <v>0.05</v>
      </c>
      <c r="J56" s="104" t="s">
        <v>759</v>
      </c>
      <c r="K56" s="47">
        <v>0.2</v>
      </c>
      <c r="L56" s="21" t="s">
        <v>205</v>
      </c>
      <c r="M56" s="24" t="s">
        <v>591</v>
      </c>
      <c r="N56" s="24"/>
      <c r="O56" s="21" t="s">
        <v>762</v>
      </c>
      <c r="P56" s="21" t="s">
        <v>763</v>
      </c>
      <c r="Q56" s="21" t="s">
        <v>163</v>
      </c>
      <c r="R56" s="21" t="s">
        <v>167</v>
      </c>
      <c r="S56" s="21"/>
      <c r="T56" s="21" t="s">
        <v>165</v>
      </c>
      <c r="U56" s="21">
        <v>165</v>
      </c>
      <c r="V56" s="21">
        <v>0</v>
      </c>
      <c r="W56" s="21">
        <v>165</v>
      </c>
      <c r="X56" s="21">
        <f ca="1">IFERROR(IF($T56=Lists!$S$2,SUM(FORMULACIÓN!U56:W56),IF(FORMULACIÓN!$T56=Lists!$S$3,SUM(FORMULACIÓN!V56:W56),IF(FORMULACIÓN!$T56=Lists!$S$4,AVERAGE(FORMULACIÓN!V56:W56),IF(FORMULACIÓN!$T56=Lists!$S$5,OFFSET(U56,0,COUNTA(V56:W56)),IF(FORMULACIÓN!$T56=Lists!$S$6,AVERAGE(V56:W56),""))))),"")</f>
        <v>165</v>
      </c>
      <c r="Y56" s="20" t="str">
        <f ca="1">IF($R56=Lists!$R$3,TEXT(FORMULACIÓN!X56,"00,00%"),IF(FORMULACIÓN!X56=0,0,TEXT(FORMULACIÓN!X56,"##.###")))</f>
        <v>165</v>
      </c>
      <c r="Z56" s="93"/>
      <c r="AA56" s="94"/>
      <c r="AB56" s="95"/>
      <c r="AC56" s="95"/>
      <c r="AD56" s="95"/>
      <c r="AE56" s="95"/>
      <c r="AF56" s="95"/>
      <c r="AG56" s="95"/>
      <c r="AH56" s="95"/>
      <c r="AI56" s="95"/>
      <c r="AJ56" s="95"/>
      <c r="AK56" s="95"/>
      <c r="AL56" s="95"/>
      <c r="AM56" s="95"/>
      <c r="BD56" s="30"/>
      <c r="BE56" s="30"/>
      <c r="BF56" s="30"/>
      <c r="BG56" s="30"/>
      <c r="BH56" s="30"/>
      <c r="BI56" s="30"/>
      <c r="BJ56" s="30"/>
      <c r="BK56" s="30"/>
      <c r="BL56" s="30"/>
      <c r="BM56" s="30"/>
      <c r="BN56" s="105"/>
      <c r="BW56" s="1"/>
    </row>
    <row r="57" spans="1:75" s="32" customFormat="1" ht="122.4" hidden="1">
      <c r="A57" s="20">
        <f t="shared" si="0"/>
        <v>48</v>
      </c>
      <c r="B57" s="153">
        <v>2026</v>
      </c>
      <c r="C57" s="19" t="s">
        <v>158</v>
      </c>
      <c r="D57" s="18" t="str">
        <f>IFERROR(VLOOKUP(FORMULACIÓN!C57,Lists!$A$2:$B$6,2,FALSE),"")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57" s="21" t="s">
        <v>173</v>
      </c>
      <c r="F57" s="21" t="s">
        <v>203</v>
      </c>
      <c r="G57" s="21" t="s">
        <v>764</v>
      </c>
      <c r="H57" s="21" t="s">
        <v>210</v>
      </c>
      <c r="I57" s="47">
        <v>0.05</v>
      </c>
      <c r="J57" s="104" t="s">
        <v>765</v>
      </c>
      <c r="K57" s="47">
        <v>0.2</v>
      </c>
      <c r="L57" s="21" t="s">
        <v>162</v>
      </c>
      <c r="M57" s="24" t="s">
        <v>591</v>
      </c>
      <c r="N57" s="24" t="s">
        <v>113</v>
      </c>
      <c r="O57" s="21" t="s">
        <v>766</v>
      </c>
      <c r="P57" s="21" t="s">
        <v>767</v>
      </c>
      <c r="Q57" s="21" t="s">
        <v>163</v>
      </c>
      <c r="R57" s="21" t="s">
        <v>167</v>
      </c>
      <c r="S57" s="21" t="s">
        <v>768</v>
      </c>
      <c r="T57" s="21" t="s">
        <v>168</v>
      </c>
      <c r="U57" s="21">
        <v>10</v>
      </c>
      <c r="V57" s="21">
        <v>0</v>
      </c>
      <c r="W57" s="21">
        <v>10</v>
      </c>
      <c r="X57" s="21">
        <f ca="1">IFERROR(IF($T57=Lists!$S$2,SUM(FORMULACIÓN!U57:W57),IF(FORMULACIÓN!$T57=Lists!$S$3,SUM(FORMULACIÓN!V57:W57),IF(FORMULACIÓN!$T57=Lists!$S$4,AVERAGE(FORMULACIÓN!V57:W57),IF(FORMULACIÓN!$T57=Lists!$S$5,OFFSET(U57,0,COUNTA(V57:W57)),IF(FORMULACIÓN!$T57=Lists!$S$6,AVERAGE(V57:W57),""))))),"")</f>
        <v>10</v>
      </c>
      <c r="Y57" s="20" t="str">
        <f ca="1">IF($R57=Lists!$R$3,TEXT(FORMULACIÓN!X57,"00,00%"),IF(FORMULACIÓN!X57=0,0,TEXT(FORMULACIÓN!X57,"##.###")))</f>
        <v>10</v>
      </c>
      <c r="Z57" s="93"/>
      <c r="AA57" s="94"/>
      <c r="AB57" s="95"/>
      <c r="AC57" s="95"/>
      <c r="AD57" s="95"/>
      <c r="AE57" s="95"/>
      <c r="AF57" s="95"/>
      <c r="AG57" s="95"/>
      <c r="AH57" s="95"/>
      <c r="AI57" s="95"/>
      <c r="AJ57" s="95"/>
      <c r="AK57" s="95"/>
      <c r="AL57" s="95"/>
      <c r="AM57" s="95"/>
      <c r="BD57" s="30"/>
      <c r="BE57" s="30"/>
      <c r="BF57" s="30"/>
      <c r="BG57" s="30"/>
      <c r="BH57" s="30"/>
      <c r="BI57" s="30"/>
      <c r="BJ57" s="30"/>
      <c r="BK57" s="30"/>
      <c r="BL57" s="30"/>
      <c r="BM57" s="30"/>
      <c r="BN57" s="105"/>
      <c r="BW57" s="1"/>
    </row>
    <row r="58" spans="1:75" s="32" customFormat="1" ht="122.4" hidden="1">
      <c r="A58" s="20">
        <f t="shared" si="0"/>
        <v>49</v>
      </c>
      <c r="B58" s="153">
        <v>2026</v>
      </c>
      <c r="C58" s="19" t="s">
        <v>158</v>
      </c>
      <c r="D58" s="18" t="str">
        <f>IFERROR(VLOOKUP(FORMULACIÓN!C58,Lists!$A$2:$B$6,2,FALSE),"")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58" s="21" t="s">
        <v>173</v>
      </c>
      <c r="F58" s="21" t="s">
        <v>203</v>
      </c>
      <c r="G58" s="21" t="s">
        <v>764</v>
      </c>
      <c r="H58" s="21" t="s">
        <v>210</v>
      </c>
      <c r="I58" s="47">
        <v>0.05</v>
      </c>
      <c r="J58" s="104" t="s">
        <v>769</v>
      </c>
      <c r="K58" s="47">
        <v>0.2</v>
      </c>
      <c r="L58" s="21" t="s">
        <v>205</v>
      </c>
      <c r="M58" s="24" t="s">
        <v>591</v>
      </c>
      <c r="N58" s="24"/>
      <c r="O58" s="21" t="s">
        <v>770</v>
      </c>
      <c r="P58" s="21" t="s">
        <v>771</v>
      </c>
      <c r="Q58" s="21" t="s">
        <v>163</v>
      </c>
      <c r="R58" s="21" t="s">
        <v>164</v>
      </c>
      <c r="S58" s="21"/>
      <c r="T58" s="21" t="s">
        <v>165</v>
      </c>
      <c r="U58" s="21">
        <v>0.48599999999999999</v>
      </c>
      <c r="V58" s="21">
        <v>0</v>
      </c>
      <c r="W58" s="21">
        <v>0.05</v>
      </c>
      <c r="X58" s="21">
        <f ca="1">IFERROR(IF($T58=Lists!$S$2,SUM(FORMULACIÓN!U58:W58),IF(FORMULACIÓN!$T58=Lists!$S$3,SUM(FORMULACIÓN!V58:W58),IF(FORMULACIÓN!$T58=Lists!$S$4,AVERAGE(FORMULACIÓN!V58:W58),IF(FORMULACIÓN!$T58=Lists!$S$5,OFFSET(U58,0,COUNTA(V58:W58)),IF(FORMULACIÓN!$T58=Lists!$S$6,AVERAGE(V58:W58),""))))),"")</f>
        <v>0.05</v>
      </c>
      <c r="Y58" s="20" t="str">
        <f ca="1">IF($R58=Lists!$R$3,TEXT(FORMULACIÓN!X58,"00,00%"),IF(FORMULACIÓN!X58=0,0,TEXT(FORMULACIÓN!X58,"##.###")))</f>
        <v>05,00%</v>
      </c>
      <c r="Z58" s="93"/>
      <c r="AA58" s="94"/>
      <c r="AB58" s="95"/>
      <c r="AC58" s="95"/>
      <c r="AD58" s="95"/>
      <c r="AE58" s="95"/>
      <c r="AF58" s="95"/>
      <c r="AG58" s="95"/>
      <c r="AH58" s="95"/>
      <c r="AI58" s="95"/>
      <c r="AJ58" s="95"/>
      <c r="AK58" s="95"/>
      <c r="AL58" s="95"/>
      <c r="AM58" s="95"/>
      <c r="BD58" s="30"/>
      <c r="BE58" s="30"/>
      <c r="BF58" s="30"/>
      <c r="BG58" s="30"/>
      <c r="BH58" s="30"/>
      <c r="BI58" s="30"/>
      <c r="BJ58" s="30"/>
      <c r="BK58" s="30"/>
      <c r="BL58" s="30"/>
      <c r="BM58" s="30"/>
      <c r="BN58" s="105"/>
      <c r="BW58" s="1"/>
    </row>
    <row r="59" spans="1:75" s="32" customFormat="1" ht="122.4" hidden="1">
      <c r="A59" s="20">
        <f t="shared" si="0"/>
        <v>50</v>
      </c>
      <c r="B59" s="153">
        <v>2026</v>
      </c>
      <c r="C59" s="19" t="s">
        <v>158</v>
      </c>
      <c r="D59" s="18" t="str">
        <f>IFERROR(VLOOKUP(FORMULACIÓN!C59,Lists!$A$2:$B$6,2,FALSE),"")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59" s="21" t="s">
        <v>173</v>
      </c>
      <c r="F59" s="21" t="s">
        <v>203</v>
      </c>
      <c r="G59" s="21" t="s">
        <v>772</v>
      </c>
      <c r="H59" s="21" t="s">
        <v>212</v>
      </c>
      <c r="I59" s="47">
        <v>0.06</v>
      </c>
      <c r="J59" s="104" t="s">
        <v>773</v>
      </c>
      <c r="K59" s="47">
        <v>0.2</v>
      </c>
      <c r="L59" s="21" t="s">
        <v>162</v>
      </c>
      <c r="M59" s="24" t="s">
        <v>591</v>
      </c>
      <c r="N59" s="24"/>
      <c r="O59" s="21" t="s">
        <v>774</v>
      </c>
      <c r="P59" s="21" t="s">
        <v>775</v>
      </c>
      <c r="Q59" s="21" t="s">
        <v>163</v>
      </c>
      <c r="R59" s="21" t="s">
        <v>167</v>
      </c>
      <c r="S59" s="21"/>
      <c r="T59" s="21" t="s">
        <v>168</v>
      </c>
      <c r="U59" s="21">
        <v>0</v>
      </c>
      <c r="V59" s="126">
        <v>0</v>
      </c>
      <c r="W59" s="21">
        <v>1</v>
      </c>
      <c r="X59" s="21">
        <f ca="1">IFERROR(IF($T59=Lists!$S$2,SUM(FORMULACIÓN!U59:W59),IF(FORMULACIÓN!$T59=Lists!$S$3,SUM(FORMULACIÓN!V59:W59),IF(FORMULACIÓN!$T59=Lists!$S$4,AVERAGE(FORMULACIÓN!V59:W59),IF(FORMULACIÓN!$T59=Lists!$S$5,OFFSET(U59,0,COUNTA(V59:W59)),IF(FORMULACIÓN!$T59=Lists!$S$6,AVERAGE(V59:W59),""))))),"")</f>
        <v>1</v>
      </c>
      <c r="Y59" s="20" t="str">
        <f ca="1">IF($R59=Lists!$R$3,TEXT(FORMULACIÓN!X59,"00,00%"),IF(FORMULACIÓN!X59=0,0,TEXT(FORMULACIÓN!X59,"##.###")))</f>
        <v>1</v>
      </c>
      <c r="Z59" s="93"/>
      <c r="AA59" s="94"/>
      <c r="AB59" s="95"/>
      <c r="AC59" s="95"/>
      <c r="AD59" s="95"/>
      <c r="AE59" s="95"/>
      <c r="AF59" s="95"/>
      <c r="AG59" s="95"/>
      <c r="AH59" s="95"/>
      <c r="AI59" s="95"/>
      <c r="AJ59" s="95"/>
      <c r="AK59" s="95"/>
      <c r="AL59" s="95"/>
      <c r="AM59" s="95"/>
      <c r="BD59" s="30"/>
      <c r="BE59" s="30"/>
      <c r="BF59" s="30"/>
      <c r="BG59" s="30"/>
      <c r="BH59" s="30"/>
      <c r="BI59" s="30"/>
      <c r="BJ59" s="30"/>
      <c r="BK59" s="30"/>
      <c r="BL59" s="30"/>
      <c r="BM59" s="30"/>
      <c r="BN59" s="105"/>
      <c r="BW59" s="1"/>
    </row>
    <row r="60" spans="1:75" s="32" customFormat="1" ht="61.2" hidden="1">
      <c r="A60" s="20">
        <f t="shared" si="0"/>
        <v>51</v>
      </c>
      <c r="B60" s="153">
        <v>2026</v>
      </c>
      <c r="C60" s="19" t="s">
        <v>158</v>
      </c>
      <c r="D60" s="18" t="str">
        <f>IFERROR(VLOOKUP(FORMULACIÓN!C60,Lists!$A$2:$B$6,2,FALSE),"")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60" s="21" t="s">
        <v>192</v>
      </c>
      <c r="F60" s="21" t="s">
        <v>203</v>
      </c>
      <c r="G60" s="21" t="s">
        <v>776</v>
      </c>
      <c r="H60" s="21" t="s">
        <v>212</v>
      </c>
      <c r="I60" s="47">
        <v>0.06</v>
      </c>
      <c r="J60" s="104" t="s">
        <v>777</v>
      </c>
      <c r="K60" s="47">
        <v>0.2</v>
      </c>
      <c r="L60" s="21" t="s">
        <v>162</v>
      </c>
      <c r="M60" s="24" t="s">
        <v>591</v>
      </c>
      <c r="N60" s="24"/>
      <c r="O60" s="21" t="s">
        <v>778</v>
      </c>
      <c r="P60" s="21" t="s">
        <v>779</v>
      </c>
      <c r="Q60" s="21" t="s">
        <v>163</v>
      </c>
      <c r="R60" s="21" t="s">
        <v>164</v>
      </c>
      <c r="S60" s="21" t="s">
        <v>780</v>
      </c>
      <c r="T60" s="21" t="s">
        <v>165</v>
      </c>
      <c r="U60" s="21">
        <v>0.8</v>
      </c>
      <c r="V60" s="21">
        <v>0</v>
      </c>
      <c r="W60" s="21">
        <v>0.8</v>
      </c>
      <c r="X60" s="21">
        <f ca="1">IFERROR(IF($T60=Lists!$S$2,SUM(FORMULACIÓN!U60:W60),IF(FORMULACIÓN!$T60=Lists!$S$3,SUM(FORMULACIÓN!V60:W60),IF(FORMULACIÓN!$T60=Lists!$S$4,AVERAGE(FORMULACIÓN!V60:W60),IF(FORMULACIÓN!$T60=Lists!$S$5,OFFSET(U60,0,COUNTA(V60:W60)),IF(FORMULACIÓN!$T60=Lists!$S$6,AVERAGE(V60:W60),""))))),"")</f>
        <v>0.8</v>
      </c>
      <c r="Y60" s="20" t="str">
        <f ca="1">IF($R60=Lists!$R$3,TEXT(FORMULACIÓN!X60,"00,00%"),IF(FORMULACIÓN!X60=0,0,TEXT(FORMULACIÓN!X60,"##.###")))</f>
        <v>80,00%</v>
      </c>
      <c r="Z60" s="93"/>
      <c r="AA60" s="94"/>
      <c r="AB60" s="95"/>
      <c r="AC60" s="95"/>
      <c r="AD60" s="95"/>
      <c r="AE60" s="95"/>
      <c r="AF60" s="95"/>
      <c r="AG60" s="95"/>
      <c r="AH60" s="95"/>
      <c r="AI60" s="95"/>
      <c r="AJ60" s="95"/>
      <c r="AK60" s="95"/>
      <c r="AL60" s="95"/>
      <c r="AM60" s="95"/>
      <c r="BD60" s="30"/>
      <c r="BE60" s="30"/>
      <c r="BF60" s="30"/>
      <c r="BG60" s="30"/>
      <c r="BH60" s="30"/>
      <c r="BI60" s="30"/>
      <c r="BJ60" s="30"/>
      <c r="BK60" s="30"/>
      <c r="BL60" s="30"/>
      <c r="BM60" s="30"/>
      <c r="BN60" s="105"/>
      <c r="BW60" s="1"/>
    </row>
    <row r="61" spans="1:75" s="32" customFormat="1" ht="61.2" hidden="1">
      <c r="A61" s="20">
        <f t="shared" si="0"/>
        <v>52</v>
      </c>
      <c r="B61" s="153">
        <v>2026</v>
      </c>
      <c r="C61" s="19" t="s">
        <v>158</v>
      </c>
      <c r="D61" s="18" t="str">
        <f>IFERROR(VLOOKUP(FORMULACIÓN!C61,Lists!$A$2:$B$6,2,FALSE),"")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61" s="21" t="s">
        <v>192</v>
      </c>
      <c r="F61" s="21" t="s">
        <v>203</v>
      </c>
      <c r="G61" s="21" t="s">
        <v>781</v>
      </c>
      <c r="H61" s="21" t="s">
        <v>212</v>
      </c>
      <c r="I61" s="47">
        <v>0.06</v>
      </c>
      <c r="J61" s="104" t="s">
        <v>777</v>
      </c>
      <c r="K61" s="47">
        <v>0.2</v>
      </c>
      <c r="L61" s="21" t="s">
        <v>162</v>
      </c>
      <c r="M61" s="24" t="s">
        <v>591</v>
      </c>
      <c r="N61" s="24"/>
      <c r="O61" s="21" t="s">
        <v>782</v>
      </c>
      <c r="P61" s="21" t="s">
        <v>783</v>
      </c>
      <c r="Q61" s="21" t="s">
        <v>163</v>
      </c>
      <c r="R61" s="21" t="s">
        <v>164</v>
      </c>
      <c r="S61" s="21"/>
      <c r="T61" s="21" t="s">
        <v>165</v>
      </c>
      <c r="U61" s="21">
        <v>0.4</v>
      </c>
      <c r="V61" s="21">
        <v>0</v>
      </c>
      <c r="W61" s="21">
        <v>0.4</v>
      </c>
      <c r="X61" s="21">
        <f ca="1">IFERROR(IF($T61=Lists!$S$2,SUM(FORMULACIÓN!U61:W61),IF(FORMULACIÓN!$T61=Lists!$S$3,SUM(FORMULACIÓN!V61:W61),IF(FORMULACIÓN!$T61=Lists!$S$4,AVERAGE(FORMULACIÓN!V61:W61),IF(FORMULACIÓN!$T61=Lists!$S$5,OFFSET(U61,0,COUNTA(V61:W61)),IF(FORMULACIÓN!$T61=Lists!$S$6,AVERAGE(V61:W61),""))))),"")</f>
        <v>0.4</v>
      </c>
      <c r="Y61" s="20" t="str">
        <f ca="1">IF($R61=Lists!$R$3,TEXT(FORMULACIÓN!X61,"00,00%"),IF(FORMULACIÓN!X61=0,0,TEXT(FORMULACIÓN!X61,"##.###")))</f>
        <v>40,00%</v>
      </c>
      <c r="Z61" s="93"/>
      <c r="AA61" s="94"/>
      <c r="AB61" s="95"/>
      <c r="AC61" s="95"/>
      <c r="AD61" s="95"/>
      <c r="AE61" s="95"/>
      <c r="AF61" s="95"/>
      <c r="AG61" s="95"/>
      <c r="AH61" s="95"/>
      <c r="AI61" s="95"/>
      <c r="AJ61" s="95"/>
      <c r="AK61" s="95"/>
      <c r="AL61" s="95"/>
      <c r="AM61" s="95"/>
      <c r="BD61" s="30"/>
      <c r="BE61" s="30"/>
      <c r="BF61" s="30"/>
      <c r="BG61" s="30"/>
      <c r="BH61" s="30"/>
      <c r="BI61" s="30"/>
      <c r="BJ61" s="30"/>
      <c r="BK61" s="30"/>
      <c r="BL61" s="30"/>
      <c r="BM61" s="30"/>
      <c r="BN61" s="105"/>
      <c r="BW61" s="1"/>
    </row>
    <row r="62" spans="1:75" s="32" customFormat="1" ht="81.599999999999994" hidden="1">
      <c r="A62" s="20">
        <f t="shared" si="0"/>
        <v>53</v>
      </c>
      <c r="B62" s="153">
        <v>2026</v>
      </c>
      <c r="C62" s="19" t="s">
        <v>158</v>
      </c>
      <c r="D62" s="18" t="str">
        <f>IFERROR(VLOOKUP(FORMULACIÓN!C62,Lists!$A$2:$B$6,2,FALSE),"")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62" s="21" t="s">
        <v>181</v>
      </c>
      <c r="F62" s="21" t="s">
        <v>203</v>
      </c>
      <c r="G62" s="21" t="s">
        <v>784</v>
      </c>
      <c r="H62" s="21" t="s">
        <v>212</v>
      </c>
      <c r="I62" s="47">
        <v>0.06</v>
      </c>
      <c r="J62" s="104" t="s">
        <v>785</v>
      </c>
      <c r="K62" s="47">
        <v>0.2</v>
      </c>
      <c r="L62" s="21" t="s">
        <v>162</v>
      </c>
      <c r="M62" s="24" t="s">
        <v>591</v>
      </c>
      <c r="N62" s="24"/>
      <c r="O62" s="21" t="s">
        <v>786</v>
      </c>
      <c r="P62" s="21" t="s">
        <v>787</v>
      </c>
      <c r="Q62" s="21" t="s">
        <v>163</v>
      </c>
      <c r="R62" s="21" t="s">
        <v>164</v>
      </c>
      <c r="S62" s="21"/>
      <c r="T62" s="21" t="s">
        <v>168</v>
      </c>
      <c r="U62" s="21">
        <v>0.4</v>
      </c>
      <c r="V62" s="21">
        <v>0</v>
      </c>
      <c r="W62" s="21">
        <v>0.4</v>
      </c>
      <c r="X62" s="21">
        <f ca="1">IFERROR(IF($T62=Lists!$S$2,SUM(FORMULACIÓN!U62:W62),IF(FORMULACIÓN!$T62=Lists!$S$3,SUM(FORMULACIÓN!V62:W62),IF(FORMULACIÓN!$T62=Lists!$S$4,AVERAGE(FORMULACIÓN!V62:W62),IF(FORMULACIÓN!$T62=Lists!$S$5,OFFSET(U62,0,COUNTA(V62:W62)),IF(FORMULACIÓN!$T62=Lists!$S$6,AVERAGE(V62:W62),""))))),"")</f>
        <v>0.4</v>
      </c>
      <c r="Y62" s="20" t="str">
        <f ca="1">IF($R62=Lists!$R$3,TEXT(FORMULACIÓN!X62,"00,00%"),IF(FORMULACIÓN!X62=0,0,TEXT(FORMULACIÓN!X62,"##.###")))</f>
        <v>40,00%</v>
      </c>
      <c r="Z62" s="93"/>
      <c r="AA62" s="94"/>
      <c r="AB62" s="95"/>
      <c r="AC62" s="95"/>
      <c r="AD62" s="95"/>
      <c r="AE62" s="95"/>
      <c r="AF62" s="95"/>
      <c r="AG62" s="95"/>
      <c r="AH62" s="95"/>
      <c r="AI62" s="95"/>
      <c r="AJ62" s="95"/>
      <c r="AK62" s="95"/>
      <c r="AL62" s="95"/>
      <c r="AM62" s="95"/>
      <c r="BD62" s="30"/>
      <c r="BE62" s="30"/>
      <c r="BF62" s="30"/>
      <c r="BG62" s="30"/>
      <c r="BH62" s="30"/>
      <c r="BI62" s="30"/>
      <c r="BJ62" s="30"/>
      <c r="BK62" s="30"/>
      <c r="BL62" s="30"/>
      <c r="BM62" s="30"/>
      <c r="BN62" s="105"/>
      <c r="BW62" s="1"/>
    </row>
    <row r="63" spans="1:75" s="32" customFormat="1" ht="132.6" hidden="1">
      <c r="A63" s="20">
        <f t="shared" si="0"/>
        <v>54</v>
      </c>
      <c r="B63" s="153">
        <v>2026</v>
      </c>
      <c r="C63" s="19" t="s">
        <v>158</v>
      </c>
      <c r="D63" s="18" t="str">
        <f>IFERROR(VLOOKUP(FORMULACIÓN!C63,Lists!$A$2:$B$6,2,FALSE),"")</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63" s="21" t="s">
        <v>192</v>
      </c>
      <c r="F63" s="21" t="s">
        <v>203</v>
      </c>
      <c r="G63" s="21" t="s">
        <v>788</v>
      </c>
      <c r="H63" s="21" t="s">
        <v>212</v>
      </c>
      <c r="I63" s="47">
        <v>0.06</v>
      </c>
      <c r="J63" s="104" t="s">
        <v>789</v>
      </c>
      <c r="K63" s="47">
        <v>0.2</v>
      </c>
      <c r="L63" s="21" t="s">
        <v>162</v>
      </c>
      <c r="M63" s="24" t="s">
        <v>648</v>
      </c>
      <c r="N63" s="24" t="s">
        <v>113</v>
      </c>
      <c r="O63" s="21" t="s">
        <v>785</v>
      </c>
      <c r="P63" s="21" t="s">
        <v>790</v>
      </c>
      <c r="Q63" s="21" t="s">
        <v>189</v>
      </c>
      <c r="R63" s="21" t="s">
        <v>167</v>
      </c>
      <c r="S63" s="21" t="s">
        <v>792</v>
      </c>
      <c r="T63" s="21" t="s">
        <v>168</v>
      </c>
      <c r="U63" s="21">
        <v>837</v>
      </c>
      <c r="V63" s="21">
        <v>0</v>
      </c>
      <c r="W63" s="21">
        <v>545</v>
      </c>
      <c r="X63" s="21">
        <f ca="1">IFERROR(IF($T63=Lists!$S$2,SUM(FORMULACIÓN!U63:W63),IF(FORMULACIÓN!$T63=Lists!$S$3,SUM(FORMULACIÓN!V63:W63),IF(FORMULACIÓN!$T63=Lists!$S$4,AVERAGE(FORMULACIÓN!V63:W63),IF(FORMULACIÓN!$T63=Lists!$S$5,OFFSET(U63,0,COUNTA(V63:W63)),IF(FORMULACIÓN!$T63=Lists!$S$6,AVERAGE(V63:W63),""))))),"")</f>
        <v>545</v>
      </c>
      <c r="Y63" s="20" t="str">
        <f ca="1">IF($R63=Lists!$R$3,TEXT(FORMULACIÓN!X63,"00,00%"),IF(FORMULACIÓN!X63=0,0,TEXT(FORMULACIÓN!X63,"##.###")))</f>
        <v>545</v>
      </c>
      <c r="Z63" s="93"/>
      <c r="AA63" s="94"/>
      <c r="AB63" s="95"/>
      <c r="AC63" s="95"/>
      <c r="AD63" s="95"/>
      <c r="AE63" s="95"/>
      <c r="AF63" s="95"/>
      <c r="AG63" s="95"/>
      <c r="AH63" s="95"/>
      <c r="AI63" s="95"/>
      <c r="AJ63" s="95"/>
      <c r="AK63" s="95"/>
      <c r="AL63" s="95"/>
      <c r="AM63" s="95"/>
      <c r="BD63" s="30"/>
      <c r="BE63" s="30"/>
      <c r="BF63" s="30"/>
      <c r="BG63" s="30"/>
      <c r="BH63" s="30"/>
      <c r="BI63" s="30"/>
      <c r="BJ63" s="30"/>
      <c r="BK63" s="30"/>
      <c r="BL63" s="30"/>
      <c r="BM63" s="30"/>
      <c r="BN63" s="105"/>
      <c r="BW63" s="1"/>
    </row>
    <row r="64" spans="1:75" s="32" customFormat="1" ht="51" hidden="1">
      <c r="A64" s="20">
        <f t="shared" si="0"/>
        <v>55</v>
      </c>
      <c r="B64" s="153">
        <v>2026</v>
      </c>
      <c r="C64" s="19" t="s">
        <v>213</v>
      </c>
      <c r="D64" s="18" t="str">
        <f>IFERROR(VLOOKUP(FORMULACIÓN!C64,Lists!$A$2:$B$6,2,FALSE),"")</f>
        <v>Fortalecer y consolidar los procesos de investigación, creación e innovación al servicio del progreso científico, tecnológico, ambiental, cultural, social y humano, en el contexto regional, nacional e internacional.</v>
      </c>
      <c r="E64" s="21" t="s">
        <v>214</v>
      </c>
      <c r="F64" s="21" t="s">
        <v>215</v>
      </c>
      <c r="G64" s="21" t="s">
        <v>793</v>
      </c>
      <c r="H64" s="21" t="s">
        <v>216</v>
      </c>
      <c r="I64" s="47">
        <v>0.15</v>
      </c>
      <c r="J64" s="104" t="s">
        <v>794</v>
      </c>
      <c r="K64" s="47">
        <v>0.35</v>
      </c>
      <c r="L64" s="21" t="s">
        <v>217</v>
      </c>
      <c r="M64" s="24" t="s">
        <v>591</v>
      </c>
      <c r="N64" s="24"/>
      <c r="O64" s="21" t="s">
        <v>795</v>
      </c>
      <c r="P64" s="21" t="s">
        <v>796</v>
      </c>
      <c r="Q64" s="21" t="s">
        <v>163</v>
      </c>
      <c r="R64" s="21" t="s">
        <v>167</v>
      </c>
      <c r="S64" s="21"/>
      <c r="T64" s="21" t="s">
        <v>168</v>
      </c>
      <c r="U64" s="126">
        <v>9</v>
      </c>
      <c r="V64" s="21">
        <v>0</v>
      </c>
      <c r="W64" s="21">
        <v>6</v>
      </c>
      <c r="X64" s="21">
        <f ca="1">IFERROR(IF($T64=Lists!$S$2,SUM(FORMULACIÓN!U64:W64),IF(FORMULACIÓN!$T64=Lists!$S$3,SUM(FORMULACIÓN!V64:W64),IF(FORMULACIÓN!$T64=Lists!$S$4,AVERAGE(FORMULACIÓN!V64:W64),IF(FORMULACIÓN!$T64=Lists!$S$5,OFFSET(U64,0,COUNTA(V64:W64)),IF(FORMULACIÓN!$T64=Lists!$S$6,AVERAGE(V64:W64),""))))),"")</f>
        <v>6</v>
      </c>
      <c r="Y64" s="20" t="str">
        <f ca="1">IF($R64=Lists!$R$3,TEXT(FORMULACIÓN!X64,"00,00%"),IF(FORMULACIÓN!X64=0,0,TEXT(FORMULACIÓN!X64,"##.###")))</f>
        <v>6</v>
      </c>
      <c r="Z64" s="93"/>
      <c r="AA64" s="94"/>
      <c r="AB64" s="95"/>
      <c r="AC64" s="95"/>
      <c r="AD64" s="95"/>
      <c r="AE64" s="95"/>
      <c r="AF64" s="95"/>
      <c r="AG64" s="95"/>
      <c r="AH64" s="95"/>
      <c r="AI64" s="95"/>
      <c r="AJ64" s="95"/>
      <c r="AK64" s="95"/>
      <c r="AL64" s="95"/>
      <c r="AM64" s="95"/>
      <c r="BD64" s="30"/>
      <c r="BE64" s="30"/>
      <c r="BF64" s="30"/>
      <c r="BG64" s="30"/>
      <c r="BH64" s="30"/>
      <c r="BI64" s="30"/>
      <c r="BJ64" s="30"/>
      <c r="BK64" s="30"/>
      <c r="BL64" s="30"/>
      <c r="BM64" s="30"/>
      <c r="BN64" s="105"/>
      <c r="BW64" s="1"/>
    </row>
    <row r="65" spans="1:75" s="32" customFormat="1" ht="51" hidden="1">
      <c r="A65" s="20">
        <f t="shared" si="0"/>
        <v>56</v>
      </c>
      <c r="B65" s="153">
        <v>2026</v>
      </c>
      <c r="C65" s="19" t="s">
        <v>213</v>
      </c>
      <c r="D65" s="18" t="str">
        <f>IFERROR(VLOOKUP(FORMULACIÓN!C65,Lists!$A$2:$B$6,2,FALSE),"")</f>
        <v>Fortalecer y consolidar los procesos de investigación, creación e innovación al servicio del progreso científico, tecnológico, ambiental, cultural, social y humano, en el contexto regional, nacional e internacional.</v>
      </c>
      <c r="E65" s="21" t="s">
        <v>214</v>
      </c>
      <c r="F65" s="21" t="s">
        <v>215</v>
      </c>
      <c r="G65" s="21" t="s">
        <v>793</v>
      </c>
      <c r="H65" s="21" t="s">
        <v>216</v>
      </c>
      <c r="I65" s="47">
        <v>0.15</v>
      </c>
      <c r="J65" s="104" t="s">
        <v>797</v>
      </c>
      <c r="K65" s="47">
        <v>0.35</v>
      </c>
      <c r="L65" s="21" t="s">
        <v>217</v>
      </c>
      <c r="M65" s="24" t="s">
        <v>591</v>
      </c>
      <c r="N65" s="24" t="s">
        <v>113</v>
      </c>
      <c r="O65" s="21" t="s">
        <v>795</v>
      </c>
      <c r="P65" s="21" t="s">
        <v>798</v>
      </c>
      <c r="Q65" s="21" t="s">
        <v>163</v>
      </c>
      <c r="R65" s="21" t="s">
        <v>167</v>
      </c>
      <c r="S65" s="21"/>
      <c r="T65" s="21" t="s">
        <v>168</v>
      </c>
      <c r="U65" s="21">
        <v>15</v>
      </c>
      <c r="V65" s="21">
        <v>0</v>
      </c>
      <c r="W65" s="21">
        <v>3</v>
      </c>
      <c r="X65" s="21">
        <f ca="1">IFERROR(IF($T65=Lists!$S$2,SUM(FORMULACIÓN!U65:W65),IF(FORMULACIÓN!$T65=Lists!$S$3,SUM(FORMULACIÓN!V65:W65),IF(FORMULACIÓN!$T65=Lists!$S$4,AVERAGE(FORMULACIÓN!V65:W65),IF(FORMULACIÓN!$T65=Lists!$S$5,OFFSET(U65,0,COUNTA(V65:W65)),IF(FORMULACIÓN!$T65=Lists!$S$6,AVERAGE(V65:W65),""))))),"")</f>
        <v>3</v>
      </c>
      <c r="Y65" s="20" t="str">
        <f ca="1">IF($R65=Lists!$R$3,TEXT(FORMULACIÓN!X65,"00,00%"),IF(FORMULACIÓN!X65=0,0,TEXT(FORMULACIÓN!X65,"##.###")))</f>
        <v>3</v>
      </c>
      <c r="Z65" s="93"/>
      <c r="AA65" s="94"/>
      <c r="AB65" s="95"/>
      <c r="AC65" s="95"/>
      <c r="AD65" s="95"/>
      <c r="AE65" s="95"/>
      <c r="AF65" s="95"/>
      <c r="AG65" s="95"/>
      <c r="AH65" s="95"/>
      <c r="AI65" s="95"/>
      <c r="AJ65" s="95"/>
      <c r="AK65" s="95"/>
      <c r="AL65" s="95"/>
      <c r="AM65" s="95"/>
      <c r="BD65" s="30"/>
      <c r="BE65" s="30"/>
      <c r="BF65" s="30"/>
      <c r="BG65" s="30"/>
      <c r="BH65" s="30"/>
      <c r="BI65" s="30"/>
      <c r="BJ65" s="30"/>
      <c r="BK65" s="30"/>
      <c r="BL65" s="30"/>
      <c r="BM65" s="30"/>
      <c r="BN65" s="105"/>
      <c r="BW65" s="1"/>
    </row>
    <row r="66" spans="1:75" s="32" customFormat="1" ht="51" hidden="1">
      <c r="A66" s="20">
        <f t="shared" si="0"/>
        <v>57</v>
      </c>
      <c r="B66" s="153">
        <v>2026</v>
      </c>
      <c r="C66" s="19" t="s">
        <v>213</v>
      </c>
      <c r="D66" s="18" t="str">
        <f>IFERROR(VLOOKUP(FORMULACIÓN!C66,Lists!$A$2:$B$6,2,FALSE),"")</f>
        <v>Fortalecer y consolidar los procesos de investigación, creación e innovación al servicio del progreso científico, tecnológico, ambiental, cultural, social y humano, en el contexto regional, nacional e internacional.</v>
      </c>
      <c r="E66" s="21" t="s">
        <v>218</v>
      </c>
      <c r="F66" s="21" t="s">
        <v>215</v>
      </c>
      <c r="G66" s="21" t="s">
        <v>793</v>
      </c>
      <c r="H66" s="21" t="s">
        <v>216</v>
      </c>
      <c r="I66" s="47">
        <v>0.15</v>
      </c>
      <c r="J66" s="104" t="s">
        <v>799</v>
      </c>
      <c r="K66" s="47">
        <v>0.2</v>
      </c>
      <c r="L66" s="21" t="s">
        <v>217</v>
      </c>
      <c r="M66" s="24" t="s">
        <v>618</v>
      </c>
      <c r="N66" s="24"/>
      <c r="O66" s="21" t="s">
        <v>800</v>
      </c>
      <c r="P66" s="21" t="s">
        <v>801</v>
      </c>
      <c r="Q66" s="21" t="s">
        <v>163</v>
      </c>
      <c r="R66" s="21" t="s">
        <v>167</v>
      </c>
      <c r="S66" s="21"/>
      <c r="T66" s="21" t="s">
        <v>168</v>
      </c>
      <c r="U66" s="21">
        <v>0</v>
      </c>
      <c r="V66" s="21">
        <v>0</v>
      </c>
      <c r="W66" s="21">
        <v>10</v>
      </c>
      <c r="X66" s="21">
        <f ca="1">IFERROR(IF($T66=Lists!$S$2,SUM(FORMULACIÓN!U66:W66),IF(FORMULACIÓN!$T66=Lists!$S$3,SUM(FORMULACIÓN!V66:W66),IF(FORMULACIÓN!$T66=Lists!$S$4,AVERAGE(FORMULACIÓN!V66:W66),IF(FORMULACIÓN!$T66=Lists!$S$5,OFFSET(U66,0,COUNTA(V66:W66)),IF(FORMULACIÓN!$T66=Lists!$S$6,AVERAGE(V66:W66),""))))),"")</f>
        <v>10</v>
      </c>
      <c r="Y66" s="20" t="str">
        <f ca="1">IF($R66=Lists!$R$3,TEXT(FORMULACIÓN!X66,"00,00%"),IF(FORMULACIÓN!X66=0,0,TEXT(FORMULACIÓN!X66,"##.###")))</f>
        <v>10</v>
      </c>
      <c r="Z66" s="93"/>
      <c r="AA66" s="94"/>
      <c r="AB66" s="95"/>
      <c r="AC66" s="95"/>
      <c r="AD66" s="95"/>
      <c r="AE66" s="95"/>
      <c r="AF66" s="95"/>
      <c r="AG66" s="95"/>
      <c r="AH66" s="95"/>
      <c r="AI66" s="95"/>
      <c r="AJ66" s="95"/>
      <c r="AK66" s="95"/>
      <c r="AL66" s="95"/>
      <c r="AM66" s="95"/>
      <c r="BD66" s="30"/>
      <c r="BE66" s="30"/>
      <c r="BF66" s="30"/>
      <c r="BG66" s="30"/>
      <c r="BH66" s="30"/>
      <c r="BI66" s="30"/>
      <c r="BJ66" s="30"/>
      <c r="BK66" s="30"/>
      <c r="BL66" s="30"/>
      <c r="BM66" s="30"/>
      <c r="BN66" s="105"/>
      <c r="BW66" s="1"/>
    </row>
    <row r="67" spans="1:75" s="32" customFormat="1" ht="51" hidden="1">
      <c r="A67" s="20">
        <f t="shared" si="0"/>
        <v>58</v>
      </c>
      <c r="B67" s="153">
        <v>2026</v>
      </c>
      <c r="C67" s="19" t="s">
        <v>213</v>
      </c>
      <c r="D67" s="18" t="str">
        <f>IFERROR(VLOOKUP(FORMULACIÓN!C67,Lists!$A$2:$B$6,2,FALSE),"")</f>
        <v>Fortalecer y consolidar los procesos de investigación, creación e innovación al servicio del progreso científico, tecnológico, ambiental, cultural, social y humano, en el contexto regional, nacional e internacional.</v>
      </c>
      <c r="E67" s="21" t="s">
        <v>218</v>
      </c>
      <c r="F67" s="21" t="s">
        <v>215</v>
      </c>
      <c r="G67" s="21" t="s">
        <v>793</v>
      </c>
      <c r="H67" s="21" t="s">
        <v>216</v>
      </c>
      <c r="I67" s="47">
        <v>0.15</v>
      </c>
      <c r="J67" s="104" t="s">
        <v>802</v>
      </c>
      <c r="K67" s="47">
        <v>0.1</v>
      </c>
      <c r="L67" s="21" t="s">
        <v>217</v>
      </c>
      <c r="M67" s="24" t="s">
        <v>591</v>
      </c>
      <c r="N67" s="24" t="s">
        <v>113</v>
      </c>
      <c r="O67" s="21" t="s">
        <v>803</v>
      </c>
      <c r="P67" s="21" t="s">
        <v>804</v>
      </c>
      <c r="Q67" s="21" t="s">
        <v>163</v>
      </c>
      <c r="R67" s="21" t="s">
        <v>167</v>
      </c>
      <c r="S67" s="21"/>
      <c r="T67" s="21" t="s">
        <v>168</v>
      </c>
      <c r="U67" s="21">
        <v>25</v>
      </c>
      <c r="V67" s="21">
        <v>0</v>
      </c>
      <c r="W67" s="21">
        <v>12</v>
      </c>
      <c r="X67" s="21">
        <f ca="1">IFERROR(IF($T67=Lists!$S$2,SUM(FORMULACIÓN!U67:W67),IF(FORMULACIÓN!$T67=Lists!$S$3,SUM(FORMULACIÓN!V67:W67),IF(FORMULACIÓN!$T67=Lists!$S$4,AVERAGE(FORMULACIÓN!V67:W67),IF(FORMULACIÓN!$T67=Lists!$S$5,OFFSET(U67,0,COUNTA(V67:W67)),IF(FORMULACIÓN!$T67=Lists!$S$6,AVERAGE(V67:W67),""))))),"")</f>
        <v>12</v>
      </c>
      <c r="Y67" s="20" t="str">
        <f ca="1">IF($R67=Lists!$R$3,TEXT(FORMULACIÓN!X67,"00,00%"),IF(FORMULACIÓN!X67=0,0,TEXT(FORMULACIÓN!X67,"##.###")))</f>
        <v>12</v>
      </c>
      <c r="Z67" s="93"/>
      <c r="AA67" s="94"/>
      <c r="AB67" s="95"/>
      <c r="AC67" s="95"/>
      <c r="AD67" s="95"/>
      <c r="AE67" s="95"/>
      <c r="AF67" s="95"/>
      <c r="AG67" s="95"/>
      <c r="AH67" s="95"/>
      <c r="AI67" s="95"/>
      <c r="AJ67" s="95"/>
      <c r="AK67" s="95"/>
      <c r="AL67" s="95"/>
      <c r="AM67" s="95"/>
      <c r="BD67" s="30"/>
      <c r="BE67" s="30"/>
      <c r="BF67" s="30"/>
      <c r="BG67" s="30"/>
      <c r="BH67" s="30"/>
      <c r="BI67" s="30"/>
      <c r="BJ67" s="30"/>
      <c r="BK67" s="30"/>
      <c r="BL67" s="30"/>
      <c r="BM67" s="30"/>
      <c r="BN67" s="105"/>
      <c r="BW67" s="1"/>
    </row>
    <row r="68" spans="1:75" s="32" customFormat="1" ht="102" hidden="1">
      <c r="A68" s="20">
        <f t="shared" si="0"/>
        <v>59</v>
      </c>
      <c r="B68" s="153">
        <v>2026</v>
      </c>
      <c r="C68" s="19" t="s">
        <v>213</v>
      </c>
      <c r="D68" s="18" t="str">
        <f>IFERROR(VLOOKUP(FORMULACIÓN!C68,Lists!$A$2:$B$6,2,FALSE),"")</f>
        <v>Fortalecer y consolidar los procesos de investigación, creación e innovación al servicio del progreso científico, tecnológico, ambiental, cultural, social y humano, en el contexto regional, nacional e internacional.</v>
      </c>
      <c r="E68" s="21" t="s">
        <v>219</v>
      </c>
      <c r="F68" s="21" t="s">
        <v>215</v>
      </c>
      <c r="G68" s="21" t="s">
        <v>805</v>
      </c>
      <c r="H68" s="21" t="s">
        <v>220</v>
      </c>
      <c r="I68" s="47">
        <v>0.15</v>
      </c>
      <c r="J68" s="104" t="s">
        <v>806</v>
      </c>
      <c r="K68" s="47">
        <v>0.5</v>
      </c>
      <c r="L68" s="21" t="s">
        <v>217</v>
      </c>
      <c r="M68" s="24" t="s">
        <v>591</v>
      </c>
      <c r="N68" s="24"/>
      <c r="O68" s="21" t="s">
        <v>807</v>
      </c>
      <c r="P68" s="21" t="s">
        <v>808</v>
      </c>
      <c r="Q68" s="21" t="s">
        <v>163</v>
      </c>
      <c r="R68" s="21" t="s">
        <v>167</v>
      </c>
      <c r="S68" s="21"/>
      <c r="T68" s="21" t="s">
        <v>168</v>
      </c>
      <c r="U68" s="21">
        <v>0</v>
      </c>
      <c r="V68" s="21">
        <v>0</v>
      </c>
      <c r="W68" s="21">
        <v>2</v>
      </c>
      <c r="X68" s="21">
        <f ca="1">IFERROR(IF($T68=Lists!$S$2,SUM(FORMULACIÓN!U68:W68),IF(FORMULACIÓN!$T68=Lists!$S$3,SUM(FORMULACIÓN!V68:W68),IF(FORMULACIÓN!$T68=Lists!$S$4,AVERAGE(FORMULACIÓN!V68:W68),IF(FORMULACIÓN!$T68=Lists!$S$5,OFFSET(U68,0,COUNTA(V68:W68)),IF(FORMULACIÓN!$T68=Lists!$S$6,AVERAGE(V68:W68),""))))),"")</f>
        <v>2</v>
      </c>
      <c r="Y68" s="20" t="str">
        <f ca="1">IF($R68=Lists!$R$3,TEXT(FORMULACIÓN!X68,"00,00%"),IF(FORMULACIÓN!X68=0,0,TEXT(FORMULACIÓN!X68,"##.###")))</f>
        <v>2</v>
      </c>
      <c r="Z68" s="93"/>
      <c r="AA68" s="94"/>
      <c r="AB68" s="95"/>
      <c r="AC68" s="95"/>
      <c r="AD68" s="95"/>
      <c r="AE68" s="95"/>
      <c r="AF68" s="95"/>
      <c r="AG68" s="95"/>
      <c r="AH68" s="95"/>
      <c r="AI68" s="95"/>
      <c r="AJ68" s="95"/>
      <c r="AK68" s="95"/>
      <c r="AL68" s="95"/>
      <c r="AM68" s="95"/>
      <c r="BD68" s="30"/>
      <c r="BE68" s="30"/>
      <c r="BF68" s="30"/>
      <c r="BG68" s="30"/>
      <c r="BH68" s="30"/>
      <c r="BI68" s="30"/>
      <c r="BJ68" s="30"/>
      <c r="BK68" s="30"/>
      <c r="BL68" s="30"/>
      <c r="BM68" s="30"/>
      <c r="BN68" s="105"/>
      <c r="BW68" s="1"/>
    </row>
    <row r="69" spans="1:75" s="32" customFormat="1" ht="102" hidden="1">
      <c r="A69" s="20">
        <f t="shared" si="0"/>
        <v>60</v>
      </c>
      <c r="B69" s="153">
        <v>2026</v>
      </c>
      <c r="C69" s="19" t="s">
        <v>213</v>
      </c>
      <c r="D69" s="18" t="str">
        <f>IFERROR(VLOOKUP(FORMULACIÓN!C69,Lists!$A$2:$B$6,2,FALSE),"")</f>
        <v>Fortalecer y consolidar los procesos de investigación, creación e innovación al servicio del progreso científico, tecnológico, ambiental, cultural, social y humano, en el contexto regional, nacional e internacional.</v>
      </c>
      <c r="E69" s="21" t="s">
        <v>219</v>
      </c>
      <c r="F69" s="21" t="s">
        <v>215</v>
      </c>
      <c r="G69" s="21" t="s">
        <v>805</v>
      </c>
      <c r="H69" s="21" t="s">
        <v>220</v>
      </c>
      <c r="I69" s="47">
        <v>0.15</v>
      </c>
      <c r="J69" s="104" t="s">
        <v>806</v>
      </c>
      <c r="K69" s="47">
        <v>0.5</v>
      </c>
      <c r="L69" s="21" t="s">
        <v>217</v>
      </c>
      <c r="M69" s="24" t="s">
        <v>637</v>
      </c>
      <c r="N69" s="24" t="s">
        <v>113</v>
      </c>
      <c r="O69" s="21" t="s">
        <v>807</v>
      </c>
      <c r="P69" s="21" t="s">
        <v>809</v>
      </c>
      <c r="Q69" s="21" t="s">
        <v>163</v>
      </c>
      <c r="R69" s="21" t="s">
        <v>167</v>
      </c>
      <c r="S69" s="21"/>
      <c r="T69" s="21" t="s">
        <v>168</v>
      </c>
      <c r="U69" s="21">
        <v>11</v>
      </c>
      <c r="V69" s="21">
        <v>0</v>
      </c>
      <c r="W69" s="21">
        <v>8</v>
      </c>
      <c r="X69" s="21">
        <f ca="1">IFERROR(IF($T69=Lists!$S$2,SUM(FORMULACIÓN!U69:W69),IF(FORMULACIÓN!$T69=Lists!$S$3,SUM(FORMULACIÓN!V69:W69),IF(FORMULACIÓN!$T69=Lists!$S$4,AVERAGE(FORMULACIÓN!V69:W69),IF(FORMULACIÓN!$T69=Lists!$S$5,OFFSET(U69,0,COUNTA(V69:W69)),IF(FORMULACIÓN!$T69=Lists!$S$6,AVERAGE(V69:W69),""))))),"")</f>
        <v>8</v>
      </c>
      <c r="Y69" s="20" t="str">
        <f ca="1">IF($R69=Lists!$R$3,TEXT(FORMULACIÓN!X69,"00,00%"),IF(FORMULACIÓN!X69=0,0,TEXT(FORMULACIÓN!X69,"##.###")))</f>
        <v>8</v>
      </c>
      <c r="Z69" s="93"/>
      <c r="AA69" s="94"/>
      <c r="AB69" s="95"/>
      <c r="AC69" s="95"/>
      <c r="AD69" s="95"/>
      <c r="AE69" s="95"/>
      <c r="AF69" s="95"/>
      <c r="AG69" s="95"/>
      <c r="AH69" s="95"/>
      <c r="AI69" s="95"/>
      <c r="AJ69" s="95"/>
      <c r="AK69" s="95"/>
      <c r="AL69" s="95"/>
      <c r="AM69" s="95"/>
      <c r="BD69" s="30"/>
      <c r="BE69" s="30"/>
      <c r="BF69" s="30"/>
      <c r="BG69" s="30"/>
      <c r="BH69" s="30"/>
      <c r="BI69" s="30"/>
      <c r="BJ69" s="30"/>
      <c r="BK69" s="30"/>
      <c r="BL69" s="30"/>
      <c r="BM69" s="30"/>
      <c r="BN69" s="105"/>
      <c r="BW69" s="1"/>
    </row>
    <row r="70" spans="1:75" s="32" customFormat="1" ht="61.2" hidden="1">
      <c r="A70" s="20">
        <f t="shared" si="0"/>
        <v>61</v>
      </c>
      <c r="B70" s="153">
        <v>2026</v>
      </c>
      <c r="C70" s="19" t="s">
        <v>213</v>
      </c>
      <c r="D70" s="18" t="str">
        <f>IFERROR(VLOOKUP(FORMULACIÓN!C70,Lists!$A$2:$B$6,2,FALSE),"")</f>
        <v>Fortalecer y consolidar los procesos de investigación, creación e innovación al servicio del progreso científico, tecnológico, ambiental, cultural, social y humano, en el contexto regional, nacional e internacional.</v>
      </c>
      <c r="E70" s="21" t="s">
        <v>218</v>
      </c>
      <c r="F70" s="21" t="s">
        <v>221</v>
      </c>
      <c r="G70" s="21" t="s">
        <v>810</v>
      </c>
      <c r="H70" s="21" t="s">
        <v>222</v>
      </c>
      <c r="I70" s="47">
        <v>0.27</v>
      </c>
      <c r="J70" s="104" t="s">
        <v>811</v>
      </c>
      <c r="K70" s="47">
        <v>0.1</v>
      </c>
      <c r="L70" s="21" t="s">
        <v>217</v>
      </c>
      <c r="M70" s="24" t="s">
        <v>591</v>
      </c>
      <c r="N70" s="24" t="s">
        <v>113</v>
      </c>
      <c r="O70" s="21" t="s">
        <v>812</v>
      </c>
      <c r="P70" s="21" t="s">
        <v>813</v>
      </c>
      <c r="Q70" s="21" t="s">
        <v>163</v>
      </c>
      <c r="R70" s="21" t="s">
        <v>167</v>
      </c>
      <c r="S70" s="21" t="s">
        <v>814</v>
      </c>
      <c r="T70" s="21" t="s">
        <v>168</v>
      </c>
      <c r="U70" s="21">
        <v>28</v>
      </c>
      <c r="V70" s="21">
        <v>0</v>
      </c>
      <c r="W70" s="21">
        <v>51</v>
      </c>
      <c r="X70" s="21">
        <f ca="1">IFERROR(IF($T70=Lists!$S$2,SUM(FORMULACIÓN!U70:W70),IF(FORMULACIÓN!$T70=Lists!$S$3,SUM(FORMULACIÓN!V70:W70),IF(FORMULACIÓN!$T70=Lists!$S$4,AVERAGE(FORMULACIÓN!V70:W70),IF(FORMULACIÓN!$T70=Lists!$S$5,OFFSET(U70,0,COUNTA(V70:W70)),IF(FORMULACIÓN!$T70=Lists!$S$6,AVERAGE(V70:W70),""))))),"")</f>
        <v>51</v>
      </c>
      <c r="Y70" s="20" t="str">
        <f ca="1">IF($R70=Lists!$R$3,TEXT(FORMULACIÓN!X70,"00,00%"),IF(FORMULACIÓN!X70=0,0,TEXT(FORMULACIÓN!X70,"##.###")))</f>
        <v>51</v>
      </c>
      <c r="Z70" s="93"/>
      <c r="AA70" s="94"/>
      <c r="AB70" s="95"/>
      <c r="AC70" s="95"/>
      <c r="AD70" s="95"/>
      <c r="AE70" s="95"/>
      <c r="AF70" s="95"/>
      <c r="AG70" s="95"/>
      <c r="AH70" s="95"/>
      <c r="AI70" s="95"/>
      <c r="AJ70" s="95"/>
      <c r="AK70" s="95"/>
      <c r="AL70" s="95"/>
      <c r="AM70" s="95"/>
      <c r="BD70" s="30"/>
      <c r="BE70" s="30"/>
      <c r="BF70" s="30"/>
      <c r="BG70" s="30"/>
      <c r="BH70" s="30"/>
      <c r="BI70" s="30"/>
      <c r="BJ70" s="30"/>
      <c r="BK70" s="30"/>
      <c r="BL70" s="30"/>
      <c r="BM70" s="30"/>
      <c r="BN70" s="105"/>
      <c r="BW70" s="1"/>
    </row>
    <row r="71" spans="1:75" s="32" customFormat="1" ht="61.2" hidden="1">
      <c r="A71" s="20">
        <f t="shared" si="0"/>
        <v>62</v>
      </c>
      <c r="B71" s="153">
        <v>2026</v>
      </c>
      <c r="C71" s="19" t="s">
        <v>213</v>
      </c>
      <c r="D71" s="18" t="str">
        <f>IFERROR(VLOOKUP(FORMULACIÓN!C71,Lists!$A$2:$B$6,2,FALSE),"")</f>
        <v>Fortalecer y consolidar los procesos de investigación, creación e innovación al servicio del progreso científico, tecnológico, ambiental, cultural, social y humano, en el contexto regional, nacional e internacional.</v>
      </c>
      <c r="E71" s="21" t="s">
        <v>218</v>
      </c>
      <c r="F71" s="21" t="s">
        <v>221</v>
      </c>
      <c r="G71" s="21" t="s">
        <v>810</v>
      </c>
      <c r="H71" s="21" t="s">
        <v>222</v>
      </c>
      <c r="I71" s="47">
        <v>0.27</v>
      </c>
      <c r="J71" s="104" t="s">
        <v>815</v>
      </c>
      <c r="K71" s="47">
        <v>0.1</v>
      </c>
      <c r="L71" s="21" t="s">
        <v>217</v>
      </c>
      <c r="M71" s="24" t="s">
        <v>591</v>
      </c>
      <c r="N71" s="24" t="s">
        <v>113</v>
      </c>
      <c r="O71" s="21" t="s">
        <v>812</v>
      </c>
      <c r="P71" s="21" t="s">
        <v>816</v>
      </c>
      <c r="Q71" s="21" t="s">
        <v>163</v>
      </c>
      <c r="R71" s="21" t="s">
        <v>167</v>
      </c>
      <c r="S71" s="21" t="s">
        <v>817</v>
      </c>
      <c r="T71" s="21" t="s">
        <v>168</v>
      </c>
      <c r="U71" s="21">
        <v>150</v>
      </c>
      <c r="V71" s="21">
        <v>0</v>
      </c>
      <c r="W71" s="21">
        <v>128</v>
      </c>
      <c r="X71" s="21">
        <f ca="1">IFERROR(IF($T71=Lists!$S$2,SUM(FORMULACIÓN!U71:W71),IF(FORMULACIÓN!$T71=Lists!$S$3,SUM(FORMULACIÓN!V71:W71),IF(FORMULACIÓN!$T71=Lists!$S$4,AVERAGE(FORMULACIÓN!V71:W71),IF(FORMULACIÓN!$T71=Lists!$S$5,OFFSET(U71,0,COUNTA(V71:W71)),IF(FORMULACIÓN!$T71=Lists!$S$6,AVERAGE(V71:W71),""))))),"")</f>
        <v>128</v>
      </c>
      <c r="Y71" s="20" t="str">
        <f ca="1">IF($R71=Lists!$R$3,TEXT(FORMULACIÓN!X71,"00,00%"),IF(FORMULACIÓN!X71=0,0,TEXT(FORMULACIÓN!X71,"##.###")))</f>
        <v>128</v>
      </c>
      <c r="Z71" s="93"/>
      <c r="AA71" s="94"/>
      <c r="AB71" s="95"/>
      <c r="AC71" s="95"/>
      <c r="AD71" s="95"/>
      <c r="AE71" s="95"/>
      <c r="AF71" s="95"/>
      <c r="AG71" s="95"/>
      <c r="AH71" s="95"/>
      <c r="AI71" s="95"/>
      <c r="AJ71" s="95"/>
      <c r="AK71" s="95"/>
      <c r="AL71" s="95"/>
      <c r="AM71" s="95"/>
      <c r="BD71" s="30"/>
      <c r="BE71" s="30"/>
      <c r="BF71" s="30"/>
      <c r="BG71" s="30"/>
      <c r="BH71" s="30"/>
      <c r="BI71" s="30"/>
      <c r="BJ71" s="30"/>
      <c r="BK71" s="30"/>
      <c r="BL71" s="30"/>
      <c r="BM71" s="30"/>
      <c r="BN71" s="105"/>
      <c r="BW71" s="1"/>
    </row>
    <row r="72" spans="1:75" s="32" customFormat="1" ht="61.2" hidden="1">
      <c r="A72" s="20">
        <f t="shared" si="0"/>
        <v>63</v>
      </c>
      <c r="B72" s="153">
        <v>2026</v>
      </c>
      <c r="C72" s="19" t="s">
        <v>213</v>
      </c>
      <c r="D72" s="18" t="str">
        <f>IFERROR(VLOOKUP(FORMULACIÓN!C72,Lists!$A$2:$B$6,2,FALSE),"")</f>
        <v>Fortalecer y consolidar los procesos de investigación, creación e innovación al servicio del progreso científico, tecnológico, ambiental, cultural, social y humano, en el contexto regional, nacional e internacional.</v>
      </c>
      <c r="E72" s="21" t="s">
        <v>218</v>
      </c>
      <c r="F72" s="21" t="s">
        <v>221</v>
      </c>
      <c r="G72" s="21" t="s">
        <v>810</v>
      </c>
      <c r="H72" s="21" t="s">
        <v>222</v>
      </c>
      <c r="I72" s="47">
        <v>0.27</v>
      </c>
      <c r="J72" s="104" t="s">
        <v>818</v>
      </c>
      <c r="K72" s="47">
        <v>0.1</v>
      </c>
      <c r="L72" s="21" t="s">
        <v>217</v>
      </c>
      <c r="M72" s="24" t="s">
        <v>591</v>
      </c>
      <c r="N72" s="24" t="s">
        <v>113</v>
      </c>
      <c r="O72" s="21" t="s">
        <v>812</v>
      </c>
      <c r="P72" s="21" t="s">
        <v>819</v>
      </c>
      <c r="Q72" s="21" t="s">
        <v>163</v>
      </c>
      <c r="R72" s="21" t="s">
        <v>167</v>
      </c>
      <c r="S72" s="21" t="s">
        <v>820</v>
      </c>
      <c r="T72" s="21" t="s">
        <v>168</v>
      </c>
      <c r="U72" s="21">
        <v>32</v>
      </c>
      <c r="V72" s="21">
        <v>0</v>
      </c>
      <c r="W72" s="21">
        <v>23</v>
      </c>
      <c r="X72" s="21">
        <f ca="1">IFERROR(IF($T72=Lists!$S$2,SUM(FORMULACIÓN!U72:W72),IF(FORMULACIÓN!$T72=Lists!$S$3,SUM(FORMULACIÓN!V72:W72),IF(FORMULACIÓN!$T72=Lists!$S$4,AVERAGE(FORMULACIÓN!V72:W72),IF(FORMULACIÓN!$T72=Lists!$S$5,OFFSET(U72,0,COUNTA(V72:W72)),IF(FORMULACIÓN!$T72=Lists!$S$6,AVERAGE(V72:W72),""))))),"")</f>
        <v>23</v>
      </c>
      <c r="Y72" s="20" t="str">
        <f ca="1">IF($R72=Lists!$R$3,TEXT(FORMULACIÓN!X72,"00,00%"),IF(FORMULACIÓN!X72=0,0,TEXT(FORMULACIÓN!X72,"##.###")))</f>
        <v>23</v>
      </c>
      <c r="Z72" s="93"/>
      <c r="AA72" s="94"/>
      <c r="AB72" s="95"/>
      <c r="AC72" s="95"/>
      <c r="AD72" s="95"/>
      <c r="AE72" s="95"/>
      <c r="AF72" s="95"/>
      <c r="AG72" s="95"/>
      <c r="AH72" s="95"/>
      <c r="AI72" s="95"/>
      <c r="AJ72" s="95"/>
      <c r="AK72" s="95"/>
      <c r="AL72" s="95"/>
      <c r="AM72" s="95"/>
      <c r="BD72" s="30"/>
      <c r="BE72" s="30"/>
      <c r="BF72" s="30"/>
      <c r="BG72" s="30"/>
      <c r="BH72" s="30"/>
      <c r="BI72" s="30"/>
      <c r="BJ72" s="30"/>
      <c r="BK72" s="30"/>
      <c r="BL72" s="30"/>
      <c r="BM72" s="30"/>
      <c r="BN72" s="105"/>
      <c r="BW72" s="1"/>
    </row>
    <row r="73" spans="1:75" s="32" customFormat="1" ht="61.2" hidden="1">
      <c r="A73" s="20">
        <f t="shared" si="0"/>
        <v>64</v>
      </c>
      <c r="B73" s="153">
        <v>2026</v>
      </c>
      <c r="C73" s="19" t="s">
        <v>213</v>
      </c>
      <c r="D73" s="18" t="str">
        <f>IFERROR(VLOOKUP(FORMULACIÓN!C73,Lists!$A$2:$B$6,2,FALSE),"")</f>
        <v>Fortalecer y consolidar los procesos de investigación, creación e innovación al servicio del progreso científico, tecnológico, ambiental, cultural, social y humano, en el contexto regional, nacional e internacional.</v>
      </c>
      <c r="E73" s="21" t="s">
        <v>223</v>
      </c>
      <c r="F73" s="21" t="s">
        <v>221</v>
      </c>
      <c r="G73" s="21" t="s">
        <v>810</v>
      </c>
      <c r="H73" s="21" t="s">
        <v>222</v>
      </c>
      <c r="I73" s="47">
        <v>0.27</v>
      </c>
      <c r="J73" s="104" t="s">
        <v>821</v>
      </c>
      <c r="K73" s="47">
        <v>0.1</v>
      </c>
      <c r="L73" s="21" t="s">
        <v>217</v>
      </c>
      <c r="M73" s="24" t="s">
        <v>637</v>
      </c>
      <c r="N73" s="24"/>
      <c r="O73" s="21" t="s">
        <v>822</v>
      </c>
      <c r="P73" s="21" t="s">
        <v>823</v>
      </c>
      <c r="Q73" s="21" t="s">
        <v>163</v>
      </c>
      <c r="R73" s="21" t="s">
        <v>167</v>
      </c>
      <c r="S73" s="21"/>
      <c r="T73" s="21" t="s">
        <v>168</v>
      </c>
      <c r="U73" s="21">
        <v>20</v>
      </c>
      <c r="V73" s="21">
        <v>0</v>
      </c>
      <c r="W73" s="21">
        <v>10</v>
      </c>
      <c r="X73" s="21">
        <f ca="1">IFERROR(IF($T73=Lists!$S$2,SUM(FORMULACIÓN!U73:W73),IF(FORMULACIÓN!$T73=Lists!$S$3,SUM(FORMULACIÓN!V73:W73),IF(FORMULACIÓN!$T73=Lists!$S$4,AVERAGE(FORMULACIÓN!V73:W73),IF(FORMULACIÓN!$T73=Lists!$S$5,OFFSET(U73,0,COUNTA(V73:W73)),IF(FORMULACIÓN!$T73=Lists!$S$6,AVERAGE(V73:W73),""))))),"")</f>
        <v>10</v>
      </c>
      <c r="Y73" s="20" t="str">
        <f ca="1">IF($R73=Lists!$R$3,TEXT(FORMULACIÓN!X73,"00,00%"),IF(FORMULACIÓN!X73=0,0,TEXT(FORMULACIÓN!X73,"##.###")))</f>
        <v>10</v>
      </c>
      <c r="Z73" s="93"/>
      <c r="AA73" s="94"/>
      <c r="AB73" s="95"/>
      <c r="AC73" s="95"/>
      <c r="AD73" s="95"/>
      <c r="AE73" s="95"/>
      <c r="AF73" s="95"/>
      <c r="AG73" s="95"/>
      <c r="AH73" s="95"/>
      <c r="AI73" s="95"/>
      <c r="AJ73" s="95"/>
      <c r="AK73" s="95"/>
      <c r="AL73" s="95"/>
      <c r="AM73" s="95"/>
      <c r="BD73" s="30"/>
      <c r="BE73" s="30"/>
      <c r="BF73" s="30"/>
      <c r="BG73" s="30"/>
      <c r="BH73" s="30"/>
      <c r="BI73" s="30"/>
      <c r="BJ73" s="30"/>
      <c r="BK73" s="30"/>
      <c r="BL73" s="30"/>
      <c r="BM73" s="30"/>
      <c r="BN73" s="105"/>
      <c r="BW73" s="1"/>
    </row>
    <row r="74" spans="1:75" s="32" customFormat="1" ht="61.2" hidden="1">
      <c r="A74" s="20">
        <f t="shared" si="0"/>
        <v>65</v>
      </c>
      <c r="B74" s="153">
        <v>2026</v>
      </c>
      <c r="C74" s="19" t="s">
        <v>213</v>
      </c>
      <c r="D74" s="18" t="str">
        <f>IFERROR(VLOOKUP(FORMULACIÓN!C74,Lists!$A$2:$B$6,2,FALSE),"")</f>
        <v>Fortalecer y consolidar los procesos de investigación, creación e innovación al servicio del progreso científico, tecnológico, ambiental, cultural, social y humano, en el contexto regional, nacional e internacional.</v>
      </c>
      <c r="E74" s="21" t="s">
        <v>223</v>
      </c>
      <c r="F74" s="21" t="s">
        <v>221</v>
      </c>
      <c r="G74" s="21" t="s">
        <v>810</v>
      </c>
      <c r="H74" s="21" t="s">
        <v>222</v>
      </c>
      <c r="I74" s="47">
        <v>0.27</v>
      </c>
      <c r="J74" s="104" t="s">
        <v>821</v>
      </c>
      <c r="K74" s="47">
        <v>0.1</v>
      </c>
      <c r="L74" s="21" t="s">
        <v>217</v>
      </c>
      <c r="M74" s="24" t="s">
        <v>591</v>
      </c>
      <c r="N74" s="24"/>
      <c r="O74" s="21" t="s">
        <v>824</v>
      </c>
      <c r="P74" s="21" t="s">
        <v>825</v>
      </c>
      <c r="Q74" s="21" t="s">
        <v>163</v>
      </c>
      <c r="R74" s="21" t="s">
        <v>167</v>
      </c>
      <c r="S74" s="21"/>
      <c r="T74" s="21" t="s">
        <v>168</v>
      </c>
      <c r="U74" s="21">
        <v>0</v>
      </c>
      <c r="V74" s="21">
        <v>0</v>
      </c>
      <c r="W74" s="21">
        <v>1</v>
      </c>
      <c r="X74" s="21">
        <f ca="1">IFERROR(IF($T74=Lists!$S$2,SUM(FORMULACIÓN!U74:W74),IF(FORMULACIÓN!$T74=Lists!$S$3,SUM(FORMULACIÓN!V74:W74),IF(FORMULACIÓN!$T74=Lists!$S$4,AVERAGE(FORMULACIÓN!V74:W74),IF(FORMULACIÓN!$T74=Lists!$S$5,OFFSET(U74,0,COUNTA(V74:W74)),IF(FORMULACIÓN!$T74=Lists!$S$6,AVERAGE(V74:W74),""))))),"")</f>
        <v>1</v>
      </c>
      <c r="Y74" s="20" t="str">
        <f ca="1">IF($R74=Lists!$R$3,TEXT(FORMULACIÓN!X74,"00,00%"),IF(FORMULACIÓN!X74=0,0,TEXT(FORMULACIÓN!X74,"##.###")))</f>
        <v>1</v>
      </c>
      <c r="Z74" s="93"/>
      <c r="AA74" s="94"/>
      <c r="AB74" s="95"/>
      <c r="AC74" s="95"/>
      <c r="AD74" s="95"/>
      <c r="AE74" s="95"/>
      <c r="AF74" s="95"/>
      <c r="AG74" s="95"/>
      <c r="AH74" s="95"/>
      <c r="AI74" s="95"/>
      <c r="AJ74" s="95"/>
      <c r="AK74" s="95"/>
      <c r="AL74" s="95"/>
      <c r="AM74" s="95"/>
      <c r="BD74" s="30"/>
      <c r="BE74" s="30"/>
      <c r="BF74" s="30"/>
      <c r="BG74" s="30"/>
      <c r="BH74" s="30"/>
      <c r="BI74" s="30"/>
      <c r="BJ74" s="30"/>
      <c r="BK74" s="30"/>
      <c r="BL74" s="30"/>
      <c r="BM74" s="30"/>
      <c r="BN74" s="105"/>
      <c r="BW74" s="1"/>
    </row>
    <row r="75" spans="1:75" s="32" customFormat="1" ht="102" hidden="1">
      <c r="A75" s="20">
        <f t="shared" si="0"/>
        <v>66</v>
      </c>
      <c r="B75" s="153">
        <v>2026</v>
      </c>
      <c r="C75" s="19" t="s">
        <v>213</v>
      </c>
      <c r="D75" s="18" t="str">
        <f>IFERROR(VLOOKUP(FORMULACIÓN!C75,Lists!$A$2:$B$6,2,FALSE),"")</f>
        <v>Fortalecer y consolidar los procesos de investigación, creación e innovación al servicio del progreso científico, tecnológico, ambiental, cultural, social y humano, en el contexto regional, nacional e internacional.</v>
      </c>
      <c r="E75" s="21" t="s">
        <v>219</v>
      </c>
      <c r="F75" s="21" t="s">
        <v>221</v>
      </c>
      <c r="G75" s="21" t="s">
        <v>826</v>
      </c>
      <c r="H75" s="21" t="s">
        <v>222</v>
      </c>
      <c r="I75" s="47">
        <v>0.27</v>
      </c>
      <c r="J75" s="104" t="s">
        <v>827</v>
      </c>
      <c r="K75" s="47">
        <v>0.1</v>
      </c>
      <c r="L75" s="21" t="s">
        <v>217</v>
      </c>
      <c r="M75" s="24" t="s">
        <v>591</v>
      </c>
      <c r="N75" s="24" t="s">
        <v>113</v>
      </c>
      <c r="O75" s="21" t="s">
        <v>828</v>
      </c>
      <c r="P75" s="21" t="s">
        <v>829</v>
      </c>
      <c r="Q75" s="21" t="s">
        <v>163</v>
      </c>
      <c r="R75" s="21" t="s">
        <v>167</v>
      </c>
      <c r="S75" s="21" t="s">
        <v>830</v>
      </c>
      <c r="T75" s="21" t="s">
        <v>168</v>
      </c>
      <c r="U75" s="21">
        <v>371</v>
      </c>
      <c r="V75" s="21">
        <v>0</v>
      </c>
      <c r="W75" s="21">
        <v>177</v>
      </c>
      <c r="X75" s="21">
        <f ca="1">IFERROR(IF($T75=Lists!$S$2,SUM(FORMULACIÓN!U75:W75),IF(FORMULACIÓN!$T75=Lists!$S$3,SUM(FORMULACIÓN!V75:W75),IF(FORMULACIÓN!$T75=Lists!$S$4,AVERAGE(FORMULACIÓN!V75:W75),IF(FORMULACIÓN!$T75=Lists!$S$5,OFFSET(U75,0,COUNTA(V75:W75)),IF(FORMULACIÓN!$T75=Lists!$S$6,AVERAGE(V75:W75),""))))),"")</f>
        <v>177</v>
      </c>
      <c r="Y75" s="20" t="str">
        <f ca="1">IF($R75=Lists!$R$3,TEXT(FORMULACIÓN!X75,"00,00%"),IF(FORMULACIÓN!X75=0,0,TEXT(FORMULACIÓN!X75,"##.###")))</f>
        <v>177</v>
      </c>
      <c r="Z75" s="93"/>
      <c r="AA75" s="94"/>
      <c r="AB75" s="95"/>
      <c r="AC75" s="95"/>
      <c r="AD75" s="95"/>
      <c r="AE75" s="95"/>
      <c r="AF75" s="95"/>
      <c r="AG75" s="95"/>
      <c r="AH75" s="95"/>
      <c r="AI75" s="95"/>
      <c r="AJ75" s="95"/>
      <c r="AK75" s="95"/>
      <c r="AL75" s="95"/>
      <c r="AM75" s="95"/>
      <c r="BD75" s="30"/>
      <c r="BE75" s="30"/>
      <c r="BF75" s="30"/>
      <c r="BG75" s="30"/>
      <c r="BH75" s="30"/>
      <c r="BI75" s="30"/>
      <c r="BJ75" s="30"/>
      <c r="BK75" s="30"/>
      <c r="BL75" s="30"/>
      <c r="BM75" s="30"/>
      <c r="BN75" s="105"/>
      <c r="BW75" s="1"/>
    </row>
    <row r="76" spans="1:75" s="32" customFormat="1" ht="102" hidden="1">
      <c r="A76" s="20">
        <f t="shared" ref="A76:A139" si="1">IF(C76&lt;&gt;"",+A75+1,"")</f>
        <v>67</v>
      </c>
      <c r="B76" s="153">
        <v>2026</v>
      </c>
      <c r="C76" s="19" t="s">
        <v>213</v>
      </c>
      <c r="D76" s="18" t="str">
        <f>IFERROR(VLOOKUP(FORMULACIÓN!C76,Lists!$A$2:$B$6,2,FALSE),"")</f>
        <v>Fortalecer y consolidar los procesos de investigación, creación e innovación al servicio del progreso científico, tecnológico, ambiental, cultural, social y humano, en el contexto regional, nacional e internacional.</v>
      </c>
      <c r="E76" s="21" t="s">
        <v>219</v>
      </c>
      <c r="F76" s="21" t="s">
        <v>221</v>
      </c>
      <c r="G76" s="21" t="s">
        <v>826</v>
      </c>
      <c r="H76" s="21" t="s">
        <v>222</v>
      </c>
      <c r="I76" s="47">
        <v>0.27</v>
      </c>
      <c r="J76" s="104" t="s">
        <v>827</v>
      </c>
      <c r="K76" s="47">
        <v>0.1</v>
      </c>
      <c r="L76" s="21" t="s">
        <v>217</v>
      </c>
      <c r="M76" s="24" t="s">
        <v>591</v>
      </c>
      <c r="N76" s="24" t="s">
        <v>113</v>
      </c>
      <c r="O76" s="21" t="s">
        <v>828</v>
      </c>
      <c r="P76" s="21" t="s">
        <v>831</v>
      </c>
      <c r="Q76" s="21" t="s">
        <v>163</v>
      </c>
      <c r="R76" s="21" t="s">
        <v>167</v>
      </c>
      <c r="S76" s="21" t="s">
        <v>830</v>
      </c>
      <c r="T76" s="21" t="s">
        <v>168</v>
      </c>
      <c r="U76" s="21">
        <v>58</v>
      </c>
      <c r="V76" s="21">
        <v>0</v>
      </c>
      <c r="W76" s="21">
        <v>40</v>
      </c>
      <c r="X76" s="21">
        <f ca="1">IFERROR(IF($T76=Lists!$S$2,SUM(FORMULACIÓN!U76:W76),IF(FORMULACIÓN!$T76=Lists!$S$3,SUM(FORMULACIÓN!V76:W76),IF(FORMULACIÓN!$T76=Lists!$S$4,AVERAGE(FORMULACIÓN!V76:W76),IF(FORMULACIÓN!$T76=Lists!$S$5,OFFSET(U76,0,COUNTA(V76:W76)),IF(FORMULACIÓN!$T76=Lists!$S$6,AVERAGE(V76:W76),""))))),"")</f>
        <v>40</v>
      </c>
      <c r="Y76" s="20" t="str">
        <f ca="1">IF($R76=Lists!$R$3,TEXT(FORMULACIÓN!X76,"00,00%"),IF(FORMULACIÓN!X76=0,0,TEXT(FORMULACIÓN!X76,"##.###")))</f>
        <v>40</v>
      </c>
      <c r="Z76" s="93"/>
      <c r="AA76" s="94"/>
      <c r="AB76" s="95"/>
      <c r="AC76" s="95"/>
      <c r="AD76" s="95"/>
      <c r="AE76" s="95"/>
      <c r="AF76" s="95"/>
      <c r="AG76" s="95"/>
      <c r="AH76" s="95"/>
      <c r="AI76" s="95"/>
      <c r="AJ76" s="95"/>
      <c r="AK76" s="95"/>
      <c r="AL76" s="95"/>
      <c r="AM76" s="95"/>
      <c r="BD76" s="30"/>
      <c r="BE76" s="30"/>
      <c r="BF76" s="30"/>
      <c r="BG76" s="30"/>
      <c r="BH76" s="30"/>
      <c r="BI76" s="30"/>
      <c r="BJ76" s="30"/>
      <c r="BK76" s="30"/>
      <c r="BL76" s="30"/>
      <c r="BM76" s="30"/>
      <c r="BN76" s="105"/>
      <c r="BW76" s="1"/>
    </row>
    <row r="77" spans="1:75" s="32" customFormat="1" ht="102" hidden="1">
      <c r="A77" s="20">
        <f t="shared" si="1"/>
        <v>68</v>
      </c>
      <c r="B77" s="153">
        <v>2026</v>
      </c>
      <c r="C77" s="19" t="s">
        <v>213</v>
      </c>
      <c r="D77" s="18" t="str">
        <f>IFERROR(VLOOKUP(FORMULACIÓN!C77,Lists!$A$2:$B$6,2,FALSE),"")</f>
        <v>Fortalecer y consolidar los procesos de investigación, creación e innovación al servicio del progreso científico, tecnológico, ambiental, cultural, social y humano, en el contexto regional, nacional e internacional.</v>
      </c>
      <c r="E77" s="21" t="s">
        <v>219</v>
      </c>
      <c r="F77" s="21" t="s">
        <v>221</v>
      </c>
      <c r="G77" s="21" t="s">
        <v>832</v>
      </c>
      <c r="H77" s="21" t="s">
        <v>222</v>
      </c>
      <c r="I77" s="47">
        <v>0.27</v>
      </c>
      <c r="J77" s="104" t="s">
        <v>833</v>
      </c>
      <c r="K77" s="47">
        <v>0.1</v>
      </c>
      <c r="L77" s="21" t="s">
        <v>217</v>
      </c>
      <c r="M77" s="24" t="s">
        <v>618</v>
      </c>
      <c r="N77" s="24" t="s">
        <v>113</v>
      </c>
      <c r="O77" s="21" t="s">
        <v>834</v>
      </c>
      <c r="P77" s="21" t="s">
        <v>835</v>
      </c>
      <c r="Q77" s="21" t="s">
        <v>189</v>
      </c>
      <c r="R77" s="21" t="s">
        <v>167</v>
      </c>
      <c r="S77" s="21" t="s">
        <v>836</v>
      </c>
      <c r="T77" s="21" t="s">
        <v>190</v>
      </c>
      <c r="U77" s="21">
        <v>4550</v>
      </c>
      <c r="V77" s="21">
        <v>4000</v>
      </c>
      <c r="W77" s="21">
        <v>4000</v>
      </c>
      <c r="X77" s="21">
        <f ca="1">IFERROR(IF($T77=Lists!$S$2,SUM(FORMULACIÓN!U77:W77),IF(FORMULACIÓN!$T77=Lists!$S$3,SUM(FORMULACIÓN!V77:W77),IF(FORMULACIÓN!$T77=Lists!$S$4,AVERAGE(FORMULACIÓN!V77:W77),IF(FORMULACIÓN!$T77=Lists!$S$5,OFFSET(U77,0,COUNTA(V77:W77)),IF(FORMULACIÓN!$T77=Lists!$S$6,AVERAGE(V77:W77),""))))),"")</f>
        <v>4000</v>
      </c>
      <c r="Y77" s="20" t="str">
        <f ca="1">IF($R77=Lists!$R$3,TEXT(FORMULACIÓN!X77,"00,00%"),IF(FORMULACIÓN!X77=0,0,TEXT(FORMULACIÓN!X77,"##.###")))</f>
        <v>4.000</v>
      </c>
      <c r="Z77" s="93"/>
      <c r="AA77" s="94"/>
      <c r="AB77" s="95"/>
      <c r="AC77" s="95"/>
      <c r="AD77" s="95"/>
      <c r="AE77" s="95"/>
      <c r="AF77" s="95"/>
      <c r="AG77" s="95"/>
      <c r="AH77" s="95"/>
      <c r="AI77" s="95"/>
      <c r="AJ77" s="95"/>
      <c r="AK77" s="95"/>
      <c r="AL77" s="95"/>
      <c r="AM77" s="95"/>
      <c r="BD77" s="30"/>
      <c r="BE77" s="30"/>
      <c r="BF77" s="30"/>
      <c r="BG77" s="30"/>
      <c r="BH77" s="30"/>
      <c r="BI77" s="30"/>
      <c r="BJ77" s="30"/>
      <c r="BK77" s="30"/>
      <c r="BL77" s="30"/>
      <c r="BM77" s="30"/>
      <c r="BN77" s="105"/>
      <c r="BW77" s="1"/>
    </row>
    <row r="78" spans="1:75" s="32" customFormat="1" ht="102" hidden="1">
      <c r="A78" s="20">
        <f t="shared" si="1"/>
        <v>69</v>
      </c>
      <c r="B78" s="153">
        <v>2026</v>
      </c>
      <c r="C78" s="19" t="s">
        <v>213</v>
      </c>
      <c r="D78" s="18" t="str">
        <f>IFERROR(VLOOKUP(FORMULACIÓN!C78,Lists!$A$2:$B$6,2,FALSE),"")</f>
        <v>Fortalecer y consolidar los procesos de investigación, creación e innovación al servicio del progreso científico, tecnológico, ambiental, cultural, social y humano, en el contexto regional, nacional e internacional.</v>
      </c>
      <c r="E78" s="21" t="s">
        <v>219</v>
      </c>
      <c r="F78" s="21" t="s">
        <v>221</v>
      </c>
      <c r="G78" s="21" t="s">
        <v>832</v>
      </c>
      <c r="H78" s="21" t="s">
        <v>222</v>
      </c>
      <c r="I78" s="47">
        <v>0.27</v>
      </c>
      <c r="J78" s="104" t="s">
        <v>833</v>
      </c>
      <c r="K78" s="47">
        <v>0.1</v>
      </c>
      <c r="L78" s="21" t="s">
        <v>217</v>
      </c>
      <c r="M78" s="24" t="s">
        <v>618</v>
      </c>
      <c r="N78" s="24" t="s">
        <v>113</v>
      </c>
      <c r="O78" s="21" t="s">
        <v>837</v>
      </c>
      <c r="P78" s="21" t="s">
        <v>838</v>
      </c>
      <c r="Q78" s="21" t="s">
        <v>189</v>
      </c>
      <c r="R78" s="21" t="s">
        <v>167</v>
      </c>
      <c r="S78" s="21" t="s">
        <v>836</v>
      </c>
      <c r="T78" s="21" t="s">
        <v>190</v>
      </c>
      <c r="U78" s="21">
        <v>35</v>
      </c>
      <c r="V78" s="21">
        <v>43</v>
      </c>
      <c r="W78" s="21">
        <v>43</v>
      </c>
      <c r="X78" s="21">
        <f ca="1">IFERROR(IF($T78=Lists!$S$2,SUM(FORMULACIÓN!U78:W78),IF(FORMULACIÓN!$T78=Lists!$S$3,SUM(FORMULACIÓN!V78:W78),IF(FORMULACIÓN!$T78=Lists!$S$4,AVERAGE(FORMULACIÓN!V78:W78),IF(FORMULACIÓN!$T78=Lists!$S$5,OFFSET(U78,0,COUNTA(V78:W78)),IF(FORMULACIÓN!$T78=Lists!$S$6,AVERAGE(V78:W78),""))))),"")</f>
        <v>43</v>
      </c>
      <c r="Y78" s="20" t="str">
        <f ca="1">IF($R78=Lists!$R$3,TEXT(FORMULACIÓN!X78,"00,00%"),IF(FORMULACIÓN!X78=0,0,TEXT(FORMULACIÓN!X78,"##.###")))</f>
        <v>43</v>
      </c>
      <c r="Z78" s="93"/>
      <c r="AA78" s="94"/>
      <c r="AB78" s="95"/>
      <c r="AC78" s="95"/>
      <c r="AD78" s="95"/>
      <c r="AE78" s="95"/>
      <c r="AF78" s="95"/>
      <c r="AG78" s="95"/>
      <c r="AH78" s="95"/>
      <c r="AI78" s="95"/>
      <c r="AJ78" s="95"/>
      <c r="AK78" s="95"/>
      <c r="AL78" s="95"/>
      <c r="AM78" s="95"/>
      <c r="BD78" s="30"/>
      <c r="BE78" s="30"/>
      <c r="BF78" s="30"/>
      <c r="BG78" s="30"/>
      <c r="BH78" s="30"/>
      <c r="BI78" s="30"/>
      <c r="BJ78" s="30"/>
      <c r="BK78" s="30"/>
      <c r="BL78" s="30"/>
      <c r="BM78" s="30"/>
      <c r="BN78" s="105"/>
      <c r="BW78" s="1"/>
    </row>
    <row r="79" spans="1:75" s="32" customFormat="1" ht="61.2" hidden="1">
      <c r="A79" s="20">
        <f t="shared" si="1"/>
        <v>70</v>
      </c>
      <c r="B79" s="153">
        <v>2026</v>
      </c>
      <c r="C79" s="19" t="s">
        <v>213</v>
      </c>
      <c r="D79" s="18" t="str">
        <f>IFERROR(VLOOKUP(FORMULACIÓN!C79,Lists!$A$2:$B$6,2,FALSE),"")</f>
        <v>Fortalecer y consolidar los procesos de investigación, creación e innovación al servicio del progreso científico, tecnológico, ambiental, cultural, social y humano, en el contexto regional, nacional e internacional.</v>
      </c>
      <c r="E79" s="21" t="s">
        <v>224</v>
      </c>
      <c r="F79" s="21" t="s">
        <v>221</v>
      </c>
      <c r="G79" s="21" t="s">
        <v>832</v>
      </c>
      <c r="H79" s="21" t="s">
        <v>222</v>
      </c>
      <c r="I79" s="47">
        <v>0.27</v>
      </c>
      <c r="J79" s="104" t="s">
        <v>839</v>
      </c>
      <c r="K79" s="47">
        <v>0.1</v>
      </c>
      <c r="L79" s="21" t="s">
        <v>217</v>
      </c>
      <c r="M79" s="24" t="s">
        <v>618</v>
      </c>
      <c r="N79" s="24"/>
      <c r="O79" s="21" t="s">
        <v>840</v>
      </c>
      <c r="P79" s="21" t="s">
        <v>841</v>
      </c>
      <c r="Q79" s="21" t="s">
        <v>163</v>
      </c>
      <c r="R79" s="21" t="s">
        <v>167</v>
      </c>
      <c r="S79" s="21"/>
      <c r="T79" s="21" t="s">
        <v>168</v>
      </c>
      <c r="U79" s="21">
        <v>30</v>
      </c>
      <c r="V79" s="21">
        <v>0</v>
      </c>
      <c r="W79" s="21">
        <v>10</v>
      </c>
      <c r="X79" s="21">
        <f ca="1">IFERROR(IF($T79=Lists!$S$2,SUM(FORMULACIÓN!U79:W79),IF(FORMULACIÓN!$T79=Lists!$S$3,SUM(FORMULACIÓN!V79:W79),IF(FORMULACIÓN!$T79=Lists!$S$4,AVERAGE(FORMULACIÓN!V79:W79),IF(FORMULACIÓN!$T79=Lists!$S$5,OFFSET(U79,0,COUNTA(V79:W79)),IF(FORMULACIÓN!$T79=Lists!$S$6,AVERAGE(V79:W79),""))))),"")</f>
        <v>10</v>
      </c>
      <c r="Y79" s="20" t="str">
        <f ca="1">IF($R79=Lists!$R$3,TEXT(FORMULACIÓN!X79,"00,00%"),IF(FORMULACIÓN!X79=0,0,TEXT(FORMULACIÓN!X79,"##.###")))</f>
        <v>10</v>
      </c>
      <c r="Z79" s="93"/>
      <c r="AA79" s="94"/>
      <c r="AB79" s="95"/>
      <c r="AC79" s="95"/>
      <c r="AD79" s="95"/>
      <c r="AE79" s="95"/>
      <c r="AF79" s="95"/>
      <c r="AG79" s="95"/>
      <c r="AH79" s="95"/>
      <c r="AI79" s="95"/>
      <c r="AJ79" s="95"/>
      <c r="AK79" s="95"/>
      <c r="AL79" s="95"/>
      <c r="AM79" s="95"/>
      <c r="BD79" s="30"/>
      <c r="BE79" s="30"/>
      <c r="BF79" s="30"/>
      <c r="BG79" s="30"/>
      <c r="BH79" s="30"/>
      <c r="BI79" s="30"/>
      <c r="BJ79" s="30"/>
      <c r="BK79" s="30"/>
      <c r="BL79" s="30"/>
      <c r="BM79" s="30"/>
      <c r="BN79" s="105"/>
      <c r="BW79" s="1"/>
    </row>
    <row r="80" spans="1:75" s="32" customFormat="1" ht="102" hidden="1">
      <c r="A80" s="20">
        <f t="shared" si="1"/>
        <v>71</v>
      </c>
      <c r="B80" s="153">
        <v>2026</v>
      </c>
      <c r="C80" s="19" t="s">
        <v>213</v>
      </c>
      <c r="D80" s="18" t="str">
        <f>IFERROR(VLOOKUP(FORMULACIÓN!C80,Lists!$A$2:$B$6,2,FALSE),"")</f>
        <v>Fortalecer y consolidar los procesos de investigación, creación e innovación al servicio del progreso científico, tecnológico, ambiental, cultural, social y humano, en el contexto regional, nacional e internacional.</v>
      </c>
      <c r="E80" s="21" t="s">
        <v>219</v>
      </c>
      <c r="F80" s="21" t="s">
        <v>221</v>
      </c>
      <c r="G80" s="21" t="s">
        <v>826</v>
      </c>
      <c r="H80" s="21" t="s">
        <v>225</v>
      </c>
      <c r="I80" s="47">
        <v>0.08</v>
      </c>
      <c r="J80" s="104" t="s">
        <v>842</v>
      </c>
      <c r="K80" s="47">
        <v>0.5</v>
      </c>
      <c r="L80" s="21" t="s">
        <v>217</v>
      </c>
      <c r="M80" s="24" t="s">
        <v>591</v>
      </c>
      <c r="N80" s="24" t="s">
        <v>113</v>
      </c>
      <c r="O80" s="21" t="s">
        <v>843</v>
      </c>
      <c r="P80" s="21" t="s">
        <v>844</v>
      </c>
      <c r="Q80" s="21" t="s">
        <v>163</v>
      </c>
      <c r="R80" s="21" t="s">
        <v>167</v>
      </c>
      <c r="S80" s="21" t="s">
        <v>830</v>
      </c>
      <c r="T80" s="21" t="s">
        <v>168</v>
      </c>
      <c r="U80" s="21">
        <v>51</v>
      </c>
      <c r="V80" s="21">
        <v>0</v>
      </c>
      <c r="W80" s="21">
        <v>63</v>
      </c>
      <c r="X80" s="21">
        <f ca="1">IFERROR(IF($T80=Lists!$S$2,SUM(FORMULACIÓN!U80:W80),IF(FORMULACIÓN!$T80=Lists!$S$3,SUM(FORMULACIÓN!V80:W80),IF(FORMULACIÓN!$T80=Lists!$S$4,AVERAGE(FORMULACIÓN!V80:W80),IF(FORMULACIÓN!$T80=Lists!$S$5,OFFSET(U80,0,COUNTA(V80:W80)),IF(FORMULACIÓN!$T80=Lists!$S$6,AVERAGE(V80:W80),""))))),"")</f>
        <v>63</v>
      </c>
      <c r="Y80" s="20" t="str">
        <f ca="1">IF($R80=Lists!$R$3,TEXT(FORMULACIÓN!X80,"00,00%"),IF(FORMULACIÓN!X80=0,0,TEXT(FORMULACIÓN!X80,"##.###")))</f>
        <v>63</v>
      </c>
      <c r="Z80" s="93"/>
      <c r="AA80" s="94"/>
      <c r="AB80" s="95"/>
      <c r="AC80" s="95"/>
      <c r="AD80" s="95"/>
      <c r="AE80" s="95"/>
      <c r="AF80" s="95"/>
      <c r="AG80" s="95"/>
      <c r="AH80" s="95"/>
      <c r="AI80" s="95"/>
      <c r="AJ80" s="95"/>
      <c r="AK80" s="95"/>
      <c r="AL80" s="95"/>
      <c r="AM80" s="95"/>
      <c r="BD80" s="30"/>
      <c r="BE80" s="30"/>
      <c r="BF80" s="30"/>
      <c r="BG80" s="30"/>
      <c r="BH80" s="30"/>
      <c r="BI80" s="30"/>
      <c r="BJ80" s="30"/>
      <c r="BK80" s="30"/>
      <c r="BL80" s="30"/>
      <c r="BM80" s="30"/>
      <c r="BN80" s="105"/>
      <c r="BW80" s="1"/>
    </row>
    <row r="81" spans="1:75" s="32" customFormat="1" ht="102" hidden="1">
      <c r="A81" s="20">
        <f t="shared" si="1"/>
        <v>72</v>
      </c>
      <c r="B81" s="153">
        <v>2026</v>
      </c>
      <c r="C81" s="19" t="s">
        <v>213</v>
      </c>
      <c r="D81" s="18" t="str">
        <f>IFERROR(VLOOKUP(FORMULACIÓN!C81,Lists!$A$2:$B$6,2,FALSE),"")</f>
        <v>Fortalecer y consolidar los procesos de investigación, creación e innovación al servicio del progreso científico, tecnológico, ambiental, cultural, social y humano, en el contexto regional, nacional e internacional.</v>
      </c>
      <c r="E81" s="21" t="s">
        <v>219</v>
      </c>
      <c r="F81" s="21" t="s">
        <v>221</v>
      </c>
      <c r="G81" s="21" t="s">
        <v>826</v>
      </c>
      <c r="H81" s="21" t="s">
        <v>225</v>
      </c>
      <c r="I81" s="47">
        <v>0.08</v>
      </c>
      <c r="J81" s="104" t="s">
        <v>842</v>
      </c>
      <c r="K81" s="47">
        <v>0.5</v>
      </c>
      <c r="L81" s="21" t="s">
        <v>217</v>
      </c>
      <c r="M81" s="24" t="s">
        <v>591</v>
      </c>
      <c r="N81" s="24" t="s">
        <v>113</v>
      </c>
      <c r="O81" s="21" t="s">
        <v>843</v>
      </c>
      <c r="P81" s="21" t="s">
        <v>845</v>
      </c>
      <c r="Q81" s="21" t="s">
        <v>163</v>
      </c>
      <c r="R81" s="21" t="s">
        <v>167</v>
      </c>
      <c r="S81" s="21" t="s">
        <v>830</v>
      </c>
      <c r="T81" s="21" t="s">
        <v>168</v>
      </c>
      <c r="U81" s="21">
        <v>74</v>
      </c>
      <c r="V81" s="21">
        <v>0</v>
      </c>
      <c r="W81" s="21">
        <v>56</v>
      </c>
      <c r="X81" s="21">
        <f ca="1">IFERROR(IF($T81=Lists!$S$2,SUM(FORMULACIÓN!U81:W81),IF(FORMULACIÓN!$T81=Lists!$S$3,SUM(FORMULACIÓN!V81:W81),IF(FORMULACIÓN!$T81=Lists!$S$4,AVERAGE(FORMULACIÓN!V81:W81),IF(FORMULACIÓN!$T81=Lists!$S$5,OFFSET(U81,0,COUNTA(V81:W81)),IF(FORMULACIÓN!$T81=Lists!$S$6,AVERAGE(V81:W81),""))))),"")</f>
        <v>56</v>
      </c>
      <c r="Y81" s="20" t="str">
        <f ca="1">IF($R81=Lists!$R$3,TEXT(FORMULACIÓN!X81,"00,00%"),IF(FORMULACIÓN!X81=0,0,TEXT(FORMULACIÓN!X81,"##.###")))</f>
        <v>56</v>
      </c>
      <c r="Z81" s="93"/>
      <c r="AA81" s="94"/>
      <c r="AB81" s="95"/>
      <c r="AC81" s="95"/>
      <c r="AD81" s="95"/>
      <c r="AE81" s="95"/>
      <c r="AF81" s="95"/>
      <c r="AG81" s="95"/>
      <c r="AH81" s="95"/>
      <c r="AI81" s="95"/>
      <c r="AJ81" s="95"/>
      <c r="AK81" s="95"/>
      <c r="AL81" s="95"/>
      <c r="AM81" s="95"/>
      <c r="BD81" s="30"/>
      <c r="BE81" s="30"/>
      <c r="BF81" s="30"/>
      <c r="BG81" s="30"/>
      <c r="BH81" s="30"/>
      <c r="BI81" s="30"/>
      <c r="BJ81" s="30"/>
      <c r="BK81" s="30"/>
      <c r="BL81" s="30"/>
      <c r="BM81" s="30"/>
      <c r="BN81" s="105"/>
      <c r="BW81" s="1"/>
    </row>
    <row r="82" spans="1:75" s="32" customFormat="1" ht="51" hidden="1">
      <c r="A82" s="20">
        <f t="shared" si="1"/>
        <v>73</v>
      </c>
      <c r="B82" s="153">
        <v>2026</v>
      </c>
      <c r="C82" s="19" t="s">
        <v>213</v>
      </c>
      <c r="D82" s="18" t="str">
        <f>IFERROR(VLOOKUP(FORMULACIÓN!C82,Lists!$A$2:$B$6,2,FALSE),"")</f>
        <v>Fortalecer y consolidar los procesos de investigación, creación e innovación al servicio del progreso científico, tecnológico, ambiental, cultural, social y humano, en el contexto regional, nacional e internacional.</v>
      </c>
      <c r="E82" s="21" t="s">
        <v>214</v>
      </c>
      <c r="F82" s="21" t="s">
        <v>221</v>
      </c>
      <c r="G82" s="21" t="s">
        <v>846</v>
      </c>
      <c r="H82" s="21" t="s">
        <v>226</v>
      </c>
      <c r="I82" s="47">
        <v>0.06</v>
      </c>
      <c r="J82" s="104" t="s">
        <v>847</v>
      </c>
      <c r="K82" s="47">
        <v>0.2</v>
      </c>
      <c r="L82" s="21" t="s">
        <v>217</v>
      </c>
      <c r="M82" s="24" t="s">
        <v>591</v>
      </c>
      <c r="N82" s="24"/>
      <c r="O82" s="21" t="s">
        <v>848</v>
      </c>
      <c r="P82" s="21" t="s">
        <v>849</v>
      </c>
      <c r="Q82" s="21" t="s">
        <v>163</v>
      </c>
      <c r="R82" s="21" t="s">
        <v>167</v>
      </c>
      <c r="S82" s="21"/>
      <c r="T82" s="21" t="s">
        <v>168</v>
      </c>
      <c r="U82" s="21">
        <v>42</v>
      </c>
      <c r="V82" s="21">
        <v>0</v>
      </c>
      <c r="W82" s="21">
        <v>30</v>
      </c>
      <c r="X82" s="21">
        <f ca="1">IFERROR(IF($T82=Lists!$S$2,SUM(FORMULACIÓN!U82:W82),IF(FORMULACIÓN!$T82=Lists!$S$3,SUM(FORMULACIÓN!V82:W82),IF(FORMULACIÓN!$T82=Lists!$S$4,AVERAGE(FORMULACIÓN!V82:W82),IF(FORMULACIÓN!$T82=Lists!$S$5,OFFSET(U82,0,COUNTA(V82:W82)),IF(FORMULACIÓN!$T82=Lists!$S$6,AVERAGE(V82:W82),""))))),"")</f>
        <v>30</v>
      </c>
      <c r="Y82" s="20" t="str">
        <f ca="1">IF($R82=Lists!$R$3,TEXT(FORMULACIÓN!X82,"00,00%"),IF(FORMULACIÓN!X82=0,0,TEXT(FORMULACIÓN!X82,"##.###")))</f>
        <v>30</v>
      </c>
      <c r="Z82" s="93"/>
      <c r="AA82" s="94"/>
      <c r="AB82" s="95"/>
      <c r="AC82" s="95"/>
      <c r="AD82" s="95"/>
      <c r="AE82" s="95"/>
      <c r="AF82" s="95"/>
      <c r="AG82" s="95"/>
      <c r="AH82" s="95"/>
      <c r="AI82" s="95"/>
      <c r="AJ82" s="95"/>
      <c r="AK82" s="95"/>
      <c r="AL82" s="95"/>
      <c r="AM82" s="95"/>
      <c r="BD82" s="30"/>
      <c r="BE82" s="30"/>
      <c r="BF82" s="30"/>
      <c r="BG82" s="30"/>
      <c r="BH82" s="30"/>
      <c r="BI82" s="30"/>
      <c r="BJ82" s="30"/>
      <c r="BK82" s="30"/>
      <c r="BL82" s="30"/>
      <c r="BM82" s="30"/>
      <c r="BN82" s="105"/>
      <c r="BW82" s="1"/>
    </row>
    <row r="83" spans="1:75" s="32" customFormat="1" ht="61.2" hidden="1">
      <c r="A83" s="20">
        <f t="shared" si="1"/>
        <v>74</v>
      </c>
      <c r="B83" s="153">
        <v>2026</v>
      </c>
      <c r="C83" s="19" t="s">
        <v>213</v>
      </c>
      <c r="D83" s="18" t="str">
        <f>IFERROR(VLOOKUP(FORMULACIÓN!C83,Lists!$A$2:$B$6,2,FALSE),"")</f>
        <v>Fortalecer y consolidar los procesos de investigación, creación e innovación al servicio del progreso científico, tecnológico, ambiental, cultural, social y humano, en el contexto regional, nacional e internacional.</v>
      </c>
      <c r="E83" s="21" t="s">
        <v>224</v>
      </c>
      <c r="F83" s="21" t="s">
        <v>221</v>
      </c>
      <c r="G83" s="21" t="s">
        <v>846</v>
      </c>
      <c r="H83" s="21" t="s">
        <v>226</v>
      </c>
      <c r="I83" s="47">
        <v>0.06</v>
      </c>
      <c r="J83" s="104" t="s">
        <v>850</v>
      </c>
      <c r="K83" s="47">
        <v>0.2</v>
      </c>
      <c r="L83" s="21" t="s">
        <v>217</v>
      </c>
      <c r="M83" s="24" t="s">
        <v>591</v>
      </c>
      <c r="N83" s="24"/>
      <c r="O83" s="21" t="s">
        <v>848</v>
      </c>
      <c r="P83" s="21" t="s">
        <v>851</v>
      </c>
      <c r="Q83" s="21" t="s">
        <v>163</v>
      </c>
      <c r="R83" s="21" t="s">
        <v>167</v>
      </c>
      <c r="S83" s="21"/>
      <c r="T83" s="21" t="s">
        <v>168</v>
      </c>
      <c r="U83" s="21">
        <v>20</v>
      </c>
      <c r="V83" s="21">
        <v>0</v>
      </c>
      <c r="W83" s="21">
        <v>7</v>
      </c>
      <c r="X83" s="21">
        <f ca="1">IFERROR(IF($T83=Lists!$S$2,SUM(FORMULACIÓN!U83:W83),IF(FORMULACIÓN!$T83=Lists!$S$3,SUM(FORMULACIÓN!V83:W83),IF(FORMULACIÓN!$T83=Lists!$S$4,AVERAGE(FORMULACIÓN!V83:W83),IF(FORMULACIÓN!$T83=Lists!$S$5,OFFSET(U83,0,COUNTA(V83:W83)),IF(FORMULACIÓN!$T83=Lists!$S$6,AVERAGE(V83:W83),""))))),"")</f>
        <v>7</v>
      </c>
      <c r="Y83" s="20" t="str">
        <f ca="1">IF($R83=Lists!$R$3,TEXT(FORMULACIÓN!X83,"00,00%"),IF(FORMULACIÓN!X83=0,0,TEXT(FORMULACIÓN!X83,"##.###")))</f>
        <v>7</v>
      </c>
      <c r="Z83" s="93"/>
      <c r="AA83" s="94"/>
      <c r="AB83" s="95"/>
      <c r="AC83" s="95"/>
      <c r="AD83" s="95"/>
      <c r="AE83" s="95"/>
      <c r="AF83" s="95"/>
      <c r="AG83" s="95"/>
      <c r="AH83" s="95"/>
      <c r="AI83" s="95"/>
      <c r="AJ83" s="95"/>
      <c r="AK83" s="95"/>
      <c r="AL83" s="95"/>
      <c r="AM83" s="95"/>
      <c r="BD83" s="30"/>
      <c r="BE83" s="30"/>
      <c r="BF83" s="30"/>
      <c r="BG83" s="30"/>
      <c r="BH83" s="30"/>
      <c r="BI83" s="30"/>
      <c r="BJ83" s="30"/>
      <c r="BK83" s="30"/>
      <c r="BL83" s="30"/>
      <c r="BM83" s="30"/>
      <c r="BN83" s="105"/>
      <c r="BW83" s="1"/>
    </row>
    <row r="84" spans="1:75" s="32" customFormat="1" ht="61.2" hidden="1">
      <c r="A84" s="20">
        <f t="shared" si="1"/>
        <v>75</v>
      </c>
      <c r="B84" s="153">
        <v>2026</v>
      </c>
      <c r="C84" s="19" t="s">
        <v>213</v>
      </c>
      <c r="D84" s="18" t="str">
        <f>IFERROR(VLOOKUP(FORMULACIÓN!C84,Lists!$A$2:$B$6,2,FALSE),"")</f>
        <v>Fortalecer y consolidar los procesos de investigación, creación e innovación al servicio del progreso científico, tecnológico, ambiental, cultural, social y humano, en el contexto regional, nacional e internacional.</v>
      </c>
      <c r="E84" s="21" t="s">
        <v>227</v>
      </c>
      <c r="F84" s="21" t="s">
        <v>221</v>
      </c>
      <c r="G84" s="21" t="s">
        <v>852</v>
      </c>
      <c r="H84" s="21" t="s">
        <v>226</v>
      </c>
      <c r="I84" s="47">
        <v>0.06</v>
      </c>
      <c r="J84" s="104" t="s">
        <v>853</v>
      </c>
      <c r="K84" s="47">
        <v>0.2</v>
      </c>
      <c r="L84" s="21" t="s">
        <v>217</v>
      </c>
      <c r="M84" s="24" t="s">
        <v>618</v>
      </c>
      <c r="N84" s="24" t="s">
        <v>113</v>
      </c>
      <c r="O84" s="21" t="s">
        <v>854</v>
      </c>
      <c r="P84" s="21" t="s">
        <v>855</v>
      </c>
      <c r="Q84" s="21" t="s">
        <v>163</v>
      </c>
      <c r="R84" s="21" t="s">
        <v>167</v>
      </c>
      <c r="S84" s="21"/>
      <c r="T84" s="21" t="s">
        <v>168</v>
      </c>
      <c r="U84" s="21">
        <v>365</v>
      </c>
      <c r="V84" s="21">
        <v>0</v>
      </c>
      <c r="W84" s="21">
        <v>289</v>
      </c>
      <c r="X84" s="21">
        <f ca="1">IFERROR(IF($T84=Lists!$S$2,SUM(FORMULACIÓN!U84:W84),IF(FORMULACIÓN!$T84=Lists!$S$3,SUM(FORMULACIÓN!V84:W84),IF(FORMULACIÓN!$T84=Lists!$S$4,AVERAGE(FORMULACIÓN!V84:W84),IF(FORMULACIÓN!$T84=Lists!$S$5,OFFSET(U84,0,COUNTA(V84:W84)),IF(FORMULACIÓN!$T84=Lists!$S$6,AVERAGE(V84:W84),""))))),"")</f>
        <v>289</v>
      </c>
      <c r="Y84" s="20" t="str">
        <f ca="1">IF($R84=Lists!$R$3,TEXT(FORMULACIÓN!X84,"00,00%"),IF(FORMULACIÓN!X84=0,0,TEXT(FORMULACIÓN!X84,"##.###")))</f>
        <v>289</v>
      </c>
      <c r="Z84" s="93"/>
      <c r="AA84" s="94"/>
      <c r="AB84" s="95"/>
      <c r="AC84" s="95"/>
      <c r="AD84" s="95"/>
      <c r="AE84" s="95"/>
      <c r="AF84" s="95"/>
      <c r="AG84" s="95"/>
      <c r="AH84" s="95"/>
      <c r="AI84" s="95"/>
      <c r="AJ84" s="95"/>
      <c r="AK84" s="95"/>
      <c r="AL84" s="95"/>
      <c r="AM84" s="95"/>
      <c r="BD84" s="30"/>
      <c r="BE84" s="30"/>
      <c r="BF84" s="30"/>
      <c r="BG84" s="30"/>
      <c r="BH84" s="30"/>
      <c r="BI84" s="30"/>
      <c r="BJ84" s="30"/>
      <c r="BK84" s="30"/>
      <c r="BL84" s="30"/>
      <c r="BM84" s="30"/>
      <c r="BN84" s="105"/>
      <c r="BW84" s="1"/>
    </row>
    <row r="85" spans="1:75" s="32" customFormat="1" ht="61.2" hidden="1">
      <c r="A85" s="20">
        <f t="shared" si="1"/>
        <v>76</v>
      </c>
      <c r="B85" s="153">
        <v>2026</v>
      </c>
      <c r="C85" s="19" t="s">
        <v>213</v>
      </c>
      <c r="D85" s="18" t="str">
        <f>IFERROR(VLOOKUP(FORMULACIÓN!C85,Lists!$A$2:$B$6,2,FALSE),"")</f>
        <v>Fortalecer y consolidar los procesos de investigación, creación e innovación al servicio del progreso científico, tecnológico, ambiental, cultural, social y humano, en el contexto regional, nacional e internacional.</v>
      </c>
      <c r="E85" s="21" t="s">
        <v>227</v>
      </c>
      <c r="F85" s="21" t="s">
        <v>221</v>
      </c>
      <c r="G85" s="21" t="s">
        <v>852</v>
      </c>
      <c r="H85" s="21" t="s">
        <v>226</v>
      </c>
      <c r="I85" s="47">
        <v>0.06</v>
      </c>
      <c r="J85" s="104" t="s">
        <v>853</v>
      </c>
      <c r="K85" s="47">
        <v>0.14000000000000001</v>
      </c>
      <c r="L85" s="21" t="s">
        <v>217</v>
      </c>
      <c r="M85" s="24" t="s">
        <v>618</v>
      </c>
      <c r="N85" s="24"/>
      <c r="O85" s="21" t="s">
        <v>856</v>
      </c>
      <c r="P85" s="21" t="s">
        <v>857</v>
      </c>
      <c r="Q85" s="21" t="s">
        <v>163</v>
      </c>
      <c r="R85" s="21" t="s">
        <v>167</v>
      </c>
      <c r="S85" s="21"/>
      <c r="T85" s="21" t="s">
        <v>168</v>
      </c>
      <c r="U85" s="21">
        <v>210</v>
      </c>
      <c r="V85" s="21">
        <v>0</v>
      </c>
      <c r="W85" s="21">
        <v>215</v>
      </c>
      <c r="X85" s="21">
        <f ca="1">IFERROR(IF($T85=Lists!$S$2,SUM(FORMULACIÓN!U85:W85),IF(FORMULACIÓN!$T85=Lists!$S$3,SUM(FORMULACIÓN!V85:W85),IF(FORMULACIÓN!$T85=Lists!$S$4,AVERAGE(FORMULACIÓN!V85:W85),IF(FORMULACIÓN!$T85=Lists!$S$5,OFFSET(U85,0,COUNTA(V85:W85)),IF(FORMULACIÓN!$T85=Lists!$S$6,AVERAGE(V85:W85),""))))),"")</f>
        <v>215</v>
      </c>
      <c r="Y85" s="20" t="str">
        <f ca="1">IF($R85=Lists!$R$3,TEXT(FORMULACIÓN!X85,"00,00%"),IF(FORMULACIÓN!X85=0,0,TEXT(FORMULACIÓN!X85,"##.###")))</f>
        <v>215</v>
      </c>
      <c r="Z85" s="93"/>
      <c r="AA85" s="94"/>
      <c r="AB85" s="95"/>
      <c r="AC85" s="95"/>
      <c r="AD85" s="95"/>
      <c r="AE85" s="95"/>
      <c r="AF85" s="95"/>
      <c r="AG85" s="95"/>
      <c r="AH85" s="95"/>
      <c r="AI85" s="95"/>
      <c r="AJ85" s="95"/>
      <c r="AK85" s="95"/>
      <c r="AL85" s="95"/>
      <c r="AM85" s="95"/>
      <c r="BD85" s="30"/>
      <c r="BE85" s="30"/>
      <c r="BF85" s="30"/>
      <c r="BG85" s="30"/>
      <c r="BH85" s="30"/>
      <c r="BI85" s="30"/>
      <c r="BJ85" s="30"/>
      <c r="BK85" s="30"/>
      <c r="BL85" s="30"/>
      <c r="BM85" s="30"/>
      <c r="BN85" s="105"/>
      <c r="BW85" s="1"/>
    </row>
    <row r="86" spans="1:75" s="32" customFormat="1" ht="61.2" hidden="1">
      <c r="A86" s="20">
        <f t="shared" si="1"/>
        <v>77</v>
      </c>
      <c r="B86" s="153">
        <v>2026</v>
      </c>
      <c r="C86" s="19" t="s">
        <v>213</v>
      </c>
      <c r="D86" s="18" t="str">
        <f>IFERROR(VLOOKUP(FORMULACIÓN!C86,Lists!$A$2:$B$6,2,FALSE),"")</f>
        <v>Fortalecer y consolidar los procesos de investigación, creación e innovación al servicio del progreso científico, tecnológico, ambiental, cultural, social y humano, en el contexto regional, nacional e internacional.</v>
      </c>
      <c r="E86" s="21" t="s">
        <v>227</v>
      </c>
      <c r="F86" s="21" t="s">
        <v>221</v>
      </c>
      <c r="G86" s="21" t="s">
        <v>852</v>
      </c>
      <c r="H86" s="21" t="s">
        <v>226</v>
      </c>
      <c r="I86" s="47">
        <v>0.06</v>
      </c>
      <c r="J86" s="104" t="s">
        <v>853</v>
      </c>
      <c r="K86" s="47">
        <v>0.14000000000000001</v>
      </c>
      <c r="L86" s="21" t="s">
        <v>217</v>
      </c>
      <c r="M86" s="24" t="s">
        <v>618</v>
      </c>
      <c r="N86" s="24"/>
      <c r="O86" s="21" t="s">
        <v>856</v>
      </c>
      <c r="P86" s="21" t="s">
        <v>858</v>
      </c>
      <c r="Q86" s="21" t="s">
        <v>163</v>
      </c>
      <c r="R86" s="21" t="s">
        <v>167</v>
      </c>
      <c r="S86" s="21"/>
      <c r="T86" s="21" t="s">
        <v>168</v>
      </c>
      <c r="U86" s="21">
        <v>11</v>
      </c>
      <c r="V86" s="21">
        <v>0</v>
      </c>
      <c r="W86" s="21">
        <v>4</v>
      </c>
      <c r="X86" s="21">
        <f ca="1">IFERROR(IF($T86=Lists!$S$2,SUM(FORMULACIÓN!U86:W86),IF(FORMULACIÓN!$T86=Lists!$S$3,SUM(FORMULACIÓN!V86:W86),IF(FORMULACIÓN!$T86=Lists!$S$4,AVERAGE(FORMULACIÓN!V86:W86),IF(FORMULACIÓN!$T86=Lists!$S$5,OFFSET(U86,0,COUNTA(V86:W86)),IF(FORMULACIÓN!$T86=Lists!$S$6,AVERAGE(V86:W86),""))))),"")</f>
        <v>4</v>
      </c>
      <c r="Y86" s="20" t="str">
        <f ca="1">IF($R86=Lists!$R$3,TEXT(FORMULACIÓN!X86,"00,00%"),IF(FORMULACIÓN!X86=0,0,TEXT(FORMULACIÓN!X86,"##.###")))</f>
        <v>4</v>
      </c>
      <c r="Z86" s="93"/>
      <c r="AA86" s="94"/>
      <c r="AB86" s="95"/>
      <c r="AC86" s="95"/>
      <c r="AD86" s="95"/>
      <c r="AE86" s="95"/>
      <c r="AF86" s="95"/>
      <c r="AG86" s="95"/>
      <c r="AH86" s="95"/>
      <c r="AI86" s="95"/>
      <c r="AJ86" s="95"/>
      <c r="AK86" s="95"/>
      <c r="AL86" s="95"/>
      <c r="AM86" s="95"/>
      <c r="BD86" s="30"/>
      <c r="BE86" s="30"/>
      <c r="BF86" s="30"/>
      <c r="BG86" s="30"/>
      <c r="BH86" s="30"/>
      <c r="BI86" s="30"/>
      <c r="BJ86" s="30"/>
      <c r="BK86" s="30"/>
      <c r="BL86" s="30"/>
      <c r="BM86" s="30"/>
      <c r="BN86" s="105"/>
      <c r="BW86" s="1"/>
    </row>
    <row r="87" spans="1:75" s="32" customFormat="1" ht="51" hidden="1">
      <c r="A87" s="20">
        <f t="shared" si="1"/>
        <v>78</v>
      </c>
      <c r="B87" s="153">
        <v>2026</v>
      </c>
      <c r="C87" s="19" t="s">
        <v>213</v>
      </c>
      <c r="D87" s="18" t="str">
        <f>IFERROR(VLOOKUP(FORMULACIÓN!C87,Lists!$A$2:$B$6,2,FALSE),"")</f>
        <v>Fortalecer y consolidar los procesos de investigación, creación e innovación al servicio del progreso científico, tecnológico, ambiental, cultural, social y humano, en el contexto regional, nacional e internacional.</v>
      </c>
      <c r="E87" s="21" t="s">
        <v>223</v>
      </c>
      <c r="F87" s="21" t="s">
        <v>221</v>
      </c>
      <c r="G87" s="21" t="s">
        <v>859</v>
      </c>
      <c r="H87" s="21" t="s">
        <v>226</v>
      </c>
      <c r="I87" s="47">
        <v>0.06</v>
      </c>
      <c r="J87" s="104" t="s">
        <v>860</v>
      </c>
      <c r="K87" s="47">
        <v>0.12</v>
      </c>
      <c r="L87" s="21" t="s">
        <v>217</v>
      </c>
      <c r="M87" s="24" t="s">
        <v>648</v>
      </c>
      <c r="N87" s="24"/>
      <c r="O87" s="21" t="s">
        <v>861</v>
      </c>
      <c r="P87" s="21" t="s">
        <v>862</v>
      </c>
      <c r="Q87" s="21" t="s">
        <v>163</v>
      </c>
      <c r="R87" s="21" t="s">
        <v>167</v>
      </c>
      <c r="S87" s="21"/>
      <c r="T87" s="21" t="s">
        <v>168</v>
      </c>
      <c r="U87" s="21">
        <v>0</v>
      </c>
      <c r="V87" s="21">
        <v>0</v>
      </c>
      <c r="W87" s="21">
        <v>6</v>
      </c>
      <c r="X87" s="21">
        <f ca="1">IFERROR(IF($T87=Lists!$S$2,SUM(FORMULACIÓN!U87:W87),IF(FORMULACIÓN!$T87=Lists!$S$3,SUM(FORMULACIÓN!V87:W87),IF(FORMULACIÓN!$T87=Lists!$S$4,AVERAGE(FORMULACIÓN!V87:W87),IF(FORMULACIÓN!$T87=Lists!$S$5,OFFSET(U87,0,COUNTA(V87:W87)),IF(FORMULACIÓN!$T87=Lists!$S$6,AVERAGE(V87:W87),""))))),"")</f>
        <v>6</v>
      </c>
      <c r="Y87" s="20" t="str">
        <f ca="1">IF($R87=Lists!$R$3,TEXT(FORMULACIÓN!X87,"00,00%"),IF(FORMULACIÓN!X87=0,0,TEXT(FORMULACIÓN!X87,"##.###")))</f>
        <v>6</v>
      </c>
      <c r="Z87" s="93"/>
      <c r="AA87" s="94"/>
      <c r="AB87" s="95"/>
      <c r="AC87" s="95"/>
      <c r="AD87" s="95"/>
      <c r="AE87" s="95"/>
      <c r="AF87" s="95"/>
      <c r="AG87" s="95"/>
      <c r="AH87" s="95"/>
      <c r="AI87" s="95"/>
      <c r="AJ87" s="95"/>
      <c r="AK87" s="95"/>
      <c r="AL87" s="95"/>
      <c r="AM87" s="95"/>
      <c r="BD87" s="30"/>
      <c r="BE87" s="30"/>
      <c r="BF87" s="30"/>
      <c r="BG87" s="30"/>
      <c r="BH87" s="30"/>
      <c r="BI87" s="30"/>
      <c r="BJ87" s="30"/>
      <c r="BK87" s="30"/>
      <c r="BL87" s="30"/>
      <c r="BM87" s="30"/>
      <c r="BN87" s="105"/>
      <c r="BW87" s="1"/>
    </row>
    <row r="88" spans="1:75" s="32" customFormat="1" ht="51" hidden="1">
      <c r="A88" s="20">
        <f t="shared" si="1"/>
        <v>79</v>
      </c>
      <c r="B88" s="153">
        <v>2026</v>
      </c>
      <c r="C88" s="19" t="s">
        <v>213</v>
      </c>
      <c r="D88" s="18" t="str">
        <f>IFERROR(VLOOKUP(FORMULACIÓN!C88,Lists!$A$2:$B$6,2,FALSE),"")</f>
        <v>Fortalecer y consolidar los procesos de investigación, creación e innovación al servicio del progreso científico, tecnológico, ambiental, cultural, social y humano, en el contexto regional, nacional e internacional.</v>
      </c>
      <c r="E88" s="21" t="s">
        <v>223</v>
      </c>
      <c r="F88" s="21" t="s">
        <v>228</v>
      </c>
      <c r="G88" s="21" t="s">
        <v>863</v>
      </c>
      <c r="H88" s="21" t="s">
        <v>229</v>
      </c>
      <c r="I88" s="47">
        <v>0.13</v>
      </c>
      <c r="J88" s="104" t="s">
        <v>864</v>
      </c>
      <c r="K88" s="47">
        <v>1</v>
      </c>
      <c r="L88" s="21" t="s">
        <v>217</v>
      </c>
      <c r="M88" s="24" t="s">
        <v>591</v>
      </c>
      <c r="N88" s="24"/>
      <c r="O88" s="21" t="s">
        <v>865</v>
      </c>
      <c r="P88" s="21" t="s">
        <v>866</v>
      </c>
      <c r="Q88" s="21" t="s">
        <v>163</v>
      </c>
      <c r="R88" s="21" t="s">
        <v>167</v>
      </c>
      <c r="S88" s="21"/>
      <c r="T88" s="21" t="s">
        <v>168</v>
      </c>
      <c r="U88" s="21">
        <v>2</v>
      </c>
      <c r="V88" s="21">
        <v>0</v>
      </c>
      <c r="W88" s="21">
        <v>2</v>
      </c>
      <c r="X88" s="21">
        <f ca="1">IFERROR(IF($T88=Lists!$S$2,SUM(FORMULACIÓN!U88:W88),IF(FORMULACIÓN!$T88=Lists!$S$3,SUM(FORMULACIÓN!V88:W88),IF(FORMULACIÓN!$T88=Lists!$S$4,AVERAGE(FORMULACIÓN!V88:W88),IF(FORMULACIÓN!$T88=Lists!$S$5,OFFSET(U88,0,COUNTA(V88:W88)),IF(FORMULACIÓN!$T88=Lists!$S$6,AVERAGE(V88:W88),""))))),"")</f>
        <v>2</v>
      </c>
      <c r="Y88" s="20" t="str">
        <f ca="1">IF($R88=Lists!$R$3,TEXT(FORMULACIÓN!X88,"00,00%"),IF(FORMULACIÓN!X88=0,0,TEXT(FORMULACIÓN!X88,"##.###")))</f>
        <v>2</v>
      </c>
      <c r="Z88" s="93"/>
      <c r="AA88" s="94"/>
      <c r="AB88" s="95"/>
      <c r="AC88" s="95"/>
      <c r="AD88" s="95"/>
      <c r="AE88" s="95"/>
      <c r="AF88" s="95"/>
      <c r="AG88" s="95"/>
      <c r="AH88" s="95"/>
      <c r="AI88" s="95"/>
      <c r="AJ88" s="95"/>
      <c r="AK88" s="95"/>
      <c r="AL88" s="95"/>
      <c r="AM88" s="95"/>
      <c r="BD88" s="30"/>
      <c r="BE88" s="30"/>
      <c r="BF88" s="30"/>
      <c r="BG88" s="30"/>
      <c r="BH88" s="30"/>
      <c r="BI88" s="30"/>
      <c r="BJ88" s="30"/>
      <c r="BK88" s="30"/>
      <c r="BL88" s="30"/>
      <c r="BM88" s="30"/>
      <c r="BN88" s="105"/>
      <c r="BW88" s="1"/>
    </row>
    <row r="89" spans="1:75" s="32" customFormat="1" ht="71.400000000000006" hidden="1">
      <c r="A89" s="20">
        <f t="shared" si="1"/>
        <v>80</v>
      </c>
      <c r="B89" s="153">
        <v>2026</v>
      </c>
      <c r="C89" s="19" t="s">
        <v>213</v>
      </c>
      <c r="D89" s="18" t="str">
        <f>IFERROR(VLOOKUP(FORMULACIÓN!C89,Lists!$A$2:$B$6,2,FALSE),"")</f>
        <v>Fortalecer y consolidar los procesos de investigación, creación e innovación al servicio del progreso científico, tecnológico, ambiental, cultural, social y humano, en el contexto regional, nacional e internacional.</v>
      </c>
      <c r="E89" s="21" t="s">
        <v>227</v>
      </c>
      <c r="F89" s="21" t="s">
        <v>228</v>
      </c>
      <c r="G89" s="21" t="s">
        <v>867</v>
      </c>
      <c r="H89" s="21" t="s">
        <v>230</v>
      </c>
      <c r="I89" s="47">
        <v>0.16</v>
      </c>
      <c r="J89" s="104" t="s">
        <v>868</v>
      </c>
      <c r="K89" s="47">
        <v>0.2</v>
      </c>
      <c r="L89" s="21" t="s">
        <v>217</v>
      </c>
      <c r="M89" s="24" t="s">
        <v>591</v>
      </c>
      <c r="N89" s="24"/>
      <c r="O89" s="21" t="s">
        <v>869</v>
      </c>
      <c r="P89" s="21" t="s">
        <v>870</v>
      </c>
      <c r="Q89" s="21" t="s">
        <v>163</v>
      </c>
      <c r="R89" s="21" t="s">
        <v>167</v>
      </c>
      <c r="S89" s="21"/>
      <c r="T89" s="21" t="s">
        <v>168</v>
      </c>
      <c r="U89" s="21">
        <v>3</v>
      </c>
      <c r="V89" s="21">
        <v>0</v>
      </c>
      <c r="W89" s="21">
        <v>1</v>
      </c>
      <c r="X89" s="21">
        <f ca="1">IFERROR(IF($T89=Lists!$S$2,SUM(FORMULACIÓN!U89:W89),IF(FORMULACIÓN!$T89=Lists!$S$3,SUM(FORMULACIÓN!V89:W89),IF(FORMULACIÓN!$T89=Lists!$S$4,AVERAGE(FORMULACIÓN!V89:W89),IF(FORMULACIÓN!$T89=Lists!$S$5,OFFSET(U89,0,COUNTA(V89:W89)),IF(FORMULACIÓN!$T89=Lists!$S$6,AVERAGE(V89:W89),""))))),"")</f>
        <v>1</v>
      </c>
      <c r="Y89" s="20" t="str">
        <f ca="1">IF($R89=Lists!$R$3,TEXT(FORMULACIÓN!X89,"00,00%"),IF(FORMULACIÓN!X89=0,0,TEXT(FORMULACIÓN!X89,"##.###")))</f>
        <v>1</v>
      </c>
      <c r="Z89" s="93"/>
      <c r="AA89" s="94"/>
      <c r="AB89" s="95"/>
      <c r="AC89" s="95"/>
      <c r="AD89" s="95"/>
      <c r="AE89" s="95"/>
      <c r="AF89" s="95"/>
      <c r="AG89" s="95"/>
      <c r="AH89" s="95"/>
      <c r="AI89" s="95"/>
      <c r="AJ89" s="95"/>
      <c r="AK89" s="95"/>
      <c r="AL89" s="95"/>
      <c r="AM89" s="95"/>
      <c r="BD89" s="30"/>
      <c r="BE89" s="30"/>
      <c r="BF89" s="30"/>
      <c r="BG89" s="30"/>
      <c r="BH89" s="30"/>
      <c r="BI89" s="30"/>
      <c r="BJ89" s="30"/>
      <c r="BK89" s="30"/>
      <c r="BL89" s="30"/>
      <c r="BM89" s="30"/>
      <c r="BN89" s="105"/>
      <c r="BW89" s="1"/>
    </row>
    <row r="90" spans="1:75" s="32" customFormat="1" ht="71.400000000000006" hidden="1">
      <c r="A90" s="20">
        <f t="shared" si="1"/>
        <v>81</v>
      </c>
      <c r="B90" s="153">
        <v>2026</v>
      </c>
      <c r="C90" s="19" t="s">
        <v>213</v>
      </c>
      <c r="D90" s="18" t="str">
        <f>IFERROR(VLOOKUP(FORMULACIÓN!C90,Lists!$A$2:$B$6,2,FALSE),"")</f>
        <v>Fortalecer y consolidar los procesos de investigación, creación e innovación al servicio del progreso científico, tecnológico, ambiental, cultural, social y humano, en el contexto regional, nacional e internacional.</v>
      </c>
      <c r="E90" s="21" t="s">
        <v>224</v>
      </c>
      <c r="F90" s="21" t="s">
        <v>228</v>
      </c>
      <c r="G90" s="21" t="s">
        <v>867</v>
      </c>
      <c r="H90" s="21" t="s">
        <v>230</v>
      </c>
      <c r="I90" s="47">
        <v>0.16</v>
      </c>
      <c r="J90" s="104" t="s">
        <v>871</v>
      </c>
      <c r="K90" s="47">
        <v>0.2</v>
      </c>
      <c r="L90" s="21" t="s">
        <v>217</v>
      </c>
      <c r="M90" s="24" t="s">
        <v>591</v>
      </c>
      <c r="N90" s="24"/>
      <c r="O90" s="21" t="s">
        <v>872</v>
      </c>
      <c r="P90" s="21" t="s">
        <v>873</v>
      </c>
      <c r="Q90" s="21" t="s">
        <v>163</v>
      </c>
      <c r="R90" s="21" t="s">
        <v>167</v>
      </c>
      <c r="S90" s="21"/>
      <c r="T90" s="21" t="s">
        <v>168</v>
      </c>
      <c r="U90" s="21">
        <v>2</v>
      </c>
      <c r="V90" s="21">
        <v>0</v>
      </c>
      <c r="W90" s="21">
        <v>1</v>
      </c>
      <c r="X90" s="21">
        <f ca="1">IFERROR(IF($T90=Lists!$S$2,SUM(FORMULACIÓN!U90:W90),IF(FORMULACIÓN!$T90=Lists!$S$3,SUM(FORMULACIÓN!V90:W90),IF(FORMULACIÓN!$T90=Lists!$S$4,AVERAGE(FORMULACIÓN!V90:W90),IF(FORMULACIÓN!$T90=Lists!$S$5,OFFSET(U90,0,COUNTA(V90:W90)),IF(FORMULACIÓN!$T90=Lists!$S$6,AVERAGE(V90:W90),""))))),"")</f>
        <v>1</v>
      </c>
      <c r="Y90" s="20" t="str">
        <f ca="1">IF($R90=Lists!$R$3,TEXT(FORMULACIÓN!X90,"00,00%"),IF(FORMULACIÓN!X90=0,0,TEXT(FORMULACIÓN!X90,"##.###")))</f>
        <v>1</v>
      </c>
      <c r="Z90" s="93"/>
      <c r="AA90" s="94"/>
      <c r="AB90" s="95"/>
      <c r="AC90" s="95"/>
      <c r="AD90" s="95"/>
      <c r="AE90" s="95"/>
      <c r="AF90" s="95"/>
      <c r="AG90" s="95"/>
      <c r="AH90" s="95"/>
      <c r="AI90" s="95"/>
      <c r="AJ90" s="95"/>
      <c r="AK90" s="95"/>
      <c r="AL90" s="95"/>
      <c r="AM90" s="95"/>
      <c r="BD90" s="30"/>
      <c r="BE90" s="30"/>
      <c r="BF90" s="30"/>
      <c r="BG90" s="30"/>
      <c r="BH90" s="30"/>
      <c r="BI90" s="30"/>
      <c r="BJ90" s="30"/>
      <c r="BK90" s="30"/>
      <c r="BL90" s="30"/>
      <c r="BM90" s="30"/>
      <c r="BN90" s="105"/>
      <c r="BW90" s="1"/>
    </row>
    <row r="91" spans="1:75" s="32" customFormat="1" ht="71.400000000000006" hidden="1">
      <c r="A91" s="20">
        <f t="shared" si="1"/>
        <v>82</v>
      </c>
      <c r="B91" s="153">
        <v>2026</v>
      </c>
      <c r="C91" s="19" t="s">
        <v>213</v>
      </c>
      <c r="D91" s="18" t="str">
        <f>IFERROR(VLOOKUP(FORMULACIÓN!C91,Lists!$A$2:$B$6,2,FALSE),"")</f>
        <v>Fortalecer y consolidar los procesos de investigación, creación e innovación al servicio del progreso científico, tecnológico, ambiental, cultural, social y humano, en el contexto regional, nacional e internacional.</v>
      </c>
      <c r="E91" s="21" t="s">
        <v>224</v>
      </c>
      <c r="F91" s="21" t="s">
        <v>228</v>
      </c>
      <c r="G91" s="21" t="s">
        <v>867</v>
      </c>
      <c r="H91" s="21" t="s">
        <v>230</v>
      </c>
      <c r="I91" s="47">
        <v>0.16</v>
      </c>
      <c r="J91" s="104" t="s">
        <v>874</v>
      </c>
      <c r="K91" s="47">
        <v>0.2</v>
      </c>
      <c r="L91" s="21" t="s">
        <v>217</v>
      </c>
      <c r="M91" s="24" t="s">
        <v>591</v>
      </c>
      <c r="N91" s="24" t="s">
        <v>113</v>
      </c>
      <c r="O91" s="21" t="s">
        <v>875</v>
      </c>
      <c r="P91" s="21" t="s">
        <v>876</v>
      </c>
      <c r="Q91" s="21" t="s">
        <v>163</v>
      </c>
      <c r="R91" s="21" t="s">
        <v>167</v>
      </c>
      <c r="S91" s="21"/>
      <c r="T91" s="21" t="s">
        <v>168</v>
      </c>
      <c r="U91" s="21">
        <v>16</v>
      </c>
      <c r="V91" s="21">
        <v>0</v>
      </c>
      <c r="W91" s="21">
        <v>3</v>
      </c>
      <c r="X91" s="21">
        <f ca="1">IFERROR(IF($T91=Lists!$S$2,SUM(FORMULACIÓN!U91:W91),IF(FORMULACIÓN!$T91=Lists!$S$3,SUM(FORMULACIÓN!V91:W91),IF(FORMULACIÓN!$T91=Lists!$S$4,AVERAGE(FORMULACIÓN!V91:W91),IF(FORMULACIÓN!$T91=Lists!$S$5,OFFSET(U91,0,COUNTA(V91:W91)),IF(FORMULACIÓN!$T91=Lists!$S$6,AVERAGE(V91:W91),""))))),"")</f>
        <v>3</v>
      </c>
      <c r="Y91" s="20" t="str">
        <f ca="1">IF($R91=Lists!$R$3,TEXT(FORMULACIÓN!X91,"00,00%"),IF(FORMULACIÓN!X91=0,0,TEXT(FORMULACIÓN!X91,"##.###")))</f>
        <v>3</v>
      </c>
      <c r="Z91" s="93"/>
      <c r="AA91" s="94"/>
      <c r="AB91" s="95"/>
      <c r="AC91" s="95"/>
      <c r="AD91" s="95"/>
      <c r="AE91" s="95"/>
      <c r="AF91" s="95"/>
      <c r="AG91" s="95"/>
      <c r="AH91" s="95"/>
      <c r="AI91" s="95"/>
      <c r="AJ91" s="95"/>
      <c r="AK91" s="95"/>
      <c r="AL91" s="95"/>
      <c r="AM91" s="95"/>
      <c r="BD91" s="30"/>
      <c r="BE91" s="30"/>
      <c r="BF91" s="30"/>
      <c r="BG91" s="30"/>
      <c r="BH91" s="30"/>
      <c r="BI91" s="30"/>
      <c r="BJ91" s="30"/>
      <c r="BK91" s="30"/>
      <c r="BL91" s="30"/>
      <c r="BM91" s="30"/>
      <c r="BN91" s="105"/>
      <c r="BW91" s="1"/>
    </row>
    <row r="92" spans="1:75" s="32" customFormat="1" ht="51" hidden="1">
      <c r="A92" s="20">
        <f t="shared" si="1"/>
        <v>83</v>
      </c>
      <c r="B92" s="153">
        <v>2026</v>
      </c>
      <c r="C92" s="19" t="s">
        <v>213</v>
      </c>
      <c r="D92" s="18" t="str">
        <f>IFERROR(VLOOKUP(FORMULACIÓN!C92,Lists!$A$2:$B$6,2,FALSE),"")</f>
        <v>Fortalecer y consolidar los procesos de investigación, creación e innovación al servicio del progreso científico, tecnológico, ambiental, cultural, social y humano, en el contexto regional, nacional e internacional.</v>
      </c>
      <c r="E92" s="21" t="s">
        <v>223</v>
      </c>
      <c r="F92" s="21" t="s">
        <v>228</v>
      </c>
      <c r="G92" s="21" t="s">
        <v>877</v>
      </c>
      <c r="H92" s="21" t="s">
        <v>230</v>
      </c>
      <c r="I92" s="47">
        <v>0.16</v>
      </c>
      <c r="J92" s="104" t="s">
        <v>878</v>
      </c>
      <c r="K92" s="47">
        <v>0.2</v>
      </c>
      <c r="L92" s="21" t="s">
        <v>217</v>
      </c>
      <c r="M92" s="24" t="s">
        <v>637</v>
      </c>
      <c r="N92" s="24"/>
      <c r="O92" s="21" t="s">
        <v>879</v>
      </c>
      <c r="P92" s="21" t="s">
        <v>880</v>
      </c>
      <c r="Q92" s="21" t="s">
        <v>163</v>
      </c>
      <c r="R92" s="21" t="s">
        <v>167</v>
      </c>
      <c r="S92" s="21"/>
      <c r="T92" s="21" t="s">
        <v>168</v>
      </c>
      <c r="U92" s="21">
        <v>3</v>
      </c>
      <c r="V92" s="21">
        <v>0</v>
      </c>
      <c r="W92" s="21">
        <v>1</v>
      </c>
      <c r="X92" s="21">
        <f ca="1">IFERROR(IF($T92=Lists!$S$2,SUM(FORMULACIÓN!U92:W92),IF(FORMULACIÓN!$T92=Lists!$S$3,SUM(FORMULACIÓN!V92:W92),IF(FORMULACIÓN!$T92=Lists!$S$4,AVERAGE(FORMULACIÓN!V92:W92),IF(FORMULACIÓN!$T92=Lists!$S$5,OFFSET(U92,0,COUNTA(V92:W92)),IF(FORMULACIÓN!$T92=Lists!$S$6,AVERAGE(V92:W92),""))))),"")</f>
        <v>1</v>
      </c>
      <c r="Y92" s="20" t="str">
        <f ca="1">IF($R92=Lists!$R$3,TEXT(FORMULACIÓN!X92,"00,00%"),IF(FORMULACIÓN!X92=0,0,TEXT(FORMULACIÓN!X92,"##.###")))</f>
        <v>1</v>
      </c>
      <c r="Z92" s="93"/>
      <c r="AA92" s="94"/>
      <c r="AB92" s="95"/>
      <c r="AC92" s="95"/>
      <c r="AD92" s="95"/>
      <c r="AE92" s="95"/>
      <c r="AF92" s="95"/>
      <c r="AG92" s="95"/>
      <c r="AH92" s="95"/>
      <c r="AI92" s="95"/>
      <c r="AJ92" s="95"/>
      <c r="AK92" s="95"/>
      <c r="AL92" s="95"/>
      <c r="AM92" s="95"/>
      <c r="BD92" s="30"/>
      <c r="BE92" s="30"/>
      <c r="BF92" s="30"/>
      <c r="BG92" s="30"/>
      <c r="BH92" s="30"/>
      <c r="BI92" s="30"/>
      <c r="BJ92" s="30"/>
      <c r="BK92" s="30"/>
      <c r="BL92" s="30"/>
      <c r="BM92" s="30"/>
      <c r="BN92" s="105"/>
      <c r="BW92" s="1"/>
    </row>
    <row r="93" spans="1:75" s="32" customFormat="1" ht="61.2" hidden="1">
      <c r="A93" s="20">
        <f t="shared" si="1"/>
        <v>84</v>
      </c>
      <c r="B93" s="153">
        <v>2026</v>
      </c>
      <c r="C93" s="19" t="s">
        <v>213</v>
      </c>
      <c r="D93" s="18" t="str">
        <f>IFERROR(VLOOKUP(FORMULACIÓN!C93,Lists!$A$2:$B$6,2,FALSE),"")</f>
        <v>Fortalecer y consolidar los procesos de investigación, creación e innovación al servicio del progreso científico, tecnológico, ambiental, cultural, social y humano, en el contexto regional, nacional e internacional.</v>
      </c>
      <c r="E93" s="21" t="s">
        <v>227</v>
      </c>
      <c r="F93" s="21" t="s">
        <v>228</v>
      </c>
      <c r="G93" s="21" t="s">
        <v>881</v>
      </c>
      <c r="H93" s="21" t="s">
        <v>230</v>
      </c>
      <c r="I93" s="47">
        <v>0.16</v>
      </c>
      <c r="J93" s="104" t="s">
        <v>882</v>
      </c>
      <c r="K93" s="47">
        <v>0.2</v>
      </c>
      <c r="L93" s="21" t="s">
        <v>217</v>
      </c>
      <c r="M93" s="24" t="s">
        <v>618</v>
      </c>
      <c r="N93" s="24"/>
      <c r="O93" s="21" t="s">
        <v>883</v>
      </c>
      <c r="P93" s="21" t="s">
        <v>884</v>
      </c>
      <c r="Q93" s="21" t="s">
        <v>163</v>
      </c>
      <c r="R93" s="21" t="s">
        <v>167</v>
      </c>
      <c r="S93" s="21"/>
      <c r="T93" s="21" t="s">
        <v>168</v>
      </c>
      <c r="U93" s="21">
        <v>10</v>
      </c>
      <c r="V93" s="21">
        <v>0</v>
      </c>
      <c r="W93" s="21">
        <v>10</v>
      </c>
      <c r="X93" s="21">
        <f ca="1">IFERROR(IF($T93=Lists!$S$2,SUM(FORMULACIÓN!U93:W93),IF(FORMULACIÓN!$T93=Lists!$S$3,SUM(FORMULACIÓN!V93:W93),IF(FORMULACIÓN!$T93=Lists!$S$4,AVERAGE(FORMULACIÓN!V93:W93),IF(FORMULACIÓN!$T93=Lists!$S$5,OFFSET(U93,0,COUNTA(V93:W93)),IF(FORMULACIÓN!$T93=Lists!$S$6,AVERAGE(V93:W93),""))))),"")</f>
        <v>10</v>
      </c>
      <c r="Y93" s="20" t="str">
        <f ca="1">IF($R93=Lists!$R$3,TEXT(FORMULACIÓN!X93,"00,00%"),IF(FORMULACIÓN!X93=0,0,TEXT(FORMULACIÓN!X93,"##.###")))</f>
        <v>10</v>
      </c>
      <c r="Z93" s="93"/>
      <c r="AA93" s="94"/>
      <c r="AB93" s="95"/>
      <c r="AC93" s="95"/>
      <c r="AD93" s="95"/>
      <c r="AE93" s="95"/>
      <c r="AF93" s="95"/>
      <c r="AG93" s="95"/>
      <c r="AH93" s="95"/>
      <c r="AI93" s="95"/>
      <c r="AJ93" s="95"/>
      <c r="AK93" s="95"/>
      <c r="AL93" s="95"/>
      <c r="AM93" s="95"/>
      <c r="BD93" s="30"/>
      <c r="BE93" s="30"/>
      <c r="BF93" s="30"/>
      <c r="BG93" s="30"/>
      <c r="BH93" s="30"/>
      <c r="BI93" s="30"/>
      <c r="BJ93" s="30"/>
      <c r="BK93" s="30"/>
      <c r="BL93" s="30"/>
      <c r="BM93" s="30"/>
      <c r="BN93" s="105"/>
      <c r="BW93" s="1"/>
    </row>
    <row r="94" spans="1:75" s="32" customFormat="1" ht="81.599999999999994" hidden="1">
      <c r="A94" s="20">
        <f t="shared" si="1"/>
        <v>85</v>
      </c>
      <c r="B94" s="153">
        <v>2026</v>
      </c>
      <c r="C94" s="19" t="s">
        <v>231</v>
      </c>
      <c r="D94" s="18" t="str">
        <f>IFERROR(VLOOKUP(FORMULACIÓN!C94,Lists!$A$2:$B$6,2,FALSE),"")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94" s="21" t="s">
        <v>232</v>
      </c>
      <c r="F94" s="21" t="s">
        <v>233</v>
      </c>
      <c r="G94" s="21" t="s">
        <v>885</v>
      </c>
      <c r="H94" s="21" t="s">
        <v>234</v>
      </c>
      <c r="I94" s="47">
        <v>0.18</v>
      </c>
      <c r="J94" s="104" t="s">
        <v>886</v>
      </c>
      <c r="K94" s="47">
        <v>0.2</v>
      </c>
      <c r="L94" s="21" t="s">
        <v>235</v>
      </c>
      <c r="M94" s="24" t="s">
        <v>591</v>
      </c>
      <c r="N94" s="24"/>
      <c r="O94" s="21" t="s">
        <v>887</v>
      </c>
      <c r="P94" s="21" t="s">
        <v>888</v>
      </c>
      <c r="Q94" s="21" t="s">
        <v>163</v>
      </c>
      <c r="R94" s="21" t="s">
        <v>164</v>
      </c>
      <c r="S94" s="21" t="s">
        <v>889</v>
      </c>
      <c r="T94" s="21" t="s">
        <v>165</v>
      </c>
      <c r="U94" s="21">
        <v>0.33</v>
      </c>
      <c r="V94" s="21">
        <v>0</v>
      </c>
      <c r="W94" s="21">
        <v>0.33</v>
      </c>
      <c r="X94" s="21">
        <f ca="1">IFERROR(IF($T94=Lists!$S$2,SUM(FORMULACIÓN!U94:W94),IF(FORMULACIÓN!$T94=Lists!$S$3,SUM(FORMULACIÓN!V94:W94),IF(FORMULACIÓN!$T94=Lists!$S$4,AVERAGE(FORMULACIÓN!V94:W94),IF(FORMULACIÓN!$T94=Lists!$S$5,OFFSET(U94,0,COUNTA(V94:W94)),IF(FORMULACIÓN!$T94=Lists!$S$6,AVERAGE(V94:W94),""))))),"")</f>
        <v>0.33</v>
      </c>
      <c r="Y94" s="20" t="str">
        <f ca="1">IF($R94=Lists!$R$3,TEXT(FORMULACIÓN!X94,"00,00%"),IF(FORMULACIÓN!X94=0,0,TEXT(FORMULACIÓN!X94,"##.###")))</f>
        <v>33,00%</v>
      </c>
      <c r="Z94" s="93"/>
      <c r="AA94" s="94"/>
      <c r="AB94" s="95"/>
      <c r="AC94" s="95"/>
      <c r="AD94" s="95"/>
      <c r="AE94" s="95"/>
      <c r="AF94" s="95"/>
      <c r="AG94" s="95"/>
      <c r="AH94" s="95"/>
      <c r="AI94" s="95"/>
      <c r="AJ94" s="95"/>
      <c r="AK94" s="95"/>
      <c r="AL94" s="95"/>
      <c r="AM94" s="95"/>
      <c r="BD94" s="30"/>
      <c r="BE94" s="30"/>
      <c r="BF94" s="30"/>
      <c r="BG94" s="30"/>
      <c r="BH94" s="30"/>
      <c r="BI94" s="30"/>
      <c r="BJ94" s="30"/>
      <c r="BK94" s="30"/>
      <c r="BL94" s="30"/>
      <c r="BM94" s="30"/>
      <c r="BN94" s="105"/>
      <c r="BW94" s="1"/>
    </row>
    <row r="95" spans="1:75" s="32" customFormat="1" ht="61.2" hidden="1">
      <c r="A95" s="20">
        <f t="shared" si="1"/>
        <v>86</v>
      </c>
      <c r="B95" s="153">
        <v>2026</v>
      </c>
      <c r="C95" s="19" t="s">
        <v>231</v>
      </c>
      <c r="D95" s="18" t="str">
        <f>IFERROR(VLOOKUP(FORMULACIÓN!C95,Lists!$A$2:$B$6,2,FALSE),"")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95" s="21" t="s">
        <v>236</v>
      </c>
      <c r="F95" s="21" t="s">
        <v>233</v>
      </c>
      <c r="G95" s="21" t="s">
        <v>885</v>
      </c>
      <c r="H95" s="21" t="s">
        <v>234</v>
      </c>
      <c r="I95" s="47">
        <v>0.18</v>
      </c>
      <c r="J95" s="104" t="s">
        <v>890</v>
      </c>
      <c r="K95" s="47">
        <v>0.2</v>
      </c>
      <c r="L95" s="21" t="s">
        <v>235</v>
      </c>
      <c r="M95" s="24" t="s">
        <v>591</v>
      </c>
      <c r="N95" s="24" t="s">
        <v>113</v>
      </c>
      <c r="O95" s="21" t="s">
        <v>891</v>
      </c>
      <c r="P95" s="21" t="s">
        <v>892</v>
      </c>
      <c r="Q95" s="21" t="s">
        <v>189</v>
      </c>
      <c r="R95" s="21" t="s">
        <v>167</v>
      </c>
      <c r="S95" s="21" t="s">
        <v>893</v>
      </c>
      <c r="T95" s="21" t="s">
        <v>168</v>
      </c>
      <c r="U95" s="21">
        <v>97</v>
      </c>
      <c r="V95" s="21">
        <v>0</v>
      </c>
      <c r="W95" s="21">
        <v>60</v>
      </c>
      <c r="X95" s="21">
        <f ca="1">IFERROR(IF($T95=Lists!$S$2,SUM(FORMULACIÓN!U95:W95),IF(FORMULACIÓN!$T95=Lists!$S$3,SUM(FORMULACIÓN!V95:W95),IF(FORMULACIÓN!$T95=Lists!$S$4,AVERAGE(FORMULACIÓN!V95:W95),IF(FORMULACIÓN!$T95=Lists!$S$5,OFFSET(U95,0,COUNTA(V95:W95)),IF(FORMULACIÓN!$T95=Lists!$S$6,AVERAGE(V95:W95),""))))),"")</f>
        <v>60</v>
      </c>
      <c r="Y95" s="20" t="str">
        <f ca="1">IF($R95=Lists!$R$3,TEXT(FORMULACIÓN!X95,"00,00%"),IF(FORMULACIÓN!X95=0,0,TEXT(FORMULACIÓN!X95,"##.###")))</f>
        <v>60</v>
      </c>
      <c r="Z95" s="93"/>
      <c r="AA95" s="94"/>
      <c r="AB95" s="95"/>
      <c r="AC95" s="95"/>
      <c r="AD95" s="95"/>
      <c r="AE95" s="95"/>
      <c r="AF95" s="95"/>
      <c r="AG95" s="95"/>
      <c r="AH95" s="95"/>
      <c r="AI95" s="95"/>
      <c r="AJ95" s="95"/>
      <c r="AK95" s="95"/>
      <c r="AL95" s="95"/>
      <c r="AM95" s="95"/>
      <c r="BD95" s="30"/>
      <c r="BE95" s="30"/>
      <c r="BF95" s="30"/>
      <c r="BG95" s="30"/>
      <c r="BH95" s="30"/>
      <c r="BI95" s="30"/>
      <c r="BJ95" s="30"/>
      <c r="BK95" s="30"/>
      <c r="BL95" s="30"/>
      <c r="BM95" s="30"/>
      <c r="BN95" s="105"/>
      <c r="BW95" s="1"/>
    </row>
    <row r="96" spans="1:75" s="32" customFormat="1" ht="61.2" hidden="1">
      <c r="A96" s="20">
        <f t="shared" si="1"/>
        <v>87</v>
      </c>
      <c r="B96" s="153">
        <v>2026</v>
      </c>
      <c r="C96" s="19" t="s">
        <v>231</v>
      </c>
      <c r="D96" s="18" t="str">
        <f>IFERROR(VLOOKUP(FORMULACIÓN!C96,Lists!$A$2:$B$6,2,FALSE),"")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96" s="21" t="s">
        <v>236</v>
      </c>
      <c r="F96" s="21" t="s">
        <v>233</v>
      </c>
      <c r="G96" s="21" t="s">
        <v>885</v>
      </c>
      <c r="H96" s="21" t="s">
        <v>234</v>
      </c>
      <c r="I96" s="47">
        <v>0.18</v>
      </c>
      <c r="J96" s="104" t="s">
        <v>894</v>
      </c>
      <c r="K96" s="47">
        <v>0.15</v>
      </c>
      <c r="L96" s="21" t="s">
        <v>235</v>
      </c>
      <c r="M96" s="24" t="s">
        <v>591</v>
      </c>
      <c r="N96" s="24" t="s">
        <v>113</v>
      </c>
      <c r="O96" s="21" t="s">
        <v>895</v>
      </c>
      <c r="P96" s="21" t="s">
        <v>896</v>
      </c>
      <c r="Q96" s="21" t="s">
        <v>163</v>
      </c>
      <c r="R96" s="21" t="s">
        <v>167</v>
      </c>
      <c r="S96" s="21" t="s">
        <v>897</v>
      </c>
      <c r="T96" s="21" t="s">
        <v>168</v>
      </c>
      <c r="U96" s="21">
        <v>11</v>
      </c>
      <c r="V96" s="21">
        <v>0</v>
      </c>
      <c r="W96" s="21">
        <v>3</v>
      </c>
      <c r="X96" s="21">
        <f ca="1">IFERROR(IF($T96=Lists!$S$2,SUM(FORMULACIÓN!U96:W96),IF(FORMULACIÓN!$T96=Lists!$S$3,SUM(FORMULACIÓN!V96:W96),IF(FORMULACIÓN!$T96=Lists!$S$4,AVERAGE(FORMULACIÓN!V96:W96),IF(FORMULACIÓN!$T96=Lists!$S$5,OFFSET(U96,0,COUNTA(V96:W96)),IF(FORMULACIÓN!$T96=Lists!$S$6,AVERAGE(V96:W96),""))))),"")</f>
        <v>3</v>
      </c>
      <c r="Y96" s="20" t="str">
        <f ca="1">IF($R96=Lists!$R$3,TEXT(FORMULACIÓN!X96,"00,00%"),IF(FORMULACIÓN!X96=0,0,TEXT(FORMULACIÓN!X96,"##.###")))</f>
        <v>3</v>
      </c>
      <c r="Z96" s="93"/>
      <c r="AA96" s="94"/>
      <c r="AB96" s="95"/>
      <c r="AC96" s="95"/>
      <c r="AD96" s="95"/>
      <c r="AE96" s="95"/>
      <c r="AF96" s="95"/>
      <c r="AG96" s="95"/>
      <c r="AH96" s="95"/>
      <c r="AI96" s="95"/>
      <c r="AJ96" s="95"/>
      <c r="AK96" s="95"/>
      <c r="AL96" s="95"/>
      <c r="AM96" s="95"/>
      <c r="BD96" s="30"/>
      <c r="BE96" s="30"/>
      <c r="BF96" s="30"/>
      <c r="BG96" s="30"/>
      <c r="BH96" s="30"/>
      <c r="BI96" s="30"/>
      <c r="BJ96" s="30"/>
      <c r="BK96" s="30"/>
      <c r="BL96" s="30"/>
      <c r="BM96" s="30"/>
      <c r="BN96" s="105"/>
      <c r="BW96" s="1"/>
    </row>
    <row r="97" spans="1:75" s="32" customFormat="1" ht="71.400000000000006" hidden="1">
      <c r="A97" s="20">
        <f t="shared" si="1"/>
        <v>88</v>
      </c>
      <c r="B97" s="153">
        <v>2026</v>
      </c>
      <c r="C97" s="19" t="s">
        <v>231</v>
      </c>
      <c r="D97" s="18" t="str">
        <f>IFERROR(VLOOKUP(FORMULACIÓN!C97,Lists!$A$2:$B$6,2,FALSE),"")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97" s="21" t="s">
        <v>236</v>
      </c>
      <c r="F97" s="21" t="s">
        <v>233</v>
      </c>
      <c r="G97" s="21" t="s">
        <v>885</v>
      </c>
      <c r="H97" s="21" t="s">
        <v>234</v>
      </c>
      <c r="I97" s="47">
        <v>0.18</v>
      </c>
      <c r="J97" s="104" t="s">
        <v>898</v>
      </c>
      <c r="K97" s="47">
        <v>0.1</v>
      </c>
      <c r="L97" s="21" t="s">
        <v>235</v>
      </c>
      <c r="M97" s="24" t="s">
        <v>591</v>
      </c>
      <c r="N97" s="24" t="s">
        <v>113</v>
      </c>
      <c r="O97" s="21" t="s">
        <v>899</v>
      </c>
      <c r="P97" s="21" t="s">
        <v>900</v>
      </c>
      <c r="Q97" s="21" t="s">
        <v>163</v>
      </c>
      <c r="R97" s="21" t="s">
        <v>167</v>
      </c>
      <c r="S97" s="21" t="s">
        <v>901</v>
      </c>
      <c r="T97" s="21" t="s">
        <v>168</v>
      </c>
      <c r="U97" s="21">
        <v>7</v>
      </c>
      <c r="V97" s="21">
        <v>0</v>
      </c>
      <c r="W97" s="21">
        <v>6</v>
      </c>
      <c r="X97" s="21">
        <f ca="1">IFERROR(IF($T97=Lists!$S$2,SUM(FORMULACIÓN!U97:W97),IF(FORMULACIÓN!$T97=Lists!$S$3,SUM(FORMULACIÓN!V97:W97),IF(FORMULACIÓN!$T97=Lists!$S$4,AVERAGE(FORMULACIÓN!V97:W97),IF(FORMULACIÓN!$T97=Lists!$S$5,OFFSET(U97,0,COUNTA(V97:W97)),IF(FORMULACIÓN!$T97=Lists!$S$6,AVERAGE(V97:W97),""))))),"")</f>
        <v>6</v>
      </c>
      <c r="Y97" s="20" t="str">
        <f ca="1">IF($R97=Lists!$R$3,TEXT(FORMULACIÓN!X97,"00,00%"),IF(FORMULACIÓN!X97=0,0,TEXT(FORMULACIÓN!X97,"##.###")))</f>
        <v>6</v>
      </c>
      <c r="Z97" s="93"/>
      <c r="AA97" s="94"/>
      <c r="AB97" s="95"/>
      <c r="AC97" s="95"/>
      <c r="AD97" s="95"/>
      <c r="AE97" s="95"/>
      <c r="AF97" s="95"/>
      <c r="AG97" s="95"/>
      <c r="AH97" s="95"/>
      <c r="AI97" s="95"/>
      <c r="AJ97" s="95"/>
      <c r="AK97" s="95"/>
      <c r="AL97" s="95"/>
      <c r="AM97" s="95"/>
      <c r="BD97" s="30"/>
      <c r="BE97" s="30"/>
      <c r="BF97" s="30"/>
      <c r="BG97" s="30"/>
      <c r="BH97" s="30"/>
      <c r="BI97" s="30"/>
      <c r="BJ97" s="30"/>
      <c r="BK97" s="30"/>
      <c r="BL97" s="30"/>
      <c r="BM97" s="30"/>
      <c r="BN97" s="105"/>
      <c r="BW97" s="1"/>
    </row>
    <row r="98" spans="1:75" s="32" customFormat="1" ht="61.2" hidden="1">
      <c r="A98" s="20">
        <f t="shared" si="1"/>
        <v>89</v>
      </c>
      <c r="B98" s="153">
        <v>2026</v>
      </c>
      <c r="C98" s="19" t="s">
        <v>231</v>
      </c>
      <c r="D98" s="18" t="str">
        <f>IFERROR(VLOOKUP(FORMULACIÓN!C98,Lists!$A$2:$B$6,2,FALSE),"")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98" s="21" t="s">
        <v>236</v>
      </c>
      <c r="F98" s="21" t="s">
        <v>233</v>
      </c>
      <c r="G98" s="21" t="s">
        <v>885</v>
      </c>
      <c r="H98" s="21" t="s">
        <v>234</v>
      </c>
      <c r="I98" s="47">
        <v>0.18</v>
      </c>
      <c r="J98" s="104" t="s">
        <v>902</v>
      </c>
      <c r="K98" s="47">
        <v>0.1</v>
      </c>
      <c r="L98" s="21" t="s">
        <v>235</v>
      </c>
      <c r="M98" s="24" t="s">
        <v>591</v>
      </c>
      <c r="N98" s="24" t="s">
        <v>113</v>
      </c>
      <c r="O98" s="21" t="s">
        <v>903</v>
      </c>
      <c r="P98" s="21" t="s">
        <v>904</v>
      </c>
      <c r="Q98" s="21" t="s">
        <v>189</v>
      </c>
      <c r="R98" s="21" t="s">
        <v>167</v>
      </c>
      <c r="S98" s="21" t="s">
        <v>905</v>
      </c>
      <c r="T98" s="21" t="s">
        <v>168</v>
      </c>
      <c r="U98" s="21">
        <v>11</v>
      </c>
      <c r="V98" s="21">
        <v>0</v>
      </c>
      <c r="W98" s="21">
        <v>5</v>
      </c>
      <c r="X98" s="21">
        <f ca="1">IFERROR(IF($T98=Lists!$S$2,SUM(FORMULACIÓN!U98:W98),IF(FORMULACIÓN!$T98=Lists!$S$3,SUM(FORMULACIÓN!V98:W98),IF(FORMULACIÓN!$T98=Lists!$S$4,AVERAGE(FORMULACIÓN!V98:W98),IF(FORMULACIÓN!$T98=Lists!$S$5,OFFSET(U98,0,COUNTA(V98:W98)),IF(FORMULACIÓN!$T98=Lists!$S$6,AVERAGE(V98:W98),""))))),"")</f>
        <v>5</v>
      </c>
      <c r="Y98" s="20" t="str">
        <f ca="1">IF($R98=Lists!$R$3,TEXT(FORMULACIÓN!X98,"00,00%"),IF(FORMULACIÓN!X98=0,0,TEXT(FORMULACIÓN!X98,"##.###")))</f>
        <v>5</v>
      </c>
      <c r="Z98" s="93"/>
      <c r="AA98" s="94"/>
      <c r="AB98" s="95"/>
      <c r="AC98" s="95"/>
      <c r="AD98" s="95"/>
      <c r="AE98" s="95"/>
      <c r="AF98" s="95"/>
      <c r="AG98" s="95"/>
      <c r="AH98" s="95"/>
      <c r="AI98" s="95"/>
      <c r="AJ98" s="95"/>
      <c r="AK98" s="95"/>
      <c r="AL98" s="95"/>
      <c r="AM98" s="95"/>
      <c r="BD98" s="30"/>
      <c r="BE98" s="30"/>
      <c r="BF98" s="30"/>
      <c r="BG98" s="30"/>
      <c r="BH98" s="30"/>
      <c r="BI98" s="30"/>
      <c r="BJ98" s="30"/>
      <c r="BK98" s="30"/>
      <c r="BL98" s="30"/>
      <c r="BM98" s="30"/>
      <c r="BN98" s="105"/>
      <c r="BW98" s="1"/>
    </row>
    <row r="99" spans="1:75" s="32" customFormat="1" ht="61.2" hidden="1">
      <c r="A99" s="20">
        <f t="shared" si="1"/>
        <v>90</v>
      </c>
      <c r="B99" s="153">
        <v>2026</v>
      </c>
      <c r="C99" s="19" t="s">
        <v>231</v>
      </c>
      <c r="D99" s="18" t="str">
        <f>IFERROR(VLOOKUP(FORMULACIÓN!C99,Lists!$A$2:$B$6,2,FALSE),"")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99" s="21" t="s">
        <v>236</v>
      </c>
      <c r="F99" s="21" t="s">
        <v>233</v>
      </c>
      <c r="G99" s="21" t="s">
        <v>885</v>
      </c>
      <c r="H99" s="21" t="s">
        <v>234</v>
      </c>
      <c r="I99" s="47">
        <v>0.18</v>
      </c>
      <c r="J99" s="104" t="s">
        <v>902</v>
      </c>
      <c r="K99" s="47">
        <v>0.1</v>
      </c>
      <c r="L99" s="21" t="s">
        <v>235</v>
      </c>
      <c r="M99" s="24" t="s">
        <v>618</v>
      </c>
      <c r="N99" s="24"/>
      <c r="O99" s="21" t="s">
        <v>906</v>
      </c>
      <c r="P99" s="21" t="s">
        <v>907</v>
      </c>
      <c r="Q99" s="21" t="s">
        <v>163</v>
      </c>
      <c r="R99" s="21" t="s">
        <v>167</v>
      </c>
      <c r="S99" s="21" t="s">
        <v>908</v>
      </c>
      <c r="T99" s="21" t="s">
        <v>168</v>
      </c>
      <c r="U99" s="21">
        <v>717</v>
      </c>
      <c r="V99" s="21">
        <v>0</v>
      </c>
      <c r="W99" s="21">
        <v>450</v>
      </c>
      <c r="X99" s="21">
        <f ca="1">IFERROR(IF($T99=Lists!$S$2,SUM(FORMULACIÓN!U99:W99),IF(FORMULACIÓN!$T99=Lists!$S$3,SUM(FORMULACIÓN!V99:W99),IF(FORMULACIÓN!$T99=Lists!$S$4,AVERAGE(FORMULACIÓN!V99:W99),IF(FORMULACIÓN!$T99=Lists!$S$5,OFFSET(U99,0,COUNTA(V99:W99)),IF(FORMULACIÓN!$T99=Lists!$S$6,AVERAGE(V99:W99),""))))),"")</f>
        <v>450</v>
      </c>
      <c r="Y99" s="20" t="str">
        <f ca="1">IF($R99=Lists!$R$3,TEXT(FORMULACIÓN!X99,"00,00%"),IF(FORMULACIÓN!X99=0,0,TEXT(FORMULACIÓN!X99,"##.###")))</f>
        <v>450</v>
      </c>
      <c r="Z99" s="93"/>
      <c r="AA99" s="94"/>
      <c r="AB99" s="95"/>
      <c r="AC99" s="95"/>
      <c r="AD99" s="95"/>
      <c r="AE99" s="95"/>
      <c r="AF99" s="95"/>
      <c r="AG99" s="95"/>
      <c r="AH99" s="95"/>
      <c r="AI99" s="95"/>
      <c r="AJ99" s="95"/>
      <c r="AK99" s="95"/>
      <c r="AL99" s="95"/>
      <c r="AM99" s="95"/>
      <c r="BD99" s="30"/>
      <c r="BE99" s="30"/>
      <c r="BF99" s="30"/>
      <c r="BG99" s="30"/>
      <c r="BH99" s="30"/>
      <c r="BI99" s="30"/>
      <c r="BJ99" s="30"/>
      <c r="BK99" s="30"/>
      <c r="BL99" s="30"/>
      <c r="BM99" s="30"/>
      <c r="BN99" s="105"/>
      <c r="BW99" s="1"/>
    </row>
    <row r="100" spans="1:75" s="32" customFormat="1" ht="61.2" hidden="1">
      <c r="A100" s="20">
        <f t="shared" si="1"/>
        <v>91</v>
      </c>
      <c r="B100" s="153">
        <v>2026</v>
      </c>
      <c r="C100" s="19" t="s">
        <v>231</v>
      </c>
      <c r="D100" s="18" t="str">
        <f>IFERROR(VLOOKUP(FORMULACIÓN!C100,Lists!$A$2:$B$6,2,FALSE),"")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00" s="21" t="s">
        <v>237</v>
      </c>
      <c r="F100" s="21" t="s">
        <v>238</v>
      </c>
      <c r="G100" s="21" t="s">
        <v>909</v>
      </c>
      <c r="H100" s="21" t="s">
        <v>239</v>
      </c>
      <c r="I100" s="47">
        <v>0.15</v>
      </c>
      <c r="J100" s="104" t="s">
        <v>910</v>
      </c>
      <c r="K100" s="47">
        <v>0.2</v>
      </c>
      <c r="L100" s="21" t="s">
        <v>235</v>
      </c>
      <c r="M100" s="24" t="s">
        <v>591</v>
      </c>
      <c r="N100" s="24"/>
      <c r="O100" s="21" t="s">
        <v>911</v>
      </c>
      <c r="P100" s="21" t="s">
        <v>912</v>
      </c>
      <c r="Q100" s="21" t="s">
        <v>163</v>
      </c>
      <c r="R100" s="21" t="s">
        <v>167</v>
      </c>
      <c r="S100" s="21" t="s">
        <v>913</v>
      </c>
      <c r="T100" s="21" t="s">
        <v>168</v>
      </c>
      <c r="U100" s="21">
        <v>8</v>
      </c>
      <c r="V100" s="21">
        <v>0</v>
      </c>
      <c r="W100" s="21">
        <v>1</v>
      </c>
      <c r="X100" s="21">
        <f ca="1">IFERROR(IF($T100=Lists!$S$2,SUM(FORMULACIÓN!U100:W100),IF(FORMULACIÓN!$T100=Lists!$S$3,SUM(FORMULACIÓN!V100:W100),IF(FORMULACIÓN!$T100=Lists!$S$4,AVERAGE(FORMULACIÓN!V100:W100),IF(FORMULACIÓN!$T100=Lists!$S$5,OFFSET(U100,0,COUNTA(V100:W100)),IF(FORMULACIÓN!$T100=Lists!$S$6,AVERAGE(V100:W100),""))))),"")</f>
        <v>1</v>
      </c>
      <c r="Y100" s="20" t="str">
        <f ca="1">IF($R100=Lists!$R$3,TEXT(FORMULACIÓN!X100,"00,00%"),IF(FORMULACIÓN!X100=0,0,TEXT(FORMULACIÓN!X100,"##.###")))</f>
        <v>1</v>
      </c>
      <c r="Z100" s="93"/>
      <c r="AA100" s="94"/>
      <c r="AB100" s="95"/>
      <c r="AC100" s="95"/>
      <c r="AD100" s="95"/>
      <c r="AE100" s="95"/>
      <c r="AF100" s="95"/>
      <c r="AG100" s="95"/>
      <c r="AH100" s="95"/>
      <c r="AI100" s="95"/>
      <c r="AJ100" s="95"/>
      <c r="AK100" s="95"/>
      <c r="AL100" s="95"/>
      <c r="AM100" s="95"/>
      <c r="BD100" s="30"/>
      <c r="BE100" s="30"/>
      <c r="BF100" s="30"/>
      <c r="BG100" s="30"/>
      <c r="BH100" s="30"/>
      <c r="BI100" s="30"/>
      <c r="BJ100" s="30"/>
      <c r="BK100" s="30"/>
      <c r="BL100" s="30"/>
      <c r="BM100" s="30"/>
      <c r="BN100" s="105"/>
      <c r="BW100" s="1"/>
    </row>
    <row r="101" spans="1:75" s="32" customFormat="1" ht="81.599999999999994" hidden="1">
      <c r="A101" s="20">
        <f t="shared" si="1"/>
        <v>92</v>
      </c>
      <c r="B101" s="153">
        <v>2026</v>
      </c>
      <c r="C101" s="19" t="s">
        <v>231</v>
      </c>
      <c r="D101" s="18" t="str">
        <f>IFERROR(VLOOKUP(FORMULACIÓN!C101,Lists!$A$2:$B$6,2,FALSE),"")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01" s="21" t="s">
        <v>240</v>
      </c>
      <c r="F101" s="21" t="s">
        <v>238</v>
      </c>
      <c r="G101" s="21" t="s">
        <v>914</v>
      </c>
      <c r="H101" s="21" t="s">
        <v>239</v>
      </c>
      <c r="I101" s="47">
        <v>0.15</v>
      </c>
      <c r="J101" s="104" t="s">
        <v>915</v>
      </c>
      <c r="K101" s="47">
        <v>0.2</v>
      </c>
      <c r="L101" s="21" t="s">
        <v>235</v>
      </c>
      <c r="M101" s="24" t="s">
        <v>591</v>
      </c>
      <c r="N101" s="24"/>
      <c r="O101" s="21" t="s">
        <v>916</v>
      </c>
      <c r="P101" s="21" t="s">
        <v>917</v>
      </c>
      <c r="Q101" s="21" t="s">
        <v>163</v>
      </c>
      <c r="R101" s="21" t="s">
        <v>164</v>
      </c>
      <c r="S101" s="21"/>
      <c r="T101" s="21" t="s">
        <v>165</v>
      </c>
      <c r="U101" s="21">
        <v>0.02</v>
      </c>
      <c r="V101" s="21">
        <v>0</v>
      </c>
      <c r="W101" s="21">
        <v>0.02</v>
      </c>
      <c r="X101" s="21">
        <f ca="1">IFERROR(IF($T101=Lists!$S$2,SUM(FORMULACIÓN!U101:W101),IF(FORMULACIÓN!$T101=Lists!$S$3,SUM(FORMULACIÓN!V101:W101),IF(FORMULACIÓN!$T101=Lists!$S$4,AVERAGE(FORMULACIÓN!V101:W101),IF(FORMULACIÓN!$T101=Lists!$S$5,OFFSET(U101,0,COUNTA(V101:W101)),IF(FORMULACIÓN!$T101=Lists!$S$6,AVERAGE(V101:W101),""))))),"")</f>
        <v>0.02</v>
      </c>
      <c r="Y101" s="20" t="str">
        <f ca="1">IF($R101=Lists!$R$3,TEXT(FORMULACIÓN!X101,"00,00%"),IF(FORMULACIÓN!X101=0,0,TEXT(FORMULACIÓN!X101,"##.###")))</f>
        <v>02,00%</v>
      </c>
      <c r="Z101" s="93"/>
      <c r="AA101" s="94"/>
      <c r="AB101" s="95"/>
      <c r="AC101" s="95"/>
      <c r="AD101" s="95"/>
      <c r="AE101" s="95"/>
      <c r="AF101" s="95"/>
      <c r="AG101" s="95"/>
      <c r="AH101" s="95"/>
      <c r="AI101" s="95"/>
      <c r="AJ101" s="95"/>
      <c r="AK101" s="95"/>
      <c r="AL101" s="95"/>
      <c r="AM101" s="95"/>
      <c r="BD101" s="30"/>
      <c r="BE101" s="30"/>
      <c r="BF101" s="30"/>
      <c r="BG101" s="30"/>
      <c r="BH101" s="30"/>
      <c r="BI101" s="30"/>
      <c r="BJ101" s="30"/>
      <c r="BK101" s="30"/>
      <c r="BL101" s="30"/>
      <c r="BM101" s="30"/>
      <c r="BN101" s="105"/>
      <c r="BW101" s="1"/>
    </row>
    <row r="102" spans="1:75" s="32" customFormat="1" ht="81.599999999999994" hidden="1">
      <c r="A102" s="20">
        <f t="shared" si="1"/>
        <v>93</v>
      </c>
      <c r="B102" s="153">
        <v>2026</v>
      </c>
      <c r="C102" s="19" t="s">
        <v>231</v>
      </c>
      <c r="D102" s="18" t="str">
        <f>IFERROR(VLOOKUP(FORMULACIÓN!C102,Lists!$A$2:$B$6,2,FALSE),"")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02" s="21" t="s">
        <v>240</v>
      </c>
      <c r="F102" s="21" t="s">
        <v>238</v>
      </c>
      <c r="G102" s="21" t="s">
        <v>918</v>
      </c>
      <c r="H102" s="21" t="s">
        <v>239</v>
      </c>
      <c r="I102" s="47">
        <v>0.15</v>
      </c>
      <c r="J102" s="104" t="s">
        <v>919</v>
      </c>
      <c r="K102" s="47">
        <v>0.2</v>
      </c>
      <c r="L102" s="21" t="s">
        <v>235</v>
      </c>
      <c r="M102" s="24" t="s">
        <v>618</v>
      </c>
      <c r="N102" s="24" t="s">
        <v>113</v>
      </c>
      <c r="O102" s="21" t="s">
        <v>920</v>
      </c>
      <c r="P102" s="21" t="s">
        <v>921</v>
      </c>
      <c r="Q102" s="21" t="s">
        <v>163</v>
      </c>
      <c r="R102" s="21" t="s">
        <v>167</v>
      </c>
      <c r="S102" s="21" t="s">
        <v>922</v>
      </c>
      <c r="T102" s="21" t="s">
        <v>168</v>
      </c>
      <c r="U102" s="21">
        <v>81</v>
      </c>
      <c r="V102" s="21">
        <v>0</v>
      </c>
      <c r="W102" s="21">
        <v>57</v>
      </c>
      <c r="X102" s="21">
        <f ca="1">IFERROR(IF($T102=Lists!$S$2,SUM(FORMULACIÓN!U102:W102),IF(FORMULACIÓN!$T102=Lists!$S$3,SUM(FORMULACIÓN!V102:W102),IF(FORMULACIÓN!$T102=Lists!$S$4,AVERAGE(FORMULACIÓN!V102:W102),IF(FORMULACIÓN!$T102=Lists!$S$5,OFFSET(U102,0,COUNTA(V102:W102)),IF(FORMULACIÓN!$T102=Lists!$S$6,AVERAGE(V102:W102),""))))),"")</f>
        <v>57</v>
      </c>
      <c r="Y102" s="20" t="str">
        <f ca="1">IF($R102=Lists!$R$3,TEXT(FORMULACIÓN!X102,"00,00%"),IF(FORMULACIÓN!X102=0,0,TEXT(FORMULACIÓN!X102,"##.###")))</f>
        <v>57</v>
      </c>
      <c r="Z102" s="93"/>
      <c r="AA102" s="94"/>
      <c r="AB102" s="95"/>
      <c r="AC102" s="95"/>
      <c r="AD102" s="95"/>
      <c r="AE102" s="95"/>
      <c r="AF102" s="95"/>
      <c r="AG102" s="95"/>
      <c r="AH102" s="95"/>
      <c r="AI102" s="95"/>
      <c r="AJ102" s="95"/>
      <c r="AK102" s="95"/>
      <c r="AL102" s="95"/>
      <c r="AM102" s="95"/>
      <c r="BD102" s="30"/>
      <c r="BE102" s="30"/>
      <c r="BF102" s="30"/>
      <c r="BG102" s="30"/>
      <c r="BH102" s="30"/>
      <c r="BI102" s="30"/>
      <c r="BJ102" s="30"/>
      <c r="BK102" s="30"/>
      <c r="BL102" s="30"/>
      <c r="BM102" s="30"/>
      <c r="BN102" s="105"/>
      <c r="BW102" s="1"/>
    </row>
    <row r="103" spans="1:75" s="32" customFormat="1" ht="81.599999999999994" hidden="1">
      <c r="A103" s="20">
        <f t="shared" si="1"/>
        <v>94</v>
      </c>
      <c r="B103" s="153">
        <v>2026</v>
      </c>
      <c r="C103" s="19" t="s">
        <v>231</v>
      </c>
      <c r="D103" s="18" t="str">
        <f>IFERROR(VLOOKUP(FORMULACIÓN!C103,Lists!$A$2:$B$6,2,FALSE),"")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03" s="21" t="s">
        <v>240</v>
      </c>
      <c r="F103" s="21" t="s">
        <v>238</v>
      </c>
      <c r="G103" s="21" t="s">
        <v>918</v>
      </c>
      <c r="H103" s="21" t="s">
        <v>239</v>
      </c>
      <c r="I103" s="47">
        <v>0.15</v>
      </c>
      <c r="J103" s="104" t="s">
        <v>919</v>
      </c>
      <c r="K103" s="47">
        <v>0.2</v>
      </c>
      <c r="L103" s="21" t="s">
        <v>235</v>
      </c>
      <c r="M103" s="24" t="s">
        <v>618</v>
      </c>
      <c r="N103" s="24" t="s">
        <v>113</v>
      </c>
      <c r="O103" s="21" t="s">
        <v>923</v>
      </c>
      <c r="P103" s="21" t="s">
        <v>924</v>
      </c>
      <c r="Q103" s="21" t="s">
        <v>189</v>
      </c>
      <c r="R103" s="21" t="s">
        <v>167</v>
      </c>
      <c r="S103" s="21" t="s">
        <v>925</v>
      </c>
      <c r="T103" s="21" t="s">
        <v>168</v>
      </c>
      <c r="U103" s="21">
        <v>2017</v>
      </c>
      <c r="V103" s="21">
        <v>0</v>
      </c>
      <c r="W103" s="21">
        <v>1227</v>
      </c>
      <c r="X103" s="21">
        <f ca="1">IFERROR(IF($T103=Lists!$S$2,SUM(FORMULACIÓN!U103:W103),IF(FORMULACIÓN!$T103=Lists!$S$3,SUM(FORMULACIÓN!V103:W103),IF(FORMULACIÓN!$T103=Lists!$S$4,AVERAGE(FORMULACIÓN!V103:W103),IF(FORMULACIÓN!$T103=Lists!$S$5,OFFSET(U103,0,COUNTA(V103:W103)),IF(FORMULACIÓN!$T103=Lists!$S$6,AVERAGE(V103:W103),""))))),"")</f>
        <v>1227</v>
      </c>
      <c r="Y103" s="20" t="str">
        <f ca="1">IF($R103=Lists!$R$3,TEXT(FORMULACIÓN!X103,"00,00%"),IF(FORMULACIÓN!X103=0,0,TEXT(FORMULACIÓN!X103,"##.###")))</f>
        <v>1.227</v>
      </c>
      <c r="Z103" s="93"/>
      <c r="AA103" s="94"/>
      <c r="AB103" s="95"/>
      <c r="AC103" s="95"/>
      <c r="AD103" s="95"/>
      <c r="AE103" s="95"/>
      <c r="AF103" s="95"/>
      <c r="AG103" s="95"/>
      <c r="AH103" s="95"/>
      <c r="AI103" s="95"/>
      <c r="AJ103" s="95"/>
      <c r="AK103" s="95"/>
      <c r="AL103" s="95"/>
      <c r="AM103" s="95"/>
      <c r="BD103" s="30"/>
      <c r="BE103" s="30"/>
      <c r="BF103" s="30"/>
      <c r="BG103" s="30"/>
      <c r="BH103" s="30"/>
      <c r="BI103" s="30"/>
      <c r="BJ103" s="30"/>
      <c r="BK103" s="30"/>
      <c r="BL103" s="30"/>
      <c r="BM103" s="30"/>
      <c r="BN103" s="105"/>
      <c r="BW103" s="1"/>
    </row>
    <row r="104" spans="1:75" s="32" customFormat="1" ht="81.599999999999994" hidden="1">
      <c r="A104" s="20">
        <f t="shared" si="1"/>
        <v>95</v>
      </c>
      <c r="B104" s="153">
        <v>2026</v>
      </c>
      <c r="C104" s="19" t="s">
        <v>231</v>
      </c>
      <c r="D104" s="18" t="str">
        <f>IFERROR(VLOOKUP(FORMULACIÓN!C104,Lists!$A$2:$B$6,2,FALSE),"")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04" s="21" t="s">
        <v>240</v>
      </c>
      <c r="F104" s="21" t="s">
        <v>238</v>
      </c>
      <c r="G104" s="21" t="s">
        <v>926</v>
      </c>
      <c r="H104" s="21" t="s">
        <v>239</v>
      </c>
      <c r="I104" s="47">
        <v>0.15</v>
      </c>
      <c r="J104" s="104" t="s">
        <v>927</v>
      </c>
      <c r="K104" s="47">
        <v>0.2</v>
      </c>
      <c r="L104" s="21" t="s">
        <v>235</v>
      </c>
      <c r="M104" s="24" t="s">
        <v>618</v>
      </c>
      <c r="N104" s="24" t="s">
        <v>113</v>
      </c>
      <c r="O104" s="21" t="s">
        <v>928</v>
      </c>
      <c r="P104" s="21" t="s">
        <v>929</v>
      </c>
      <c r="Q104" s="21" t="s">
        <v>163</v>
      </c>
      <c r="R104" s="21" t="s">
        <v>167</v>
      </c>
      <c r="S104" s="21" t="s">
        <v>930</v>
      </c>
      <c r="T104" s="21" t="s">
        <v>168</v>
      </c>
      <c r="U104" s="21">
        <v>14</v>
      </c>
      <c r="V104" s="21">
        <v>0</v>
      </c>
      <c r="W104" s="21">
        <v>10</v>
      </c>
      <c r="X104" s="21">
        <f ca="1">IFERROR(IF($T104=Lists!$S$2,SUM(FORMULACIÓN!U104:W104),IF(FORMULACIÓN!$T104=Lists!$S$3,SUM(FORMULACIÓN!V104:W104),IF(FORMULACIÓN!$T104=Lists!$S$4,AVERAGE(FORMULACIÓN!V104:W104),IF(FORMULACIÓN!$T104=Lists!$S$5,OFFSET(U104,0,COUNTA(V104:W104)),IF(FORMULACIÓN!$T104=Lists!$S$6,AVERAGE(V104:W104),""))))),"")</f>
        <v>10</v>
      </c>
      <c r="Y104" s="20" t="str">
        <f ca="1">IF($R104=Lists!$R$3,TEXT(FORMULACIÓN!X104,"00,00%"),IF(FORMULACIÓN!X104=0,0,TEXT(FORMULACIÓN!X104,"##.###")))</f>
        <v>10</v>
      </c>
      <c r="Z104" s="93"/>
      <c r="AA104" s="94"/>
      <c r="AB104" s="95"/>
      <c r="AC104" s="95"/>
      <c r="AD104" s="95"/>
      <c r="AE104" s="95"/>
      <c r="AF104" s="95"/>
      <c r="AG104" s="95"/>
      <c r="AH104" s="95"/>
      <c r="AI104" s="95"/>
      <c r="AJ104" s="95"/>
      <c r="AK104" s="95"/>
      <c r="AL104" s="95"/>
      <c r="AM104" s="95"/>
      <c r="BD104" s="30"/>
      <c r="BE104" s="30"/>
      <c r="BF104" s="30"/>
      <c r="BG104" s="30"/>
      <c r="BH104" s="30"/>
      <c r="BI104" s="30"/>
      <c r="BJ104" s="30"/>
      <c r="BK104" s="30"/>
      <c r="BL104" s="30"/>
      <c r="BM104" s="30"/>
      <c r="BN104" s="105"/>
      <c r="BW104" s="1"/>
    </row>
    <row r="105" spans="1:75" s="32" customFormat="1" ht="61.2" hidden="1">
      <c r="A105" s="20">
        <f t="shared" si="1"/>
        <v>96</v>
      </c>
      <c r="B105" s="153">
        <v>2026</v>
      </c>
      <c r="C105" s="19" t="s">
        <v>231</v>
      </c>
      <c r="D105" s="18" t="str">
        <f>IFERROR(VLOOKUP(FORMULACIÓN!C105,Lists!$A$2:$B$6,2,FALSE),"")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05" s="21" t="s">
        <v>241</v>
      </c>
      <c r="F105" s="21" t="s">
        <v>238</v>
      </c>
      <c r="G105" s="21" t="s">
        <v>931</v>
      </c>
      <c r="H105" s="21" t="s">
        <v>242</v>
      </c>
      <c r="I105" s="47">
        <v>0.15</v>
      </c>
      <c r="J105" s="104" t="s">
        <v>932</v>
      </c>
      <c r="K105" s="47">
        <v>0.5</v>
      </c>
      <c r="L105" s="21" t="s">
        <v>235</v>
      </c>
      <c r="M105" s="24" t="s">
        <v>591</v>
      </c>
      <c r="N105" s="24"/>
      <c r="O105" s="21" t="s">
        <v>933</v>
      </c>
      <c r="P105" s="21" t="s">
        <v>934</v>
      </c>
      <c r="Q105" s="21" t="s">
        <v>163</v>
      </c>
      <c r="R105" s="21" t="s">
        <v>164</v>
      </c>
      <c r="S105" s="21" t="s">
        <v>935</v>
      </c>
      <c r="T105" s="21" t="s">
        <v>165</v>
      </c>
      <c r="U105" s="21">
        <v>0.6</v>
      </c>
      <c r="V105" s="21">
        <v>0</v>
      </c>
      <c r="W105" s="21">
        <v>0.85</v>
      </c>
      <c r="X105" s="21">
        <f ca="1">IFERROR(IF($T105=Lists!$S$2,SUM(FORMULACIÓN!U105:W105),IF(FORMULACIÓN!$T105=Lists!$S$3,SUM(FORMULACIÓN!V105:W105),IF(FORMULACIÓN!$T105=Lists!$S$4,AVERAGE(FORMULACIÓN!V105:W105),IF(FORMULACIÓN!$T105=Lists!$S$5,OFFSET(U105,0,COUNTA(V105:W105)),IF(FORMULACIÓN!$T105=Lists!$S$6,AVERAGE(V105:W105),""))))),"")</f>
        <v>0.85</v>
      </c>
      <c r="Y105" s="20" t="str">
        <f ca="1">IF($R105=Lists!$R$3,TEXT(FORMULACIÓN!X105,"00,00%"),IF(FORMULACIÓN!X105=0,0,TEXT(FORMULACIÓN!X105,"##.###")))</f>
        <v>85,00%</v>
      </c>
      <c r="Z105" s="93"/>
      <c r="AA105" s="94"/>
      <c r="AB105" s="95"/>
      <c r="AC105" s="95"/>
      <c r="AD105" s="95"/>
      <c r="AE105" s="95"/>
      <c r="AF105" s="95"/>
      <c r="AG105" s="95"/>
      <c r="AH105" s="95"/>
      <c r="AI105" s="95"/>
      <c r="AJ105" s="95"/>
      <c r="AK105" s="95"/>
      <c r="AL105" s="95"/>
      <c r="AM105" s="95"/>
      <c r="BD105" s="30"/>
      <c r="BE105" s="30"/>
      <c r="BF105" s="30"/>
      <c r="BG105" s="30"/>
      <c r="BH105" s="30"/>
      <c r="BI105" s="30"/>
      <c r="BJ105" s="30"/>
      <c r="BK105" s="30"/>
      <c r="BL105" s="30"/>
      <c r="BM105" s="30"/>
      <c r="BN105" s="105"/>
      <c r="BW105" s="1"/>
    </row>
    <row r="106" spans="1:75" s="32" customFormat="1" ht="81.599999999999994" hidden="1">
      <c r="A106" s="20">
        <f t="shared" si="1"/>
        <v>97</v>
      </c>
      <c r="B106" s="153">
        <v>2026</v>
      </c>
      <c r="C106" s="19" t="s">
        <v>231</v>
      </c>
      <c r="D106" s="18" t="str">
        <f>IFERROR(VLOOKUP(FORMULACIÓN!C106,Lists!$A$2:$B$6,2,FALSE),"")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06" s="21" t="s">
        <v>240</v>
      </c>
      <c r="F106" s="21" t="s">
        <v>238</v>
      </c>
      <c r="G106" s="21" t="s">
        <v>931</v>
      </c>
      <c r="H106" s="21" t="s">
        <v>242</v>
      </c>
      <c r="I106" s="47">
        <v>0.15</v>
      </c>
      <c r="J106" s="104" t="s">
        <v>936</v>
      </c>
      <c r="K106" s="47">
        <v>0.5</v>
      </c>
      <c r="L106" s="21" t="s">
        <v>235</v>
      </c>
      <c r="M106" s="24" t="s">
        <v>937</v>
      </c>
      <c r="N106" s="24" t="s">
        <v>113</v>
      </c>
      <c r="O106" s="21" t="s">
        <v>938</v>
      </c>
      <c r="P106" s="21" t="s">
        <v>939</v>
      </c>
      <c r="Q106" s="21" t="s">
        <v>163</v>
      </c>
      <c r="R106" s="21" t="s">
        <v>167</v>
      </c>
      <c r="S106" s="21" t="s">
        <v>938</v>
      </c>
      <c r="T106" s="21" t="s">
        <v>168</v>
      </c>
      <c r="U106" s="21">
        <v>7</v>
      </c>
      <c r="V106" s="21">
        <v>0</v>
      </c>
      <c r="W106" s="21">
        <v>4</v>
      </c>
      <c r="X106" s="21">
        <f ca="1">IFERROR(IF($T106=Lists!$S$2,SUM(FORMULACIÓN!U106:W106),IF(FORMULACIÓN!$T106=Lists!$S$3,SUM(FORMULACIÓN!V106:W106),IF(FORMULACIÓN!$T106=Lists!$S$4,AVERAGE(FORMULACIÓN!V106:W106),IF(FORMULACIÓN!$T106=Lists!$S$5,OFFSET(U106,0,COUNTA(V106:W106)),IF(FORMULACIÓN!$T106=Lists!$S$6,AVERAGE(V106:W106),""))))),"")</f>
        <v>4</v>
      </c>
      <c r="Y106" s="20" t="str">
        <f ca="1">IF($R106=Lists!$R$3,TEXT(FORMULACIÓN!X106,"00,00%"),IF(FORMULACIÓN!X106=0,0,TEXT(FORMULACIÓN!X106,"##.###")))</f>
        <v>4</v>
      </c>
      <c r="Z106" s="93"/>
      <c r="AA106" s="94"/>
      <c r="AB106" s="95"/>
      <c r="AC106" s="95"/>
      <c r="AD106" s="95"/>
      <c r="AE106" s="95"/>
      <c r="AF106" s="95"/>
      <c r="AG106" s="95"/>
      <c r="AH106" s="95"/>
      <c r="AI106" s="95"/>
      <c r="AJ106" s="95"/>
      <c r="AK106" s="95"/>
      <c r="AL106" s="95"/>
      <c r="AM106" s="95"/>
      <c r="BD106" s="30"/>
      <c r="BE106" s="30"/>
      <c r="BF106" s="30"/>
      <c r="BG106" s="30"/>
      <c r="BH106" s="30"/>
      <c r="BI106" s="30"/>
      <c r="BJ106" s="30"/>
      <c r="BK106" s="30"/>
      <c r="BL106" s="30"/>
      <c r="BM106" s="30"/>
      <c r="BN106" s="105"/>
      <c r="BW106" s="1"/>
    </row>
    <row r="107" spans="1:75" s="32" customFormat="1" ht="61.2" hidden="1">
      <c r="A107" s="20">
        <f t="shared" si="1"/>
        <v>98</v>
      </c>
      <c r="B107" s="153">
        <v>2026</v>
      </c>
      <c r="C107" s="19" t="s">
        <v>231</v>
      </c>
      <c r="D107" s="18" t="str">
        <f>IFERROR(VLOOKUP(FORMULACIÓN!C107,Lists!$A$2:$B$6,2,FALSE),"")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07" s="21" t="s">
        <v>236</v>
      </c>
      <c r="F107" s="21" t="s">
        <v>238</v>
      </c>
      <c r="G107" s="21" t="s">
        <v>940</v>
      </c>
      <c r="H107" s="21" t="s">
        <v>244</v>
      </c>
      <c r="I107" s="47">
        <v>0.05</v>
      </c>
      <c r="J107" s="104" t="s">
        <v>941</v>
      </c>
      <c r="K107" s="47">
        <v>0.33300000000000002</v>
      </c>
      <c r="L107" s="21" t="s">
        <v>187</v>
      </c>
      <c r="M107" s="24" t="s">
        <v>618</v>
      </c>
      <c r="N107" s="24"/>
      <c r="O107" s="21" t="s">
        <v>942</v>
      </c>
      <c r="P107" s="21" t="s">
        <v>943</v>
      </c>
      <c r="Q107" s="21" t="s">
        <v>163</v>
      </c>
      <c r="R107" s="21" t="s">
        <v>167</v>
      </c>
      <c r="S107" s="21"/>
      <c r="T107" s="21" t="s">
        <v>168</v>
      </c>
      <c r="U107" s="21" t="s">
        <v>944</v>
      </c>
      <c r="V107" s="21">
        <v>0</v>
      </c>
      <c r="W107" s="21">
        <v>500</v>
      </c>
      <c r="X107" s="21">
        <f ca="1">IFERROR(IF($T107=Lists!$S$2,SUM(FORMULACIÓN!U107:W107),IF(FORMULACIÓN!$T107=Lists!$S$3,SUM(FORMULACIÓN!V107:W107),IF(FORMULACIÓN!$T107=Lists!$S$4,AVERAGE(FORMULACIÓN!V107:W107),IF(FORMULACIÓN!$T107=Lists!$S$5,OFFSET(U107,0,COUNTA(V107:W107)),IF(FORMULACIÓN!$T107=Lists!$S$6,AVERAGE(V107:W107),""))))),"")</f>
        <v>500</v>
      </c>
      <c r="Y107" s="20" t="str">
        <f ca="1">IF($R107=Lists!$R$3,TEXT(FORMULACIÓN!X107,"00,00%"),IF(FORMULACIÓN!X107=0,0,TEXT(FORMULACIÓN!X107,"##.###")))</f>
        <v>500</v>
      </c>
      <c r="Z107" s="93"/>
      <c r="AA107" s="94"/>
      <c r="AB107" s="95"/>
      <c r="AC107" s="95"/>
      <c r="AD107" s="95"/>
      <c r="AE107" s="95"/>
      <c r="AF107" s="95"/>
      <c r="AG107" s="95"/>
      <c r="AH107" s="95"/>
      <c r="AI107" s="95"/>
      <c r="AJ107" s="95"/>
      <c r="AK107" s="95"/>
      <c r="AL107" s="95"/>
      <c r="AM107" s="95"/>
      <c r="BD107" s="30"/>
      <c r="BE107" s="30"/>
      <c r="BF107" s="30"/>
      <c r="BG107" s="30"/>
      <c r="BH107" s="30"/>
      <c r="BI107" s="30"/>
      <c r="BJ107" s="30"/>
      <c r="BK107" s="30"/>
      <c r="BL107" s="30"/>
      <c r="BM107" s="30"/>
      <c r="BN107" s="105"/>
      <c r="BW107" s="1"/>
    </row>
    <row r="108" spans="1:75" s="32" customFormat="1" ht="61.2" hidden="1">
      <c r="A108" s="20">
        <f t="shared" si="1"/>
        <v>99</v>
      </c>
      <c r="B108" s="153">
        <v>2026</v>
      </c>
      <c r="C108" s="19" t="s">
        <v>231</v>
      </c>
      <c r="D108" s="18" t="str">
        <f>IFERROR(VLOOKUP(FORMULACIÓN!C108,Lists!$A$2:$B$6,2,FALSE),"")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08" s="21" t="s">
        <v>237</v>
      </c>
      <c r="F108" s="21" t="s">
        <v>238</v>
      </c>
      <c r="G108" s="21" t="s">
        <v>945</v>
      </c>
      <c r="H108" s="21" t="s">
        <v>244</v>
      </c>
      <c r="I108" s="47">
        <v>0.05</v>
      </c>
      <c r="J108" s="104" t="s">
        <v>946</v>
      </c>
      <c r="K108" s="47">
        <v>0.33300000000000002</v>
      </c>
      <c r="L108" s="21" t="s">
        <v>187</v>
      </c>
      <c r="M108" s="24" t="s">
        <v>648</v>
      </c>
      <c r="N108" s="24"/>
      <c r="O108" s="21" t="s">
        <v>947</v>
      </c>
      <c r="P108" s="21" t="s">
        <v>948</v>
      </c>
      <c r="Q108" s="21" t="s">
        <v>163</v>
      </c>
      <c r="R108" s="21" t="s">
        <v>167</v>
      </c>
      <c r="S108" s="21" t="s">
        <v>949</v>
      </c>
      <c r="T108" s="21" t="s">
        <v>168</v>
      </c>
      <c r="U108" s="21" t="s">
        <v>950</v>
      </c>
      <c r="V108" s="21">
        <v>0</v>
      </c>
      <c r="W108" s="21">
        <v>187</v>
      </c>
      <c r="X108" s="21">
        <f ca="1">IFERROR(IF($T108=Lists!$S$2,SUM(FORMULACIÓN!U108:W108),IF(FORMULACIÓN!$T108=Lists!$S$3,SUM(FORMULACIÓN!V108:W108),IF(FORMULACIÓN!$T108=Lists!$S$4,AVERAGE(FORMULACIÓN!V108:W108),IF(FORMULACIÓN!$T108=Lists!$S$5,OFFSET(U108,0,COUNTA(V108:W108)),IF(FORMULACIÓN!$T108=Lists!$S$6,AVERAGE(V108:W108),""))))),"")</f>
        <v>187</v>
      </c>
      <c r="Y108" s="20" t="str">
        <f ca="1">IF($R108=Lists!$R$3,TEXT(FORMULACIÓN!X108,"00,00%"),IF(FORMULACIÓN!X108=0,0,TEXT(FORMULACIÓN!X108,"##.###")))</f>
        <v>187</v>
      </c>
      <c r="Z108" s="93"/>
      <c r="AA108" s="94"/>
      <c r="AB108" s="95"/>
      <c r="AC108" s="95"/>
      <c r="AD108" s="95"/>
      <c r="AE108" s="95"/>
      <c r="AF108" s="95"/>
      <c r="AG108" s="95"/>
      <c r="AH108" s="95"/>
      <c r="AI108" s="95"/>
      <c r="AJ108" s="95"/>
      <c r="AK108" s="95"/>
      <c r="AL108" s="95"/>
      <c r="AM108" s="95"/>
      <c r="BD108" s="30"/>
      <c r="BE108" s="30"/>
      <c r="BF108" s="30"/>
      <c r="BG108" s="30"/>
      <c r="BH108" s="30"/>
      <c r="BI108" s="30"/>
      <c r="BJ108" s="30"/>
      <c r="BK108" s="30"/>
      <c r="BL108" s="30"/>
      <c r="BM108" s="30"/>
      <c r="BN108" s="105"/>
      <c r="BW108" s="1"/>
    </row>
    <row r="109" spans="1:75" s="32" customFormat="1" ht="61.2" hidden="1">
      <c r="A109" s="20">
        <f t="shared" si="1"/>
        <v>100</v>
      </c>
      <c r="B109" s="153">
        <v>2026</v>
      </c>
      <c r="C109" s="19" t="s">
        <v>231</v>
      </c>
      <c r="D109" s="18" t="str">
        <f>IFERROR(VLOOKUP(FORMULACIÓN!C109,Lists!$A$2:$B$6,2,FALSE),"")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09" s="21" t="s">
        <v>236</v>
      </c>
      <c r="F109" s="21" t="s">
        <v>238</v>
      </c>
      <c r="G109" s="21" t="s">
        <v>951</v>
      </c>
      <c r="H109" s="21" t="s">
        <v>244</v>
      </c>
      <c r="I109" s="47">
        <v>0.05</v>
      </c>
      <c r="J109" s="104" t="s">
        <v>952</v>
      </c>
      <c r="K109" s="47">
        <v>0.33300000000000002</v>
      </c>
      <c r="L109" s="21" t="s">
        <v>187</v>
      </c>
      <c r="M109" s="24" t="s">
        <v>648</v>
      </c>
      <c r="N109" s="24"/>
      <c r="O109" s="21" t="s">
        <v>953</v>
      </c>
      <c r="P109" s="21" t="s">
        <v>954</v>
      </c>
      <c r="Q109" s="21" t="s">
        <v>163</v>
      </c>
      <c r="R109" s="21" t="s">
        <v>167</v>
      </c>
      <c r="S109" s="21"/>
      <c r="T109" s="21" t="s">
        <v>168</v>
      </c>
      <c r="U109" s="21">
        <v>0</v>
      </c>
      <c r="V109" s="21">
        <v>0</v>
      </c>
      <c r="W109" s="21">
        <v>28</v>
      </c>
      <c r="X109" s="21">
        <f ca="1">IFERROR(IF($T109=Lists!$S$2,SUM(FORMULACIÓN!U109:W109),IF(FORMULACIÓN!$T109=Lists!$S$3,SUM(FORMULACIÓN!V109:W109),IF(FORMULACIÓN!$T109=Lists!$S$4,AVERAGE(FORMULACIÓN!V109:W109),IF(FORMULACIÓN!$T109=Lists!$S$5,OFFSET(U109,0,COUNTA(V109:W109)),IF(FORMULACIÓN!$T109=Lists!$S$6,AVERAGE(V109:W109),""))))),"")</f>
        <v>28</v>
      </c>
      <c r="Y109" s="20" t="str">
        <f ca="1">IF($R109=Lists!$R$3,TEXT(FORMULACIÓN!X109,"00,00%"),IF(FORMULACIÓN!X109=0,0,TEXT(FORMULACIÓN!X109,"##.###")))</f>
        <v>28</v>
      </c>
      <c r="Z109" s="93"/>
      <c r="AA109" s="94"/>
      <c r="AB109" s="95"/>
      <c r="AC109" s="95"/>
      <c r="AD109" s="95"/>
      <c r="AE109" s="95"/>
      <c r="AF109" s="95"/>
      <c r="AG109" s="95"/>
      <c r="AH109" s="95"/>
      <c r="AI109" s="95"/>
      <c r="AJ109" s="95"/>
      <c r="AK109" s="95"/>
      <c r="AL109" s="95"/>
      <c r="AM109" s="95"/>
      <c r="BD109" s="30"/>
      <c r="BE109" s="30"/>
      <c r="BF109" s="30"/>
      <c r="BG109" s="30"/>
      <c r="BH109" s="30"/>
      <c r="BI109" s="30"/>
      <c r="BJ109" s="30"/>
      <c r="BK109" s="30"/>
      <c r="BL109" s="30"/>
      <c r="BM109" s="30"/>
      <c r="BN109" s="105"/>
      <c r="BW109" s="1"/>
    </row>
    <row r="110" spans="1:75" s="32" customFormat="1" ht="71.400000000000006" hidden="1">
      <c r="A110" s="20">
        <f t="shared" si="1"/>
        <v>101</v>
      </c>
      <c r="B110" s="153">
        <v>2026</v>
      </c>
      <c r="C110" s="19" t="s">
        <v>231</v>
      </c>
      <c r="D110" s="18" t="str">
        <f>IFERROR(VLOOKUP(FORMULACIÓN!C110,Lists!$A$2:$B$6,2,FALSE),"")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10" s="21" t="s">
        <v>245</v>
      </c>
      <c r="F110" s="21" t="s">
        <v>238</v>
      </c>
      <c r="G110" s="21" t="s">
        <v>955</v>
      </c>
      <c r="H110" s="21" t="s">
        <v>246</v>
      </c>
      <c r="I110" s="47">
        <v>0.05</v>
      </c>
      <c r="J110" s="104" t="s">
        <v>956</v>
      </c>
      <c r="K110" s="47">
        <v>1</v>
      </c>
      <c r="L110" s="21" t="s">
        <v>235</v>
      </c>
      <c r="M110" s="24" t="s">
        <v>937</v>
      </c>
      <c r="N110" s="24"/>
      <c r="O110" s="21" t="s">
        <v>957</v>
      </c>
      <c r="P110" s="21" t="s">
        <v>958</v>
      </c>
      <c r="Q110" s="21" t="s">
        <v>163</v>
      </c>
      <c r="R110" s="21" t="s">
        <v>164</v>
      </c>
      <c r="S110" s="21" t="s">
        <v>959</v>
      </c>
      <c r="T110" s="21" t="s">
        <v>165</v>
      </c>
      <c r="U110" s="21">
        <v>0</v>
      </c>
      <c r="V110" s="21">
        <v>0</v>
      </c>
      <c r="W110" s="21">
        <v>0.33300000000000002</v>
      </c>
      <c r="X110" s="21">
        <f ca="1">IFERROR(IF($T110=Lists!$S$2,SUM(FORMULACIÓN!U110:W110),IF(FORMULACIÓN!$T110=Lists!$S$3,SUM(FORMULACIÓN!V110:W110),IF(FORMULACIÓN!$T110=Lists!$S$4,AVERAGE(FORMULACIÓN!V110:W110),IF(FORMULACIÓN!$T110=Lists!$S$5,OFFSET(U110,0,COUNTA(V110:W110)),IF(FORMULACIÓN!$T110=Lists!$S$6,AVERAGE(V110:W110),""))))),"")</f>
        <v>0.33300000000000002</v>
      </c>
      <c r="Y110" s="20" t="str">
        <f ca="1">IF($R110=Lists!$R$3,TEXT(FORMULACIÓN!X110,"00,00%"),IF(FORMULACIÓN!X110=0,0,TEXT(FORMULACIÓN!X110,"##.###")))</f>
        <v>33,30%</v>
      </c>
      <c r="Z110" s="93"/>
      <c r="AA110" s="94"/>
      <c r="AB110" s="95"/>
      <c r="AC110" s="95"/>
      <c r="AD110" s="95"/>
      <c r="AE110" s="95"/>
      <c r="AF110" s="95"/>
      <c r="AG110" s="95"/>
      <c r="AH110" s="95"/>
      <c r="AI110" s="95"/>
      <c r="AJ110" s="95"/>
      <c r="AK110" s="95"/>
      <c r="AL110" s="95"/>
      <c r="AM110" s="95"/>
      <c r="BD110" s="30"/>
      <c r="BE110" s="30"/>
      <c r="BF110" s="30"/>
      <c r="BG110" s="30"/>
      <c r="BH110" s="30"/>
      <c r="BI110" s="30"/>
      <c r="BJ110" s="30"/>
      <c r="BK110" s="30"/>
      <c r="BL110" s="30"/>
      <c r="BM110" s="30"/>
      <c r="BN110" s="105"/>
      <c r="BW110" s="1"/>
    </row>
    <row r="111" spans="1:75" s="32" customFormat="1" ht="61.2" hidden="1">
      <c r="A111" s="20">
        <f t="shared" si="1"/>
        <v>102</v>
      </c>
      <c r="B111" s="153">
        <v>2026</v>
      </c>
      <c r="C111" s="19" t="s">
        <v>231</v>
      </c>
      <c r="D111" s="18" t="str">
        <f>IFERROR(VLOOKUP(FORMULACIÓN!C111,Lists!$A$2:$B$6,2,FALSE),"")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11" s="21" t="s">
        <v>247</v>
      </c>
      <c r="F111" s="21" t="s">
        <v>248</v>
      </c>
      <c r="G111" s="21" t="s">
        <v>960</v>
      </c>
      <c r="H111" s="21" t="s">
        <v>249</v>
      </c>
      <c r="I111" s="47">
        <v>0.06</v>
      </c>
      <c r="J111" s="104" t="s">
        <v>961</v>
      </c>
      <c r="K111" s="47">
        <v>0.34</v>
      </c>
      <c r="L111" s="21" t="s">
        <v>235</v>
      </c>
      <c r="M111" s="24" t="s">
        <v>937</v>
      </c>
      <c r="N111" s="24" t="s">
        <v>113</v>
      </c>
      <c r="O111" s="21" t="s">
        <v>962</v>
      </c>
      <c r="P111" s="21" t="s">
        <v>963</v>
      </c>
      <c r="Q111" s="21" t="s">
        <v>163</v>
      </c>
      <c r="R111" s="21" t="s">
        <v>167</v>
      </c>
      <c r="S111" s="21" t="s">
        <v>964</v>
      </c>
      <c r="T111" s="21" t="s">
        <v>168</v>
      </c>
      <c r="U111" s="21">
        <v>19</v>
      </c>
      <c r="V111" s="21">
        <v>0</v>
      </c>
      <c r="W111" s="21">
        <v>13</v>
      </c>
      <c r="X111" s="21">
        <f ca="1">IFERROR(IF($T111=Lists!$S$2,SUM(FORMULACIÓN!U111:W111),IF(FORMULACIÓN!$T111=Lists!$S$3,SUM(FORMULACIÓN!V111:W111),IF(FORMULACIÓN!$T111=Lists!$S$4,AVERAGE(FORMULACIÓN!V111:W111),IF(FORMULACIÓN!$T111=Lists!$S$5,OFFSET(U111,0,COUNTA(V111:W111)),IF(FORMULACIÓN!$T111=Lists!$S$6,AVERAGE(V111:W111),""))))),"")</f>
        <v>13</v>
      </c>
      <c r="Y111" s="20" t="str">
        <f ca="1">IF($R111=Lists!$R$3,TEXT(FORMULACIÓN!X111,"00,00%"),IF(FORMULACIÓN!X111=0,0,TEXT(FORMULACIÓN!X111,"##.###")))</f>
        <v>13</v>
      </c>
      <c r="Z111" s="93"/>
      <c r="AA111" s="94"/>
      <c r="AB111" s="95"/>
      <c r="AC111" s="95"/>
      <c r="AD111" s="95"/>
      <c r="AE111" s="95"/>
      <c r="AF111" s="95"/>
      <c r="AG111" s="95"/>
      <c r="AH111" s="95"/>
      <c r="AI111" s="95"/>
      <c r="AJ111" s="95"/>
      <c r="AK111" s="95"/>
      <c r="AL111" s="95"/>
      <c r="AM111" s="95"/>
      <c r="BD111" s="30"/>
      <c r="BE111" s="30"/>
      <c r="BF111" s="30"/>
      <c r="BG111" s="30"/>
      <c r="BH111" s="30"/>
      <c r="BI111" s="30"/>
      <c r="BJ111" s="30"/>
      <c r="BK111" s="30"/>
      <c r="BL111" s="30"/>
      <c r="BM111" s="30"/>
      <c r="BN111" s="105"/>
      <c r="BW111" s="1"/>
    </row>
    <row r="112" spans="1:75" s="32" customFormat="1" ht="61.2" hidden="1">
      <c r="A112" s="20">
        <f t="shared" si="1"/>
        <v>103</v>
      </c>
      <c r="B112" s="153">
        <v>2026</v>
      </c>
      <c r="C112" s="19" t="s">
        <v>231</v>
      </c>
      <c r="D112" s="18" t="str">
        <f>IFERROR(VLOOKUP(FORMULACIÓN!C112,Lists!$A$2:$B$6,2,FALSE),"")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12" s="21" t="s">
        <v>247</v>
      </c>
      <c r="F112" s="21" t="s">
        <v>248</v>
      </c>
      <c r="G112" s="21" t="s">
        <v>965</v>
      </c>
      <c r="H112" s="21" t="s">
        <v>249</v>
      </c>
      <c r="I112" s="47">
        <v>0.06</v>
      </c>
      <c r="J112" s="104" t="s">
        <v>966</v>
      </c>
      <c r="K112" s="47">
        <v>0.33</v>
      </c>
      <c r="L112" s="21" t="s">
        <v>235</v>
      </c>
      <c r="M112" s="24" t="s">
        <v>591</v>
      </c>
      <c r="N112" s="24" t="s">
        <v>113</v>
      </c>
      <c r="O112" s="21" t="s">
        <v>967</v>
      </c>
      <c r="P112" s="21" t="s">
        <v>968</v>
      </c>
      <c r="Q112" s="21" t="s">
        <v>163</v>
      </c>
      <c r="R112" s="21" t="s">
        <v>167</v>
      </c>
      <c r="S112" s="21" t="s">
        <v>969</v>
      </c>
      <c r="T112" s="21" t="s">
        <v>168</v>
      </c>
      <c r="U112" s="21">
        <v>14</v>
      </c>
      <c r="V112" s="21">
        <v>0</v>
      </c>
      <c r="W112" s="21">
        <v>9</v>
      </c>
      <c r="X112" s="21">
        <f ca="1">IFERROR(IF($T112=Lists!$S$2,SUM(FORMULACIÓN!U112:W112),IF(FORMULACIÓN!$T112=Lists!$S$3,SUM(FORMULACIÓN!V112:W112),IF(FORMULACIÓN!$T112=Lists!$S$4,AVERAGE(FORMULACIÓN!V112:W112),IF(FORMULACIÓN!$T112=Lists!$S$5,OFFSET(U112,0,COUNTA(V112:W112)),IF(FORMULACIÓN!$T112=Lists!$S$6,AVERAGE(V112:W112),""))))),"")</f>
        <v>9</v>
      </c>
      <c r="Y112" s="20" t="str">
        <f ca="1">IF($R112=Lists!$R$3,TEXT(FORMULACIÓN!X112,"00,00%"),IF(FORMULACIÓN!X112=0,0,TEXT(FORMULACIÓN!X112,"##.###")))</f>
        <v>9</v>
      </c>
      <c r="Z112" s="93"/>
      <c r="AA112" s="94"/>
      <c r="AB112" s="95"/>
      <c r="AC112" s="95"/>
      <c r="AD112" s="95"/>
      <c r="AE112" s="95"/>
      <c r="AF112" s="95"/>
      <c r="AG112" s="95"/>
      <c r="AH112" s="95"/>
      <c r="AI112" s="95"/>
      <c r="AJ112" s="95"/>
      <c r="AK112" s="95"/>
      <c r="AL112" s="95"/>
      <c r="AM112" s="95"/>
      <c r="BD112" s="30"/>
      <c r="BE112" s="30"/>
      <c r="BF112" s="30"/>
      <c r="BG112" s="30"/>
      <c r="BH112" s="30"/>
      <c r="BI112" s="30"/>
      <c r="BJ112" s="30"/>
      <c r="BK112" s="30"/>
      <c r="BL112" s="30"/>
      <c r="BM112" s="30"/>
      <c r="BN112" s="105"/>
      <c r="BW112" s="1"/>
    </row>
    <row r="113" spans="1:75" s="32" customFormat="1" ht="71.400000000000006" hidden="1">
      <c r="A113" s="20">
        <f t="shared" si="1"/>
        <v>104</v>
      </c>
      <c r="B113" s="153">
        <v>2026</v>
      </c>
      <c r="C113" s="19" t="s">
        <v>231</v>
      </c>
      <c r="D113" s="18" t="str">
        <f>IFERROR(VLOOKUP(FORMULACIÓN!C113,Lists!$A$2:$B$6,2,FALSE),"")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13" s="21" t="s">
        <v>237</v>
      </c>
      <c r="F113" s="21" t="s">
        <v>248</v>
      </c>
      <c r="G113" s="21" t="s">
        <v>970</v>
      </c>
      <c r="H113" s="21" t="s">
        <v>249</v>
      </c>
      <c r="I113" s="47">
        <v>0.06</v>
      </c>
      <c r="J113" s="104" t="s">
        <v>971</v>
      </c>
      <c r="K113" s="47">
        <v>0.33</v>
      </c>
      <c r="L113" s="21" t="s">
        <v>235</v>
      </c>
      <c r="M113" s="24" t="s">
        <v>591</v>
      </c>
      <c r="N113" s="24"/>
      <c r="O113" s="21" t="s">
        <v>972</v>
      </c>
      <c r="P113" s="21" t="s">
        <v>973</v>
      </c>
      <c r="Q113" s="21" t="s">
        <v>163</v>
      </c>
      <c r="R113" s="21" t="s">
        <v>167</v>
      </c>
      <c r="S113" s="21" t="s">
        <v>974</v>
      </c>
      <c r="T113" s="21" t="s">
        <v>168</v>
      </c>
      <c r="U113" s="21">
        <v>0</v>
      </c>
      <c r="V113" s="21">
        <v>0</v>
      </c>
      <c r="W113" s="21">
        <v>1</v>
      </c>
      <c r="X113" s="21">
        <f ca="1">IFERROR(IF($T113=Lists!$S$2,SUM(FORMULACIÓN!U113:W113),IF(FORMULACIÓN!$T113=Lists!$S$3,SUM(FORMULACIÓN!V113:W113),IF(FORMULACIÓN!$T113=Lists!$S$4,AVERAGE(FORMULACIÓN!V113:W113),IF(FORMULACIÓN!$T113=Lists!$S$5,OFFSET(U113,0,COUNTA(V113:W113)),IF(FORMULACIÓN!$T113=Lists!$S$6,AVERAGE(V113:W113),""))))),"")</f>
        <v>1</v>
      </c>
      <c r="Y113" s="20" t="str">
        <f ca="1">IF($R113=Lists!$R$3,TEXT(FORMULACIÓN!X113,"00,00%"),IF(FORMULACIÓN!X113=0,0,TEXT(FORMULACIÓN!X113,"##.###")))</f>
        <v>1</v>
      </c>
      <c r="Z113" s="93"/>
      <c r="AA113" s="94"/>
      <c r="AB113" s="95"/>
      <c r="AC113" s="95"/>
      <c r="AD113" s="95"/>
      <c r="AE113" s="95"/>
      <c r="AF113" s="95"/>
      <c r="AG113" s="95"/>
      <c r="AH113" s="95"/>
      <c r="AI113" s="95"/>
      <c r="AJ113" s="95"/>
      <c r="AK113" s="95"/>
      <c r="AL113" s="95"/>
      <c r="AM113" s="95"/>
      <c r="BD113" s="30"/>
      <c r="BE113" s="30"/>
      <c r="BF113" s="30"/>
      <c r="BG113" s="30"/>
      <c r="BH113" s="30"/>
      <c r="BI113" s="30"/>
      <c r="BJ113" s="30"/>
      <c r="BK113" s="30"/>
      <c r="BL113" s="30"/>
      <c r="BM113" s="30"/>
      <c r="BN113" s="105"/>
      <c r="BW113" s="1"/>
    </row>
    <row r="114" spans="1:75" s="32" customFormat="1" ht="61.2" hidden="1">
      <c r="A114" s="20">
        <f t="shared" si="1"/>
        <v>105</v>
      </c>
      <c r="B114" s="153">
        <v>2026</v>
      </c>
      <c r="C114" s="19" t="s">
        <v>231</v>
      </c>
      <c r="D114" s="18" t="str">
        <f>IFERROR(VLOOKUP(FORMULACIÓN!C114,Lists!$A$2:$B$6,2,FALSE),"")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14" s="21" t="s">
        <v>241</v>
      </c>
      <c r="F114" s="21" t="s">
        <v>248</v>
      </c>
      <c r="G114" s="21" t="s">
        <v>975</v>
      </c>
      <c r="H114" s="21" t="s">
        <v>250</v>
      </c>
      <c r="I114" s="47">
        <v>0.03</v>
      </c>
      <c r="J114" s="104" t="s">
        <v>976</v>
      </c>
      <c r="K114" s="47">
        <v>0.6</v>
      </c>
      <c r="L114" s="21" t="s">
        <v>235</v>
      </c>
      <c r="M114" s="24" t="s">
        <v>591</v>
      </c>
      <c r="N114" s="24" t="s">
        <v>113</v>
      </c>
      <c r="O114" s="21" t="s">
        <v>977</v>
      </c>
      <c r="P114" s="21" t="s">
        <v>978</v>
      </c>
      <c r="Q114" s="21" t="s">
        <v>163</v>
      </c>
      <c r="R114" s="21" t="s">
        <v>167</v>
      </c>
      <c r="S114" s="21" t="s">
        <v>979</v>
      </c>
      <c r="T114" s="21" t="s">
        <v>168</v>
      </c>
      <c r="U114" s="21">
        <v>62</v>
      </c>
      <c r="V114" s="21">
        <v>0</v>
      </c>
      <c r="W114" s="21">
        <v>16</v>
      </c>
      <c r="X114" s="21">
        <f ca="1">IFERROR(IF($T114=Lists!$S$2,SUM(FORMULACIÓN!U114:W114),IF(FORMULACIÓN!$T114=Lists!$S$3,SUM(FORMULACIÓN!V114:W114),IF(FORMULACIÓN!$T114=Lists!$S$4,AVERAGE(FORMULACIÓN!V114:W114),IF(FORMULACIÓN!$T114=Lists!$S$5,OFFSET(U114,0,COUNTA(V114:W114)),IF(FORMULACIÓN!$T114=Lists!$S$6,AVERAGE(V114:W114),""))))),"")</f>
        <v>16</v>
      </c>
      <c r="Y114" s="20" t="str">
        <f ca="1">IF($R114=Lists!$R$3,TEXT(FORMULACIÓN!X114,"00,00%"),IF(FORMULACIÓN!X114=0,0,TEXT(FORMULACIÓN!X114,"##.###")))</f>
        <v>16</v>
      </c>
      <c r="Z114" s="93"/>
      <c r="AA114" s="94"/>
      <c r="AB114" s="95"/>
      <c r="AC114" s="95"/>
      <c r="AD114" s="95"/>
      <c r="AE114" s="95"/>
      <c r="AF114" s="95"/>
      <c r="AG114" s="95"/>
      <c r="AH114" s="95"/>
      <c r="AI114" s="95"/>
      <c r="AJ114" s="95"/>
      <c r="AK114" s="95"/>
      <c r="AL114" s="95"/>
      <c r="AM114" s="95"/>
      <c r="BD114" s="30"/>
      <c r="BE114" s="30"/>
      <c r="BF114" s="30"/>
      <c r="BG114" s="30"/>
      <c r="BH114" s="30"/>
      <c r="BI114" s="30"/>
      <c r="BJ114" s="30"/>
      <c r="BK114" s="30"/>
      <c r="BL114" s="30"/>
      <c r="BM114" s="30"/>
      <c r="BN114" s="105"/>
      <c r="BW114" s="1"/>
    </row>
    <row r="115" spans="1:75" s="32" customFormat="1" ht="61.2" hidden="1">
      <c r="A115" s="20">
        <f t="shared" si="1"/>
        <v>106</v>
      </c>
      <c r="B115" s="153">
        <v>2026</v>
      </c>
      <c r="C115" s="19" t="s">
        <v>231</v>
      </c>
      <c r="D115" s="18" t="str">
        <f>IFERROR(VLOOKUP(FORMULACIÓN!C115,Lists!$A$2:$B$6,2,FALSE),"")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15" s="21" t="s">
        <v>247</v>
      </c>
      <c r="F115" s="21" t="s">
        <v>248</v>
      </c>
      <c r="G115" s="21" t="s">
        <v>980</v>
      </c>
      <c r="H115" s="21" t="s">
        <v>250</v>
      </c>
      <c r="I115" s="47">
        <v>0.03</v>
      </c>
      <c r="J115" s="104" t="s">
        <v>981</v>
      </c>
      <c r="K115" s="47">
        <v>0.4</v>
      </c>
      <c r="L115" s="21" t="s">
        <v>251</v>
      </c>
      <c r="M115" s="24" t="s">
        <v>618</v>
      </c>
      <c r="N115" s="24"/>
      <c r="O115" s="21" t="s">
        <v>982</v>
      </c>
      <c r="P115" s="21" t="s">
        <v>983</v>
      </c>
      <c r="Q115" s="21" t="s">
        <v>163</v>
      </c>
      <c r="R115" s="21" t="s">
        <v>167</v>
      </c>
      <c r="S115" s="21" t="s">
        <v>984</v>
      </c>
      <c r="T115" s="21" t="s">
        <v>168</v>
      </c>
      <c r="U115" s="21">
        <v>5</v>
      </c>
      <c r="V115" s="21">
        <v>0</v>
      </c>
      <c r="W115" s="21">
        <v>3</v>
      </c>
      <c r="X115" s="21">
        <f ca="1">IFERROR(IF($T115=Lists!$S$2,SUM(FORMULACIÓN!U115:W115),IF(FORMULACIÓN!$T115=Lists!$S$3,SUM(FORMULACIÓN!V115:W115),IF(FORMULACIÓN!$T115=Lists!$S$4,AVERAGE(FORMULACIÓN!V115:W115),IF(FORMULACIÓN!$T115=Lists!$S$5,OFFSET(U115,0,COUNTA(V115:W115)),IF(FORMULACIÓN!$T115=Lists!$S$6,AVERAGE(V115:W115),""))))),"")</f>
        <v>3</v>
      </c>
      <c r="Y115" s="20" t="str">
        <f ca="1">IF($R115=Lists!$R$3,TEXT(FORMULACIÓN!X115,"00,00%"),IF(FORMULACIÓN!X115=0,0,TEXT(FORMULACIÓN!X115,"##.###")))</f>
        <v>3</v>
      </c>
      <c r="Z115" s="93"/>
      <c r="AA115" s="94"/>
      <c r="AB115" s="95"/>
      <c r="AC115" s="95"/>
      <c r="AD115" s="95"/>
      <c r="AE115" s="95"/>
      <c r="AF115" s="95"/>
      <c r="AG115" s="95"/>
      <c r="AH115" s="95"/>
      <c r="AI115" s="95"/>
      <c r="AJ115" s="95"/>
      <c r="AK115" s="95"/>
      <c r="AL115" s="95"/>
      <c r="AM115" s="95"/>
      <c r="BD115" s="30"/>
      <c r="BE115" s="30"/>
      <c r="BF115" s="30"/>
      <c r="BG115" s="30"/>
      <c r="BH115" s="30"/>
      <c r="BI115" s="30"/>
      <c r="BJ115" s="30"/>
      <c r="BK115" s="30"/>
      <c r="BL115" s="30"/>
      <c r="BM115" s="30"/>
      <c r="BN115" s="105"/>
      <c r="BW115" s="1"/>
    </row>
    <row r="116" spans="1:75" s="32" customFormat="1" ht="91.8" hidden="1">
      <c r="A116" s="20">
        <f t="shared" si="1"/>
        <v>107</v>
      </c>
      <c r="B116" s="153">
        <v>2026</v>
      </c>
      <c r="C116" s="19" t="s">
        <v>231</v>
      </c>
      <c r="D116" s="18" t="str">
        <f>IFERROR(VLOOKUP(FORMULACIÓN!C116,Lists!$A$2:$B$6,2,FALSE),"")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16" s="21" t="s">
        <v>232</v>
      </c>
      <c r="F116" s="21" t="s">
        <v>248</v>
      </c>
      <c r="G116" s="21" t="s">
        <v>985</v>
      </c>
      <c r="H116" s="21" t="s">
        <v>252</v>
      </c>
      <c r="I116" s="47">
        <v>0.06</v>
      </c>
      <c r="J116" s="104" t="s">
        <v>986</v>
      </c>
      <c r="K116" s="47">
        <v>0.34</v>
      </c>
      <c r="L116" s="21" t="s">
        <v>235</v>
      </c>
      <c r="M116" s="24" t="s">
        <v>937</v>
      </c>
      <c r="N116" s="24"/>
      <c r="O116" s="21" t="s">
        <v>987</v>
      </c>
      <c r="P116" s="21" t="s">
        <v>988</v>
      </c>
      <c r="Q116" s="21" t="s">
        <v>163</v>
      </c>
      <c r="R116" s="21" t="s">
        <v>167</v>
      </c>
      <c r="S116" s="21" t="s">
        <v>989</v>
      </c>
      <c r="T116" s="21" t="s">
        <v>168</v>
      </c>
      <c r="U116" s="21">
        <v>3</v>
      </c>
      <c r="V116" s="21">
        <v>0</v>
      </c>
      <c r="W116" s="21">
        <v>3</v>
      </c>
      <c r="X116" s="21">
        <f ca="1">IFERROR(IF($T116=Lists!$S$2,SUM(FORMULACIÓN!U116:W116),IF(FORMULACIÓN!$T116=Lists!$S$3,SUM(FORMULACIÓN!V116:W116),IF(FORMULACIÓN!$T116=Lists!$S$4,AVERAGE(FORMULACIÓN!V116:W116),IF(FORMULACIÓN!$T116=Lists!$S$5,OFFSET(U116,0,COUNTA(V116:W116)),IF(FORMULACIÓN!$T116=Lists!$S$6,AVERAGE(V116:W116),""))))),"")</f>
        <v>3</v>
      </c>
      <c r="Y116" s="20" t="str">
        <f ca="1">IF($R116=Lists!$R$3,TEXT(FORMULACIÓN!X116,"00,00%"),IF(FORMULACIÓN!X116=0,0,TEXT(FORMULACIÓN!X116,"##.###")))</f>
        <v>3</v>
      </c>
      <c r="Z116" s="93"/>
      <c r="AA116" s="94"/>
      <c r="AB116" s="95"/>
      <c r="AC116" s="95"/>
      <c r="AD116" s="95"/>
      <c r="AE116" s="95"/>
      <c r="AF116" s="95"/>
      <c r="AG116" s="95"/>
      <c r="AH116" s="95"/>
      <c r="AI116" s="95"/>
      <c r="AJ116" s="95"/>
      <c r="AK116" s="95"/>
      <c r="AL116" s="95"/>
      <c r="AM116" s="95"/>
      <c r="BD116" s="30"/>
      <c r="BE116" s="30"/>
      <c r="BF116" s="30"/>
      <c r="BG116" s="30"/>
      <c r="BH116" s="30"/>
      <c r="BI116" s="30"/>
      <c r="BJ116" s="30"/>
      <c r="BK116" s="30"/>
      <c r="BL116" s="30"/>
      <c r="BM116" s="30"/>
      <c r="BN116" s="105"/>
      <c r="BW116" s="1"/>
    </row>
    <row r="117" spans="1:75" s="32" customFormat="1" ht="61.2" hidden="1">
      <c r="A117" s="20">
        <f t="shared" si="1"/>
        <v>108</v>
      </c>
      <c r="B117" s="153">
        <v>2026</v>
      </c>
      <c r="C117" s="19" t="s">
        <v>231</v>
      </c>
      <c r="D117" s="18" t="str">
        <f>IFERROR(VLOOKUP(FORMULACIÓN!C117,Lists!$A$2:$B$6,2,FALSE),"")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17" s="21" t="s">
        <v>237</v>
      </c>
      <c r="F117" s="21" t="s">
        <v>248</v>
      </c>
      <c r="G117" s="21" t="s">
        <v>990</v>
      </c>
      <c r="H117" s="21" t="s">
        <v>252</v>
      </c>
      <c r="I117" s="47">
        <v>0.06</v>
      </c>
      <c r="J117" s="104" t="s">
        <v>991</v>
      </c>
      <c r="K117" s="47">
        <v>0.33</v>
      </c>
      <c r="L117" s="21" t="s">
        <v>235</v>
      </c>
      <c r="M117" s="24" t="s">
        <v>591</v>
      </c>
      <c r="N117" s="24" t="s">
        <v>113</v>
      </c>
      <c r="O117" s="21" t="s">
        <v>992</v>
      </c>
      <c r="P117" s="21" t="s">
        <v>993</v>
      </c>
      <c r="Q117" s="21" t="s">
        <v>163</v>
      </c>
      <c r="R117" s="21" t="s">
        <v>167</v>
      </c>
      <c r="S117" s="21" t="s">
        <v>994</v>
      </c>
      <c r="T117" s="21" t="s">
        <v>168</v>
      </c>
      <c r="U117" s="21">
        <v>24</v>
      </c>
      <c r="V117" s="21">
        <v>0</v>
      </c>
      <c r="W117" s="21">
        <v>14</v>
      </c>
      <c r="X117" s="21">
        <f ca="1">IFERROR(IF($T117=Lists!$S$2,SUM(FORMULACIÓN!U117:W117),IF(FORMULACIÓN!$T117=Lists!$S$3,SUM(FORMULACIÓN!V117:W117),IF(FORMULACIÓN!$T117=Lists!$S$4,AVERAGE(FORMULACIÓN!V117:W117),IF(FORMULACIÓN!$T117=Lists!$S$5,OFFSET(U117,0,COUNTA(V117:W117)),IF(FORMULACIÓN!$T117=Lists!$S$6,AVERAGE(V117:W117),""))))),"")</f>
        <v>14</v>
      </c>
      <c r="Y117" s="20" t="str">
        <f ca="1">IF($R117=Lists!$R$3,TEXT(FORMULACIÓN!X117,"00,00%"),IF(FORMULACIÓN!X117=0,0,TEXT(FORMULACIÓN!X117,"##.###")))</f>
        <v>14</v>
      </c>
      <c r="Z117" s="93"/>
      <c r="AA117" s="94"/>
      <c r="AB117" s="95"/>
      <c r="AC117" s="95"/>
      <c r="AD117" s="95"/>
      <c r="AE117" s="95"/>
      <c r="AF117" s="95"/>
      <c r="AG117" s="95"/>
      <c r="AH117" s="95"/>
      <c r="AI117" s="95"/>
      <c r="AJ117" s="95"/>
      <c r="AK117" s="95"/>
      <c r="AL117" s="95"/>
      <c r="AM117" s="95"/>
      <c r="BD117" s="30"/>
      <c r="BE117" s="30"/>
      <c r="BF117" s="30"/>
      <c r="BG117" s="30"/>
      <c r="BH117" s="30"/>
      <c r="BI117" s="30"/>
      <c r="BJ117" s="30"/>
      <c r="BK117" s="30"/>
      <c r="BL117" s="30"/>
      <c r="BM117" s="30"/>
      <c r="BN117" s="105"/>
      <c r="BW117" s="1"/>
    </row>
    <row r="118" spans="1:75" s="32" customFormat="1" ht="61.2" hidden="1">
      <c r="A118" s="20">
        <f t="shared" si="1"/>
        <v>109</v>
      </c>
      <c r="B118" s="153">
        <v>2026</v>
      </c>
      <c r="C118" s="19" t="s">
        <v>231</v>
      </c>
      <c r="D118" s="18" t="str">
        <f>IFERROR(VLOOKUP(FORMULACIÓN!C118,Lists!$A$2:$B$6,2,FALSE),"")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18" s="21" t="s">
        <v>237</v>
      </c>
      <c r="F118" s="21" t="s">
        <v>248</v>
      </c>
      <c r="G118" s="21" t="s">
        <v>995</v>
      </c>
      <c r="H118" s="21" t="s">
        <v>252</v>
      </c>
      <c r="I118" s="47">
        <v>0.06</v>
      </c>
      <c r="J118" s="104" t="s">
        <v>996</v>
      </c>
      <c r="K118" s="47">
        <v>0.33</v>
      </c>
      <c r="L118" s="21" t="s">
        <v>235</v>
      </c>
      <c r="M118" s="24" t="s">
        <v>591</v>
      </c>
      <c r="N118" s="24" t="s">
        <v>113</v>
      </c>
      <c r="O118" s="21" t="s">
        <v>997</v>
      </c>
      <c r="P118" s="21" t="s">
        <v>998</v>
      </c>
      <c r="Q118" s="21" t="s">
        <v>163</v>
      </c>
      <c r="R118" s="21" t="s">
        <v>167</v>
      </c>
      <c r="S118" s="21" t="s">
        <v>999</v>
      </c>
      <c r="T118" s="21" t="s">
        <v>168</v>
      </c>
      <c r="U118" s="21">
        <v>186</v>
      </c>
      <c r="V118" s="21">
        <v>0</v>
      </c>
      <c r="W118" s="21">
        <v>25</v>
      </c>
      <c r="X118" s="21">
        <f ca="1">IFERROR(IF($T118=Lists!$S$2,SUM(FORMULACIÓN!U118:W118),IF(FORMULACIÓN!$T118=Lists!$S$3,SUM(FORMULACIÓN!V118:W118),IF(FORMULACIÓN!$T118=Lists!$S$4,AVERAGE(FORMULACIÓN!V118:W118),IF(FORMULACIÓN!$T118=Lists!$S$5,OFFSET(U118,0,COUNTA(V118:W118)),IF(FORMULACIÓN!$T118=Lists!$S$6,AVERAGE(V118:W118),""))))),"")</f>
        <v>25</v>
      </c>
      <c r="Y118" s="20" t="str">
        <f ca="1">IF($R118=Lists!$R$3,TEXT(FORMULACIÓN!X118,"00,00%"),IF(FORMULACIÓN!X118=0,0,TEXT(FORMULACIÓN!X118,"##.###")))</f>
        <v>25</v>
      </c>
      <c r="Z118" s="93"/>
      <c r="AA118" s="94"/>
      <c r="AB118" s="95"/>
      <c r="AC118" s="95"/>
      <c r="AD118" s="95"/>
      <c r="AE118" s="95"/>
      <c r="AF118" s="95"/>
      <c r="AG118" s="95"/>
      <c r="AH118" s="95"/>
      <c r="AI118" s="95"/>
      <c r="AJ118" s="95"/>
      <c r="AK118" s="95"/>
      <c r="AL118" s="95"/>
      <c r="AM118" s="95"/>
      <c r="BD118" s="30"/>
      <c r="BE118" s="30"/>
      <c r="BF118" s="30"/>
      <c r="BG118" s="30"/>
      <c r="BH118" s="30"/>
      <c r="BI118" s="30"/>
      <c r="BJ118" s="30"/>
      <c r="BK118" s="30"/>
      <c r="BL118" s="30"/>
      <c r="BM118" s="30"/>
      <c r="BN118" s="105"/>
      <c r="BW118" s="1"/>
    </row>
    <row r="119" spans="1:75" s="32" customFormat="1" ht="61.2" hidden="1">
      <c r="A119" s="20">
        <f t="shared" si="1"/>
        <v>110</v>
      </c>
      <c r="B119" s="153">
        <v>2026</v>
      </c>
      <c r="C119" s="19" t="s">
        <v>231</v>
      </c>
      <c r="D119" s="18" t="str">
        <f>IFERROR(VLOOKUP(FORMULACIÓN!C119,Lists!$A$2:$B$6,2,FALSE),"")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19" s="21" t="s">
        <v>243</v>
      </c>
      <c r="F119" s="21" t="s">
        <v>253</v>
      </c>
      <c r="G119" s="21" t="s">
        <v>1000</v>
      </c>
      <c r="H119" s="21" t="s">
        <v>254</v>
      </c>
      <c r="I119" s="47">
        <v>0.1</v>
      </c>
      <c r="J119" s="104" t="s">
        <v>1001</v>
      </c>
      <c r="K119" s="47">
        <v>0.5</v>
      </c>
      <c r="L119" s="21" t="s">
        <v>235</v>
      </c>
      <c r="M119" s="24" t="s">
        <v>591</v>
      </c>
      <c r="N119" s="24"/>
      <c r="O119" s="21" t="s">
        <v>1002</v>
      </c>
      <c r="P119" s="21" t="s">
        <v>1003</v>
      </c>
      <c r="Q119" s="21" t="s">
        <v>163</v>
      </c>
      <c r="R119" s="21" t="s">
        <v>164</v>
      </c>
      <c r="S119" s="21" t="s">
        <v>1004</v>
      </c>
      <c r="T119" s="21" t="s">
        <v>165</v>
      </c>
      <c r="U119" s="21">
        <v>0</v>
      </c>
      <c r="V119" s="21">
        <v>0</v>
      </c>
      <c r="W119" s="21">
        <v>0.33300000000000002</v>
      </c>
      <c r="X119" s="21">
        <f ca="1">IFERROR(IF($T119=Lists!$S$2,SUM(FORMULACIÓN!U119:W119),IF(FORMULACIÓN!$T119=Lists!$S$3,SUM(FORMULACIÓN!V119:W119),IF(FORMULACIÓN!$T119=Lists!$S$4,AVERAGE(FORMULACIÓN!V119:W119),IF(FORMULACIÓN!$T119=Lists!$S$5,OFFSET(U119,0,COUNTA(V119:W119)),IF(FORMULACIÓN!$T119=Lists!$S$6,AVERAGE(V119:W119),""))))),"")</f>
        <v>0.33300000000000002</v>
      </c>
      <c r="Y119" s="20" t="str">
        <f ca="1">IF($R119=Lists!$R$3,TEXT(FORMULACIÓN!X119,"00,00%"),IF(FORMULACIÓN!X119=0,0,TEXT(FORMULACIÓN!X119,"##.###")))</f>
        <v>33,30%</v>
      </c>
      <c r="Z119" s="93"/>
      <c r="AA119" s="94"/>
      <c r="AB119" s="95"/>
      <c r="AC119" s="95"/>
      <c r="AD119" s="95"/>
      <c r="AE119" s="95"/>
      <c r="AF119" s="95"/>
      <c r="AG119" s="95"/>
      <c r="AH119" s="95"/>
      <c r="AI119" s="95"/>
      <c r="AJ119" s="95"/>
      <c r="AK119" s="95"/>
      <c r="AL119" s="95"/>
      <c r="AM119" s="95"/>
      <c r="BD119" s="30"/>
      <c r="BE119" s="30"/>
      <c r="BF119" s="30"/>
      <c r="BG119" s="30"/>
      <c r="BH119" s="30"/>
      <c r="BI119" s="30"/>
      <c r="BJ119" s="30"/>
      <c r="BK119" s="30"/>
      <c r="BL119" s="30"/>
      <c r="BM119" s="30"/>
      <c r="BN119" s="105"/>
      <c r="BW119" s="1"/>
    </row>
    <row r="120" spans="1:75" s="32" customFormat="1" ht="61.2" hidden="1">
      <c r="A120" s="20">
        <f t="shared" si="1"/>
        <v>111</v>
      </c>
      <c r="B120" s="153">
        <v>2026</v>
      </c>
      <c r="C120" s="19" t="s">
        <v>231</v>
      </c>
      <c r="D120" s="18" t="str">
        <f>IFERROR(VLOOKUP(FORMULACIÓN!C120,Lists!$A$2:$B$6,2,FALSE),"")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20" s="21" t="s">
        <v>243</v>
      </c>
      <c r="F120" s="21" t="s">
        <v>253</v>
      </c>
      <c r="G120" s="21" t="s">
        <v>1005</v>
      </c>
      <c r="H120" s="21" t="s">
        <v>254</v>
      </c>
      <c r="I120" s="47">
        <v>0.1</v>
      </c>
      <c r="J120" s="104" t="s">
        <v>1006</v>
      </c>
      <c r="K120" s="47">
        <v>0.5</v>
      </c>
      <c r="L120" s="21" t="s">
        <v>235</v>
      </c>
      <c r="M120" s="24" t="s">
        <v>618</v>
      </c>
      <c r="N120" s="24" t="s">
        <v>113</v>
      </c>
      <c r="O120" s="21" t="s">
        <v>1007</v>
      </c>
      <c r="P120" s="21" t="s">
        <v>1008</v>
      </c>
      <c r="Q120" s="21" t="s">
        <v>163</v>
      </c>
      <c r="R120" s="21" t="s">
        <v>167</v>
      </c>
      <c r="S120" s="21" t="s">
        <v>1009</v>
      </c>
      <c r="T120" s="21" t="s">
        <v>168</v>
      </c>
      <c r="U120" s="21">
        <v>19</v>
      </c>
      <c r="V120" s="21">
        <v>0</v>
      </c>
      <c r="W120" s="21">
        <v>15</v>
      </c>
      <c r="X120" s="21">
        <f ca="1">IFERROR(IF($T120=Lists!$S$2,SUM(FORMULACIÓN!U120:W120),IF(FORMULACIÓN!$T120=Lists!$S$3,SUM(FORMULACIÓN!V120:W120),IF(FORMULACIÓN!$T120=Lists!$S$4,AVERAGE(FORMULACIÓN!V120:W120),IF(FORMULACIÓN!$T120=Lists!$S$5,OFFSET(U120,0,COUNTA(V120:W120)),IF(FORMULACIÓN!$T120=Lists!$S$6,AVERAGE(V120:W120),""))))),"")</f>
        <v>15</v>
      </c>
      <c r="Y120" s="20" t="str">
        <f ca="1">IF($R120=Lists!$R$3,TEXT(FORMULACIÓN!X120,"00,00%"),IF(FORMULACIÓN!X120=0,0,TEXT(FORMULACIÓN!X120,"##.###")))</f>
        <v>15</v>
      </c>
      <c r="Z120" s="93"/>
      <c r="AA120" s="94"/>
      <c r="AB120" s="95"/>
      <c r="AC120" s="95"/>
      <c r="AD120" s="95"/>
      <c r="AE120" s="95"/>
      <c r="AF120" s="95"/>
      <c r="AG120" s="95"/>
      <c r="AH120" s="95"/>
      <c r="AI120" s="95"/>
      <c r="AJ120" s="95"/>
      <c r="AK120" s="95"/>
      <c r="AL120" s="95"/>
      <c r="AM120" s="95"/>
      <c r="BD120" s="30"/>
      <c r="BE120" s="30"/>
      <c r="BF120" s="30"/>
      <c r="BG120" s="30"/>
      <c r="BH120" s="30"/>
      <c r="BI120" s="30"/>
      <c r="BJ120" s="30"/>
      <c r="BK120" s="30"/>
      <c r="BL120" s="30"/>
      <c r="BM120" s="30"/>
      <c r="BN120" s="105"/>
      <c r="BW120" s="1"/>
    </row>
    <row r="121" spans="1:75" s="32" customFormat="1" ht="71.400000000000006" hidden="1">
      <c r="A121" s="20">
        <f t="shared" si="1"/>
        <v>112</v>
      </c>
      <c r="B121" s="153">
        <v>2026</v>
      </c>
      <c r="C121" s="19" t="s">
        <v>231</v>
      </c>
      <c r="D121" s="18" t="str">
        <f>IFERROR(VLOOKUP(FORMULACIÓN!C121,Lists!$A$2:$B$6,2,FALSE),"")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21" s="21" t="s">
        <v>245</v>
      </c>
      <c r="F121" s="21" t="s">
        <v>253</v>
      </c>
      <c r="G121" s="21" t="s">
        <v>1000</v>
      </c>
      <c r="H121" s="21" t="s">
        <v>255</v>
      </c>
      <c r="I121" s="47">
        <v>0.15</v>
      </c>
      <c r="J121" s="104" t="s">
        <v>1010</v>
      </c>
      <c r="K121" s="47">
        <v>0.5</v>
      </c>
      <c r="L121" s="21" t="s">
        <v>235</v>
      </c>
      <c r="M121" s="24" t="s">
        <v>591</v>
      </c>
      <c r="N121" s="24" t="s">
        <v>113</v>
      </c>
      <c r="O121" s="21" t="s">
        <v>1011</v>
      </c>
      <c r="P121" s="21" t="s">
        <v>1012</v>
      </c>
      <c r="Q121" s="21" t="s">
        <v>163</v>
      </c>
      <c r="R121" s="21" t="s">
        <v>167</v>
      </c>
      <c r="S121" s="21" t="s">
        <v>1013</v>
      </c>
      <c r="T121" s="21" t="s">
        <v>168</v>
      </c>
      <c r="U121" s="21">
        <v>15</v>
      </c>
      <c r="V121" s="21">
        <v>0</v>
      </c>
      <c r="W121" s="21">
        <v>1</v>
      </c>
      <c r="X121" s="21">
        <f ca="1">IFERROR(IF($T121=Lists!$S$2,SUM(FORMULACIÓN!U121:W121),IF(FORMULACIÓN!$T121=Lists!$S$3,SUM(FORMULACIÓN!V121:W121),IF(FORMULACIÓN!$T121=Lists!$S$4,AVERAGE(FORMULACIÓN!V121:W121),IF(FORMULACIÓN!$T121=Lists!$S$5,OFFSET(U121,0,COUNTA(V121:W121)),IF(FORMULACIÓN!$T121=Lists!$S$6,AVERAGE(V121:W121),""))))),"")</f>
        <v>1</v>
      </c>
      <c r="Y121" s="20" t="str">
        <f ca="1">IF($R121=Lists!$R$3,TEXT(FORMULACIÓN!X121,"00,00%"),IF(FORMULACIÓN!X121=0,0,TEXT(FORMULACIÓN!X121,"##.###")))</f>
        <v>1</v>
      </c>
      <c r="Z121" s="93"/>
      <c r="AA121" s="94"/>
      <c r="AB121" s="95"/>
      <c r="AC121" s="95"/>
      <c r="AD121" s="95"/>
      <c r="AE121" s="95"/>
      <c r="AF121" s="95"/>
      <c r="AG121" s="95"/>
      <c r="AH121" s="95"/>
      <c r="AI121" s="95"/>
      <c r="AJ121" s="95"/>
      <c r="AK121" s="95"/>
      <c r="AL121" s="95"/>
      <c r="AM121" s="95"/>
      <c r="BD121" s="30"/>
      <c r="BE121" s="30"/>
      <c r="BF121" s="30"/>
      <c r="BG121" s="30"/>
      <c r="BH121" s="30"/>
      <c r="BI121" s="30"/>
      <c r="BJ121" s="30"/>
      <c r="BK121" s="30"/>
      <c r="BL121" s="30"/>
      <c r="BM121" s="30"/>
      <c r="BN121" s="105"/>
      <c r="BW121" s="1"/>
    </row>
    <row r="122" spans="1:75" s="32" customFormat="1" ht="61.2" hidden="1">
      <c r="A122" s="20">
        <f t="shared" si="1"/>
        <v>113</v>
      </c>
      <c r="B122" s="153">
        <v>2026</v>
      </c>
      <c r="C122" s="19" t="s">
        <v>231</v>
      </c>
      <c r="D122" s="18" t="str">
        <f>IFERROR(VLOOKUP(FORMULACIÓN!C122,Lists!$A$2:$B$6,2,FALSE),"")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22" s="21" t="s">
        <v>243</v>
      </c>
      <c r="F122" s="21" t="s">
        <v>253</v>
      </c>
      <c r="G122" s="21" t="s">
        <v>1014</v>
      </c>
      <c r="H122" s="21" t="s">
        <v>255</v>
      </c>
      <c r="I122" s="47">
        <v>0.15</v>
      </c>
      <c r="J122" s="104" t="s">
        <v>1015</v>
      </c>
      <c r="K122" s="47">
        <v>0.5</v>
      </c>
      <c r="L122" s="21" t="s">
        <v>235</v>
      </c>
      <c r="M122" s="24" t="s">
        <v>591</v>
      </c>
      <c r="N122" s="24"/>
      <c r="O122" s="21" t="s">
        <v>1016</v>
      </c>
      <c r="P122" s="21" t="s">
        <v>1017</v>
      </c>
      <c r="Q122" s="21" t="s">
        <v>163</v>
      </c>
      <c r="R122" s="21" t="s">
        <v>167</v>
      </c>
      <c r="S122" s="21" t="s">
        <v>1018</v>
      </c>
      <c r="T122" s="21" t="s">
        <v>168</v>
      </c>
      <c r="U122" s="21">
        <v>9</v>
      </c>
      <c r="V122" s="21">
        <v>0</v>
      </c>
      <c r="W122" s="21">
        <v>3</v>
      </c>
      <c r="X122" s="21">
        <f ca="1">IFERROR(IF($T122=Lists!$S$2,SUM(FORMULACIÓN!U122:W122),IF(FORMULACIÓN!$T122=Lists!$S$3,SUM(FORMULACIÓN!V122:W122),IF(FORMULACIÓN!$T122=Lists!$S$4,AVERAGE(FORMULACIÓN!V122:W122),IF(FORMULACIÓN!$T122=Lists!$S$5,OFFSET(U122,0,COUNTA(V122:W122)),IF(FORMULACIÓN!$T122=Lists!$S$6,AVERAGE(V122:W122),""))))),"")</f>
        <v>3</v>
      </c>
      <c r="Y122" s="20" t="str">
        <f ca="1">IF($R122=Lists!$R$3,TEXT(FORMULACIÓN!X122,"00,00%"),IF(FORMULACIÓN!X122=0,0,TEXT(FORMULACIÓN!X122,"##.###")))</f>
        <v>3</v>
      </c>
      <c r="Z122" s="93"/>
      <c r="AA122" s="94"/>
      <c r="AB122" s="95"/>
      <c r="AC122" s="95"/>
      <c r="AD122" s="95"/>
      <c r="AE122" s="95"/>
      <c r="AF122" s="95"/>
      <c r="AG122" s="95"/>
      <c r="AH122" s="95"/>
      <c r="AI122" s="95"/>
      <c r="AJ122" s="95"/>
      <c r="AK122" s="95"/>
      <c r="AL122" s="95"/>
      <c r="AM122" s="95"/>
      <c r="BD122" s="30"/>
      <c r="BE122" s="30"/>
      <c r="BF122" s="30"/>
      <c r="BG122" s="30"/>
      <c r="BH122" s="30"/>
      <c r="BI122" s="30"/>
      <c r="BJ122" s="30"/>
      <c r="BK122" s="30"/>
      <c r="BL122" s="30"/>
      <c r="BM122" s="30"/>
      <c r="BN122" s="105"/>
      <c r="BW122" s="1"/>
    </row>
    <row r="123" spans="1:75" s="32" customFormat="1" ht="81.599999999999994" hidden="1">
      <c r="A123" s="20">
        <f t="shared" si="1"/>
        <v>114</v>
      </c>
      <c r="B123" s="153">
        <v>2026</v>
      </c>
      <c r="C123" s="19" t="s">
        <v>231</v>
      </c>
      <c r="D123" s="18" t="str">
        <f>IFERROR(VLOOKUP(FORMULACIÓN!C123,Lists!$A$2:$B$6,2,FALSE),"")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23" s="21" t="s">
        <v>247</v>
      </c>
      <c r="F123" s="21" t="s">
        <v>253</v>
      </c>
      <c r="G123" s="21" t="s">
        <v>1019</v>
      </c>
      <c r="H123" s="21" t="s">
        <v>256</v>
      </c>
      <c r="I123" s="47">
        <v>0.01</v>
      </c>
      <c r="J123" s="104" t="s">
        <v>1020</v>
      </c>
      <c r="K123" s="47">
        <v>0.5</v>
      </c>
      <c r="L123" s="21" t="s">
        <v>1021</v>
      </c>
      <c r="M123" s="24" t="s">
        <v>618</v>
      </c>
      <c r="N123" s="24"/>
      <c r="O123" s="21" t="s">
        <v>1022</v>
      </c>
      <c r="P123" s="21" t="s">
        <v>1023</v>
      </c>
      <c r="Q123" s="21" t="s">
        <v>163</v>
      </c>
      <c r="R123" s="21" t="s">
        <v>167</v>
      </c>
      <c r="S123" s="21"/>
      <c r="T123" s="21" t="s">
        <v>168</v>
      </c>
      <c r="U123" s="21">
        <v>1619</v>
      </c>
      <c r="V123" s="21">
        <v>0</v>
      </c>
      <c r="W123" s="21">
        <v>1580</v>
      </c>
      <c r="X123" s="21">
        <f ca="1">IFERROR(IF($T123=Lists!$S$2,SUM(FORMULACIÓN!U123:W123),IF(FORMULACIÓN!$T123=Lists!$S$3,SUM(FORMULACIÓN!V123:W123),IF(FORMULACIÓN!$T123=Lists!$S$4,AVERAGE(FORMULACIÓN!V123:W123),IF(FORMULACIÓN!$T123=Lists!$S$5,OFFSET(U123,0,COUNTA(V123:W123)),IF(FORMULACIÓN!$T123=Lists!$S$6,AVERAGE(V123:W123),""))))),"")</f>
        <v>1580</v>
      </c>
      <c r="Y123" s="20" t="str">
        <f ca="1">IF($R123=Lists!$R$3,TEXT(FORMULACIÓN!X123,"00,00%"),IF(FORMULACIÓN!X123=0,0,TEXT(FORMULACIÓN!X123,"##.###")))</f>
        <v>1.580</v>
      </c>
      <c r="Z123" s="93"/>
      <c r="AA123" s="94"/>
      <c r="AB123" s="95"/>
      <c r="AC123" s="95"/>
      <c r="AD123" s="95"/>
      <c r="AE123" s="95"/>
      <c r="AF123" s="95"/>
      <c r="AG123" s="95"/>
      <c r="AH123" s="95"/>
      <c r="AI123" s="95"/>
      <c r="AJ123" s="95"/>
      <c r="AK123" s="95"/>
      <c r="AL123" s="95"/>
      <c r="AM123" s="95"/>
      <c r="BD123" s="30"/>
      <c r="BE123" s="30"/>
      <c r="BF123" s="30"/>
      <c r="BG123" s="30"/>
      <c r="BH123" s="30"/>
      <c r="BI123" s="30"/>
      <c r="BJ123" s="30"/>
      <c r="BK123" s="30"/>
      <c r="BL123" s="30"/>
      <c r="BM123" s="30"/>
      <c r="BN123" s="105"/>
      <c r="BW123" s="1"/>
    </row>
    <row r="124" spans="1:75" s="32" customFormat="1" ht="81.599999999999994" hidden="1">
      <c r="A124" s="20">
        <f t="shared" si="1"/>
        <v>115</v>
      </c>
      <c r="B124" s="153">
        <v>2026</v>
      </c>
      <c r="C124" s="19" t="s">
        <v>231</v>
      </c>
      <c r="D124" s="18" t="str">
        <f>IFERROR(VLOOKUP(FORMULACIÓN!C124,Lists!$A$2:$B$6,2,FALSE),"")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24" s="21" t="s">
        <v>247</v>
      </c>
      <c r="F124" s="21" t="s">
        <v>253</v>
      </c>
      <c r="G124" s="21" t="s">
        <v>1024</v>
      </c>
      <c r="H124" s="21" t="s">
        <v>256</v>
      </c>
      <c r="I124" s="47">
        <v>0.01</v>
      </c>
      <c r="J124" s="104" t="s">
        <v>1025</v>
      </c>
      <c r="K124" s="47">
        <v>0.5</v>
      </c>
      <c r="L124" s="21" t="s">
        <v>1021</v>
      </c>
      <c r="M124" s="24" t="s">
        <v>618</v>
      </c>
      <c r="N124" s="24"/>
      <c r="O124" s="21" t="s">
        <v>1026</v>
      </c>
      <c r="P124" s="21" t="s">
        <v>1027</v>
      </c>
      <c r="Q124" s="21" t="s">
        <v>163</v>
      </c>
      <c r="R124" s="21" t="s">
        <v>167</v>
      </c>
      <c r="S124" s="21"/>
      <c r="T124" s="21" t="s">
        <v>168</v>
      </c>
      <c r="U124" s="21">
        <v>33</v>
      </c>
      <c r="V124" s="21">
        <v>0</v>
      </c>
      <c r="W124" s="21">
        <v>27</v>
      </c>
      <c r="X124" s="21">
        <f ca="1">IFERROR(IF($T124=Lists!$S$2,SUM(FORMULACIÓN!U124:W124),IF(FORMULACIÓN!$T124=Lists!$S$3,SUM(FORMULACIÓN!V124:W124),IF(FORMULACIÓN!$T124=Lists!$S$4,AVERAGE(FORMULACIÓN!V124:W124),IF(FORMULACIÓN!$T124=Lists!$S$5,OFFSET(U124,0,COUNTA(V124:W124)),IF(FORMULACIÓN!$T124=Lists!$S$6,AVERAGE(V124:W124),""))))),"")</f>
        <v>27</v>
      </c>
      <c r="Y124" s="20" t="str">
        <f ca="1">IF($R124=Lists!$R$3,TEXT(FORMULACIÓN!X124,"00,00%"),IF(FORMULACIÓN!X124=0,0,TEXT(FORMULACIÓN!X124,"##.###")))</f>
        <v>27</v>
      </c>
      <c r="Z124" s="93"/>
      <c r="AA124" s="94"/>
      <c r="AB124" s="95"/>
      <c r="AC124" s="95"/>
      <c r="AD124" s="95"/>
      <c r="AE124" s="95"/>
      <c r="AF124" s="95"/>
      <c r="AG124" s="95"/>
      <c r="AH124" s="95"/>
      <c r="AI124" s="95"/>
      <c r="AJ124" s="95"/>
      <c r="AK124" s="95"/>
      <c r="AL124" s="95"/>
      <c r="AM124" s="95"/>
      <c r="BD124" s="30"/>
      <c r="BE124" s="30"/>
      <c r="BF124" s="30"/>
      <c r="BG124" s="30"/>
      <c r="BH124" s="30"/>
      <c r="BI124" s="30"/>
      <c r="BJ124" s="30"/>
      <c r="BK124" s="30"/>
      <c r="BL124" s="30"/>
      <c r="BM124" s="30"/>
      <c r="BN124" s="105"/>
      <c r="BW124" s="1"/>
    </row>
    <row r="125" spans="1:75" s="32" customFormat="1" ht="61.2" hidden="1">
      <c r="A125" s="20">
        <f t="shared" si="1"/>
        <v>116</v>
      </c>
      <c r="B125" s="153">
        <v>2026</v>
      </c>
      <c r="C125" s="19" t="s">
        <v>231</v>
      </c>
      <c r="D125" s="18" t="str">
        <f>IFERROR(VLOOKUP(FORMULACIÓN!C125,Lists!$A$2:$B$6,2,FALSE),"")</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25" s="21" t="s">
        <v>247</v>
      </c>
      <c r="F125" s="21" t="s">
        <v>253</v>
      </c>
      <c r="G125" s="21" t="s">
        <v>1028</v>
      </c>
      <c r="H125" s="21" t="s">
        <v>257</v>
      </c>
      <c r="I125" s="47">
        <v>0.01</v>
      </c>
      <c r="J125" s="104" t="s">
        <v>1029</v>
      </c>
      <c r="K125" s="47">
        <v>1</v>
      </c>
      <c r="L125" s="21" t="s">
        <v>251</v>
      </c>
      <c r="M125" s="24" t="s">
        <v>618</v>
      </c>
      <c r="N125" s="24"/>
      <c r="O125" s="21" t="s">
        <v>1030</v>
      </c>
      <c r="P125" s="21" t="s">
        <v>1031</v>
      </c>
      <c r="Q125" s="21" t="s">
        <v>163</v>
      </c>
      <c r="R125" s="21" t="s">
        <v>167</v>
      </c>
      <c r="S125" s="21" t="s">
        <v>1032</v>
      </c>
      <c r="T125" s="21" t="s">
        <v>168</v>
      </c>
      <c r="U125" s="21">
        <v>120</v>
      </c>
      <c r="V125" s="21">
        <v>0</v>
      </c>
      <c r="W125" s="21">
        <v>120</v>
      </c>
      <c r="X125" s="21">
        <f ca="1">IFERROR(IF($T125=Lists!$S$2,SUM(FORMULACIÓN!U125:W125),IF(FORMULACIÓN!$T125=Lists!$S$3,SUM(FORMULACIÓN!V125:W125),IF(FORMULACIÓN!$T125=Lists!$S$4,AVERAGE(FORMULACIÓN!V125:W125),IF(FORMULACIÓN!$T125=Lists!$S$5,OFFSET(U125,0,COUNTA(V125:W125)),IF(FORMULACIÓN!$T125=Lists!$S$6,AVERAGE(V125:W125),""))))),"")</f>
        <v>120</v>
      </c>
      <c r="Y125" s="20" t="str">
        <f ca="1">IF($R125=Lists!$R$3,TEXT(FORMULACIÓN!X125,"00,00%"),IF(FORMULACIÓN!X125=0,0,TEXT(FORMULACIÓN!X125,"##.###")))</f>
        <v>120</v>
      </c>
      <c r="Z125" s="93"/>
      <c r="AA125" s="94"/>
      <c r="AB125" s="95"/>
      <c r="AC125" s="95"/>
      <c r="AD125" s="95"/>
      <c r="AE125" s="95"/>
      <c r="AF125" s="95"/>
      <c r="AG125" s="95"/>
      <c r="AH125" s="95"/>
      <c r="AI125" s="95"/>
      <c r="AJ125" s="95"/>
      <c r="AK125" s="95"/>
      <c r="AL125" s="95"/>
      <c r="AM125" s="95"/>
      <c r="BD125" s="30"/>
      <c r="BE125" s="30"/>
      <c r="BF125" s="30"/>
      <c r="BG125" s="30"/>
      <c r="BH125" s="30"/>
      <c r="BI125" s="30"/>
      <c r="BJ125" s="30"/>
      <c r="BK125" s="30"/>
      <c r="BL125" s="30"/>
      <c r="BM125" s="30"/>
      <c r="BN125" s="105"/>
      <c r="BW125" s="1"/>
    </row>
    <row r="126" spans="1:75" s="32" customFormat="1" ht="71.400000000000006" hidden="1">
      <c r="A126" s="20">
        <f t="shared" si="1"/>
        <v>117</v>
      </c>
      <c r="B126" s="153">
        <v>2026</v>
      </c>
      <c r="C126" s="19" t="s">
        <v>258</v>
      </c>
      <c r="D126" s="18" t="str">
        <f>IFERROR(VLOOKUP(FORMULACIÓN!C126,Lists!$A$2:$B$6,2,FALSE),"")</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26" s="21" t="s">
        <v>259</v>
      </c>
      <c r="F126" s="21" t="s">
        <v>260</v>
      </c>
      <c r="G126" s="21" t="s">
        <v>1033</v>
      </c>
      <c r="H126" s="21" t="s">
        <v>261</v>
      </c>
      <c r="I126" s="47">
        <v>0.2</v>
      </c>
      <c r="J126" s="104" t="s">
        <v>1034</v>
      </c>
      <c r="K126" s="47">
        <v>0.15</v>
      </c>
      <c r="L126" s="21" t="s">
        <v>262</v>
      </c>
      <c r="M126" s="24" t="s">
        <v>591</v>
      </c>
      <c r="N126" s="24"/>
      <c r="O126" s="21" t="s">
        <v>1035</v>
      </c>
      <c r="P126" s="21" t="s">
        <v>1036</v>
      </c>
      <c r="Q126" s="21" t="s">
        <v>163</v>
      </c>
      <c r="R126" s="21" t="s">
        <v>167</v>
      </c>
      <c r="S126" s="21"/>
      <c r="T126" s="21" t="s">
        <v>168</v>
      </c>
      <c r="U126" s="21">
        <v>1</v>
      </c>
      <c r="V126" s="21">
        <v>0</v>
      </c>
      <c r="W126" s="21">
        <v>1</v>
      </c>
      <c r="X126" s="21">
        <f ca="1">IFERROR(IF($T126=Lists!$S$2,SUM(FORMULACIÓN!U126:W126),IF(FORMULACIÓN!$T126=Lists!$S$3,SUM(FORMULACIÓN!V126:W126),IF(FORMULACIÓN!$T126=Lists!$S$4,AVERAGE(FORMULACIÓN!V126:W126),IF(FORMULACIÓN!$T126=Lists!$S$5,OFFSET(U126,0,COUNTA(V126:W126)),IF(FORMULACIÓN!$T126=Lists!$S$6,AVERAGE(V126:W126),""))))),"")</f>
        <v>1</v>
      </c>
      <c r="Y126" s="20" t="str">
        <f ca="1">IF($R126=Lists!$R$3,TEXT(FORMULACIÓN!X126,"00,00%"),IF(FORMULACIÓN!X126=0,0,TEXT(FORMULACIÓN!X126,"##.###")))</f>
        <v>1</v>
      </c>
      <c r="Z126" s="93"/>
      <c r="AA126" s="94"/>
      <c r="AB126" s="95"/>
      <c r="AC126" s="95"/>
      <c r="AD126" s="95"/>
      <c r="AE126" s="95"/>
      <c r="AF126" s="95"/>
      <c r="AG126" s="95"/>
      <c r="AH126" s="95"/>
      <c r="AI126" s="95"/>
      <c r="AJ126" s="95"/>
      <c r="AK126" s="95"/>
      <c r="AL126" s="95"/>
      <c r="AM126" s="95"/>
      <c r="BD126" s="30"/>
      <c r="BE126" s="30"/>
      <c r="BF126" s="30"/>
      <c r="BG126" s="30"/>
      <c r="BH126" s="30"/>
      <c r="BI126" s="30"/>
      <c r="BJ126" s="30"/>
      <c r="BK126" s="30"/>
      <c r="BL126" s="30"/>
      <c r="BM126" s="30"/>
      <c r="BN126" s="105"/>
      <c r="BW126" s="1"/>
    </row>
    <row r="127" spans="1:75" s="32" customFormat="1" ht="61.2" hidden="1">
      <c r="A127" s="20">
        <f t="shared" si="1"/>
        <v>118</v>
      </c>
      <c r="B127" s="153">
        <v>2026</v>
      </c>
      <c r="C127" s="19" t="s">
        <v>258</v>
      </c>
      <c r="D127" s="18" t="str">
        <f>IFERROR(VLOOKUP(FORMULACIÓN!C127,Lists!$A$2:$B$6,2,FALSE),"")</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27" s="21" t="s">
        <v>263</v>
      </c>
      <c r="F127" s="21" t="s">
        <v>260</v>
      </c>
      <c r="G127" s="21" t="s">
        <v>1037</v>
      </c>
      <c r="H127" s="21" t="s">
        <v>261</v>
      </c>
      <c r="I127" s="47">
        <v>0.2</v>
      </c>
      <c r="J127" s="104" t="s">
        <v>1038</v>
      </c>
      <c r="K127" s="47">
        <v>0.15</v>
      </c>
      <c r="L127" s="21" t="s">
        <v>262</v>
      </c>
      <c r="M127" s="24" t="s">
        <v>591</v>
      </c>
      <c r="N127" s="24"/>
      <c r="O127" s="21" t="s">
        <v>1039</v>
      </c>
      <c r="P127" s="21" t="s">
        <v>1040</v>
      </c>
      <c r="Q127" s="21" t="s">
        <v>189</v>
      </c>
      <c r="R127" s="21" t="s">
        <v>164</v>
      </c>
      <c r="S127" s="21" t="s">
        <v>1041</v>
      </c>
      <c r="T127" s="21" t="s">
        <v>264</v>
      </c>
      <c r="U127" s="21">
        <v>8.3000000000000004E-2</v>
      </c>
      <c r="V127" s="21">
        <v>0.09</v>
      </c>
      <c r="W127" s="21">
        <v>0.09</v>
      </c>
      <c r="X127" s="21">
        <f ca="1">IFERROR(IF($T127=Lists!$S$2,SUM(FORMULACIÓN!U127:W127),IF(FORMULACIÓN!$T127=Lists!$S$3,SUM(FORMULACIÓN!V127:W127),IF(FORMULACIÓN!$T127=Lists!$S$4,AVERAGE(FORMULACIÓN!V127:W127),IF(FORMULACIÓN!$T127=Lists!$S$5,OFFSET(U127,0,COUNTA(V127:W127)),IF(FORMULACIÓN!$T127=Lists!$S$6,AVERAGE(V127:W127),""))))),"")</f>
        <v>0.09</v>
      </c>
      <c r="Y127" s="20" t="str">
        <f ca="1">IF($R127=Lists!$R$3,TEXT(FORMULACIÓN!X127,"00,00%"),IF(FORMULACIÓN!X127=0,0,TEXT(FORMULACIÓN!X127,"##.###")))</f>
        <v>09,00%</v>
      </c>
      <c r="Z127" s="93"/>
      <c r="AA127" s="94"/>
      <c r="AB127" s="95"/>
      <c r="AC127" s="95"/>
      <c r="AD127" s="95"/>
      <c r="AE127" s="95"/>
      <c r="AF127" s="95"/>
      <c r="AG127" s="95"/>
      <c r="AH127" s="95"/>
      <c r="AI127" s="95"/>
      <c r="AJ127" s="95"/>
      <c r="AK127" s="95"/>
      <c r="AL127" s="95"/>
      <c r="AM127" s="95"/>
      <c r="BD127" s="30"/>
      <c r="BE127" s="30"/>
      <c r="BF127" s="30"/>
      <c r="BG127" s="30"/>
      <c r="BH127" s="30"/>
      <c r="BI127" s="30"/>
      <c r="BJ127" s="30"/>
      <c r="BK127" s="30"/>
      <c r="BL127" s="30"/>
      <c r="BM127" s="30"/>
      <c r="BN127" s="105"/>
      <c r="BW127" s="1"/>
    </row>
    <row r="128" spans="1:75" s="32" customFormat="1" ht="71.400000000000006" hidden="1">
      <c r="A128" s="20">
        <f t="shared" si="1"/>
        <v>119</v>
      </c>
      <c r="B128" s="153">
        <v>2026</v>
      </c>
      <c r="C128" s="19" t="s">
        <v>258</v>
      </c>
      <c r="D128" s="18" t="str">
        <f>IFERROR(VLOOKUP(FORMULACIÓN!C128,Lists!$A$2:$B$6,2,FALSE),"")</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28" s="21" t="s">
        <v>259</v>
      </c>
      <c r="F128" s="21" t="s">
        <v>260</v>
      </c>
      <c r="G128" s="21" t="s">
        <v>1042</v>
      </c>
      <c r="H128" s="21" t="s">
        <v>261</v>
      </c>
      <c r="I128" s="47">
        <v>0.2</v>
      </c>
      <c r="J128" s="104" t="s">
        <v>1043</v>
      </c>
      <c r="K128" s="47">
        <v>0.15</v>
      </c>
      <c r="L128" s="21" t="s">
        <v>262</v>
      </c>
      <c r="M128" s="24" t="s">
        <v>591</v>
      </c>
      <c r="N128" s="24"/>
      <c r="O128" s="21" t="s">
        <v>1044</v>
      </c>
      <c r="P128" s="21" t="s">
        <v>1045</v>
      </c>
      <c r="Q128" s="21" t="s">
        <v>189</v>
      </c>
      <c r="R128" s="21" t="s">
        <v>164</v>
      </c>
      <c r="S128" s="21" t="s">
        <v>1046</v>
      </c>
      <c r="T128" s="21" t="s">
        <v>168</v>
      </c>
      <c r="U128" s="21">
        <v>0</v>
      </c>
      <c r="V128" s="21">
        <v>0</v>
      </c>
      <c r="W128" s="21">
        <v>1</v>
      </c>
      <c r="X128" s="21">
        <f ca="1">IFERROR(IF($T128=Lists!$S$2,SUM(FORMULACIÓN!U128:W128),IF(FORMULACIÓN!$T128=Lists!$S$3,SUM(FORMULACIÓN!V128:W128),IF(FORMULACIÓN!$T128=Lists!$S$4,AVERAGE(FORMULACIÓN!V128:W128),IF(FORMULACIÓN!$T128=Lists!$S$5,OFFSET(U128,0,COUNTA(V128:W128)),IF(FORMULACIÓN!$T128=Lists!$S$6,AVERAGE(V128:W128),""))))),"")</f>
        <v>1</v>
      </c>
      <c r="Y128" s="20" t="str">
        <f ca="1">IF($R128=Lists!$R$3,TEXT(FORMULACIÓN!X128,"00,00%"),IF(FORMULACIÓN!X128=0,0,TEXT(FORMULACIÓN!X128,"##.###")))</f>
        <v>100,00%</v>
      </c>
      <c r="Z128" s="93"/>
      <c r="AA128" s="94"/>
      <c r="AB128" s="95"/>
      <c r="AC128" s="95"/>
      <c r="AD128" s="95"/>
      <c r="AE128" s="95"/>
      <c r="AF128" s="95"/>
      <c r="AG128" s="95"/>
      <c r="AH128" s="95"/>
      <c r="AI128" s="95"/>
      <c r="AJ128" s="95"/>
      <c r="AK128" s="95"/>
      <c r="AL128" s="95"/>
      <c r="AM128" s="95"/>
      <c r="BD128" s="30"/>
      <c r="BE128" s="30"/>
      <c r="BF128" s="30"/>
      <c r="BG128" s="30"/>
      <c r="BH128" s="30"/>
      <c r="BI128" s="30"/>
      <c r="BJ128" s="30"/>
      <c r="BK128" s="30"/>
      <c r="BL128" s="30"/>
      <c r="BM128" s="30"/>
      <c r="BN128" s="105"/>
      <c r="BW128" s="1"/>
    </row>
    <row r="129" spans="1:75" s="32" customFormat="1" ht="71.400000000000006" hidden="1">
      <c r="A129" s="20">
        <f t="shared" si="1"/>
        <v>120</v>
      </c>
      <c r="B129" s="153">
        <v>2026</v>
      </c>
      <c r="C129" s="19" t="s">
        <v>258</v>
      </c>
      <c r="D129" s="18" t="str">
        <f>IFERROR(VLOOKUP(FORMULACIÓN!C129,Lists!$A$2:$B$6,2,FALSE),"")</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29" s="21" t="s">
        <v>259</v>
      </c>
      <c r="F129" s="21" t="s">
        <v>260</v>
      </c>
      <c r="G129" s="21" t="s">
        <v>1047</v>
      </c>
      <c r="H129" s="21" t="s">
        <v>261</v>
      </c>
      <c r="I129" s="47">
        <v>0.2</v>
      </c>
      <c r="J129" s="104" t="s">
        <v>1048</v>
      </c>
      <c r="K129" s="47">
        <v>0.15</v>
      </c>
      <c r="L129" s="21" t="s">
        <v>262</v>
      </c>
      <c r="M129" s="24" t="s">
        <v>618</v>
      </c>
      <c r="N129" s="24"/>
      <c r="O129" s="21" t="s">
        <v>1049</v>
      </c>
      <c r="P129" s="21" t="s">
        <v>1050</v>
      </c>
      <c r="Q129" s="21" t="s">
        <v>189</v>
      </c>
      <c r="R129" s="21" t="s">
        <v>167</v>
      </c>
      <c r="S129" s="21" t="s">
        <v>1051</v>
      </c>
      <c r="T129" s="21" t="s">
        <v>168</v>
      </c>
      <c r="U129" s="21">
        <v>2</v>
      </c>
      <c r="V129" s="21">
        <v>1</v>
      </c>
      <c r="W129" s="21">
        <v>1</v>
      </c>
      <c r="X129" s="21">
        <f ca="1">IFERROR(IF($T129=Lists!$S$2,SUM(FORMULACIÓN!U129:W129),IF(FORMULACIÓN!$T129=Lists!$S$3,SUM(FORMULACIÓN!V129:W129),IF(FORMULACIÓN!$T129=Lists!$S$4,AVERAGE(FORMULACIÓN!V129:W129),IF(FORMULACIÓN!$T129=Lists!$S$5,OFFSET(U129,0,COUNTA(V129:W129)),IF(FORMULACIÓN!$T129=Lists!$S$6,AVERAGE(V129:W129),""))))),"")</f>
        <v>2</v>
      </c>
      <c r="Y129" s="20" t="str">
        <f ca="1">IF($R129=Lists!$R$3,TEXT(FORMULACIÓN!X129,"00,00%"),IF(FORMULACIÓN!X129=0,0,TEXT(FORMULACIÓN!X129,"##.###")))</f>
        <v>2</v>
      </c>
      <c r="Z129" s="93"/>
      <c r="AA129" s="94"/>
      <c r="AB129" s="95"/>
      <c r="AC129" s="95"/>
      <c r="AD129" s="95"/>
      <c r="AE129" s="95"/>
      <c r="AF129" s="95"/>
      <c r="AG129" s="95"/>
      <c r="AH129" s="95"/>
      <c r="AI129" s="95"/>
      <c r="AJ129" s="95"/>
      <c r="AK129" s="95"/>
      <c r="AL129" s="95"/>
      <c r="AM129" s="95"/>
      <c r="BD129" s="30"/>
      <c r="BE129" s="30"/>
      <c r="BF129" s="30"/>
      <c r="BG129" s="30"/>
      <c r="BH129" s="30"/>
      <c r="BI129" s="30"/>
      <c r="BJ129" s="30"/>
      <c r="BK129" s="30"/>
      <c r="BL129" s="30"/>
      <c r="BM129" s="30"/>
      <c r="BN129" s="105"/>
      <c r="BW129" s="1"/>
    </row>
    <row r="130" spans="1:75" s="32" customFormat="1" ht="71.400000000000006" hidden="1">
      <c r="A130" s="20">
        <f t="shared" si="1"/>
        <v>121</v>
      </c>
      <c r="B130" s="153">
        <v>2026</v>
      </c>
      <c r="C130" s="19" t="s">
        <v>258</v>
      </c>
      <c r="D130" s="18" t="str">
        <f>IFERROR(VLOOKUP(FORMULACIÓN!C130,Lists!$A$2:$B$6,2,FALSE),"")</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30" s="21" t="s">
        <v>259</v>
      </c>
      <c r="F130" s="21" t="s">
        <v>260</v>
      </c>
      <c r="G130" s="21" t="s">
        <v>1052</v>
      </c>
      <c r="H130" s="21" t="s">
        <v>261</v>
      </c>
      <c r="I130" s="47">
        <v>0.2</v>
      </c>
      <c r="J130" s="104" t="s">
        <v>1053</v>
      </c>
      <c r="K130" s="47">
        <v>0.2</v>
      </c>
      <c r="L130" s="21" t="s">
        <v>262</v>
      </c>
      <c r="M130" s="24" t="s">
        <v>618</v>
      </c>
      <c r="N130" s="24" t="s">
        <v>113</v>
      </c>
      <c r="O130" s="21" t="s">
        <v>1054</v>
      </c>
      <c r="P130" s="21" t="s">
        <v>1055</v>
      </c>
      <c r="Q130" s="21" t="s">
        <v>189</v>
      </c>
      <c r="R130" s="21" t="s">
        <v>164</v>
      </c>
      <c r="S130" s="21"/>
      <c r="T130" s="21" t="s">
        <v>165</v>
      </c>
      <c r="U130" s="21">
        <v>0.53810000000000002</v>
      </c>
      <c r="V130" s="21">
        <v>0.5</v>
      </c>
      <c r="W130" s="21">
        <v>0.5</v>
      </c>
      <c r="X130" s="21">
        <f ca="1">IFERROR(IF($T130=Lists!$S$2,SUM(FORMULACIÓN!U130:W130),IF(FORMULACIÓN!$T130=Lists!$S$3,SUM(FORMULACIÓN!V130:W130),IF(FORMULACIÓN!$T130=Lists!$S$4,AVERAGE(FORMULACIÓN!V130:W130),IF(FORMULACIÓN!$T130=Lists!$S$5,OFFSET(U130,0,COUNTA(V130:W130)),IF(FORMULACIÓN!$T130=Lists!$S$6,AVERAGE(V130:W130),""))))),"")</f>
        <v>0.5</v>
      </c>
      <c r="Y130" s="20" t="str">
        <f ca="1">IF($R130=Lists!$R$3,TEXT(FORMULACIÓN!X130,"00,00%"),IF(FORMULACIÓN!X130=0,0,TEXT(FORMULACIÓN!X130,"##.###")))</f>
        <v>50,00%</v>
      </c>
      <c r="Z130" s="93"/>
      <c r="AA130" s="94"/>
      <c r="AB130" s="95"/>
      <c r="AC130" s="95"/>
      <c r="AD130" s="95"/>
      <c r="AE130" s="95"/>
      <c r="AF130" s="95"/>
      <c r="AG130" s="95"/>
      <c r="AH130" s="95"/>
      <c r="AI130" s="95"/>
      <c r="AJ130" s="95"/>
      <c r="AK130" s="95"/>
      <c r="AL130" s="95"/>
      <c r="AM130" s="95"/>
      <c r="BD130" s="30"/>
      <c r="BE130" s="30"/>
      <c r="BF130" s="30"/>
      <c r="BG130" s="30"/>
      <c r="BH130" s="30"/>
      <c r="BI130" s="30"/>
      <c r="BJ130" s="30"/>
      <c r="BK130" s="30"/>
      <c r="BL130" s="30"/>
      <c r="BM130" s="30"/>
      <c r="BN130" s="105"/>
      <c r="BW130" s="1"/>
    </row>
    <row r="131" spans="1:75" s="32" customFormat="1" ht="71.400000000000006" hidden="1">
      <c r="A131" s="20">
        <f t="shared" si="1"/>
        <v>122</v>
      </c>
      <c r="B131" s="153">
        <v>2026</v>
      </c>
      <c r="C131" s="19" t="s">
        <v>258</v>
      </c>
      <c r="D131" s="18" t="str">
        <f>IFERROR(VLOOKUP(FORMULACIÓN!C131,Lists!$A$2:$B$6,2,FALSE),"")</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31" s="21" t="s">
        <v>259</v>
      </c>
      <c r="F131" s="21" t="s">
        <v>260</v>
      </c>
      <c r="G131" s="21" t="s">
        <v>1056</v>
      </c>
      <c r="H131" s="21" t="s">
        <v>261</v>
      </c>
      <c r="I131" s="47">
        <v>0.2</v>
      </c>
      <c r="J131" s="104" t="s">
        <v>1057</v>
      </c>
      <c r="K131" s="47">
        <v>0.2</v>
      </c>
      <c r="L131" s="21" t="s">
        <v>262</v>
      </c>
      <c r="M131" s="24" t="s">
        <v>618</v>
      </c>
      <c r="N131" s="24" t="s">
        <v>113</v>
      </c>
      <c r="O131" s="21" t="s">
        <v>1058</v>
      </c>
      <c r="P131" s="21" t="s">
        <v>1059</v>
      </c>
      <c r="Q131" s="21" t="s">
        <v>189</v>
      </c>
      <c r="R131" s="21" t="s">
        <v>164</v>
      </c>
      <c r="S131" s="21"/>
      <c r="T131" s="21" t="s">
        <v>165</v>
      </c>
      <c r="U131" s="21">
        <v>7.0000000000000007E-2</v>
      </c>
      <c r="V131" s="21">
        <v>0.5</v>
      </c>
      <c r="W131" s="21">
        <v>0.5</v>
      </c>
      <c r="X131" s="21">
        <f ca="1">IFERROR(IF($T131=Lists!$S$2,SUM(FORMULACIÓN!U131:W131),IF(FORMULACIÓN!$T131=Lists!$S$3,SUM(FORMULACIÓN!V131:W131),IF(FORMULACIÓN!$T131=Lists!$S$4,AVERAGE(FORMULACIÓN!V131:W131),IF(FORMULACIÓN!$T131=Lists!$S$5,OFFSET(U131,0,COUNTA(V131:W131)),IF(FORMULACIÓN!$T131=Lists!$S$6,AVERAGE(V131:W131),""))))),"")</f>
        <v>0.5</v>
      </c>
      <c r="Y131" s="20" t="str">
        <f ca="1">IF($R131=Lists!$R$3,TEXT(FORMULACIÓN!X131,"00,00%"),IF(FORMULACIÓN!X131=0,0,TEXT(FORMULACIÓN!X131,"##.###")))</f>
        <v>50,00%</v>
      </c>
      <c r="Z131" s="93"/>
      <c r="AA131" s="94"/>
      <c r="AB131" s="95"/>
      <c r="AC131" s="95"/>
      <c r="AD131" s="95"/>
      <c r="AE131" s="95"/>
      <c r="AF131" s="95"/>
      <c r="AG131" s="95"/>
      <c r="AH131" s="95"/>
      <c r="AI131" s="95"/>
      <c r="AJ131" s="95"/>
      <c r="AK131" s="95"/>
      <c r="AL131" s="95"/>
      <c r="AM131" s="95"/>
      <c r="BD131" s="30"/>
      <c r="BE131" s="30"/>
      <c r="BF131" s="30"/>
      <c r="BG131" s="30"/>
      <c r="BH131" s="30"/>
      <c r="BI131" s="30"/>
      <c r="BJ131" s="30"/>
      <c r="BK131" s="30"/>
      <c r="BL131" s="30"/>
      <c r="BM131" s="30"/>
      <c r="BN131" s="105"/>
      <c r="BW131" s="1"/>
    </row>
    <row r="132" spans="1:75" s="32" customFormat="1" ht="71.400000000000006" hidden="1">
      <c r="A132" s="20">
        <f t="shared" si="1"/>
        <v>123</v>
      </c>
      <c r="B132" s="153">
        <v>2026</v>
      </c>
      <c r="C132" s="19" t="s">
        <v>258</v>
      </c>
      <c r="D132" s="18" t="str">
        <f>IFERROR(VLOOKUP(FORMULACIÓN!C132,Lists!$A$2:$B$6,2,FALSE),"")</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32" s="21" t="s">
        <v>259</v>
      </c>
      <c r="F132" s="21" t="s">
        <v>260</v>
      </c>
      <c r="G132" s="21" t="s">
        <v>1060</v>
      </c>
      <c r="H132" s="21" t="s">
        <v>265</v>
      </c>
      <c r="I132" s="47">
        <v>0.2</v>
      </c>
      <c r="J132" s="104" t="s">
        <v>1061</v>
      </c>
      <c r="K132" s="47">
        <v>0.4</v>
      </c>
      <c r="L132" s="21" t="s">
        <v>1062</v>
      </c>
      <c r="M132" s="24" t="s">
        <v>1063</v>
      </c>
      <c r="N132" s="24"/>
      <c r="O132" s="21" t="s">
        <v>1064</v>
      </c>
      <c r="P132" s="21" t="s">
        <v>1065</v>
      </c>
      <c r="Q132" s="21" t="s">
        <v>163</v>
      </c>
      <c r="R132" s="21" t="s">
        <v>167</v>
      </c>
      <c r="S132" s="21" t="s">
        <v>1066</v>
      </c>
      <c r="T132" s="21" t="s">
        <v>168</v>
      </c>
      <c r="U132" s="21">
        <v>0</v>
      </c>
      <c r="V132" s="21">
        <v>0</v>
      </c>
      <c r="W132" s="21">
        <v>40</v>
      </c>
      <c r="X132" s="21">
        <f ca="1">IFERROR(IF($T132=Lists!$S$2,SUM(FORMULACIÓN!U132:W132),IF(FORMULACIÓN!$T132=Lists!$S$3,SUM(FORMULACIÓN!V132:W132),IF(FORMULACIÓN!$T132=Lists!$S$4,AVERAGE(FORMULACIÓN!V132:W132),IF(FORMULACIÓN!$T132=Lists!$S$5,OFFSET(U132,0,COUNTA(V132:W132)),IF(FORMULACIÓN!$T132=Lists!$S$6,AVERAGE(V132:W132),""))))),"")</f>
        <v>40</v>
      </c>
      <c r="Y132" s="20" t="str">
        <f ca="1">IF($R132=Lists!$R$3,TEXT(FORMULACIÓN!X132,"00,00%"),IF(FORMULACIÓN!X132=0,0,TEXT(FORMULACIÓN!X132,"##.###")))</f>
        <v>40</v>
      </c>
      <c r="Z132" s="93"/>
      <c r="AA132" s="94"/>
      <c r="AB132" s="95"/>
      <c r="AC132" s="95"/>
      <c r="AD132" s="95"/>
      <c r="AE132" s="95"/>
      <c r="AF132" s="95"/>
      <c r="AG132" s="95"/>
      <c r="AH132" s="95"/>
      <c r="AI132" s="95"/>
      <c r="AJ132" s="95"/>
      <c r="AK132" s="95"/>
      <c r="AL132" s="95"/>
      <c r="AM132" s="95"/>
      <c r="BD132" s="30"/>
      <c r="BE132" s="30"/>
      <c r="BF132" s="30"/>
      <c r="BG132" s="30"/>
      <c r="BH132" s="30"/>
      <c r="BI132" s="30"/>
      <c r="BJ132" s="30"/>
      <c r="BK132" s="30"/>
      <c r="BL132" s="30"/>
      <c r="BM132" s="30"/>
      <c r="BN132" s="105"/>
      <c r="BW132" s="1"/>
    </row>
    <row r="133" spans="1:75" s="32" customFormat="1" ht="71.400000000000006" hidden="1">
      <c r="A133" s="20">
        <f t="shared" si="1"/>
        <v>124</v>
      </c>
      <c r="B133" s="153">
        <v>2026</v>
      </c>
      <c r="C133" s="19" t="s">
        <v>258</v>
      </c>
      <c r="D133" s="18" t="str">
        <f>IFERROR(VLOOKUP(FORMULACIÓN!C133,Lists!$A$2:$B$6,2,FALSE),"")</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33" s="21" t="s">
        <v>259</v>
      </c>
      <c r="F133" s="21" t="s">
        <v>260</v>
      </c>
      <c r="G133" s="21" t="s">
        <v>1067</v>
      </c>
      <c r="H133" s="21" t="s">
        <v>265</v>
      </c>
      <c r="I133" s="47">
        <v>0.2</v>
      </c>
      <c r="J133" s="104" t="s">
        <v>1068</v>
      </c>
      <c r="K133" s="47">
        <v>0.6</v>
      </c>
      <c r="L133" s="21" t="s">
        <v>1062</v>
      </c>
      <c r="M133" s="24" t="s">
        <v>618</v>
      </c>
      <c r="N133" s="24"/>
      <c r="O133" s="21" t="s">
        <v>1069</v>
      </c>
      <c r="P133" s="21" t="s">
        <v>1070</v>
      </c>
      <c r="Q133" s="21" t="s">
        <v>189</v>
      </c>
      <c r="R133" s="21" t="s">
        <v>167</v>
      </c>
      <c r="S133" s="21" t="s">
        <v>1071</v>
      </c>
      <c r="T133" s="21" t="s">
        <v>168</v>
      </c>
      <c r="U133" s="21">
        <v>0</v>
      </c>
      <c r="V133" s="21">
        <v>0</v>
      </c>
      <c r="W133" s="21">
        <v>1</v>
      </c>
      <c r="X133" s="21">
        <f ca="1">IFERROR(IF($T133=Lists!$S$2,SUM(FORMULACIÓN!U133:W133),IF(FORMULACIÓN!$T133=Lists!$S$3,SUM(FORMULACIÓN!V133:W133),IF(FORMULACIÓN!$T133=Lists!$S$4,AVERAGE(FORMULACIÓN!V133:W133),IF(FORMULACIÓN!$T133=Lists!$S$5,OFFSET(U133,0,COUNTA(V133:W133)),IF(FORMULACIÓN!$T133=Lists!$S$6,AVERAGE(V133:W133),""))))),"")</f>
        <v>1</v>
      </c>
      <c r="Y133" s="20" t="str">
        <f ca="1">IF($R133=Lists!$R$3,TEXT(FORMULACIÓN!X133,"00,00%"),IF(FORMULACIÓN!X133=0,0,TEXT(FORMULACIÓN!X133,"##.###")))</f>
        <v>1</v>
      </c>
      <c r="Z133" s="93"/>
      <c r="AA133" s="94"/>
      <c r="AB133" s="95"/>
      <c r="AC133" s="95"/>
      <c r="AD133" s="95"/>
      <c r="AE133" s="95"/>
      <c r="AF133" s="95"/>
      <c r="AG133" s="95"/>
      <c r="AH133" s="95"/>
      <c r="AI133" s="95"/>
      <c r="AJ133" s="95"/>
      <c r="AK133" s="95"/>
      <c r="AL133" s="95"/>
      <c r="AM133" s="95"/>
      <c r="BD133" s="30"/>
      <c r="BE133" s="30"/>
      <c r="BF133" s="30"/>
      <c r="BG133" s="30"/>
      <c r="BH133" s="30"/>
      <c r="BI133" s="30"/>
      <c r="BJ133" s="30"/>
      <c r="BK133" s="30"/>
      <c r="BL133" s="30"/>
      <c r="BM133" s="30"/>
      <c r="BN133" s="105"/>
      <c r="BW133" s="1"/>
    </row>
    <row r="134" spans="1:75" s="32" customFormat="1" ht="91.8" hidden="1">
      <c r="A134" s="20">
        <f t="shared" si="1"/>
        <v>125</v>
      </c>
      <c r="B134" s="153">
        <v>2026</v>
      </c>
      <c r="C134" s="19" t="s">
        <v>258</v>
      </c>
      <c r="D134" s="18" t="str">
        <f>IFERROR(VLOOKUP(FORMULACIÓN!C134,Lists!$A$2:$B$6,2,FALSE),"")</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34" s="21" t="s">
        <v>266</v>
      </c>
      <c r="F134" s="21" t="s">
        <v>267</v>
      </c>
      <c r="G134" s="21" t="s">
        <v>1072</v>
      </c>
      <c r="H134" s="21" t="s">
        <v>268</v>
      </c>
      <c r="I134" s="47">
        <v>0.16</v>
      </c>
      <c r="J134" s="104" t="s">
        <v>1073</v>
      </c>
      <c r="K134" s="47">
        <v>0.25</v>
      </c>
      <c r="L134" s="21" t="s">
        <v>262</v>
      </c>
      <c r="M134" s="24" t="s">
        <v>937</v>
      </c>
      <c r="N134" s="24"/>
      <c r="O134" s="21" t="s">
        <v>1074</v>
      </c>
      <c r="P134" s="21" t="s">
        <v>1075</v>
      </c>
      <c r="Q134" s="21" t="s">
        <v>163</v>
      </c>
      <c r="R134" s="21" t="s">
        <v>167</v>
      </c>
      <c r="S134" s="21"/>
      <c r="T134" s="21" t="s">
        <v>209</v>
      </c>
      <c r="U134" s="21">
        <v>0</v>
      </c>
      <c r="V134" s="21">
        <v>0</v>
      </c>
      <c r="W134" s="21">
        <v>1</v>
      </c>
      <c r="X134" s="21">
        <f ca="1">IFERROR(IF($T134=Lists!$S$2,SUM(FORMULACIÓN!U134:W134),IF(FORMULACIÓN!$T134=Lists!$S$3,SUM(FORMULACIÓN!V134:W134),IF(FORMULACIÓN!$T134=Lists!$S$4,AVERAGE(FORMULACIÓN!V134:W134),IF(FORMULACIÓN!$T134=Lists!$S$5,OFFSET(U134,0,COUNTA(V134:W134)),IF(FORMULACIÓN!$T134=Lists!$S$6,AVERAGE(V134:W134),""))))),"")</f>
        <v>1</v>
      </c>
      <c r="Y134" s="20" t="str">
        <f ca="1">IF($R134=Lists!$R$3,TEXT(FORMULACIÓN!X134,"00,00%"),IF(FORMULACIÓN!X134=0,0,TEXT(FORMULACIÓN!X134,"##.###")))</f>
        <v>1</v>
      </c>
      <c r="Z134" s="93"/>
      <c r="AA134" s="94"/>
      <c r="AB134" s="95"/>
      <c r="AC134" s="95"/>
      <c r="AD134" s="95"/>
      <c r="AE134" s="95"/>
      <c r="AF134" s="95"/>
      <c r="AG134" s="95"/>
      <c r="AH134" s="95"/>
      <c r="AI134" s="95"/>
      <c r="AJ134" s="95"/>
      <c r="AK134" s="95"/>
      <c r="AL134" s="95"/>
      <c r="AM134" s="95"/>
      <c r="BD134" s="30"/>
      <c r="BE134" s="30"/>
      <c r="BF134" s="30"/>
      <c r="BG134" s="30"/>
      <c r="BH134" s="30"/>
      <c r="BI134" s="30"/>
      <c r="BJ134" s="30"/>
      <c r="BK134" s="30"/>
      <c r="BL134" s="30"/>
      <c r="BM134" s="30"/>
      <c r="BN134" s="105"/>
      <c r="BW134" s="1"/>
    </row>
    <row r="135" spans="1:75" s="32" customFormat="1" ht="91.8" hidden="1">
      <c r="A135" s="20">
        <f t="shared" si="1"/>
        <v>126</v>
      </c>
      <c r="B135" s="153">
        <v>2026</v>
      </c>
      <c r="C135" s="19" t="s">
        <v>258</v>
      </c>
      <c r="D135" s="18" t="str">
        <f>IFERROR(VLOOKUP(FORMULACIÓN!C135,Lists!$A$2:$B$6,2,FALSE),"")</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35" s="21" t="s">
        <v>266</v>
      </c>
      <c r="F135" s="21" t="s">
        <v>267</v>
      </c>
      <c r="G135" s="21" t="s">
        <v>1072</v>
      </c>
      <c r="H135" s="21" t="s">
        <v>268</v>
      </c>
      <c r="I135" s="47">
        <v>0.16</v>
      </c>
      <c r="J135" s="104" t="s">
        <v>1076</v>
      </c>
      <c r="K135" s="47">
        <v>0.25</v>
      </c>
      <c r="L135" s="21" t="s">
        <v>262</v>
      </c>
      <c r="M135" s="24" t="s">
        <v>937</v>
      </c>
      <c r="N135" s="24"/>
      <c r="O135" s="21" t="s">
        <v>1077</v>
      </c>
      <c r="P135" s="21" t="s">
        <v>1078</v>
      </c>
      <c r="Q135" s="21" t="s">
        <v>189</v>
      </c>
      <c r="R135" s="21" t="s">
        <v>167</v>
      </c>
      <c r="S135" s="21" t="s">
        <v>1079</v>
      </c>
      <c r="T135" s="21" t="s">
        <v>168</v>
      </c>
      <c r="U135" s="21">
        <v>0</v>
      </c>
      <c r="V135" s="21">
        <v>0</v>
      </c>
      <c r="W135" s="21">
        <v>1</v>
      </c>
      <c r="X135" s="21">
        <f ca="1">IFERROR(IF($T135=Lists!$S$2,SUM(FORMULACIÓN!U135:W135),IF(FORMULACIÓN!$T135=Lists!$S$3,SUM(FORMULACIÓN!V135:W135),IF(FORMULACIÓN!$T135=Lists!$S$4,AVERAGE(FORMULACIÓN!V135:W135),IF(FORMULACIÓN!$T135=Lists!$S$5,OFFSET(U135,0,COUNTA(V135:W135)),IF(FORMULACIÓN!$T135=Lists!$S$6,AVERAGE(V135:W135),""))))),"")</f>
        <v>1</v>
      </c>
      <c r="Y135" s="20" t="str">
        <f ca="1">IF($R135=Lists!$R$3,TEXT(FORMULACIÓN!X135,"00,00%"),IF(FORMULACIÓN!X135=0,0,TEXT(FORMULACIÓN!X135,"##.###")))</f>
        <v>1</v>
      </c>
      <c r="Z135" s="93"/>
      <c r="AA135" s="94"/>
      <c r="AB135" s="95"/>
      <c r="AC135" s="95"/>
      <c r="AD135" s="95"/>
      <c r="AE135" s="95"/>
      <c r="AF135" s="95"/>
      <c r="AG135" s="95"/>
      <c r="AH135" s="95"/>
      <c r="AI135" s="95"/>
      <c r="AJ135" s="95"/>
      <c r="AK135" s="95"/>
      <c r="AL135" s="95"/>
      <c r="AM135" s="95"/>
      <c r="BD135" s="30"/>
      <c r="BE135" s="30"/>
      <c r="BF135" s="30"/>
      <c r="BG135" s="30"/>
      <c r="BH135" s="30"/>
      <c r="BI135" s="30"/>
      <c r="BJ135" s="30"/>
      <c r="BK135" s="30"/>
      <c r="BL135" s="30"/>
      <c r="BM135" s="30"/>
      <c r="BN135" s="105"/>
      <c r="BW135" s="1"/>
    </row>
    <row r="136" spans="1:75" s="32" customFormat="1" ht="61.2" hidden="1">
      <c r="A136" s="20">
        <f t="shared" si="1"/>
        <v>127</v>
      </c>
      <c r="B136" s="153">
        <v>2026</v>
      </c>
      <c r="C136" s="19" t="s">
        <v>258</v>
      </c>
      <c r="D136" s="18" t="str">
        <f>IFERROR(VLOOKUP(FORMULACIÓN!C136,Lists!$A$2:$B$6,2,FALSE),"")</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36" s="21" t="s">
        <v>1080</v>
      </c>
      <c r="F136" s="21" t="s">
        <v>267</v>
      </c>
      <c r="G136" s="21" t="s">
        <v>1081</v>
      </c>
      <c r="H136" s="21" t="s">
        <v>268</v>
      </c>
      <c r="I136" s="47">
        <v>0.16</v>
      </c>
      <c r="J136" s="104" t="s">
        <v>1082</v>
      </c>
      <c r="K136" s="47">
        <v>0.25</v>
      </c>
      <c r="L136" s="21" t="s">
        <v>262</v>
      </c>
      <c r="M136" s="24" t="s">
        <v>1083</v>
      </c>
      <c r="N136" s="24"/>
      <c r="O136" s="21" t="s">
        <v>1084</v>
      </c>
      <c r="P136" s="21" t="s">
        <v>1085</v>
      </c>
      <c r="Q136" s="21" t="s">
        <v>163</v>
      </c>
      <c r="R136" s="21" t="s">
        <v>167</v>
      </c>
      <c r="S136" s="21" t="s">
        <v>1086</v>
      </c>
      <c r="T136" s="21" t="s">
        <v>168</v>
      </c>
      <c r="U136" s="21">
        <v>5</v>
      </c>
      <c r="V136" s="21">
        <v>1</v>
      </c>
      <c r="W136" s="21">
        <v>2</v>
      </c>
      <c r="X136" s="21">
        <f ca="1">IFERROR(IF($T136=Lists!$S$2,SUM(FORMULACIÓN!U136:W136),IF(FORMULACIÓN!$T136=Lists!$S$3,SUM(FORMULACIÓN!V136:W136),IF(FORMULACIÓN!$T136=Lists!$S$4,AVERAGE(FORMULACIÓN!V136:W136),IF(FORMULACIÓN!$T136=Lists!$S$5,OFFSET(U136,0,COUNTA(V136:W136)),IF(FORMULACIÓN!$T136=Lists!$S$6,AVERAGE(V136:W136),""))))),"")</f>
        <v>3</v>
      </c>
      <c r="Y136" s="20" t="str">
        <f ca="1">IF($R136=Lists!$R$3,TEXT(FORMULACIÓN!X136,"00,00%"),IF(FORMULACIÓN!X136=0,0,TEXT(FORMULACIÓN!X136,"##.###")))</f>
        <v>3</v>
      </c>
      <c r="Z136" s="93"/>
      <c r="AA136" s="94"/>
      <c r="AB136" s="95"/>
      <c r="AC136" s="95"/>
      <c r="AD136" s="95"/>
      <c r="AE136" s="95"/>
      <c r="AF136" s="95"/>
      <c r="AG136" s="95"/>
      <c r="AH136" s="95"/>
      <c r="AI136" s="95"/>
      <c r="AJ136" s="95"/>
      <c r="AK136" s="95"/>
      <c r="AL136" s="95"/>
      <c r="AM136" s="95"/>
      <c r="BD136" s="30"/>
      <c r="BE136" s="30"/>
      <c r="BF136" s="30"/>
      <c r="BG136" s="30"/>
      <c r="BH136" s="30"/>
      <c r="BI136" s="30"/>
      <c r="BJ136" s="30"/>
      <c r="BK136" s="30"/>
      <c r="BL136" s="30"/>
      <c r="BM136" s="30"/>
      <c r="BN136" s="105"/>
      <c r="BW136" s="1"/>
    </row>
    <row r="137" spans="1:75" s="32" customFormat="1" ht="61.2" hidden="1">
      <c r="A137" s="20">
        <f t="shared" si="1"/>
        <v>128</v>
      </c>
      <c r="B137" s="153">
        <v>2026</v>
      </c>
      <c r="C137" s="19" t="s">
        <v>258</v>
      </c>
      <c r="D137" s="18" t="str">
        <f>IFERROR(VLOOKUP(FORMULACIÓN!C137,Lists!$A$2:$B$6,2,FALSE),"")</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37" s="21" t="s">
        <v>263</v>
      </c>
      <c r="F137" s="21" t="s">
        <v>267</v>
      </c>
      <c r="G137" s="21" t="s">
        <v>1087</v>
      </c>
      <c r="H137" s="21" t="s">
        <v>268</v>
      </c>
      <c r="I137" s="47">
        <v>0.16</v>
      </c>
      <c r="J137" s="104" t="s">
        <v>1088</v>
      </c>
      <c r="K137" s="47">
        <v>0.25</v>
      </c>
      <c r="L137" s="21" t="s">
        <v>262</v>
      </c>
      <c r="M137" s="24" t="s">
        <v>1089</v>
      </c>
      <c r="N137" s="24"/>
      <c r="O137" s="21" t="s">
        <v>1090</v>
      </c>
      <c r="P137" s="21" t="s">
        <v>1091</v>
      </c>
      <c r="Q137" s="21" t="s">
        <v>163</v>
      </c>
      <c r="R137" s="21" t="s">
        <v>167</v>
      </c>
      <c r="S137" s="21"/>
      <c r="T137" s="21" t="s">
        <v>168</v>
      </c>
      <c r="U137" s="21">
        <v>9</v>
      </c>
      <c r="V137" s="21">
        <v>0</v>
      </c>
      <c r="W137" s="21">
        <v>7</v>
      </c>
      <c r="X137" s="21">
        <f ca="1">IFERROR(IF($T137=Lists!$S$2,SUM(FORMULACIÓN!U137:W137),IF(FORMULACIÓN!$T137=Lists!$S$3,SUM(FORMULACIÓN!V137:W137),IF(FORMULACIÓN!$T137=Lists!$S$4,AVERAGE(FORMULACIÓN!V137:W137),IF(FORMULACIÓN!$T137=Lists!$S$5,OFFSET(U137,0,COUNTA(V137:W137)),IF(FORMULACIÓN!$T137=Lists!$S$6,AVERAGE(V137:W137),""))))),"")</f>
        <v>7</v>
      </c>
      <c r="Y137" s="20" t="str">
        <f ca="1">IF($R137=Lists!$R$3,TEXT(FORMULACIÓN!X137,"00,00%"),IF(FORMULACIÓN!X137=0,0,TEXT(FORMULACIÓN!X137,"##.###")))</f>
        <v>7</v>
      </c>
      <c r="Z137" s="93"/>
      <c r="AA137" s="94"/>
      <c r="AB137" s="95"/>
      <c r="AC137" s="95"/>
      <c r="AD137" s="95"/>
      <c r="AE137" s="95"/>
      <c r="AF137" s="95"/>
      <c r="AG137" s="95"/>
      <c r="AH137" s="95"/>
      <c r="AI137" s="95"/>
      <c r="AJ137" s="95"/>
      <c r="AK137" s="95"/>
      <c r="AL137" s="95"/>
      <c r="AM137" s="95"/>
      <c r="BD137" s="30"/>
      <c r="BE137" s="30"/>
      <c r="BF137" s="30"/>
      <c r="BG137" s="30"/>
      <c r="BH137" s="30"/>
      <c r="BI137" s="30"/>
      <c r="BJ137" s="30"/>
      <c r="BK137" s="30"/>
      <c r="BL137" s="30"/>
      <c r="BM137" s="30"/>
      <c r="BN137" s="105"/>
      <c r="BW137" s="1"/>
    </row>
    <row r="138" spans="1:75" s="32" customFormat="1" ht="61.2" hidden="1">
      <c r="A138" s="20">
        <f t="shared" si="1"/>
        <v>129</v>
      </c>
      <c r="B138" s="153">
        <v>2026</v>
      </c>
      <c r="C138" s="19" t="s">
        <v>258</v>
      </c>
      <c r="D138" s="18" t="str">
        <f>IFERROR(VLOOKUP(FORMULACIÓN!C138,Lists!$A$2:$B$6,2,FALSE),"")</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38" s="21" t="s">
        <v>269</v>
      </c>
      <c r="F138" s="21" t="s">
        <v>267</v>
      </c>
      <c r="G138" s="21" t="s">
        <v>1092</v>
      </c>
      <c r="H138" s="21" t="s">
        <v>270</v>
      </c>
      <c r="I138" s="47">
        <v>7.0000000000000007E-2</v>
      </c>
      <c r="J138" s="104" t="s">
        <v>1093</v>
      </c>
      <c r="K138" s="47">
        <v>1</v>
      </c>
      <c r="L138" s="21" t="s">
        <v>1062</v>
      </c>
      <c r="M138" s="24" t="s">
        <v>1089</v>
      </c>
      <c r="N138" s="24"/>
      <c r="O138" s="21" t="s">
        <v>1094</v>
      </c>
      <c r="P138" s="21" t="s">
        <v>1095</v>
      </c>
      <c r="Q138" s="21" t="s">
        <v>163</v>
      </c>
      <c r="R138" s="21" t="s">
        <v>167</v>
      </c>
      <c r="S138" s="21"/>
      <c r="T138" s="21" t="s">
        <v>168</v>
      </c>
      <c r="U138" s="21">
        <v>18</v>
      </c>
      <c r="V138" s="21">
        <v>0</v>
      </c>
      <c r="W138" s="21">
        <v>10</v>
      </c>
      <c r="X138" s="21">
        <f ca="1">IFERROR(IF($T138=Lists!$S$2,SUM(FORMULACIÓN!U138:W138),IF(FORMULACIÓN!$T138=Lists!$S$3,SUM(FORMULACIÓN!V138:W138),IF(FORMULACIÓN!$T138=Lists!$S$4,AVERAGE(FORMULACIÓN!V138:W138),IF(FORMULACIÓN!$T138=Lists!$S$5,OFFSET(U138,0,COUNTA(V138:W138)),IF(FORMULACIÓN!$T138=Lists!$S$6,AVERAGE(V138:W138),""))))),"")</f>
        <v>10</v>
      </c>
      <c r="Y138" s="20" t="str">
        <f ca="1">IF($R138=Lists!$R$3,TEXT(FORMULACIÓN!X138,"00,00%"),IF(FORMULACIÓN!X138=0,0,TEXT(FORMULACIÓN!X138,"##.###")))</f>
        <v>10</v>
      </c>
      <c r="Z138" s="93"/>
      <c r="AA138" s="94"/>
      <c r="AB138" s="95"/>
      <c r="AC138" s="95"/>
      <c r="AD138" s="95"/>
      <c r="AE138" s="95"/>
      <c r="AF138" s="95"/>
      <c r="AG138" s="95"/>
      <c r="AH138" s="95"/>
      <c r="AI138" s="95"/>
      <c r="AJ138" s="95"/>
      <c r="AK138" s="95"/>
      <c r="AL138" s="95"/>
      <c r="AM138" s="95"/>
      <c r="BD138" s="30"/>
      <c r="BE138" s="30"/>
      <c r="BF138" s="30"/>
      <c r="BG138" s="30"/>
      <c r="BH138" s="30"/>
      <c r="BI138" s="30"/>
      <c r="BJ138" s="30"/>
      <c r="BK138" s="30"/>
      <c r="BL138" s="30"/>
      <c r="BM138" s="30"/>
      <c r="BN138" s="105"/>
      <c r="BW138" s="1"/>
    </row>
    <row r="139" spans="1:75" s="32" customFormat="1" ht="61.2" hidden="1">
      <c r="A139" s="20">
        <f t="shared" si="1"/>
        <v>130</v>
      </c>
      <c r="B139" s="153">
        <v>2026</v>
      </c>
      <c r="C139" s="19" t="s">
        <v>258</v>
      </c>
      <c r="D139" s="18" t="str">
        <f>IFERROR(VLOOKUP(FORMULACIÓN!C139,Lists!$A$2:$B$6,2,FALSE),"")</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39" s="21" t="s">
        <v>271</v>
      </c>
      <c r="F139" s="21" t="s">
        <v>272</v>
      </c>
      <c r="G139" s="21" t="s">
        <v>1096</v>
      </c>
      <c r="H139" s="21" t="s">
        <v>273</v>
      </c>
      <c r="I139" s="47">
        <v>0.2</v>
      </c>
      <c r="J139" s="104" t="s">
        <v>1097</v>
      </c>
      <c r="K139" s="47">
        <v>0.25</v>
      </c>
      <c r="L139" s="21" t="s">
        <v>1062</v>
      </c>
      <c r="M139" s="24" t="s">
        <v>591</v>
      </c>
      <c r="N139" s="24"/>
      <c r="O139" s="21" t="s">
        <v>1098</v>
      </c>
      <c r="P139" s="21" t="s">
        <v>1099</v>
      </c>
      <c r="Q139" s="21" t="s">
        <v>163</v>
      </c>
      <c r="R139" s="21" t="s">
        <v>164</v>
      </c>
      <c r="S139" s="21"/>
      <c r="T139" s="21" t="s">
        <v>190</v>
      </c>
      <c r="U139" s="21" t="s">
        <v>1100</v>
      </c>
      <c r="V139" s="21">
        <v>0.33</v>
      </c>
      <c r="W139" s="21">
        <v>0.33</v>
      </c>
      <c r="X139" s="21">
        <f ca="1">IFERROR(IF($T139=Lists!$S$2,SUM(FORMULACIÓN!U139:W139),IF(FORMULACIÓN!$T139=Lists!$S$3,SUM(FORMULACIÓN!V139:W139),IF(FORMULACIÓN!$T139=Lists!$S$4,AVERAGE(FORMULACIÓN!V139:W139),IF(FORMULACIÓN!$T139=Lists!$S$5,OFFSET(U139,0,COUNTA(V139:W139)),IF(FORMULACIÓN!$T139=Lists!$S$6,AVERAGE(V139:W139),""))))),"")</f>
        <v>0.33</v>
      </c>
      <c r="Y139" s="20" t="str">
        <f ca="1">IF($R139=Lists!$R$3,TEXT(FORMULACIÓN!X139,"00,00%"),IF(FORMULACIÓN!X139=0,0,TEXT(FORMULACIÓN!X139,"##.###")))</f>
        <v>33,00%</v>
      </c>
      <c r="Z139" s="93"/>
      <c r="AA139" s="94"/>
      <c r="AB139" s="95"/>
      <c r="AC139" s="95"/>
      <c r="AD139" s="95"/>
      <c r="AE139" s="95"/>
      <c r="AF139" s="95"/>
      <c r="AG139" s="95"/>
      <c r="AH139" s="95"/>
      <c r="AI139" s="95"/>
      <c r="AJ139" s="95"/>
      <c r="AK139" s="95"/>
      <c r="AL139" s="95"/>
      <c r="AM139" s="95"/>
      <c r="BD139" s="30"/>
      <c r="BE139" s="30"/>
      <c r="BF139" s="30"/>
      <c r="BG139" s="30"/>
      <c r="BH139" s="30"/>
      <c r="BI139" s="30"/>
      <c r="BJ139" s="30"/>
      <c r="BK139" s="30"/>
      <c r="BL139" s="30"/>
      <c r="BM139" s="30"/>
      <c r="BN139" s="105"/>
      <c r="BW139" s="1"/>
    </row>
    <row r="140" spans="1:75" s="32" customFormat="1" ht="61.2" hidden="1">
      <c r="A140" s="20">
        <f t="shared" ref="A140:A203" si="2">IF(C140&lt;&gt;"",+A139+1,"")</f>
        <v>131</v>
      </c>
      <c r="B140" s="153">
        <v>2026</v>
      </c>
      <c r="C140" s="19" t="s">
        <v>258</v>
      </c>
      <c r="D140" s="18" t="str">
        <f>IFERROR(VLOOKUP(FORMULACIÓN!C140,Lists!$A$2:$B$6,2,FALSE),"")</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40" s="21" t="s">
        <v>271</v>
      </c>
      <c r="F140" s="21" t="s">
        <v>272</v>
      </c>
      <c r="G140" s="21" t="s">
        <v>1101</v>
      </c>
      <c r="H140" s="21" t="s">
        <v>273</v>
      </c>
      <c r="I140" s="47">
        <v>0.2</v>
      </c>
      <c r="J140" s="104" t="s">
        <v>1102</v>
      </c>
      <c r="K140" s="47">
        <v>0.25</v>
      </c>
      <c r="L140" s="21" t="s">
        <v>1062</v>
      </c>
      <c r="M140" s="24" t="s">
        <v>1089</v>
      </c>
      <c r="N140" s="24"/>
      <c r="O140" s="21" t="s">
        <v>1103</v>
      </c>
      <c r="P140" s="21" t="s">
        <v>1104</v>
      </c>
      <c r="Q140" s="21" t="s">
        <v>163</v>
      </c>
      <c r="R140" s="21" t="s">
        <v>164</v>
      </c>
      <c r="S140" s="21"/>
      <c r="T140" s="21" t="s">
        <v>190</v>
      </c>
      <c r="U140" s="21" t="s">
        <v>1105</v>
      </c>
      <c r="V140" s="21">
        <v>0.15</v>
      </c>
      <c r="W140" s="21">
        <v>0.15</v>
      </c>
      <c r="X140" s="21">
        <f ca="1">IFERROR(IF($T140=Lists!$S$2,SUM(FORMULACIÓN!U140:W140),IF(FORMULACIÓN!$T140=Lists!$S$3,SUM(FORMULACIÓN!V140:W140),IF(FORMULACIÓN!$T140=Lists!$S$4,AVERAGE(FORMULACIÓN!V140:W140),IF(FORMULACIÓN!$T140=Lists!$S$5,OFFSET(U140,0,COUNTA(V140:W140)),IF(FORMULACIÓN!$T140=Lists!$S$6,AVERAGE(V140:W140),""))))),"")</f>
        <v>0.15</v>
      </c>
      <c r="Y140" s="20" t="str">
        <f ca="1">IF($R140=Lists!$R$3,TEXT(FORMULACIÓN!X140,"00,00%"),IF(FORMULACIÓN!X140=0,0,TEXT(FORMULACIÓN!X140,"##.###")))</f>
        <v>15,00%</v>
      </c>
      <c r="Z140" s="93"/>
      <c r="AA140" s="94"/>
      <c r="AB140" s="95"/>
      <c r="AC140" s="95"/>
      <c r="AD140" s="95"/>
      <c r="AE140" s="95"/>
      <c r="AF140" s="95"/>
      <c r="AG140" s="95"/>
      <c r="AH140" s="95"/>
      <c r="AI140" s="95"/>
      <c r="AJ140" s="95"/>
      <c r="AK140" s="95"/>
      <c r="AL140" s="95"/>
      <c r="AM140" s="95"/>
      <c r="BD140" s="30"/>
      <c r="BE140" s="30"/>
      <c r="BF140" s="30"/>
      <c r="BG140" s="30"/>
      <c r="BH140" s="30"/>
      <c r="BI140" s="30"/>
      <c r="BJ140" s="30"/>
      <c r="BK140" s="30"/>
      <c r="BL140" s="30"/>
      <c r="BM140" s="30"/>
      <c r="BN140" s="105"/>
      <c r="BW140" s="1"/>
    </row>
    <row r="141" spans="1:75" s="32" customFormat="1" ht="61.2" hidden="1">
      <c r="A141" s="20">
        <f t="shared" si="2"/>
        <v>132</v>
      </c>
      <c r="B141" s="153">
        <v>2026</v>
      </c>
      <c r="C141" s="19" t="s">
        <v>258</v>
      </c>
      <c r="D141" s="18" t="str">
        <f>IFERROR(VLOOKUP(FORMULACIÓN!C141,Lists!$A$2:$B$6,2,FALSE),"")</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41" s="21" t="s">
        <v>271</v>
      </c>
      <c r="F141" s="21" t="s">
        <v>272</v>
      </c>
      <c r="G141" s="21" t="s">
        <v>1096</v>
      </c>
      <c r="H141" s="21" t="s">
        <v>273</v>
      </c>
      <c r="I141" s="47">
        <v>0.2</v>
      </c>
      <c r="J141" s="104" t="s">
        <v>1106</v>
      </c>
      <c r="K141" s="47">
        <v>0.1</v>
      </c>
      <c r="L141" s="21" t="s">
        <v>1062</v>
      </c>
      <c r="M141" s="24" t="s">
        <v>618</v>
      </c>
      <c r="N141" s="24"/>
      <c r="O141" s="21" t="s">
        <v>1107</v>
      </c>
      <c r="P141" s="21" t="s">
        <v>1108</v>
      </c>
      <c r="Q141" s="21" t="s">
        <v>189</v>
      </c>
      <c r="R141" s="21" t="s">
        <v>164</v>
      </c>
      <c r="S141" s="21"/>
      <c r="T141" s="21" t="s">
        <v>190</v>
      </c>
      <c r="U141" s="21" t="s">
        <v>1109</v>
      </c>
      <c r="V141" s="21">
        <v>0.38</v>
      </c>
      <c r="W141" s="21">
        <v>0.38</v>
      </c>
      <c r="X141" s="21">
        <f ca="1">IFERROR(IF($T141=Lists!$S$2,SUM(FORMULACIÓN!U141:W141),IF(FORMULACIÓN!$T141=Lists!$S$3,SUM(FORMULACIÓN!V141:W141),IF(FORMULACIÓN!$T141=Lists!$S$4,AVERAGE(FORMULACIÓN!V141:W141),IF(FORMULACIÓN!$T141=Lists!$S$5,OFFSET(U141,0,COUNTA(V141:W141)),IF(FORMULACIÓN!$T141=Lists!$S$6,AVERAGE(V141:W141),""))))),"")</f>
        <v>0.38</v>
      </c>
      <c r="Y141" s="20" t="str">
        <f ca="1">IF($R141=Lists!$R$3,TEXT(FORMULACIÓN!X141,"00,00%"),IF(FORMULACIÓN!X141=0,0,TEXT(FORMULACIÓN!X141,"##.###")))</f>
        <v>38,00%</v>
      </c>
      <c r="Z141" s="93"/>
      <c r="AA141" s="94"/>
      <c r="AB141" s="95"/>
      <c r="AC141" s="95"/>
      <c r="AD141" s="95"/>
      <c r="AE141" s="95"/>
      <c r="AF141" s="95"/>
      <c r="AG141" s="95"/>
      <c r="AH141" s="95"/>
      <c r="AI141" s="95"/>
      <c r="AJ141" s="95"/>
      <c r="AK141" s="95"/>
      <c r="AL141" s="95"/>
      <c r="AM141" s="95"/>
      <c r="BD141" s="30"/>
      <c r="BE141" s="30"/>
      <c r="BF141" s="30"/>
      <c r="BG141" s="30"/>
      <c r="BH141" s="30"/>
      <c r="BI141" s="30"/>
      <c r="BJ141" s="30"/>
      <c r="BK141" s="30"/>
      <c r="BL141" s="30"/>
      <c r="BM141" s="30"/>
      <c r="BN141" s="105"/>
      <c r="BW141" s="1"/>
    </row>
    <row r="142" spans="1:75" s="32" customFormat="1" ht="61.2" hidden="1">
      <c r="A142" s="20">
        <f t="shared" si="2"/>
        <v>133</v>
      </c>
      <c r="B142" s="153">
        <v>2026</v>
      </c>
      <c r="C142" s="19" t="s">
        <v>258</v>
      </c>
      <c r="D142" s="18" t="str">
        <f>IFERROR(VLOOKUP(FORMULACIÓN!C142,Lists!$A$2:$B$6,2,FALSE),"")</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42" s="21" t="s">
        <v>271</v>
      </c>
      <c r="F142" s="21" t="s">
        <v>272</v>
      </c>
      <c r="G142" s="21" t="s">
        <v>1096</v>
      </c>
      <c r="H142" s="21" t="s">
        <v>273</v>
      </c>
      <c r="I142" s="47">
        <v>0.2</v>
      </c>
      <c r="J142" s="104" t="s">
        <v>1110</v>
      </c>
      <c r="K142" s="47">
        <v>0.15</v>
      </c>
      <c r="L142" s="21" t="s">
        <v>1062</v>
      </c>
      <c r="M142" s="24" t="s">
        <v>618</v>
      </c>
      <c r="N142" s="24"/>
      <c r="O142" s="21" t="s">
        <v>1111</v>
      </c>
      <c r="P142" s="21" t="s">
        <v>1112</v>
      </c>
      <c r="Q142" s="21" t="s">
        <v>189</v>
      </c>
      <c r="R142" s="21" t="s">
        <v>164</v>
      </c>
      <c r="S142" s="21"/>
      <c r="T142" s="21" t="s">
        <v>190</v>
      </c>
      <c r="U142" s="21" t="s">
        <v>1113</v>
      </c>
      <c r="V142" s="21">
        <v>0.19</v>
      </c>
      <c r="W142" s="21">
        <v>0.19</v>
      </c>
      <c r="X142" s="21">
        <f ca="1">IFERROR(IF($T142=Lists!$S$2,SUM(FORMULACIÓN!U142:W142),IF(FORMULACIÓN!$T142=Lists!$S$3,SUM(FORMULACIÓN!V142:W142),IF(FORMULACIÓN!$T142=Lists!$S$4,AVERAGE(FORMULACIÓN!V142:W142),IF(FORMULACIÓN!$T142=Lists!$S$5,OFFSET(U142,0,COUNTA(V142:W142)),IF(FORMULACIÓN!$T142=Lists!$S$6,AVERAGE(V142:W142),""))))),"")</f>
        <v>0.19</v>
      </c>
      <c r="Y142" s="20" t="str">
        <f ca="1">IF($R142=Lists!$R$3,TEXT(FORMULACIÓN!X142,"00,00%"),IF(FORMULACIÓN!X142=0,0,TEXT(FORMULACIÓN!X142,"##.###")))</f>
        <v>19,00%</v>
      </c>
      <c r="Z142" s="93"/>
      <c r="AA142" s="94"/>
      <c r="AB142" s="95"/>
      <c r="AC142" s="95"/>
      <c r="AD142" s="95"/>
      <c r="AE142" s="95"/>
      <c r="AF142" s="95"/>
      <c r="AG142" s="95"/>
      <c r="AH142" s="95"/>
      <c r="AI142" s="95"/>
      <c r="AJ142" s="95"/>
      <c r="AK142" s="95"/>
      <c r="AL142" s="95"/>
      <c r="AM142" s="95"/>
      <c r="BD142" s="30"/>
      <c r="BE142" s="30"/>
      <c r="BF142" s="30"/>
      <c r="BG142" s="30"/>
      <c r="BH142" s="30"/>
      <c r="BI142" s="30"/>
      <c r="BJ142" s="30"/>
      <c r="BK142" s="30"/>
      <c r="BL142" s="30"/>
      <c r="BM142" s="30"/>
      <c r="BN142" s="105"/>
      <c r="BW142" s="1"/>
    </row>
    <row r="143" spans="1:75" s="32" customFormat="1" ht="61.2" hidden="1">
      <c r="A143" s="20">
        <f t="shared" si="2"/>
        <v>134</v>
      </c>
      <c r="B143" s="153">
        <v>2026</v>
      </c>
      <c r="C143" s="19" t="s">
        <v>258</v>
      </c>
      <c r="D143" s="18" t="str">
        <f>IFERROR(VLOOKUP(FORMULACIÓN!C143,Lists!$A$2:$B$6,2,FALSE),"")</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43" s="21" t="s">
        <v>271</v>
      </c>
      <c r="F143" s="21" t="s">
        <v>272</v>
      </c>
      <c r="G143" s="21" t="s">
        <v>1096</v>
      </c>
      <c r="H143" s="21" t="s">
        <v>273</v>
      </c>
      <c r="I143" s="47">
        <v>0.2</v>
      </c>
      <c r="J143" s="104" t="s">
        <v>1114</v>
      </c>
      <c r="K143" s="47">
        <v>0.25</v>
      </c>
      <c r="L143" s="21" t="s">
        <v>1062</v>
      </c>
      <c r="M143" s="24" t="s">
        <v>618</v>
      </c>
      <c r="N143" s="24"/>
      <c r="O143" s="21" t="s">
        <v>1115</v>
      </c>
      <c r="P143" s="21" t="s">
        <v>1116</v>
      </c>
      <c r="Q143" s="21" t="s">
        <v>189</v>
      </c>
      <c r="R143" s="21" t="s">
        <v>167</v>
      </c>
      <c r="S143" s="21"/>
      <c r="T143" s="21" t="s">
        <v>190</v>
      </c>
      <c r="U143" s="21">
        <v>10774</v>
      </c>
      <c r="V143" s="21">
        <v>12500</v>
      </c>
      <c r="W143" s="21">
        <v>12500</v>
      </c>
      <c r="X143" s="21">
        <f ca="1">IFERROR(IF($T143=Lists!$S$2,SUM(FORMULACIÓN!U143:W143),IF(FORMULACIÓN!$T143=Lists!$S$3,SUM(FORMULACIÓN!V143:W143),IF(FORMULACIÓN!$T143=Lists!$S$4,AVERAGE(FORMULACIÓN!V143:W143),IF(FORMULACIÓN!$T143=Lists!$S$5,OFFSET(U143,0,COUNTA(V143:W143)),IF(FORMULACIÓN!$T143=Lists!$S$6,AVERAGE(V143:W143),""))))),"")</f>
        <v>12500</v>
      </c>
      <c r="Y143" s="20" t="str">
        <f ca="1">IF($R143=Lists!$R$3,TEXT(FORMULACIÓN!X143,"00,00%"),IF(FORMULACIÓN!X143=0,0,TEXT(FORMULACIÓN!X143,"##.###")))</f>
        <v>12.500</v>
      </c>
      <c r="Z143" s="93"/>
      <c r="AA143" s="94"/>
      <c r="AB143" s="95"/>
      <c r="AC143" s="95"/>
      <c r="AD143" s="95"/>
      <c r="AE143" s="95"/>
      <c r="AF143" s="95"/>
      <c r="AG143" s="95"/>
      <c r="AH143" s="95"/>
      <c r="AI143" s="95"/>
      <c r="AJ143" s="95"/>
      <c r="AK143" s="95"/>
      <c r="AL143" s="95"/>
      <c r="AM143" s="95"/>
      <c r="BD143" s="30"/>
      <c r="BE143" s="30"/>
      <c r="BF143" s="30"/>
      <c r="BG143" s="30"/>
      <c r="BH143" s="30"/>
      <c r="BI143" s="30"/>
      <c r="BJ143" s="30"/>
      <c r="BK143" s="30"/>
      <c r="BL143" s="30"/>
      <c r="BM143" s="30"/>
      <c r="BN143" s="105"/>
      <c r="BW143" s="1"/>
    </row>
    <row r="144" spans="1:75" s="32" customFormat="1" ht="61.2" hidden="1">
      <c r="A144" s="20">
        <f t="shared" si="2"/>
        <v>135</v>
      </c>
      <c r="B144" s="153">
        <v>2026</v>
      </c>
      <c r="C144" s="19" t="s">
        <v>258</v>
      </c>
      <c r="D144" s="18" t="str">
        <f>IFERROR(VLOOKUP(FORMULACIÓN!C144,Lists!$A$2:$B$6,2,FALSE),"")</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44" s="21" t="s">
        <v>271</v>
      </c>
      <c r="F144" s="21" t="s">
        <v>272</v>
      </c>
      <c r="G144" s="21" t="s">
        <v>1096</v>
      </c>
      <c r="H144" s="21" t="s">
        <v>274</v>
      </c>
      <c r="I144" s="47">
        <v>7.0000000000000007E-2</v>
      </c>
      <c r="J144" s="104" t="s">
        <v>1117</v>
      </c>
      <c r="K144" s="47">
        <v>0.33300000000000002</v>
      </c>
      <c r="L144" s="21" t="s">
        <v>1062</v>
      </c>
      <c r="M144" s="24" t="s">
        <v>637</v>
      </c>
      <c r="N144" s="24"/>
      <c r="O144" s="21" t="s">
        <v>1118</v>
      </c>
      <c r="P144" s="21" t="s">
        <v>1119</v>
      </c>
      <c r="Q144" s="21" t="s">
        <v>163</v>
      </c>
      <c r="R144" s="21" t="s">
        <v>164</v>
      </c>
      <c r="S144" s="21"/>
      <c r="T144" s="21" t="s">
        <v>190</v>
      </c>
      <c r="U144" s="21">
        <v>0</v>
      </c>
      <c r="V144" s="21">
        <v>0.4</v>
      </c>
      <c r="W144" s="21">
        <v>0.4</v>
      </c>
      <c r="X144" s="21">
        <f ca="1">IFERROR(IF($T144=Lists!$S$2,SUM(FORMULACIÓN!U144:W144),IF(FORMULACIÓN!$T144=Lists!$S$3,SUM(FORMULACIÓN!V144:W144),IF(FORMULACIÓN!$T144=Lists!$S$4,AVERAGE(FORMULACIÓN!V144:W144),IF(FORMULACIÓN!$T144=Lists!$S$5,OFFSET(U144,0,COUNTA(V144:W144)),IF(FORMULACIÓN!$T144=Lists!$S$6,AVERAGE(V144:W144),""))))),"")</f>
        <v>0.4</v>
      </c>
      <c r="Y144" s="20" t="str">
        <f ca="1">IF($R144=Lists!$R$3,TEXT(FORMULACIÓN!X144,"00,00%"),IF(FORMULACIÓN!X144=0,0,TEXT(FORMULACIÓN!X144,"##.###")))</f>
        <v>40,00%</v>
      </c>
      <c r="Z144" s="93"/>
      <c r="AA144" s="94"/>
      <c r="AB144" s="95"/>
      <c r="AC144" s="95"/>
      <c r="AD144" s="95"/>
      <c r="AE144" s="95"/>
      <c r="AF144" s="95"/>
      <c r="AG144" s="95"/>
      <c r="AH144" s="95"/>
      <c r="AI144" s="95"/>
      <c r="AJ144" s="95"/>
      <c r="AK144" s="95"/>
      <c r="AL144" s="95"/>
      <c r="AM144" s="95"/>
      <c r="BD144" s="30"/>
      <c r="BE144" s="30"/>
      <c r="BF144" s="30"/>
      <c r="BG144" s="30"/>
      <c r="BH144" s="30"/>
      <c r="BI144" s="30"/>
      <c r="BJ144" s="30"/>
      <c r="BK144" s="30"/>
      <c r="BL144" s="30"/>
      <c r="BM144" s="30"/>
      <c r="BN144" s="105"/>
      <c r="BW144" s="1"/>
    </row>
    <row r="145" spans="1:75" s="32" customFormat="1" ht="61.2" hidden="1">
      <c r="A145" s="20">
        <f t="shared" si="2"/>
        <v>136</v>
      </c>
      <c r="B145" s="153">
        <v>2026</v>
      </c>
      <c r="C145" s="19" t="s">
        <v>258</v>
      </c>
      <c r="D145" s="18" t="str">
        <f>IFERROR(VLOOKUP(FORMULACIÓN!C145,Lists!$A$2:$B$6,2,FALSE),"")</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45" s="21" t="s">
        <v>263</v>
      </c>
      <c r="F145" s="21" t="s">
        <v>272</v>
      </c>
      <c r="G145" s="21" t="s">
        <v>1120</v>
      </c>
      <c r="H145" s="21" t="s">
        <v>274</v>
      </c>
      <c r="I145" s="47">
        <v>7.0000000000000007E-2</v>
      </c>
      <c r="J145" s="104" t="s">
        <v>1121</v>
      </c>
      <c r="K145" s="47">
        <v>0.33300000000000002</v>
      </c>
      <c r="L145" s="21" t="s">
        <v>1062</v>
      </c>
      <c r="M145" s="24" t="s">
        <v>618</v>
      </c>
      <c r="N145" s="24"/>
      <c r="O145" s="21" t="s">
        <v>1122</v>
      </c>
      <c r="P145" s="21" t="s">
        <v>1123</v>
      </c>
      <c r="Q145" s="21" t="s">
        <v>163</v>
      </c>
      <c r="R145" s="21" t="s">
        <v>167</v>
      </c>
      <c r="S145" s="21"/>
      <c r="T145" s="21" t="s">
        <v>168</v>
      </c>
      <c r="U145" s="21">
        <v>0</v>
      </c>
      <c r="V145" s="21">
        <v>0</v>
      </c>
      <c r="W145" s="21">
        <v>100</v>
      </c>
      <c r="X145" s="21">
        <f ca="1">IFERROR(IF($T145=Lists!$S$2,SUM(FORMULACIÓN!U145:W145),IF(FORMULACIÓN!$T145=Lists!$S$3,SUM(FORMULACIÓN!V145:W145),IF(FORMULACIÓN!$T145=Lists!$S$4,AVERAGE(FORMULACIÓN!V145:W145),IF(FORMULACIÓN!$T145=Lists!$S$5,OFFSET(U145,0,COUNTA(V145:W145)),IF(FORMULACIÓN!$T145=Lists!$S$6,AVERAGE(V145:W145),""))))),"")</f>
        <v>100</v>
      </c>
      <c r="Y145" s="20" t="str">
        <f ca="1">IF($R145=Lists!$R$3,TEXT(FORMULACIÓN!X145,"00,00%"),IF(FORMULACIÓN!X145=0,0,TEXT(FORMULACIÓN!X145,"##.###")))</f>
        <v>100</v>
      </c>
      <c r="Z145" s="93"/>
      <c r="AA145" s="94"/>
      <c r="AB145" s="95"/>
      <c r="AC145" s="95"/>
      <c r="AD145" s="95"/>
      <c r="AE145" s="95"/>
      <c r="AF145" s="95"/>
      <c r="AG145" s="95"/>
      <c r="AH145" s="95"/>
      <c r="AI145" s="95"/>
      <c r="AJ145" s="95"/>
      <c r="AK145" s="95"/>
      <c r="AL145" s="95"/>
      <c r="AM145" s="95"/>
      <c r="BD145" s="30"/>
      <c r="BE145" s="30"/>
      <c r="BF145" s="30"/>
      <c r="BG145" s="30"/>
      <c r="BH145" s="30"/>
      <c r="BI145" s="30"/>
      <c r="BJ145" s="30"/>
      <c r="BK145" s="30"/>
      <c r="BL145" s="30"/>
      <c r="BM145" s="30"/>
      <c r="BN145" s="105"/>
      <c r="BW145" s="1"/>
    </row>
    <row r="146" spans="1:75" s="32" customFormat="1" ht="61.2" hidden="1">
      <c r="A146" s="20">
        <f t="shared" si="2"/>
        <v>137</v>
      </c>
      <c r="B146" s="153">
        <v>2026</v>
      </c>
      <c r="C146" s="19" t="s">
        <v>258</v>
      </c>
      <c r="D146" s="18" t="str">
        <f>IFERROR(VLOOKUP(FORMULACIÓN!C146,Lists!$A$2:$B$6,2,FALSE),"")</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46" s="21" t="s">
        <v>263</v>
      </c>
      <c r="F146" s="21" t="s">
        <v>272</v>
      </c>
      <c r="G146" s="21" t="s">
        <v>1120</v>
      </c>
      <c r="H146" s="21" t="s">
        <v>274</v>
      </c>
      <c r="I146" s="47">
        <v>7.0000000000000007E-2</v>
      </c>
      <c r="J146" s="104" t="s">
        <v>1121</v>
      </c>
      <c r="K146" s="47">
        <v>0.33300000000000002</v>
      </c>
      <c r="L146" s="21" t="s">
        <v>1062</v>
      </c>
      <c r="M146" s="24" t="s">
        <v>618</v>
      </c>
      <c r="N146" s="24"/>
      <c r="O146" s="21" t="s">
        <v>1124</v>
      </c>
      <c r="P146" s="21" t="s">
        <v>1125</v>
      </c>
      <c r="Q146" s="21" t="s">
        <v>163</v>
      </c>
      <c r="R146" s="21" t="s">
        <v>167</v>
      </c>
      <c r="S146" s="21"/>
      <c r="T146" s="21" t="s">
        <v>168</v>
      </c>
      <c r="U146" s="21">
        <v>0</v>
      </c>
      <c r="V146" s="21">
        <v>0</v>
      </c>
      <c r="W146" s="21">
        <v>100</v>
      </c>
      <c r="X146" s="21">
        <f ca="1">IFERROR(IF($T146=Lists!$S$2,SUM(FORMULACIÓN!U146:W146),IF(FORMULACIÓN!$T146=Lists!$S$3,SUM(FORMULACIÓN!V146:W146),IF(FORMULACIÓN!$T146=Lists!$S$4,AVERAGE(FORMULACIÓN!V146:W146),IF(FORMULACIÓN!$T146=Lists!$S$5,OFFSET(U146,0,COUNTA(V146:W146)),IF(FORMULACIÓN!$T146=Lists!$S$6,AVERAGE(V146:W146),""))))),"")</f>
        <v>100</v>
      </c>
      <c r="Y146" s="20" t="str">
        <f ca="1">IF($R146=Lists!$R$3,TEXT(FORMULACIÓN!X146,"00,00%"),IF(FORMULACIÓN!X146=0,0,TEXT(FORMULACIÓN!X146,"##.###")))</f>
        <v>100</v>
      </c>
      <c r="Z146" s="93"/>
      <c r="AA146" s="94"/>
      <c r="AB146" s="95"/>
      <c r="AC146" s="95"/>
      <c r="AD146" s="95"/>
      <c r="AE146" s="95"/>
      <c r="AF146" s="95"/>
      <c r="AG146" s="95"/>
      <c r="AH146" s="95"/>
      <c r="AI146" s="95"/>
      <c r="AJ146" s="95"/>
      <c r="AK146" s="95"/>
      <c r="AL146" s="95"/>
      <c r="AM146" s="95"/>
      <c r="BD146" s="30"/>
      <c r="BE146" s="30"/>
      <c r="BF146" s="30"/>
      <c r="BG146" s="30"/>
      <c r="BH146" s="30"/>
      <c r="BI146" s="30"/>
      <c r="BJ146" s="30"/>
      <c r="BK146" s="30"/>
      <c r="BL146" s="30"/>
      <c r="BM146" s="30"/>
      <c r="BN146" s="105"/>
      <c r="BW146" s="1"/>
    </row>
    <row r="147" spans="1:75" s="32" customFormat="1" ht="61.2" hidden="1">
      <c r="A147" s="20">
        <f t="shared" si="2"/>
        <v>138</v>
      </c>
      <c r="B147" s="153">
        <v>2026</v>
      </c>
      <c r="C147" s="19" t="s">
        <v>258</v>
      </c>
      <c r="D147" s="18" t="str">
        <f>IFERROR(VLOOKUP(FORMULACIÓN!C147,Lists!$A$2:$B$6,2,FALSE),"")</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47" s="21" t="s">
        <v>269</v>
      </c>
      <c r="F147" s="21" t="s">
        <v>272</v>
      </c>
      <c r="G147" s="21" t="s">
        <v>1126</v>
      </c>
      <c r="H147" s="21" t="s">
        <v>275</v>
      </c>
      <c r="I147" s="47">
        <v>0.1</v>
      </c>
      <c r="J147" s="104" t="s">
        <v>1127</v>
      </c>
      <c r="K147" s="47">
        <v>1</v>
      </c>
      <c r="L147" s="21" t="s">
        <v>1062</v>
      </c>
      <c r="M147" s="24" t="s">
        <v>1089</v>
      </c>
      <c r="N147" s="24"/>
      <c r="O147" s="21" t="s">
        <v>1128</v>
      </c>
      <c r="P147" s="21" t="s">
        <v>1129</v>
      </c>
      <c r="Q147" s="21" t="s">
        <v>163</v>
      </c>
      <c r="R147" s="21" t="s">
        <v>167</v>
      </c>
      <c r="S147" s="21"/>
      <c r="T147" s="21" t="s">
        <v>168</v>
      </c>
      <c r="U147" s="21">
        <v>10</v>
      </c>
      <c r="V147" s="21">
        <v>4</v>
      </c>
      <c r="W147" s="21">
        <v>7</v>
      </c>
      <c r="X147" s="21">
        <f ca="1">IFERROR(IF($T147=Lists!$S$2,SUM(FORMULACIÓN!U147:W147),IF(FORMULACIÓN!$T147=Lists!$S$3,SUM(FORMULACIÓN!V147:W147),IF(FORMULACIÓN!$T147=Lists!$S$4,AVERAGE(FORMULACIÓN!V147:W147),IF(FORMULACIÓN!$T147=Lists!$S$5,OFFSET(U147,0,COUNTA(V147:W147)),IF(FORMULACIÓN!$T147=Lists!$S$6,AVERAGE(V147:W147),""))))),"")</f>
        <v>11</v>
      </c>
      <c r="Y147" s="20" t="str">
        <f ca="1">IF($R147=Lists!$R$3,TEXT(FORMULACIÓN!X147,"00,00%"),IF(FORMULACIÓN!X147=0,0,TEXT(FORMULACIÓN!X147,"##.###")))</f>
        <v>11</v>
      </c>
      <c r="Z147" s="93"/>
      <c r="AA147" s="94"/>
      <c r="AB147" s="95"/>
      <c r="AC147" s="95"/>
      <c r="AD147" s="95"/>
      <c r="AE147" s="95"/>
      <c r="AF147" s="95"/>
      <c r="AG147" s="95"/>
      <c r="AH147" s="95"/>
      <c r="AI147" s="95"/>
      <c r="AJ147" s="95"/>
      <c r="AK147" s="95"/>
      <c r="AL147" s="95"/>
      <c r="AM147" s="95"/>
      <c r="BD147" s="30"/>
      <c r="BE147" s="30"/>
      <c r="BF147" s="30"/>
      <c r="BG147" s="30"/>
      <c r="BH147" s="30"/>
      <c r="BI147" s="30"/>
      <c r="BJ147" s="30"/>
      <c r="BK147" s="30"/>
      <c r="BL147" s="30"/>
      <c r="BM147" s="30"/>
      <c r="BN147" s="105"/>
      <c r="BW147" s="1"/>
    </row>
    <row r="148" spans="1:75" s="32" customFormat="1" ht="64.5" hidden="1" customHeight="1">
      <c r="A148" s="20">
        <f t="shared" si="2"/>
        <v>139</v>
      </c>
      <c r="B148" s="153">
        <v>2026</v>
      </c>
      <c r="C148" s="19" t="s">
        <v>276</v>
      </c>
      <c r="D148" s="18" t="str">
        <f>IFERROR(VLOOKUP(FORMULACIÓN!C148,Lists!$A$2:$B$6,2,FALSE),"")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48" s="21" t="s">
        <v>277</v>
      </c>
      <c r="F148" s="21" t="s">
        <v>278</v>
      </c>
      <c r="G148" s="21" t="s">
        <v>1130</v>
      </c>
      <c r="H148" s="21" t="s">
        <v>279</v>
      </c>
      <c r="I148" s="47">
        <v>0.1</v>
      </c>
      <c r="J148" s="104" t="s">
        <v>1131</v>
      </c>
      <c r="K148" s="47">
        <v>0.15</v>
      </c>
      <c r="L148" s="21" t="s">
        <v>280</v>
      </c>
      <c r="M148" s="24" t="s">
        <v>591</v>
      </c>
      <c r="N148" s="24"/>
      <c r="O148" s="21" t="s">
        <v>1132</v>
      </c>
      <c r="P148" s="21" t="s">
        <v>1133</v>
      </c>
      <c r="Q148" s="21" t="s">
        <v>163</v>
      </c>
      <c r="R148" s="21" t="s">
        <v>164</v>
      </c>
      <c r="S148" s="21"/>
      <c r="T148" s="21" t="s">
        <v>165</v>
      </c>
      <c r="U148" s="21">
        <v>7.0000000000000007E-2</v>
      </c>
      <c r="V148" s="21">
        <v>0</v>
      </c>
      <c r="W148" s="21">
        <v>0.1</v>
      </c>
      <c r="X148" s="21">
        <f ca="1">IFERROR(IF($T148=Lists!$S$2,SUM(FORMULACIÓN!U148:W148),IF(FORMULACIÓN!$T148=Lists!$S$3,SUM(FORMULACIÓN!V148:W148),IF(FORMULACIÓN!$T148=Lists!$S$4,AVERAGE(FORMULACIÓN!V148:W148),IF(FORMULACIÓN!$T148=Lists!$S$5,OFFSET(U148,0,COUNTA(V148:W148)),IF(FORMULACIÓN!$T148=Lists!$S$6,AVERAGE(V148:W148),""))))),"")</f>
        <v>0.1</v>
      </c>
      <c r="Y148" s="20" t="str">
        <f ca="1">IF($R148=Lists!$R$3,TEXT(FORMULACIÓN!X148,"00,00%"),IF(FORMULACIÓN!X148=0,0,TEXT(FORMULACIÓN!X148,"##.###")))</f>
        <v>10,00%</v>
      </c>
      <c r="Z148" s="93"/>
      <c r="AA148" s="94"/>
      <c r="AB148" s="95"/>
      <c r="AC148" s="95"/>
      <c r="AD148" s="95"/>
      <c r="AE148" s="95"/>
      <c r="AF148" s="95"/>
      <c r="AG148" s="95"/>
      <c r="AH148" s="95"/>
      <c r="AI148" s="95"/>
      <c r="AJ148" s="95"/>
      <c r="AK148" s="95"/>
      <c r="AL148" s="95"/>
      <c r="AM148" s="95"/>
      <c r="BD148" s="30"/>
      <c r="BE148" s="30"/>
      <c r="BF148" s="30"/>
      <c r="BG148" s="30"/>
      <c r="BH148" s="30"/>
      <c r="BI148" s="30"/>
      <c r="BJ148" s="30"/>
      <c r="BK148" s="30"/>
      <c r="BL148" s="30"/>
      <c r="BM148" s="30"/>
      <c r="BN148" s="105"/>
      <c r="BW148" s="1"/>
    </row>
    <row r="149" spans="1:75" s="32" customFormat="1" ht="64.5" hidden="1" customHeight="1">
      <c r="A149" s="20">
        <f t="shared" si="2"/>
        <v>140</v>
      </c>
      <c r="B149" s="153">
        <v>2026</v>
      </c>
      <c r="C149" s="19" t="s">
        <v>276</v>
      </c>
      <c r="D149" s="18" t="str">
        <f>IFERROR(VLOOKUP(FORMULACIÓN!C149,Lists!$A$2:$B$6,2,FALSE),"")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49" s="21" t="s">
        <v>281</v>
      </c>
      <c r="F149" s="21" t="s">
        <v>278</v>
      </c>
      <c r="G149" s="21" t="s">
        <v>1134</v>
      </c>
      <c r="H149" s="21" t="s">
        <v>279</v>
      </c>
      <c r="I149" s="47">
        <v>0.1</v>
      </c>
      <c r="J149" s="104" t="s">
        <v>1135</v>
      </c>
      <c r="K149" s="47">
        <v>0.15</v>
      </c>
      <c r="L149" s="21" t="s">
        <v>280</v>
      </c>
      <c r="M149" s="24" t="s">
        <v>618</v>
      </c>
      <c r="N149" s="24"/>
      <c r="O149" s="21" t="s">
        <v>1136</v>
      </c>
      <c r="P149" s="21" t="s">
        <v>1137</v>
      </c>
      <c r="Q149" s="21" t="s">
        <v>163</v>
      </c>
      <c r="R149" s="21" t="s">
        <v>167</v>
      </c>
      <c r="S149" s="21" t="s">
        <v>1138</v>
      </c>
      <c r="T149" s="21" t="s">
        <v>264</v>
      </c>
      <c r="U149" s="21">
        <v>39</v>
      </c>
      <c r="V149" s="21">
        <v>0</v>
      </c>
      <c r="W149" s="21">
        <v>39</v>
      </c>
      <c r="X149" s="21">
        <f ca="1">IFERROR(IF($T149=Lists!$S$2,SUM(FORMULACIÓN!U149:W149),IF(FORMULACIÓN!$T149=Lists!$S$3,SUM(FORMULACIÓN!V149:W149),IF(FORMULACIÓN!$T149=Lists!$S$4,AVERAGE(FORMULACIÓN!V149:W149),IF(FORMULACIÓN!$T149=Lists!$S$5,OFFSET(U149,0,COUNTA(V149:W149)),IF(FORMULACIÓN!$T149=Lists!$S$6,AVERAGE(V149:W149),""))))),"")</f>
        <v>19.5</v>
      </c>
      <c r="Y149" s="20" t="str">
        <f ca="1">IF($R149=Lists!$R$3,TEXT(FORMULACIÓN!X149,"00,00%"),IF(FORMULACIÓN!X149=0,0,TEXT(FORMULACIÓN!X149,"##.###")))</f>
        <v>20</v>
      </c>
      <c r="Z149" s="93"/>
      <c r="AA149" s="94"/>
      <c r="AB149" s="95"/>
      <c r="AC149" s="95"/>
      <c r="AD149" s="95"/>
      <c r="AE149" s="95"/>
      <c r="AF149" s="95"/>
      <c r="AG149" s="95"/>
      <c r="AH149" s="95"/>
      <c r="AI149" s="95"/>
      <c r="AJ149" s="95"/>
      <c r="AK149" s="95"/>
      <c r="AL149" s="95"/>
      <c r="AM149" s="95"/>
      <c r="BD149" s="30"/>
      <c r="BE149" s="30"/>
      <c r="BF149" s="30"/>
      <c r="BG149" s="30"/>
      <c r="BH149" s="30"/>
      <c r="BI149" s="30"/>
      <c r="BJ149" s="30"/>
      <c r="BK149" s="30"/>
      <c r="BL149" s="30"/>
      <c r="BM149" s="30"/>
      <c r="BN149" s="105"/>
      <c r="BW149" s="1"/>
    </row>
    <row r="150" spans="1:75" s="32" customFormat="1" ht="64.5" hidden="1" customHeight="1">
      <c r="A150" s="20">
        <f t="shared" si="2"/>
        <v>141</v>
      </c>
      <c r="B150" s="153">
        <v>2026</v>
      </c>
      <c r="C150" s="19" t="s">
        <v>276</v>
      </c>
      <c r="D150" s="18" t="str">
        <f>IFERROR(VLOOKUP(FORMULACIÓN!C150,Lists!$A$2:$B$6,2,FALSE),"")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50" s="21" t="s">
        <v>281</v>
      </c>
      <c r="F150" s="21" t="s">
        <v>278</v>
      </c>
      <c r="G150" s="21" t="s">
        <v>1139</v>
      </c>
      <c r="H150" s="21" t="s">
        <v>279</v>
      </c>
      <c r="I150" s="47">
        <v>0.1</v>
      </c>
      <c r="J150" s="104"/>
      <c r="K150" s="47">
        <v>0.15</v>
      </c>
      <c r="L150" s="21" t="s">
        <v>280</v>
      </c>
      <c r="M150" s="24" t="s">
        <v>618</v>
      </c>
      <c r="N150" s="24"/>
      <c r="O150" s="21" t="s">
        <v>1140</v>
      </c>
      <c r="P150" s="21" t="s">
        <v>1141</v>
      </c>
      <c r="Q150" s="21" t="s">
        <v>163</v>
      </c>
      <c r="R150" s="21" t="s">
        <v>167</v>
      </c>
      <c r="S150" s="21"/>
      <c r="T150" s="21" t="s">
        <v>264</v>
      </c>
      <c r="U150" s="21">
        <v>0</v>
      </c>
      <c r="V150" s="21">
        <v>0</v>
      </c>
      <c r="W150" s="21">
        <v>40</v>
      </c>
      <c r="X150" s="21">
        <f ca="1">IFERROR(IF($T150=Lists!$S$2,SUM(FORMULACIÓN!U150:W150),IF(FORMULACIÓN!$T150=Lists!$S$3,SUM(FORMULACIÓN!V150:W150),IF(FORMULACIÓN!$T150=Lists!$S$4,AVERAGE(FORMULACIÓN!V150:W150),IF(FORMULACIÓN!$T150=Lists!$S$5,OFFSET(U150,0,COUNTA(V150:W150)),IF(FORMULACIÓN!$T150=Lists!$S$6,AVERAGE(V150:W150),""))))),"")</f>
        <v>20</v>
      </c>
      <c r="Y150" s="20" t="str">
        <f ca="1">IF($R150=Lists!$R$3,TEXT(FORMULACIÓN!X150,"00,00%"),IF(FORMULACIÓN!X150=0,0,TEXT(FORMULACIÓN!X150,"##.###")))</f>
        <v>20</v>
      </c>
      <c r="Z150" s="93"/>
      <c r="AA150" s="94"/>
      <c r="AB150" s="95"/>
      <c r="AC150" s="95"/>
      <c r="AD150" s="95"/>
      <c r="AE150" s="95"/>
      <c r="AF150" s="95"/>
      <c r="AG150" s="95"/>
      <c r="AH150" s="95"/>
      <c r="AI150" s="95"/>
      <c r="AJ150" s="95"/>
      <c r="AK150" s="95"/>
      <c r="AL150" s="95"/>
      <c r="AM150" s="95"/>
      <c r="BD150" s="30"/>
      <c r="BE150" s="30"/>
      <c r="BF150" s="30"/>
      <c r="BG150" s="30"/>
      <c r="BH150" s="30"/>
      <c r="BI150" s="30"/>
      <c r="BJ150" s="30"/>
      <c r="BK150" s="30"/>
      <c r="BL150" s="30"/>
      <c r="BM150" s="30"/>
      <c r="BN150" s="105"/>
      <c r="BW150" s="1"/>
    </row>
    <row r="151" spans="1:75" s="32" customFormat="1" ht="64.5" hidden="1" customHeight="1">
      <c r="A151" s="20">
        <f t="shared" si="2"/>
        <v>142</v>
      </c>
      <c r="B151" s="153">
        <v>2026</v>
      </c>
      <c r="C151" s="19" t="s">
        <v>276</v>
      </c>
      <c r="D151" s="18" t="str">
        <f>IFERROR(VLOOKUP(FORMULACIÓN!C151,Lists!$A$2:$B$6,2,FALSE),"")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51" s="21" t="s">
        <v>282</v>
      </c>
      <c r="F151" s="21" t="s">
        <v>278</v>
      </c>
      <c r="G151" s="21" t="s">
        <v>1142</v>
      </c>
      <c r="H151" s="21" t="s">
        <v>279</v>
      </c>
      <c r="I151" s="47">
        <v>0.1</v>
      </c>
      <c r="J151" s="104" t="s">
        <v>1143</v>
      </c>
      <c r="K151" s="47">
        <v>0.1</v>
      </c>
      <c r="L151" s="21" t="s">
        <v>283</v>
      </c>
      <c r="M151" s="24" t="s">
        <v>618</v>
      </c>
      <c r="N151" s="24"/>
      <c r="O151" s="21" t="s">
        <v>1144</v>
      </c>
      <c r="P151" s="21" t="s">
        <v>1145</v>
      </c>
      <c r="Q151" s="21" t="s">
        <v>163</v>
      </c>
      <c r="R151" s="21" t="s">
        <v>164</v>
      </c>
      <c r="S151" s="21" t="s">
        <v>1146</v>
      </c>
      <c r="T151" s="21" t="s">
        <v>165</v>
      </c>
      <c r="U151" s="21">
        <v>0.39</v>
      </c>
      <c r="V151" s="248">
        <v>0</v>
      </c>
      <c r="W151" s="21">
        <v>0.44</v>
      </c>
      <c r="X151" s="21">
        <f ca="1">IFERROR(IF($T151=Lists!$S$2,SUM(FORMULACIÓN!U151:W151),IF(FORMULACIÓN!$T151=Lists!$S$3,SUM(FORMULACIÓN!V151:W151),IF(FORMULACIÓN!$T151=Lists!$S$4,AVERAGE(FORMULACIÓN!V151:W151),IF(FORMULACIÓN!$T151=Lists!$S$5,OFFSET(U151,0,COUNTA(V151:W151)),IF(FORMULACIÓN!$T151=Lists!$S$6,AVERAGE(V151:W151),""))))),"")</f>
        <v>0.44</v>
      </c>
      <c r="Y151" s="20" t="str">
        <f ca="1">IF($R151=Lists!$R$3,TEXT(FORMULACIÓN!X151,"00,00%"),IF(FORMULACIÓN!X151=0,0,TEXT(FORMULACIÓN!X151,"##.###")))</f>
        <v>44,00%</v>
      </c>
      <c r="Z151" s="93"/>
      <c r="AA151" s="94"/>
      <c r="AB151" s="95"/>
      <c r="AC151" s="95"/>
      <c r="AD151" s="95"/>
      <c r="AE151" s="95"/>
      <c r="AF151" s="95"/>
      <c r="AG151" s="95"/>
      <c r="AH151" s="95"/>
      <c r="AI151" s="95"/>
      <c r="AJ151" s="95"/>
      <c r="AK151" s="95"/>
      <c r="AL151" s="95"/>
      <c r="AM151" s="95"/>
      <c r="BD151" s="30"/>
      <c r="BE151" s="30"/>
      <c r="BF151" s="30"/>
      <c r="BG151" s="30"/>
      <c r="BH151" s="30"/>
      <c r="BI151" s="30"/>
      <c r="BJ151" s="30"/>
      <c r="BK151" s="30"/>
      <c r="BL151" s="30"/>
      <c r="BM151" s="30"/>
      <c r="BN151" s="105"/>
      <c r="BW151" s="1"/>
    </row>
    <row r="152" spans="1:75" s="32" customFormat="1" ht="64.5" hidden="1" customHeight="1">
      <c r="A152" s="20">
        <f t="shared" si="2"/>
        <v>143</v>
      </c>
      <c r="B152" s="153">
        <v>2026</v>
      </c>
      <c r="C152" s="19" t="s">
        <v>276</v>
      </c>
      <c r="D152" s="18" t="str">
        <f>IFERROR(VLOOKUP(FORMULACIÓN!C152,Lists!$A$2:$B$6,2,FALSE),"")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52" s="21" t="s">
        <v>282</v>
      </c>
      <c r="F152" s="21" t="s">
        <v>278</v>
      </c>
      <c r="G152" s="21" t="s">
        <v>1147</v>
      </c>
      <c r="H152" s="21" t="s">
        <v>279</v>
      </c>
      <c r="I152" s="47">
        <v>0.1</v>
      </c>
      <c r="J152" s="104" t="s">
        <v>1148</v>
      </c>
      <c r="K152" s="47">
        <v>0.1</v>
      </c>
      <c r="L152" s="21" t="s">
        <v>283</v>
      </c>
      <c r="M152" s="24" t="s">
        <v>618</v>
      </c>
      <c r="N152" s="24"/>
      <c r="O152" s="21" t="s">
        <v>1149</v>
      </c>
      <c r="P152" s="21" t="s">
        <v>1150</v>
      </c>
      <c r="Q152" s="21" t="s">
        <v>163</v>
      </c>
      <c r="R152" s="21" t="s">
        <v>164</v>
      </c>
      <c r="S152" s="21" t="s">
        <v>1151</v>
      </c>
      <c r="T152" s="21" t="s">
        <v>165</v>
      </c>
      <c r="U152" s="126">
        <v>0.70699999999999996</v>
      </c>
      <c r="V152" s="21">
        <v>0</v>
      </c>
      <c r="W152" s="21">
        <v>0.81</v>
      </c>
      <c r="X152" s="21">
        <f ca="1">IFERROR(IF($T152=Lists!$S$2,SUM(FORMULACIÓN!U152:W152),IF(FORMULACIÓN!$T152=Lists!$S$3,SUM(FORMULACIÓN!V152:W152),IF(FORMULACIÓN!$T152=Lists!$S$4,AVERAGE(FORMULACIÓN!V152:W152),IF(FORMULACIÓN!$T152=Lists!$S$5,OFFSET(U152,0,COUNTA(V152:W152)),IF(FORMULACIÓN!$T152=Lists!$S$6,AVERAGE(V152:W152),""))))),"")</f>
        <v>0.81</v>
      </c>
      <c r="Y152" s="20" t="str">
        <f ca="1">IF($R152=Lists!$R$3,TEXT(FORMULACIÓN!X152,"00,00%"),IF(FORMULACIÓN!X152=0,0,TEXT(FORMULACIÓN!X152,"##.###")))</f>
        <v>81,00%</v>
      </c>
      <c r="Z152" s="93"/>
      <c r="AA152" s="94"/>
      <c r="AB152" s="95"/>
      <c r="AC152" s="95"/>
      <c r="AD152" s="95"/>
      <c r="AE152" s="95"/>
      <c r="AF152" s="95"/>
      <c r="AG152" s="95"/>
      <c r="AH152" s="95"/>
      <c r="AI152" s="95"/>
      <c r="AJ152" s="95"/>
      <c r="AK152" s="95"/>
      <c r="AL152" s="95"/>
      <c r="AM152" s="95"/>
      <c r="BD152" s="30"/>
      <c r="BE152" s="30"/>
      <c r="BF152" s="30"/>
      <c r="BG152" s="30"/>
      <c r="BH152" s="30"/>
      <c r="BI152" s="30"/>
      <c r="BJ152" s="30"/>
      <c r="BK152" s="30"/>
      <c r="BL152" s="30"/>
      <c r="BM152" s="30"/>
      <c r="BN152" s="105"/>
      <c r="BW152" s="1"/>
    </row>
    <row r="153" spans="1:75" s="32" customFormat="1" ht="64.5" hidden="1" customHeight="1">
      <c r="A153" s="20">
        <f t="shared" si="2"/>
        <v>144</v>
      </c>
      <c r="B153" s="153">
        <v>2026</v>
      </c>
      <c r="C153" s="19" t="s">
        <v>276</v>
      </c>
      <c r="D153" s="18" t="str">
        <f>IFERROR(VLOOKUP(FORMULACIÓN!C153,Lists!$A$2:$B$6,2,FALSE),"")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53" s="21" t="s">
        <v>282</v>
      </c>
      <c r="F153" s="21" t="s">
        <v>278</v>
      </c>
      <c r="G153" s="21" t="s">
        <v>1152</v>
      </c>
      <c r="H153" s="21" t="s">
        <v>279</v>
      </c>
      <c r="I153" s="47">
        <v>0.1</v>
      </c>
      <c r="J153" s="104" t="s">
        <v>1153</v>
      </c>
      <c r="K153" s="47">
        <v>0.1</v>
      </c>
      <c r="L153" s="21" t="s">
        <v>283</v>
      </c>
      <c r="M153" s="24" t="s">
        <v>618</v>
      </c>
      <c r="N153" s="24"/>
      <c r="O153" s="21" t="s">
        <v>1154</v>
      </c>
      <c r="P153" s="21" t="s">
        <v>1155</v>
      </c>
      <c r="Q153" s="21" t="s">
        <v>163</v>
      </c>
      <c r="R153" s="21" t="s">
        <v>164</v>
      </c>
      <c r="S153" s="21" t="s">
        <v>1156</v>
      </c>
      <c r="T153" s="21" t="s">
        <v>165</v>
      </c>
      <c r="U153" s="21">
        <v>0.32</v>
      </c>
      <c r="V153" s="126">
        <v>0</v>
      </c>
      <c r="W153" s="126">
        <v>0.44</v>
      </c>
      <c r="X153" s="21">
        <f ca="1">IFERROR(IF($T153=Lists!$S$2,SUM(FORMULACIÓN!U153:W153),IF(FORMULACIÓN!$T153=Lists!$S$3,SUM(FORMULACIÓN!V153:W153),IF(FORMULACIÓN!$T153=Lists!$S$4,AVERAGE(FORMULACIÓN!V153:W153),IF(FORMULACIÓN!$T153=Lists!$S$5,OFFSET(U153,0,COUNTA(V153:W153)),IF(FORMULACIÓN!$T153=Lists!$S$6,AVERAGE(V153:W153),""))))),"")</f>
        <v>0.44</v>
      </c>
      <c r="Y153" s="20" t="str">
        <f ca="1">IF($R153=Lists!$R$3,TEXT(FORMULACIÓN!X153,"00,00%"),IF(FORMULACIÓN!X153=0,0,TEXT(FORMULACIÓN!X153,"##.###")))</f>
        <v>44,00%</v>
      </c>
      <c r="Z153" s="93"/>
      <c r="AA153" s="94"/>
      <c r="AB153" s="95"/>
      <c r="AC153" s="95"/>
      <c r="AD153" s="95"/>
      <c r="AE153" s="95"/>
      <c r="AF153" s="95"/>
      <c r="AG153" s="95"/>
      <c r="AH153" s="95"/>
      <c r="AI153" s="95"/>
      <c r="AJ153" s="95"/>
      <c r="AK153" s="95"/>
      <c r="AL153" s="95"/>
      <c r="AM153" s="95"/>
      <c r="BD153" s="30"/>
      <c r="BE153" s="30"/>
      <c r="BF153" s="30"/>
      <c r="BG153" s="30"/>
      <c r="BH153" s="30"/>
      <c r="BI153" s="30"/>
      <c r="BJ153" s="30"/>
      <c r="BK153" s="30"/>
      <c r="BL153" s="30"/>
      <c r="BM153" s="30"/>
      <c r="BN153" s="105"/>
      <c r="BW153" s="1"/>
    </row>
    <row r="154" spans="1:75" s="32" customFormat="1" ht="64.5" hidden="1" customHeight="1">
      <c r="A154" s="20">
        <f t="shared" si="2"/>
        <v>145</v>
      </c>
      <c r="B154" s="153">
        <v>2026</v>
      </c>
      <c r="C154" s="19" t="s">
        <v>276</v>
      </c>
      <c r="D154" s="18" t="str">
        <f>IFERROR(VLOOKUP(FORMULACIÓN!C154,Lists!$A$2:$B$6,2,FALSE),"")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54" s="21" t="s">
        <v>282</v>
      </c>
      <c r="F154" s="21" t="s">
        <v>278</v>
      </c>
      <c r="G154" s="21" t="s">
        <v>1157</v>
      </c>
      <c r="H154" s="21" t="s">
        <v>279</v>
      </c>
      <c r="I154" s="47">
        <v>0.1</v>
      </c>
      <c r="J154" s="104" t="s">
        <v>1158</v>
      </c>
      <c r="K154" s="47">
        <v>0.1</v>
      </c>
      <c r="L154" s="21" t="s">
        <v>283</v>
      </c>
      <c r="M154" s="24" t="s">
        <v>618</v>
      </c>
      <c r="N154" s="24"/>
      <c r="O154" s="21" t="s">
        <v>1159</v>
      </c>
      <c r="P154" s="21" t="s">
        <v>1160</v>
      </c>
      <c r="Q154" s="21" t="s">
        <v>163</v>
      </c>
      <c r="R154" s="21" t="s">
        <v>164</v>
      </c>
      <c r="S154" s="21" t="s">
        <v>1161</v>
      </c>
      <c r="T154" s="21" t="s">
        <v>165</v>
      </c>
      <c r="U154" s="21">
        <v>0.82</v>
      </c>
      <c r="V154" s="21">
        <v>0</v>
      </c>
      <c r="W154" s="21">
        <v>0.85</v>
      </c>
      <c r="X154" s="21">
        <f ca="1">IFERROR(IF($T154=Lists!$S$2,SUM(FORMULACIÓN!U154:W154),IF(FORMULACIÓN!$T154=Lists!$S$3,SUM(FORMULACIÓN!V154:W154),IF(FORMULACIÓN!$T154=Lists!$S$4,AVERAGE(FORMULACIÓN!V154:W154),IF(FORMULACIÓN!$T154=Lists!$S$5,OFFSET(U154,0,COUNTA(V154:W154)),IF(FORMULACIÓN!$T154=Lists!$S$6,AVERAGE(V154:W154),""))))),"")</f>
        <v>0.85</v>
      </c>
      <c r="Y154" s="20" t="str">
        <f ca="1">IF($R154=Lists!$R$3,TEXT(FORMULACIÓN!X154,"00,00%"),IF(FORMULACIÓN!X154=0,0,TEXT(FORMULACIÓN!X154,"##.###")))</f>
        <v>85,00%</v>
      </c>
      <c r="Z154" s="93"/>
      <c r="AA154" s="94"/>
      <c r="AB154" s="95"/>
      <c r="AC154" s="95"/>
      <c r="AD154" s="95"/>
      <c r="AE154" s="95"/>
      <c r="AF154" s="95"/>
      <c r="AG154" s="95"/>
      <c r="AH154" s="95"/>
      <c r="AI154" s="95"/>
      <c r="AJ154" s="95"/>
      <c r="AK154" s="95"/>
      <c r="AL154" s="95"/>
      <c r="AM154" s="95"/>
      <c r="BD154" s="30"/>
      <c r="BE154" s="30"/>
      <c r="BF154" s="30"/>
      <c r="BG154" s="30"/>
      <c r="BH154" s="30"/>
      <c r="BI154" s="30"/>
      <c r="BJ154" s="30"/>
      <c r="BK154" s="30"/>
      <c r="BL154" s="30"/>
      <c r="BM154" s="30"/>
      <c r="BN154" s="105"/>
      <c r="BW154" s="1"/>
    </row>
    <row r="155" spans="1:75" s="32" customFormat="1" ht="64.5" hidden="1" customHeight="1">
      <c r="A155" s="20">
        <f t="shared" si="2"/>
        <v>146</v>
      </c>
      <c r="B155" s="153">
        <v>2026</v>
      </c>
      <c r="C155" s="19" t="s">
        <v>276</v>
      </c>
      <c r="D155" s="18" t="str">
        <f>IFERROR(VLOOKUP(FORMULACIÓN!C155,Lists!$A$2:$B$6,2,FALSE),"")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55" s="21" t="s">
        <v>290</v>
      </c>
      <c r="F155" s="21" t="s">
        <v>278</v>
      </c>
      <c r="G155" s="21" t="s">
        <v>1162</v>
      </c>
      <c r="H155" s="21" t="s">
        <v>279</v>
      </c>
      <c r="I155" s="47">
        <v>0.1</v>
      </c>
      <c r="J155" s="104" t="s">
        <v>1163</v>
      </c>
      <c r="K155" s="47">
        <v>0.15</v>
      </c>
      <c r="L155" s="21" t="s">
        <v>289</v>
      </c>
      <c r="M155" s="24" t="s">
        <v>618</v>
      </c>
      <c r="N155" s="24"/>
      <c r="O155" s="21" t="s">
        <v>1164</v>
      </c>
      <c r="P155" s="21" t="s">
        <v>1165</v>
      </c>
      <c r="Q155" s="21" t="s">
        <v>163</v>
      </c>
      <c r="R155" s="21" t="s">
        <v>164</v>
      </c>
      <c r="S155" s="21"/>
      <c r="T155" s="21" t="s">
        <v>165</v>
      </c>
      <c r="U155" s="21">
        <v>0</v>
      </c>
      <c r="V155" s="21">
        <v>0</v>
      </c>
      <c r="W155" s="21">
        <v>0.8</v>
      </c>
      <c r="X155" s="21">
        <f ca="1">IFERROR(IF($T155=Lists!$S$2,SUM(FORMULACIÓN!U155:W155),IF(FORMULACIÓN!$T155=Lists!$S$3,SUM(FORMULACIÓN!V155:W155),IF(FORMULACIÓN!$T155=Lists!$S$4,AVERAGE(FORMULACIÓN!V155:W155),IF(FORMULACIÓN!$T155=Lists!$S$5,OFFSET(U155,0,COUNTA(V155:W155)),IF(FORMULACIÓN!$T155=Lists!$S$6,AVERAGE(V155:W155),""))))),"")</f>
        <v>0.8</v>
      </c>
      <c r="Y155" s="20" t="str">
        <f ca="1">IF($R155=Lists!$R$3,TEXT(FORMULACIÓN!X155,"00,00%"),IF(FORMULACIÓN!X155=0,0,TEXT(FORMULACIÓN!X155,"##.###")))</f>
        <v>80,00%</v>
      </c>
      <c r="Z155" s="93"/>
      <c r="AA155" s="94"/>
      <c r="AB155" s="95"/>
      <c r="AC155" s="95"/>
      <c r="AD155" s="95"/>
      <c r="AE155" s="95"/>
      <c r="AF155" s="95"/>
      <c r="AG155" s="95"/>
      <c r="AH155" s="95"/>
      <c r="AI155" s="95"/>
      <c r="AJ155" s="95"/>
      <c r="AK155" s="95"/>
      <c r="AL155" s="95"/>
      <c r="AM155" s="95"/>
      <c r="BD155" s="30"/>
      <c r="BE155" s="30"/>
      <c r="BF155" s="30"/>
      <c r="BG155" s="30"/>
      <c r="BH155" s="30"/>
      <c r="BI155" s="30"/>
      <c r="BJ155" s="30"/>
      <c r="BK155" s="30"/>
      <c r="BL155" s="30"/>
      <c r="BM155" s="30"/>
      <c r="BN155" s="105"/>
      <c r="BW155" s="1"/>
    </row>
    <row r="156" spans="1:75" s="32" customFormat="1" ht="64.5" hidden="1" customHeight="1">
      <c r="A156" s="20">
        <f t="shared" si="2"/>
        <v>147</v>
      </c>
      <c r="B156" s="153">
        <v>2026</v>
      </c>
      <c r="C156" s="19" t="s">
        <v>276</v>
      </c>
      <c r="D156" s="18" t="str">
        <f>IFERROR(VLOOKUP(FORMULACIÓN!C156,Lists!$A$2:$B$6,2,FALSE),"")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56" s="21" t="s">
        <v>284</v>
      </c>
      <c r="F156" s="21" t="s">
        <v>278</v>
      </c>
      <c r="G156" s="21" t="s">
        <v>1166</v>
      </c>
      <c r="H156" s="21" t="s">
        <v>285</v>
      </c>
      <c r="I156" s="47">
        <v>0.12</v>
      </c>
      <c r="J156" s="104" t="s">
        <v>1167</v>
      </c>
      <c r="K156" s="47">
        <v>0.25</v>
      </c>
      <c r="L156" s="21" t="s">
        <v>286</v>
      </c>
      <c r="M156" s="24" t="s">
        <v>591</v>
      </c>
      <c r="N156" s="24"/>
      <c r="O156" s="21" t="s">
        <v>1168</v>
      </c>
      <c r="P156" s="21" t="s">
        <v>1169</v>
      </c>
      <c r="Q156" s="21" t="s">
        <v>163</v>
      </c>
      <c r="R156" s="21" t="s">
        <v>164</v>
      </c>
      <c r="S156" s="21" t="s">
        <v>1170</v>
      </c>
      <c r="T156" s="21" t="s">
        <v>165</v>
      </c>
      <c r="U156" s="21">
        <v>0.65</v>
      </c>
      <c r="V156" s="21">
        <v>0</v>
      </c>
      <c r="W156" s="21">
        <v>0.78</v>
      </c>
      <c r="X156" s="21">
        <f ca="1">IFERROR(IF($T156=Lists!$S$2,SUM(FORMULACIÓN!U156:W156),IF(FORMULACIÓN!$T156=Lists!$S$3,SUM(FORMULACIÓN!V156:W156),IF(FORMULACIÓN!$T156=Lists!$S$4,AVERAGE(FORMULACIÓN!V156:W156),IF(FORMULACIÓN!$T156=Lists!$S$5,OFFSET(U156,0,COUNTA(V156:W156)),IF(FORMULACIÓN!$T156=Lists!$S$6,AVERAGE(V156:W156),""))))),"")</f>
        <v>0.78</v>
      </c>
      <c r="Y156" s="20" t="str">
        <f ca="1">IF($R156=Lists!$R$3,TEXT(FORMULACIÓN!X156,"00,00%"),IF(FORMULACIÓN!X156=0,0,TEXT(FORMULACIÓN!X156,"##.###")))</f>
        <v>78,00%</v>
      </c>
      <c r="Z156" s="93"/>
      <c r="AA156" s="94"/>
      <c r="AB156" s="95"/>
      <c r="AC156" s="95"/>
      <c r="AD156" s="95"/>
      <c r="AE156" s="95"/>
      <c r="AF156" s="95"/>
      <c r="AG156" s="95"/>
      <c r="AH156" s="95"/>
      <c r="AI156" s="95"/>
      <c r="AJ156" s="95"/>
      <c r="AK156" s="95"/>
      <c r="AL156" s="95"/>
      <c r="AM156" s="95"/>
      <c r="BD156" s="30"/>
      <c r="BE156" s="30"/>
      <c r="BF156" s="30"/>
      <c r="BG156" s="30"/>
      <c r="BH156" s="30"/>
      <c r="BI156" s="30"/>
      <c r="BJ156" s="30"/>
      <c r="BK156" s="30"/>
      <c r="BL156" s="30"/>
      <c r="BM156" s="30"/>
      <c r="BN156" s="105"/>
      <c r="BW156" s="1"/>
    </row>
    <row r="157" spans="1:75" s="32" customFormat="1" ht="64.5" hidden="1" customHeight="1">
      <c r="A157" s="20">
        <f t="shared" si="2"/>
        <v>148</v>
      </c>
      <c r="B157" s="153">
        <v>2026</v>
      </c>
      <c r="C157" s="19" t="s">
        <v>276</v>
      </c>
      <c r="D157" s="18" t="str">
        <f>IFERROR(VLOOKUP(FORMULACIÓN!C157,Lists!$A$2:$B$6,2,FALSE),"")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57" s="21" t="s">
        <v>284</v>
      </c>
      <c r="F157" s="21" t="s">
        <v>278</v>
      </c>
      <c r="G157" s="21" t="s">
        <v>1171</v>
      </c>
      <c r="H157" s="21" t="s">
        <v>285</v>
      </c>
      <c r="I157" s="47">
        <v>0.12</v>
      </c>
      <c r="J157" s="104" t="s">
        <v>1172</v>
      </c>
      <c r="K157" s="47">
        <v>0.3</v>
      </c>
      <c r="L157" s="21" t="s">
        <v>286</v>
      </c>
      <c r="M157" s="24" t="s">
        <v>591</v>
      </c>
      <c r="N157" s="24"/>
      <c r="O157" s="21" t="s">
        <v>1173</v>
      </c>
      <c r="P157" s="21" t="s">
        <v>1174</v>
      </c>
      <c r="Q157" s="21" t="s">
        <v>163</v>
      </c>
      <c r="R157" s="21" t="s">
        <v>164</v>
      </c>
      <c r="S157" s="21" t="s">
        <v>1175</v>
      </c>
      <c r="T157" s="21" t="s">
        <v>165</v>
      </c>
      <c r="U157" s="21">
        <v>0.55000000000000004</v>
      </c>
      <c r="V157" s="21">
        <v>0</v>
      </c>
      <c r="W157" s="21">
        <v>0.6</v>
      </c>
      <c r="X157" s="21">
        <f ca="1">IFERROR(IF($T157=Lists!$S$2,SUM(FORMULACIÓN!U157:W157),IF(FORMULACIÓN!$T157=Lists!$S$3,SUM(FORMULACIÓN!V157:W157),IF(FORMULACIÓN!$T157=Lists!$S$4,AVERAGE(FORMULACIÓN!V157:W157),IF(FORMULACIÓN!$T157=Lists!$S$5,OFFSET(U157,0,COUNTA(V157:W157)),IF(FORMULACIÓN!$T157=Lists!$S$6,AVERAGE(V157:W157),""))))),"")</f>
        <v>0.6</v>
      </c>
      <c r="Y157" s="20" t="str">
        <f ca="1">IF($R157=Lists!$R$3,TEXT(FORMULACIÓN!X157,"00,00%"),IF(FORMULACIÓN!X157=0,0,TEXT(FORMULACIÓN!X157,"##.###")))</f>
        <v>60,00%</v>
      </c>
      <c r="Z157" s="93"/>
      <c r="AA157" s="94"/>
      <c r="AB157" s="95"/>
      <c r="AC157" s="95"/>
      <c r="AD157" s="95"/>
      <c r="AE157" s="95"/>
      <c r="AF157" s="95"/>
      <c r="AG157" s="95"/>
      <c r="AH157" s="95"/>
      <c r="AI157" s="95"/>
      <c r="AJ157" s="95"/>
      <c r="AK157" s="95"/>
      <c r="AL157" s="95"/>
      <c r="AM157" s="95"/>
      <c r="BD157" s="30"/>
      <c r="BE157" s="30"/>
      <c r="BF157" s="30"/>
      <c r="BG157" s="30"/>
      <c r="BH157" s="30"/>
      <c r="BI157" s="30"/>
      <c r="BJ157" s="30"/>
      <c r="BK157" s="30"/>
      <c r="BL157" s="30"/>
      <c r="BM157" s="30"/>
      <c r="BN157" s="105"/>
      <c r="BW157" s="1"/>
    </row>
    <row r="158" spans="1:75" s="32" customFormat="1" ht="64.5" hidden="1" customHeight="1">
      <c r="A158" s="20">
        <f t="shared" si="2"/>
        <v>149</v>
      </c>
      <c r="B158" s="153">
        <v>2026</v>
      </c>
      <c r="C158" s="19" t="s">
        <v>276</v>
      </c>
      <c r="D158" s="18" t="str">
        <f>IFERROR(VLOOKUP(FORMULACIÓN!C158,Lists!$A$2:$B$6,2,FALSE),"")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58" s="21" t="s">
        <v>284</v>
      </c>
      <c r="F158" s="21" t="s">
        <v>278</v>
      </c>
      <c r="G158" s="21" t="s">
        <v>1171</v>
      </c>
      <c r="H158" s="21" t="s">
        <v>285</v>
      </c>
      <c r="I158" s="47">
        <v>0.12</v>
      </c>
      <c r="J158" s="104" t="s">
        <v>1176</v>
      </c>
      <c r="K158" s="47">
        <v>0.2</v>
      </c>
      <c r="L158" s="21" t="s">
        <v>286</v>
      </c>
      <c r="M158" s="24" t="s">
        <v>591</v>
      </c>
      <c r="N158" s="24"/>
      <c r="O158" s="21" t="s">
        <v>1177</v>
      </c>
      <c r="P158" s="21" t="s">
        <v>1178</v>
      </c>
      <c r="Q158" s="21" t="s">
        <v>163</v>
      </c>
      <c r="R158" s="21" t="s">
        <v>164</v>
      </c>
      <c r="S158" s="21"/>
      <c r="T158" s="21" t="s">
        <v>165</v>
      </c>
      <c r="U158" s="21">
        <v>0.53</v>
      </c>
      <c r="V158" s="21">
        <v>0</v>
      </c>
      <c r="W158" s="21">
        <v>0.55000000000000004</v>
      </c>
      <c r="X158" s="21">
        <f ca="1">IFERROR(IF($T158=Lists!$S$2,SUM(FORMULACIÓN!U158:W158),IF(FORMULACIÓN!$T158=Lists!$S$3,SUM(FORMULACIÓN!V158:W158),IF(FORMULACIÓN!$T158=Lists!$S$4,AVERAGE(FORMULACIÓN!V158:W158),IF(FORMULACIÓN!$T158=Lists!$S$5,OFFSET(U158,0,COUNTA(V158:W158)),IF(FORMULACIÓN!$T158=Lists!$S$6,AVERAGE(V158:W158),""))))),"")</f>
        <v>0.55000000000000004</v>
      </c>
      <c r="Y158" s="20" t="str">
        <f ca="1">IF($R158=Lists!$R$3,TEXT(FORMULACIÓN!X158,"00,00%"),IF(FORMULACIÓN!X158=0,0,TEXT(FORMULACIÓN!X158,"##.###")))</f>
        <v>55,00%</v>
      </c>
      <c r="Z158" s="93"/>
      <c r="AA158" s="94"/>
      <c r="AB158" s="95"/>
      <c r="AC158" s="95"/>
      <c r="AD158" s="95"/>
      <c r="AE158" s="95"/>
      <c r="AF158" s="95"/>
      <c r="AG158" s="95"/>
      <c r="AH158" s="95"/>
      <c r="AI158" s="95"/>
      <c r="AJ158" s="95"/>
      <c r="AK158" s="95"/>
      <c r="AL158" s="95"/>
      <c r="AM158" s="95"/>
      <c r="BD158" s="30"/>
      <c r="BE158" s="30"/>
      <c r="BF158" s="30"/>
      <c r="BG158" s="30"/>
      <c r="BH158" s="30"/>
      <c r="BI158" s="30"/>
      <c r="BJ158" s="30"/>
      <c r="BK158" s="30"/>
      <c r="BL158" s="30"/>
      <c r="BM158" s="30"/>
      <c r="BN158" s="105"/>
      <c r="BW158" s="1"/>
    </row>
    <row r="159" spans="1:75" s="32" customFormat="1" ht="64.5" hidden="1" customHeight="1">
      <c r="A159" s="20">
        <f t="shared" si="2"/>
        <v>150</v>
      </c>
      <c r="B159" s="153">
        <v>2026</v>
      </c>
      <c r="C159" s="19" t="s">
        <v>276</v>
      </c>
      <c r="D159" s="18" t="str">
        <f>IFERROR(VLOOKUP(FORMULACIÓN!C159,Lists!$A$2:$B$6,2,FALSE),"")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59" s="21" t="s">
        <v>287</v>
      </c>
      <c r="F159" s="21" t="s">
        <v>278</v>
      </c>
      <c r="G159" s="21" t="s">
        <v>1171</v>
      </c>
      <c r="H159" s="21" t="s">
        <v>285</v>
      </c>
      <c r="I159" s="47">
        <v>0.12</v>
      </c>
      <c r="J159" s="104" t="s">
        <v>1179</v>
      </c>
      <c r="K159" s="47">
        <v>0.15</v>
      </c>
      <c r="L159" s="21" t="s">
        <v>286</v>
      </c>
      <c r="M159" s="24" t="s">
        <v>618</v>
      </c>
      <c r="N159" s="24"/>
      <c r="O159" s="21" t="s">
        <v>1180</v>
      </c>
      <c r="P159" s="21" t="s">
        <v>1181</v>
      </c>
      <c r="Q159" s="21" t="s">
        <v>163</v>
      </c>
      <c r="R159" s="21" t="s">
        <v>164</v>
      </c>
      <c r="S159" s="21"/>
      <c r="T159" s="21" t="s">
        <v>165</v>
      </c>
      <c r="U159" s="21">
        <v>1</v>
      </c>
      <c r="V159" s="21">
        <v>0</v>
      </c>
      <c r="W159" s="21">
        <v>0.95</v>
      </c>
      <c r="X159" s="21">
        <f ca="1">IFERROR(IF($T159=Lists!$S$2,SUM(FORMULACIÓN!U159:W159),IF(FORMULACIÓN!$T159=Lists!$S$3,SUM(FORMULACIÓN!V159:W159),IF(FORMULACIÓN!$T159=Lists!$S$4,AVERAGE(FORMULACIÓN!V159:W159),IF(FORMULACIÓN!$T159=Lists!$S$5,OFFSET(U159,0,COUNTA(V159:W159)),IF(FORMULACIÓN!$T159=Lists!$S$6,AVERAGE(V159:W159),""))))),"")</f>
        <v>0.95</v>
      </c>
      <c r="Y159" s="20" t="str">
        <f ca="1">IF($R159=Lists!$R$3,TEXT(FORMULACIÓN!X159,"00,00%"),IF(FORMULACIÓN!X159=0,0,TEXT(FORMULACIÓN!X159,"##.###")))</f>
        <v>95,00%</v>
      </c>
      <c r="Z159" s="93"/>
      <c r="AA159" s="94"/>
      <c r="AB159" s="95"/>
      <c r="AC159" s="95"/>
      <c r="AD159" s="95"/>
      <c r="AE159" s="95"/>
      <c r="AF159" s="95"/>
      <c r="AG159" s="95"/>
      <c r="AH159" s="95"/>
      <c r="AI159" s="95"/>
      <c r="AJ159" s="95"/>
      <c r="AK159" s="95"/>
      <c r="AL159" s="95"/>
      <c r="AM159" s="95"/>
      <c r="BD159" s="30"/>
      <c r="BE159" s="30"/>
      <c r="BF159" s="30"/>
      <c r="BG159" s="30"/>
      <c r="BH159" s="30"/>
      <c r="BI159" s="30"/>
      <c r="BJ159" s="30"/>
      <c r="BK159" s="30"/>
      <c r="BL159" s="30"/>
      <c r="BM159" s="30"/>
      <c r="BN159" s="105"/>
      <c r="BW159" s="1"/>
    </row>
    <row r="160" spans="1:75" s="32" customFormat="1" ht="64.5" hidden="1" customHeight="1">
      <c r="A160" s="20">
        <f t="shared" si="2"/>
        <v>151</v>
      </c>
      <c r="B160" s="153">
        <v>2026</v>
      </c>
      <c r="C160" s="19" t="s">
        <v>276</v>
      </c>
      <c r="D160" s="18" t="str">
        <f>IFERROR(VLOOKUP(FORMULACIÓN!C160,Lists!$A$2:$B$6,2,FALSE),"")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60" s="21" t="s">
        <v>284</v>
      </c>
      <c r="F160" s="21" t="s">
        <v>278</v>
      </c>
      <c r="G160" s="21" t="s">
        <v>1171</v>
      </c>
      <c r="H160" s="21" t="s">
        <v>285</v>
      </c>
      <c r="I160" s="47">
        <v>0.12</v>
      </c>
      <c r="J160" s="104" t="s">
        <v>1182</v>
      </c>
      <c r="K160" s="47">
        <v>0.1</v>
      </c>
      <c r="L160" s="21" t="s">
        <v>286</v>
      </c>
      <c r="M160" s="24" t="s">
        <v>618</v>
      </c>
      <c r="N160" s="24"/>
      <c r="O160" s="21" t="s">
        <v>1183</v>
      </c>
      <c r="P160" s="21" t="s">
        <v>1184</v>
      </c>
      <c r="Q160" s="21" t="s">
        <v>163</v>
      </c>
      <c r="R160" s="21" t="s">
        <v>164</v>
      </c>
      <c r="S160" s="21"/>
      <c r="T160" s="21" t="s">
        <v>165</v>
      </c>
      <c r="U160" s="21">
        <v>0</v>
      </c>
      <c r="V160" s="21">
        <v>0</v>
      </c>
      <c r="W160" s="21">
        <v>0.8</v>
      </c>
      <c r="X160" s="21">
        <f ca="1">IFERROR(IF($T160=Lists!$S$2,SUM(FORMULACIÓN!U160:W160),IF(FORMULACIÓN!$T160=Lists!$S$3,SUM(FORMULACIÓN!V160:W160),IF(FORMULACIÓN!$T160=Lists!$S$4,AVERAGE(FORMULACIÓN!V160:W160),IF(FORMULACIÓN!$T160=Lists!$S$5,OFFSET(U160,0,COUNTA(V160:W160)),IF(FORMULACIÓN!$T160=Lists!$S$6,AVERAGE(V160:W160),""))))),"")</f>
        <v>0.8</v>
      </c>
      <c r="Y160" s="20" t="str">
        <f ca="1">IF($R160=Lists!$R$3,TEXT(FORMULACIÓN!X160,"00,00%"),IF(FORMULACIÓN!X160=0,0,TEXT(FORMULACIÓN!X160,"##.###")))</f>
        <v>80,00%</v>
      </c>
      <c r="Z160" s="93"/>
      <c r="AA160" s="94"/>
      <c r="AB160" s="95"/>
      <c r="AC160" s="95"/>
      <c r="AD160" s="95"/>
      <c r="AE160" s="95"/>
      <c r="AF160" s="95"/>
      <c r="AG160" s="95"/>
      <c r="AH160" s="95"/>
      <c r="AI160" s="95"/>
      <c r="AJ160" s="95"/>
      <c r="AK160" s="95"/>
      <c r="AL160" s="95"/>
      <c r="AM160" s="95"/>
      <c r="BD160" s="30"/>
      <c r="BE160" s="30"/>
      <c r="BF160" s="30"/>
      <c r="BG160" s="30"/>
      <c r="BH160" s="30"/>
      <c r="BI160" s="30"/>
      <c r="BJ160" s="30"/>
      <c r="BK160" s="30"/>
      <c r="BL160" s="30"/>
      <c r="BM160" s="30"/>
      <c r="BN160" s="105"/>
      <c r="BW160" s="1"/>
    </row>
    <row r="161" spans="1:75" s="32" customFormat="1" ht="64.5" hidden="1" customHeight="1">
      <c r="A161" s="20">
        <f t="shared" si="2"/>
        <v>152</v>
      </c>
      <c r="B161" s="153">
        <v>2026</v>
      </c>
      <c r="C161" s="19" t="s">
        <v>276</v>
      </c>
      <c r="D161" s="18" t="str">
        <f>IFERROR(VLOOKUP(FORMULACIÓN!C161,Lists!$A$2:$B$6,2,FALSE),"")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61" s="21" t="s">
        <v>282</v>
      </c>
      <c r="F161" s="21" t="s">
        <v>278</v>
      </c>
      <c r="G161" s="21" t="s">
        <v>1185</v>
      </c>
      <c r="H161" s="21" t="s">
        <v>288</v>
      </c>
      <c r="I161" s="47">
        <v>0.12</v>
      </c>
      <c r="J161" s="104" t="s">
        <v>1186</v>
      </c>
      <c r="K161" s="47">
        <v>0.6</v>
      </c>
      <c r="L161" s="21" t="s">
        <v>289</v>
      </c>
      <c r="M161" s="24" t="s">
        <v>637</v>
      </c>
      <c r="N161" s="24"/>
      <c r="O161" s="21" t="s">
        <v>1187</v>
      </c>
      <c r="P161" s="21" t="s">
        <v>1165</v>
      </c>
      <c r="Q161" s="21" t="s">
        <v>163</v>
      </c>
      <c r="R161" s="21" t="s">
        <v>164</v>
      </c>
      <c r="S161" s="21"/>
      <c r="T161" s="21" t="s">
        <v>165</v>
      </c>
      <c r="U161" s="21">
        <v>0.82</v>
      </c>
      <c r="V161" s="21">
        <v>0</v>
      </c>
      <c r="W161" s="21">
        <v>0.83</v>
      </c>
      <c r="X161" s="21">
        <f ca="1">IFERROR(IF($T161=Lists!$S$2,SUM(FORMULACIÓN!U161:W161),IF(FORMULACIÓN!$T161=Lists!$S$3,SUM(FORMULACIÓN!V161:W161),IF(FORMULACIÓN!$T161=Lists!$S$4,AVERAGE(FORMULACIÓN!V161:W161),IF(FORMULACIÓN!$T161=Lists!$S$5,OFFSET(U161,0,COUNTA(V161:W161)),IF(FORMULACIÓN!$T161=Lists!$S$6,AVERAGE(V161:W161),""))))),"")</f>
        <v>0.83</v>
      </c>
      <c r="Y161" s="20" t="str">
        <f ca="1">IF($R161=Lists!$R$3,TEXT(FORMULACIÓN!X161,"00,00%"),IF(FORMULACIÓN!X161=0,0,TEXT(FORMULACIÓN!X161,"##.###")))</f>
        <v>83,00%</v>
      </c>
      <c r="Z161" s="93"/>
      <c r="AA161" s="94"/>
      <c r="AB161" s="95"/>
      <c r="AC161" s="95"/>
      <c r="AD161" s="95"/>
      <c r="AE161" s="95"/>
      <c r="AF161" s="95"/>
      <c r="AG161" s="95"/>
      <c r="AH161" s="95"/>
      <c r="AI161" s="95"/>
      <c r="AJ161" s="95"/>
      <c r="AK161" s="95"/>
      <c r="AL161" s="95"/>
      <c r="AM161" s="95"/>
      <c r="BD161" s="30"/>
      <c r="BE161" s="30"/>
      <c r="BF161" s="30"/>
      <c r="BG161" s="30"/>
      <c r="BH161" s="30"/>
      <c r="BI161" s="30"/>
      <c r="BJ161" s="30"/>
      <c r="BK161" s="30"/>
      <c r="BL161" s="30"/>
      <c r="BM161" s="30"/>
      <c r="BN161" s="105"/>
      <c r="BW161" s="1"/>
    </row>
    <row r="162" spans="1:75" s="32" customFormat="1" ht="64.5" hidden="1" customHeight="1">
      <c r="A162" s="20">
        <f t="shared" si="2"/>
        <v>153</v>
      </c>
      <c r="B162" s="153">
        <v>2026</v>
      </c>
      <c r="C162" s="19" t="s">
        <v>276</v>
      </c>
      <c r="D162" s="18" t="str">
        <f>IFERROR(VLOOKUP(FORMULACIÓN!C162,Lists!$A$2:$B$6,2,FALSE),"")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62" s="21" t="s">
        <v>282</v>
      </c>
      <c r="F162" s="21" t="s">
        <v>278</v>
      </c>
      <c r="G162" s="21" t="s">
        <v>1188</v>
      </c>
      <c r="H162" s="21" t="s">
        <v>288</v>
      </c>
      <c r="I162" s="47">
        <v>0.12</v>
      </c>
      <c r="J162" s="104" t="s">
        <v>1189</v>
      </c>
      <c r="K162" s="47">
        <v>0.4</v>
      </c>
      <c r="L162" s="21" t="s">
        <v>289</v>
      </c>
      <c r="M162" s="24" t="s">
        <v>591</v>
      </c>
      <c r="N162" s="24"/>
      <c r="O162" s="21" t="s">
        <v>1190</v>
      </c>
      <c r="P162" s="21" t="s">
        <v>1191</v>
      </c>
      <c r="Q162" s="21" t="s">
        <v>163</v>
      </c>
      <c r="R162" s="21" t="s">
        <v>164</v>
      </c>
      <c r="S162" s="21"/>
      <c r="T162" s="21" t="s">
        <v>165</v>
      </c>
      <c r="U162" s="21">
        <v>0.9</v>
      </c>
      <c r="V162" s="21">
        <v>0</v>
      </c>
      <c r="W162" s="21">
        <v>0.7</v>
      </c>
      <c r="X162" s="21">
        <f ca="1">IFERROR(IF($T162=Lists!$S$2,SUM(FORMULACIÓN!U162:W162),IF(FORMULACIÓN!$T162=Lists!$S$3,SUM(FORMULACIÓN!V162:W162),IF(FORMULACIÓN!$T162=Lists!$S$4,AVERAGE(FORMULACIÓN!V162:W162),IF(FORMULACIÓN!$T162=Lists!$S$5,OFFSET(U162,0,COUNTA(V162:W162)),IF(FORMULACIÓN!$T162=Lists!$S$6,AVERAGE(V162:W162),""))))),"")</f>
        <v>0.7</v>
      </c>
      <c r="Y162" s="20" t="str">
        <f ca="1">IF($R162=Lists!$R$3,TEXT(FORMULACIÓN!X162,"00,00%"),IF(FORMULACIÓN!X162=0,0,TEXT(FORMULACIÓN!X162,"##.###")))</f>
        <v>70,00%</v>
      </c>
      <c r="Z162" s="93"/>
      <c r="AA162" s="94"/>
      <c r="AB162" s="95"/>
      <c r="AC162" s="95"/>
      <c r="AD162" s="95"/>
      <c r="AE162" s="95"/>
      <c r="AF162" s="95"/>
      <c r="AG162" s="95"/>
      <c r="AH162" s="95"/>
      <c r="AI162" s="95"/>
      <c r="AJ162" s="95"/>
      <c r="AK162" s="95"/>
      <c r="AL162" s="95"/>
      <c r="AM162" s="95"/>
      <c r="BD162" s="30"/>
      <c r="BE162" s="30"/>
      <c r="BF162" s="30"/>
      <c r="BG162" s="30"/>
      <c r="BH162" s="30"/>
      <c r="BI162" s="30"/>
      <c r="BJ162" s="30"/>
      <c r="BK162" s="30"/>
      <c r="BL162" s="30"/>
      <c r="BM162" s="30"/>
      <c r="BN162" s="105"/>
      <c r="BW162" s="1"/>
    </row>
    <row r="163" spans="1:75" s="32" customFormat="1" ht="64.5" hidden="1" customHeight="1">
      <c r="A163" s="20">
        <f t="shared" si="2"/>
        <v>154</v>
      </c>
      <c r="B163" s="153">
        <v>2026</v>
      </c>
      <c r="C163" s="19" t="s">
        <v>276</v>
      </c>
      <c r="D163" s="18" t="str">
        <f>IFERROR(VLOOKUP(FORMULACIÓN!C163,Lists!$A$2:$B$6,2,FALSE),"")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63" s="21" t="s">
        <v>290</v>
      </c>
      <c r="F163" s="21" t="s">
        <v>278</v>
      </c>
      <c r="G163" s="21" t="s">
        <v>1192</v>
      </c>
      <c r="H163" s="21" t="s">
        <v>291</v>
      </c>
      <c r="I163" s="47">
        <v>0.12</v>
      </c>
      <c r="J163" s="104" t="s">
        <v>1193</v>
      </c>
      <c r="K163" s="47">
        <v>1</v>
      </c>
      <c r="L163" s="21" t="s">
        <v>289</v>
      </c>
      <c r="M163" s="24" t="s">
        <v>591</v>
      </c>
      <c r="N163" s="24"/>
      <c r="O163" s="21" t="s">
        <v>1194</v>
      </c>
      <c r="P163" s="21" t="s">
        <v>1195</v>
      </c>
      <c r="Q163" s="21" t="s">
        <v>163</v>
      </c>
      <c r="R163" s="21" t="s">
        <v>164</v>
      </c>
      <c r="S163" s="21" t="s">
        <v>1196</v>
      </c>
      <c r="T163" s="21" t="s">
        <v>165</v>
      </c>
      <c r="U163" s="21">
        <v>0.71</v>
      </c>
      <c r="V163" s="21">
        <v>0</v>
      </c>
      <c r="W163" s="21">
        <v>0.65</v>
      </c>
      <c r="X163" s="21">
        <f ca="1">IFERROR(IF($T163=Lists!$S$2,SUM(FORMULACIÓN!U163:W163),IF(FORMULACIÓN!$T163=Lists!$S$3,SUM(FORMULACIÓN!V163:W163),IF(FORMULACIÓN!$T163=Lists!$S$4,AVERAGE(FORMULACIÓN!V163:W163),IF(FORMULACIÓN!$T163=Lists!$S$5,OFFSET(U163,0,COUNTA(V163:W163)),IF(FORMULACIÓN!$T163=Lists!$S$6,AVERAGE(V163:W163),""))))),"")</f>
        <v>0.65</v>
      </c>
      <c r="Y163" s="20" t="str">
        <f ca="1">IF($R163=Lists!$R$3,TEXT(FORMULACIÓN!X163,"00,00%"),IF(FORMULACIÓN!X163=0,0,TEXT(FORMULACIÓN!X163,"##.###")))</f>
        <v>65,00%</v>
      </c>
      <c r="Z163" s="93"/>
      <c r="AA163" s="94"/>
      <c r="AB163" s="95"/>
      <c r="AC163" s="95"/>
      <c r="AD163" s="95"/>
      <c r="AE163" s="95"/>
      <c r="AF163" s="95"/>
      <c r="AG163" s="95"/>
      <c r="AH163" s="95"/>
      <c r="AI163" s="95"/>
      <c r="AJ163" s="95"/>
      <c r="AK163" s="95"/>
      <c r="AL163" s="95"/>
      <c r="AM163" s="95"/>
      <c r="BD163" s="30"/>
      <c r="BE163" s="30"/>
      <c r="BF163" s="30"/>
      <c r="BG163" s="30"/>
      <c r="BH163" s="30"/>
      <c r="BI163" s="30"/>
      <c r="BJ163" s="30"/>
      <c r="BK163" s="30"/>
      <c r="BL163" s="30"/>
      <c r="BM163" s="30"/>
      <c r="BN163" s="105"/>
      <c r="BW163" s="1"/>
    </row>
    <row r="164" spans="1:75" s="32" customFormat="1" ht="64.5" hidden="1" customHeight="1">
      <c r="A164" s="20">
        <f t="shared" si="2"/>
        <v>155</v>
      </c>
      <c r="B164" s="153">
        <v>2026</v>
      </c>
      <c r="C164" s="19" t="s">
        <v>276</v>
      </c>
      <c r="D164" s="18" t="str">
        <f>IFERROR(VLOOKUP(FORMULACIÓN!C164,Lists!$A$2:$B$6,2,FALSE),"")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64" s="21" t="s">
        <v>287</v>
      </c>
      <c r="F164" s="21" t="s">
        <v>278</v>
      </c>
      <c r="G164" s="21" t="s">
        <v>1197</v>
      </c>
      <c r="H164" s="21" t="s">
        <v>292</v>
      </c>
      <c r="I164" s="47">
        <v>0.01</v>
      </c>
      <c r="J164" s="104" t="s">
        <v>1198</v>
      </c>
      <c r="K164" s="47">
        <v>1</v>
      </c>
      <c r="L164" s="21" t="s">
        <v>293</v>
      </c>
      <c r="M164" s="24" t="s">
        <v>618</v>
      </c>
      <c r="N164" s="24"/>
      <c r="O164" s="21" t="s">
        <v>1199</v>
      </c>
      <c r="P164" s="21" t="s">
        <v>1200</v>
      </c>
      <c r="Q164" s="21" t="s">
        <v>163</v>
      </c>
      <c r="R164" s="21" t="s">
        <v>164</v>
      </c>
      <c r="S164" s="21" t="s">
        <v>1201</v>
      </c>
      <c r="T164" s="21" t="s">
        <v>165</v>
      </c>
      <c r="U164" s="21">
        <v>0.8</v>
      </c>
      <c r="V164" s="21">
        <v>0</v>
      </c>
      <c r="W164" s="21">
        <v>1</v>
      </c>
      <c r="X164" s="21">
        <f ca="1">IFERROR(IF($T164=Lists!$S$2,SUM(FORMULACIÓN!U164:W164),IF(FORMULACIÓN!$T164=Lists!$S$3,SUM(FORMULACIÓN!V164:W164),IF(FORMULACIÓN!$T164=Lists!$S$4,AVERAGE(FORMULACIÓN!V164:W164),IF(FORMULACIÓN!$T164=Lists!$S$5,OFFSET(U164,0,COUNTA(V164:W164)),IF(FORMULACIÓN!$T164=Lists!$S$6,AVERAGE(V164:W164),""))))),"")</f>
        <v>1</v>
      </c>
      <c r="Y164" s="20" t="str">
        <f ca="1">IF($R164=Lists!$R$3,TEXT(FORMULACIÓN!X164,"00,00%"),IF(FORMULACIÓN!X164=0,0,TEXT(FORMULACIÓN!X164,"##.###")))</f>
        <v>100,00%</v>
      </c>
      <c r="Z164" s="93"/>
      <c r="AA164" s="94"/>
      <c r="AB164" s="95"/>
      <c r="AC164" s="95"/>
      <c r="AD164" s="95"/>
      <c r="AE164" s="95"/>
      <c r="AF164" s="95"/>
      <c r="AG164" s="95"/>
      <c r="AH164" s="95"/>
      <c r="AI164" s="95"/>
      <c r="AJ164" s="95"/>
      <c r="AK164" s="95"/>
      <c r="AL164" s="95"/>
      <c r="AM164" s="95"/>
      <c r="BD164" s="30"/>
      <c r="BE164" s="30"/>
      <c r="BF164" s="30"/>
      <c r="BG164" s="30"/>
      <c r="BH164" s="30"/>
      <c r="BI164" s="30"/>
      <c r="BJ164" s="30"/>
      <c r="BK164" s="30"/>
      <c r="BL164" s="30"/>
      <c r="BM164" s="30"/>
      <c r="BN164" s="105"/>
      <c r="BW164" s="1"/>
    </row>
    <row r="165" spans="1:75" s="32" customFormat="1" ht="64.5" hidden="1" customHeight="1">
      <c r="A165" s="20">
        <f t="shared" si="2"/>
        <v>156</v>
      </c>
      <c r="B165" s="153">
        <v>2026</v>
      </c>
      <c r="C165" s="19" t="s">
        <v>276</v>
      </c>
      <c r="D165" s="18" t="str">
        <f>IFERROR(VLOOKUP(FORMULACIÓN!C165,Lists!$A$2:$B$6,2,FALSE),"")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65" s="21" t="s">
        <v>277</v>
      </c>
      <c r="F165" s="21" t="s">
        <v>278</v>
      </c>
      <c r="G165" s="21" t="s">
        <v>1202</v>
      </c>
      <c r="H165" s="21" t="s">
        <v>294</v>
      </c>
      <c r="I165" s="47">
        <v>0.09</v>
      </c>
      <c r="J165" s="104" t="s">
        <v>1203</v>
      </c>
      <c r="K165" s="47">
        <v>0.34</v>
      </c>
      <c r="L165" s="21" t="s">
        <v>166</v>
      </c>
      <c r="M165" s="24" t="s">
        <v>591</v>
      </c>
      <c r="N165" s="24"/>
      <c r="O165" s="21" t="s">
        <v>1204</v>
      </c>
      <c r="P165" s="21" t="s">
        <v>1205</v>
      </c>
      <c r="Q165" s="21" t="s">
        <v>163</v>
      </c>
      <c r="R165" s="21" t="s">
        <v>167</v>
      </c>
      <c r="S165" s="21"/>
      <c r="T165" s="21" t="s">
        <v>168</v>
      </c>
      <c r="U165" s="21">
        <v>16</v>
      </c>
      <c r="V165" s="21">
        <v>0</v>
      </c>
      <c r="W165" s="21">
        <v>10</v>
      </c>
      <c r="X165" s="21">
        <f ca="1">IFERROR(IF($T165=Lists!$S$2,SUM(FORMULACIÓN!U165:W165),IF(FORMULACIÓN!$T165=Lists!$S$3,SUM(FORMULACIÓN!V165:W165),IF(FORMULACIÓN!$T165=Lists!$S$4,AVERAGE(FORMULACIÓN!V165:W165),IF(FORMULACIÓN!$T165=Lists!$S$5,OFFSET(U165,0,COUNTA(V165:W165)),IF(FORMULACIÓN!$T165=Lists!$S$6,AVERAGE(V165:W165),""))))),"")</f>
        <v>10</v>
      </c>
      <c r="Y165" s="20" t="str">
        <f ca="1">IF($R165=Lists!$R$3,TEXT(FORMULACIÓN!X165,"00,00%"),IF(FORMULACIÓN!X165=0,0,TEXT(FORMULACIÓN!X165,"##.###")))</f>
        <v>10</v>
      </c>
      <c r="Z165" s="93"/>
      <c r="AA165" s="94"/>
      <c r="AB165" s="95"/>
      <c r="AC165" s="95"/>
      <c r="AD165" s="95"/>
      <c r="AE165" s="95"/>
      <c r="AF165" s="95"/>
      <c r="AG165" s="95"/>
      <c r="AH165" s="95"/>
      <c r="AI165" s="95"/>
      <c r="AJ165" s="95"/>
      <c r="AK165" s="95"/>
      <c r="AL165" s="95"/>
      <c r="AM165" s="95"/>
      <c r="BD165" s="30"/>
      <c r="BE165" s="30"/>
      <c r="BF165" s="30"/>
      <c r="BG165" s="30"/>
      <c r="BH165" s="30"/>
      <c r="BI165" s="30"/>
      <c r="BJ165" s="30"/>
      <c r="BK165" s="30"/>
      <c r="BL165" s="30"/>
      <c r="BM165" s="30"/>
      <c r="BN165" s="105"/>
      <c r="BW165" s="1"/>
    </row>
    <row r="166" spans="1:75" s="32" customFormat="1" ht="64.5" hidden="1" customHeight="1">
      <c r="A166" s="20">
        <f t="shared" si="2"/>
        <v>157</v>
      </c>
      <c r="B166" s="153">
        <v>2026</v>
      </c>
      <c r="C166" s="19" t="s">
        <v>276</v>
      </c>
      <c r="D166" s="18" t="str">
        <f>IFERROR(VLOOKUP(FORMULACIÓN!C166,Lists!$A$2:$B$6,2,FALSE),"")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66" s="21" t="s">
        <v>277</v>
      </c>
      <c r="F166" s="21" t="s">
        <v>278</v>
      </c>
      <c r="G166" s="21" t="s">
        <v>1206</v>
      </c>
      <c r="H166" s="21" t="s">
        <v>294</v>
      </c>
      <c r="I166" s="47">
        <v>0.09</v>
      </c>
      <c r="J166" s="104" t="s">
        <v>1207</v>
      </c>
      <c r="K166" s="47">
        <v>0.33</v>
      </c>
      <c r="L166" s="21" t="s">
        <v>166</v>
      </c>
      <c r="M166" s="24" t="s">
        <v>591</v>
      </c>
      <c r="N166" s="24"/>
      <c r="O166" s="21" t="s">
        <v>1208</v>
      </c>
      <c r="P166" s="21" t="s">
        <v>1209</v>
      </c>
      <c r="Q166" s="21" t="s">
        <v>163</v>
      </c>
      <c r="R166" s="21" t="s">
        <v>164</v>
      </c>
      <c r="S166" s="21"/>
      <c r="T166" s="21" t="s">
        <v>165</v>
      </c>
      <c r="U166" s="21">
        <v>0.28570000000000001</v>
      </c>
      <c r="V166" s="21">
        <v>0</v>
      </c>
      <c r="W166" s="21">
        <v>0.27</v>
      </c>
      <c r="X166" s="21">
        <f ca="1">IFERROR(IF($T166=Lists!$S$2,SUM(FORMULACIÓN!U166:W166),IF(FORMULACIÓN!$T166=Lists!$S$3,SUM(FORMULACIÓN!V166:W166),IF(FORMULACIÓN!$T166=Lists!$S$4,AVERAGE(FORMULACIÓN!V166:W166),IF(FORMULACIÓN!$T166=Lists!$S$5,OFFSET(U166,0,COUNTA(V166:W166)),IF(FORMULACIÓN!$T166=Lists!$S$6,AVERAGE(V166:W166),""))))),"")</f>
        <v>0.27</v>
      </c>
      <c r="Y166" s="20" t="str">
        <f ca="1">IF($R166=Lists!$R$3,TEXT(FORMULACIÓN!X166,"00,00%"),IF(FORMULACIÓN!X166=0,0,TEXT(FORMULACIÓN!X166,"##.###")))</f>
        <v>27,00%</v>
      </c>
      <c r="Z166" s="93"/>
      <c r="AA166" s="94"/>
      <c r="AB166" s="95"/>
      <c r="AC166" s="95"/>
      <c r="AD166" s="95"/>
      <c r="AE166" s="95"/>
      <c r="AF166" s="95"/>
      <c r="AG166" s="95"/>
      <c r="AH166" s="95"/>
      <c r="AI166" s="95"/>
      <c r="AJ166" s="95"/>
      <c r="AK166" s="95"/>
      <c r="AL166" s="95"/>
      <c r="AM166" s="95"/>
      <c r="BD166" s="30"/>
      <c r="BE166" s="30"/>
      <c r="BF166" s="30"/>
      <c r="BG166" s="30"/>
      <c r="BH166" s="30"/>
      <c r="BI166" s="30"/>
      <c r="BJ166" s="30"/>
      <c r="BK166" s="30"/>
      <c r="BL166" s="30"/>
      <c r="BM166" s="30"/>
      <c r="BN166" s="105"/>
      <c r="BW166" s="1"/>
    </row>
    <row r="167" spans="1:75" s="32" customFormat="1" ht="64.5" hidden="1" customHeight="1">
      <c r="A167" s="20">
        <f t="shared" si="2"/>
        <v>158</v>
      </c>
      <c r="B167" s="153">
        <v>2026</v>
      </c>
      <c r="C167" s="19" t="s">
        <v>276</v>
      </c>
      <c r="D167" s="18" t="str">
        <f>IFERROR(VLOOKUP(FORMULACIÓN!C167,Lists!$A$2:$B$6,2,FALSE),"")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67" s="21" t="s">
        <v>277</v>
      </c>
      <c r="F167" s="21" t="s">
        <v>278</v>
      </c>
      <c r="G167" s="21" t="s">
        <v>1210</v>
      </c>
      <c r="H167" s="21" t="s">
        <v>294</v>
      </c>
      <c r="I167" s="47">
        <v>0.09</v>
      </c>
      <c r="J167" s="104" t="s">
        <v>1210</v>
      </c>
      <c r="K167" s="47">
        <v>0.33</v>
      </c>
      <c r="L167" s="21" t="s">
        <v>166</v>
      </c>
      <c r="M167" s="24" t="s">
        <v>618</v>
      </c>
      <c r="N167" s="24"/>
      <c r="O167" s="21" t="s">
        <v>1211</v>
      </c>
      <c r="P167" s="21" t="s">
        <v>1212</v>
      </c>
      <c r="Q167" s="21" t="s">
        <v>163</v>
      </c>
      <c r="R167" s="21" t="s">
        <v>167</v>
      </c>
      <c r="S167" s="21"/>
      <c r="T167" s="21" t="s">
        <v>168</v>
      </c>
      <c r="U167" s="21">
        <v>28</v>
      </c>
      <c r="V167" s="21">
        <v>0</v>
      </c>
      <c r="W167" s="21">
        <v>10</v>
      </c>
      <c r="X167" s="21">
        <f ca="1">IFERROR(IF($T167=Lists!$S$2,SUM(FORMULACIÓN!U167:W167),IF(FORMULACIÓN!$T167=Lists!$S$3,SUM(FORMULACIÓN!V167:W167),IF(FORMULACIÓN!$T167=Lists!$S$4,AVERAGE(FORMULACIÓN!V167:W167),IF(FORMULACIÓN!$T167=Lists!$S$5,OFFSET(U167,0,COUNTA(V167:W167)),IF(FORMULACIÓN!$T167=Lists!$S$6,AVERAGE(V167:W167),""))))),"")</f>
        <v>10</v>
      </c>
      <c r="Y167" s="20" t="str">
        <f ca="1">IF($R167=Lists!$R$3,TEXT(FORMULACIÓN!X167,"00,00%"),IF(FORMULACIÓN!X167=0,0,TEXT(FORMULACIÓN!X167,"##.###")))</f>
        <v>10</v>
      </c>
      <c r="Z167" s="93"/>
      <c r="AA167" s="94"/>
      <c r="AB167" s="95"/>
      <c r="AC167" s="95"/>
      <c r="AD167" s="95"/>
      <c r="AE167" s="95"/>
      <c r="AF167" s="95"/>
      <c r="AG167" s="95"/>
      <c r="AH167" s="95"/>
      <c r="AI167" s="95"/>
      <c r="AJ167" s="95"/>
      <c r="AK167" s="95"/>
      <c r="AL167" s="95"/>
      <c r="AM167" s="95"/>
      <c r="BD167" s="30"/>
      <c r="BE167" s="30"/>
      <c r="BF167" s="30"/>
      <c r="BG167" s="30"/>
      <c r="BH167" s="30"/>
      <c r="BI167" s="30"/>
      <c r="BJ167" s="30"/>
      <c r="BK167" s="30"/>
      <c r="BL167" s="30"/>
      <c r="BM167" s="30"/>
      <c r="BN167" s="105"/>
      <c r="BW167" s="1"/>
    </row>
    <row r="168" spans="1:75" s="32" customFormat="1" ht="64.5" hidden="1" customHeight="1">
      <c r="A168" s="20">
        <f t="shared" si="2"/>
        <v>159</v>
      </c>
      <c r="B168" s="153">
        <v>2026</v>
      </c>
      <c r="C168" s="19" t="s">
        <v>276</v>
      </c>
      <c r="D168" s="18" t="str">
        <f>IFERROR(VLOOKUP(FORMULACIÓN!C168,Lists!$A$2:$B$6,2,FALSE),"")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68" s="21" t="s">
        <v>295</v>
      </c>
      <c r="F168" s="21" t="s">
        <v>296</v>
      </c>
      <c r="G168" s="21" t="s">
        <v>1213</v>
      </c>
      <c r="H168" s="21" t="s">
        <v>297</v>
      </c>
      <c r="I168" s="47">
        <v>0.09</v>
      </c>
      <c r="J168" s="104" t="s">
        <v>1214</v>
      </c>
      <c r="K168" s="47">
        <v>0.25</v>
      </c>
      <c r="L168" s="21" t="s">
        <v>298</v>
      </c>
      <c r="M168" s="24" t="s">
        <v>591</v>
      </c>
      <c r="N168" s="24"/>
      <c r="O168" s="21" t="s">
        <v>1215</v>
      </c>
      <c r="P168" s="21" t="s">
        <v>1216</v>
      </c>
      <c r="Q168" s="21" t="s">
        <v>163</v>
      </c>
      <c r="R168" s="21" t="s">
        <v>164</v>
      </c>
      <c r="S168" s="21" t="s">
        <v>1217</v>
      </c>
      <c r="T168" s="21" t="s">
        <v>165</v>
      </c>
      <c r="U168" s="21">
        <v>0</v>
      </c>
      <c r="V168" s="21">
        <v>0</v>
      </c>
      <c r="W168" s="21">
        <v>0.7</v>
      </c>
      <c r="X168" s="21">
        <f ca="1">IFERROR(IF($T168=Lists!$S$2,SUM(FORMULACIÓN!U168:W168),IF(FORMULACIÓN!$T168=Lists!$S$3,SUM(FORMULACIÓN!V168:W168),IF(FORMULACIÓN!$T168=Lists!$S$4,AVERAGE(FORMULACIÓN!V168:W168),IF(FORMULACIÓN!$T168=Lists!$S$5,OFFSET(U168,0,COUNTA(V168:W168)),IF(FORMULACIÓN!$T168=Lists!$S$6,AVERAGE(V168:W168),""))))),"")</f>
        <v>0.7</v>
      </c>
      <c r="Y168" s="20" t="str">
        <f ca="1">IF($R168=Lists!$R$3,TEXT(FORMULACIÓN!X168,"00,00%"),IF(FORMULACIÓN!X168=0,0,TEXT(FORMULACIÓN!X168,"##.###")))</f>
        <v>70,00%</v>
      </c>
      <c r="Z168" s="93"/>
      <c r="AA168" s="94"/>
      <c r="AB168" s="95"/>
      <c r="AC168" s="95"/>
      <c r="AD168" s="95"/>
      <c r="AE168" s="95"/>
      <c r="AF168" s="95"/>
      <c r="AG168" s="95"/>
      <c r="AH168" s="95"/>
      <c r="AI168" s="95"/>
      <c r="AJ168" s="95"/>
      <c r="AK168" s="95"/>
      <c r="AL168" s="95"/>
      <c r="AM168" s="95"/>
      <c r="BD168" s="30"/>
      <c r="BE168" s="30"/>
      <c r="BF168" s="30"/>
      <c r="BG168" s="30"/>
      <c r="BH168" s="30"/>
      <c r="BI168" s="30"/>
      <c r="BJ168" s="30"/>
      <c r="BK168" s="30"/>
      <c r="BL168" s="30"/>
      <c r="BM168" s="30"/>
      <c r="BN168" s="105"/>
      <c r="BW168" s="1"/>
    </row>
    <row r="169" spans="1:75" s="32" customFormat="1" ht="64.5" hidden="1" customHeight="1">
      <c r="A169" s="20">
        <f t="shared" si="2"/>
        <v>160</v>
      </c>
      <c r="B169" s="153">
        <v>2026</v>
      </c>
      <c r="C169" s="19" t="s">
        <v>276</v>
      </c>
      <c r="D169" s="18" t="str">
        <f>IFERROR(VLOOKUP(FORMULACIÓN!C169,Lists!$A$2:$B$6,2,FALSE),"")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69" s="21" t="s">
        <v>295</v>
      </c>
      <c r="F169" s="21" t="s">
        <v>296</v>
      </c>
      <c r="G169" s="21" t="s">
        <v>1213</v>
      </c>
      <c r="H169" s="21" t="s">
        <v>297</v>
      </c>
      <c r="I169" s="47">
        <v>0.09</v>
      </c>
      <c r="J169" s="104" t="s">
        <v>1218</v>
      </c>
      <c r="K169" s="47">
        <v>0.25</v>
      </c>
      <c r="L169" s="21" t="s">
        <v>298</v>
      </c>
      <c r="M169" s="24" t="s">
        <v>618</v>
      </c>
      <c r="N169" s="24"/>
      <c r="O169" s="21" t="s">
        <v>1219</v>
      </c>
      <c r="P169" s="21" t="s">
        <v>1220</v>
      </c>
      <c r="Q169" s="21" t="s">
        <v>163</v>
      </c>
      <c r="R169" s="21" t="s">
        <v>164</v>
      </c>
      <c r="S169" s="21"/>
      <c r="T169" s="21" t="s">
        <v>165</v>
      </c>
      <c r="U169" s="21">
        <v>1</v>
      </c>
      <c r="V169" s="21">
        <v>0</v>
      </c>
      <c r="W169" s="21">
        <v>0.8</v>
      </c>
      <c r="X169" s="21">
        <f ca="1">IFERROR(IF($T169=Lists!$S$2,SUM(FORMULACIÓN!U169:W169),IF(FORMULACIÓN!$T169=Lists!$S$3,SUM(FORMULACIÓN!V169:W169),IF(FORMULACIÓN!$T169=Lists!$S$4,AVERAGE(FORMULACIÓN!V169:W169),IF(FORMULACIÓN!$T169=Lists!$S$5,OFFSET(U169,0,COUNTA(V169:W169)),IF(FORMULACIÓN!$T169=Lists!$S$6,AVERAGE(V169:W169),""))))),"")</f>
        <v>0.8</v>
      </c>
      <c r="Y169" s="20" t="str">
        <f ca="1">IF($R169=Lists!$R$3,TEXT(FORMULACIÓN!X169,"00,00%"),IF(FORMULACIÓN!X169=0,0,TEXT(FORMULACIÓN!X169,"##.###")))</f>
        <v>80,00%</v>
      </c>
      <c r="Z169" s="93"/>
      <c r="AA169" s="94"/>
      <c r="AB169" s="95"/>
      <c r="AC169" s="95"/>
      <c r="AD169" s="95"/>
      <c r="AE169" s="95"/>
      <c r="AF169" s="95"/>
      <c r="AG169" s="95"/>
      <c r="AH169" s="95"/>
      <c r="AI169" s="95"/>
      <c r="AJ169" s="95"/>
      <c r="AK169" s="95"/>
      <c r="AL169" s="95"/>
      <c r="AM169" s="95"/>
      <c r="BD169" s="30"/>
      <c r="BE169" s="30"/>
      <c r="BF169" s="30"/>
      <c r="BG169" s="30"/>
      <c r="BH169" s="30"/>
      <c r="BI169" s="30"/>
      <c r="BJ169" s="30"/>
      <c r="BK169" s="30"/>
      <c r="BL169" s="30"/>
      <c r="BM169" s="30"/>
      <c r="BN169" s="105"/>
      <c r="BW169" s="1"/>
    </row>
    <row r="170" spans="1:75" s="32" customFormat="1" ht="64.5" hidden="1" customHeight="1">
      <c r="A170" s="20">
        <f t="shared" si="2"/>
        <v>161</v>
      </c>
      <c r="B170" s="153">
        <v>2026</v>
      </c>
      <c r="C170" s="19" t="s">
        <v>276</v>
      </c>
      <c r="D170" s="18" t="str">
        <f>IFERROR(VLOOKUP(FORMULACIÓN!C170,Lists!$A$2:$B$6,2,FALSE),"")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70" s="21" t="s">
        <v>295</v>
      </c>
      <c r="F170" s="21" t="s">
        <v>296</v>
      </c>
      <c r="G170" s="21" t="s">
        <v>1213</v>
      </c>
      <c r="H170" s="21" t="s">
        <v>297</v>
      </c>
      <c r="I170" s="47">
        <v>0.09</v>
      </c>
      <c r="J170" s="104" t="s">
        <v>1218</v>
      </c>
      <c r="K170" s="47">
        <v>0.25</v>
      </c>
      <c r="L170" s="21" t="s">
        <v>298</v>
      </c>
      <c r="M170" s="24" t="s">
        <v>618</v>
      </c>
      <c r="N170" s="24"/>
      <c r="O170" s="21" t="s">
        <v>1221</v>
      </c>
      <c r="P170" s="21" t="s">
        <v>1222</v>
      </c>
      <c r="Q170" s="21" t="s">
        <v>163</v>
      </c>
      <c r="R170" s="21" t="s">
        <v>164</v>
      </c>
      <c r="S170" s="21"/>
      <c r="T170" s="21" t="s">
        <v>165</v>
      </c>
      <c r="U170" s="21">
        <v>1</v>
      </c>
      <c r="V170" s="21">
        <v>0</v>
      </c>
      <c r="W170" s="21">
        <v>0.85</v>
      </c>
      <c r="X170" s="21">
        <f ca="1">IFERROR(IF($T170=Lists!$S$2,SUM(FORMULACIÓN!U170:W170),IF(FORMULACIÓN!$T170=Lists!$S$3,SUM(FORMULACIÓN!V170:W170),IF(FORMULACIÓN!$T170=Lists!$S$4,AVERAGE(FORMULACIÓN!V170:W170),IF(FORMULACIÓN!$T170=Lists!$S$5,OFFSET(U170,0,COUNTA(V170:W170)),IF(FORMULACIÓN!$T170=Lists!$S$6,AVERAGE(V170:W170),""))))),"")</f>
        <v>0.85</v>
      </c>
      <c r="Y170" s="20" t="str">
        <f ca="1">IF($R170=Lists!$R$3,TEXT(FORMULACIÓN!X170,"00,00%"),IF(FORMULACIÓN!X170=0,0,TEXT(FORMULACIÓN!X170,"##.###")))</f>
        <v>85,00%</v>
      </c>
      <c r="Z170" s="93"/>
      <c r="AA170" s="94"/>
      <c r="AB170" s="95"/>
      <c r="AC170" s="95"/>
      <c r="AD170" s="95"/>
      <c r="AE170" s="95"/>
      <c r="AF170" s="95"/>
      <c r="AG170" s="95"/>
      <c r="AH170" s="95"/>
      <c r="AI170" s="95"/>
      <c r="AJ170" s="95"/>
      <c r="AK170" s="95"/>
      <c r="AL170" s="95"/>
      <c r="AM170" s="95"/>
      <c r="BD170" s="30"/>
      <c r="BE170" s="30"/>
      <c r="BF170" s="30"/>
      <c r="BG170" s="30"/>
      <c r="BH170" s="30"/>
      <c r="BI170" s="30"/>
      <c r="BJ170" s="30"/>
      <c r="BK170" s="30"/>
      <c r="BL170" s="30"/>
      <c r="BM170" s="30"/>
      <c r="BN170" s="105"/>
      <c r="BW170" s="1"/>
    </row>
    <row r="171" spans="1:75" s="32" customFormat="1" ht="64.5" hidden="1" customHeight="1">
      <c r="A171" s="20">
        <f t="shared" si="2"/>
        <v>162</v>
      </c>
      <c r="B171" s="153">
        <v>2026</v>
      </c>
      <c r="C171" s="19" t="s">
        <v>276</v>
      </c>
      <c r="D171" s="18" t="str">
        <f>IFERROR(VLOOKUP(FORMULACIÓN!C171,Lists!$A$2:$B$6,2,FALSE),"")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71" s="21" t="s">
        <v>295</v>
      </c>
      <c r="F171" s="21" t="s">
        <v>296</v>
      </c>
      <c r="G171" s="21" t="s">
        <v>1213</v>
      </c>
      <c r="H171" s="21" t="s">
        <v>297</v>
      </c>
      <c r="I171" s="47">
        <v>0.09</v>
      </c>
      <c r="J171" s="104" t="s">
        <v>1223</v>
      </c>
      <c r="K171" s="47">
        <v>0.15</v>
      </c>
      <c r="L171" s="21" t="s">
        <v>298</v>
      </c>
      <c r="M171" s="24" t="s">
        <v>618</v>
      </c>
      <c r="N171" s="24"/>
      <c r="O171" s="21" t="s">
        <v>1224</v>
      </c>
      <c r="P171" s="21" t="s">
        <v>1225</v>
      </c>
      <c r="Q171" s="21" t="s">
        <v>163</v>
      </c>
      <c r="R171" s="21" t="s">
        <v>164</v>
      </c>
      <c r="S171" s="21"/>
      <c r="T171" s="21" t="s">
        <v>165</v>
      </c>
      <c r="U171" s="21">
        <v>0.85</v>
      </c>
      <c r="V171" s="21">
        <v>0</v>
      </c>
      <c r="W171" s="21">
        <v>0.86</v>
      </c>
      <c r="X171" s="21">
        <f ca="1">IFERROR(IF($T171=Lists!$S$2,SUM(FORMULACIÓN!U171:W171),IF(FORMULACIÓN!$T171=Lists!$S$3,SUM(FORMULACIÓN!V171:W171),IF(FORMULACIÓN!$T171=Lists!$S$4,AVERAGE(FORMULACIÓN!V171:W171),IF(FORMULACIÓN!$T171=Lists!$S$5,OFFSET(U171,0,COUNTA(V171:W171)),IF(FORMULACIÓN!$T171=Lists!$S$6,AVERAGE(V171:W171),""))))),"")</f>
        <v>0.86</v>
      </c>
      <c r="Y171" s="20" t="str">
        <f ca="1">IF($R171=Lists!$R$3,TEXT(FORMULACIÓN!X171,"00,00%"),IF(FORMULACIÓN!X171=0,0,TEXT(FORMULACIÓN!X171,"##.###")))</f>
        <v>86,00%</v>
      </c>
      <c r="Z171" s="93"/>
      <c r="AA171" s="94"/>
      <c r="AB171" s="95"/>
      <c r="AC171" s="95"/>
      <c r="AD171" s="95"/>
      <c r="AE171" s="95"/>
      <c r="AF171" s="95"/>
      <c r="AG171" s="95"/>
      <c r="AH171" s="95"/>
      <c r="AI171" s="95"/>
      <c r="AJ171" s="95"/>
      <c r="AK171" s="95"/>
      <c r="AL171" s="95"/>
      <c r="AM171" s="95"/>
      <c r="BD171" s="30"/>
      <c r="BE171" s="30"/>
      <c r="BF171" s="30"/>
      <c r="BG171" s="30"/>
      <c r="BH171" s="30"/>
      <c r="BI171" s="30"/>
      <c r="BJ171" s="30"/>
      <c r="BK171" s="30"/>
      <c r="BL171" s="30"/>
      <c r="BM171" s="30"/>
      <c r="BN171" s="105"/>
      <c r="BW171" s="1"/>
    </row>
    <row r="172" spans="1:75" s="32" customFormat="1" ht="64.5" hidden="1" customHeight="1">
      <c r="A172" s="20">
        <f t="shared" si="2"/>
        <v>163</v>
      </c>
      <c r="B172" s="153">
        <v>2026</v>
      </c>
      <c r="C172" s="19" t="s">
        <v>276</v>
      </c>
      <c r="D172" s="18" t="str">
        <f>IFERROR(VLOOKUP(FORMULACIÓN!C172,Lists!$A$2:$B$6,2,FALSE),"")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72" s="21" t="s">
        <v>295</v>
      </c>
      <c r="F172" s="21" t="s">
        <v>296</v>
      </c>
      <c r="G172" s="21" t="s">
        <v>1213</v>
      </c>
      <c r="H172" s="21" t="s">
        <v>297</v>
      </c>
      <c r="I172" s="47">
        <v>0.09</v>
      </c>
      <c r="J172" s="104" t="s">
        <v>1226</v>
      </c>
      <c r="K172" s="47">
        <v>0.1</v>
      </c>
      <c r="L172" s="21" t="s">
        <v>298</v>
      </c>
      <c r="M172" s="24" t="s">
        <v>618</v>
      </c>
      <c r="N172" s="24"/>
      <c r="O172" s="21" t="s">
        <v>1227</v>
      </c>
      <c r="P172" s="21" t="s">
        <v>1228</v>
      </c>
      <c r="Q172" s="21" t="s">
        <v>163</v>
      </c>
      <c r="R172" s="21" t="s">
        <v>164</v>
      </c>
      <c r="S172" s="21"/>
      <c r="T172" s="21" t="s">
        <v>165</v>
      </c>
      <c r="U172" s="21">
        <v>0.91</v>
      </c>
      <c r="V172" s="21">
        <v>0</v>
      </c>
      <c r="W172" s="21">
        <v>0.86</v>
      </c>
      <c r="X172" s="21">
        <f ca="1">IFERROR(IF($T172=Lists!$S$2,SUM(FORMULACIÓN!U172:W172),IF(FORMULACIÓN!$T172=Lists!$S$3,SUM(FORMULACIÓN!V172:W172),IF(FORMULACIÓN!$T172=Lists!$S$4,AVERAGE(FORMULACIÓN!V172:W172),IF(FORMULACIÓN!$T172=Lists!$S$5,OFFSET(U172,0,COUNTA(V172:W172)),IF(FORMULACIÓN!$T172=Lists!$S$6,AVERAGE(V172:W172),""))))),"")</f>
        <v>0.86</v>
      </c>
      <c r="Y172" s="20" t="str">
        <f ca="1">IF($R172=Lists!$R$3,TEXT(FORMULACIÓN!X172,"00,00%"),IF(FORMULACIÓN!X172=0,0,TEXT(FORMULACIÓN!X172,"##.###")))</f>
        <v>86,00%</v>
      </c>
      <c r="Z172" s="93"/>
      <c r="AA172" s="94"/>
      <c r="AB172" s="95"/>
      <c r="AC172" s="95"/>
      <c r="AD172" s="95"/>
      <c r="AE172" s="95"/>
      <c r="AF172" s="95"/>
      <c r="AG172" s="95"/>
      <c r="AH172" s="95"/>
      <c r="AI172" s="95"/>
      <c r="AJ172" s="95"/>
      <c r="AK172" s="95"/>
      <c r="AL172" s="95"/>
      <c r="AM172" s="95"/>
      <c r="BD172" s="30"/>
      <c r="BE172" s="30"/>
      <c r="BF172" s="30"/>
      <c r="BG172" s="30"/>
      <c r="BH172" s="30"/>
      <c r="BI172" s="30"/>
      <c r="BJ172" s="30"/>
      <c r="BK172" s="30"/>
      <c r="BL172" s="30"/>
      <c r="BM172" s="30"/>
      <c r="BN172" s="105"/>
      <c r="BW172" s="1"/>
    </row>
    <row r="173" spans="1:75" s="32" customFormat="1" ht="64.5" hidden="1" customHeight="1">
      <c r="A173" s="20">
        <f t="shared" si="2"/>
        <v>164</v>
      </c>
      <c r="B173" s="153">
        <v>2026</v>
      </c>
      <c r="C173" s="19" t="s">
        <v>276</v>
      </c>
      <c r="D173" s="18" t="str">
        <f>IFERROR(VLOOKUP(FORMULACIÓN!C173,Lists!$A$2:$B$6,2,FALSE),"")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73" s="21" t="s">
        <v>299</v>
      </c>
      <c r="F173" s="21" t="s">
        <v>300</v>
      </c>
      <c r="G173" s="21" t="s">
        <v>1229</v>
      </c>
      <c r="H173" s="21" t="s">
        <v>301</v>
      </c>
      <c r="I173" s="47">
        <v>0.12</v>
      </c>
      <c r="J173" s="104" t="s">
        <v>1230</v>
      </c>
      <c r="K173" s="47">
        <v>0.33300000000000002</v>
      </c>
      <c r="L173" s="21" t="s">
        <v>289</v>
      </c>
      <c r="M173" s="24" t="s">
        <v>937</v>
      </c>
      <c r="N173" s="24"/>
      <c r="O173" s="21" t="s">
        <v>1231</v>
      </c>
      <c r="P173" s="21" t="s">
        <v>1232</v>
      </c>
      <c r="Q173" s="21" t="s">
        <v>163</v>
      </c>
      <c r="R173" s="21" t="s">
        <v>167</v>
      </c>
      <c r="S173" s="21" t="s">
        <v>1233</v>
      </c>
      <c r="T173" s="21" t="s">
        <v>168</v>
      </c>
      <c r="U173" s="21">
        <v>0</v>
      </c>
      <c r="V173" s="21">
        <v>0</v>
      </c>
      <c r="W173" s="21">
        <v>1</v>
      </c>
      <c r="X173" s="21">
        <f ca="1">IFERROR(IF($T173=Lists!$S$2,SUM(FORMULACIÓN!U173:W173),IF(FORMULACIÓN!$T173=Lists!$S$3,SUM(FORMULACIÓN!V173:W173),IF(FORMULACIÓN!$T173=Lists!$S$4,AVERAGE(FORMULACIÓN!V173:W173),IF(FORMULACIÓN!$T173=Lists!$S$5,OFFSET(U173,0,COUNTA(V173:W173)),IF(FORMULACIÓN!$T173=Lists!$S$6,AVERAGE(V173:W173),""))))),"")</f>
        <v>1</v>
      </c>
      <c r="Y173" s="20" t="str">
        <f ca="1">IF($R173=Lists!$R$3,TEXT(FORMULACIÓN!X173,"00,00%"),IF(FORMULACIÓN!X173=0,0,TEXT(FORMULACIÓN!X173,"##.###")))</f>
        <v>1</v>
      </c>
      <c r="Z173" s="93"/>
      <c r="AA173" s="94"/>
      <c r="AB173" s="95"/>
      <c r="AC173" s="95"/>
      <c r="AD173" s="95"/>
      <c r="AE173" s="95"/>
      <c r="AF173" s="95"/>
      <c r="AG173" s="95"/>
      <c r="AH173" s="95"/>
      <c r="AI173" s="95"/>
      <c r="AJ173" s="95"/>
      <c r="AK173" s="95"/>
      <c r="AL173" s="95"/>
      <c r="AM173" s="95"/>
      <c r="BD173" s="30"/>
      <c r="BE173" s="30"/>
      <c r="BF173" s="30"/>
      <c r="BG173" s="30"/>
      <c r="BH173" s="30"/>
      <c r="BI173" s="30"/>
      <c r="BJ173" s="30"/>
      <c r="BK173" s="30"/>
      <c r="BL173" s="30"/>
      <c r="BM173" s="30"/>
      <c r="BN173" s="105"/>
      <c r="BW173" s="1"/>
    </row>
    <row r="174" spans="1:75" s="32" customFormat="1" ht="64.5" hidden="1" customHeight="1">
      <c r="A174" s="20">
        <f t="shared" si="2"/>
        <v>165</v>
      </c>
      <c r="B174" s="153">
        <v>2026</v>
      </c>
      <c r="C174" s="19" t="s">
        <v>276</v>
      </c>
      <c r="D174" s="18" t="str">
        <f>IFERROR(VLOOKUP(FORMULACIÓN!C174,Lists!$A$2:$B$6,2,FALSE),"")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74" s="21" t="s">
        <v>302</v>
      </c>
      <c r="F174" s="21" t="s">
        <v>300</v>
      </c>
      <c r="G174" s="21" t="s">
        <v>1234</v>
      </c>
      <c r="H174" s="21" t="s">
        <v>301</v>
      </c>
      <c r="I174" s="47">
        <v>0.12</v>
      </c>
      <c r="J174" s="104" t="s">
        <v>1235</v>
      </c>
      <c r="K174" s="47">
        <v>0.33300000000000002</v>
      </c>
      <c r="L174" s="21" t="s">
        <v>289</v>
      </c>
      <c r="M174" s="24" t="s">
        <v>618</v>
      </c>
      <c r="N174" s="24"/>
      <c r="O174" s="21" t="s">
        <v>1236</v>
      </c>
      <c r="P174" s="21" t="s">
        <v>1237</v>
      </c>
      <c r="Q174" s="21" t="s">
        <v>163</v>
      </c>
      <c r="R174" s="21" t="s">
        <v>164</v>
      </c>
      <c r="S174" s="21" t="s">
        <v>1238</v>
      </c>
      <c r="T174" s="21" t="s">
        <v>165</v>
      </c>
      <c r="U174" s="21">
        <v>0.7</v>
      </c>
      <c r="V174" s="21">
        <v>0</v>
      </c>
      <c r="W174" s="21">
        <v>0.73</v>
      </c>
      <c r="X174" s="21">
        <f ca="1">IFERROR(IF($T174=Lists!$S$2,SUM(FORMULACIÓN!U174:W174),IF(FORMULACIÓN!$T174=Lists!$S$3,SUM(FORMULACIÓN!V174:W174),IF(FORMULACIÓN!$T174=Lists!$S$4,AVERAGE(FORMULACIÓN!V174:W174),IF(FORMULACIÓN!$T174=Lists!$S$5,OFFSET(U174,0,COUNTA(V174:W174)),IF(FORMULACIÓN!$T174=Lists!$S$6,AVERAGE(V174:W174),""))))),"")</f>
        <v>0.73</v>
      </c>
      <c r="Y174" s="20" t="str">
        <f ca="1">IF($R174=Lists!$R$3,TEXT(FORMULACIÓN!X174,"00,00%"),IF(FORMULACIÓN!X174=0,0,TEXT(FORMULACIÓN!X174,"##.###")))</f>
        <v>73,00%</v>
      </c>
      <c r="Z174" s="93"/>
      <c r="AA174" s="94"/>
      <c r="AB174" s="95"/>
      <c r="AC174" s="95"/>
      <c r="AD174" s="95"/>
      <c r="AE174" s="95"/>
      <c r="AF174" s="95"/>
      <c r="AG174" s="95"/>
      <c r="AH174" s="95"/>
      <c r="AI174" s="95"/>
      <c r="AJ174" s="95"/>
      <c r="AK174" s="95"/>
      <c r="AL174" s="95"/>
      <c r="AM174" s="95"/>
      <c r="BD174" s="30"/>
      <c r="BE174" s="30"/>
      <c r="BF174" s="30"/>
      <c r="BG174" s="30"/>
      <c r="BH174" s="30"/>
      <c r="BI174" s="30"/>
      <c r="BJ174" s="30"/>
      <c r="BK174" s="30"/>
      <c r="BL174" s="30"/>
      <c r="BM174" s="30"/>
      <c r="BN174" s="105"/>
      <c r="BW174" s="1"/>
    </row>
    <row r="175" spans="1:75" s="32" customFormat="1" ht="64.5" hidden="1" customHeight="1">
      <c r="A175" s="20">
        <f t="shared" si="2"/>
        <v>166</v>
      </c>
      <c r="B175" s="153">
        <v>2026</v>
      </c>
      <c r="C175" s="19" t="s">
        <v>276</v>
      </c>
      <c r="D175" s="18" t="str">
        <f>IFERROR(VLOOKUP(FORMULACIÓN!C175,Lists!$A$2:$B$6,2,FALSE),"")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75" s="21" t="s">
        <v>302</v>
      </c>
      <c r="F175" s="21" t="s">
        <v>300</v>
      </c>
      <c r="G175" s="21" t="s">
        <v>1239</v>
      </c>
      <c r="H175" s="21" t="s">
        <v>301</v>
      </c>
      <c r="I175" s="47">
        <v>0.12</v>
      </c>
      <c r="J175" s="104" t="s">
        <v>1240</v>
      </c>
      <c r="K175" s="47">
        <v>0.33300000000000002</v>
      </c>
      <c r="L175" s="21" t="s">
        <v>289</v>
      </c>
      <c r="M175" s="24" t="s">
        <v>618</v>
      </c>
      <c r="N175" s="24"/>
      <c r="O175" s="21" t="s">
        <v>1241</v>
      </c>
      <c r="P175" s="21" t="s">
        <v>1242</v>
      </c>
      <c r="Q175" s="21" t="s">
        <v>163</v>
      </c>
      <c r="R175" s="21" t="s">
        <v>167</v>
      </c>
      <c r="S175" s="21" t="s">
        <v>1243</v>
      </c>
      <c r="T175" s="21" t="s">
        <v>168</v>
      </c>
      <c r="U175" s="21">
        <v>1</v>
      </c>
      <c r="V175" s="21">
        <v>0</v>
      </c>
      <c r="W175" s="21">
        <v>2</v>
      </c>
      <c r="X175" s="21">
        <f ca="1">IFERROR(IF($T175=Lists!$S$2,SUM(FORMULACIÓN!U175:W175),IF(FORMULACIÓN!$T175=Lists!$S$3,SUM(FORMULACIÓN!V175:W175),IF(FORMULACIÓN!$T175=Lists!$S$4,AVERAGE(FORMULACIÓN!V175:W175),IF(FORMULACIÓN!$T175=Lists!$S$5,OFFSET(U175,0,COUNTA(V175:W175)),IF(FORMULACIÓN!$T175=Lists!$S$6,AVERAGE(V175:W175),""))))),"")</f>
        <v>2</v>
      </c>
      <c r="Y175" s="20" t="str">
        <f ca="1">IF($R175=Lists!$R$3,TEXT(FORMULACIÓN!X175,"00,00%"),IF(FORMULACIÓN!X175=0,0,TEXT(FORMULACIÓN!X175,"##.###")))</f>
        <v>2</v>
      </c>
      <c r="Z175" s="93"/>
      <c r="AA175" s="94"/>
      <c r="AB175" s="95"/>
      <c r="AC175" s="95"/>
      <c r="AD175" s="95"/>
      <c r="AE175" s="95"/>
      <c r="AF175" s="95"/>
      <c r="AG175" s="95"/>
      <c r="AH175" s="95"/>
      <c r="AI175" s="95"/>
      <c r="AJ175" s="95"/>
      <c r="AK175" s="95"/>
      <c r="AL175" s="95"/>
      <c r="AM175" s="95"/>
      <c r="BD175" s="30"/>
      <c r="BE175" s="30"/>
      <c r="BF175" s="30"/>
      <c r="BG175" s="30"/>
      <c r="BH175" s="30"/>
      <c r="BI175" s="30"/>
      <c r="BJ175" s="30"/>
      <c r="BK175" s="30"/>
      <c r="BL175" s="30"/>
      <c r="BM175" s="30"/>
      <c r="BN175" s="105"/>
      <c r="BW175" s="1"/>
    </row>
    <row r="176" spans="1:75" s="32" customFormat="1" ht="64.5" hidden="1" customHeight="1">
      <c r="A176" s="20">
        <f t="shared" si="2"/>
        <v>167</v>
      </c>
      <c r="B176" s="153">
        <v>2026</v>
      </c>
      <c r="C176" s="19" t="s">
        <v>276</v>
      </c>
      <c r="D176" s="18" t="str">
        <f>IFERROR(VLOOKUP(FORMULACIÓN!C176,Lists!$A$2:$B$6,2,FALSE),"")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76" s="21" t="s">
        <v>277</v>
      </c>
      <c r="F176" s="21" t="s">
        <v>300</v>
      </c>
      <c r="G176" s="21" t="s">
        <v>1244</v>
      </c>
      <c r="H176" s="21" t="s">
        <v>303</v>
      </c>
      <c r="I176" s="47">
        <v>0.12</v>
      </c>
      <c r="J176" s="104" t="s">
        <v>1245</v>
      </c>
      <c r="K176" s="47">
        <v>1</v>
      </c>
      <c r="L176" s="21" t="s">
        <v>304</v>
      </c>
      <c r="M176" s="24" t="s">
        <v>618</v>
      </c>
      <c r="N176" s="24"/>
      <c r="O176" s="21" t="s">
        <v>1246</v>
      </c>
      <c r="P176" s="21" t="s">
        <v>1247</v>
      </c>
      <c r="Q176" s="21" t="s">
        <v>163</v>
      </c>
      <c r="R176" s="21" t="s">
        <v>164</v>
      </c>
      <c r="S176" s="21"/>
      <c r="T176" s="21" t="s">
        <v>165</v>
      </c>
      <c r="U176" s="21">
        <v>0.79</v>
      </c>
      <c r="V176" s="21">
        <v>0</v>
      </c>
      <c r="W176" s="21">
        <v>0.93</v>
      </c>
      <c r="X176" s="21">
        <f ca="1">IFERROR(IF($T176=Lists!$S$2,SUM(FORMULACIÓN!U176:W176),IF(FORMULACIÓN!$T176=Lists!$S$3,SUM(FORMULACIÓN!V176:W176),IF(FORMULACIÓN!$T176=Lists!$S$4,AVERAGE(FORMULACIÓN!V176:W176),IF(FORMULACIÓN!$T176=Lists!$S$5,OFFSET(U176,0,COUNTA(V176:W176)),IF(FORMULACIÓN!$T176=Lists!$S$6,AVERAGE(V176:W176),""))))),"")</f>
        <v>0.93</v>
      </c>
      <c r="Y176" s="20" t="str">
        <f ca="1">IF($R176=Lists!$R$3,TEXT(FORMULACIÓN!X176,"00,00%"),IF(FORMULACIÓN!X176=0,0,TEXT(FORMULACIÓN!X176,"##.###")))</f>
        <v>93,00%</v>
      </c>
      <c r="Z176" s="93"/>
      <c r="AA176" s="94"/>
      <c r="AB176" s="95"/>
      <c r="AC176" s="95"/>
      <c r="AD176" s="95"/>
      <c r="AE176" s="95"/>
      <c r="AF176" s="95"/>
      <c r="AG176" s="95"/>
      <c r="AH176" s="95"/>
      <c r="AI176" s="95"/>
      <c r="AJ176" s="95"/>
      <c r="AK176" s="95"/>
      <c r="AL176" s="95"/>
      <c r="AM176" s="95"/>
      <c r="BD176" s="30"/>
      <c r="BE176" s="30"/>
      <c r="BF176" s="30"/>
      <c r="BG176" s="30"/>
      <c r="BH176" s="30"/>
      <c r="BI176" s="30"/>
      <c r="BJ176" s="30"/>
      <c r="BK176" s="30"/>
      <c r="BL176" s="30"/>
      <c r="BM176" s="30"/>
      <c r="BN176" s="105"/>
      <c r="BW176" s="1"/>
    </row>
    <row r="177" spans="1:75" s="32" customFormat="1" ht="64.5" hidden="1" customHeight="1">
      <c r="A177" s="20">
        <f t="shared" si="2"/>
        <v>168</v>
      </c>
      <c r="B177" s="153">
        <v>2026</v>
      </c>
      <c r="C177" s="19" t="s">
        <v>276</v>
      </c>
      <c r="D177" s="18" t="str">
        <f>IFERROR(VLOOKUP(FORMULACIÓN!C177,Lists!$A$2:$B$6,2,FALSE),"")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77" s="21" t="s">
        <v>282</v>
      </c>
      <c r="F177" s="21" t="s">
        <v>300</v>
      </c>
      <c r="G177" s="21" t="s">
        <v>1248</v>
      </c>
      <c r="H177" s="21" t="s">
        <v>305</v>
      </c>
      <c r="I177" s="47">
        <v>0.09</v>
      </c>
      <c r="J177" s="104" t="s">
        <v>1249</v>
      </c>
      <c r="K177" s="47">
        <v>0.33300000000000002</v>
      </c>
      <c r="L177" s="21" t="s">
        <v>289</v>
      </c>
      <c r="M177" s="24" t="s">
        <v>1063</v>
      </c>
      <c r="N177" s="24"/>
      <c r="O177" s="21" t="s">
        <v>1250</v>
      </c>
      <c r="P177" s="21" t="s">
        <v>1251</v>
      </c>
      <c r="Q177" s="21" t="s">
        <v>163</v>
      </c>
      <c r="R177" s="21" t="s">
        <v>164</v>
      </c>
      <c r="S177" s="21"/>
      <c r="T177" s="21" t="s">
        <v>165</v>
      </c>
      <c r="U177" s="21">
        <v>0.75</v>
      </c>
      <c r="V177" s="21">
        <v>0</v>
      </c>
      <c r="W177" s="21">
        <v>0.55000000000000004</v>
      </c>
      <c r="X177" s="21">
        <f ca="1">IFERROR(IF($T177=Lists!$S$2,SUM(FORMULACIÓN!U177:W177),IF(FORMULACIÓN!$T177=Lists!$S$3,SUM(FORMULACIÓN!V177:W177),IF(FORMULACIÓN!$T177=Lists!$S$4,AVERAGE(FORMULACIÓN!V177:W177),IF(FORMULACIÓN!$T177=Lists!$S$5,OFFSET(U177,0,COUNTA(V177:W177)),IF(FORMULACIÓN!$T177=Lists!$S$6,AVERAGE(V177:W177),""))))),"")</f>
        <v>0.55000000000000004</v>
      </c>
      <c r="Y177" s="20" t="str">
        <f ca="1">IF($R177=Lists!$R$3,TEXT(FORMULACIÓN!X177,"00,00%"),IF(FORMULACIÓN!X177=0,0,TEXT(FORMULACIÓN!X177,"##.###")))</f>
        <v>55,00%</v>
      </c>
      <c r="Z177" s="93"/>
      <c r="AA177" s="94"/>
      <c r="AB177" s="95"/>
      <c r="AC177" s="95"/>
      <c r="AD177" s="95"/>
      <c r="AE177" s="95"/>
      <c r="AF177" s="95"/>
      <c r="AG177" s="95"/>
      <c r="AH177" s="95"/>
      <c r="AI177" s="95"/>
      <c r="AJ177" s="95"/>
      <c r="AK177" s="95"/>
      <c r="AL177" s="95"/>
      <c r="AM177" s="95"/>
      <c r="BD177" s="30"/>
      <c r="BE177" s="30"/>
      <c r="BF177" s="30"/>
      <c r="BG177" s="30"/>
      <c r="BH177" s="30"/>
      <c r="BI177" s="30"/>
      <c r="BJ177" s="30"/>
      <c r="BK177" s="30"/>
      <c r="BL177" s="30"/>
      <c r="BM177" s="30"/>
      <c r="BN177" s="105"/>
      <c r="BW177" s="1"/>
    </row>
    <row r="178" spans="1:75" s="32" customFormat="1" ht="64.5" hidden="1" customHeight="1">
      <c r="A178" s="20">
        <f t="shared" si="2"/>
        <v>169</v>
      </c>
      <c r="B178" s="153">
        <v>2026</v>
      </c>
      <c r="C178" s="19" t="s">
        <v>276</v>
      </c>
      <c r="D178" s="18" t="str">
        <f>IFERROR(VLOOKUP(FORMULACIÓN!C178,Lists!$A$2:$B$6,2,FALSE),"")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78" s="21" t="s">
        <v>302</v>
      </c>
      <c r="F178" s="21" t="s">
        <v>300</v>
      </c>
      <c r="G178" s="21" t="s">
        <v>1252</v>
      </c>
      <c r="H178" s="21" t="s">
        <v>305</v>
      </c>
      <c r="I178" s="47">
        <v>0.09</v>
      </c>
      <c r="J178" s="104" t="s">
        <v>1253</v>
      </c>
      <c r="K178" s="47">
        <v>0.33300000000000002</v>
      </c>
      <c r="L178" s="21" t="s">
        <v>304</v>
      </c>
      <c r="M178" s="24" t="s">
        <v>618</v>
      </c>
      <c r="N178" s="24"/>
      <c r="O178" s="21" t="s">
        <v>1254</v>
      </c>
      <c r="P178" s="21" t="s">
        <v>1255</v>
      </c>
      <c r="Q178" s="21" t="s">
        <v>163</v>
      </c>
      <c r="R178" s="21" t="s">
        <v>164</v>
      </c>
      <c r="S178" s="21"/>
      <c r="T178" s="21" t="s">
        <v>165</v>
      </c>
      <c r="U178" s="126">
        <v>0.92</v>
      </c>
      <c r="V178" s="21">
        <v>0</v>
      </c>
      <c r="W178" s="21">
        <v>0.96</v>
      </c>
      <c r="X178" s="21">
        <f ca="1">IFERROR(IF($T178=Lists!$S$2,SUM(FORMULACIÓN!U178:W178),IF(FORMULACIÓN!$T178=Lists!$S$3,SUM(FORMULACIÓN!V178:W178),IF(FORMULACIÓN!$T178=Lists!$S$4,AVERAGE(FORMULACIÓN!V178:W178),IF(FORMULACIÓN!$T178=Lists!$S$5,OFFSET(U178,0,COUNTA(V178:W178)),IF(FORMULACIÓN!$T178=Lists!$S$6,AVERAGE(V178:W178),""))))),"")</f>
        <v>0.96</v>
      </c>
      <c r="Y178" s="20" t="str">
        <f ca="1">IF($R178=Lists!$R$3,TEXT(FORMULACIÓN!X178,"00,00%"),IF(FORMULACIÓN!X178=0,0,TEXT(FORMULACIÓN!X178,"##.###")))</f>
        <v>96,00%</v>
      </c>
      <c r="Z178" s="93"/>
      <c r="AA178" s="94"/>
      <c r="AB178" s="95"/>
      <c r="AC178" s="95"/>
      <c r="AD178" s="95"/>
      <c r="AE178" s="95"/>
      <c r="AF178" s="95"/>
      <c r="AG178" s="95"/>
      <c r="AH178" s="95"/>
      <c r="AI178" s="95"/>
      <c r="AJ178" s="95"/>
      <c r="AK178" s="95"/>
      <c r="AL178" s="95"/>
      <c r="AM178" s="95"/>
      <c r="BD178" s="30"/>
      <c r="BE178" s="30"/>
      <c r="BF178" s="30"/>
      <c r="BG178" s="30"/>
      <c r="BH178" s="30"/>
      <c r="BI178" s="30"/>
      <c r="BJ178" s="30"/>
      <c r="BK178" s="30"/>
      <c r="BL178" s="30"/>
      <c r="BM178" s="30"/>
      <c r="BN178" s="105"/>
      <c r="BW178" s="1"/>
    </row>
    <row r="179" spans="1:75" s="32" customFormat="1" ht="64.5" hidden="1" customHeight="1">
      <c r="A179" s="20">
        <f t="shared" si="2"/>
        <v>170</v>
      </c>
      <c r="B179" s="153">
        <v>2026</v>
      </c>
      <c r="C179" s="19" t="s">
        <v>276</v>
      </c>
      <c r="D179" s="18" t="str">
        <f>IFERROR(VLOOKUP(FORMULACIÓN!C179,Lists!$A$2:$B$6,2,FALSE),"")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79" s="21" t="s">
        <v>290</v>
      </c>
      <c r="F179" s="21" t="s">
        <v>300</v>
      </c>
      <c r="G179" s="21" t="s">
        <v>1256</v>
      </c>
      <c r="H179" s="21" t="s">
        <v>305</v>
      </c>
      <c r="I179" s="47">
        <v>0.09</v>
      </c>
      <c r="J179" s="104" t="s">
        <v>1257</v>
      </c>
      <c r="K179" s="47">
        <v>0.33300000000000002</v>
      </c>
      <c r="L179" s="21" t="s">
        <v>289</v>
      </c>
      <c r="M179" s="24" t="s">
        <v>618</v>
      </c>
      <c r="N179" s="24"/>
      <c r="O179" s="21" t="s">
        <v>1258</v>
      </c>
      <c r="P179" s="21" t="s">
        <v>1259</v>
      </c>
      <c r="Q179" s="21" t="s">
        <v>163</v>
      </c>
      <c r="R179" s="21" t="s">
        <v>167</v>
      </c>
      <c r="S179" s="21"/>
      <c r="T179" s="21" t="s">
        <v>168</v>
      </c>
      <c r="U179" s="21">
        <v>23</v>
      </c>
      <c r="V179" s="21">
        <v>0</v>
      </c>
      <c r="W179" s="21">
        <v>44</v>
      </c>
      <c r="X179" s="21">
        <f ca="1">IFERROR(IF($T179=Lists!$S$2,SUM(FORMULACIÓN!U179:W179),IF(FORMULACIÓN!$T179=Lists!$S$3,SUM(FORMULACIÓN!V179:W179),IF(FORMULACIÓN!$T179=Lists!$S$4,AVERAGE(FORMULACIÓN!V179:W179),IF(FORMULACIÓN!$T179=Lists!$S$5,OFFSET(U179,0,COUNTA(V179:W179)),IF(FORMULACIÓN!$T179=Lists!$S$6,AVERAGE(V179:W179),""))))),"")</f>
        <v>44</v>
      </c>
      <c r="Y179" s="20" t="str">
        <f ca="1">IF($R179=Lists!$R$3,TEXT(FORMULACIÓN!X179,"00,00%"),IF(FORMULACIÓN!X179=0,0,TEXT(FORMULACIÓN!X179,"##.###")))</f>
        <v>44</v>
      </c>
      <c r="Z179" s="93"/>
      <c r="AA179" s="94"/>
      <c r="AB179" s="95"/>
      <c r="AC179" s="95"/>
      <c r="AD179" s="95"/>
      <c r="AE179" s="95"/>
      <c r="AF179" s="95"/>
      <c r="AG179" s="95"/>
      <c r="AH179" s="95"/>
      <c r="AI179" s="95"/>
      <c r="AJ179" s="95"/>
      <c r="AK179" s="95"/>
      <c r="AL179" s="95"/>
      <c r="AM179" s="95"/>
      <c r="BD179" s="30"/>
      <c r="BE179" s="30"/>
      <c r="BF179" s="30"/>
      <c r="BG179" s="30"/>
      <c r="BH179" s="30"/>
      <c r="BI179" s="30"/>
      <c r="BJ179" s="30"/>
      <c r="BK179" s="30"/>
      <c r="BL179" s="30"/>
      <c r="BM179" s="30"/>
      <c r="BN179" s="105"/>
      <c r="BW179" s="1"/>
    </row>
    <row r="180" spans="1:75" s="32" customFormat="1" ht="64.5" hidden="1" customHeight="1">
      <c r="A180" s="20">
        <f t="shared" si="2"/>
        <v>171</v>
      </c>
      <c r="B180" s="153">
        <v>2026</v>
      </c>
      <c r="C180" s="19" t="s">
        <v>276</v>
      </c>
      <c r="D180" s="18" t="str">
        <f>IFERROR(VLOOKUP(FORMULACIÓN!C180,Lists!$A$2:$B$6,2,FALSE),"")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80" s="21" t="s">
        <v>284</v>
      </c>
      <c r="F180" s="21" t="s">
        <v>300</v>
      </c>
      <c r="G180" s="21" t="s">
        <v>1260</v>
      </c>
      <c r="H180" s="21" t="s">
        <v>306</v>
      </c>
      <c r="I180" s="47">
        <v>0.01</v>
      </c>
      <c r="J180" s="104" t="s">
        <v>1261</v>
      </c>
      <c r="K180" s="47">
        <v>0.5</v>
      </c>
      <c r="L180" s="21" t="s">
        <v>286</v>
      </c>
      <c r="M180" s="24" t="s">
        <v>618</v>
      </c>
      <c r="N180" s="24"/>
      <c r="O180" s="21" t="s">
        <v>1262</v>
      </c>
      <c r="P180" s="21" t="s">
        <v>1263</v>
      </c>
      <c r="Q180" s="21" t="s">
        <v>163</v>
      </c>
      <c r="R180" s="21" t="s">
        <v>164</v>
      </c>
      <c r="S180" s="21"/>
      <c r="T180" s="21" t="s">
        <v>165</v>
      </c>
      <c r="U180" s="21">
        <v>0.9</v>
      </c>
      <c r="V180" s="21">
        <v>0</v>
      </c>
      <c r="W180" s="21">
        <v>0.85</v>
      </c>
      <c r="X180" s="21">
        <f ca="1">IFERROR(IF($T180=Lists!$S$2,SUM(FORMULACIÓN!U180:W180),IF(FORMULACIÓN!$T180=Lists!$S$3,SUM(FORMULACIÓN!V180:W180),IF(FORMULACIÓN!$T180=Lists!$S$4,AVERAGE(FORMULACIÓN!V180:W180),IF(FORMULACIÓN!$T180=Lists!$S$5,OFFSET(U180,0,COUNTA(V180:W180)),IF(FORMULACIÓN!$T180=Lists!$S$6,AVERAGE(V180:W180),""))))),"")</f>
        <v>0.85</v>
      </c>
      <c r="Y180" s="20" t="str">
        <f ca="1">IF($R180=Lists!$R$3,TEXT(FORMULACIÓN!X180,"00,00%"),IF(FORMULACIÓN!X180=0,0,TEXT(FORMULACIÓN!X180,"##.###")))</f>
        <v>85,00%</v>
      </c>
      <c r="Z180" s="93"/>
      <c r="AA180" s="94"/>
      <c r="AB180" s="95"/>
      <c r="AC180" s="95"/>
      <c r="AD180" s="95"/>
      <c r="AE180" s="95"/>
      <c r="AF180" s="95"/>
      <c r="AG180" s="95"/>
      <c r="AH180" s="95"/>
      <c r="AI180" s="95"/>
      <c r="AJ180" s="95"/>
      <c r="AK180" s="95"/>
      <c r="AL180" s="95"/>
      <c r="AM180" s="95"/>
      <c r="BD180" s="30"/>
      <c r="BE180" s="30"/>
      <c r="BF180" s="30"/>
      <c r="BG180" s="30"/>
      <c r="BH180" s="30"/>
      <c r="BI180" s="30"/>
      <c r="BJ180" s="30"/>
      <c r="BK180" s="30"/>
      <c r="BL180" s="30"/>
      <c r="BM180" s="30"/>
      <c r="BN180" s="105"/>
      <c r="BW180" s="1"/>
    </row>
    <row r="181" spans="1:75" s="32" customFormat="1" ht="64.5" hidden="1" customHeight="1">
      <c r="A181" s="20">
        <f t="shared" si="2"/>
        <v>172</v>
      </c>
      <c r="B181" s="153">
        <v>2026</v>
      </c>
      <c r="C181" s="19" t="s">
        <v>276</v>
      </c>
      <c r="D181" s="18" t="str">
        <f>IFERROR(VLOOKUP(FORMULACIÓN!C181,Lists!$A$2:$B$6,2,FALSE),"")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81" s="21" t="s">
        <v>284</v>
      </c>
      <c r="F181" s="21" t="s">
        <v>300</v>
      </c>
      <c r="G181" s="21" t="s">
        <v>1264</v>
      </c>
      <c r="H181" s="21" t="s">
        <v>306</v>
      </c>
      <c r="I181" s="47">
        <v>0.01</v>
      </c>
      <c r="J181" s="104" t="s">
        <v>1265</v>
      </c>
      <c r="K181" s="47">
        <v>0.5</v>
      </c>
      <c r="L181" s="21" t="s">
        <v>286</v>
      </c>
      <c r="M181" s="24" t="s">
        <v>618</v>
      </c>
      <c r="N181" s="24"/>
      <c r="O181" s="21" t="s">
        <v>1266</v>
      </c>
      <c r="P181" s="21" t="s">
        <v>1267</v>
      </c>
      <c r="Q181" s="21" t="s">
        <v>163</v>
      </c>
      <c r="R181" s="21" t="s">
        <v>164</v>
      </c>
      <c r="S181" s="21"/>
      <c r="T181" s="21" t="s">
        <v>165</v>
      </c>
      <c r="U181" s="21">
        <v>0.59</v>
      </c>
      <c r="V181" s="21">
        <v>0</v>
      </c>
      <c r="W181" s="21">
        <v>0.45</v>
      </c>
      <c r="X181" s="21">
        <f ca="1">IFERROR(IF($T181=Lists!$S$2,SUM(FORMULACIÓN!U181:W181),IF(FORMULACIÓN!$T181=Lists!$S$3,SUM(FORMULACIÓN!V181:W181),IF(FORMULACIÓN!$T181=Lists!$S$4,AVERAGE(FORMULACIÓN!V181:W181),IF(FORMULACIÓN!$T181=Lists!$S$5,OFFSET(U181,0,COUNTA(V181:W181)),IF(FORMULACIÓN!$T181=Lists!$S$6,AVERAGE(V181:W181),""))))),"")</f>
        <v>0.45</v>
      </c>
      <c r="Y181" s="20" t="str">
        <f ca="1">IF($R181=Lists!$R$3,TEXT(FORMULACIÓN!X181,"00,00%"),IF(FORMULACIÓN!X181=0,0,TEXT(FORMULACIÓN!X181,"##.###")))</f>
        <v>45,00%</v>
      </c>
      <c r="Z181" s="93"/>
      <c r="AA181" s="94"/>
      <c r="AB181" s="95"/>
      <c r="AC181" s="95"/>
      <c r="AD181" s="95"/>
      <c r="AE181" s="95"/>
      <c r="AF181" s="95"/>
      <c r="AG181" s="95"/>
      <c r="AH181" s="95"/>
      <c r="AI181" s="95"/>
      <c r="AJ181" s="95"/>
      <c r="AK181" s="95"/>
      <c r="AL181" s="95"/>
      <c r="AM181" s="95"/>
      <c r="BD181" s="30"/>
      <c r="BE181" s="30"/>
      <c r="BF181" s="30"/>
      <c r="BG181" s="30"/>
      <c r="BH181" s="30"/>
      <c r="BI181" s="30"/>
      <c r="BJ181" s="30"/>
      <c r="BK181" s="30"/>
      <c r="BL181" s="30"/>
      <c r="BM181" s="30"/>
      <c r="BN181" s="105"/>
      <c r="BW181" s="1"/>
    </row>
    <row r="182" spans="1:75" s="32" customFormat="1" ht="64.5" hidden="1" customHeight="1">
      <c r="A182" s="20">
        <f t="shared" si="2"/>
        <v>173</v>
      </c>
      <c r="B182" s="153">
        <v>2026</v>
      </c>
      <c r="C182" s="19" t="s">
        <v>276</v>
      </c>
      <c r="D182" s="18" t="str">
        <f>IFERROR(VLOOKUP(FORMULACIÓN!C182,Lists!$A$2:$B$6,2,FALSE),"")</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82" s="21" t="s">
        <v>282</v>
      </c>
      <c r="F182" s="21" t="s">
        <v>300</v>
      </c>
      <c r="G182" s="21" t="s">
        <v>1268</v>
      </c>
      <c r="H182" s="21" t="s">
        <v>307</v>
      </c>
      <c r="I182" s="47">
        <v>0.01</v>
      </c>
      <c r="J182" s="104" t="s">
        <v>1269</v>
      </c>
      <c r="K182" s="47">
        <v>1</v>
      </c>
      <c r="L182" s="21" t="s">
        <v>289</v>
      </c>
      <c r="M182" s="24" t="s">
        <v>618</v>
      </c>
      <c r="N182" s="24"/>
      <c r="O182" s="21" t="s">
        <v>1270</v>
      </c>
      <c r="P182" s="21" t="s">
        <v>1271</v>
      </c>
      <c r="Q182" s="21" t="s">
        <v>163</v>
      </c>
      <c r="R182" s="21" t="s">
        <v>167</v>
      </c>
      <c r="S182" s="21"/>
      <c r="T182" s="21" t="s">
        <v>168</v>
      </c>
      <c r="U182" s="21">
        <v>26</v>
      </c>
      <c r="V182" s="21">
        <v>0</v>
      </c>
      <c r="W182" s="21">
        <v>20</v>
      </c>
      <c r="X182" s="21">
        <f ca="1">IFERROR(IF($T182=Lists!$S$2,SUM(FORMULACIÓN!U182:W182),IF(FORMULACIÓN!$T182=Lists!$S$3,SUM(FORMULACIÓN!V182:W182),IF(FORMULACIÓN!$T182=Lists!$S$4,AVERAGE(FORMULACIÓN!V182:W182),IF(FORMULACIÓN!$T182=Lists!$S$5,OFFSET(U182,0,COUNTA(V182:W182)),IF(FORMULACIÓN!$T182=Lists!$S$6,AVERAGE(V182:W182),""))))),"")</f>
        <v>20</v>
      </c>
      <c r="Y182" s="20" t="str">
        <f ca="1">IF($R182=Lists!$R$3,TEXT(FORMULACIÓN!X182,"00,00%"),IF(FORMULACIÓN!X182=0,0,TEXT(FORMULACIÓN!X182,"##.###")))</f>
        <v>20</v>
      </c>
      <c r="Z182" s="93"/>
      <c r="AA182" s="94"/>
      <c r="AB182" s="95"/>
      <c r="AC182" s="95"/>
      <c r="AD182" s="95"/>
      <c r="AE182" s="95"/>
      <c r="AF182" s="95"/>
      <c r="AG182" s="95"/>
      <c r="AH182" s="95"/>
      <c r="AI182" s="95"/>
      <c r="AJ182" s="95"/>
      <c r="AK182" s="95"/>
      <c r="AL182" s="95"/>
      <c r="AM182" s="95"/>
      <c r="BD182" s="30"/>
      <c r="BE182" s="30"/>
      <c r="BF182" s="30"/>
      <c r="BG182" s="30"/>
      <c r="BH182" s="30"/>
      <c r="BI182" s="30"/>
      <c r="BJ182" s="30"/>
      <c r="BK182" s="30"/>
      <c r="BL182" s="30"/>
      <c r="BM182" s="30"/>
      <c r="BN182" s="105"/>
      <c r="BW182" s="1"/>
    </row>
    <row r="183" spans="1:75" s="32" customFormat="1" ht="15.6" hidden="1">
      <c r="A183" s="20" t="str">
        <f t="shared" si="2"/>
        <v/>
      </c>
      <c r="B183" s="153"/>
      <c r="C183" s="19"/>
      <c r="D183" s="18" t="str">
        <f>IFERROR(VLOOKUP(FORMULACIÓN!C183,Lists!$A$2:$B$6,2,FALSE),"")</f>
        <v/>
      </c>
      <c r="E183" s="21"/>
      <c r="F183" s="21"/>
      <c r="G183" s="21"/>
      <c r="H183" s="21"/>
      <c r="I183" s="47"/>
      <c r="J183" s="104"/>
      <c r="K183" s="47"/>
      <c r="L183" s="21"/>
      <c r="M183" s="24"/>
      <c r="N183" s="24"/>
      <c r="O183" s="21"/>
      <c r="P183" s="21"/>
      <c r="Q183" s="21"/>
      <c r="R183" s="21"/>
      <c r="S183" s="21"/>
      <c r="T183" s="21"/>
      <c r="U183" s="21"/>
      <c r="V183" s="21"/>
      <c r="W183" s="21"/>
      <c r="X183" s="21" t="str">
        <f ca="1">IFERROR(IF($T183=Lists!$S$2,SUM(FORMULACIÓN!U183:W183),IF(FORMULACIÓN!$T183=Lists!$S$3,SUM(FORMULACIÓN!V183:W183),IF(FORMULACIÓN!$T183=Lists!$S$4,AVERAGE(FORMULACIÓN!V183:W183),IF(FORMULACIÓN!$T183=Lists!$S$5,OFFSET(U183,0,COUNTA(V183:W183)),IF(FORMULACIÓN!$T183=Lists!$S$6,AVERAGE(V183:W183),""))))),"")</f>
        <v/>
      </c>
      <c r="Y183" s="20" t="str">
        <f ca="1">IF($R183=Lists!$R$3,TEXT(FORMULACIÓN!X183,"00,00%"),IF(FORMULACIÓN!X183=0,0,TEXT(FORMULACIÓN!X183,"##.###")))</f>
        <v/>
      </c>
      <c r="Z183" s="93"/>
      <c r="AA183" s="94"/>
      <c r="AB183" s="95"/>
      <c r="AC183" s="95"/>
      <c r="AD183" s="95"/>
      <c r="AE183" s="95"/>
      <c r="AF183" s="95"/>
      <c r="AG183" s="95"/>
      <c r="AH183" s="95"/>
      <c r="AI183" s="95"/>
      <c r="AJ183" s="95"/>
      <c r="AK183" s="95"/>
      <c r="AL183" s="95"/>
      <c r="AM183" s="95"/>
      <c r="BD183" s="30"/>
      <c r="BE183" s="30"/>
      <c r="BF183" s="30"/>
      <c r="BG183" s="30"/>
      <c r="BH183" s="30"/>
      <c r="BI183" s="30"/>
      <c r="BJ183" s="30"/>
      <c r="BK183" s="30"/>
      <c r="BL183" s="30"/>
      <c r="BM183" s="30"/>
      <c r="BN183" s="105"/>
      <c r="BW183" s="1"/>
    </row>
    <row r="184" spans="1:75" s="32" customFormat="1" ht="15.6" hidden="1">
      <c r="A184" s="20" t="str">
        <f t="shared" si="2"/>
        <v/>
      </c>
      <c r="B184" s="153"/>
      <c r="C184" s="19"/>
      <c r="D184" s="18" t="str">
        <f>IFERROR(VLOOKUP(FORMULACIÓN!C184,Lists!$A$2:$B$6,2,FALSE),"")</f>
        <v/>
      </c>
      <c r="E184" s="21"/>
      <c r="F184" s="21"/>
      <c r="G184" s="21"/>
      <c r="H184" s="21"/>
      <c r="I184" s="47"/>
      <c r="J184" s="104"/>
      <c r="K184" s="47"/>
      <c r="L184" s="21"/>
      <c r="M184" s="24"/>
      <c r="N184" s="24"/>
      <c r="O184" s="21"/>
      <c r="P184" s="21"/>
      <c r="Q184" s="21"/>
      <c r="R184" s="21"/>
      <c r="S184" s="21"/>
      <c r="T184" s="21"/>
      <c r="U184" s="21"/>
      <c r="V184" s="21"/>
      <c r="W184" s="21"/>
      <c r="X184" s="21" t="str">
        <f ca="1">IFERROR(IF($T184=Lists!$S$2,SUM(FORMULACIÓN!U184:W184),IF(FORMULACIÓN!$T184=Lists!$S$3,SUM(FORMULACIÓN!V184:W184),IF(FORMULACIÓN!$T184=Lists!$S$4,AVERAGE(FORMULACIÓN!V184:W184),IF(FORMULACIÓN!$T184=Lists!$S$5,OFFSET(U184,0,COUNTA(V184:W184)),IF(FORMULACIÓN!$T184=Lists!$S$6,AVERAGE(V184:W184),""))))),"")</f>
        <v/>
      </c>
      <c r="Y184" s="20" t="str">
        <f ca="1">IF($R184=Lists!$R$3,TEXT(FORMULACIÓN!X184,"00,00%"),IF(FORMULACIÓN!X184=0,0,TEXT(FORMULACIÓN!X184,"##.###")))</f>
        <v/>
      </c>
      <c r="Z184" s="93"/>
      <c r="AA184" s="94"/>
      <c r="AB184" s="95"/>
      <c r="AC184" s="95"/>
      <c r="AD184" s="95"/>
      <c r="AE184" s="95"/>
      <c r="AF184" s="95"/>
      <c r="AG184" s="95"/>
      <c r="AH184" s="95"/>
      <c r="AI184" s="95"/>
      <c r="AJ184" s="95"/>
      <c r="AK184" s="95"/>
      <c r="AL184" s="95"/>
      <c r="AM184" s="95"/>
      <c r="BD184" s="30"/>
      <c r="BE184" s="30"/>
      <c r="BF184" s="30"/>
      <c r="BG184" s="30"/>
      <c r="BH184" s="30"/>
      <c r="BI184" s="30"/>
      <c r="BJ184" s="30"/>
      <c r="BK184" s="30"/>
      <c r="BL184" s="30"/>
      <c r="BM184" s="30"/>
      <c r="BN184" s="105"/>
      <c r="BW184" s="1"/>
    </row>
    <row r="185" spans="1:75" s="32" customFormat="1" ht="15.6" hidden="1">
      <c r="A185" s="20" t="str">
        <f t="shared" si="2"/>
        <v/>
      </c>
      <c r="B185" s="153"/>
      <c r="C185" s="19"/>
      <c r="D185" s="18" t="str">
        <f>IFERROR(VLOOKUP(FORMULACIÓN!C185,Lists!$A$2:$B$6,2,FALSE),"")</f>
        <v/>
      </c>
      <c r="E185" s="21"/>
      <c r="F185" s="21"/>
      <c r="G185" s="21"/>
      <c r="H185" s="21"/>
      <c r="I185" s="47"/>
      <c r="J185" s="104"/>
      <c r="K185" s="47"/>
      <c r="L185" s="21"/>
      <c r="M185" s="24"/>
      <c r="N185" s="24"/>
      <c r="O185" s="21"/>
      <c r="P185" s="21"/>
      <c r="Q185" s="21"/>
      <c r="R185" s="21"/>
      <c r="S185" s="21"/>
      <c r="T185" s="21"/>
      <c r="U185" s="248"/>
      <c r="V185" s="21"/>
      <c r="W185" s="21"/>
      <c r="X185" s="21" t="str">
        <f ca="1">IFERROR(IF($T185=Lists!$S$2,SUM(FORMULACIÓN!U185:W185),IF(FORMULACIÓN!$T185=Lists!$S$3,SUM(FORMULACIÓN!V185:W185),IF(FORMULACIÓN!$T185=Lists!$S$4,AVERAGE(FORMULACIÓN!V185:W185),IF(FORMULACIÓN!$T185=Lists!$S$5,OFFSET(U185,0,COUNTA(V185:W185)),IF(FORMULACIÓN!$T185=Lists!$S$6,AVERAGE(V185:W185),""))))),"")</f>
        <v/>
      </c>
      <c r="Y185" s="20" t="str">
        <f ca="1">IF($R185=Lists!$R$3,TEXT(FORMULACIÓN!X185,"00,00%"),IF(FORMULACIÓN!X185=0,0,TEXT(FORMULACIÓN!X185,"##.###")))</f>
        <v/>
      </c>
      <c r="Z185" s="93"/>
      <c r="AA185" s="94"/>
      <c r="AB185" s="95"/>
      <c r="AC185" s="95"/>
      <c r="AD185" s="95"/>
      <c r="AE185" s="95"/>
      <c r="AF185" s="95"/>
      <c r="AG185" s="95"/>
      <c r="AH185" s="95"/>
      <c r="AI185" s="95"/>
      <c r="AJ185" s="95"/>
      <c r="AK185" s="95"/>
      <c r="AL185" s="95"/>
      <c r="AM185" s="95"/>
      <c r="BD185" s="30"/>
      <c r="BE185" s="30"/>
      <c r="BF185" s="30"/>
      <c r="BG185" s="30"/>
      <c r="BH185" s="30"/>
      <c r="BI185" s="30"/>
      <c r="BJ185" s="30"/>
      <c r="BK185" s="30"/>
      <c r="BL185" s="30"/>
      <c r="BM185" s="30"/>
      <c r="BN185" s="105"/>
      <c r="BW185" s="1"/>
    </row>
    <row r="186" spans="1:75" s="32" customFormat="1" ht="15.6" hidden="1">
      <c r="A186" s="20" t="str">
        <f t="shared" si="2"/>
        <v/>
      </c>
      <c r="B186" s="153"/>
      <c r="C186" s="19"/>
      <c r="D186" s="18" t="str">
        <f>IFERROR(VLOOKUP(FORMULACIÓN!C186,Lists!$A$2:$B$6,2,FALSE),"")</f>
        <v/>
      </c>
      <c r="E186" s="21"/>
      <c r="F186" s="21"/>
      <c r="G186" s="21"/>
      <c r="H186" s="21"/>
      <c r="I186" s="47"/>
      <c r="J186" s="104"/>
      <c r="K186" s="47"/>
      <c r="L186" s="21"/>
      <c r="M186" s="24"/>
      <c r="N186" s="24"/>
      <c r="O186" s="21"/>
      <c r="P186" s="21"/>
      <c r="Q186" s="21"/>
      <c r="R186" s="21"/>
      <c r="S186" s="21"/>
      <c r="T186" s="21"/>
      <c r="U186" s="21"/>
      <c r="V186" s="21"/>
      <c r="W186" s="21"/>
      <c r="X186" s="21" t="str">
        <f ca="1">IFERROR(IF($T186=Lists!$S$2,SUM(FORMULACIÓN!U186:W186),IF(FORMULACIÓN!$T186=Lists!$S$3,SUM(FORMULACIÓN!V186:W186),IF(FORMULACIÓN!$T186=Lists!$S$4,AVERAGE(FORMULACIÓN!V186:W186),IF(FORMULACIÓN!$T186=Lists!$S$5,OFFSET(U186,0,COUNTA(V186:W186)),IF(FORMULACIÓN!$T186=Lists!$S$6,AVERAGE(V186:W186),""))))),"")</f>
        <v/>
      </c>
      <c r="Y186" s="20" t="str">
        <f ca="1">IF($R186=Lists!$R$3,TEXT(FORMULACIÓN!X186,"00,00%"),IF(FORMULACIÓN!X186=0,0,TEXT(FORMULACIÓN!X186,"##.###")))</f>
        <v/>
      </c>
      <c r="Z186" s="93"/>
      <c r="AA186" s="94"/>
      <c r="AB186" s="95"/>
      <c r="AC186" s="95"/>
      <c r="AD186" s="95"/>
      <c r="AE186" s="95"/>
      <c r="AF186" s="95"/>
      <c r="AG186" s="95"/>
      <c r="AH186" s="95"/>
      <c r="AI186" s="95"/>
      <c r="AJ186" s="95"/>
      <c r="AK186" s="95"/>
      <c r="AL186" s="95"/>
      <c r="AM186" s="95"/>
      <c r="BD186" s="30"/>
      <c r="BE186" s="30"/>
      <c r="BF186" s="30"/>
      <c r="BG186" s="30"/>
      <c r="BH186" s="30"/>
      <c r="BI186" s="30"/>
      <c r="BJ186" s="30"/>
      <c r="BK186" s="30"/>
      <c r="BL186" s="30"/>
      <c r="BM186" s="30"/>
      <c r="BN186" s="105"/>
      <c r="BW186" s="1"/>
    </row>
    <row r="187" spans="1:75" s="32" customFormat="1" ht="15.6" hidden="1">
      <c r="A187" s="20" t="str">
        <f t="shared" si="2"/>
        <v/>
      </c>
      <c r="B187" s="153"/>
      <c r="C187" s="19"/>
      <c r="D187" s="18" t="str">
        <f>IFERROR(VLOOKUP(FORMULACIÓN!C187,Lists!$A$2:$B$6,2,FALSE),"")</f>
        <v/>
      </c>
      <c r="E187" s="21"/>
      <c r="F187" s="21"/>
      <c r="G187" s="21"/>
      <c r="H187" s="21"/>
      <c r="I187" s="47"/>
      <c r="J187" s="104"/>
      <c r="K187" s="47"/>
      <c r="L187" s="21"/>
      <c r="M187" s="24"/>
      <c r="N187" s="24"/>
      <c r="O187" s="21"/>
      <c r="P187" s="21"/>
      <c r="Q187" s="21"/>
      <c r="R187" s="21"/>
      <c r="S187" s="21"/>
      <c r="T187" s="21"/>
      <c r="U187" s="21"/>
      <c r="V187" s="21"/>
      <c r="W187" s="21"/>
      <c r="X187" s="21" t="str">
        <f ca="1">IFERROR(IF($T187=Lists!$S$2,SUM(FORMULACIÓN!U187:W187),IF(FORMULACIÓN!$T187=Lists!$S$3,SUM(FORMULACIÓN!V187:W187),IF(FORMULACIÓN!$T187=Lists!$S$4,AVERAGE(FORMULACIÓN!V187:W187),IF(FORMULACIÓN!$T187=Lists!$S$5,OFFSET(U187,0,COUNTA(V187:W187)),IF(FORMULACIÓN!$T187=Lists!$S$6,AVERAGE(V187:W187),""))))),"")</f>
        <v/>
      </c>
      <c r="Y187" s="20" t="str">
        <f ca="1">IF($R187=Lists!$R$3,TEXT(FORMULACIÓN!X187,"00,00%"),IF(FORMULACIÓN!X187=0,0,TEXT(FORMULACIÓN!X187,"##.###")))</f>
        <v/>
      </c>
      <c r="Z187" s="93"/>
      <c r="AA187" s="94"/>
      <c r="AB187" s="95"/>
      <c r="AC187" s="95"/>
      <c r="AD187" s="95"/>
      <c r="AE187" s="95"/>
      <c r="AF187" s="95"/>
      <c r="AG187" s="95"/>
      <c r="AH187" s="95"/>
      <c r="AI187" s="95"/>
      <c r="AJ187" s="95"/>
      <c r="AK187" s="95"/>
      <c r="AL187" s="95"/>
      <c r="AM187" s="95"/>
      <c r="BD187" s="30"/>
      <c r="BE187" s="30"/>
      <c r="BF187" s="30"/>
      <c r="BG187" s="30"/>
      <c r="BH187" s="30"/>
      <c r="BI187" s="30"/>
      <c r="BJ187" s="30"/>
      <c r="BK187" s="30"/>
      <c r="BL187" s="30"/>
      <c r="BM187" s="30"/>
      <c r="BN187" s="105"/>
      <c r="BW187" s="1"/>
    </row>
    <row r="188" spans="1:75" s="32" customFormat="1" ht="15.6" hidden="1">
      <c r="A188" s="20" t="str">
        <f t="shared" si="2"/>
        <v/>
      </c>
      <c r="B188" s="153"/>
      <c r="C188" s="19"/>
      <c r="D188" s="18" t="str">
        <f>IFERROR(VLOOKUP(FORMULACIÓN!C188,Lists!$A$2:$B$6,2,FALSE),"")</f>
        <v/>
      </c>
      <c r="E188" s="21"/>
      <c r="F188" s="21"/>
      <c r="G188" s="21"/>
      <c r="H188" s="21"/>
      <c r="I188" s="47"/>
      <c r="J188" s="104"/>
      <c r="K188" s="47"/>
      <c r="L188" s="21"/>
      <c r="M188" s="24"/>
      <c r="N188" s="24"/>
      <c r="O188" s="21"/>
      <c r="P188" s="21"/>
      <c r="Q188" s="21"/>
      <c r="R188" s="21"/>
      <c r="S188" s="21"/>
      <c r="T188" s="21"/>
      <c r="U188" s="21"/>
      <c r="V188" s="21"/>
      <c r="W188" s="21"/>
      <c r="X188" s="21" t="str">
        <f ca="1">IFERROR(IF($T188=Lists!$S$2,SUM(FORMULACIÓN!U188:W188),IF(FORMULACIÓN!$T188=Lists!$S$3,SUM(FORMULACIÓN!V188:W188),IF(FORMULACIÓN!$T188=Lists!$S$4,AVERAGE(FORMULACIÓN!V188:W188),IF(FORMULACIÓN!$T188=Lists!$S$5,OFFSET(U188,0,COUNTA(V188:W188)),IF(FORMULACIÓN!$T188=Lists!$S$6,AVERAGE(V188:W188),""))))),"")</f>
        <v/>
      </c>
      <c r="Y188" s="20" t="str">
        <f ca="1">IF($R188=Lists!$R$3,TEXT(FORMULACIÓN!X188,"00,00%"),IF(FORMULACIÓN!X188=0,0,TEXT(FORMULACIÓN!X188,"##.###")))</f>
        <v/>
      </c>
      <c r="Z188" s="93"/>
      <c r="AA188" s="94"/>
      <c r="AB188" s="95"/>
      <c r="AC188" s="95"/>
      <c r="AD188" s="95"/>
      <c r="AE188" s="95"/>
      <c r="AF188" s="95"/>
      <c r="AG188" s="95"/>
      <c r="AH188" s="95"/>
      <c r="AI188" s="95"/>
      <c r="AJ188" s="95"/>
      <c r="AK188" s="95"/>
      <c r="AL188" s="95"/>
      <c r="AM188" s="95"/>
      <c r="BD188" s="30"/>
      <c r="BE188" s="30"/>
      <c r="BF188" s="30"/>
      <c r="BG188" s="30"/>
      <c r="BH188" s="30"/>
      <c r="BI188" s="30"/>
      <c r="BJ188" s="30"/>
      <c r="BK188" s="30"/>
      <c r="BL188" s="30"/>
      <c r="BM188" s="30"/>
      <c r="BN188" s="105"/>
      <c r="BW188" s="1"/>
    </row>
    <row r="189" spans="1:75" s="32" customFormat="1" ht="15.6" hidden="1">
      <c r="A189" s="20" t="str">
        <f t="shared" si="2"/>
        <v/>
      </c>
      <c r="B189" s="153"/>
      <c r="C189" s="19"/>
      <c r="D189" s="18" t="str">
        <f>IFERROR(VLOOKUP(FORMULACIÓN!C189,Lists!$A$2:$B$6,2,FALSE),"")</f>
        <v/>
      </c>
      <c r="E189" s="21"/>
      <c r="F189" s="21"/>
      <c r="G189" s="21"/>
      <c r="H189" s="21"/>
      <c r="I189" s="47"/>
      <c r="J189" s="104"/>
      <c r="K189" s="47"/>
      <c r="L189" s="21"/>
      <c r="M189" s="24"/>
      <c r="N189" s="24"/>
      <c r="O189" s="21"/>
      <c r="P189" s="21"/>
      <c r="Q189" s="21"/>
      <c r="R189" s="21"/>
      <c r="S189" s="21"/>
      <c r="T189" s="21"/>
      <c r="U189" s="126"/>
      <c r="V189" s="21"/>
      <c r="W189" s="21"/>
      <c r="X189" s="21" t="str">
        <f ca="1">IFERROR(IF($T189=Lists!$S$2,SUM(FORMULACIÓN!U189:W189),IF(FORMULACIÓN!$T189=Lists!$S$3,SUM(FORMULACIÓN!V189:W189),IF(FORMULACIÓN!$T189=Lists!$S$4,AVERAGE(FORMULACIÓN!V189:W189),IF(FORMULACIÓN!$T189=Lists!$S$5,OFFSET(U189,0,COUNTA(V189:W189)),IF(FORMULACIÓN!$T189=Lists!$S$6,AVERAGE(V189:W189),""))))),"")</f>
        <v/>
      </c>
      <c r="Y189" s="20" t="str">
        <f ca="1">IF($R189=Lists!$R$3,TEXT(FORMULACIÓN!X189,"00,00%"),IF(FORMULACIÓN!X189=0,0,TEXT(FORMULACIÓN!X189,"##.###")))</f>
        <v/>
      </c>
      <c r="Z189" s="93"/>
      <c r="AA189" s="94"/>
      <c r="AB189" s="95"/>
      <c r="AC189" s="95"/>
      <c r="AD189" s="95"/>
      <c r="AE189" s="95"/>
      <c r="AF189" s="95"/>
      <c r="AG189" s="95"/>
      <c r="AH189" s="95"/>
      <c r="AI189" s="95"/>
      <c r="AJ189" s="95"/>
      <c r="AK189" s="95"/>
      <c r="AL189" s="95"/>
      <c r="AM189" s="95"/>
      <c r="BD189" s="30"/>
      <c r="BE189" s="30"/>
      <c r="BF189" s="30"/>
      <c r="BG189" s="30"/>
      <c r="BH189" s="30"/>
      <c r="BI189" s="30"/>
      <c r="BJ189" s="30"/>
      <c r="BK189" s="30"/>
      <c r="BL189" s="30"/>
      <c r="BM189" s="30"/>
      <c r="BN189" s="105"/>
      <c r="BW189" s="1"/>
    </row>
    <row r="190" spans="1:75" s="32" customFormat="1" ht="15.6" hidden="1">
      <c r="A190" s="20" t="str">
        <f t="shared" si="2"/>
        <v/>
      </c>
      <c r="B190" s="153"/>
      <c r="C190" s="19"/>
      <c r="D190" s="18" t="str">
        <f>IFERROR(VLOOKUP(FORMULACIÓN!C190,Lists!$A$2:$B$6,2,FALSE),"")</f>
        <v/>
      </c>
      <c r="E190" s="21"/>
      <c r="F190" s="21"/>
      <c r="G190" s="21"/>
      <c r="H190" s="21"/>
      <c r="I190" s="47"/>
      <c r="J190" s="104"/>
      <c r="K190" s="47"/>
      <c r="L190" s="21"/>
      <c r="M190" s="24"/>
      <c r="N190" s="24"/>
      <c r="O190" s="21"/>
      <c r="P190" s="21"/>
      <c r="Q190" s="21"/>
      <c r="R190" s="21"/>
      <c r="S190" s="21"/>
      <c r="T190" s="21"/>
      <c r="U190" s="21"/>
      <c r="V190" s="21"/>
      <c r="W190" s="21"/>
      <c r="X190" s="21" t="str">
        <f ca="1">IFERROR(IF($T190=Lists!$S$2,SUM(FORMULACIÓN!U190:W190),IF(FORMULACIÓN!$T190=Lists!$S$3,SUM(FORMULACIÓN!V190:W190),IF(FORMULACIÓN!$T190=Lists!$S$4,AVERAGE(FORMULACIÓN!V190:W190),IF(FORMULACIÓN!$T190=Lists!$S$5,OFFSET(U190,0,COUNTA(V190:W190)),IF(FORMULACIÓN!$T190=Lists!$S$6,AVERAGE(V190:W190),""))))),"")</f>
        <v/>
      </c>
      <c r="Y190" s="20" t="str">
        <f ca="1">IF($R190=Lists!$R$3,TEXT(FORMULACIÓN!X190,"00,00%"),IF(FORMULACIÓN!X190=0,0,TEXT(FORMULACIÓN!X190,"##.###")))</f>
        <v/>
      </c>
      <c r="Z190" s="93"/>
      <c r="AA190" s="94"/>
      <c r="AB190" s="95"/>
      <c r="AC190" s="95"/>
      <c r="AD190" s="95"/>
      <c r="AE190" s="95"/>
      <c r="AF190" s="95"/>
      <c r="AG190" s="95"/>
      <c r="AH190" s="95"/>
      <c r="AI190" s="95"/>
      <c r="AJ190" s="95"/>
      <c r="AK190" s="95"/>
      <c r="AL190" s="95"/>
      <c r="AM190" s="95"/>
      <c r="BD190" s="30"/>
      <c r="BE190" s="30"/>
      <c r="BF190" s="30"/>
      <c r="BG190" s="30"/>
      <c r="BH190" s="30"/>
      <c r="BI190" s="30"/>
      <c r="BJ190" s="30"/>
      <c r="BK190" s="30"/>
      <c r="BL190" s="30"/>
      <c r="BM190" s="30"/>
      <c r="BN190" s="105"/>
      <c r="BW190" s="1"/>
    </row>
    <row r="191" spans="1:75" s="32" customFormat="1" ht="15.6" hidden="1">
      <c r="A191" s="20" t="str">
        <f t="shared" si="2"/>
        <v/>
      </c>
      <c r="B191" s="153"/>
      <c r="C191" s="19"/>
      <c r="D191" s="18" t="str">
        <f>IFERROR(VLOOKUP(FORMULACIÓN!C191,Lists!$A$2:$B$6,2,FALSE),"")</f>
        <v/>
      </c>
      <c r="E191" s="21"/>
      <c r="F191" s="21"/>
      <c r="G191" s="21"/>
      <c r="H191" s="21"/>
      <c r="I191" s="47"/>
      <c r="J191" s="104"/>
      <c r="K191" s="47"/>
      <c r="L191" s="21"/>
      <c r="M191" s="24"/>
      <c r="N191" s="24"/>
      <c r="O191" s="21"/>
      <c r="P191" s="21"/>
      <c r="Q191" s="21"/>
      <c r="R191" s="21"/>
      <c r="S191" s="21"/>
      <c r="T191" s="21"/>
      <c r="U191" s="21"/>
      <c r="V191" s="21"/>
      <c r="W191" s="21"/>
      <c r="X191" s="21" t="str">
        <f ca="1">IFERROR(IF($T191=Lists!$S$2,SUM(FORMULACIÓN!U191:W191),IF(FORMULACIÓN!$T191=Lists!$S$3,SUM(FORMULACIÓN!V191:W191),IF(FORMULACIÓN!$T191=Lists!$S$4,AVERAGE(FORMULACIÓN!V191:W191),IF(FORMULACIÓN!$T191=Lists!$S$5,OFFSET(U191,0,COUNTA(V191:W191)),IF(FORMULACIÓN!$T191=Lists!$S$6,AVERAGE(V191:W191),""))))),"")</f>
        <v/>
      </c>
      <c r="Y191" s="20" t="str">
        <f ca="1">IF($R191=Lists!$R$3,TEXT(FORMULACIÓN!X191,"00,00%"),IF(FORMULACIÓN!X191=0,0,TEXT(FORMULACIÓN!X191,"##.###")))</f>
        <v/>
      </c>
      <c r="Z191" s="93"/>
      <c r="AA191" s="94"/>
      <c r="AB191" s="95"/>
      <c r="AC191" s="95"/>
      <c r="AD191" s="95"/>
      <c r="AE191" s="95"/>
      <c r="AF191" s="95"/>
      <c r="AG191" s="95"/>
      <c r="AH191" s="95"/>
      <c r="AI191" s="95"/>
      <c r="AJ191" s="95"/>
      <c r="AK191" s="95"/>
      <c r="AL191" s="95"/>
      <c r="AM191" s="95"/>
      <c r="BD191" s="30"/>
      <c r="BE191" s="30"/>
      <c r="BF191" s="30"/>
      <c r="BG191" s="30"/>
      <c r="BH191" s="30"/>
      <c r="BI191" s="30"/>
      <c r="BJ191" s="30"/>
      <c r="BK191" s="30"/>
      <c r="BL191" s="30"/>
      <c r="BM191" s="30"/>
      <c r="BN191" s="105"/>
      <c r="BW191" s="1"/>
    </row>
    <row r="192" spans="1:75" s="32" customFormat="1" ht="15.6" hidden="1">
      <c r="A192" s="20" t="str">
        <f t="shared" si="2"/>
        <v/>
      </c>
      <c r="B192" s="153"/>
      <c r="C192" s="19"/>
      <c r="D192" s="18" t="str">
        <f>IFERROR(VLOOKUP(FORMULACIÓN!C192,Lists!$A$2:$B$6,2,FALSE),"")</f>
        <v/>
      </c>
      <c r="E192" s="21"/>
      <c r="F192" s="21"/>
      <c r="G192" s="21"/>
      <c r="H192" s="21"/>
      <c r="I192" s="47"/>
      <c r="J192" s="104"/>
      <c r="K192" s="47"/>
      <c r="L192" s="21"/>
      <c r="M192" s="24"/>
      <c r="N192" s="24"/>
      <c r="O192" s="21"/>
      <c r="P192" s="21"/>
      <c r="Q192" s="21"/>
      <c r="R192" s="21"/>
      <c r="S192" s="21"/>
      <c r="T192" s="21"/>
      <c r="U192" s="21"/>
      <c r="V192" s="21"/>
      <c r="W192" s="21"/>
      <c r="X192" s="21" t="str">
        <f ca="1">IFERROR(IF($T192=Lists!$S$2,SUM(FORMULACIÓN!U192:W192),IF(FORMULACIÓN!$T192=Lists!$S$3,SUM(FORMULACIÓN!V192:W192),IF(FORMULACIÓN!$T192=Lists!$S$4,AVERAGE(FORMULACIÓN!V192:W192),IF(FORMULACIÓN!$T192=Lists!$S$5,OFFSET(U192,0,COUNTA(V192:W192)),IF(FORMULACIÓN!$T192=Lists!$S$6,AVERAGE(V192:W192),""))))),"")</f>
        <v/>
      </c>
      <c r="Y192" s="20" t="str">
        <f ca="1">IF($R192=Lists!$R$3,TEXT(FORMULACIÓN!X192,"00,00%"),IF(FORMULACIÓN!X192=0,0,TEXT(FORMULACIÓN!X192,"##.###")))</f>
        <v/>
      </c>
      <c r="Z192" s="93"/>
      <c r="AA192" s="94"/>
      <c r="AB192" s="95"/>
      <c r="AC192" s="95"/>
      <c r="AD192" s="95"/>
      <c r="AE192" s="95"/>
      <c r="AF192" s="95"/>
      <c r="AG192" s="95"/>
      <c r="AH192" s="95"/>
      <c r="AI192" s="95"/>
      <c r="AJ192" s="95"/>
      <c r="AK192" s="95"/>
      <c r="AL192" s="95"/>
      <c r="AM192" s="95"/>
      <c r="BD192" s="30"/>
      <c r="BE192" s="30"/>
      <c r="BF192" s="30"/>
      <c r="BG192" s="30"/>
      <c r="BH192" s="30"/>
      <c r="BI192" s="30"/>
      <c r="BJ192" s="30"/>
      <c r="BK192" s="30"/>
      <c r="BL192" s="30"/>
      <c r="BM192" s="30"/>
      <c r="BN192" s="105"/>
      <c r="BW192" s="1"/>
    </row>
    <row r="193" spans="1:75" s="32" customFormat="1" ht="72.75" hidden="1" customHeight="1">
      <c r="A193" s="20" t="str">
        <f t="shared" si="2"/>
        <v/>
      </c>
      <c r="B193" s="153"/>
      <c r="C193" s="19"/>
      <c r="D193" s="18" t="str">
        <f>IFERROR(VLOOKUP(FORMULACIÓN!C193,Lists!$A$2:$B$6,2,FALSE),"")</f>
        <v/>
      </c>
      <c r="E193" s="21"/>
      <c r="F193" s="21"/>
      <c r="G193" s="21"/>
      <c r="H193" s="21"/>
      <c r="I193" s="47"/>
      <c r="J193" s="104"/>
      <c r="K193" s="47"/>
      <c r="L193" s="21"/>
      <c r="M193" s="24"/>
      <c r="N193" s="24"/>
      <c r="O193" s="21"/>
      <c r="P193" s="21"/>
      <c r="Q193" s="21"/>
      <c r="R193" s="21"/>
      <c r="S193" s="21"/>
      <c r="T193" s="21"/>
      <c r="U193" s="21"/>
      <c r="V193" s="21"/>
      <c r="W193" s="21"/>
      <c r="X193" s="21" t="str">
        <f ca="1">IFERROR(IF($T193=Lists!$S$2,SUM(FORMULACIÓN!U193:W193),IF(FORMULACIÓN!$T193=Lists!$S$3,SUM(FORMULACIÓN!V193:W193),IF(FORMULACIÓN!$T193=Lists!$S$4,AVERAGE(FORMULACIÓN!V193:W193),IF(FORMULACIÓN!$T193=Lists!$S$5,OFFSET(U193,0,COUNTA(V193:W193)),IF(FORMULACIÓN!$T193=Lists!$S$6,AVERAGE(V193:W193),""))))),"")</f>
        <v/>
      </c>
      <c r="Y193" s="20" t="str">
        <f ca="1">IF($R193=Lists!$R$3,TEXT(FORMULACIÓN!X193,"00,00%"),IF(FORMULACIÓN!X193=0,0,TEXT(FORMULACIÓN!X193,"##.###")))</f>
        <v/>
      </c>
      <c r="Z193" s="93"/>
      <c r="AA193" s="94"/>
      <c r="AB193" s="95"/>
      <c r="AC193" s="95"/>
      <c r="AD193" s="95"/>
      <c r="AE193" s="95"/>
      <c r="AF193" s="95"/>
      <c r="AG193" s="95"/>
      <c r="AH193" s="95"/>
      <c r="AI193" s="95"/>
      <c r="AJ193" s="95"/>
      <c r="AK193" s="95"/>
      <c r="AL193" s="95"/>
      <c r="AM193" s="95"/>
      <c r="BD193" s="30"/>
      <c r="BE193" s="30"/>
      <c r="BF193" s="30"/>
      <c r="BG193" s="30"/>
      <c r="BH193" s="30"/>
      <c r="BI193" s="30"/>
      <c r="BJ193" s="30"/>
      <c r="BK193" s="30"/>
      <c r="BL193" s="30"/>
      <c r="BM193" s="30"/>
      <c r="BN193" s="105"/>
      <c r="BW193" s="1"/>
    </row>
    <row r="194" spans="1:75" s="32" customFormat="1" ht="72.75" hidden="1" customHeight="1">
      <c r="A194" s="20" t="str">
        <f t="shared" si="2"/>
        <v/>
      </c>
      <c r="B194" s="153"/>
      <c r="C194" s="19"/>
      <c r="D194" s="18" t="str">
        <f>IFERROR(VLOOKUP(FORMULACIÓN!C194,Lists!$A$2:$B$6,2,FALSE),"")</f>
        <v/>
      </c>
      <c r="E194" s="21"/>
      <c r="F194" s="21"/>
      <c r="G194" s="21"/>
      <c r="H194" s="21"/>
      <c r="I194" s="47"/>
      <c r="J194" s="104"/>
      <c r="K194" s="47"/>
      <c r="L194" s="21"/>
      <c r="M194" s="24"/>
      <c r="N194" s="24"/>
      <c r="O194" s="21"/>
      <c r="P194" s="21"/>
      <c r="Q194" s="21"/>
      <c r="R194" s="21"/>
      <c r="S194" s="21"/>
      <c r="T194" s="21"/>
      <c r="U194" s="21"/>
      <c r="V194" s="21"/>
      <c r="W194" s="126"/>
      <c r="X194" s="21" t="str">
        <f ca="1">IFERROR(IF($T194=Lists!$S$2,SUM(FORMULACIÓN!U194:W194),IF(FORMULACIÓN!$T194=Lists!$S$3,SUM(FORMULACIÓN!V194:W194),IF(FORMULACIÓN!$T194=Lists!$S$4,AVERAGE(FORMULACIÓN!V194:W194),IF(FORMULACIÓN!$T194=Lists!$S$5,OFFSET(U194,0,COUNTA(V194:W194)),IF(FORMULACIÓN!$T194=Lists!$S$6,AVERAGE(V194:W194),""))))),"")</f>
        <v/>
      </c>
      <c r="Y194" s="20" t="str">
        <f ca="1">IF($R194=Lists!$R$3,TEXT(FORMULACIÓN!X194,"00,00%"),IF(FORMULACIÓN!X194=0,0,TEXT(FORMULACIÓN!X194,"##.###")))</f>
        <v/>
      </c>
      <c r="Z194" s="93"/>
      <c r="AA194" s="94"/>
      <c r="AB194" s="95"/>
      <c r="AC194" s="95"/>
      <c r="AD194" s="95"/>
      <c r="AE194" s="95"/>
      <c r="AF194" s="95"/>
      <c r="AG194" s="95"/>
      <c r="AH194" s="95"/>
      <c r="AI194" s="95"/>
      <c r="AJ194" s="95"/>
      <c r="AK194" s="95"/>
      <c r="AL194" s="95"/>
      <c r="AM194" s="95"/>
      <c r="BD194" s="30"/>
      <c r="BE194" s="30"/>
      <c r="BF194" s="30"/>
      <c r="BG194" s="30"/>
      <c r="BH194" s="30"/>
      <c r="BI194" s="30"/>
      <c r="BJ194" s="30"/>
      <c r="BK194" s="30"/>
      <c r="BL194" s="30"/>
      <c r="BM194" s="30"/>
      <c r="BN194" s="105"/>
      <c r="BW194" s="1"/>
    </row>
    <row r="195" spans="1:75" s="32" customFormat="1" ht="72.75" hidden="1" customHeight="1">
      <c r="A195" s="20" t="str">
        <f t="shared" si="2"/>
        <v/>
      </c>
      <c r="B195" s="153"/>
      <c r="C195" s="19"/>
      <c r="D195" s="18" t="str">
        <f>IFERROR(VLOOKUP(FORMULACIÓN!C195,Lists!$A$2:$B$6,2,FALSE),"")</f>
        <v/>
      </c>
      <c r="E195" s="21"/>
      <c r="F195" s="21"/>
      <c r="G195" s="21"/>
      <c r="H195" s="21"/>
      <c r="I195" s="47"/>
      <c r="J195" s="104"/>
      <c r="K195" s="47"/>
      <c r="L195" s="21"/>
      <c r="M195" s="24"/>
      <c r="N195" s="24"/>
      <c r="O195" s="21"/>
      <c r="P195" s="21"/>
      <c r="Q195" s="21"/>
      <c r="R195" s="21"/>
      <c r="S195" s="21"/>
      <c r="T195" s="21"/>
      <c r="U195" s="21"/>
      <c r="V195" s="21"/>
      <c r="W195" s="21"/>
      <c r="X195" s="21" t="str">
        <f ca="1">IFERROR(IF($T195=Lists!$S$2,SUM(FORMULACIÓN!U195:W195),IF(FORMULACIÓN!$T195=Lists!$S$3,SUM(FORMULACIÓN!V195:W195),IF(FORMULACIÓN!$T195=Lists!$S$4,AVERAGE(FORMULACIÓN!V195:W195),IF(FORMULACIÓN!$T195=Lists!$S$5,OFFSET(U195,0,COUNTA(V195:W195)),IF(FORMULACIÓN!$T195=Lists!$S$6,AVERAGE(V195:W195),""))))),"")</f>
        <v/>
      </c>
      <c r="Y195" s="20" t="str">
        <f ca="1">IF($R195=Lists!$R$3,TEXT(FORMULACIÓN!X195,"00,00%"),IF(FORMULACIÓN!X195=0,0,TEXT(FORMULACIÓN!X195,"##.###")))</f>
        <v/>
      </c>
      <c r="Z195" s="93"/>
      <c r="AA195" s="94"/>
      <c r="AB195" s="95"/>
      <c r="AC195" s="95"/>
      <c r="AD195" s="95"/>
      <c r="AE195" s="95"/>
      <c r="AF195" s="95"/>
      <c r="AG195" s="95"/>
      <c r="AH195" s="95"/>
      <c r="AI195" s="95"/>
      <c r="AJ195" s="95"/>
      <c r="AK195" s="95"/>
      <c r="AL195" s="95"/>
      <c r="AM195" s="95"/>
      <c r="BD195" s="30"/>
      <c r="BE195" s="30"/>
      <c r="BF195" s="30"/>
      <c r="BG195" s="30"/>
      <c r="BH195" s="30"/>
      <c r="BI195" s="30"/>
      <c r="BJ195" s="30"/>
      <c r="BK195" s="30"/>
      <c r="BL195" s="30"/>
      <c r="BM195" s="30"/>
      <c r="BN195" s="105"/>
      <c r="BW195" s="1"/>
    </row>
    <row r="196" spans="1:75" s="32" customFormat="1" ht="15.6" hidden="1">
      <c r="A196" s="20" t="str">
        <f t="shared" si="2"/>
        <v/>
      </c>
      <c r="B196" s="153"/>
      <c r="C196" s="19"/>
      <c r="D196" s="18" t="str">
        <f>IFERROR(VLOOKUP(FORMULACIÓN!C196,Lists!$A$2:$B$6,2,FALSE),"")</f>
        <v/>
      </c>
      <c r="E196" s="21"/>
      <c r="F196" s="21"/>
      <c r="G196" s="21"/>
      <c r="H196" s="21"/>
      <c r="I196" s="47"/>
      <c r="J196" s="104"/>
      <c r="K196" s="47"/>
      <c r="L196" s="21"/>
      <c r="M196" s="24"/>
      <c r="N196" s="24"/>
      <c r="O196" s="21"/>
      <c r="P196" s="21"/>
      <c r="Q196" s="21"/>
      <c r="R196" s="21"/>
      <c r="S196" s="21"/>
      <c r="T196" s="21"/>
      <c r="U196" s="21"/>
      <c r="V196" s="21"/>
      <c r="W196" s="21"/>
      <c r="X196" s="21" t="str">
        <f ca="1">IFERROR(IF($T196=Lists!$S$2,SUM(FORMULACIÓN!U196:W196),IF(FORMULACIÓN!$T196=Lists!$S$3,SUM(FORMULACIÓN!V196:W196),IF(FORMULACIÓN!$T196=Lists!$S$4,AVERAGE(FORMULACIÓN!V196:W196),IF(FORMULACIÓN!$T196=Lists!$S$5,OFFSET(U196,0,COUNTA(V196:W196)),IF(FORMULACIÓN!$T196=Lists!$S$6,AVERAGE(V196:W196),""))))),"")</f>
        <v/>
      </c>
      <c r="Y196" s="20" t="str">
        <f ca="1">IF($R196=Lists!$R$3,TEXT(FORMULACIÓN!X196,"00,00%"),IF(FORMULACIÓN!X196=0,0,TEXT(FORMULACIÓN!X196,"##.###")))</f>
        <v/>
      </c>
      <c r="Z196" s="93"/>
      <c r="AA196" s="94"/>
      <c r="AB196" s="95"/>
      <c r="AC196" s="95"/>
      <c r="AD196" s="95"/>
      <c r="AE196" s="95"/>
      <c r="AF196" s="95"/>
      <c r="AG196" s="95"/>
      <c r="AH196" s="95"/>
      <c r="AI196" s="95"/>
      <c r="AJ196" s="95"/>
      <c r="AK196" s="95"/>
      <c r="AL196" s="95"/>
      <c r="AM196" s="95"/>
      <c r="BD196" s="30"/>
      <c r="BE196" s="30"/>
      <c r="BF196" s="30"/>
      <c r="BG196" s="30"/>
      <c r="BH196" s="30"/>
      <c r="BI196" s="30"/>
      <c r="BJ196" s="30"/>
      <c r="BK196" s="30"/>
      <c r="BL196" s="30"/>
      <c r="BM196" s="30"/>
      <c r="BN196" s="105"/>
      <c r="BW196" s="1"/>
    </row>
    <row r="197" spans="1:75" s="32" customFormat="1" ht="72.75" hidden="1" customHeight="1">
      <c r="A197" s="20" t="str">
        <f t="shared" si="2"/>
        <v/>
      </c>
      <c r="B197" s="153"/>
      <c r="C197" s="19"/>
      <c r="D197" s="18" t="str">
        <f>IFERROR(VLOOKUP(FORMULACIÓN!C197,Lists!$A$2:$B$6,2,FALSE),"")</f>
        <v/>
      </c>
      <c r="E197" s="21"/>
      <c r="F197" s="21"/>
      <c r="G197" s="21"/>
      <c r="H197" s="21"/>
      <c r="I197" s="47"/>
      <c r="J197" s="104"/>
      <c r="K197" s="47"/>
      <c r="L197" s="21"/>
      <c r="M197" s="24"/>
      <c r="N197" s="24"/>
      <c r="O197" s="21"/>
      <c r="P197" s="21"/>
      <c r="Q197" s="21"/>
      <c r="R197" s="21"/>
      <c r="S197" s="21"/>
      <c r="T197" s="21"/>
      <c r="U197" s="126"/>
      <c r="V197" s="21"/>
      <c r="W197" s="21"/>
      <c r="X197" s="21" t="str">
        <f ca="1">IFERROR(IF($T197=Lists!$S$2,SUM(FORMULACIÓN!U197:W197),IF(FORMULACIÓN!$T197=Lists!$S$3,SUM(FORMULACIÓN!V197:W197),IF(FORMULACIÓN!$T197=Lists!$S$4,AVERAGE(FORMULACIÓN!V197:W197),IF(FORMULACIÓN!$T197=Lists!$S$5,OFFSET(U197,0,COUNTA(V197:W197)),IF(FORMULACIÓN!$T197=Lists!$S$6,AVERAGE(V197:W197),""))))),"")</f>
        <v/>
      </c>
      <c r="Y197" s="20" t="str">
        <f ca="1">IF($R197=Lists!$R$3,TEXT(FORMULACIÓN!X197,"00,00%"),IF(FORMULACIÓN!X197=0,0,TEXT(FORMULACIÓN!X197,"##.###")))</f>
        <v/>
      </c>
      <c r="Z197" s="93"/>
      <c r="AA197" s="94"/>
      <c r="AB197" s="95"/>
      <c r="AC197" s="95"/>
      <c r="AD197" s="95"/>
      <c r="AE197" s="95"/>
      <c r="AF197" s="95"/>
      <c r="AG197" s="95"/>
      <c r="AH197" s="95"/>
      <c r="AI197" s="95"/>
      <c r="AJ197" s="95"/>
      <c r="AK197" s="95"/>
      <c r="AL197" s="95"/>
      <c r="AM197" s="95"/>
      <c r="BD197" s="30"/>
      <c r="BE197" s="30"/>
      <c r="BF197" s="30"/>
      <c r="BG197" s="30"/>
      <c r="BH197" s="30"/>
      <c r="BI197" s="30"/>
      <c r="BJ197" s="30"/>
      <c r="BK197" s="30"/>
      <c r="BL197" s="30"/>
      <c r="BM197" s="30"/>
      <c r="BN197" s="105"/>
      <c r="BW197" s="1"/>
    </row>
    <row r="198" spans="1:75" s="32" customFormat="1" ht="72.75" hidden="1" customHeight="1">
      <c r="A198" s="20" t="str">
        <f t="shared" si="2"/>
        <v/>
      </c>
      <c r="B198" s="153"/>
      <c r="C198" s="19"/>
      <c r="D198" s="18" t="str">
        <f>IFERROR(VLOOKUP(FORMULACIÓN!C198,Lists!$A$2:$B$6,2,FALSE),"")</f>
        <v/>
      </c>
      <c r="E198" s="21"/>
      <c r="F198" s="21"/>
      <c r="G198" s="21"/>
      <c r="H198" s="21"/>
      <c r="I198" s="47"/>
      <c r="J198" s="104"/>
      <c r="K198" s="47"/>
      <c r="L198" s="21"/>
      <c r="M198" s="24"/>
      <c r="N198" s="24"/>
      <c r="O198" s="21"/>
      <c r="P198" s="21"/>
      <c r="Q198" s="21"/>
      <c r="R198" s="21"/>
      <c r="S198" s="21"/>
      <c r="T198" s="21"/>
      <c r="U198" s="21"/>
      <c r="V198" s="21"/>
      <c r="W198" s="21"/>
      <c r="X198" s="21" t="str">
        <f ca="1">IFERROR(IF($T198=Lists!$S$2,SUM(FORMULACIÓN!U198:W198),IF(FORMULACIÓN!$T198=Lists!$S$3,SUM(FORMULACIÓN!V198:W198),IF(FORMULACIÓN!$T198=Lists!$S$4,AVERAGE(FORMULACIÓN!V198:W198),IF(FORMULACIÓN!$T198=Lists!$S$5,OFFSET(U198,0,COUNTA(V198:W198)),IF(FORMULACIÓN!$T198=Lists!$S$6,AVERAGE(V198:W198),""))))),"")</f>
        <v/>
      </c>
      <c r="Y198" s="20" t="str">
        <f ca="1">IF($R198=Lists!$R$3,TEXT(FORMULACIÓN!X198,"00,00%"),IF(FORMULACIÓN!X198=0,0,TEXT(FORMULACIÓN!X198,"##.###")))</f>
        <v/>
      </c>
      <c r="Z198" s="93"/>
      <c r="AA198" s="94"/>
      <c r="AB198" s="95"/>
      <c r="AC198" s="95"/>
      <c r="AD198" s="95"/>
      <c r="AE198" s="95"/>
      <c r="AF198" s="95"/>
      <c r="AG198" s="95"/>
      <c r="AH198" s="95"/>
      <c r="AI198" s="95"/>
      <c r="AJ198" s="95"/>
      <c r="AK198" s="95"/>
      <c r="AL198" s="95"/>
      <c r="AM198" s="95"/>
      <c r="BD198" s="30"/>
      <c r="BE198" s="30"/>
      <c r="BF198" s="30"/>
      <c r="BG198" s="30"/>
      <c r="BH198" s="30"/>
      <c r="BI198" s="30"/>
      <c r="BJ198" s="30"/>
      <c r="BK198" s="30"/>
      <c r="BL198" s="30"/>
      <c r="BM198" s="30"/>
      <c r="BN198" s="105"/>
      <c r="BW198" s="1"/>
    </row>
    <row r="199" spans="1:75" s="32" customFormat="1" ht="72.75" hidden="1" customHeight="1">
      <c r="A199" s="20" t="str">
        <f t="shared" si="2"/>
        <v/>
      </c>
      <c r="B199" s="153"/>
      <c r="C199" s="19"/>
      <c r="D199" s="18" t="str">
        <f>IFERROR(VLOOKUP(FORMULACIÓN!C199,Lists!$A$2:$B$6,2,FALSE),"")</f>
        <v/>
      </c>
      <c r="E199" s="21"/>
      <c r="F199" s="21"/>
      <c r="G199" s="21"/>
      <c r="H199" s="21"/>
      <c r="I199" s="47"/>
      <c r="J199" s="104"/>
      <c r="K199" s="47"/>
      <c r="L199" s="21"/>
      <c r="M199" s="24"/>
      <c r="N199" s="24"/>
      <c r="O199" s="21"/>
      <c r="P199" s="21"/>
      <c r="Q199" s="21"/>
      <c r="R199" s="21"/>
      <c r="S199" s="21"/>
      <c r="T199" s="21"/>
      <c r="U199" s="21"/>
      <c r="V199" s="21"/>
      <c r="W199" s="21"/>
      <c r="X199" s="21" t="str">
        <f ca="1">IFERROR(IF($T199=Lists!$S$2,SUM(FORMULACIÓN!U199:W199),IF(FORMULACIÓN!$T199=Lists!$S$3,SUM(FORMULACIÓN!V199:W199),IF(FORMULACIÓN!$T199=Lists!$S$4,AVERAGE(FORMULACIÓN!V199:W199),IF(FORMULACIÓN!$T199=Lists!$S$5,OFFSET(U199,0,COUNTA(V199:W199)),IF(FORMULACIÓN!$T199=Lists!$S$6,AVERAGE(V199:W199),""))))),"")</f>
        <v/>
      </c>
      <c r="Y199" s="20" t="str">
        <f ca="1">IF($R199=Lists!$R$3,TEXT(FORMULACIÓN!X199,"00,00%"),IF(FORMULACIÓN!X199=0,0,TEXT(FORMULACIÓN!X199,"##.###")))</f>
        <v/>
      </c>
      <c r="Z199" s="93"/>
      <c r="AA199" s="94"/>
      <c r="AB199" s="95"/>
      <c r="AC199" s="95"/>
      <c r="AD199" s="95"/>
      <c r="AE199" s="95"/>
      <c r="AF199" s="95"/>
      <c r="AG199" s="95"/>
      <c r="AH199" s="95"/>
      <c r="AI199" s="95"/>
      <c r="AJ199" s="95"/>
      <c r="AK199" s="95"/>
      <c r="AL199" s="95"/>
      <c r="AM199" s="95"/>
      <c r="BD199" s="30"/>
      <c r="BE199" s="30"/>
      <c r="BF199" s="30"/>
      <c r="BG199" s="30"/>
      <c r="BH199" s="30"/>
      <c r="BI199" s="30"/>
      <c r="BJ199" s="30"/>
      <c r="BK199" s="30"/>
      <c r="BL199" s="30"/>
      <c r="BM199" s="30"/>
      <c r="BN199" s="105"/>
      <c r="BW199" s="1"/>
    </row>
    <row r="200" spans="1:75" s="32" customFormat="1" ht="72.75" hidden="1" customHeight="1">
      <c r="A200" s="20" t="str">
        <f t="shared" si="2"/>
        <v/>
      </c>
      <c r="B200" s="153"/>
      <c r="C200" s="19"/>
      <c r="D200" s="18" t="str">
        <f>IFERROR(VLOOKUP(FORMULACIÓN!C200,Lists!$A$2:$B$6,2,FALSE),"")</f>
        <v/>
      </c>
      <c r="E200" s="21"/>
      <c r="F200" s="21"/>
      <c r="G200" s="21"/>
      <c r="H200" s="21"/>
      <c r="I200" s="47"/>
      <c r="J200" s="104"/>
      <c r="K200" s="47"/>
      <c r="L200" s="21"/>
      <c r="M200" s="24"/>
      <c r="N200" s="24"/>
      <c r="O200" s="21"/>
      <c r="P200" s="21"/>
      <c r="Q200" s="21"/>
      <c r="R200" s="21"/>
      <c r="S200" s="21"/>
      <c r="T200" s="21"/>
      <c r="U200" s="248"/>
      <c r="V200" s="21"/>
      <c r="W200" s="21"/>
      <c r="X200" s="21" t="str">
        <f ca="1">IFERROR(IF($T200=Lists!$S$2,SUM(FORMULACIÓN!U200:W200),IF(FORMULACIÓN!$T200=Lists!$S$3,SUM(FORMULACIÓN!V200:W200),IF(FORMULACIÓN!$T200=Lists!$S$4,AVERAGE(FORMULACIÓN!V200:W200),IF(FORMULACIÓN!$T200=Lists!$S$5,OFFSET(U200,0,COUNTA(V200:W200)),IF(FORMULACIÓN!$T200=Lists!$S$6,AVERAGE(V200:W200),""))))),"")</f>
        <v/>
      </c>
      <c r="Y200" s="20" t="str">
        <f ca="1">IF($R200=Lists!$R$3,TEXT(FORMULACIÓN!X200,"00,00%"),IF(FORMULACIÓN!X200=0,0,TEXT(FORMULACIÓN!X200,"##.###")))</f>
        <v/>
      </c>
      <c r="Z200" s="93"/>
      <c r="AA200" s="94"/>
      <c r="AB200" s="95"/>
      <c r="AC200" s="95"/>
      <c r="AD200" s="95"/>
      <c r="AE200" s="95"/>
      <c r="AF200" s="95"/>
      <c r="AG200" s="95"/>
      <c r="AH200" s="95"/>
      <c r="AI200" s="95"/>
      <c r="AJ200" s="95"/>
      <c r="AK200" s="95"/>
      <c r="AL200" s="95"/>
      <c r="AM200" s="95"/>
      <c r="BD200" s="30"/>
      <c r="BE200" s="30"/>
      <c r="BF200" s="30"/>
      <c r="BG200" s="30"/>
      <c r="BH200" s="30"/>
      <c r="BI200" s="30"/>
      <c r="BJ200" s="30"/>
      <c r="BK200" s="30"/>
      <c r="BL200" s="30"/>
      <c r="BM200" s="30"/>
      <c r="BN200" s="105"/>
      <c r="BW200" s="1"/>
    </row>
    <row r="201" spans="1:75" s="32" customFormat="1" ht="72.75" hidden="1" customHeight="1">
      <c r="A201" s="20" t="str">
        <f t="shared" si="2"/>
        <v/>
      </c>
      <c r="B201" s="153"/>
      <c r="C201" s="19"/>
      <c r="D201" s="18" t="str">
        <f>IFERROR(VLOOKUP(FORMULACIÓN!C201,Lists!$A$2:$B$6,2,FALSE),"")</f>
        <v/>
      </c>
      <c r="E201" s="21"/>
      <c r="F201" s="21"/>
      <c r="G201" s="21"/>
      <c r="H201" s="21"/>
      <c r="I201" s="47"/>
      <c r="J201" s="104"/>
      <c r="K201" s="47"/>
      <c r="L201" s="21"/>
      <c r="M201" s="24"/>
      <c r="N201" s="24"/>
      <c r="O201" s="21"/>
      <c r="P201" s="21"/>
      <c r="Q201" s="21"/>
      <c r="R201" s="21"/>
      <c r="S201" s="21"/>
      <c r="T201" s="21"/>
      <c r="U201" s="248"/>
      <c r="V201" s="21"/>
      <c r="W201" s="21"/>
      <c r="X201" s="21" t="str">
        <f ca="1">IFERROR(IF($T201=Lists!$S$2,SUM(FORMULACIÓN!U201:W201),IF(FORMULACIÓN!$T201=Lists!$S$3,SUM(FORMULACIÓN!V201:W201),IF(FORMULACIÓN!$T201=Lists!$S$4,AVERAGE(FORMULACIÓN!V201:W201),IF(FORMULACIÓN!$T201=Lists!$S$5,OFFSET(U201,0,COUNTA(V201:W201)),IF(FORMULACIÓN!$T201=Lists!$S$6,AVERAGE(V201:W201),""))))),"")</f>
        <v/>
      </c>
      <c r="Y201" s="20" t="str">
        <f ca="1">IF($R201=Lists!$R$3,TEXT(FORMULACIÓN!X201,"00,00%"),IF(FORMULACIÓN!X201=0,0,TEXT(FORMULACIÓN!X201,"##.###")))</f>
        <v/>
      </c>
      <c r="Z201" s="93"/>
      <c r="AA201" s="94"/>
      <c r="AB201" s="95"/>
      <c r="AC201" s="95"/>
      <c r="AD201" s="95"/>
      <c r="AE201" s="95"/>
      <c r="AF201" s="95"/>
      <c r="AG201" s="95"/>
      <c r="AH201" s="95"/>
      <c r="AI201" s="95"/>
      <c r="AJ201" s="95"/>
      <c r="AK201" s="95"/>
      <c r="AL201" s="95"/>
      <c r="AM201" s="95"/>
      <c r="BD201" s="30"/>
      <c r="BE201" s="30"/>
      <c r="BF201" s="30"/>
      <c r="BG201" s="30"/>
      <c r="BH201" s="30"/>
      <c r="BI201" s="30"/>
      <c r="BJ201" s="30"/>
      <c r="BK201" s="30"/>
      <c r="BL201" s="30"/>
      <c r="BM201" s="30"/>
      <c r="BN201" s="105"/>
      <c r="BW201" s="1"/>
    </row>
    <row r="202" spans="1:75" s="32" customFormat="1" ht="15.6" hidden="1">
      <c r="A202" s="20" t="str">
        <f t="shared" si="2"/>
        <v/>
      </c>
      <c r="B202" s="153"/>
      <c r="C202" s="19"/>
      <c r="D202" s="18" t="str">
        <f>IFERROR(VLOOKUP(FORMULACIÓN!C202,Lists!$A$2:$B$6,2,FALSE),"")</f>
        <v/>
      </c>
      <c r="E202" s="21"/>
      <c r="F202" s="21"/>
      <c r="G202" s="21"/>
      <c r="H202" s="21"/>
      <c r="I202" s="47"/>
      <c r="J202" s="104"/>
      <c r="K202" s="47"/>
      <c r="L202" s="21"/>
      <c r="M202" s="24"/>
      <c r="N202" s="24"/>
      <c r="O202" s="21"/>
      <c r="P202" s="21"/>
      <c r="Q202" s="21"/>
      <c r="R202" s="21"/>
      <c r="S202" s="21"/>
      <c r="T202" s="21"/>
      <c r="U202" s="21"/>
      <c r="V202" s="21"/>
      <c r="W202" s="21"/>
      <c r="X202" s="21" t="str">
        <f ca="1">IFERROR(IF($T202=Lists!$S$2,SUM(FORMULACIÓN!U202:W202),IF(FORMULACIÓN!$T202=Lists!$S$3,SUM(FORMULACIÓN!V202:W202),IF(FORMULACIÓN!$T202=Lists!$S$4,AVERAGE(FORMULACIÓN!V202:W202),IF(FORMULACIÓN!$T202=Lists!$S$5,OFFSET(U202,0,COUNTA(V202:W202)),IF(FORMULACIÓN!$T202=Lists!$S$6,AVERAGE(V202:W202),""))))),"")</f>
        <v/>
      </c>
      <c r="Y202" s="20" t="str">
        <f ca="1">IF($R202=Lists!$R$3,TEXT(FORMULACIÓN!X202,"00,00%"),IF(FORMULACIÓN!X202=0,0,TEXT(FORMULACIÓN!X202,"##.###")))</f>
        <v/>
      </c>
      <c r="Z202" s="93"/>
      <c r="AA202" s="94"/>
      <c r="AB202" s="95"/>
      <c r="AC202" s="95"/>
      <c r="AD202" s="95"/>
      <c r="AE202" s="95"/>
      <c r="AF202" s="95"/>
      <c r="AG202" s="95"/>
      <c r="AH202" s="95"/>
      <c r="AI202" s="95"/>
      <c r="AJ202" s="95"/>
      <c r="AK202" s="95"/>
      <c r="AL202" s="95"/>
      <c r="AM202" s="95"/>
      <c r="BD202" s="30"/>
      <c r="BE202" s="30"/>
      <c r="BF202" s="30"/>
      <c r="BG202" s="30"/>
      <c r="BH202" s="30"/>
      <c r="BI202" s="30"/>
      <c r="BJ202" s="30"/>
      <c r="BK202" s="30"/>
      <c r="BL202" s="30"/>
      <c r="BM202" s="30"/>
      <c r="BN202" s="105"/>
      <c r="BW202" s="1"/>
    </row>
    <row r="203" spans="1:75" s="32" customFormat="1" ht="15.6" hidden="1">
      <c r="A203" s="20" t="str">
        <f t="shared" si="2"/>
        <v/>
      </c>
      <c r="B203" s="153"/>
      <c r="C203" s="19"/>
      <c r="D203" s="18" t="str">
        <f>IFERROR(VLOOKUP(FORMULACIÓN!C203,Lists!$A$2:$B$6,2,FALSE),"")</f>
        <v/>
      </c>
      <c r="E203" s="21"/>
      <c r="F203" s="21"/>
      <c r="G203" s="21"/>
      <c r="H203" s="21"/>
      <c r="I203" s="47"/>
      <c r="J203" s="104"/>
      <c r="K203" s="47"/>
      <c r="L203" s="21"/>
      <c r="M203" s="24"/>
      <c r="N203" s="24"/>
      <c r="O203" s="21"/>
      <c r="P203" s="21"/>
      <c r="Q203" s="21"/>
      <c r="R203" s="21"/>
      <c r="S203" s="21"/>
      <c r="T203" s="21"/>
      <c r="U203" s="248"/>
      <c r="V203" s="21"/>
      <c r="W203" s="21"/>
      <c r="X203" s="21" t="str">
        <f ca="1">IFERROR(IF($T203=Lists!$S$2,SUM(FORMULACIÓN!U203:W203),IF(FORMULACIÓN!$T203=Lists!$S$3,SUM(FORMULACIÓN!V203:W203),IF(FORMULACIÓN!$T203=Lists!$S$4,AVERAGE(FORMULACIÓN!V203:W203),IF(FORMULACIÓN!$T203=Lists!$S$5,OFFSET(U203,0,COUNTA(V203:W203)),IF(FORMULACIÓN!$T203=Lists!$S$6,AVERAGE(V203:W203),""))))),"")</f>
        <v/>
      </c>
      <c r="Y203" s="20" t="str">
        <f ca="1">IF($R203=Lists!$R$3,TEXT(FORMULACIÓN!X203,"00,00%"),IF(FORMULACIÓN!X203=0,0,TEXT(FORMULACIÓN!X203,"##.###")))</f>
        <v/>
      </c>
      <c r="Z203" s="93"/>
      <c r="AA203" s="94"/>
      <c r="AB203" s="95"/>
      <c r="AC203" s="95"/>
      <c r="AD203" s="95"/>
      <c r="AE203" s="95"/>
      <c r="AF203" s="95"/>
      <c r="AG203" s="95"/>
      <c r="AH203" s="95"/>
      <c r="AI203" s="95"/>
      <c r="AJ203" s="95"/>
      <c r="AK203" s="95"/>
      <c r="AL203" s="95"/>
      <c r="AM203" s="95"/>
      <c r="BD203" s="30"/>
      <c r="BE203" s="30"/>
      <c r="BF203" s="30"/>
      <c r="BG203" s="30"/>
      <c r="BH203" s="30"/>
      <c r="BI203" s="30"/>
      <c r="BJ203" s="30"/>
      <c r="BK203" s="30"/>
      <c r="BL203" s="30"/>
      <c r="BM203" s="30"/>
      <c r="BN203" s="105"/>
      <c r="BW203" s="1"/>
    </row>
    <row r="204" spans="1:75" s="32" customFormat="1" ht="15.6" hidden="1">
      <c r="A204" s="20" t="str">
        <f t="shared" ref="A204:A267" si="3">IF(C204&lt;&gt;"",+A203+1,"")</f>
        <v/>
      </c>
      <c r="B204" s="153"/>
      <c r="C204" s="19"/>
      <c r="D204" s="18" t="str">
        <f>IFERROR(VLOOKUP(FORMULACIÓN!C204,Lists!$A$2:$B$6,2,FALSE),"")</f>
        <v/>
      </c>
      <c r="E204" s="21"/>
      <c r="F204" s="21"/>
      <c r="G204" s="21"/>
      <c r="H204" s="21"/>
      <c r="I204" s="47"/>
      <c r="J204" s="104"/>
      <c r="K204" s="47"/>
      <c r="L204" s="21"/>
      <c r="M204" s="24"/>
      <c r="N204" s="24"/>
      <c r="O204" s="21"/>
      <c r="P204" s="21"/>
      <c r="Q204" s="21"/>
      <c r="R204" s="21"/>
      <c r="S204" s="21"/>
      <c r="T204" s="21"/>
      <c r="U204" s="21"/>
      <c r="V204" s="21"/>
      <c r="W204" s="21"/>
      <c r="X204" s="21" t="str">
        <f ca="1">IFERROR(IF($T204=Lists!$S$2,SUM(FORMULACIÓN!U204:W204),IF(FORMULACIÓN!$T204=Lists!$S$3,SUM(FORMULACIÓN!V204:W204),IF(FORMULACIÓN!$T204=Lists!$S$4,AVERAGE(FORMULACIÓN!V204:W204),IF(FORMULACIÓN!$T204=Lists!$S$5,OFFSET(U204,0,COUNTA(V204:W204)),IF(FORMULACIÓN!$T204=Lists!$S$6,AVERAGE(V204:W204),""))))),"")</f>
        <v/>
      </c>
      <c r="Y204" s="20" t="str">
        <f ca="1">IF($R204=Lists!$R$3,TEXT(FORMULACIÓN!X204,"00,00%"),IF(FORMULACIÓN!X204=0,0,TEXT(FORMULACIÓN!X204,"##.###")))</f>
        <v/>
      </c>
      <c r="Z204" s="93"/>
      <c r="AA204" s="94"/>
      <c r="AB204" s="95"/>
      <c r="AC204" s="95"/>
      <c r="AD204" s="95"/>
      <c r="AE204" s="95"/>
      <c r="AF204" s="95"/>
      <c r="AG204" s="95"/>
      <c r="AH204" s="95"/>
      <c r="AI204" s="95"/>
      <c r="AJ204" s="95"/>
      <c r="AK204" s="95"/>
      <c r="AL204" s="95"/>
      <c r="AM204" s="95"/>
      <c r="BD204" s="30"/>
      <c r="BE204" s="30"/>
      <c r="BF204" s="30"/>
      <c r="BG204" s="30"/>
      <c r="BH204" s="30"/>
      <c r="BI204" s="30"/>
      <c r="BJ204" s="30"/>
      <c r="BK204" s="30"/>
      <c r="BL204" s="30"/>
      <c r="BM204" s="30"/>
      <c r="BN204" s="105"/>
      <c r="BW204" s="1"/>
    </row>
    <row r="205" spans="1:75" s="32" customFormat="1" ht="15.6" hidden="1">
      <c r="A205" s="20" t="str">
        <f t="shared" si="3"/>
        <v/>
      </c>
      <c r="B205" s="153"/>
      <c r="C205" s="19"/>
      <c r="D205" s="18" t="str">
        <f>IFERROR(VLOOKUP(FORMULACIÓN!C205,Lists!$A$2:$B$6,2,FALSE),"")</f>
        <v/>
      </c>
      <c r="E205" s="21"/>
      <c r="F205" s="21"/>
      <c r="G205" s="21"/>
      <c r="H205" s="21"/>
      <c r="I205" s="47"/>
      <c r="J205" s="104"/>
      <c r="K205" s="47"/>
      <c r="L205" s="21"/>
      <c r="M205" s="24"/>
      <c r="N205" s="24"/>
      <c r="O205" s="21"/>
      <c r="P205" s="21"/>
      <c r="Q205" s="21"/>
      <c r="R205" s="21"/>
      <c r="S205" s="21"/>
      <c r="T205" s="21"/>
      <c r="U205" s="126"/>
      <c r="V205" s="21"/>
      <c r="W205" s="21"/>
      <c r="X205" s="21" t="str">
        <f ca="1">IFERROR(IF($T205=Lists!$S$2,SUM(FORMULACIÓN!U205:W205),IF(FORMULACIÓN!$T205=Lists!$S$3,SUM(FORMULACIÓN!V205:W205),IF(FORMULACIÓN!$T205=Lists!$S$4,AVERAGE(FORMULACIÓN!V205:W205),IF(FORMULACIÓN!$T205=Lists!$S$5,OFFSET(U205,0,COUNTA(V205:W205)),IF(FORMULACIÓN!$T205=Lists!$S$6,AVERAGE(V205:W205),""))))),"")</f>
        <v/>
      </c>
      <c r="Y205" s="20" t="str">
        <f ca="1">IF($R205=Lists!$R$3,TEXT(FORMULACIÓN!X205,"00,00%"),IF(FORMULACIÓN!X205=0,0,TEXT(FORMULACIÓN!X205,"##.###")))</f>
        <v/>
      </c>
      <c r="Z205" s="93"/>
      <c r="AA205" s="94"/>
      <c r="AB205" s="95"/>
      <c r="AC205" s="95"/>
      <c r="AD205" s="95"/>
      <c r="AE205" s="95"/>
      <c r="AF205" s="95"/>
      <c r="AG205" s="95"/>
      <c r="AH205" s="95"/>
      <c r="AI205" s="95"/>
      <c r="AJ205" s="95"/>
      <c r="AK205" s="95"/>
      <c r="AL205" s="95"/>
      <c r="AM205" s="95"/>
      <c r="BD205" s="30"/>
      <c r="BE205" s="30"/>
      <c r="BF205" s="30"/>
      <c r="BG205" s="30"/>
      <c r="BH205" s="30"/>
      <c r="BI205" s="30"/>
      <c r="BJ205" s="30"/>
      <c r="BK205" s="30"/>
      <c r="BL205" s="30"/>
      <c r="BM205" s="30"/>
      <c r="BN205" s="105"/>
      <c r="BW205" s="1"/>
    </row>
    <row r="206" spans="1:75" s="32" customFormat="1" ht="15.6" hidden="1">
      <c r="A206" s="20" t="str">
        <f t="shared" si="3"/>
        <v/>
      </c>
      <c r="B206" s="153"/>
      <c r="C206" s="19"/>
      <c r="D206" s="18" t="str">
        <f>IFERROR(VLOOKUP(FORMULACIÓN!C206,Lists!$A$2:$B$6,2,FALSE),"")</f>
        <v/>
      </c>
      <c r="E206" s="21"/>
      <c r="F206" s="21"/>
      <c r="G206" s="21"/>
      <c r="H206" s="21"/>
      <c r="I206" s="47"/>
      <c r="J206" s="104"/>
      <c r="K206" s="47"/>
      <c r="L206" s="21"/>
      <c r="M206" s="24"/>
      <c r="N206" s="24"/>
      <c r="O206" s="21"/>
      <c r="P206" s="21"/>
      <c r="Q206" s="21"/>
      <c r="R206" s="21"/>
      <c r="S206" s="21"/>
      <c r="T206" s="21"/>
      <c r="U206" s="126"/>
      <c r="V206" s="21"/>
      <c r="W206" s="21"/>
      <c r="X206" s="21" t="str">
        <f ca="1">IFERROR(IF($T206=Lists!$S$2,SUM(FORMULACIÓN!U206:W206),IF(FORMULACIÓN!$T206=Lists!$S$3,SUM(FORMULACIÓN!V206:W206),IF(FORMULACIÓN!$T206=Lists!$S$4,AVERAGE(FORMULACIÓN!V206:W206),IF(FORMULACIÓN!$T206=Lists!$S$5,OFFSET(U206,0,COUNTA(V206:W206)),IF(FORMULACIÓN!$T206=Lists!$S$6,AVERAGE(V206:W206),""))))),"")</f>
        <v/>
      </c>
      <c r="Y206" s="20" t="str">
        <f ca="1">IF($R206=Lists!$R$3,TEXT(FORMULACIÓN!X206,"00,00%"),IF(FORMULACIÓN!X206=0,0,TEXT(FORMULACIÓN!X206,"##.###")))</f>
        <v/>
      </c>
      <c r="Z206" s="93"/>
      <c r="AA206" s="94"/>
      <c r="AB206" s="95"/>
      <c r="AC206" s="95"/>
      <c r="AD206" s="95"/>
      <c r="AE206" s="95"/>
      <c r="AF206" s="95"/>
      <c r="AG206" s="95"/>
      <c r="AH206" s="95"/>
      <c r="AI206" s="95"/>
      <c r="AJ206" s="95"/>
      <c r="AK206" s="95"/>
      <c r="AL206" s="95"/>
      <c r="AM206" s="95"/>
      <c r="BD206" s="30"/>
      <c r="BE206" s="30"/>
      <c r="BF206" s="30"/>
      <c r="BG206" s="30"/>
      <c r="BH206" s="30"/>
      <c r="BI206" s="30"/>
      <c r="BJ206" s="30"/>
      <c r="BK206" s="30"/>
      <c r="BL206" s="30"/>
      <c r="BM206" s="30"/>
      <c r="BN206" s="105"/>
      <c r="BW206" s="1"/>
    </row>
    <row r="207" spans="1:75" s="32" customFormat="1" ht="15.6" hidden="1">
      <c r="A207" s="20" t="str">
        <f t="shared" si="3"/>
        <v/>
      </c>
      <c r="B207" s="153"/>
      <c r="C207" s="19"/>
      <c r="D207" s="18" t="str">
        <f>IFERROR(VLOOKUP(FORMULACIÓN!C207,Lists!$A$2:$B$6,2,FALSE),"")</f>
        <v/>
      </c>
      <c r="E207" s="21"/>
      <c r="F207" s="21"/>
      <c r="G207" s="21"/>
      <c r="H207" s="21"/>
      <c r="I207" s="47"/>
      <c r="J207" s="104"/>
      <c r="K207" s="47"/>
      <c r="L207" s="21"/>
      <c r="M207" s="24"/>
      <c r="N207" s="24"/>
      <c r="O207" s="21"/>
      <c r="P207" s="21"/>
      <c r="Q207" s="21"/>
      <c r="R207" s="21"/>
      <c r="S207" s="21"/>
      <c r="T207" s="21"/>
      <c r="U207" s="21"/>
      <c r="V207" s="21"/>
      <c r="W207" s="21"/>
      <c r="X207" s="21" t="str">
        <f ca="1">IFERROR(IF($T207=Lists!$S$2,SUM(FORMULACIÓN!U207:W207),IF(FORMULACIÓN!$T207=Lists!$S$3,SUM(FORMULACIÓN!V207:W207),IF(FORMULACIÓN!$T207=Lists!$S$4,AVERAGE(FORMULACIÓN!V207:W207),IF(FORMULACIÓN!$T207=Lists!$S$5,OFFSET(U207,0,COUNTA(V207:W207)),IF(FORMULACIÓN!$T207=Lists!$S$6,AVERAGE(V207:W207),""))))),"")</f>
        <v/>
      </c>
      <c r="Y207" s="20" t="str">
        <f ca="1">IF($R207=Lists!$R$3,TEXT(FORMULACIÓN!X207,"00,00%"),IF(FORMULACIÓN!X207=0,0,TEXT(FORMULACIÓN!X207,"##.###")))</f>
        <v/>
      </c>
      <c r="Z207" s="93"/>
      <c r="AA207" s="94"/>
      <c r="AB207" s="95"/>
      <c r="AC207" s="95"/>
      <c r="AD207" s="95"/>
      <c r="AE207" s="95"/>
      <c r="AF207" s="95"/>
      <c r="AG207" s="95"/>
      <c r="AH207" s="95"/>
      <c r="AI207" s="95"/>
      <c r="AJ207" s="95"/>
      <c r="AK207" s="95"/>
      <c r="AL207" s="95"/>
      <c r="AM207" s="95"/>
      <c r="BD207" s="30"/>
      <c r="BE207" s="30"/>
      <c r="BF207" s="30"/>
      <c r="BG207" s="30"/>
      <c r="BH207" s="30"/>
      <c r="BI207" s="30"/>
      <c r="BJ207" s="30"/>
      <c r="BK207" s="30"/>
      <c r="BL207" s="30"/>
      <c r="BM207" s="30"/>
      <c r="BN207" s="105"/>
      <c r="BW207" s="1"/>
    </row>
    <row r="208" spans="1:75" s="32" customFormat="1" ht="15.6" hidden="1">
      <c r="A208" s="20" t="str">
        <f t="shared" si="3"/>
        <v/>
      </c>
      <c r="B208" s="153"/>
      <c r="C208" s="19"/>
      <c r="D208" s="18" t="str">
        <f>IFERROR(VLOOKUP(FORMULACIÓN!C208,Lists!$A$2:$B$6,2,FALSE),"")</f>
        <v/>
      </c>
      <c r="E208" s="21"/>
      <c r="F208" s="21"/>
      <c r="G208" s="21"/>
      <c r="H208" s="21"/>
      <c r="I208" s="47"/>
      <c r="J208" s="104"/>
      <c r="K208" s="47"/>
      <c r="L208" s="21"/>
      <c r="M208" s="24"/>
      <c r="N208" s="24"/>
      <c r="O208" s="21"/>
      <c r="P208" s="21"/>
      <c r="Q208" s="21"/>
      <c r="R208" s="21"/>
      <c r="S208" s="21"/>
      <c r="T208" s="21"/>
      <c r="U208" s="126"/>
      <c r="V208" s="21"/>
      <c r="W208" s="21"/>
      <c r="X208" s="21" t="str">
        <f ca="1">IFERROR(IF($T208=Lists!$S$2,SUM(FORMULACIÓN!U208:W208),IF(FORMULACIÓN!$T208=Lists!$S$3,SUM(FORMULACIÓN!V208:W208),IF(FORMULACIÓN!$T208=Lists!$S$4,AVERAGE(FORMULACIÓN!V208:W208),IF(FORMULACIÓN!$T208=Lists!$S$5,OFFSET(U208,0,COUNTA(V208:W208)),IF(FORMULACIÓN!$T208=Lists!$S$6,AVERAGE(V208:W208),""))))),"")</f>
        <v/>
      </c>
      <c r="Y208" s="20" t="str">
        <f ca="1">IF($R208=Lists!$R$3,TEXT(FORMULACIÓN!X208,"00,00%"),IF(FORMULACIÓN!X208=0,0,TEXT(FORMULACIÓN!X208,"##.###")))</f>
        <v/>
      </c>
      <c r="Z208" s="93"/>
      <c r="AA208" s="94"/>
      <c r="AB208" s="95"/>
      <c r="AC208" s="95"/>
      <c r="AD208" s="95"/>
      <c r="AE208" s="95"/>
      <c r="AF208" s="95"/>
      <c r="AG208" s="95"/>
      <c r="AH208" s="95"/>
      <c r="AI208" s="95"/>
      <c r="AJ208" s="95"/>
      <c r="AK208" s="95"/>
      <c r="AL208" s="95"/>
      <c r="AM208" s="95"/>
      <c r="BD208" s="30"/>
      <c r="BE208" s="30"/>
      <c r="BF208" s="30"/>
      <c r="BG208" s="30"/>
      <c r="BH208" s="30"/>
      <c r="BI208" s="30"/>
      <c r="BJ208" s="30"/>
      <c r="BK208" s="30"/>
      <c r="BL208" s="30"/>
      <c r="BM208" s="30"/>
      <c r="BN208" s="105"/>
      <c r="BW208" s="1"/>
    </row>
    <row r="209" spans="1:75" s="32" customFormat="1" ht="15.6" hidden="1">
      <c r="A209" s="20" t="str">
        <f t="shared" si="3"/>
        <v/>
      </c>
      <c r="B209" s="153"/>
      <c r="C209" s="19"/>
      <c r="D209" s="18" t="str">
        <f>IFERROR(VLOOKUP(FORMULACIÓN!C209,Lists!$A$2:$B$6,2,FALSE),"")</f>
        <v/>
      </c>
      <c r="E209" s="21"/>
      <c r="F209" s="21"/>
      <c r="G209" s="21"/>
      <c r="H209" s="21"/>
      <c r="I209" s="47"/>
      <c r="J209" s="104"/>
      <c r="K209" s="47"/>
      <c r="L209" s="21"/>
      <c r="M209" s="24"/>
      <c r="N209" s="24"/>
      <c r="O209" s="21"/>
      <c r="P209" s="21"/>
      <c r="Q209" s="21"/>
      <c r="R209" s="21"/>
      <c r="S209" s="21"/>
      <c r="T209" s="21"/>
      <c r="U209" s="21"/>
      <c r="V209" s="21"/>
      <c r="W209" s="21"/>
      <c r="X209" s="21" t="str">
        <f ca="1">IFERROR(IF($T209=Lists!$S$2,SUM(FORMULACIÓN!U209:W209),IF(FORMULACIÓN!$T209=Lists!$S$3,SUM(FORMULACIÓN!V209:W209),IF(FORMULACIÓN!$T209=Lists!$S$4,AVERAGE(FORMULACIÓN!V209:W209),IF(FORMULACIÓN!$T209=Lists!$S$5,OFFSET(U209,0,COUNTA(V209:W209)),IF(FORMULACIÓN!$T209=Lists!$S$6,AVERAGE(V209:W209),""))))),"")</f>
        <v/>
      </c>
      <c r="Y209" s="20" t="str">
        <f ca="1">IF($R209=Lists!$R$3,TEXT(FORMULACIÓN!X209,"00,00%"),IF(FORMULACIÓN!X209=0,0,TEXT(FORMULACIÓN!X209,"##.###")))</f>
        <v/>
      </c>
      <c r="Z209" s="93"/>
      <c r="AA209" s="94"/>
      <c r="AB209" s="95"/>
      <c r="AC209" s="95"/>
      <c r="AD209" s="95"/>
      <c r="AE209" s="95"/>
      <c r="AF209" s="95"/>
      <c r="AG209" s="95"/>
      <c r="AH209" s="95"/>
      <c r="AI209" s="95"/>
      <c r="AJ209" s="95"/>
      <c r="AK209" s="95"/>
      <c r="AL209" s="95"/>
      <c r="AM209" s="95"/>
      <c r="BD209" s="30"/>
      <c r="BE209" s="30"/>
      <c r="BF209" s="30"/>
      <c r="BG209" s="30"/>
      <c r="BH209" s="30"/>
      <c r="BI209" s="30"/>
      <c r="BJ209" s="30"/>
      <c r="BK209" s="30"/>
      <c r="BL209" s="30"/>
      <c r="BM209" s="30"/>
      <c r="BN209" s="105"/>
      <c r="BW209" s="1"/>
    </row>
    <row r="210" spans="1:75" s="32" customFormat="1" ht="15.6" hidden="1">
      <c r="A210" s="20" t="str">
        <f t="shared" si="3"/>
        <v/>
      </c>
      <c r="B210" s="153"/>
      <c r="C210" s="19"/>
      <c r="D210" s="18" t="str">
        <f>IFERROR(VLOOKUP(FORMULACIÓN!C210,Lists!$A$2:$B$6,2,FALSE),"")</f>
        <v/>
      </c>
      <c r="E210" s="21"/>
      <c r="F210" s="21"/>
      <c r="G210" s="21"/>
      <c r="H210" s="21"/>
      <c r="I210" s="47"/>
      <c r="J210" s="104"/>
      <c r="K210" s="47"/>
      <c r="L210" s="21"/>
      <c r="M210" s="24"/>
      <c r="N210" s="24"/>
      <c r="O210" s="21"/>
      <c r="P210" s="21"/>
      <c r="Q210" s="21"/>
      <c r="R210" s="21"/>
      <c r="S210" s="21"/>
      <c r="T210" s="21"/>
      <c r="U210" s="21"/>
      <c r="V210" s="21"/>
      <c r="W210" s="247"/>
      <c r="X210" s="21" t="str">
        <f ca="1">IFERROR(IF($T210=Lists!$S$2,SUM(FORMULACIÓN!U210:W210),IF(FORMULACIÓN!$T210=Lists!$S$3,SUM(FORMULACIÓN!V210:W210),IF(FORMULACIÓN!$T210=Lists!$S$4,AVERAGE(FORMULACIÓN!V210:W210),IF(FORMULACIÓN!$T210=Lists!$S$5,OFFSET(U210,0,COUNTA(V210:W210)),IF(FORMULACIÓN!$T210=Lists!$S$6,AVERAGE(V210:W210),""))))),"")</f>
        <v/>
      </c>
      <c r="Y210" s="20" t="str">
        <f ca="1">IF($R210=Lists!$R$3,TEXT(FORMULACIÓN!X210,"00,00%"),IF(FORMULACIÓN!X210=0,0,TEXT(FORMULACIÓN!X210,"##.###")))</f>
        <v/>
      </c>
      <c r="Z210" s="93"/>
      <c r="AA210" s="94"/>
      <c r="AB210" s="95"/>
      <c r="AC210" s="95"/>
      <c r="AD210" s="95"/>
      <c r="AE210" s="95"/>
      <c r="AF210" s="95"/>
      <c r="AG210" s="95"/>
      <c r="AH210" s="95"/>
      <c r="AI210" s="95"/>
      <c r="AJ210" s="95"/>
      <c r="AK210" s="95"/>
      <c r="AL210" s="95"/>
      <c r="AM210" s="95"/>
      <c r="BD210" s="30"/>
      <c r="BE210" s="30"/>
      <c r="BF210" s="30"/>
      <c r="BG210" s="30"/>
      <c r="BH210" s="30"/>
      <c r="BI210" s="30"/>
      <c r="BJ210" s="30"/>
      <c r="BK210" s="30"/>
      <c r="BL210" s="30"/>
      <c r="BM210" s="30"/>
      <c r="BN210" s="105"/>
      <c r="BW210" s="1"/>
    </row>
    <row r="211" spans="1:75" s="32" customFormat="1" ht="15.6" hidden="1">
      <c r="A211" s="20" t="str">
        <f t="shared" si="3"/>
        <v/>
      </c>
      <c r="B211" s="153"/>
      <c r="C211" s="19"/>
      <c r="D211" s="18" t="str">
        <f>IFERROR(VLOOKUP(FORMULACIÓN!C211,Lists!$A$2:$B$6,2,FALSE),"")</f>
        <v/>
      </c>
      <c r="E211" s="21"/>
      <c r="F211" s="21"/>
      <c r="G211" s="21"/>
      <c r="H211" s="21"/>
      <c r="I211" s="47"/>
      <c r="J211" s="104"/>
      <c r="K211" s="47"/>
      <c r="L211" s="21"/>
      <c r="M211" s="24"/>
      <c r="N211" s="24"/>
      <c r="O211" s="21"/>
      <c r="P211" s="21"/>
      <c r="Q211" s="21"/>
      <c r="R211" s="21"/>
      <c r="S211" s="21"/>
      <c r="T211" s="21"/>
      <c r="U211" s="21"/>
      <c r="V211" s="21"/>
      <c r="W211" s="21"/>
      <c r="X211" s="21" t="str">
        <f ca="1">IFERROR(IF($T211=Lists!$S$2,SUM(FORMULACIÓN!U211:W211),IF(FORMULACIÓN!$T211=Lists!$S$3,SUM(FORMULACIÓN!V211:W211),IF(FORMULACIÓN!$T211=Lists!$S$4,AVERAGE(FORMULACIÓN!V211:W211),IF(FORMULACIÓN!$T211=Lists!$S$5,OFFSET(U211,0,COUNTA(V211:W211)),IF(FORMULACIÓN!$T211=Lists!$S$6,AVERAGE(V211:W211),""))))),"")</f>
        <v/>
      </c>
      <c r="Y211" s="20" t="str">
        <f ca="1">IF($R211=Lists!$R$3,TEXT(FORMULACIÓN!X211,"00,00%"),IF(FORMULACIÓN!X211=0,0,TEXT(FORMULACIÓN!X211,"##.###")))</f>
        <v/>
      </c>
      <c r="Z211" s="93"/>
      <c r="AA211" s="94"/>
      <c r="AB211" s="95"/>
      <c r="AC211" s="95"/>
      <c r="AD211" s="95"/>
      <c r="AE211" s="95"/>
      <c r="AF211" s="95"/>
      <c r="AG211" s="95"/>
      <c r="AH211" s="95"/>
      <c r="AI211" s="95"/>
      <c r="AJ211" s="95"/>
      <c r="AK211" s="95"/>
      <c r="AL211" s="95"/>
      <c r="AM211" s="95"/>
      <c r="BD211" s="30"/>
      <c r="BE211" s="30"/>
      <c r="BF211" s="30"/>
      <c r="BG211" s="30"/>
      <c r="BH211" s="30"/>
      <c r="BI211" s="30"/>
      <c r="BJ211" s="30"/>
      <c r="BK211" s="30"/>
      <c r="BL211" s="30"/>
      <c r="BM211" s="30"/>
      <c r="BN211" s="105"/>
      <c r="BW211" s="1"/>
    </row>
    <row r="212" spans="1:75" s="32" customFormat="1" ht="15.6" hidden="1">
      <c r="A212" s="20" t="str">
        <f t="shared" si="3"/>
        <v/>
      </c>
      <c r="B212" s="153"/>
      <c r="C212" s="19"/>
      <c r="D212" s="18" t="str">
        <f>IFERROR(VLOOKUP(FORMULACIÓN!C212,Lists!$A$2:$B$6,2,FALSE),"")</f>
        <v/>
      </c>
      <c r="E212" s="21"/>
      <c r="F212" s="21"/>
      <c r="G212" s="21"/>
      <c r="H212" s="21"/>
      <c r="I212" s="47"/>
      <c r="J212" s="104"/>
      <c r="K212" s="47"/>
      <c r="L212" s="21"/>
      <c r="M212" s="24"/>
      <c r="N212" s="24"/>
      <c r="O212" s="21"/>
      <c r="P212" s="21"/>
      <c r="Q212" s="21"/>
      <c r="R212" s="21"/>
      <c r="S212" s="21"/>
      <c r="T212" s="21"/>
      <c r="U212" s="21"/>
      <c r="V212" s="21"/>
      <c r="W212" s="21"/>
      <c r="X212" s="21" t="str">
        <f ca="1">IFERROR(IF($T212=Lists!$S$2,SUM(FORMULACIÓN!U212:W212),IF(FORMULACIÓN!$T212=Lists!$S$3,SUM(FORMULACIÓN!V212:W212),IF(FORMULACIÓN!$T212=Lists!$S$4,AVERAGE(FORMULACIÓN!V212:W212),IF(FORMULACIÓN!$T212=Lists!$S$5,OFFSET(U212,0,COUNTA(V212:W212)),IF(FORMULACIÓN!$T212=Lists!$S$6,AVERAGE(V212:W212),""))))),"")</f>
        <v/>
      </c>
      <c r="Y212" s="20" t="str">
        <f ca="1">IF($R212=Lists!$R$3,TEXT(FORMULACIÓN!X212,"00,00%"),IF(FORMULACIÓN!X212=0,0,TEXT(FORMULACIÓN!X212,"##.###")))</f>
        <v/>
      </c>
      <c r="Z212" s="93"/>
      <c r="AA212" s="94"/>
      <c r="AB212" s="95"/>
      <c r="AC212" s="95"/>
      <c r="AD212" s="95"/>
      <c r="AE212" s="95"/>
      <c r="AF212" s="95"/>
      <c r="AG212" s="95"/>
      <c r="AH212" s="95"/>
      <c r="AI212" s="95"/>
      <c r="AJ212" s="95"/>
      <c r="AK212" s="95"/>
      <c r="AL212" s="95"/>
      <c r="AM212" s="95"/>
      <c r="BD212" s="30"/>
      <c r="BE212" s="30"/>
      <c r="BF212" s="30"/>
      <c r="BG212" s="30"/>
      <c r="BH212" s="30"/>
      <c r="BI212" s="30"/>
      <c r="BJ212" s="30"/>
      <c r="BK212" s="30"/>
      <c r="BL212" s="30"/>
      <c r="BM212" s="30"/>
      <c r="BN212" s="105"/>
      <c r="BW212" s="1"/>
    </row>
    <row r="213" spans="1:75" s="32" customFormat="1" ht="15.6" hidden="1">
      <c r="A213" s="20" t="str">
        <f t="shared" si="3"/>
        <v/>
      </c>
      <c r="B213" s="153"/>
      <c r="C213" s="19"/>
      <c r="D213" s="18" t="str">
        <f>IFERROR(VLOOKUP(FORMULACIÓN!C213,Lists!$A$2:$B$6,2,FALSE),"")</f>
        <v/>
      </c>
      <c r="E213" s="21"/>
      <c r="F213" s="21"/>
      <c r="G213" s="21"/>
      <c r="H213" s="21"/>
      <c r="I213" s="47"/>
      <c r="J213" s="104"/>
      <c r="K213" s="47"/>
      <c r="L213" s="21"/>
      <c r="M213" s="24"/>
      <c r="N213" s="24"/>
      <c r="O213" s="21"/>
      <c r="P213" s="21"/>
      <c r="Q213" s="21"/>
      <c r="R213" s="21"/>
      <c r="S213" s="21"/>
      <c r="T213" s="21"/>
      <c r="U213" s="21"/>
      <c r="V213" s="21"/>
      <c r="W213" s="21"/>
      <c r="X213" s="21" t="str">
        <f ca="1">IFERROR(IF($T213=Lists!$S$2,SUM(FORMULACIÓN!U213:W213),IF(FORMULACIÓN!$T213=Lists!$S$3,SUM(FORMULACIÓN!V213:W213),IF(FORMULACIÓN!$T213=Lists!$S$4,AVERAGE(FORMULACIÓN!V213:W213),IF(FORMULACIÓN!$T213=Lists!$S$5,OFFSET(U213,0,COUNTA(V213:W213)),IF(FORMULACIÓN!$T213=Lists!$S$6,AVERAGE(V213:W213),""))))),"")</f>
        <v/>
      </c>
      <c r="Y213" s="20" t="str">
        <f ca="1">IF($R213=Lists!$R$3,TEXT(FORMULACIÓN!X213,"00,00%"),IF(FORMULACIÓN!X213=0,0,TEXT(FORMULACIÓN!X213,"##.###")))</f>
        <v/>
      </c>
      <c r="Z213" s="93"/>
      <c r="AA213" s="94"/>
      <c r="AB213" s="95"/>
      <c r="AC213" s="95"/>
      <c r="AD213" s="95"/>
      <c r="AE213" s="95"/>
      <c r="AF213" s="95"/>
      <c r="AG213" s="95"/>
      <c r="AH213" s="95"/>
      <c r="AI213" s="95"/>
      <c r="AJ213" s="95"/>
      <c r="AK213" s="95"/>
      <c r="AL213" s="95"/>
      <c r="AM213" s="95"/>
      <c r="BD213" s="30"/>
      <c r="BE213" s="30"/>
      <c r="BF213" s="30"/>
      <c r="BG213" s="30"/>
      <c r="BH213" s="30"/>
      <c r="BI213" s="30"/>
      <c r="BJ213" s="30"/>
      <c r="BK213" s="30"/>
      <c r="BL213" s="30"/>
      <c r="BM213" s="30"/>
      <c r="BN213" s="105"/>
      <c r="BW213" s="1"/>
    </row>
    <row r="214" spans="1:75" s="32" customFormat="1" ht="15.6" hidden="1">
      <c r="A214" s="20" t="str">
        <f t="shared" si="3"/>
        <v/>
      </c>
      <c r="B214" s="153"/>
      <c r="C214" s="19"/>
      <c r="D214" s="18" t="str">
        <f>IFERROR(VLOOKUP(FORMULACIÓN!C214,Lists!$A$2:$B$6,2,FALSE),"")</f>
        <v/>
      </c>
      <c r="E214" s="21"/>
      <c r="F214" s="21"/>
      <c r="G214" s="21"/>
      <c r="H214" s="21"/>
      <c r="I214" s="47"/>
      <c r="J214" s="104"/>
      <c r="K214" s="47"/>
      <c r="L214" s="21"/>
      <c r="M214" s="24"/>
      <c r="N214" s="24"/>
      <c r="O214" s="21"/>
      <c r="P214" s="21"/>
      <c r="Q214" s="21"/>
      <c r="R214" s="21"/>
      <c r="S214" s="21"/>
      <c r="T214" s="21"/>
      <c r="U214" s="21"/>
      <c r="V214" s="21"/>
      <c r="W214" s="21"/>
      <c r="X214" s="21" t="str">
        <f ca="1">IFERROR(IF($T214=Lists!$S$2,SUM(FORMULACIÓN!U214:W214),IF(FORMULACIÓN!$T214=Lists!$S$3,SUM(FORMULACIÓN!V214:W214),IF(FORMULACIÓN!$T214=Lists!$S$4,AVERAGE(FORMULACIÓN!V214:W214),IF(FORMULACIÓN!$T214=Lists!$S$5,OFFSET(U214,0,COUNTA(V214:W214)),IF(FORMULACIÓN!$T214=Lists!$S$6,AVERAGE(V214:W214),""))))),"")</f>
        <v/>
      </c>
      <c r="Y214" s="20" t="str">
        <f ca="1">IF($R214=Lists!$R$3,TEXT(FORMULACIÓN!X214,"00,00%"),IF(FORMULACIÓN!X214=0,0,TEXT(FORMULACIÓN!X214,"##.###")))</f>
        <v/>
      </c>
      <c r="Z214" s="93"/>
      <c r="AA214" s="94"/>
      <c r="AB214" s="95"/>
      <c r="AC214" s="95"/>
      <c r="AD214" s="95"/>
      <c r="AE214" s="95"/>
      <c r="AF214" s="95"/>
      <c r="AG214" s="95"/>
      <c r="AH214" s="95"/>
      <c r="AI214" s="95"/>
      <c r="AJ214" s="95"/>
      <c r="AK214" s="95"/>
      <c r="AL214" s="95"/>
      <c r="AM214" s="95"/>
      <c r="BD214" s="30"/>
      <c r="BE214" s="30"/>
      <c r="BF214" s="30"/>
      <c r="BG214" s="30"/>
      <c r="BH214" s="30"/>
      <c r="BI214" s="30"/>
      <c r="BJ214" s="30"/>
      <c r="BK214" s="30"/>
      <c r="BL214" s="30"/>
      <c r="BM214" s="30"/>
      <c r="BN214" s="105"/>
      <c r="BW214" s="1"/>
    </row>
    <row r="215" spans="1:75" s="32" customFormat="1" ht="15.6" hidden="1">
      <c r="A215" s="20" t="str">
        <f t="shared" si="3"/>
        <v/>
      </c>
      <c r="B215" s="153"/>
      <c r="C215" s="19"/>
      <c r="D215" s="18" t="str">
        <f>IFERROR(VLOOKUP(FORMULACIÓN!C215,Lists!$A$2:$B$6,2,FALSE),"")</f>
        <v/>
      </c>
      <c r="E215" s="21"/>
      <c r="F215" s="21"/>
      <c r="G215" s="21"/>
      <c r="H215" s="21"/>
      <c r="I215" s="47"/>
      <c r="J215" s="104"/>
      <c r="K215" s="47"/>
      <c r="L215" s="21"/>
      <c r="M215" s="24"/>
      <c r="N215" s="24"/>
      <c r="O215" s="21"/>
      <c r="P215" s="21"/>
      <c r="Q215" s="21"/>
      <c r="R215" s="21"/>
      <c r="S215" s="21"/>
      <c r="T215" s="21"/>
      <c r="U215" s="126"/>
      <c r="V215" s="21"/>
      <c r="W215" s="21"/>
      <c r="X215" s="21" t="str">
        <f ca="1">IFERROR(IF($T215=Lists!$S$2,SUM(FORMULACIÓN!U215:W215),IF(FORMULACIÓN!$T215=Lists!$S$3,SUM(FORMULACIÓN!V215:W215),IF(FORMULACIÓN!$T215=Lists!$S$4,AVERAGE(FORMULACIÓN!V215:W215),IF(FORMULACIÓN!$T215=Lists!$S$5,OFFSET(U215,0,COUNTA(V215:W215)),IF(FORMULACIÓN!$T215=Lists!$S$6,AVERAGE(V215:W215),""))))),"")</f>
        <v/>
      </c>
      <c r="Y215" s="20" t="str">
        <f ca="1">IF($R215=Lists!$R$3,TEXT(FORMULACIÓN!X215,"00,00%"),IF(FORMULACIÓN!X215=0,0,TEXT(FORMULACIÓN!X215,"##.###")))</f>
        <v/>
      </c>
      <c r="Z215" s="93"/>
      <c r="AA215" s="94"/>
      <c r="AB215" s="95"/>
      <c r="AC215" s="95"/>
      <c r="AD215" s="95"/>
      <c r="AE215" s="95"/>
      <c r="AF215" s="95"/>
      <c r="AG215" s="95"/>
      <c r="AH215" s="95"/>
      <c r="AI215" s="95"/>
      <c r="AJ215" s="95"/>
      <c r="AK215" s="95"/>
      <c r="AL215" s="95"/>
      <c r="AM215" s="95"/>
      <c r="BD215" s="30"/>
      <c r="BE215" s="30"/>
      <c r="BF215" s="30"/>
      <c r="BG215" s="30"/>
      <c r="BH215" s="30"/>
      <c r="BI215" s="30"/>
      <c r="BJ215" s="30"/>
      <c r="BK215" s="30"/>
      <c r="BL215" s="30"/>
      <c r="BM215" s="30"/>
      <c r="BN215" s="105"/>
      <c r="BW215" s="1"/>
    </row>
    <row r="216" spans="1:75" s="32" customFormat="1" ht="15.6" hidden="1">
      <c r="A216" s="20" t="str">
        <f t="shared" si="3"/>
        <v/>
      </c>
      <c r="B216" s="153"/>
      <c r="C216" s="19"/>
      <c r="D216" s="18" t="str">
        <f>IFERROR(VLOOKUP(FORMULACIÓN!C216,Lists!$A$2:$B$6,2,FALSE),"")</f>
        <v/>
      </c>
      <c r="E216" s="21"/>
      <c r="F216" s="21"/>
      <c r="G216" s="21"/>
      <c r="H216" s="21"/>
      <c r="I216" s="47"/>
      <c r="J216" s="104"/>
      <c r="K216" s="47"/>
      <c r="L216" s="21"/>
      <c r="M216" s="24"/>
      <c r="N216" s="24"/>
      <c r="O216" s="21"/>
      <c r="P216" s="21"/>
      <c r="Q216" s="21"/>
      <c r="R216" s="21"/>
      <c r="S216" s="21"/>
      <c r="T216" s="21"/>
      <c r="U216" s="21"/>
      <c r="V216" s="21"/>
      <c r="W216" s="21"/>
      <c r="X216" s="21" t="str">
        <f ca="1">IFERROR(IF($T216=Lists!$S$2,SUM(FORMULACIÓN!U216:W216),IF(FORMULACIÓN!$T216=Lists!$S$3,SUM(FORMULACIÓN!V216:W216),IF(FORMULACIÓN!$T216=Lists!$S$4,AVERAGE(FORMULACIÓN!V216:W216),IF(FORMULACIÓN!$T216=Lists!$S$5,OFFSET(U216,0,COUNTA(V216:W216)),IF(FORMULACIÓN!$T216=Lists!$S$6,AVERAGE(V216:W216),""))))),"")</f>
        <v/>
      </c>
      <c r="Y216" s="20" t="str">
        <f ca="1">IF($R216=Lists!$R$3,TEXT(FORMULACIÓN!X216,"00,00%"),IF(FORMULACIÓN!X216=0,0,TEXT(FORMULACIÓN!X216,"##.###")))</f>
        <v/>
      </c>
      <c r="Z216" s="93"/>
      <c r="AA216" s="94"/>
      <c r="AB216" s="95"/>
      <c r="AC216" s="95"/>
      <c r="AD216" s="95"/>
      <c r="AE216" s="95"/>
      <c r="AF216" s="95"/>
      <c r="AG216" s="95"/>
      <c r="AH216" s="95"/>
      <c r="AI216" s="95"/>
      <c r="AJ216" s="95"/>
      <c r="AK216" s="95"/>
      <c r="AL216" s="95"/>
      <c r="AM216" s="95"/>
      <c r="BD216" s="30"/>
      <c r="BE216" s="30"/>
      <c r="BF216" s="30"/>
      <c r="BG216" s="30"/>
      <c r="BH216" s="30"/>
      <c r="BI216" s="30"/>
      <c r="BJ216" s="30"/>
      <c r="BK216" s="30"/>
      <c r="BL216" s="30"/>
      <c r="BM216" s="30"/>
      <c r="BN216" s="105"/>
      <c r="BW216" s="1"/>
    </row>
    <row r="217" spans="1:75" s="32" customFormat="1" ht="15.6" hidden="1">
      <c r="A217" s="20" t="str">
        <f t="shared" si="3"/>
        <v/>
      </c>
      <c r="B217" s="153"/>
      <c r="C217" s="19"/>
      <c r="D217" s="18" t="str">
        <f>IFERROR(VLOOKUP(FORMULACIÓN!C217,Lists!$A$2:$B$6,2,FALSE),"")</f>
        <v/>
      </c>
      <c r="E217" s="21"/>
      <c r="F217" s="21"/>
      <c r="G217" s="21"/>
      <c r="H217" s="21"/>
      <c r="I217" s="47"/>
      <c r="J217" s="104"/>
      <c r="K217" s="47"/>
      <c r="L217" s="21"/>
      <c r="M217" s="24"/>
      <c r="N217" s="24"/>
      <c r="O217" s="21"/>
      <c r="P217" s="21"/>
      <c r="Q217" s="21"/>
      <c r="R217" s="21"/>
      <c r="S217" s="21"/>
      <c r="T217" s="21"/>
      <c r="U217" s="126"/>
      <c r="V217" s="21"/>
      <c r="W217" s="21"/>
      <c r="X217" s="21" t="str">
        <f ca="1">IFERROR(IF($T217=Lists!$S$2,SUM(FORMULACIÓN!U217:W217),IF(FORMULACIÓN!$T217=Lists!$S$3,SUM(FORMULACIÓN!V217:W217),IF(FORMULACIÓN!$T217=Lists!$S$4,AVERAGE(FORMULACIÓN!V217:W217),IF(FORMULACIÓN!$T217=Lists!$S$5,OFFSET(U217,0,COUNTA(V217:W217)),IF(FORMULACIÓN!$T217=Lists!$S$6,AVERAGE(V217:W217),""))))),"")</f>
        <v/>
      </c>
      <c r="Y217" s="20" t="str">
        <f ca="1">IF($R217=Lists!$R$3,TEXT(FORMULACIÓN!X217,"00,00%"),IF(FORMULACIÓN!X217=0,0,TEXT(FORMULACIÓN!X217,"##.###")))</f>
        <v/>
      </c>
      <c r="Z217" s="93"/>
      <c r="AA217" s="94"/>
      <c r="AB217" s="95"/>
      <c r="AC217" s="95"/>
      <c r="AD217" s="95"/>
      <c r="AE217" s="95"/>
      <c r="AF217" s="95"/>
      <c r="AG217" s="95"/>
      <c r="AH217" s="95"/>
      <c r="AI217" s="95"/>
      <c r="AJ217" s="95"/>
      <c r="AK217" s="95"/>
      <c r="AL217" s="95"/>
      <c r="AM217" s="95"/>
      <c r="BD217" s="30"/>
      <c r="BE217" s="30"/>
      <c r="BF217" s="30"/>
      <c r="BG217" s="30"/>
      <c r="BH217" s="30"/>
      <c r="BI217" s="30"/>
      <c r="BJ217" s="30"/>
      <c r="BK217" s="30"/>
      <c r="BL217" s="30"/>
      <c r="BM217" s="30"/>
      <c r="BN217" s="105"/>
      <c r="BW217" s="1"/>
    </row>
    <row r="218" spans="1:75" s="32" customFormat="1" ht="15.6" hidden="1">
      <c r="A218" s="20" t="str">
        <f t="shared" si="3"/>
        <v/>
      </c>
      <c r="B218" s="153"/>
      <c r="C218" s="19"/>
      <c r="D218" s="18" t="str">
        <f>IFERROR(VLOOKUP(FORMULACIÓN!C218,Lists!$A$2:$B$6,2,FALSE),"")</f>
        <v/>
      </c>
      <c r="E218" s="21"/>
      <c r="F218" s="21"/>
      <c r="G218" s="21"/>
      <c r="H218" s="21"/>
      <c r="I218" s="47"/>
      <c r="J218" s="104"/>
      <c r="K218" s="47"/>
      <c r="L218" s="21"/>
      <c r="M218" s="24"/>
      <c r="N218" s="24"/>
      <c r="O218" s="21"/>
      <c r="P218" s="21"/>
      <c r="Q218" s="21"/>
      <c r="R218" s="21"/>
      <c r="S218" s="21"/>
      <c r="T218" s="21"/>
      <c r="U218" s="126"/>
      <c r="V218" s="21"/>
      <c r="W218" s="21"/>
      <c r="X218" s="21" t="str">
        <f ca="1">IFERROR(IF($T218=Lists!$S$2,SUM(FORMULACIÓN!U218:W218),IF(FORMULACIÓN!$T218=Lists!$S$3,SUM(FORMULACIÓN!V218:W218),IF(FORMULACIÓN!$T218=Lists!$S$4,AVERAGE(FORMULACIÓN!V218:W218),IF(FORMULACIÓN!$T218=Lists!$S$5,OFFSET(U218,0,COUNTA(V218:W218)),IF(FORMULACIÓN!$T218=Lists!$S$6,AVERAGE(V218:W218),""))))),"")</f>
        <v/>
      </c>
      <c r="Y218" s="20" t="str">
        <f ca="1">IF($R218=Lists!$R$3,TEXT(FORMULACIÓN!X218,"00,00%"),IF(FORMULACIÓN!X218=0,0,TEXT(FORMULACIÓN!X218,"##.###")))</f>
        <v/>
      </c>
      <c r="Z218" s="93"/>
      <c r="AA218" s="94"/>
      <c r="AB218" s="95"/>
      <c r="AC218" s="95"/>
      <c r="AD218" s="95"/>
      <c r="AE218" s="95"/>
      <c r="AF218" s="95"/>
      <c r="AG218" s="95"/>
      <c r="AH218" s="95"/>
      <c r="AI218" s="95"/>
      <c r="AJ218" s="95"/>
      <c r="AK218" s="95"/>
      <c r="AL218" s="95"/>
      <c r="AM218" s="95"/>
      <c r="BD218" s="30"/>
      <c r="BE218" s="30"/>
      <c r="BF218" s="30"/>
      <c r="BG218" s="30"/>
      <c r="BH218" s="30"/>
      <c r="BI218" s="30"/>
      <c r="BJ218" s="30"/>
      <c r="BK218" s="30"/>
      <c r="BL218" s="30"/>
      <c r="BM218" s="30"/>
      <c r="BN218" s="105"/>
      <c r="BW218" s="1"/>
    </row>
    <row r="219" spans="1:75" s="32" customFormat="1" ht="15.6" hidden="1">
      <c r="A219" s="20" t="str">
        <f t="shared" si="3"/>
        <v/>
      </c>
      <c r="B219" s="153"/>
      <c r="C219" s="19"/>
      <c r="D219" s="18" t="str">
        <f>IFERROR(VLOOKUP(FORMULACIÓN!C219,Lists!$A$2:$B$6,2,FALSE),"")</f>
        <v/>
      </c>
      <c r="E219" s="21"/>
      <c r="F219" s="21"/>
      <c r="G219" s="21"/>
      <c r="H219" s="21"/>
      <c r="I219" s="47"/>
      <c r="J219" s="104"/>
      <c r="K219" s="47"/>
      <c r="L219" s="21"/>
      <c r="M219" s="24"/>
      <c r="N219" s="24"/>
      <c r="O219" s="21"/>
      <c r="P219" s="21"/>
      <c r="Q219" s="21"/>
      <c r="R219" s="21"/>
      <c r="S219" s="21"/>
      <c r="T219" s="21"/>
      <c r="U219" s="126"/>
      <c r="V219" s="21"/>
      <c r="W219" s="21"/>
      <c r="X219" s="21" t="str">
        <f ca="1">IFERROR(IF($T219=Lists!$S$2,SUM(FORMULACIÓN!U219:W219),IF(FORMULACIÓN!$T219=Lists!$S$3,SUM(FORMULACIÓN!V219:W219),IF(FORMULACIÓN!$T219=Lists!$S$4,AVERAGE(FORMULACIÓN!V219:W219),IF(FORMULACIÓN!$T219=Lists!$S$5,OFFSET(U219,0,COUNTA(V219:W219)),IF(FORMULACIÓN!$T219=Lists!$S$6,AVERAGE(V219:W219),""))))),"")</f>
        <v/>
      </c>
      <c r="Y219" s="20" t="str">
        <f ca="1">IF($R219=Lists!$R$3,TEXT(FORMULACIÓN!X219,"00,00%"),IF(FORMULACIÓN!X219=0,0,TEXT(FORMULACIÓN!X219,"##.###")))</f>
        <v/>
      </c>
      <c r="Z219" s="93"/>
      <c r="AA219" s="94"/>
      <c r="AB219" s="95"/>
      <c r="AC219" s="95"/>
      <c r="AD219" s="95"/>
      <c r="AE219" s="95"/>
      <c r="AF219" s="95"/>
      <c r="AG219" s="95"/>
      <c r="AH219" s="95"/>
      <c r="AI219" s="95"/>
      <c r="AJ219" s="95"/>
      <c r="AK219" s="95"/>
      <c r="AL219" s="95"/>
      <c r="AM219" s="95"/>
      <c r="BD219" s="30"/>
      <c r="BE219" s="30"/>
      <c r="BF219" s="30"/>
      <c r="BG219" s="30"/>
      <c r="BH219" s="30"/>
      <c r="BI219" s="30"/>
      <c r="BJ219" s="30"/>
      <c r="BK219" s="30"/>
      <c r="BL219" s="30"/>
      <c r="BM219" s="30"/>
      <c r="BN219" s="105"/>
      <c r="BW219" s="1"/>
    </row>
    <row r="220" spans="1:75" s="32" customFormat="1" ht="15.6" hidden="1">
      <c r="A220" s="20" t="str">
        <f t="shared" si="3"/>
        <v/>
      </c>
      <c r="B220" s="153"/>
      <c r="C220" s="19"/>
      <c r="D220" s="18" t="str">
        <f>IFERROR(VLOOKUP(FORMULACIÓN!C220,Lists!$A$2:$B$6,2,FALSE),"")</f>
        <v/>
      </c>
      <c r="E220" s="21"/>
      <c r="F220" s="21"/>
      <c r="G220" s="21"/>
      <c r="H220" s="21"/>
      <c r="I220" s="47"/>
      <c r="J220" s="104"/>
      <c r="K220" s="47"/>
      <c r="L220" s="21"/>
      <c r="M220" s="24"/>
      <c r="N220" s="24"/>
      <c r="O220" s="21"/>
      <c r="P220" s="21"/>
      <c r="Q220" s="21"/>
      <c r="R220" s="21"/>
      <c r="S220" s="21"/>
      <c r="T220" s="21"/>
      <c r="U220" s="126"/>
      <c r="V220" s="21"/>
      <c r="W220" s="21"/>
      <c r="X220" s="21" t="str">
        <f ca="1">IFERROR(IF($T220=Lists!$S$2,SUM(FORMULACIÓN!U220:W220),IF(FORMULACIÓN!$T220=Lists!$S$3,SUM(FORMULACIÓN!V220:W220),IF(FORMULACIÓN!$T220=Lists!$S$4,AVERAGE(FORMULACIÓN!V220:W220),IF(FORMULACIÓN!$T220=Lists!$S$5,OFFSET(U220,0,COUNTA(V220:W220)),IF(FORMULACIÓN!$T220=Lists!$S$6,AVERAGE(V220:W220),""))))),"")</f>
        <v/>
      </c>
      <c r="Y220" s="20" t="str">
        <f ca="1">IF($R220=Lists!$R$3,TEXT(FORMULACIÓN!X220,"00,00%"),IF(FORMULACIÓN!X220=0,0,TEXT(FORMULACIÓN!X220,"##.###")))</f>
        <v/>
      </c>
      <c r="Z220" s="93"/>
      <c r="AA220" s="94"/>
      <c r="AB220" s="95"/>
      <c r="AC220" s="95"/>
      <c r="AD220" s="95"/>
      <c r="AE220" s="95"/>
      <c r="AF220" s="95"/>
      <c r="AG220" s="95"/>
      <c r="AH220" s="95"/>
      <c r="AI220" s="95"/>
      <c r="AJ220" s="95"/>
      <c r="AK220" s="95"/>
      <c r="AL220" s="95"/>
      <c r="AM220" s="95"/>
      <c r="BD220" s="30"/>
      <c r="BE220" s="30"/>
      <c r="BF220" s="30"/>
      <c r="BG220" s="30"/>
      <c r="BH220" s="30"/>
      <c r="BI220" s="30"/>
      <c r="BJ220" s="30"/>
      <c r="BK220" s="30"/>
      <c r="BL220" s="30"/>
      <c r="BM220" s="30"/>
      <c r="BN220" s="105"/>
      <c r="BW220" s="1"/>
    </row>
    <row r="221" spans="1:75" s="32" customFormat="1" ht="15.6" hidden="1">
      <c r="A221" s="20" t="str">
        <f t="shared" si="3"/>
        <v/>
      </c>
      <c r="B221" s="153"/>
      <c r="C221" s="19"/>
      <c r="D221" s="18" t="str">
        <f>IFERROR(VLOOKUP(FORMULACIÓN!C221,Lists!$A$2:$B$6,2,FALSE),"")</f>
        <v/>
      </c>
      <c r="E221" s="21"/>
      <c r="F221" s="21"/>
      <c r="G221" s="21"/>
      <c r="H221" s="21"/>
      <c r="I221" s="47"/>
      <c r="J221" s="104"/>
      <c r="K221" s="47"/>
      <c r="L221" s="21"/>
      <c r="M221" s="24"/>
      <c r="N221" s="24"/>
      <c r="O221" s="21"/>
      <c r="P221" s="21"/>
      <c r="Q221" s="21"/>
      <c r="R221" s="21"/>
      <c r="S221" s="21"/>
      <c r="T221" s="21"/>
      <c r="U221" s="126"/>
      <c r="V221" s="21"/>
      <c r="W221" s="21"/>
      <c r="X221" s="21" t="str">
        <f ca="1">IFERROR(IF($T221=Lists!$S$2,SUM(FORMULACIÓN!U221:W221),IF(FORMULACIÓN!$T221=Lists!$S$3,SUM(FORMULACIÓN!V221:W221),IF(FORMULACIÓN!$T221=Lists!$S$4,AVERAGE(FORMULACIÓN!V221:W221),IF(FORMULACIÓN!$T221=Lists!$S$5,OFFSET(U221,0,COUNTA(V221:W221)),IF(FORMULACIÓN!$T221=Lists!$S$6,AVERAGE(V221:W221),""))))),"")</f>
        <v/>
      </c>
      <c r="Y221" s="20" t="str">
        <f ca="1">IF($R221=Lists!$R$3,TEXT(FORMULACIÓN!X221,"00,00%"),IF(FORMULACIÓN!X221=0,0,TEXT(FORMULACIÓN!X221,"##.###")))</f>
        <v/>
      </c>
      <c r="Z221" s="93"/>
      <c r="AA221" s="94"/>
      <c r="AB221" s="95"/>
      <c r="AC221" s="95"/>
      <c r="AD221" s="95"/>
      <c r="AE221" s="95"/>
      <c r="AF221" s="95"/>
      <c r="AG221" s="95"/>
      <c r="AH221" s="95"/>
      <c r="AI221" s="95"/>
      <c r="AJ221" s="95"/>
      <c r="AK221" s="95"/>
      <c r="AL221" s="95"/>
      <c r="AM221" s="95"/>
      <c r="BD221" s="30"/>
      <c r="BE221" s="30"/>
      <c r="BF221" s="30"/>
      <c r="BG221" s="30"/>
      <c r="BH221" s="30"/>
      <c r="BI221" s="30"/>
      <c r="BJ221" s="30"/>
      <c r="BK221" s="30"/>
      <c r="BL221" s="30"/>
      <c r="BM221" s="30"/>
      <c r="BN221" s="105"/>
      <c r="BW221" s="1"/>
    </row>
    <row r="222" spans="1:75" s="32" customFormat="1" ht="15.6" hidden="1">
      <c r="A222" s="20" t="str">
        <f t="shared" si="3"/>
        <v/>
      </c>
      <c r="B222" s="153"/>
      <c r="C222" s="19"/>
      <c r="D222" s="18" t="str">
        <f>IFERROR(VLOOKUP(FORMULACIÓN!C222,Lists!$A$2:$B$6,2,FALSE),"")</f>
        <v/>
      </c>
      <c r="E222" s="21"/>
      <c r="F222" s="21"/>
      <c r="G222" s="21"/>
      <c r="H222" s="21"/>
      <c r="I222" s="47"/>
      <c r="J222" s="104"/>
      <c r="K222" s="47"/>
      <c r="L222" s="21"/>
      <c r="M222" s="24"/>
      <c r="N222" s="24"/>
      <c r="O222" s="21"/>
      <c r="P222" s="21"/>
      <c r="Q222" s="21"/>
      <c r="R222" s="21"/>
      <c r="S222" s="21"/>
      <c r="T222" s="21"/>
      <c r="U222" s="126"/>
      <c r="V222" s="21"/>
      <c r="W222" s="21"/>
      <c r="X222" s="21" t="str">
        <f ca="1">IFERROR(IF($T222=Lists!$S$2,SUM(FORMULACIÓN!U222:W222),IF(FORMULACIÓN!$T222=Lists!$S$3,SUM(FORMULACIÓN!V222:W222),IF(FORMULACIÓN!$T222=Lists!$S$4,AVERAGE(FORMULACIÓN!V222:W222),IF(FORMULACIÓN!$T222=Lists!$S$5,OFFSET(U222,0,COUNTA(V222:W222)),IF(FORMULACIÓN!$T222=Lists!$S$6,AVERAGE(V222:W222),""))))),"")</f>
        <v/>
      </c>
      <c r="Y222" s="20" t="str">
        <f ca="1">IF($R222=Lists!$R$3,TEXT(FORMULACIÓN!X222,"00,00%"),IF(FORMULACIÓN!X222=0,0,TEXT(FORMULACIÓN!X222,"##.###")))</f>
        <v/>
      </c>
      <c r="Z222" s="93"/>
      <c r="AA222" s="94"/>
      <c r="AB222" s="95"/>
      <c r="AC222" s="95"/>
      <c r="AD222" s="95"/>
      <c r="AE222" s="95"/>
      <c r="AF222" s="95"/>
      <c r="AG222" s="95"/>
      <c r="AH222" s="95"/>
      <c r="AI222" s="95"/>
      <c r="AJ222" s="95"/>
      <c r="AK222" s="95"/>
      <c r="AL222" s="95"/>
      <c r="AM222" s="95"/>
      <c r="BD222" s="30"/>
      <c r="BE222" s="30"/>
      <c r="BF222" s="30"/>
      <c r="BG222" s="30"/>
      <c r="BH222" s="30"/>
      <c r="BI222" s="30"/>
      <c r="BJ222" s="30"/>
      <c r="BK222" s="30"/>
      <c r="BL222" s="30"/>
      <c r="BM222" s="30"/>
      <c r="BN222" s="105"/>
      <c r="BW222" s="1"/>
    </row>
    <row r="223" spans="1:75" s="32" customFormat="1" ht="15.6" hidden="1">
      <c r="A223" s="20" t="str">
        <f t="shared" si="3"/>
        <v/>
      </c>
      <c r="B223" s="153"/>
      <c r="C223" s="19"/>
      <c r="D223" s="18" t="str">
        <f>IFERROR(VLOOKUP(FORMULACIÓN!C223,Lists!$A$2:$B$6,2,FALSE),"")</f>
        <v/>
      </c>
      <c r="E223" s="21"/>
      <c r="F223" s="21"/>
      <c r="G223" s="21"/>
      <c r="H223" s="21"/>
      <c r="I223" s="47"/>
      <c r="J223" s="104"/>
      <c r="K223" s="47"/>
      <c r="L223" s="21"/>
      <c r="M223" s="24"/>
      <c r="N223" s="24"/>
      <c r="O223" s="21"/>
      <c r="P223" s="21"/>
      <c r="Q223" s="21"/>
      <c r="R223" s="21"/>
      <c r="S223" s="21"/>
      <c r="T223" s="21"/>
      <c r="U223" s="21"/>
      <c r="V223" s="21"/>
      <c r="W223" s="21"/>
      <c r="X223" s="21" t="str">
        <f ca="1">IFERROR(IF($T223=Lists!$S$2,SUM(FORMULACIÓN!U223:W223),IF(FORMULACIÓN!$T223=Lists!$S$3,SUM(FORMULACIÓN!V223:W223),IF(FORMULACIÓN!$T223=Lists!$S$4,AVERAGE(FORMULACIÓN!V223:W223),IF(FORMULACIÓN!$T223=Lists!$S$5,OFFSET(U223,0,COUNTA(V223:W223)),IF(FORMULACIÓN!$T223=Lists!$S$6,AVERAGE(V223:W223),""))))),"")</f>
        <v/>
      </c>
      <c r="Y223" s="20" t="str">
        <f ca="1">IF($R223=Lists!$R$3,TEXT(FORMULACIÓN!X223,"00,00%"),IF(FORMULACIÓN!X223=0,0,TEXT(FORMULACIÓN!X223,"##.###")))</f>
        <v/>
      </c>
      <c r="Z223" s="93"/>
      <c r="AA223" s="94"/>
      <c r="AB223" s="95"/>
      <c r="AC223" s="95"/>
      <c r="AD223" s="95"/>
      <c r="AE223" s="95"/>
      <c r="AF223" s="95"/>
      <c r="AG223" s="95"/>
      <c r="AH223" s="95"/>
      <c r="AI223" s="95"/>
      <c r="AJ223" s="95"/>
      <c r="AK223" s="95"/>
      <c r="AL223" s="95"/>
      <c r="AM223" s="95"/>
      <c r="BD223" s="30"/>
      <c r="BE223" s="30"/>
      <c r="BF223" s="30"/>
      <c r="BG223" s="30"/>
      <c r="BH223" s="30"/>
      <c r="BI223" s="30"/>
      <c r="BJ223" s="30"/>
      <c r="BK223" s="30"/>
      <c r="BL223" s="30"/>
      <c r="BM223" s="30"/>
      <c r="BN223" s="105"/>
      <c r="BW223" s="1"/>
    </row>
    <row r="224" spans="1:75" s="32" customFormat="1" ht="15.6" hidden="1">
      <c r="A224" s="20" t="str">
        <f t="shared" si="3"/>
        <v/>
      </c>
      <c r="B224" s="153"/>
      <c r="C224" s="19"/>
      <c r="D224" s="18" t="str">
        <f>IFERROR(VLOOKUP(FORMULACIÓN!C224,Lists!$A$2:$B$6,2,FALSE),"")</f>
        <v/>
      </c>
      <c r="E224" s="21"/>
      <c r="F224" s="21"/>
      <c r="G224" s="21"/>
      <c r="H224" s="21"/>
      <c r="I224" s="47"/>
      <c r="J224" s="104"/>
      <c r="K224" s="47"/>
      <c r="L224" s="21"/>
      <c r="M224" s="24"/>
      <c r="N224" s="24"/>
      <c r="O224" s="21"/>
      <c r="P224" s="21"/>
      <c r="Q224" s="21"/>
      <c r="R224" s="21"/>
      <c r="S224" s="21"/>
      <c r="T224" s="21"/>
      <c r="U224" s="21"/>
      <c r="V224" s="21"/>
      <c r="W224" s="21"/>
      <c r="X224" s="21" t="str">
        <f ca="1">IFERROR(IF($T224=Lists!$S$2,SUM(FORMULACIÓN!U224:W224),IF(FORMULACIÓN!$T224=Lists!$S$3,SUM(FORMULACIÓN!V224:W224),IF(FORMULACIÓN!$T224=Lists!$S$4,AVERAGE(FORMULACIÓN!V224:W224),IF(FORMULACIÓN!$T224=Lists!$S$5,OFFSET(U224,0,COUNTA(V224:W224)),IF(FORMULACIÓN!$T224=Lists!$S$6,AVERAGE(V224:W224),""))))),"")</f>
        <v/>
      </c>
      <c r="Y224" s="20" t="str">
        <f ca="1">IF($R224=Lists!$R$3,TEXT(FORMULACIÓN!X224,"00,00%"),IF(FORMULACIÓN!X224=0,0,TEXT(FORMULACIÓN!X224,"##.###")))</f>
        <v/>
      </c>
      <c r="Z224" s="93"/>
      <c r="AA224" s="94"/>
      <c r="AB224" s="95"/>
      <c r="AC224" s="95"/>
      <c r="AD224" s="95"/>
      <c r="AE224" s="95"/>
      <c r="AF224" s="95"/>
      <c r="AG224" s="95"/>
      <c r="AH224" s="95"/>
      <c r="AI224" s="95"/>
      <c r="AJ224" s="95"/>
      <c r="AK224" s="95"/>
      <c r="AL224" s="95"/>
      <c r="AM224" s="95"/>
      <c r="BD224" s="30"/>
      <c r="BE224" s="30"/>
      <c r="BF224" s="30"/>
      <c r="BG224" s="30"/>
      <c r="BH224" s="30"/>
      <c r="BI224" s="30"/>
      <c r="BJ224" s="30"/>
      <c r="BK224" s="30"/>
      <c r="BL224" s="30"/>
      <c r="BM224" s="30"/>
      <c r="BN224" s="105"/>
      <c r="BW224" s="1"/>
    </row>
    <row r="225" spans="1:75" s="32" customFormat="1" ht="15.6" hidden="1">
      <c r="A225" s="20" t="str">
        <f t="shared" si="3"/>
        <v/>
      </c>
      <c r="B225" s="153"/>
      <c r="C225" s="19"/>
      <c r="D225" s="18" t="str">
        <f>IFERROR(VLOOKUP(FORMULACIÓN!C225,Lists!$A$2:$B$6,2,FALSE),"")</f>
        <v/>
      </c>
      <c r="E225" s="21"/>
      <c r="F225" s="21"/>
      <c r="G225" s="21"/>
      <c r="H225" s="21"/>
      <c r="I225" s="47"/>
      <c r="J225" s="104"/>
      <c r="K225" s="47"/>
      <c r="L225" s="21"/>
      <c r="M225" s="24"/>
      <c r="N225" s="24"/>
      <c r="O225" s="21"/>
      <c r="P225" s="21"/>
      <c r="Q225" s="21"/>
      <c r="R225" s="21"/>
      <c r="S225" s="21"/>
      <c r="T225" s="21"/>
      <c r="U225" s="126"/>
      <c r="V225" s="21"/>
      <c r="W225" s="21"/>
      <c r="X225" s="21" t="str">
        <f ca="1">IFERROR(IF($T225=Lists!$S$2,SUM(FORMULACIÓN!U225:W225),IF(FORMULACIÓN!$T225=Lists!$S$3,SUM(FORMULACIÓN!V225:W225),IF(FORMULACIÓN!$T225=Lists!$S$4,AVERAGE(FORMULACIÓN!V225:W225),IF(FORMULACIÓN!$T225=Lists!$S$5,OFFSET(U225,0,COUNTA(V225:W225)),IF(FORMULACIÓN!$T225=Lists!$S$6,AVERAGE(V225:W225),""))))),"")</f>
        <v/>
      </c>
      <c r="Y225" s="20" t="str">
        <f ca="1">IF($R225=Lists!$R$3,TEXT(FORMULACIÓN!X225,"00,00%"),IF(FORMULACIÓN!X225=0,0,TEXT(FORMULACIÓN!X225,"##.###")))</f>
        <v/>
      </c>
      <c r="Z225" s="93"/>
      <c r="AA225" s="94"/>
      <c r="AB225" s="95"/>
      <c r="AC225" s="95"/>
      <c r="AD225" s="95"/>
      <c r="AE225" s="95"/>
      <c r="AF225" s="95"/>
      <c r="AG225" s="95"/>
      <c r="AH225" s="95"/>
      <c r="AI225" s="95"/>
      <c r="AJ225" s="95"/>
      <c r="AK225" s="95"/>
      <c r="AL225" s="95"/>
      <c r="AM225" s="95"/>
      <c r="BD225" s="30"/>
      <c r="BE225" s="30"/>
      <c r="BF225" s="30"/>
      <c r="BG225" s="30"/>
      <c r="BH225" s="30"/>
      <c r="BI225" s="30"/>
      <c r="BJ225" s="30"/>
      <c r="BK225" s="30"/>
      <c r="BL225" s="30"/>
      <c r="BM225" s="30"/>
      <c r="BN225" s="105"/>
      <c r="BW225" s="1"/>
    </row>
    <row r="226" spans="1:75" s="32" customFormat="1" ht="15.6" hidden="1">
      <c r="A226" s="20" t="str">
        <f t="shared" si="3"/>
        <v/>
      </c>
      <c r="B226" s="153"/>
      <c r="C226" s="19"/>
      <c r="D226" s="18" t="str">
        <f>IFERROR(VLOOKUP(FORMULACIÓN!C226,Lists!$A$2:$B$6,2,FALSE),"")</f>
        <v/>
      </c>
      <c r="E226" s="21"/>
      <c r="F226" s="21"/>
      <c r="G226" s="21"/>
      <c r="H226" s="21"/>
      <c r="I226" s="47"/>
      <c r="J226" s="104"/>
      <c r="K226" s="47"/>
      <c r="L226" s="21"/>
      <c r="M226" s="24"/>
      <c r="N226" s="24"/>
      <c r="O226" s="21"/>
      <c r="P226" s="21"/>
      <c r="Q226" s="21"/>
      <c r="R226" s="21"/>
      <c r="S226" s="21"/>
      <c r="T226" s="21"/>
      <c r="U226" s="126"/>
      <c r="V226" s="21"/>
      <c r="W226" s="21"/>
      <c r="X226" s="21" t="str">
        <f ca="1">IFERROR(IF($T226=Lists!$S$2,SUM(FORMULACIÓN!U226:W226),IF(FORMULACIÓN!$T226=Lists!$S$3,SUM(FORMULACIÓN!V226:W226),IF(FORMULACIÓN!$T226=Lists!$S$4,AVERAGE(FORMULACIÓN!V226:W226),IF(FORMULACIÓN!$T226=Lists!$S$5,OFFSET(U226,0,COUNTA(V226:W226)),IF(FORMULACIÓN!$T226=Lists!$S$6,AVERAGE(V226:W226),""))))),"")</f>
        <v/>
      </c>
      <c r="Y226" s="20" t="str">
        <f ca="1">IF($R226=Lists!$R$3,TEXT(FORMULACIÓN!X226,"00,00%"),IF(FORMULACIÓN!X226=0,0,TEXT(FORMULACIÓN!X226,"##.###")))</f>
        <v/>
      </c>
      <c r="Z226" s="93"/>
      <c r="AA226" s="94"/>
      <c r="AB226" s="95"/>
      <c r="AC226" s="95"/>
      <c r="AD226" s="95"/>
      <c r="AE226" s="95"/>
      <c r="AF226" s="95"/>
      <c r="AG226" s="95"/>
      <c r="AH226" s="95"/>
      <c r="AI226" s="95"/>
      <c r="AJ226" s="95"/>
      <c r="AK226" s="95"/>
      <c r="AL226" s="95"/>
      <c r="AM226" s="95"/>
      <c r="BD226" s="30"/>
      <c r="BE226" s="30"/>
      <c r="BF226" s="30"/>
      <c r="BG226" s="30"/>
      <c r="BH226" s="30"/>
      <c r="BI226" s="30"/>
      <c r="BJ226" s="30"/>
      <c r="BK226" s="30"/>
      <c r="BL226" s="30"/>
      <c r="BM226" s="30"/>
      <c r="BN226" s="105"/>
      <c r="BW226" s="1"/>
    </row>
    <row r="227" spans="1:75" s="32" customFormat="1" ht="15.6" hidden="1">
      <c r="A227" s="20" t="str">
        <f t="shared" si="3"/>
        <v/>
      </c>
      <c r="B227" s="153"/>
      <c r="C227" s="19"/>
      <c r="D227" s="18" t="str">
        <f>IFERROR(VLOOKUP(FORMULACIÓN!C227,Lists!$A$2:$B$6,2,FALSE),"")</f>
        <v/>
      </c>
      <c r="E227" s="21"/>
      <c r="F227" s="21"/>
      <c r="G227" s="21"/>
      <c r="H227" s="21"/>
      <c r="I227" s="47"/>
      <c r="J227" s="104"/>
      <c r="K227" s="47"/>
      <c r="L227" s="21"/>
      <c r="M227" s="24"/>
      <c r="N227" s="24"/>
      <c r="O227" s="21"/>
      <c r="P227" s="21"/>
      <c r="Q227" s="21"/>
      <c r="R227" s="21"/>
      <c r="S227" s="21"/>
      <c r="T227" s="21"/>
      <c r="U227" s="126"/>
      <c r="V227" s="21"/>
      <c r="W227" s="21"/>
      <c r="X227" s="21" t="str">
        <f ca="1">IFERROR(IF($T227=Lists!$S$2,SUM(FORMULACIÓN!U227:W227),IF(FORMULACIÓN!$T227=Lists!$S$3,SUM(FORMULACIÓN!V227:W227),IF(FORMULACIÓN!$T227=Lists!$S$4,AVERAGE(FORMULACIÓN!V227:W227),IF(FORMULACIÓN!$T227=Lists!$S$5,OFFSET(U227,0,COUNTA(V227:W227)),IF(FORMULACIÓN!$T227=Lists!$S$6,AVERAGE(V227:W227),""))))),"")</f>
        <v/>
      </c>
      <c r="Y227" s="20" t="str">
        <f ca="1">IF($R227=Lists!$R$3,TEXT(FORMULACIÓN!X227,"00,00%"),IF(FORMULACIÓN!X227=0,0,TEXT(FORMULACIÓN!X227,"##.###")))</f>
        <v/>
      </c>
      <c r="Z227" s="93"/>
      <c r="AA227" s="94"/>
      <c r="AB227" s="95"/>
      <c r="AC227" s="95"/>
      <c r="AD227" s="95"/>
      <c r="AE227" s="95"/>
      <c r="AF227" s="95"/>
      <c r="AG227" s="95"/>
      <c r="AH227" s="95"/>
      <c r="AI227" s="95"/>
      <c r="AJ227" s="95"/>
      <c r="AK227" s="95"/>
      <c r="AL227" s="95"/>
      <c r="AM227" s="95"/>
      <c r="BD227" s="30"/>
      <c r="BE227" s="30"/>
      <c r="BF227" s="30"/>
      <c r="BG227" s="30"/>
      <c r="BH227" s="30"/>
      <c r="BI227" s="30"/>
      <c r="BJ227" s="30"/>
      <c r="BK227" s="30"/>
      <c r="BL227" s="30"/>
      <c r="BM227" s="30"/>
      <c r="BN227" s="105"/>
      <c r="BW227" s="1"/>
    </row>
    <row r="228" spans="1:75" s="32" customFormat="1" ht="15.6" hidden="1">
      <c r="A228" s="20" t="str">
        <f t="shared" si="3"/>
        <v/>
      </c>
      <c r="B228" s="153"/>
      <c r="C228" s="19"/>
      <c r="D228" s="18" t="str">
        <f>IFERROR(VLOOKUP(FORMULACIÓN!C228,Lists!$A$2:$B$6,2,FALSE),"")</f>
        <v/>
      </c>
      <c r="E228" s="21"/>
      <c r="F228" s="21"/>
      <c r="G228" s="21"/>
      <c r="H228" s="21"/>
      <c r="I228" s="47"/>
      <c r="J228" s="104"/>
      <c r="K228" s="47"/>
      <c r="L228" s="21"/>
      <c r="M228" s="24"/>
      <c r="N228" s="24"/>
      <c r="O228" s="21"/>
      <c r="P228" s="21"/>
      <c r="Q228" s="21"/>
      <c r="R228" s="21"/>
      <c r="S228" s="21"/>
      <c r="T228" s="21"/>
      <c r="U228" s="21"/>
      <c r="V228" s="21"/>
      <c r="W228" s="21"/>
      <c r="X228" s="21" t="str">
        <f ca="1">IFERROR(IF($T228=Lists!$S$2,SUM(FORMULACIÓN!U228:W228),IF(FORMULACIÓN!$T228=Lists!$S$3,SUM(FORMULACIÓN!V228:W228),IF(FORMULACIÓN!$T228=Lists!$S$4,AVERAGE(FORMULACIÓN!V228:W228),IF(FORMULACIÓN!$T228=Lists!$S$5,OFFSET(U228,0,COUNTA(V228:W228)),IF(FORMULACIÓN!$T228=Lists!$S$6,AVERAGE(V228:W228),""))))),"")</f>
        <v/>
      </c>
      <c r="Y228" s="20" t="str">
        <f ca="1">IF($R228=Lists!$R$3,TEXT(FORMULACIÓN!X228,"00,00%"),IF(FORMULACIÓN!X228=0,0,TEXT(FORMULACIÓN!X228,"##.###")))</f>
        <v/>
      </c>
      <c r="Z228" s="93"/>
      <c r="AA228" s="94"/>
      <c r="AB228" s="95"/>
      <c r="AC228" s="95"/>
      <c r="AD228" s="95"/>
      <c r="AE228" s="95"/>
      <c r="AF228" s="95"/>
      <c r="AG228" s="95"/>
      <c r="AH228" s="95"/>
      <c r="AI228" s="95"/>
      <c r="AJ228" s="95"/>
      <c r="AK228" s="95"/>
      <c r="AL228" s="95"/>
      <c r="AM228" s="95"/>
      <c r="BD228" s="30"/>
      <c r="BE228" s="30"/>
      <c r="BF228" s="30"/>
      <c r="BG228" s="30"/>
      <c r="BH228" s="30"/>
      <c r="BI228" s="30"/>
      <c r="BJ228" s="30"/>
      <c r="BK228" s="30"/>
      <c r="BL228" s="30"/>
      <c r="BM228" s="30"/>
      <c r="BN228" s="105"/>
      <c r="BW228" s="1"/>
    </row>
    <row r="229" spans="1:75" s="32" customFormat="1" ht="15.6" hidden="1">
      <c r="A229" s="20" t="str">
        <f t="shared" si="3"/>
        <v/>
      </c>
      <c r="B229" s="153"/>
      <c r="C229" s="19"/>
      <c r="D229" s="18" t="str">
        <f>IFERROR(VLOOKUP(FORMULACIÓN!C229,Lists!$A$2:$B$6,2,FALSE),"")</f>
        <v/>
      </c>
      <c r="E229" s="21"/>
      <c r="F229" s="21"/>
      <c r="G229" s="21"/>
      <c r="H229" s="21"/>
      <c r="I229" s="47"/>
      <c r="J229" s="104"/>
      <c r="K229" s="47"/>
      <c r="L229" s="21"/>
      <c r="M229" s="24"/>
      <c r="N229" s="24"/>
      <c r="O229" s="21"/>
      <c r="P229" s="21"/>
      <c r="Q229" s="21"/>
      <c r="R229" s="21"/>
      <c r="S229" s="21"/>
      <c r="T229" s="21"/>
      <c r="U229" s="126"/>
      <c r="V229" s="21"/>
      <c r="W229" s="21"/>
      <c r="X229" s="21" t="str">
        <f ca="1">IFERROR(IF($T229=Lists!$S$2,SUM(FORMULACIÓN!U229:W229),IF(FORMULACIÓN!$T229=Lists!$S$3,SUM(FORMULACIÓN!V229:W229),IF(FORMULACIÓN!$T229=Lists!$S$4,AVERAGE(FORMULACIÓN!V229:W229),IF(FORMULACIÓN!$T229=Lists!$S$5,OFFSET(U229,0,COUNTA(V229:W229)),IF(FORMULACIÓN!$T229=Lists!$S$6,AVERAGE(V229:W229),""))))),"")</f>
        <v/>
      </c>
      <c r="Y229" s="20" t="str">
        <f ca="1">IF($R229=Lists!$R$3,TEXT(FORMULACIÓN!X229,"00,00%"),IF(FORMULACIÓN!X229=0,0,TEXT(FORMULACIÓN!X229,"##.###")))</f>
        <v/>
      </c>
      <c r="Z229" s="93"/>
      <c r="AA229" s="94"/>
      <c r="AB229" s="95"/>
      <c r="AC229" s="95"/>
      <c r="AD229" s="95"/>
      <c r="AE229" s="95"/>
      <c r="AF229" s="95"/>
      <c r="AG229" s="95"/>
      <c r="AH229" s="95"/>
      <c r="AI229" s="95"/>
      <c r="AJ229" s="95"/>
      <c r="AK229" s="95"/>
      <c r="AL229" s="95"/>
      <c r="AM229" s="95"/>
      <c r="BD229" s="30"/>
      <c r="BE229" s="30"/>
      <c r="BF229" s="30"/>
      <c r="BG229" s="30"/>
      <c r="BH229" s="30"/>
      <c r="BI229" s="30"/>
      <c r="BJ229" s="30"/>
      <c r="BK229" s="30"/>
      <c r="BL229" s="30"/>
      <c r="BM229" s="30"/>
      <c r="BN229" s="105"/>
      <c r="BW229" s="1"/>
    </row>
    <row r="230" spans="1:75" s="32" customFormat="1" ht="15.6" hidden="1">
      <c r="A230" s="20" t="str">
        <f t="shared" si="3"/>
        <v/>
      </c>
      <c r="B230" s="153"/>
      <c r="C230" s="19"/>
      <c r="D230" s="18" t="str">
        <f>IFERROR(VLOOKUP(FORMULACIÓN!C230,Lists!$A$2:$B$6,2,FALSE),"")</f>
        <v/>
      </c>
      <c r="E230" s="21"/>
      <c r="F230" s="21"/>
      <c r="G230" s="21"/>
      <c r="H230" s="21"/>
      <c r="I230" s="47"/>
      <c r="J230" s="104"/>
      <c r="K230" s="47"/>
      <c r="L230" s="21"/>
      <c r="M230" s="24"/>
      <c r="N230" s="24"/>
      <c r="O230" s="21"/>
      <c r="P230" s="21"/>
      <c r="Q230" s="21"/>
      <c r="R230" s="21"/>
      <c r="S230" s="21"/>
      <c r="T230" s="21"/>
      <c r="U230" s="21"/>
      <c r="V230" s="21"/>
      <c r="W230" s="21"/>
      <c r="X230" s="21" t="str">
        <f ca="1">IFERROR(IF($T230=Lists!$S$2,SUM(FORMULACIÓN!U230:W230),IF(FORMULACIÓN!$T230=Lists!$S$3,SUM(FORMULACIÓN!V230:W230),IF(FORMULACIÓN!$T230=Lists!$S$4,AVERAGE(FORMULACIÓN!V230:W230),IF(FORMULACIÓN!$T230=Lists!$S$5,OFFSET(U230,0,COUNTA(V230:W230)),IF(FORMULACIÓN!$T230=Lists!$S$6,AVERAGE(V230:W230),""))))),"")</f>
        <v/>
      </c>
      <c r="Y230" s="20" t="str">
        <f ca="1">IF($R230=Lists!$R$3,TEXT(FORMULACIÓN!X230,"00,00%"),IF(FORMULACIÓN!X230=0,0,TEXT(FORMULACIÓN!X230,"##.###")))</f>
        <v/>
      </c>
      <c r="Z230" s="93"/>
      <c r="AA230" s="94"/>
      <c r="AB230" s="95"/>
      <c r="AC230" s="95"/>
      <c r="AD230" s="95"/>
      <c r="AE230" s="95"/>
      <c r="AF230" s="95"/>
      <c r="AG230" s="95"/>
      <c r="AH230" s="95"/>
      <c r="AI230" s="95"/>
      <c r="AJ230" s="95"/>
      <c r="AK230" s="95"/>
      <c r="AL230" s="95"/>
      <c r="AM230" s="95"/>
      <c r="BD230" s="30"/>
      <c r="BE230" s="30"/>
      <c r="BF230" s="30"/>
      <c r="BG230" s="30"/>
      <c r="BH230" s="30"/>
      <c r="BI230" s="30"/>
      <c r="BJ230" s="30"/>
      <c r="BK230" s="30"/>
      <c r="BL230" s="30"/>
      <c r="BM230" s="30"/>
      <c r="BN230" s="105"/>
      <c r="BW230" s="1"/>
    </row>
    <row r="231" spans="1:75" s="32" customFormat="1" ht="15.6" hidden="1">
      <c r="A231" s="20" t="str">
        <f t="shared" si="3"/>
        <v/>
      </c>
      <c r="B231" s="153"/>
      <c r="C231" s="19"/>
      <c r="D231" s="18" t="str">
        <f>IFERROR(VLOOKUP(FORMULACIÓN!C231,Lists!$A$2:$B$6,2,FALSE),"")</f>
        <v/>
      </c>
      <c r="E231" s="21"/>
      <c r="F231" s="21"/>
      <c r="G231" s="21"/>
      <c r="H231" s="21"/>
      <c r="I231" s="47"/>
      <c r="J231" s="104"/>
      <c r="K231" s="47"/>
      <c r="L231" s="21"/>
      <c r="M231" s="24"/>
      <c r="N231" s="24"/>
      <c r="O231" s="21"/>
      <c r="P231" s="21"/>
      <c r="Q231" s="21"/>
      <c r="R231" s="21"/>
      <c r="S231" s="21"/>
      <c r="T231" s="21"/>
      <c r="U231" s="126"/>
      <c r="V231" s="21"/>
      <c r="W231" s="21"/>
      <c r="X231" s="21" t="str">
        <f ca="1">IFERROR(IF($T231=Lists!$S$2,SUM(FORMULACIÓN!U231:W231),IF(FORMULACIÓN!$T231=Lists!$S$3,SUM(FORMULACIÓN!V231:W231),IF(FORMULACIÓN!$T231=Lists!$S$4,AVERAGE(FORMULACIÓN!V231:W231),IF(FORMULACIÓN!$T231=Lists!$S$5,OFFSET(U231,0,COUNTA(V231:W231)),IF(FORMULACIÓN!$T231=Lists!$S$6,AVERAGE(V231:W231),""))))),"")</f>
        <v/>
      </c>
      <c r="Y231" s="20" t="str">
        <f ca="1">IF($R231=Lists!$R$3,TEXT(FORMULACIÓN!X231,"00,00%"),IF(FORMULACIÓN!X231=0,0,TEXT(FORMULACIÓN!X231,"##.###")))</f>
        <v/>
      </c>
      <c r="Z231" s="93"/>
      <c r="AA231" s="94"/>
      <c r="AB231" s="95"/>
      <c r="AC231" s="95"/>
      <c r="AD231" s="95"/>
      <c r="AE231" s="95"/>
      <c r="AF231" s="95"/>
      <c r="AG231" s="95"/>
      <c r="AH231" s="95"/>
      <c r="AI231" s="95"/>
      <c r="AJ231" s="95"/>
      <c r="AK231" s="95"/>
      <c r="AL231" s="95"/>
      <c r="AM231" s="95"/>
      <c r="BD231" s="30"/>
      <c r="BE231" s="30"/>
      <c r="BF231" s="30"/>
      <c r="BG231" s="30"/>
      <c r="BH231" s="30"/>
      <c r="BI231" s="30"/>
      <c r="BJ231" s="30"/>
      <c r="BK231" s="30"/>
      <c r="BL231" s="30"/>
      <c r="BM231" s="30"/>
      <c r="BN231" s="105"/>
      <c r="BW231" s="1"/>
    </row>
    <row r="232" spans="1:75" s="32" customFormat="1" ht="15.6" hidden="1">
      <c r="A232" s="20" t="str">
        <f t="shared" si="3"/>
        <v/>
      </c>
      <c r="B232" s="153"/>
      <c r="C232" s="19"/>
      <c r="D232" s="18" t="str">
        <f>IFERROR(VLOOKUP(FORMULACIÓN!C232,Lists!$A$2:$B$6,2,FALSE),"")</f>
        <v/>
      </c>
      <c r="E232" s="21"/>
      <c r="F232" s="21"/>
      <c r="G232" s="21"/>
      <c r="H232" s="21"/>
      <c r="I232" s="47"/>
      <c r="J232" s="104"/>
      <c r="K232" s="47"/>
      <c r="L232" s="21"/>
      <c r="M232" s="24"/>
      <c r="N232" s="24"/>
      <c r="O232" s="21"/>
      <c r="P232" s="21"/>
      <c r="Q232" s="21"/>
      <c r="R232" s="21"/>
      <c r="S232" s="21"/>
      <c r="T232" s="21"/>
      <c r="U232" s="126"/>
      <c r="V232" s="21"/>
      <c r="W232" s="21"/>
      <c r="X232" s="21" t="str">
        <f ca="1">IFERROR(IF($T232=Lists!$S$2,SUM(FORMULACIÓN!U232:W232),IF(FORMULACIÓN!$T232=Lists!$S$3,SUM(FORMULACIÓN!V232:W232),IF(FORMULACIÓN!$T232=Lists!$S$4,AVERAGE(FORMULACIÓN!V232:W232),IF(FORMULACIÓN!$T232=Lists!$S$5,OFFSET(U232,0,COUNTA(V232:W232)),IF(FORMULACIÓN!$T232=Lists!$S$6,AVERAGE(V232:W232),""))))),"")</f>
        <v/>
      </c>
      <c r="Y232" s="20" t="str">
        <f ca="1">IF($R232=Lists!$R$3,TEXT(FORMULACIÓN!X232,"00,00%"),IF(FORMULACIÓN!X232=0,0,TEXT(FORMULACIÓN!X232,"##.###")))</f>
        <v/>
      </c>
      <c r="Z232" s="93"/>
      <c r="AA232" s="94"/>
      <c r="AB232" s="95"/>
      <c r="AC232" s="95"/>
      <c r="AD232" s="95"/>
      <c r="AE232" s="95"/>
      <c r="AF232" s="95"/>
      <c r="AG232" s="95"/>
      <c r="AH232" s="95"/>
      <c r="AI232" s="95"/>
      <c r="AJ232" s="95"/>
      <c r="AK232" s="95"/>
      <c r="AL232" s="95"/>
      <c r="AM232" s="95"/>
      <c r="BD232" s="30"/>
      <c r="BE232" s="30"/>
      <c r="BF232" s="30"/>
      <c r="BG232" s="30"/>
      <c r="BH232" s="30"/>
      <c r="BI232" s="30"/>
      <c r="BJ232" s="30"/>
      <c r="BK232" s="30"/>
      <c r="BL232" s="30"/>
      <c r="BM232" s="30"/>
      <c r="BN232" s="105"/>
      <c r="BW232" s="1"/>
    </row>
    <row r="233" spans="1:75" s="32" customFormat="1" ht="15.6" hidden="1">
      <c r="A233" s="20" t="str">
        <f t="shared" si="3"/>
        <v/>
      </c>
      <c r="B233" s="153"/>
      <c r="C233" s="19"/>
      <c r="D233" s="18" t="str">
        <f>IFERROR(VLOOKUP(FORMULACIÓN!C233,Lists!$A$2:$B$6,2,FALSE),"")</f>
        <v/>
      </c>
      <c r="E233" s="21"/>
      <c r="F233" s="21"/>
      <c r="G233" s="21"/>
      <c r="H233" s="21"/>
      <c r="I233" s="47"/>
      <c r="J233" s="104"/>
      <c r="K233" s="47"/>
      <c r="L233" s="21"/>
      <c r="M233" s="24"/>
      <c r="N233" s="24"/>
      <c r="O233" s="21"/>
      <c r="P233" s="21"/>
      <c r="Q233" s="21"/>
      <c r="R233" s="21"/>
      <c r="S233" s="21"/>
      <c r="T233" s="21"/>
      <c r="U233" s="126"/>
      <c r="V233" s="21"/>
      <c r="W233" s="21"/>
      <c r="X233" s="21" t="str">
        <f ca="1">IFERROR(IF($T233=Lists!$S$2,SUM(FORMULACIÓN!U233:W233),IF(FORMULACIÓN!$T233=Lists!$S$3,SUM(FORMULACIÓN!V233:W233),IF(FORMULACIÓN!$T233=Lists!$S$4,AVERAGE(FORMULACIÓN!V233:W233),IF(FORMULACIÓN!$T233=Lists!$S$5,OFFSET(U233,0,COUNTA(V233:W233)),IF(FORMULACIÓN!$T233=Lists!$S$6,AVERAGE(V233:W233),""))))),"")</f>
        <v/>
      </c>
      <c r="Y233" s="20" t="str">
        <f ca="1">IF($R233=Lists!$R$3,TEXT(FORMULACIÓN!X233,"00,00%"),IF(FORMULACIÓN!X233=0,0,TEXT(FORMULACIÓN!X233,"##.###")))</f>
        <v/>
      </c>
      <c r="Z233" s="93"/>
      <c r="AA233" s="94"/>
      <c r="AB233" s="95"/>
      <c r="AC233" s="95"/>
      <c r="AD233" s="95"/>
      <c r="AE233" s="95"/>
      <c r="AF233" s="95"/>
      <c r="AG233" s="95"/>
      <c r="AH233" s="95"/>
      <c r="AI233" s="95"/>
      <c r="AJ233" s="95"/>
      <c r="AK233" s="95"/>
      <c r="AL233" s="95"/>
      <c r="AM233" s="95"/>
      <c r="BD233" s="30"/>
      <c r="BE233" s="30"/>
      <c r="BF233" s="30"/>
      <c r="BG233" s="30"/>
      <c r="BH233" s="30"/>
      <c r="BI233" s="30"/>
      <c r="BJ233" s="30"/>
      <c r="BK233" s="30"/>
      <c r="BL233" s="30"/>
      <c r="BM233" s="30"/>
      <c r="BN233" s="105"/>
      <c r="BW233" s="1"/>
    </row>
    <row r="234" spans="1:75" s="32" customFormat="1" ht="15.6" hidden="1">
      <c r="A234" s="20" t="str">
        <f t="shared" si="3"/>
        <v/>
      </c>
      <c r="B234" s="153"/>
      <c r="C234" s="19"/>
      <c r="D234" s="18" t="str">
        <f>IFERROR(VLOOKUP(FORMULACIÓN!C234,Lists!$A$2:$B$6,2,FALSE),"")</f>
        <v/>
      </c>
      <c r="E234" s="21"/>
      <c r="F234" s="21"/>
      <c r="G234" s="21"/>
      <c r="H234" s="21"/>
      <c r="I234" s="47"/>
      <c r="J234" s="104"/>
      <c r="K234" s="47"/>
      <c r="L234" s="21"/>
      <c r="M234" s="24"/>
      <c r="N234" s="24"/>
      <c r="O234" s="21"/>
      <c r="P234" s="21"/>
      <c r="Q234" s="21"/>
      <c r="R234" s="21"/>
      <c r="S234" s="21"/>
      <c r="T234" s="21"/>
      <c r="U234" s="21"/>
      <c r="V234" s="21"/>
      <c r="W234" s="21"/>
      <c r="X234" s="21" t="str">
        <f ca="1">IFERROR(IF($T234=Lists!$S$2,SUM(FORMULACIÓN!U234:W234),IF(FORMULACIÓN!$T234=Lists!$S$3,SUM(FORMULACIÓN!V234:W234),IF(FORMULACIÓN!$T234=Lists!$S$4,AVERAGE(FORMULACIÓN!V234:W234),IF(FORMULACIÓN!$T234=Lists!$S$5,OFFSET(U234,0,COUNTA(V234:W234)),IF(FORMULACIÓN!$T234=Lists!$S$6,AVERAGE(V234:W234),""))))),"")</f>
        <v/>
      </c>
      <c r="Y234" s="20" t="str">
        <f ca="1">IF($R234=Lists!$R$3,TEXT(FORMULACIÓN!X234,"00,00%"),IF(FORMULACIÓN!X234=0,0,TEXT(FORMULACIÓN!X234,"##.###")))</f>
        <v/>
      </c>
      <c r="Z234" s="93"/>
      <c r="AA234" s="94"/>
      <c r="AB234" s="95"/>
      <c r="AC234" s="95"/>
      <c r="AD234" s="95"/>
      <c r="AE234" s="95"/>
      <c r="AF234" s="95"/>
      <c r="AG234" s="95"/>
      <c r="AH234" s="95"/>
      <c r="AI234" s="95"/>
      <c r="AJ234" s="95"/>
      <c r="AK234" s="95"/>
      <c r="AL234" s="95"/>
      <c r="AM234" s="95"/>
      <c r="BD234" s="30"/>
      <c r="BE234" s="30"/>
      <c r="BF234" s="30"/>
      <c r="BG234" s="30"/>
      <c r="BH234" s="30"/>
      <c r="BI234" s="30"/>
      <c r="BJ234" s="30"/>
      <c r="BK234" s="30"/>
      <c r="BL234" s="30"/>
      <c r="BM234" s="30"/>
      <c r="BN234" s="105"/>
      <c r="BW234" s="1"/>
    </row>
    <row r="235" spans="1:75" s="32" customFormat="1" ht="15.6" hidden="1">
      <c r="A235" s="20" t="str">
        <f t="shared" si="3"/>
        <v/>
      </c>
      <c r="B235" s="153"/>
      <c r="C235" s="19"/>
      <c r="D235" s="18" t="str">
        <f>IFERROR(VLOOKUP(FORMULACIÓN!C235,Lists!$A$2:$B$6,2,FALSE),"")</f>
        <v/>
      </c>
      <c r="E235" s="21"/>
      <c r="F235" s="21"/>
      <c r="G235" s="21"/>
      <c r="H235" s="21"/>
      <c r="I235" s="47"/>
      <c r="J235" s="104"/>
      <c r="K235" s="47"/>
      <c r="L235" s="21"/>
      <c r="M235" s="24"/>
      <c r="N235" s="24"/>
      <c r="O235" s="21"/>
      <c r="P235" s="21"/>
      <c r="Q235" s="21"/>
      <c r="R235" s="21"/>
      <c r="S235" s="21"/>
      <c r="T235" s="21"/>
      <c r="U235" s="21"/>
      <c r="V235" s="21"/>
      <c r="W235" s="21"/>
      <c r="X235" s="21" t="str">
        <f ca="1">IFERROR(IF($T235=Lists!$S$2,SUM(FORMULACIÓN!U235:W235),IF(FORMULACIÓN!$T235=Lists!$S$3,SUM(FORMULACIÓN!V235:W235),IF(FORMULACIÓN!$T235=Lists!$S$4,AVERAGE(FORMULACIÓN!V235:W235),IF(FORMULACIÓN!$T235=Lists!$S$5,OFFSET(U235,0,COUNTA(V235:W235)),IF(FORMULACIÓN!$T235=Lists!$S$6,AVERAGE(V235:W235),""))))),"")</f>
        <v/>
      </c>
      <c r="Y235" s="20" t="str">
        <f ca="1">IF($R235=Lists!$R$3,TEXT(FORMULACIÓN!X235,"00,00%"),IF(FORMULACIÓN!X235=0,0,TEXT(FORMULACIÓN!X235,"##.###")))</f>
        <v/>
      </c>
      <c r="Z235" s="93"/>
      <c r="AA235" s="94"/>
      <c r="AB235" s="95"/>
      <c r="AC235" s="95"/>
      <c r="AD235" s="95"/>
      <c r="AE235" s="95"/>
      <c r="AF235" s="95"/>
      <c r="AG235" s="95"/>
      <c r="AH235" s="95"/>
      <c r="AI235" s="95"/>
      <c r="AJ235" s="95"/>
      <c r="AK235" s="95"/>
      <c r="AL235" s="95"/>
      <c r="AM235" s="95"/>
      <c r="BD235" s="30"/>
      <c r="BE235" s="30"/>
      <c r="BF235" s="30"/>
      <c r="BG235" s="30"/>
      <c r="BH235" s="30"/>
      <c r="BI235" s="30"/>
      <c r="BJ235" s="30"/>
      <c r="BK235" s="30"/>
      <c r="BL235" s="30"/>
      <c r="BM235" s="30"/>
      <c r="BN235" s="105"/>
      <c r="BW235" s="1"/>
    </row>
    <row r="236" spans="1:75" s="32" customFormat="1" ht="15.6" hidden="1">
      <c r="A236" s="20" t="str">
        <f t="shared" si="3"/>
        <v/>
      </c>
      <c r="B236" s="153"/>
      <c r="C236" s="19"/>
      <c r="D236" s="18" t="str">
        <f>IFERROR(VLOOKUP(FORMULACIÓN!C236,Lists!$A$2:$B$6,2,FALSE),"")</f>
        <v/>
      </c>
      <c r="E236" s="21"/>
      <c r="F236" s="21"/>
      <c r="G236" s="21"/>
      <c r="H236" s="21"/>
      <c r="I236" s="47"/>
      <c r="J236" s="104"/>
      <c r="K236" s="47"/>
      <c r="L236" s="21"/>
      <c r="M236" s="24"/>
      <c r="N236" s="24"/>
      <c r="O236" s="21"/>
      <c r="P236" s="21"/>
      <c r="Q236" s="21"/>
      <c r="R236" s="21"/>
      <c r="S236" s="21"/>
      <c r="T236" s="21"/>
      <c r="U236" s="96"/>
      <c r="V236" s="21"/>
      <c r="W236" s="21"/>
      <c r="X236" s="21" t="str">
        <f ca="1">IFERROR(IF($T236=Lists!$S$2,SUM(FORMULACIÓN!U236:W236),IF(FORMULACIÓN!$T236=Lists!$S$3,SUM(FORMULACIÓN!V236:W236),IF(FORMULACIÓN!$T236=Lists!$S$4,AVERAGE(FORMULACIÓN!V236:W236),IF(FORMULACIÓN!$T236=Lists!$S$5,OFFSET(U236,0,COUNTA(V236:W236)),IF(FORMULACIÓN!$T236=Lists!$S$6,AVERAGE(V236:W236),""))))),"")</f>
        <v/>
      </c>
      <c r="Y236" s="20" t="str">
        <f ca="1">IF($R236=Lists!$R$3,TEXT(FORMULACIÓN!X236,"00,00%"),IF(FORMULACIÓN!X236=0,0,TEXT(FORMULACIÓN!X236,"##.###")))</f>
        <v/>
      </c>
      <c r="Z236" s="93"/>
      <c r="AA236" s="94"/>
      <c r="AB236" s="95"/>
      <c r="AC236" s="95"/>
      <c r="AD236" s="95"/>
      <c r="AE236" s="95"/>
      <c r="AF236" s="95"/>
      <c r="AG236" s="95"/>
      <c r="AH236" s="95"/>
      <c r="AI236" s="95"/>
      <c r="AJ236" s="95"/>
      <c r="AK236" s="95"/>
      <c r="AL236" s="95"/>
      <c r="AM236" s="95"/>
      <c r="BD236" s="30"/>
      <c r="BE236" s="30"/>
      <c r="BF236" s="30"/>
      <c r="BG236" s="30"/>
      <c r="BH236" s="30"/>
      <c r="BI236" s="30"/>
      <c r="BJ236" s="30"/>
      <c r="BK236" s="30"/>
      <c r="BL236" s="30"/>
      <c r="BM236" s="30"/>
      <c r="BN236" s="105"/>
      <c r="BW236" s="1"/>
    </row>
    <row r="237" spans="1:75" s="32" customFormat="1" ht="15.6" hidden="1">
      <c r="A237" s="20" t="str">
        <f t="shared" si="3"/>
        <v/>
      </c>
      <c r="B237" s="153"/>
      <c r="C237" s="19"/>
      <c r="D237" s="18" t="str">
        <f>IFERROR(VLOOKUP(FORMULACIÓN!C237,Lists!$A$2:$B$6,2,FALSE),"")</f>
        <v/>
      </c>
      <c r="E237" s="21"/>
      <c r="F237" s="21"/>
      <c r="G237" s="21"/>
      <c r="H237" s="21"/>
      <c r="I237" s="47"/>
      <c r="J237" s="104"/>
      <c r="K237" s="47"/>
      <c r="L237" s="21"/>
      <c r="M237" s="24"/>
      <c r="N237" s="24"/>
      <c r="O237" s="21"/>
      <c r="P237" s="21"/>
      <c r="Q237" s="21"/>
      <c r="R237" s="21"/>
      <c r="S237" s="21"/>
      <c r="T237" s="21"/>
      <c r="U237" s="126"/>
      <c r="V237" s="21"/>
      <c r="W237" s="21"/>
      <c r="X237" s="21" t="str">
        <f ca="1">IFERROR(IF($T237=Lists!$S$2,SUM(FORMULACIÓN!U237:W237),IF(FORMULACIÓN!$T237=Lists!$S$3,SUM(FORMULACIÓN!V237:W237),IF(FORMULACIÓN!$T237=Lists!$S$4,AVERAGE(FORMULACIÓN!V237:W237),IF(FORMULACIÓN!$T237=Lists!$S$5,OFFSET(U237,0,COUNTA(V237:W237)),IF(FORMULACIÓN!$T237=Lists!$S$6,AVERAGE(V237:W237),""))))),"")</f>
        <v/>
      </c>
      <c r="Y237" s="20" t="str">
        <f ca="1">IF($R237=Lists!$R$3,TEXT(FORMULACIÓN!X237,"00,00%"),IF(FORMULACIÓN!X237=0,0,TEXT(FORMULACIÓN!X237,"##.###")))</f>
        <v/>
      </c>
      <c r="Z237" s="93"/>
      <c r="AA237" s="94"/>
      <c r="AB237" s="95"/>
      <c r="AC237" s="95"/>
      <c r="AD237" s="95"/>
      <c r="AE237" s="95"/>
      <c r="AF237" s="95"/>
      <c r="AG237" s="95"/>
      <c r="AH237" s="95"/>
      <c r="AI237" s="95"/>
      <c r="AJ237" s="95"/>
      <c r="AK237" s="95"/>
      <c r="AL237" s="95"/>
      <c r="AM237" s="95"/>
      <c r="BD237" s="30"/>
      <c r="BE237" s="30"/>
      <c r="BF237" s="30"/>
      <c r="BG237" s="30"/>
      <c r="BH237" s="30"/>
      <c r="BI237" s="30"/>
      <c r="BJ237" s="30"/>
      <c r="BK237" s="30"/>
      <c r="BL237" s="30"/>
      <c r="BM237" s="30"/>
      <c r="BN237" s="105"/>
      <c r="BW237" s="1"/>
    </row>
    <row r="238" spans="1:75" s="32" customFormat="1" ht="15.6" hidden="1">
      <c r="A238" s="20" t="str">
        <f t="shared" si="3"/>
        <v/>
      </c>
      <c r="B238" s="153"/>
      <c r="C238" s="19"/>
      <c r="D238" s="18" t="str">
        <f>IFERROR(VLOOKUP(FORMULACIÓN!C238,Lists!$A$2:$B$6,2,FALSE),"")</f>
        <v/>
      </c>
      <c r="E238" s="21"/>
      <c r="F238" s="21"/>
      <c r="G238" s="21"/>
      <c r="H238" s="21"/>
      <c r="I238" s="47"/>
      <c r="J238" s="104"/>
      <c r="K238" s="47"/>
      <c r="L238" s="21"/>
      <c r="M238" s="24"/>
      <c r="N238" s="24"/>
      <c r="O238" s="21"/>
      <c r="P238" s="21"/>
      <c r="Q238" s="21"/>
      <c r="R238" s="21"/>
      <c r="S238" s="21"/>
      <c r="T238" s="21"/>
      <c r="U238" s="126"/>
      <c r="V238" s="21"/>
      <c r="W238" s="21"/>
      <c r="X238" s="21" t="str">
        <f ca="1">IFERROR(IF($T238=Lists!$S$2,SUM(FORMULACIÓN!U238:W238),IF(FORMULACIÓN!$T238=Lists!$S$3,SUM(FORMULACIÓN!V238:W238),IF(FORMULACIÓN!$T238=Lists!$S$4,AVERAGE(FORMULACIÓN!V238:W238),IF(FORMULACIÓN!$T238=Lists!$S$5,OFFSET(U238,0,COUNTA(V238:W238)),IF(FORMULACIÓN!$T238=Lists!$S$6,AVERAGE(V238:W238),""))))),"")</f>
        <v/>
      </c>
      <c r="Y238" s="20" t="str">
        <f ca="1">IF($R238=Lists!$R$3,TEXT(FORMULACIÓN!X238,"00,00%"),IF(FORMULACIÓN!X238=0,0,TEXT(FORMULACIÓN!X238,"##.###")))</f>
        <v/>
      </c>
      <c r="Z238" s="93"/>
      <c r="AA238" s="94"/>
      <c r="AB238" s="95"/>
      <c r="AC238" s="95"/>
      <c r="AD238" s="95"/>
      <c r="AE238" s="95"/>
      <c r="AF238" s="95"/>
      <c r="AG238" s="95"/>
      <c r="AH238" s="95"/>
      <c r="AI238" s="95"/>
      <c r="AJ238" s="95"/>
      <c r="AK238" s="95"/>
      <c r="AL238" s="95"/>
      <c r="AM238" s="95"/>
      <c r="BD238" s="30"/>
      <c r="BE238" s="30"/>
      <c r="BF238" s="30"/>
      <c r="BG238" s="30"/>
      <c r="BH238" s="30"/>
      <c r="BI238" s="30"/>
      <c r="BJ238" s="30"/>
      <c r="BK238" s="30"/>
      <c r="BL238" s="30"/>
      <c r="BM238" s="30"/>
      <c r="BN238" s="105"/>
      <c r="BW238" s="1"/>
    </row>
    <row r="239" spans="1:75" s="32" customFormat="1" ht="15.6" hidden="1">
      <c r="A239" s="20" t="str">
        <f t="shared" si="3"/>
        <v/>
      </c>
      <c r="B239" s="153"/>
      <c r="C239" s="19"/>
      <c r="D239" s="18" t="str">
        <f>IFERROR(VLOOKUP(FORMULACIÓN!C239,Lists!$A$2:$B$6,2,FALSE),"")</f>
        <v/>
      </c>
      <c r="E239" s="21"/>
      <c r="F239" s="21"/>
      <c r="G239" s="21"/>
      <c r="H239" s="21"/>
      <c r="I239" s="47"/>
      <c r="J239" s="104"/>
      <c r="K239" s="47"/>
      <c r="L239" s="21"/>
      <c r="M239" s="24"/>
      <c r="N239" s="24"/>
      <c r="O239" s="21"/>
      <c r="P239" s="21"/>
      <c r="Q239" s="21"/>
      <c r="R239" s="21"/>
      <c r="S239" s="21"/>
      <c r="T239" s="21"/>
      <c r="U239" s="126"/>
      <c r="V239" s="21"/>
      <c r="W239" s="21"/>
      <c r="X239" s="21" t="str">
        <f ca="1">IFERROR(IF($T239=Lists!$S$2,SUM(FORMULACIÓN!U239:W239),IF(FORMULACIÓN!$T239=Lists!$S$3,SUM(FORMULACIÓN!V239:W239),IF(FORMULACIÓN!$T239=Lists!$S$4,AVERAGE(FORMULACIÓN!V239:W239),IF(FORMULACIÓN!$T239=Lists!$S$5,OFFSET(U239,0,COUNTA(V239:W239)),IF(FORMULACIÓN!$T239=Lists!$S$6,AVERAGE(V239:W239),""))))),"")</f>
        <v/>
      </c>
      <c r="Y239" s="20" t="str">
        <f ca="1">IF($R239=Lists!$R$3,TEXT(FORMULACIÓN!X239,"00,00%"),IF(FORMULACIÓN!X239=0,0,TEXT(FORMULACIÓN!X239,"##.###")))</f>
        <v/>
      </c>
      <c r="Z239" s="93"/>
      <c r="AA239" s="94"/>
      <c r="AB239" s="95"/>
      <c r="AC239" s="95"/>
      <c r="AD239" s="95"/>
      <c r="AE239" s="95"/>
      <c r="AF239" s="95"/>
      <c r="AG239" s="95"/>
      <c r="AH239" s="95"/>
      <c r="AI239" s="95"/>
      <c r="AJ239" s="95"/>
      <c r="AK239" s="95"/>
      <c r="AL239" s="95"/>
      <c r="AM239" s="95"/>
      <c r="BD239" s="30"/>
      <c r="BE239" s="30"/>
      <c r="BF239" s="30"/>
      <c r="BG239" s="30"/>
      <c r="BH239" s="30"/>
      <c r="BI239" s="30"/>
      <c r="BJ239" s="30"/>
      <c r="BK239" s="30"/>
      <c r="BL239" s="30"/>
      <c r="BM239" s="30"/>
      <c r="BN239" s="105"/>
      <c r="BW239" s="1"/>
    </row>
    <row r="240" spans="1:75" s="32" customFormat="1" ht="15.6" hidden="1">
      <c r="A240" s="20" t="str">
        <f t="shared" si="3"/>
        <v/>
      </c>
      <c r="B240" s="153"/>
      <c r="C240" s="19"/>
      <c r="D240" s="18" t="str">
        <f>IFERROR(VLOOKUP(FORMULACIÓN!C240,Lists!$A$2:$B$6,2,FALSE),"")</f>
        <v/>
      </c>
      <c r="E240" s="21"/>
      <c r="F240" s="21"/>
      <c r="G240" s="21"/>
      <c r="H240" s="21"/>
      <c r="I240" s="47"/>
      <c r="J240" s="104"/>
      <c r="K240" s="47"/>
      <c r="L240" s="21"/>
      <c r="M240" s="24"/>
      <c r="N240" s="24"/>
      <c r="O240" s="21"/>
      <c r="P240" s="21"/>
      <c r="Q240" s="21"/>
      <c r="R240" s="21"/>
      <c r="S240" s="21"/>
      <c r="T240" s="21"/>
      <c r="U240" s="21"/>
      <c r="V240" s="21"/>
      <c r="W240" s="21"/>
      <c r="X240" s="21" t="str">
        <f ca="1">IFERROR(IF($T240=Lists!$S$2,SUM(FORMULACIÓN!U240:W240),IF(FORMULACIÓN!$T240=Lists!$S$3,SUM(FORMULACIÓN!V240:W240),IF(FORMULACIÓN!$T240=Lists!$S$4,AVERAGE(FORMULACIÓN!V240:W240),IF(FORMULACIÓN!$T240=Lists!$S$5,OFFSET(U240,0,COUNTA(V240:W240)),IF(FORMULACIÓN!$T240=Lists!$S$6,AVERAGE(V240:W240),""))))),"")</f>
        <v/>
      </c>
      <c r="Y240" s="20" t="str">
        <f ca="1">IF($R240=Lists!$R$3,TEXT(FORMULACIÓN!X240,"00,00%"),IF(FORMULACIÓN!X240=0,0,TEXT(FORMULACIÓN!X240,"##.###")))</f>
        <v/>
      </c>
      <c r="Z240" s="93"/>
      <c r="AA240" s="94"/>
      <c r="AB240" s="95"/>
      <c r="AC240" s="95"/>
      <c r="AD240" s="95"/>
      <c r="AE240" s="95"/>
      <c r="AF240" s="95"/>
      <c r="AG240" s="95"/>
      <c r="AH240" s="95"/>
      <c r="AI240" s="95"/>
      <c r="AJ240" s="95"/>
      <c r="AK240" s="95"/>
      <c r="AL240" s="95"/>
      <c r="AM240" s="95"/>
      <c r="BD240" s="30"/>
      <c r="BE240" s="30"/>
      <c r="BF240" s="30"/>
      <c r="BG240" s="30"/>
      <c r="BH240" s="30"/>
      <c r="BI240" s="30"/>
      <c r="BJ240" s="30"/>
      <c r="BK240" s="30"/>
      <c r="BL240" s="30"/>
      <c r="BM240" s="30"/>
      <c r="BN240" s="105"/>
      <c r="BW240" s="1"/>
    </row>
    <row r="241" spans="1:75" s="32" customFormat="1" ht="15.6" hidden="1">
      <c r="A241" s="20" t="str">
        <f t="shared" si="3"/>
        <v/>
      </c>
      <c r="B241" s="153"/>
      <c r="C241" s="19"/>
      <c r="D241" s="18" t="str">
        <f>IFERROR(VLOOKUP(FORMULACIÓN!C241,Lists!$A$2:$B$6,2,FALSE),"")</f>
        <v/>
      </c>
      <c r="E241" s="21"/>
      <c r="F241" s="21"/>
      <c r="G241" s="21"/>
      <c r="H241" s="21"/>
      <c r="I241" s="47"/>
      <c r="J241" s="104"/>
      <c r="K241" s="47"/>
      <c r="L241" s="21"/>
      <c r="M241" s="24"/>
      <c r="N241" s="24"/>
      <c r="O241" s="21"/>
      <c r="P241" s="21"/>
      <c r="Q241" s="21"/>
      <c r="R241" s="21"/>
      <c r="S241" s="21"/>
      <c r="T241" s="21"/>
      <c r="U241" s="248"/>
      <c r="V241" s="21"/>
      <c r="W241" s="21"/>
      <c r="X241" s="21" t="str">
        <f ca="1">IFERROR(IF($T241=Lists!$S$2,SUM(FORMULACIÓN!U241:W241),IF(FORMULACIÓN!$T241=Lists!$S$3,SUM(FORMULACIÓN!V241:W241),IF(FORMULACIÓN!$T241=Lists!$S$4,AVERAGE(FORMULACIÓN!V241:W241),IF(FORMULACIÓN!$T241=Lists!$S$5,OFFSET(U241,0,COUNTA(V241:W241)),IF(FORMULACIÓN!$T241=Lists!$S$6,AVERAGE(V241:W241),""))))),"")</f>
        <v/>
      </c>
      <c r="Y241" s="20" t="str">
        <f ca="1">IF($R241=Lists!$R$3,TEXT(FORMULACIÓN!X241,"00,00%"),IF(FORMULACIÓN!X241=0,0,TEXT(FORMULACIÓN!X241,"##.###")))</f>
        <v/>
      </c>
      <c r="Z241" s="93"/>
      <c r="AA241" s="94"/>
      <c r="AB241" s="95"/>
      <c r="AC241" s="95"/>
      <c r="AD241" s="95"/>
      <c r="AE241" s="95"/>
      <c r="AF241" s="95"/>
      <c r="AG241" s="95"/>
      <c r="AH241" s="95"/>
      <c r="AI241" s="95"/>
      <c r="AJ241" s="95"/>
      <c r="AK241" s="95"/>
      <c r="AL241" s="95"/>
      <c r="AM241" s="95"/>
      <c r="BD241" s="30"/>
      <c r="BE241" s="30"/>
      <c r="BF241" s="30"/>
      <c r="BG241" s="30"/>
      <c r="BH241" s="30"/>
      <c r="BI241" s="30"/>
      <c r="BJ241" s="30"/>
      <c r="BK241" s="30"/>
      <c r="BL241" s="30"/>
      <c r="BM241" s="30"/>
      <c r="BN241" s="105"/>
      <c r="BW241" s="1"/>
    </row>
    <row r="242" spans="1:75" s="32" customFormat="1" ht="15.6" hidden="1">
      <c r="A242" s="20" t="str">
        <f t="shared" si="3"/>
        <v/>
      </c>
      <c r="B242" s="153"/>
      <c r="C242" s="19"/>
      <c r="D242" s="18" t="str">
        <f>IFERROR(VLOOKUP(FORMULACIÓN!C242,Lists!$A$2:$B$6,2,FALSE),"")</f>
        <v/>
      </c>
      <c r="E242" s="21"/>
      <c r="F242" s="21"/>
      <c r="G242" s="21"/>
      <c r="H242" s="21"/>
      <c r="I242" s="47"/>
      <c r="J242" s="104"/>
      <c r="K242" s="47"/>
      <c r="L242" s="21"/>
      <c r="M242" s="24"/>
      <c r="N242" s="24"/>
      <c r="O242" s="21"/>
      <c r="P242" s="21"/>
      <c r="Q242" s="21"/>
      <c r="R242" s="21"/>
      <c r="S242" s="21"/>
      <c r="T242" s="21"/>
      <c r="U242" s="21"/>
      <c r="V242" s="21"/>
      <c r="W242" s="21"/>
      <c r="X242" s="21" t="str">
        <f ca="1">IFERROR(IF($T242=Lists!$S$2,SUM(FORMULACIÓN!U242:W242),IF(FORMULACIÓN!$T242=Lists!$S$3,SUM(FORMULACIÓN!V242:W242),IF(FORMULACIÓN!$T242=Lists!$S$4,AVERAGE(FORMULACIÓN!V242:W242),IF(FORMULACIÓN!$T242=Lists!$S$5,OFFSET(U242,0,COUNTA(V242:W242)),IF(FORMULACIÓN!$T242=Lists!$S$6,AVERAGE(V242:W242),""))))),"")</f>
        <v/>
      </c>
      <c r="Y242" s="20" t="str">
        <f ca="1">IF($R242=Lists!$R$3,TEXT(FORMULACIÓN!X242,"00,00%"),IF(FORMULACIÓN!X242=0,0,TEXT(FORMULACIÓN!X242,"##.###")))</f>
        <v/>
      </c>
      <c r="Z242" s="93"/>
      <c r="AA242" s="94"/>
      <c r="AB242" s="95"/>
      <c r="AC242" s="95"/>
      <c r="AD242" s="95"/>
      <c r="AE242" s="95"/>
      <c r="AF242" s="95"/>
      <c r="AG242" s="95"/>
      <c r="AH242" s="95"/>
      <c r="AI242" s="95"/>
      <c r="AJ242" s="95"/>
      <c r="AK242" s="95"/>
      <c r="AL242" s="95"/>
      <c r="AM242" s="95"/>
      <c r="BD242" s="30"/>
      <c r="BE242" s="30"/>
      <c r="BF242" s="30"/>
      <c r="BG242" s="30"/>
      <c r="BH242" s="30"/>
      <c r="BI242" s="30"/>
      <c r="BJ242" s="30"/>
      <c r="BK242" s="30"/>
      <c r="BL242" s="30"/>
      <c r="BM242" s="30"/>
      <c r="BN242" s="105"/>
      <c r="BW242" s="1"/>
    </row>
    <row r="243" spans="1:75" s="32" customFormat="1" ht="15.6" hidden="1">
      <c r="A243" s="20" t="str">
        <f t="shared" si="3"/>
        <v/>
      </c>
      <c r="B243" s="153"/>
      <c r="C243" s="19"/>
      <c r="D243" s="18" t="str">
        <f>IFERROR(VLOOKUP(FORMULACIÓN!C243,Lists!$A$2:$B$6,2,FALSE),"")</f>
        <v/>
      </c>
      <c r="E243" s="21"/>
      <c r="F243" s="21"/>
      <c r="G243" s="21"/>
      <c r="H243" s="21"/>
      <c r="I243" s="47"/>
      <c r="J243" s="104"/>
      <c r="K243" s="47"/>
      <c r="L243" s="21"/>
      <c r="M243" s="24"/>
      <c r="N243" s="24"/>
      <c r="O243" s="21"/>
      <c r="P243" s="21"/>
      <c r="Q243" s="21"/>
      <c r="R243" s="21"/>
      <c r="S243" s="21"/>
      <c r="T243" s="21"/>
      <c r="U243" s="21"/>
      <c r="V243" s="21"/>
      <c r="W243" s="21"/>
      <c r="X243" s="21" t="str">
        <f ca="1">IFERROR(IF($T243=Lists!$S$2,SUM(FORMULACIÓN!U243:W243),IF(FORMULACIÓN!$T243=Lists!$S$3,SUM(FORMULACIÓN!V243:W243),IF(FORMULACIÓN!$T243=Lists!$S$4,AVERAGE(FORMULACIÓN!V243:W243),IF(FORMULACIÓN!$T243=Lists!$S$5,OFFSET(U243,0,COUNTA(V243:W243)),IF(FORMULACIÓN!$T243=Lists!$S$6,AVERAGE(V243:W243),""))))),"")</f>
        <v/>
      </c>
      <c r="Y243" s="20" t="str">
        <f ca="1">IF($R243=Lists!$R$3,TEXT(FORMULACIÓN!X243,"00,00%"),IF(FORMULACIÓN!X243=0,0,TEXT(FORMULACIÓN!X243,"##.###")))</f>
        <v/>
      </c>
      <c r="Z243" s="93"/>
      <c r="AA243" s="94"/>
      <c r="AB243" s="95"/>
      <c r="AC243" s="95"/>
      <c r="AD243" s="95"/>
      <c r="AE243" s="95"/>
      <c r="AF243" s="95"/>
      <c r="AG243" s="95"/>
      <c r="AH243" s="95"/>
      <c r="AI243" s="95"/>
      <c r="AJ243" s="95"/>
      <c r="AK243" s="95"/>
      <c r="AL243" s="95"/>
      <c r="AM243" s="95"/>
      <c r="BD243" s="30"/>
      <c r="BE243" s="30"/>
      <c r="BF243" s="30"/>
      <c r="BG243" s="30"/>
      <c r="BH243" s="30"/>
      <c r="BI243" s="30"/>
      <c r="BJ243" s="30"/>
      <c r="BK243" s="30"/>
      <c r="BL243" s="30"/>
      <c r="BM243" s="30"/>
      <c r="BN243" s="105"/>
      <c r="BW243" s="1"/>
    </row>
    <row r="244" spans="1:75" s="32" customFormat="1" ht="15.6" hidden="1">
      <c r="A244" s="20" t="str">
        <f t="shared" si="3"/>
        <v/>
      </c>
      <c r="B244" s="153"/>
      <c r="C244" s="21"/>
      <c r="D244" s="20" t="str">
        <f>IFERROR(VLOOKUP(FORMULACIÓN!C244,Lists!$A$2:$B$6,2,FALSE),"")</f>
        <v/>
      </c>
      <c r="E244" s="21"/>
      <c r="F244" s="21"/>
      <c r="G244" s="21"/>
      <c r="H244" s="21"/>
      <c r="I244" s="47"/>
      <c r="J244" s="104"/>
      <c r="K244" s="47"/>
      <c r="L244" s="21"/>
      <c r="M244" s="24"/>
      <c r="N244" s="24"/>
      <c r="O244" s="21"/>
      <c r="P244" s="21"/>
      <c r="Q244" s="21"/>
      <c r="R244" s="21"/>
      <c r="S244" s="21"/>
      <c r="T244" s="21"/>
      <c r="U244" s="21"/>
      <c r="V244" s="21"/>
      <c r="W244" s="21"/>
      <c r="X244" s="21" t="str">
        <f ca="1">IFERROR(IF($T244=Lists!$S$2,SUM(FORMULACIÓN!U244:W244),IF(FORMULACIÓN!$T244=Lists!$S$3,SUM(FORMULACIÓN!V244:W244),IF(FORMULACIÓN!$T244=Lists!$S$4,AVERAGE(FORMULACIÓN!V244:W244),IF(FORMULACIÓN!$T244=Lists!$S$5,OFFSET(U244,0,COUNTA(V244:W244)),IF(FORMULACIÓN!$T244=Lists!$S$6,AVERAGE(V244:W244),""))))),"")</f>
        <v/>
      </c>
      <c r="Y244" s="20" t="str">
        <f ca="1">IF($R244=Lists!$R$3,TEXT(FORMULACIÓN!X244,"00,00%"),IF(FORMULACIÓN!X244=0,0,TEXT(FORMULACIÓN!X244,"##.###")))</f>
        <v/>
      </c>
      <c r="Z244" s="93"/>
      <c r="AA244" s="94"/>
      <c r="AB244" s="95"/>
      <c r="AC244" s="95"/>
      <c r="AD244" s="95"/>
      <c r="AE244" s="95"/>
      <c r="AF244" s="95"/>
      <c r="AG244" s="95"/>
      <c r="AH244" s="95"/>
      <c r="AI244" s="95"/>
      <c r="AJ244" s="95"/>
      <c r="AK244" s="95"/>
      <c r="AL244" s="95"/>
      <c r="AM244" s="95"/>
      <c r="BD244" s="30"/>
      <c r="BE244" s="30"/>
      <c r="BF244" s="30"/>
      <c r="BG244" s="30"/>
      <c r="BH244" s="30"/>
      <c r="BI244" s="30"/>
      <c r="BJ244" s="30"/>
      <c r="BK244" s="30"/>
      <c r="BL244" s="30"/>
      <c r="BM244" s="30"/>
      <c r="BN244" s="105"/>
      <c r="BW244" s="1"/>
    </row>
    <row r="245" spans="1:75" s="32" customFormat="1" ht="15.6" hidden="1">
      <c r="A245" s="20" t="str">
        <f t="shared" si="3"/>
        <v/>
      </c>
      <c r="B245" s="153"/>
      <c r="C245" s="21"/>
      <c r="D245" s="20" t="str">
        <f>IFERROR(VLOOKUP(FORMULACIÓN!C245,Lists!$A$2:$B$6,2,FALSE),"")</f>
        <v/>
      </c>
      <c r="E245" s="21"/>
      <c r="F245" s="21"/>
      <c r="G245" s="21"/>
      <c r="H245" s="21"/>
      <c r="I245" s="47"/>
      <c r="J245" s="104"/>
      <c r="K245" s="47"/>
      <c r="L245" s="21"/>
      <c r="M245" s="24"/>
      <c r="N245" s="24"/>
      <c r="O245" s="21"/>
      <c r="P245" s="21"/>
      <c r="Q245" s="21"/>
      <c r="R245" s="21"/>
      <c r="S245" s="21"/>
      <c r="T245" s="21"/>
      <c r="U245" s="126"/>
      <c r="V245" s="21"/>
      <c r="W245" s="96"/>
      <c r="X245" s="21" t="str">
        <f ca="1">IFERROR(IF($T245=Lists!$S$2,SUM(FORMULACIÓN!U245:W245),IF(FORMULACIÓN!$T245=Lists!$S$3,SUM(FORMULACIÓN!V245:W245),IF(FORMULACIÓN!$T245=Lists!$S$4,AVERAGE(FORMULACIÓN!V245:W245),IF(FORMULACIÓN!$T245=Lists!$S$5,OFFSET(U245,0,COUNTA(V245:W245)),IF(FORMULACIÓN!$T245=Lists!$S$6,AVERAGE(V245:W245),""))))),"")</f>
        <v/>
      </c>
      <c r="Y245" s="20" t="str">
        <f ca="1">IF($R245=Lists!$R$3,TEXT(FORMULACIÓN!X245,"00,00%"),IF(FORMULACIÓN!X245=0,0,TEXT(FORMULACIÓN!X245,"##.###")))</f>
        <v/>
      </c>
      <c r="Z245" s="93"/>
      <c r="AA245" s="94"/>
      <c r="AB245" s="95"/>
      <c r="AC245" s="95"/>
      <c r="AD245" s="95"/>
      <c r="AE245" s="95"/>
      <c r="AF245" s="95"/>
      <c r="AG245" s="95"/>
      <c r="AH245" s="95"/>
      <c r="AI245" s="95"/>
      <c r="AJ245" s="95"/>
      <c r="AK245" s="95"/>
      <c r="AL245" s="95"/>
      <c r="AM245" s="95"/>
      <c r="BD245" s="30"/>
      <c r="BE245" s="30"/>
      <c r="BF245" s="30"/>
      <c r="BG245" s="30"/>
      <c r="BH245" s="30"/>
      <c r="BI245" s="30"/>
      <c r="BJ245" s="30"/>
      <c r="BK245" s="30"/>
      <c r="BL245" s="30"/>
      <c r="BM245" s="30"/>
      <c r="BN245" s="105"/>
      <c r="BW245" s="1"/>
    </row>
    <row r="246" spans="1:75" s="32" customFormat="1" ht="15.6" hidden="1">
      <c r="A246" s="20" t="str">
        <f t="shared" si="3"/>
        <v/>
      </c>
      <c r="B246" s="153"/>
      <c r="C246" s="21"/>
      <c r="D246" s="20" t="str">
        <f>IFERROR(VLOOKUP(FORMULACIÓN!C246,Lists!$A$2:$B$6,2,FALSE),"")</f>
        <v/>
      </c>
      <c r="E246" s="21"/>
      <c r="F246" s="21"/>
      <c r="G246" s="21"/>
      <c r="H246" s="21"/>
      <c r="I246" s="47"/>
      <c r="J246" s="104"/>
      <c r="K246" s="47"/>
      <c r="L246" s="21"/>
      <c r="M246" s="24"/>
      <c r="N246" s="24"/>
      <c r="O246" s="21"/>
      <c r="P246" s="21"/>
      <c r="Q246" s="21"/>
      <c r="R246" s="21"/>
      <c r="S246" s="21"/>
      <c r="T246" s="21"/>
      <c r="U246" s="126"/>
      <c r="V246" s="21"/>
      <c r="W246" s="96"/>
      <c r="X246" s="21" t="str">
        <f ca="1">IFERROR(IF($T246=Lists!$S$2,SUM(FORMULACIÓN!U246:W246),IF(FORMULACIÓN!$T246=Lists!$S$3,SUM(FORMULACIÓN!V246:W246),IF(FORMULACIÓN!$T246=Lists!$S$4,AVERAGE(FORMULACIÓN!V246:W246),IF(FORMULACIÓN!$T246=Lists!$S$5,OFFSET(U246,0,COUNTA(V246:W246)),IF(FORMULACIÓN!$T246=Lists!$S$6,AVERAGE(V246:W246),""))))),"")</f>
        <v/>
      </c>
      <c r="Y246" s="20" t="str">
        <f ca="1">IF($R246=Lists!$R$3,TEXT(FORMULACIÓN!X246,"00,00%"),IF(FORMULACIÓN!X246=0,0,TEXT(FORMULACIÓN!X246,"##.###")))</f>
        <v/>
      </c>
      <c r="Z246" s="93"/>
      <c r="AA246" s="94"/>
      <c r="AB246" s="95"/>
      <c r="AC246" s="95"/>
      <c r="AD246" s="95"/>
      <c r="AE246" s="95"/>
      <c r="AF246" s="95"/>
      <c r="AG246" s="95"/>
      <c r="AH246" s="95"/>
      <c r="AI246" s="95"/>
      <c r="AJ246" s="95"/>
      <c r="AK246" s="95"/>
      <c r="AL246" s="95"/>
      <c r="AM246" s="95"/>
      <c r="BD246" s="30"/>
      <c r="BE246" s="30"/>
      <c r="BF246" s="30"/>
      <c r="BG246" s="30"/>
      <c r="BH246" s="30"/>
      <c r="BI246" s="30"/>
      <c r="BJ246" s="30"/>
      <c r="BK246" s="30"/>
      <c r="BL246" s="30"/>
      <c r="BM246" s="30"/>
      <c r="BN246" s="105"/>
      <c r="BW246" s="1"/>
    </row>
    <row r="247" spans="1:75" s="32" customFormat="1" ht="15.6" hidden="1">
      <c r="A247" s="20" t="str">
        <f t="shared" si="3"/>
        <v/>
      </c>
      <c r="B247" s="153"/>
      <c r="C247" s="21"/>
      <c r="D247" s="20" t="str">
        <f>IFERROR(VLOOKUP(FORMULACIÓN!C247,Lists!$A$2:$B$6,2,FALSE),"")</f>
        <v/>
      </c>
      <c r="E247" s="21"/>
      <c r="F247" s="21"/>
      <c r="G247" s="21"/>
      <c r="H247" s="21"/>
      <c r="I247" s="47"/>
      <c r="J247" s="104"/>
      <c r="K247" s="47"/>
      <c r="L247" s="21"/>
      <c r="M247" s="24"/>
      <c r="N247" s="24"/>
      <c r="O247" s="21"/>
      <c r="P247" s="21"/>
      <c r="Q247" s="21"/>
      <c r="R247" s="21"/>
      <c r="S247" s="21"/>
      <c r="T247" s="21"/>
      <c r="U247" s="126"/>
      <c r="V247" s="96"/>
      <c r="W247" s="96"/>
      <c r="X247" s="21" t="str">
        <f ca="1">IFERROR(IF($T247=Lists!$S$2,SUM(FORMULACIÓN!U247:W247),IF(FORMULACIÓN!$T247=Lists!$S$3,SUM(FORMULACIÓN!V247:W247),IF(FORMULACIÓN!$T247=Lists!$S$4,AVERAGE(FORMULACIÓN!V247:W247),IF(FORMULACIÓN!$T247=Lists!$S$5,OFFSET(U247,0,COUNTA(V247:W247)),IF(FORMULACIÓN!$T247=Lists!$S$6,AVERAGE(V247:W247),""))))),"")</f>
        <v/>
      </c>
      <c r="Y247" s="20" t="str">
        <f ca="1">IF($R247=Lists!$R$3,TEXT(FORMULACIÓN!X247,"00,00%"),IF(FORMULACIÓN!X247=0,0,TEXT(FORMULACIÓN!X247,"##.###")))</f>
        <v/>
      </c>
      <c r="Z247" s="93"/>
      <c r="AA247" s="94"/>
      <c r="AB247" s="95"/>
      <c r="AC247" s="95"/>
      <c r="AD247" s="95"/>
      <c r="AE247" s="95"/>
      <c r="AF247" s="95"/>
      <c r="AG247" s="95"/>
      <c r="AH247" s="95"/>
      <c r="AI247" s="95"/>
      <c r="AJ247" s="95"/>
      <c r="AK247" s="95"/>
      <c r="AL247" s="95"/>
      <c r="AM247" s="95"/>
      <c r="BD247" s="30"/>
      <c r="BE247" s="30"/>
      <c r="BF247" s="30"/>
      <c r="BG247" s="30"/>
      <c r="BH247" s="30"/>
      <c r="BI247" s="30"/>
      <c r="BJ247" s="30"/>
      <c r="BK247" s="30"/>
      <c r="BL247" s="30"/>
      <c r="BM247" s="30"/>
      <c r="BN247" s="105"/>
      <c r="BW247" s="1"/>
    </row>
    <row r="248" spans="1:75" s="32" customFormat="1" ht="15.6" hidden="1">
      <c r="A248" s="20" t="str">
        <f t="shared" si="3"/>
        <v/>
      </c>
      <c r="B248" s="153"/>
      <c r="C248" s="21"/>
      <c r="D248" s="20" t="str">
        <f>IFERROR(VLOOKUP(FORMULACIÓN!C248,Lists!$A$2:$B$6,2,FALSE),"")</f>
        <v/>
      </c>
      <c r="E248" s="21"/>
      <c r="F248" s="21"/>
      <c r="G248" s="21"/>
      <c r="H248" s="21"/>
      <c r="I248" s="47"/>
      <c r="J248" s="104"/>
      <c r="K248" s="47"/>
      <c r="L248" s="21"/>
      <c r="M248" s="24"/>
      <c r="N248" s="24"/>
      <c r="O248" s="21"/>
      <c r="P248" s="21"/>
      <c r="Q248" s="21"/>
      <c r="R248" s="21"/>
      <c r="S248" s="21"/>
      <c r="T248" s="21"/>
      <c r="U248" s="126"/>
      <c r="V248" s="96"/>
      <c r="W248" s="96"/>
      <c r="X248" s="21" t="str">
        <f ca="1">IFERROR(IF($T248=Lists!$S$2,SUM(FORMULACIÓN!U248:W248),IF(FORMULACIÓN!$T248=Lists!$S$3,SUM(FORMULACIÓN!V248:W248),IF(FORMULACIÓN!$T248=Lists!$S$4,AVERAGE(FORMULACIÓN!V248:W248),IF(FORMULACIÓN!$T248=Lists!$S$5,OFFSET(U248,0,COUNTA(V248:W248)),IF(FORMULACIÓN!$T248=Lists!$S$6,AVERAGE(V248:W248),""))))),"")</f>
        <v/>
      </c>
      <c r="Y248" s="20" t="str">
        <f ca="1">IF($R248=Lists!$R$3,TEXT(FORMULACIÓN!X248,"00,00%"),IF(FORMULACIÓN!X248=0,0,TEXT(FORMULACIÓN!X248,"##.###")))</f>
        <v/>
      </c>
      <c r="Z248" s="93"/>
      <c r="AA248" s="94"/>
      <c r="AB248" s="95"/>
      <c r="AC248" s="95"/>
      <c r="AD248" s="95"/>
      <c r="AE248" s="95"/>
      <c r="AF248" s="95"/>
      <c r="AG248" s="95"/>
      <c r="AH248" s="95"/>
      <c r="AI248" s="95"/>
      <c r="AJ248" s="95"/>
      <c r="AK248" s="95"/>
      <c r="AL248" s="95"/>
      <c r="AM248" s="95"/>
      <c r="BD248" s="30"/>
      <c r="BE248" s="30"/>
      <c r="BF248" s="30"/>
      <c r="BG248" s="30"/>
      <c r="BH248" s="30"/>
      <c r="BI248" s="30"/>
      <c r="BJ248" s="30"/>
      <c r="BK248" s="30"/>
      <c r="BL248" s="30"/>
      <c r="BM248" s="30"/>
      <c r="BN248" s="105"/>
      <c r="BW248" s="1"/>
    </row>
    <row r="249" spans="1:75" s="32" customFormat="1" ht="15.6" hidden="1">
      <c r="A249" s="20" t="str">
        <f t="shared" si="3"/>
        <v/>
      </c>
      <c r="B249" s="153"/>
      <c r="C249" s="21"/>
      <c r="D249" s="20" t="str">
        <f>IFERROR(VLOOKUP(FORMULACIÓN!C249,Lists!$A$2:$B$6,2,FALSE),"")</f>
        <v/>
      </c>
      <c r="E249" s="21"/>
      <c r="F249" s="21"/>
      <c r="G249" s="21"/>
      <c r="H249" s="21"/>
      <c r="I249" s="47"/>
      <c r="J249" s="104"/>
      <c r="K249" s="47"/>
      <c r="L249" s="21"/>
      <c r="M249" s="24"/>
      <c r="N249" s="24"/>
      <c r="O249" s="21"/>
      <c r="P249" s="21"/>
      <c r="Q249" s="21"/>
      <c r="R249" s="21"/>
      <c r="S249" s="21"/>
      <c r="T249" s="21"/>
      <c r="U249" s="126"/>
      <c r="V249" s="96"/>
      <c r="W249" s="96"/>
      <c r="X249" s="21" t="str">
        <f ca="1">IFERROR(IF($T249=Lists!$S$2,SUM(FORMULACIÓN!U249:W249),IF(FORMULACIÓN!$T249=Lists!$S$3,SUM(FORMULACIÓN!V249:W249),IF(FORMULACIÓN!$T249=Lists!$S$4,AVERAGE(FORMULACIÓN!V249:W249),IF(FORMULACIÓN!$T249=Lists!$S$5,OFFSET(U249,0,COUNTA(V249:W249)),IF(FORMULACIÓN!$T249=Lists!$S$6,AVERAGE(V249:W249),""))))),"")</f>
        <v/>
      </c>
      <c r="Y249" s="20" t="str">
        <f ca="1">IF($R249=Lists!$R$3,TEXT(FORMULACIÓN!X249,"00,00%"),IF(FORMULACIÓN!X249=0,0,TEXT(FORMULACIÓN!X249,"##.###")))</f>
        <v/>
      </c>
      <c r="Z249" s="93"/>
      <c r="AA249" s="94"/>
      <c r="AB249" s="95"/>
      <c r="AC249" s="95"/>
      <c r="AD249" s="95"/>
      <c r="AE249" s="95"/>
      <c r="AF249" s="95"/>
      <c r="AG249" s="95"/>
      <c r="AH249" s="95"/>
      <c r="AI249" s="95"/>
      <c r="AJ249" s="95"/>
      <c r="AK249" s="95"/>
      <c r="AL249" s="95"/>
      <c r="AM249" s="95"/>
      <c r="BD249" s="30"/>
      <c r="BE249" s="30"/>
      <c r="BF249" s="30"/>
      <c r="BG249" s="30"/>
      <c r="BH249" s="30"/>
      <c r="BI249" s="30"/>
      <c r="BJ249" s="30"/>
      <c r="BK249" s="30"/>
      <c r="BL249" s="30"/>
      <c r="BM249" s="30"/>
      <c r="BN249" s="105"/>
      <c r="BW249" s="1"/>
    </row>
    <row r="250" spans="1:75" s="32" customFormat="1" ht="15.6" hidden="1">
      <c r="A250" s="20" t="str">
        <f t="shared" si="3"/>
        <v/>
      </c>
      <c r="B250" s="153"/>
      <c r="C250" s="21"/>
      <c r="D250" s="20" t="str">
        <f>IFERROR(VLOOKUP(FORMULACIÓN!C250,Lists!$A$2:$B$6,2,FALSE),"")</f>
        <v/>
      </c>
      <c r="E250" s="21"/>
      <c r="F250" s="21"/>
      <c r="G250" s="21"/>
      <c r="H250" s="21"/>
      <c r="I250" s="47"/>
      <c r="J250" s="104"/>
      <c r="K250" s="47"/>
      <c r="L250" s="21"/>
      <c r="M250" s="24"/>
      <c r="N250" s="24"/>
      <c r="O250" s="21"/>
      <c r="P250" s="21"/>
      <c r="Q250" s="21"/>
      <c r="R250" s="21"/>
      <c r="S250" s="21"/>
      <c r="T250" s="21"/>
      <c r="U250" s="126"/>
      <c r="V250" s="96"/>
      <c r="W250" s="96"/>
      <c r="X250" s="21" t="str">
        <f ca="1">IFERROR(IF($T250=Lists!$S$2,SUM(FORMULACIÓN!U250:W250),IF(FORMULACIÓN!$T250=Lists!$S$3,SUM(FORMULACIÓN!V250:W250),IF(FORMULACIÓN!$T250=Lists!$S$4,AVERAGE(FORMULACIÓN!V250:W250),IF(FORMULACIÓN!$T250=Lists!$S$5,OFFSET(U250,0,COUNTA(V250:W250)),IF(FORMULACIÓN!$T250=Lists!$S$6,AVERAGE(V250:W250),""))))),"")</f>
        <v/>
      </c>
      <c r="Y250" s="20" t="str">
        <f ca="1">IF($R250=Lists!$R$3,TEXT(FORMULACIÓN!X250,"00,00%"),IF(FORMULACIÓN!X250=0,0,TEXT(FORMULACIÓN!X250,"##.###")))</f>
        <v/>
      </c>
      <c r="Z250" s="93"/>
      <c r="AA250" s="94"/>
      <c r="AB250" s="95"/>
      <c r="AC250" s="95"/>
      <c r="AD250" s="95"/>
      <c r="AE250" s="95"/>
      <c r="AF250" s="95"/>
      <c r="AG250" s="95"/>
      <c r="AH250" s="95"/>
      <c r="AI250" s="95"/>
      <c r="AJ250" s="95"/>
      <c r="AK250" s="95"/>
      <c r="AL250" s="95"/>
      <c r="AM250" s="95"/>
      <c r="BD250" s="30"/>
      <c r="BE250" s="30"/>
      <c r="BF250" s="30"/>
      <c r="BG250" s="30"/>
      <c r="BH250" s="30"/>
      <c r="BI250" s="30"/>
      <c r="BJ250" s="30"/>
      <c r="BK250" s="30"/>
      <c r="BL250" s="30"/>
      <c r="BM250" s="30"/>
      <c r="BN250" s="105"/>
      <c r="BW250" s="1"/>
    </row>
    <row r="251" spans="1:75" s="32" customFormat="1" ht="15.6" hidden="1">
      <c r="A251" s="20" t="str">
        <f t="shared" si="3"/>
        <v/>
      </c>
      <c r="B251" s="153"/>
      <c r="C251" s="21"/>
      <c r="D251" s="20" t="str">
        <f>IFERROR(VLOOKUP(FORMULACIÓN!C251,Lists!$A$2:$B$6,2,FALSE),"")</f>
        <v/>
      </c>
      <c r="E251" s="21"/>
      <c r="F251" s="21"/>
      <c r="G251" s="21"/>
      <c r="H251" s="21"/>
      <c r="I251" s="47"/>
      <c r="J251" s="104"/>
      <c r="K251" s="47"/>
      <c r="L251" s="21"/>
      <c r="M251" s="24"/>
      <c r="N251" s="24"/>
      <c r="O251" s="21"/>
      <c r="P251" s="21"/>
      <c r="Q251" s="21"/>
      <c r="R251" s="21"/>
      <c r="S251" s="21"/>
      <c r="T251" s="21"/>
      <c r="U251" s="126"/>
      <c r="V251" s="21"/>
      <c r="W251" s="21"/>
      <c r="X251" s="21" t="str">
        <f ca="1">IFERROR(IF($T251=Lists!$S$2,SUM(FORMULACIÓN!U251:W251),IF(FORMULACIÓN!$T251=Lists!$S$3,SUM(FORMULACIÓN!V251:W251),IF(FORMULACIÓN!$T251=Lists!$S$4,AVERAGE(FORMULACIÓN!V251:W251),IF(FORMULACIÓN!$T251=Lists!$S$5,OFFSET(U251,0,COUNTA(V251:W251)),IF(FORMULACIÓN!$T251=Lists!$S$6,AVERAGE(V251:W251),""))))),"")</f>
        <v/>
      </c>
      <c r="Y251" s="20" t="str">
        <f ca="1">IF($R251=Lists!$R$3,TEXT(FORMULACIÓN!X251,"00,00%"),IF(FORMULACIÓN!X251=0,0,TEXT(FORMULACIÓN!X251,"##.###")))</f>
        <v/>
      </c>
      <c r="Z251" s="93"/>
      <c r="AA251" s="94"/>
      <c r="AB251" s="95"/>
      <c r="AC251" s="95"/>
      <c r="AD251" s="95"/>
      <c r="AE251" s="95"/>
      <c r="AF251" s="95"/>
      <c r="AG251" s="95"/>
      <c r="AH251" s="95"/>
      <c r="AI251" s="95"/>
      <c r="AJ251" s="95"/>
      <c r="AK251" s="95"/>
      <c r="AL251" s="95"/>
      <c r="AM251" s="95"/>
      <c r="BD251" s="30"/>
      <c r="BE251" s="30"/>
      <c r="BF251" s="30"/>
      <c r="BG251" s="30"/>
      <c r="BH251" s="30"/>
      <c r="BI251" s="30"/>
      <c r="BJ251" s="30"/>
      <c r="BK251" s="30"/>
      <c r="BL251" s="30"/>
      <c r="BM251" s="30"/>
      <c r="BN251" s="105"/>
      <c r="BW251" s="1"/>
    </row>
    <row r="252" spans="1:75" s="32" customFormat="1" ht="15.6" hidden="1">
      <c r="A252" s="20" t="str">
        <f t="shared" si="3"/>
        <v/>
      </c>
      <c r="B252" s="153"/>
      <c r="C252" s="21"/>
      <c r="D252" s="20" t="str">
        <f>IFERROR(VLOOKUP(FORMULACIÓN!C252,Lists!$A$2:$B$6,2,FALSE),"")</f>
        <v/>
      </c>
      <c r="E252" s="21"/>
      <c r="F252" s="21"/>
      <c r="G252" s="21"/>
      <c r="H252" s="21"/>
      <c r="I252" s="47"/>
      <c r="J252" s="104"/>
      <c r="K252" s="47"/>
      <c r="L252" s="21"/>
      <c r="M252" s="24"/>
      <c r="N252" s="24"/>
      <c r="O252" s="21"/>
      <c r="P252" s="21"/>
      <c r="Q252" s="21"/>
      <c r="R252" s="21"/>
      <c r="S252" s="21"/>
      <c r="T252" s="21"/>
      <c r="U252" s="21"/>
      <c r="V252" s="21"/>
      <c r="W252" s="21"/>
      <c r="X252" s="21" t="str">
        <f ca="1">IFERROR(IF($T252=Lists!$S$2,SUM(FORMULACIÓN!U252:W252),IF(FORMULACIÓN!$T252=Lists!$S$3,SUM(FORMULACIÓN!V252:W252),IF(FORMULACIÓN!$T252=Lists!$S$4,AVERAGE(FORMULACIÓN!V252:W252),IF(FORMULACIÓN!$T252=Lists!$S$5,OFFSET(U252,0,COUNTA(V252:W252)),IF(FORMULACIÓN!$T252=Lists!$S$6,AVERAGE(V252:W252),""))))),"")</f>
        <v/>
      </c>
      <c r="Y252" s="20" t="str">
        <f ca="1">IF($R252=Lists!$R$3,TEXT(FORMULACIÓN!X252,"00,00%"),IF(FORMULACIÓN!X252=0,0,TEXT(FORMULACIÓN!X252,"##.###")))</f>
        <v/>
      </c>
      <c r="Z252" s="93"/>
      <c r="AA252" s="94"/>
      <c r="AB252" s="95"/>
      <c r="AC252" s="95"/>
      <c r="AD252" s="95"/>
      <c r="AE252" s="95"/>
      <c r="AF252" s="95"/>
      <c r="AG252" s="95"/>
      <c r="AH252" s="95"/>
      <c r="AI252" s="95"/>
      <c r="AJ252" s="95"/>
      <c r="AK252" s="95"/>
      <c r="AL252" s="95"/>
      <c r="AM252" s="95"/>
      <c r="BD252" s="30"/>
      <c r="BE252" s="30"/>
      <c r="BF252" s="30"/>
      <c r="BG252" s="30"/>
      <c r="BH252" s="30"/>
      <c r="BI252" s="30"/>
      <c r="BJ252" s="30"/>
      <c r="BK252" s="30"/>
      <c r="BL252" s="30"/>
      <c r="BM252" s="30"/>
      <c r="BN252" s="105"/>
      <c r="BW252" s="1"/>
    </row>
    <row r="253" spans="1:75" s="32" customFormat="1" ht="15.6" hidden="1">
      <c r="A253" s="20" t="str">
        <f t="shared" si="3"/>
        <v/>
      </c>
      <c r="B253" s="153"/>
      <c r="C253" s="21"/>
      <c r="D253" s="20" t="str">
        <f>IFERROR(VLOOKUP(FORMULACIÓN!C253,Lists!$A$2:$B$6,2,FALSE),"")</f>
        <v/>
      </c>
      <c r="E253" s="21"/>
      <c r="F253" s="21"/>
      <c r="G253" s="21"/>
      <c r="H253" s="21"/>
      <c r="I253" s="47"/>
      <c r="J253" s="104"/>
      <c r="K253" s="47"/>
      <c r="L253" s="21"/>
      <c r="M253" s="24"/>
      <c r="N253" s="24"/>
      <c r="O253" s="21"/>
      <c r="P253" s="21"/>
      <c r="Q253" s="21"/>
      <c r="R253" s="21"/>
      <c r="S253" s="21"/>
      <c r="T253" s="21"/>
      <c r="U253" s="21"/>
      <c r="V253" s="21"/>
      <c r="W253" s="21"/>
      <c r="X253" s="21" t="str">
        <f ca="1">IFERROR(IF($T253=Lists!$S$2,SUM(FORMULACIÓN!U253:W253),IF(FORMULACIÓN!$T253=Lists!$S$3,SUM(FORMULACIÓN!V253:W253),IF(FORMULACIÓN!$T253=Lists!$S$4,AVERAGE(FORMULACIÓN!V253:W253),IF(FORMULACIÓN!$T253=Lists!$S$5,OFFSET(U253,0,COUNTA(V253:W253)),IF(FORMULACIÓN!$T253=Lists!$S$6,AVERAGE(V253:W253),""))))),"")</f>
        <v/>
      </c>
      <c r="Y253" s="20" t="str">
        <f ca="1">IF($R253=Lists!$R$3,TEXT(FORMULACIÓN!X253,"00,00%"),IF(FORMULACIÓN!X253=0,0,TEXT(FORMULACIÓN!X253,"##.###")))</f>
        <v/>
      </c>
      <c r="Z253" s="93"/>
      <c r="AA253" s="94"/>
      <c r="AB253" s="95"/>
      <c r="AC253" s="95"/>
      <c r="AD253" s="95"/>
      <c r="AE253" s="95"/>
      <c r="AF253" s="95"/>
      <c r="AG253" s="95"/>
      <c r="AH253" s="95"/>
      <c r="AI253" s="95"/>
      <c r="AJ253" s="95"/>
      <c r="AK253" s="95"/>
      <c r="AL253" s="95"/>
      <c r="AM253" s="95"/>
      <c r="BD253" s="30"/>
      <c r="BE253" s="30"/>
      <c r="BF253" s="30"/>
      <c r="BG253" s="30"/>
      <c r="BH253" s="30"/>
      <c r="BI253" s="30"/>
      <c r="BJ253" s="30"/>
      <c r="BK253" s="30"/>
      <c r="BL253" s="30"/>
      <c r="BM253" s="30"/>
      <c r="BN253" s="105"/>
      <c r="BW253" s="1"/>
    </row>
    <row r="254" spans="1:75" s="32" customFormat="1" ht="15.6" hidden="1">
      <c r="A254" s="20" t="str">
        <f t="shared" si="3"/>
        <v/>
      </c>
      <c r="B254" s="153"/>
      <c r="C254" s="21"/>
      <c r="D254" s="20" t="str">
        <f>IFERROR(VLOOKUP(FORMULACIÓN!C254,Lists!$A$2:$B$6,2,FALSE),"")</f>
        <v/>
      </c>
      <c r="E254" s="21"/>
      <c r="F254" s="21"/>
      <c r="G254" s="21"/>
      <c r="H254" s="21"/>
      <c r="I254" s="47"/>
      <c r="J254" s="104"/>
      <c r="K254" s="47"/>
      <c r="L254" s="21"/>
      <c r="M254" s="24"/>
      <c r="N254" s="24"/>
      <c r="O254" s="21"/>
      <c r="P254" s="21"/>
      <c r="Q254" s="21"/>
      <c r="R254" s="21"/>
      <c r="S254" s="21"/>
      <c r="T254" s="21"/>
      <c r="U254" s="21"/>
      <c r="V254" s="21"/>
      <c r="W254" s="21"/>
      <c r="X254" s="21" t="str">
        <f ca="1">IFERROR(IF($T254=Lists!$S$2,SUM(FORMULACIÓN!U254:W254),IF(FORMULACIÓN!$T254=Lists!$S$3,SUM(FORMULACIÓN!V254:W254),IF(FORMULACIÓN!$T254=Lists!$S$4,AVERAGE(FORMULACIÓN!V254:W254),IF(FORMULACIÓN!$T254=Lists!$S$5,OFFSET(U254,0,COUNTA(V254:W254)),IF(FORMULACIÓN!$T254=Lists!$S$6,AVERAGE(V254:W254),""))))),"")</f>
        <v/>
      </c>
      <c r="Y254" s="20" t="str">
        <f ca="1">IF($R254=Lists!$R$3,TEXT(FORMULACIÓN!X254,"00,00%"),IF(FORMULACIÓN!X254=0,0,TEXT(FORMULACIÓN!X254,"##.###")))</f>
        <v/>
      </c>
      <c r="Z254" s="93"/>
      <c r="AA254" s="94"/>
      <c r="AB254" s="95"/>
      <c r="AC254" s="95"/>
      <c r="AD254" s="95"/>
      <c r="AE254" s="95"/>
      <c r="AF254" s="95"/>
      <c r="AG254" s="95"/>
      <c r="AH254" s="95"/>
      <c r="AI254" s="95"/>
      <c r="AJ254" s="95"/>
      <c r="AK254" s="95"/>
      <c r="AL254" s="95"/>
      <c r="AM254" s="95"/>
      <c r="BD254" s="30"/>
      <c r="BE254" s="30"/>
      <c r="BF254" s="30"/>
      <c r="BG254" s="30"/>
      <c r="BH254" s="30"/>
      <c r="BI254" s="30"/>
      <c r="BJ254" s="30"/>
      <c r="BK254" s="30"/>
      <c r="BL254" s="30"/>
      <c r="BM254" s="30"/>
      <c r="BN254" s="105"/>
      <c r="BW254" s="1"/>
    </row>
    <row r="255" spans="1:75" s="32" customFormat="1" ht="15.6" hidden="1">
      <c r="A255" s="20" t="str">
        <f t="shared" si="3"/>
        <v/>
      </c>
      <c r="B255" s="153"/>
      <c r="C255" s="21"/>
      <c r="D255" s="20" t="str">
        <f>IFERROR(VLOOKUP(FORMULACIÓN!C255,Lists!$A$2:$B$6,2,FALSE),"")</f>
        <v/>
      </c>
      <c r="E255" s="21"/>
      <c r="F255" s="21"/>
      <c r="G255" s="21"/>
      <c r="H255" s="21"/>
      <c r="I255" s="47"/>
      <c r="J255" s="104"/>
      <c r="K255" s="47"/>
      <c r="L255" s="21"/>
      <c r="M255" s="24"/>
      <c r="N255" s="24"/>
      <c r="O255" s="21"/>
      <c r="P255" s="21"/>
      <c r="Q255" s="21"/>
      <c r="R255" s="21"/>
      <c r="S255" s="21"/>
      <c r="T255" s="21"/>
      <c r="U255" s="126"/>
      <c r="V255" s="96"/>
      <c r="W255" s="96"/>
      <c r="X255" s="21" t="str">
        <f ca="1">IFERROR(IF($T255=Lists!$S$2,SUM(FORMULACIÓN!U255:W255),IF(FORMULACIÓN!$T255=Lists!$S$3,SUM(FORMULACIÓN!V255:W255),IF(FORMULACIÓN!$T255=Lists!$S$4,AVERAGE(FORMULACIÓN!V255:W255),IF(FORMULACIÓN!$T255=Lists!$S$5,OFFSET(U255,0,COUNTA(V255:W255)),IF(FORMULACIÓN!$T255=Lists!$S$6,AVERAGE(V255:W255),""))))),"")</f>
        <v/>
      </c>
      <c r="Y255" s="20" t="str">
        <f ca="1">IF($R255=Lists!$R$3,TEXT(FORMULACIÓN!X255,"00,00%"),IF(FORMULACIÓN!X255=0,0,TEXT(FORMULACIÓN!X255,"##.###")))</f>
        <v/>
      </c>
      <c r="Z255" s="93"/>
      <c r="AA255" s="94"/>
      <c r="AB255" s="95"/>
      <c r="AC255" s="95"/>
      <c r="AD255" s="95"/>
      <c r="AE255" s="95"/>
      <c r="AF255" s="95"/>
      <c r="AG255" s="95"/>
      <c r="AH255" s="95"/>
      <c r="AI255" s="95"/>
      <c r="AJ255" s="95"/>
      <c r="AK255" s="95"/>
      <c r="AL255" s="95"/>
      <c r="AM255" s="95"/>
      <c r="BD255" s="30"/>
      <c r="BE255" s="30"/>
      <c r="BF255" s="30"/>
      <c r="BG255" s="30"/>
      <c r="BH255" s="30"/>
      <c r="BI255" s="30"/>
      <c r="BJ255" s="30"/>
      <c r="BK255" s="30"/>
      <c r="BL255" s="30"/>
      <c r="BM255" s="30"/>
      <c r="BN255" s="105"/>
      <c r="BW255" s="1"/>
    </row>
    <row r="256" spans="1:75" s="32" customFormat="1" ht="15.6" hidden="1">
      <c r="A256" s="20" t="str">
        <f t="shared" si="3"/>
        <v/>
      </c>
      <c r="B256" s="153"/>
      <c r="C256" s="21"/>
      <c r="D256" s="20" t="str">
        <f>IFERROR(VLOOKUP(FORMULACIÓN!C256,Lists!$A$2:$B$6,2,FALSE),"")</f>
        <v/>
      </c>
      <c r="E256" s="21"/>
      <c r="F256" s="21"/>
      <c r="G256" s="21"/>
      <c r="H256" s="21"/>
      <c r="I256" s="47"/>
      <c r="J256" s="104"/>
      <c r="K256" s="47"/>
      <c r="L256" s="21"/>
      <c r="M256" s="24"/>
      <c r="N256" s="24"/>
      <c r="O256" s="21"/>
      <c r="P256" s="21"/>
      <c r="Q256" s="21"/>
      <c r="R256" s="21"/>
      <c r="S256" s="21"/>
      <c r="T256" s="21"/>
      <c r="U256" s="126"/>
      <c r="V256" s="96"/>
      <c r="W256" s="96"/>
      <c r="X256" s="21" t="str">
        <f ca="1">IFERROR(IF($T256=Lists!$S$2,SUM(FORMULACIÓN!U256:W256),IF(FORMULACIÓN!$T256=Lists!$S$3,SUM(FORMULACIÓN!V256:W256),IF(FORMULACIÓN!$T256=Lists!$S$4,AVERAGE(FORMULACIÓN!V256:W256),IF(FORMULACIÓN!$T256=Lists!$S$5,OFFSET(U256,0,COUNTA(V256:W256)),IF(FORMULACIÓN!$T256=Lists!$S$6,AVERAGE(V256:W256),""))))),"")</f>
        <v/>
      </c>
      <c r="Y256" s="20" t="str">
        <f ca="1">IF($R256=Lists!$R$3,TEXT(FORMULACIÓN!X256,"00,00%"),IF(FORMULACIÓN!X256=0,0,TEXT(FORMULACIÓN!X256,"##.###")))</f>
        <v/>
      </c>
      <c r="Z256" s="93"/>
      <c r="AA256" s="94"/>
      <c r="AB256" s="95"/>
      <c r="AC256" s="95"/>
      <c r="AD256" s="95"/>
      <c r="AE256" s="95"/>
      <c r="AF256" s="95"/>
      <c r="AG256" s="95"/>
      <c r="AH256" s="95"/>
      <c r="AI256" s="95"/>
      <c r="AJ256" s="95"/>
      <c r="AK256" s="95"/>
      <c r="AL256" s="95"/>
      <c r="AM256" s="95"/>
      <c r="BD256" s="30"/>
      <c r="BE256" s="30"/>
      <c r="BF256" s="30"/>
      <c r="BG256" s="30"/>
      <c r="BH256" s="30"/>
      <c r="BI256" s="30"/>
      <c r="BJ256" s="30"/>
      <c r="BK256" s="30"/>
      <c r="BL256" s="30"/>
      <c r="BM256" s="30"/>
      <c r="BN256" s="105"/>
      <c r="BW256" s="1"/>
    </row>
    <row r="257" spans="1:75" s="32" customFormat="1" ht="15.6" hidden="1">
      <c r="A257" s="20" t="str">
        <f t="shared" si="3"/>
        <v/>
      </c>
      <c r="B257" s="153"/>
      <c r="C257" s="21"/>
      <c r="D257" s="20" t="str">
        <f>IFERROR(VLOOKUP(FORMULACIÓN!C257,Lists!$A$2:$B$6,2,FALSE),"")</f>
        <v/>
      </c>
      <c r="E257" s="21"/>
      <c r="F257" s="21"/>
      <c r="G257" s="21"/>
      <c r="H257" s="21"/>
      <c r="I257" s="47"/>
      <c r="J257" s="104"/>
      <c r="K257" s="47"/>
      <c r="L257" s="21"/>
      <c r="M257" s="24"/>
      <c r="N257" s="24"/>
      <c r="O257" s="21"/>
      <c r="P257" s="21"/>
      <c r="Q257" s="21"/>
      <c r="R257" s="21"/>
      <c r="S257" s="21"/>
      <c r="T257" s="21"/>
      <c r="U257" s="126"/>
      <c r="V257" s="96"/>
      <c r="W257" s="96"/>
      <c r="X257" s="21" t="str">
        <f ca="1">IFERROR(IF($T257=Lists!$S$2,SUM(FORMULACIÓN!U257:W257),IF(FORMULACIÓN!$T257=Lists!$S$3,SUM(FORMULACIÓN!V257:W257),IF(FORMULACIÓN!$T257=Lists!$S$4,AVERAGE(FORMULACIÓN!V257:W257),IF(FORMULACIÓN!$T257=Lists!$S$5,OFFSET(U257,0,COUNTA(V257:W257)),IF(FORMULACIÓN!$T257=Lists!$S$6,AVERAGE(V257:W257),""))))),"")</f>
        <v/>
      </c>
      <c r="Y257" s="20" t="str">
        <f ca="1">IF($R257=Lists!$R$3,TEXT(FORMULACIÓN!X257,"00,00%"),IF(FORMULACIÓN!X257=0,0,TEXT(FORMULACIÓN!X257,"##.###")))</f>
        <v/>
      </c>
      <c r="Z257" s="93"/>
      <c r="AA257" s="94"/>
      <c r="AB257" s="95"/>
      <c r="AC257" s="95"/>
      <c r="AD257" s="95"/>
      <c r="AE257" s="95"/>
      <c r="AF257" s="95"/>
      <c r="AG257" s="95"/>
      <c r="AH257" s="95"/>
      <c r="AI257" s="95"/>
      <c r="AJ257" s="95"/>
      <c r="AK257" s="95"/>
      <c r="AL257" s="95"/>
      <c r="AM257" s="95"/>
      <c r="BD257" s="30"/>
      <c r="BE257" s="30"/>
      <c r="BF257" s="30"/>
      <c r="BG257" s="30"/>
      <c r="BH257" s="30"/>
      <c r="BI257" s="30"/>
      <c r="BJ257" s="30"/>
      <c r="BK257" s="30"/>
      <c r="BL257" s="30"/>
      <c r="BM257" s="30"/>
      <c r="BN257" s="105"/>
      <c r="BW257" s="1"/>
    </row>
    <row r="258" spans="1:75" s="32" customFormat="1" ht="15.6" hidden="1">
      <c r="A258" s="20" t="str">
        <f t="shared" si="3"/>
        <v/>
      </c>
      <c r="B258" s="153"/>
      <c r="C258" s="21"/>
      <c r="D258" s="20" t="str">
        <f>IFERROR(VLOOKUP(FORMULACIÓN!C258,Lists!$A$2:$B$6,2,FALSE),"")</f>
        <v/>
      </c>
      <c r="E258" s="21"/>
      <c r="F258" s="21"/>
      <c r="G258" s="21"/>
      <c r="H258" s="21"/>
      <c r="I258" s="47"/>
      <c r="J258" s="104"/>
      <c r="K258" s="47"/>
      <c r="L258" s="21"/>
      <c r="M258" s="125"/>
      <c r="N258" s="24"/>
      <c r="O258" s="21"/>
      <c r="P258" s="21"/>
      <c r="Q258" s="21"/>
      <c r="R258" s="21"/>
      <c r="S258" s="21"/>
      <c r="T258" s="21"/>
      <c r="U258" s="21"/>
      <c r="V258" s="21"/>
      <c r="W258" s="21"/>
      <c r="X258" s="21" t="str">
        <f ca="1">IFERROR(IF($T258=Lists!$S$2,SUM(FORMULACIÓN!U258:W258),IF(FORMULACIÓN!$T258=Lists!$S$3,SUM(FORMULACIÓN!V258:W258),IF(FORMULACIÓN!$T258=Lists!$S$4,AVERAGE(FORMULACIÓN!V258:W258),IF(FORMULACIÓN!$T258=Lists!$S$5,OFFSET(U258,0,COUNTA(V258:W258)),IF(FORMULACIÓN!$T258=Lists!$S$6,AVERAGE(V258:W258),""))))),"")</f>
        <v/>
      </c>
      <c r="Y258" s="20" t="str">
        <f ca="1">IF($R258=Lists!$R$3,TEXT(FORMULACIÓN!X258,"00,00%"),IF(FORMULACIÓN!X258=0,0,TEXT(FORMULACIÓN!X258,"##.###")))</f>
        <v/>
      </c>
      <c r="Z258" s="93"/>
      <c r="AA258" s="94"/>
      <c r="AB258" s="95"/>
      <c r="AC258" s="95"/>
      <c r="AD258" s="95"/>
      <c r="AE258" s="95"/>
      <c r="AF258" s="95"/>
      <c r="AG258" s="95"/>
      <c r="AH258" s="95"/>
      <c r="AI258" s="95"/>
      <c r="AJ258" s="95"/>
      <c r="AK258" s="95"/>
      <c r="AL258" s="95"/>
      <c r="AM258" s="95"/>
      <c r="BD258" s="30"/>
      <c r="BE258" s="30"/>
      <c r="BF258" s="30"/>
      <c r="BG258" s="30"/>
      <c r="BH258" s="30"/>
      <c r="BI258" s="30"/>
      <c r="BJ258" s="30"/>
      <c r="BK258" s="30"/>
      <c r="BL258" s="30"/>
      <c r="BM258" s="30"/>
      <c r="BN258" s="105"/>
      <c r="BW258" s="1"/>
    </row>
    <row r="259" spans="1:75" s="32" customFormat="1" ht="15.6" hidden="1">
      <c r="A259" s="20" t="str">
        <f t="shared" si="3"/>
        <v/>
      </c>
      <c r="B259" s="153"/>
      <c r="C259" s="21"/>
      <c r="D259" s="20" t="str">
        <f>IFERROR(VLOOKUP(FORMULACIÓN!C259,Lists!$A$2:$B$6,2,FALSE),"")</f>
        <v/>
      </c>
      <c r="E259" s="21"/>
      <c r="F259" s="21"/>
      <c r="G259" s="21"/>
      <c r="H259" s="21"/>
      <c r="I259" s="47"/>
      <c r="J259" s="104"/>
      <c r="K259" s="47"/>
      <c r="L259" s="21"/>
      <c r="M259" s="125"/>
      <c r="N259" s="24"/>
      <c r="O259" s="21"/>
      <c r="P259" s="21"/>
      <c r="Q259" s="21"/>
      <c r="R259" s="21"/>
      <c r="S259" s="21"/>
      <c r="T259" s="21"/>
      <c r="U259" s="21"/>
      <c r="V259" s="21"/>
      <c r="W259" s="21"/>
      <c r="X259" s="21" t="str">
        <f ca="1">IFERROR(IF($T259=Lists!$S$2,SUM(FORMULACIÓN!U259:W259),IF(FORMULACIÓN!$T259=Lists!$S$3,SUM(FORMULACIÓN!V259:W259),IF(FORMULACIÓN!$T259=Lists!$S$4,AVERAGE(FORMULACIÓN!V259:W259),IF(FORMULACIÓN!$T259=Lists!$S$5,OFFSET(U259,0,COUNTA(V259:W259)),IF(FORMULACIÓN!$T259=Lists!$S$6,AVERAGE(V259:W259),""))))),"")</f>
        <v/>
      </c>
      <c r="Y259" s="20" t="str">
        <f ca="1">IF($R259=Lists!$R$3,TEXT(FORMULACIÓN!X259,"00,00%"),IF(FORMULACIÓN!X259=0,0,TEXT(FORMULACIÓN!X259,"##.###")))</f>
        <v/>
      </c>
      <c r="Z259" s="93"/>
      <c r="AA259" s="94"/>
      <c r="AB259" s="95"/>
      <c r="AC259" s="95"/>
      <c r="AD259" s="95"/>
      <c r="AE259" s="95"/>
      <c r="AF259" s="95"/>
      <c r="AG259" s="95"/>
      <c r="AH259" s="95"/>
      <c r="AI259" s="95"/>
      <c r="AJ259" s="95"/>
      <c r="AK259" s="95"/>
      <c r="AL259" s="95"/>
      <c r="AM259" s="95"/>
      <c r="BD259" s="30"/>
      <c r="BE259" s="30"/>
      <c r="BF259" s="30"/>
      <c r="BG259" s="30"/>
      <c r="BH259" s="30"/>
      <c r="BI259" s="30"/>
      <c r="BJ259" s="30"/>
      <c r="BK259" s="30"/>
      <c r="BL259" s="30"/>
      <c r="BM259" s="30"/>
      <c r="BN259" s="105"/>
      <c r="BW259" s="1"/>
    </row>
    <row r="260" spans="1:75" s="32" customFormat="1" ht="15.6" hidden="1">
      <c r="A260" s="20" t="str">
        <f t="shared" si="3"/>
        <v/>
      </c>
      <c r="B260" s="153"/>
      <c r="C260" s="21"/>
      <c r="D260" s="20" t="str">
        <f>IFERROR(VLOOKUP(FORMULACIÓN!C260,Lists!$A$2:$B$6,2,FALSE),"")</f>
        <v/>
      </c>
      <c r="E260" s="21"/>
      <c r="F260" s="21"/>
      <c r="G260" s="21"/>
      <c r="H260" s="21"/>
      <c r="I260" s="47"/>
      <c r="J260" s="104"/>
      <c r="K260" s="47"/>
      <c r="L260" s="21"/>
      <c r="M260" s="125"/>
      <c r="N260" s="24"/>
      <c r="O260" s="21"/>
      <c r="P260" s="21"/>
      <c r="Q260" s="21"/>
      <c r="R260" s="21"/>
      <c r="S260" s="21"/>
      <c r="T260" s="21"/>
      <c r="U260" s="21"/>
      <c r="V260" s="21"/>
      <c r="W260" s="21"/>
      <c r="X260" s="21" t="str">
        <f ca="1">IFERROR(IF($T260=Lists!$S$2,SUM(FORMULACIÓN!U260:W260),IF(FORMULACIÓN!$T260=Lists!$S$3,SUM(FORMULACIÓN!V260:W260),IF(FORMULACIÓN!$T260=Lists!$S$4,AVERAGE(FORMULACIÓN!V260:W260),IF(FORMULACIÓN!$T260=Lists!$S$5,OFFSET(U260,0,COUNTA(V260:W260)),IF(FORMULACIÓN!$T260=Lists!$S$6,AVERAGE(V260:W260),""))))),"")</f>
        <v/>
      </c>
      <c r="Y260" s="20" t="str">
        <f ca="1">IF($R260=Lists!$R$3,TEXT(FORMULACIÓN!X260,"00,00%"),IF(FORMULACIÓN!X260=0,0,TEXT(FORMULACIÓN!X260,"##.###")))</f>
        <v/>
      </c>
      <c r="Z260" s="93"/>
      <c r="AA260" s="94"/>
      <c r="AB260" s="95"/>
      <c r="AC260" s="95"/>
      <c r="AD260" s="95"/>
      <c r="AE260" s="95"/>
      <c r="AF260" s="95"/>
      <c r="AG260" s="95"/>
      <c r="AH260" s="95"/>
      <c r="AI260" s="95"/>
      <c r="AJ260" s="95"/>
      <c r="AK260" s="95"/>
      <c r="AL260" s="95"/>
      <c r="AM260" s="95"/>
      <c r="BD260" s="30"/>
      <c r="BE260" s="30"/>
      <c r="BF260" s="30"/>
      <c r="BG260" s="30"/>
      <c r="BH260" s="30"/>
      <c r="BI260" s="30"/>
      <c r="BJ260" s="30"/>
      <c r="BK260" s="30"/>
      <c r="BL260" s="30"/>
      <c r="BM260" s="30"/>
      <c r="BN260" s="105"/>
      <c r="BW260" s="1"/>
    </row>
    <row r="261" spans="1:75" s="32" customFormat="1" ht="15.6" hidden="1">
      <c r="A261" s="20" t="str">
        <f t="shared" si="3"/>
        <v/>
      </c>
      <c r="B261" s="153"/>
      <c r="C261" s="21"/>
      <c r="D261" s="20" t="str">
        <f>IFERROR(VLOOKUP(FORMULACIÓN!C261,Lists!$A$2:$B$6,2,FALSE),"")</f>
        <v/>
      </c>
      <c r="E261" s="21"/>
      <c r="F261" s="21"/>
      <c r="G261" s="21"/>
      <c r="H261" s="21"/>
      <c r="I261" s="47"/>
      <c r="J261" s="104"/>
      <c r="K261" s="47"/>
      <c r="L261" s="21"/>
      <c r="M261" s="125"/>
      <c r="N261" s="24"/>
      <c r="O261" s="21"/>
      <c r="P261" s="21"/>
      <c r="Q261" s="21"/>
      <c r="R261" s="21"/>
      <c r="S261" s="21"/>
      <c r="T261" s="21"/>
      <c r="U261" s="21"/>
      <c r="V261" s="21"/>
      <c r="W261" s="21"/>
      <c r="X261" s="21" t="str">
        <f ca="1">IFERROR(IF($T261=Lists!$S$2,SUM(FORMULACIÓN!U261:W261),IF(FORMULACIÓN!$T261=Lists!$S$3,SUM(FORMULACIÓN!V261:W261),IF(FORMULACIÓN!$T261=Lists!$S$4,AVERAGE(FORMULACIÓN!V261:W261),IF(FORMULACIÓN!$T261=Lists!$S$5,OFFSET(U261,0,COUNTA(V261:W261)),IF(FORMULACIÓN!$T261=Lists!$S$6,AVERAGE(V261:W261),""))))),"")</f>
        <v/>
      </c>
      <c r="Y261" s="20" t="str">
        <f ca="1">IF($R261=Lists!$R$3,TEXT(FORMULACIÓN!X261,"00,00%"),IF(FORMULACIÓN!X261=0,0,TEXT(FORMULACIÓN!X261,"##.###")))</f>
        <v/>
      </c>
      <c r="Z261" s="93"/>
      <c r="AA261" s="94"/>
      <c r="AB261" s="95"/>
      <c r="AC261" s="95"/>
      <c r="AD261" s="95"/>
      <c r="AE261" s="95"/>
      <c r="AF261" s="95"/>
      <c r="AG261" s="95"/>
      <c r="AH261" s="95"/>
      <c r="AI261" s="95"/>
      <c r="AJ261" s="95"/>
      <c r="AK261" s="95"/>
      <c r="AL261" s="95"/>
      <c r="AM261" s="95"/>
      <c r="BD261" s="30"/>
      <c r="BE261" s="30"/>
      <c r="BF261" s="30"/>
      <c r="BG261" s="30"/>
      <c r="BH261" s="30"/>
      <c r="BI261" s="30"/>
      <c r="BJ261" s="30"/>
      <c r="BK261" s="30"/>
      <c r="BL261" s="30"/>
      <c r="BM261" s="30"/>
      <c r="BN261" s="105"/>
      <c r="BW261" s="1"/>
    </row>
    <row r="262" spans="1:75" s="32" customFormat="1" ht="15.6" hidden="1">
      <c r="A262" s="20" t="str">
        <f t="shared" si="3"/>
        <v/>
      </c>
      <c r="B262" s="153"/>
      <c r="C262" s="21"/>
      <c r="D262" s="20" t="str">
        <f>IFERROR(VLOOKUP(FORMULACIÓN!C262,Lists!$A$2:$B$6,2,FALSE),"")</f>
        <v/>
      </c>
      <c r="E262" s="21"/>
      <c r="F262" s="21"/>
      <c r="G262" s="21"/>
      <c r="H262" s="21"/>
      <c r="I262" s="47"/>
      <c r="J262" s="104"/>
      <c r="K262" s="47"/>
      <c r="L262" s="21"/>
      <c r="M262" s="125"/>
      <c r="N262" s="24"/>
      <c r="O262" s="21"/>
      <c r="P262" s="21"/>
      <c r="Q262" s="21"/>
      <c r="R262" s="21"/>
      <c r="S262" s="21"/>
      <c r="T262" s="21"/>
      <c r="U262" s="21"/>
      <c r="V262" s="21"/>
      <c r="W262" s="21"/>
      <c r="X262" s="21" t="str">
        <f ca="1">IFERROR(IF($T262=Lists!$S$2,SUM(FORMULACIÓN!U262:W262),IF(FORMULACIÓN!$T262=Lists!$S$3,SUM(FORMULACIÓN!V262:W262),IF(FORMULACIÓN!$T262=Lists!$S$4,AVERAGE(FORMULACIÓN!V262:W262),IF(FORMULACIÓN!$T262=Lists!$S$5,OFFSET(U262,0,COUNTA(V262:W262)),IF(FORMULACIÓN!$T262=Lists!$S$6,AVERAGE(V262:W262),""))))),"")</f>
        <v/>
      </c>
      <c r="Y262" s="20" t="str">
        <f ca="1">IF($R262=Lists!$R$3,TEXT(FORMULACIÓN!X262,"00,00%"),IF(FORMULACIÓN!X262=0,0,TEXT(FORMULACIÓN!X262,"##.###")))</f>
        <v/>
      </c>
      <c r="Z262" s="93"/>
      <c r="AA262" s="94"/>
      <c r="AB262" s="95"/>
      <c r="AC262" s="95"/>
      <c r="AD262" s="95"/>
      <c r="AE262" s="95"/>
      <c r="AF262" s="95"/>
      <c r="AG262" s="95"/>
      <c r="AH262" s="95"/>
      <c r="AI262" s="95"/>
      <c r="AJ262" s="95"/>
      <c r="AK262" s="95"/>
      <c r="AL262" s="95"/>
      <c r="AM262" s="95"/>
      <c r="BD262" s="30"/>
      <c r="BE262" s="30"/>
      <c r="BF262" s="30"/>
      <c r="BG262" s="30"/>
      <c r="BH262" s="30"/>
      <c r="BI262" s="30"/>
      <c r="BJ262" s="30"/>
      <c r="BK262" s="30"/>
      <c r="BL262" s="30"/>
      <c r="BM262" s="30"/>
      <c r="BN262" s="105"/>
      <c r="BW262" s="1"/>
    </row>
    <row r="263" spans="1:75" s="32" customFormat="1" ht="15.6" hidden="1">
      <c r="A263" s="20" t="str">
        <f t="shared" si="3"/>
        <v/>
      </c>
      <c r="B263" s="153"/>
      <c r="C263" s="21"/>
      <c r="D263" s="20" t="str">
        <f>IFERROR(VLOOKUP(FORMULACIÓN!C263,Lists!$A$2:$B$6,2,FALSE),"")</f>
        <v/>
      </c>
      <c r="E263" s="21"/>
      <c r="F263" s="21"/>
      <c r="G263" s="21"/>
      <c r="H263" s="21"/>
      <c r="I263" s="47"/>
      <c r="J263" s="104"/>
      <c r="K263" s="47"/>
      <c r="L263" s="21"/>
      <c r="M263" s="125"/>
      <c r="N263" s="24"/>
      <c r="O263" s="21"/>
      <c r="P263" s="21"/>
      <c r="Q263" s="21"/>
      <c r="R263" s="21"/>
      <c r="S263" s="21"/>
      <c r="T263" s="21"/>
      <c r="U263" s="21"/>
      <c r="V263" s="21"/>
      <c r="W263" s="21"/>
      <c r="X263" s="21" t="str">
        <f ca="1">IFERROR(IF($T263=Lists!$S$2,SUM(FORMULACIÓN!U263:W263),IF(FORMULACIÓN!$T263=Lists!$S$3,SUM(FORMULACIÓN!V263:W263),IF(FORMULACIÓN!$T263=Lists!$S$4,AVERAGE(FORMULACIÓN!V263:W263),IF(FORMULACIÓN!$T263=Lists!$S$5,OFFSET(U263,0,COUNTA(V263:W263)),IF(FORMULACIÓN!$T263=Lists!$S$6,AVERAGE(V263:W263),""))))),"")</f>
        <v/>
      </c>
      <c r="Y263" s="20" t="str">
        <f ca="1">IF($R263=Lists!$R$3,TEXT(FORMULACIÓN!X263,"00,00%"),IF(FORMULACIÓN!X263=0,0,TEXT(FORMULACIÓN!X263,"##.###")))</f>
        <v/>
      </c>
      <c r="Z263" s="93"/>
      <c r="AA263" s="94"/>
      <c r="AB263" s="95"/>
      <c r="AC263" s="95"/>
      <c r="AD263" s="95"/>
      <c r="AE263" s="95"/>
      <c r="AF263" s="95"/>
      <c r="AG263" s="95"/>
      <c r="AH263" s="95"/>
      <c r="AI263" s="95"/>
      <c r="AJ263" s="95"/>
      <c r="AK263" s="95"/>
      <c r="AL263" s="95"/>
      <c r="AM263" s="95"/>
      <c r="BD263" s="30"/>
      <c r="BE263" s="30"/>
      <c r="BF263" s="30"/>
      <c r="BG263" s="30"/>
      <c r="BH263" s="30"/>
      <c r="BI263" s="30"/>
      <c r="BJ263" s="30"/>
      <c r="BK263" s="30"/>
      <c r="BL263" s="30"/>
      <c r="BM263" s="30"/>
      <c r="BN263" s="105"/>
      <c r="BW263" s="1"/>
    </row>
    <row r="264" spans="1:75" s="32" customFormat="1" ht="15.6" hidden="1">
      <c r="A264" s="20" t="str">
        <f t="shared" si="3"/>
        <v/>
      </c>
      <c r="B264" s="153"/>
      <c r="C264" s="21"/>
      <c r="D264" s="20" t="str">
        <f>IFERROR(VLOOKUP(FORMULACIÓN!C264,Lists!$A$2:$B$6,2,FALSE),"")</f>
        <v/>
      </c>
      <c r="E264" s="21"/>
      <c r="F264" s="21"/>
      <c r="G264" s="21"/>
      <c r="H264" s="21"/>
      <c r="I264" s="47"/>
      <c r="J264" s="104"/>
      <c r="K264" s="47"/>
      <c r="L264" s="21"/>
      <c r="M264" s="125"/>
      <c r="N264" s="24"/>
      <c r="O264" s="21"/>
      <c r="P264" s="21"/>
      <c r="Q264" s="21"/>
      <c r="R264" s="21"/>
      <c r="S264" s="21"/>
      <c r="T264" s="21"/>
      <c r="U264" s="21"/>
      <c r="V264" s="21"/>
      <c r="W264" s="21"/>
      <c r="X264" s="21" t="str">
        <f ca="1">IFERROR(IF($T264=Lists!$S$2,SUM(FORMULACIÓN!U264:W264),IF(FORMULACIÓN!$T264=Lists!$S$3,SUM(FORMULACIÓN!V264:W264),IF(FORMULACIÓN!$T264=Lists!$S$4,AVERAGE(FORMULACIÓN!V264:W264),IF(FORMULACIÓN!$T264=Lists!$S$5,OFFSET(U264,0,COUNTA(V264:W264)),IF(FORMULACIÓN!$T264=Lists!$S$6,AVERAGE(V264:W264),""))))),"")</f>
        <v/>
      </c>
      <c r="Y264" s="20" t="str">
        <f ca="1">IF($R264=Lists!$R$3,TEXT(FORMULACIÓN!X264,"00,00%"),IF(FORMULACIÓN!X264=0,0,TEXT(FORMULACIÓN!X264,"##.###")))</f>
        <v/>
      </c>
      <c r="Z264" s="93"/>
      <c r="AA264" s="94"/>
      <c r="AB264" s="95"/>
      <c r="AC264" s="95"/>
      <c r="AD264" s="95"/>
      <c r="AE264" s="95"/>
      <c r="AF264" s="95"/>
      <c r="AG264" s="95"/>
      <c r="AH264" s="95"/>
      <c r="AI264" s="95"/>
      <c r="AJ264" s="95"/>
      <c r="AK264" s="95"/>
      <c r="AL264" s="95"/>
      <c r="AM264" s="95"/>
      <c r="BD264" s="30"/>
      <c r="BE264" s="30"/>
      <c r="BF264" s="30"/>
      <c r="BG264" s="30"/>
      <c r="BH264" s="30"/>
      <c r="BI264" s="30"/>
      <c r="BJ264" s="30"/>
      <c r="BK264" s="30"/>
      <c r="BL264" s="30"/>
      <c r="BM264" s="30"/>
      <c r="BN264" s="105"/>
      <c r="BW264" s="1"/>
    </row>
    <row r="265" spans="1:75" s="32" customFormat="1" ht="15.6" hidden="1">
      <c r="A265" s="20" t="str">
        <f t="shared" si="3"/>
        <v/>
      </c>
      <c r="B265" s="153"/>
      <c r="C265" s="21"/>
      <c r="D265" s="20" t="str">
        <f>IFERROR(VLOOKUP(FORMULACIÓN!C265,Lists!$A$2:$B$6,2,FALSE),"")</f>
        <v/>
      </c>
      <c r="E265" s="21"/>
      <c r="F265" s="21"/>
      <c r="G265" s="21"/>
      <c r="H265" s="21"/>
      <c r="I265" s="47"/>
      <c r="J265" s="104"/>
      <c r="K265" s="47"/>
      <c r="L265" s="21"/>
      <c r="M265" s="125"/>
      <c r="N265" s="24"/>
      <c r="O265" s="21"/>
      <c r="P265" s="21"/>
      <c r="Q265" s="21"/>
      <c r="R265" s="21"/>
      <c r="S265" s="21"/>
      <c r="T265" s="21"/>
      <c r="U265" s="21"/>
      <c r="V265" s="21"/>
      <c r="W265" s="21"/>
      <c r="X265" s="21" t="str">
        <f ca="1">IFERROR(IF($T265=Lists!$S$2,SUM(FORMULACIÓN!U265:W265),IF(FORMULACIÓN!$T265=Lists!$S$3,SUM(FORMULACIÓN!V265:W265),IF(FORMULACIÓN!$T265=Lists!$S$4,AVERAGE(FORMULACIÓN!V265:W265),IF(FORMULACIÓN!$T265=Lists!$S$5,OFFSET(U265,0,COUNTA(V265:W265)),IF(FORMULACIÓN!$T265=Lists!$S$6,AVERAGE(V265:W265),""))))),"")</f>
        <v/>
      </c>
      <c r="Y265" s="20" t="str">
        <f ca="1">IF($R265=Lists!$R$3,TEXT(FORMULACIÓN!X265,"00,00%"),IF(FORMULACIÓN!X265=0,0,TEXT(FORMULACIÓN!X265,"##.###")))</f>
        <v/>
      </c>
      <c r="Z265" s="93"/>
      <c r="AA265" s="94"/>
      <c r="AB265" s="95"/>
      <c r="AC265" s="95"/>
      <c r="AD265" s="95"/>
      <c r="AE265" s="95"/>
      <c r="AF265" s="95"/>
      <c r="AG265" s="95"/>
      <c r="AH265" s="95"/>
      <c r="AI265" s="95"/>
      <c r="AJ265" s="95"/>
      <c r="AK265" s="95"/>
      <c r="AL265" s="95"/>
      <c r="AM265" s="95"/>
      <c r="BD265" s="30"/>
      <c r="BE265" s="30"/>
      <c r="BF265" s="30"/>
      <c r="BG265" s="30"/>
      <c r="BH265" s="30"/>
      <c r="BI265" s="30"/>
      <c r="BJ265" s="30"/>
      <c r="BK265" s="30"/>
      <c r="BL265" s="30"/>
      <c r="BM265" s="30"/>
      <c r="BN265" s="105"/>
      <c r="BW265" s="1"/>
    </row>
    <row r="266" spans="1:75" s="32" customFormat="1" ht="15.6" hidden="1">
      <c r="A266" s="20" t="str">
        <f t="shared" si="3"/>
        <v/>
      </c>
      <c r="B266" s="153"/>
      <c r="C266" s="21"/>
      <c r="D266" s="20" t="str">
        <f>IFERROR(VLOOKUP(FORMULACIÓN!C266,Lists!$A$2:$B$6,2,FALSE),"")</f>
        <v/>
      </c>
      <c r="E266" s="21"/>
      <c r="F266" s="21"/>
      <c r="G266" s="21"/>
      <c r="H266" s="21"/>
      <c r="I266" s="47"/>
      <c r="J266" s="104"/>
      <c r="K266" s="47"/>
      <c r="L266" s="21"/>
      <c r="M266" s="125"/>
      <c r="N266" s="24"/>
      <c r="O266" s="21"/>
      <c r="P266" s="21"/>
      <c r="Q266" s="21"/>
      <c r="R266" s="21"/>
      <c r="S266" s="21"/>
      <c r="T266" s="21"/>
      <c r="U266" s="21"/>
      <c r="V266" s="21"/>
      <c r="W266" s="21"/>
      <c r="X266" s="21" t="str">
        <f ca="1">IFERROR(IF($T266=Lists!$S$2,SUM(FORMULACIÓN!U266:W266),IF(FORMULACIÓN!$T266=Lists!$S$3,SUM(FORMULACIÓN!V266:W266),IF(FORMULACIÓN!$T266=Lists!$S$4,AVERAGE(FORMULACIÓN!V266:W266),IF(FORMULACIÓN!$T266=Lists!$S$5,OFFSET(U266,0,COUNTA(V266:W266)),IF(FORMULACIÓN!$T266=Lists!$S$6,AVERAGE(V266:W266),""))))),"")</f>
        <v/>
      </c>
      <c r="Y266" s="20" t="str">
        <f ca="1">IF($R266=Lists!$R$3,TEXT(FORMULACIÓN!X266,"00,00%"),IF(FORMULACIÓN!X266=0,0,TEXT(FORMULACIÓN!X266,"##.###")))</f>
        <v/>
      </c>
      <c r="Z266" s="93"/>
      <c r="AA266" s="94"/>
      <c r="AB266" s="95"/>
      <c r="AC266" s="95"/>
      <c r="AD266" s="95"/>
      <c r="AE266" s="95"/>
      <c r="AF266" s="95"/>
      <c r="AG266" s="95"/>
      <c r="AH266" s="95"/>
      <c r="AI266" s="95"/>
      <c r="AJ266" s="95"/>
      <c r="AK266" s="95"/>
      <c r="AL266" s="95"/>
      <c r="AM266" s="95"/>
      <c r="BD266" s="30"/>
      <c r="BE266" s="30"/>
      <c r="BF266" s="30"/>
      <c r="BG266" s="30"/>
      <c r="BH266" s="30"/>
      <c r="BI266" s="30"/>
      <c r="BJ266" s="30"/>
      <c r="BK266" s="30"/>
      <c r="BL266" s="30"/>
      <c r="BM266" s="30"/>
      <c r="BN266" s="105"/>
      <c r="BW266" s="1"/>
    </row>
    <row r="267" spans="1:75" s="32" customFormat="1" ht="15.6" hidden="1">
      <c r="A267" s="20" t="str">
        <f t="shared" si="3"/>
        <v/>
      </c>
      <c r="B267" s="153"/>
      <c r="C267" s="21"/>
      <c r="D267" s="20" t="str">
        <f>IFERROR(VLOOKUP(FORMULACIÓN!C267,Lists!$A$2:$B$6,2,FALSE),"")</f>
        <v/>
      </c>
      <c r="E267" s="21"/>
      <c r="F267" s="21"/>
      <c r="G267" s="21"/>
      <c r="H267" s="21"/>
      <c r="I267" s="47"/>
      <c r="J267" s="104"/>
      <c r="K267" s="47"/>
      <c r="L267" s="21"/>
      <c r="M267" s="125"/>
      <c r="N267" s="24"/>
      <c r="O267" s="21"/>
      <c r="P267" s="21"/>
      <c r="Q267" s="21"/>
      <c r="R267" s="21"/>
      <c r="S267" s="21"/>
      <c r="T267" s="21"/>
      <c r="U267" s="21"/>
      <c r="V267" s="21"/>
      <c r="W267" s="21"/>
      <c r="X267" s="21" t="str">
        <f ca="1">IFERROR(IF($T267=Lists!$S$2,SUM(FORMULACIÓN!U267:W267),IF(FORMULACIÓN!$T267=Lists!$S$3,SUM(FORMULACIÓN!V267:W267),IF(FORMULACIÓN!$T267=Lists!$S$4,AVERAGE(FORMULACIÓN!V267:W267),IF(FORMULACIÓN!$T267=Lists!$S$5,OFFSET(U267,0,COUNTA(V267:W267)),IF(FORMULACIÓN!$T267=Lists!$S$6,AVERAGE(V267:W267),""))))),"")</f>
        <v/>
      </c>
      <c r="Y267" s="20" t="str">
        <f ca="1">IF($R267=Lists!$R$3,TEXT(FORMULACIÓN!X267,"00,00%"),IF(FORMULACIÓN!X267=0,0,TEXT(FORMULACIÓN!X267,"##.###")))</f>
        <v/>
      </c>
      <c r="Z267" s="93"/>
      <c r="AA267" s="94"/>
      <c r="AB267" s="95"/>
      <c r="AC267" s="95"/>
      <c r="AD267" s="95"/>
      <c r="AE267" s="95"/>
      <c r="AF267" s="95"/>
      <c r="AG267" s="95"/>
      <c r="AH267" s="95"/>
      <c r="AI267" s="95"/>
      <c r="AJ267" s="95"/>
      <c r="AK267" s="95"/>
      <c r="AL267" s="95"/>
      <c r="AM267" s="95"/>
      <c r="BD267" s="30"/>
      <c r="BE267" s="30"/>
      <c r="BF267" s="30"/>
      <c r="BG267" s="30"/>
      <c r="BH267" s="30"/>
      <c r="BI267" s="30"/>
      <c r="BJ267" s="30"/>
      <c r="BK267" s="30"/>
      <c r="BL267" s="30"/>
      <c r="BM267" s="30"/>
      <c r="BN267" s="105"/>
      <c r="BW267" s="1"/>
    </row>
    <row r="268" spans="1:75" s="32" customFormat="1" ht="15.6" hidden="1">
      <c r="A268" s="20" t="str">
        <f t="shared" ref="A268:A331" si="4">IF(C268&lt;&gt;"",+A267+1,"")</f>
        <v/>
      </c>
      <c r="B268" s="153"/>
      <c r="C268" s="21"/>
      <c r="D268" s="20" t="str">
        <f>IFERROR(VLOOKUP(FORMULACIÓN!C268,Lists!$A$2:$B$6,2,FALSE),"")</f>
        <v/>
      </c>
      <c r="E268" s="21"/>
      <c r="F268" s="21"/>
      <c r="G268" s="21"/>
      <c r="H268" s="21"/>
      <c r="I268" s="47"/>
      <c r="J268" s="104"/>
      <c r="K268" s="47"/>
      <c r="L268" s="21"/>
      <c r="M268" s="125"/>
      <c r="N268" s="24"/>
      <c r="O268" s="21"/>
      <c r="P268" s="21"/>
      <c r="Q268" s="21"/>
      <c r="R268" s="21"/>
      <c r="S268" s="21"/>
      <c r="T268" s="21"/>
      <c r="U268" s="21"/>
      <c r="V268" s="21"/>
      <c r="W268" s="21"/>
      <c r="X268" s="21" t="str">
        <f ca="1">IFERROR(IF($T268=Lists!$S$2,SUM(FORMULACIÓN!U268:W268),IF(FORMULACIÓN!$T268=Lists!$S$3,SUM(FORMULACIÓN!V268:W268),IF(FORMULACIÓN!$T268=Lists!$S$4,AVERAGE(FORMULACIÓN!V268:W268),IF(FORMULACIÓN!$T268=Lists!$S$5,OFFSET(U268,0,COUNTA(V268:W268)),IF(FORMULACIÓN!$T268=Lists!$S$6,AVERAGE(V268:W268),""))))),"")</f>
        <v/>
      </c>
      <c r="Y268" s="20" t="str">
        <f ca="1">IF($R268=Lists!$R$3,TEXT(FORMULACIÓN!X268,"00,00%"),IF(FORMULACIÓN!X268=0,0,TEXT(FORMULACIÓN!X268,"##.###")))</f>
        <v/>
      </c>
      <c r="Z268" s="93"/>
      <c r="AA268" s="94"/>
      <c r="AB268" s="95"/>
      <c r="AC268" s="95"/>
      <c r="AD268" s="95"/>
      <c r="AE268" s="95"/>
      <c r="AF268" s="95"/>
      <c r="AG268" s="95"/>
      <c r="AH268" s="95"/>
      <c r="AI268" s="95"/>
      <c r="AJ268" s="95"/>
      <c r="AK268" s="95"/>
      <c r="AL268" s="95"/>
      <c r="AM268" s="95"/>
      <c r="BD268" s="30"/>
      <c r="BE268" s="30"/>
      <c r="BF268" s="30"/>
      <c r="BG268" s="30"/>
      <c r="BH268" s="30"/>
      <c r="BI268" s="30"/>
      <c r="BJ268" s="30"/>
      <c r="BK268" s="30"/>
      <c r="BL268" s="30"/>
      <c r="BM268" s="30"/>
      <c r="BN268" s="105"/>
      <c r="BW268" s="1"/>
    </row>
    <row r="269" spans="1:75" s="32" customFormat="1" ht="15.6" hidden="1">
      <c r="A269" s="20" t="str">
        <f t="shared" si="4"/>
        <v/>
      </c>
      <c r="B269" s="153"/>
      <c r="C269" s="21"/>
      <c r="D269" s="20" t="str">
        <f>IFERROR(VLOOKUP(FORMULACIÓN!C269,Lists!$A$2:$B$6,2,FALSE),"")</f>
        <v/>
      </c>
      <c r="E269" s="21"/>
      <c r="F269" s="21"/>
      <c r="G269" s="21"/>
      <c r="H269" s="21"/>
      <c r="I269" s="47"/>
      <c r="J269" s="104"/>
      <c r="K269" s="47"/>
      <c r="L269" s="21"/>
      <c r="M269" s="125"/>
      <c r="N269" s="24"/>
      <c r="O269" s="21"/>
      <c r="P269" s="21"/>
      <c r="Q269" s="21"/>
      <c r="R269" s="21"/>
      <c r="S269" s="21"/>
      <c r="T269" s="21"/>
      <c r="U269" s="21"/>
      <c r="V269" s="21"/>
      <c r="W269" s="21"/>
      <c r="X269" s="21" t="str">
        <f ca="1">IFERROR(IF($T269=Lists!$S$2,SUM(FORMULACIÓN!U269:W269),IF(FORMULACIÓN!$T269=Lists!$S$3,SUM(FORMULACIÓN!V269:W269),IF(FORMULACIÓN!$T269=Lists!$S$4,AVERAGE(FORMULACIÓN!V269:W269),IF(FORMULACIÓN!$T269=Lists!$S$5,OFFSET(U269,0,COUNTA(V269:W269)),IF(FORMULACIÓN!$T269=Lists!$S$6,AVERAGE(V269:W269),""))))),"")</f>
        <v/>
      </c>
      <c r="Y269" s="20" t="str">
        <f ca="1">IF($R269=Lists!$R$3,TEXT(FORMULACIÓN!X269,"00,00%"),IF(FORMULACIÓN!X269=0,0,TEXT(FORMULACIÓN!X269,"##.###")))</f>
        <v/>
      </c>
      <c r="Z269" s="93"/>
      <c r="AA269" s="94"/>
      <c r="AB269" s="95"/>
      <c r="AC269" s="95"/>
      <c r="AD269" s="95"/>
      <c r="AE269" s="95"/>
      <c r="AF269" s="95"/>
      <c r="AG269" s="95"/>
      <c r="AH269" s="95"/>
      <c r="AI269" s="95"/>
      <c r="AJ269" s="95"/>
      <c r="AK269" s="95"/>
      <c r="AL269" s="95"/>
      <c r="AM269" s="95"/>
      <c r="BD269" s="30"/>
      <c r="BE269" s="30"/>
      <c r="BF269" s="30"/>
      <c r="BG269" s="30"/>
      <c r="BH269" s="30"/>
      <c r="BI269" s="30"/>
      <c r="BJ269" s="30"/>
      <c r="BK269" s="30"/>
      <c r="BL269" s="30"/>
      <c r="BM269" s="30"/>
      <c r="BN269" s="105"/>
      <c r="BW269" s="1"/>
    </row>
    <row r="270" spans="1:75" s="32" customFormat="1" ht="15.6" hidden="1">
      <c r="A270" s="20" t="str">
        <f t="shared" si="4"/>
        <v/>
      </c>
      <c r="B270" s="153"/>
      <c r="C270" s="21"/>
      <c r="D270" s="20" t="str">
        <f>IFERROR(VLOOKUP(FORMULACIÓN!C270,Lists!$A$2:$B$6,2,FALSE),"")</f>
        <v/>
      </c>
      <c r="E270" s="21"/>
      <c r="F270" s="21"/>
      <c r="G270" s="21"/>
      <c r="H270" s="21"/>
      <c r="I270" s="47"/>
      <c r="J270" s="104"/>
      <c r="K270" s="47"/>
      <c r="L270" s="21"/>
      <c r="M270" s="125"/>
      <c r="N270" s="24"/>
      <c r="O270" s="21"/>
      <c r="P270" s="21"/>
      <c r="Q270" s="21"/>
      <c r="R270" s="21"/>
      <c r="S270" s="21"/>
      <c r="T270" s="21"/>
      <c r="U270" s="21"/>
      <c r="V270" s="21"/>
      <c r="W270" s="21"/>
      <c r="X270" s="21" t="str">
        <f ca="1">IFERROR(IF($T270=Lists!$S$2,SUM(FORMULACIÓN!U270:W270),IF(FORMULACIÓN!$T270=Lists!$S$3,SUM(FORMULACIÓN!V270:W270),IF(FORMULACIÓN!$T270=Lists!$S$4,AVERAGE(FORMULACIÓN!V270:W270),IF(FORMULACIÓN!$T270=Lists!$S$5,OFFSET(U270,0,COUNTA(V270:W270)),IF(FORMULACIÓN!$T270=Lists!$S$6,AVERAGE(V270:W270),""))))),"")</f>
        <v/>
      </c>
      <c r="Y270" s="20" t="str">
        <f ca="1">IF($R270=Lists!$R$3,TEXT(FORMULACIÓN!X270,"00,00%"),IF(FORMULACIÓN!X270=0,0,TEXT(FORMULACIÓN!X270,"##.###")))</f>
        <v/>
      </c>
      <c r="Z270" s="93"/>
      <c r="AA270" s="94"/>
      <c r="AB270" s="95"/>
      <c r="AC270" s="95"/>
      <c r="AD270" s="95"/>
      <c r="AE270" s="95"/>
      <c r="AF270" s="95"/>
      <c r="AG270" s="95"/>
      <c r="AH270" s="95"/>
      <c r="AI270" s="95"/>
      <c r="AJ270" s="95"/>
      <c r="AK270" s="95"/>
      <c r="AL270" s="95"/>
      <c r="AM270" s="95"/>
      <c r="BD270" s="30"/>
      <c r="BE270" s="30"/>
      <c r="BF270" s="30"/>
      <c r="BG270" s="30"/>
      <c r="BH270" s="30"/>
      <c r="BI270" s="30"/>
      <c r="BJ270" s="30"/>
      <c r="BK270" s="30"/>
      <c r="BL270" s="30"/>
      <c r="BM270" s="30"/>
      <c r="BN270" s="105"/>
      <c r="BW270" s="1"/>
    </row>
    <row r="271" spans="1:75" s="32" customFormat="1" ht="15.6" hidden="1">
      <c r="A271" s="20" t="str">
        <f t="shared" si="4"/>
        <v/>
      </c>
      <c r="B271" s="153"/>
      <c r="C271" s="21"/>
      <c r="D271" s="20" t="str">
        <f>IFERROR(VLOOKUP(FORMULACIÓN!C271,Lists!$A$2:$B$6,2,FALSE),"")</f>
        <v/>
      </c>
      <c r="E271" s="21"/>
      <c r="F271" s="21"/>
      <c r="G271" s="21"/>
      <c r="H271" s="21"/>
      <c r="I271" s="47"/>
      <c r="J271" s="104"/>
      <c r="K271" s="47"/>
      <c r="L271" s="21"/>
      <c r="M271" s="125"/>
      <c r="N271" s="24"/>
      <c r="O271" s="21"/>
      <c r="P271" s="21"/>
      <c r="Q271" s="21"/>
      <c r="R271" s="21"/>
      <c r="S271" s="21"/>
      <c r="T271" s="21"/>
      <c r="U271" s="21"/>
      <c r="V271" s="21"/>
      <c r="W271" s="21"/>
      <c r="X271" s="21" t="str">
        <f ca="1">IFERROR(IF($T271=Lists!$S$2,SUM(FORMULACIÓN!U271:W271),IF(FORMULACIÓN!$T271=Lists!$S$3,SUM(FORMULACIÓN!V271:W271),IF(FORMULACIÓN!$T271=Lists!$S$4,AVERAGE(FORMULACIÓN!V271:W271),IF(FORMULACIÓN!$T271=Lists!$S$5,OFFSET(U271,0,COUNTA(V271:W271)),IF(FORMULACIÓN!$T271=Lists!$S$6,AVERAGE(V271:W271),""))))),"")</f>
        <v/>
      </c>
      <c r="Y271" s="20" t="str">
        <f ca="1">IF($R271=Lists!$R$3,TEXT(FORMULACIÓN!X271,"00,00%"),IF(FORMULACIÓN!X271=0,0,TEXT(FORMULACIÓN!X271,"##.###")))</f>
        <v/>
      </c>
      <c r="Z271" s="93"/>
      <c r="AA271" s="94"/>
      <c r="AB271" s="95"/>
      <c r="AC271" s="95"/>
      <c r="AD271" s="95"/>
      <c r="AE271" s="95"/>
      <c r="AF271" s="95"/>
      <c r="AG271" s="95"/>
      <c r="AH271" s="95"/>
      <c r="AI271" s="95"/>
      <c r="AJ271" s="95"/>
      <c r="AK271" s="95"/>
      <c r="AL271" s="95"/>
      <c r="AM271" s="95"/>
      <c r="BD271" s="30"/>
      <c r="BE271" s="30"/>
      <c r="BF271" s="30"/>
      <c r="BG271" s="30"/>
      <c r="BH271" s="30"/>
      <c r="BI271" s="30"/>
      <c r="BJ271" s="30"/>
      <c r="BK271" s="30"/>
      <c r="BL271" s="30"/>
      <c r="BM271" s="30"/>
      <c r="BN271" s="105"/>
      <c r="BW271" s="1"/>
    </row>
    <row r="272" spans="1:75" s="32" customFormat="1" ht="15.6" hidden="1">
      <c r="A272" s="20" t="str">
        <f t="shared" si="4"/>
        <v/>
      </c>
      <c r="B272" s="153"/>
      <c r="C272" s="21"/>
      <c r="D272" s="20" t="str">
        <f>IFERROR(VLOOKUP(FORMULACIÓN!C272,Lists!$A$2:$B$6,2,FALSE),"")</f>
        <v/>
      </c>
      <c r="E272" s="21"/>
      <c r="F272" s="21"/>
      <c r="G272" s="21"/>
      <c r="H272" s="21"/>
      <c r="I272" s="47"/>
      <c r="J272" s="104"/>
      <c r="K272" s="47"/>
      <c r="L272" s="21"/>
      <c r="M272" s="125"/>
      <c r="N272" s="24"/>
      <c r="O272" s="21"/>
      <c r="P272" s="21"/>
      <c r="Q272" s="21"/>
      <c r="R272" s="21"/>
      <c r="S272" s="21"/>
      <c r="T272" s="21"/>
      <c r="U272" s="21"/>
      <c r="V272" s="21"/>
      <c r="W272" s="21"/>
      <c r="X272" s="21" t="str">
        <f ca="1">IFERROR(IF($T272=Lists!$S$2,SUM(FORMULACIÓN!U272:W272),IF(FORMULACIÓN!$T272=Lists!$S$3,SUM(FORMULACIÓN!V272:W272),IF(FORMULACIÓN!$T272=Lists!$S$4,AVERAGE(FORMULACIÓN!V272:W272),IF(FORMULACIÓN!$T272=Lists!$S$5,OFFSET(U272,0,COUNTA(V272:W272)),IF(FORMULACIÓN!$T272=Lists!$S$6,AVERAGE(V272:W272),""))))),"")</f>
        <v/>
      </c>
      <c r="Y272" s="20" t="str">
        <f ca="1">IF($R272=Lists!$R$3,TEXT(FORMULACIÓN!X272,"00,00%"),IF(FORMULACIÓN!X272=0,0,TEXT(FORMULACIÓN!X272,"##.###")))</f>
        <v/>
      </c>
      <c r="Z272" s="93"/>
      <c r="AA272" s="94"/>
      <c r="AB272" s="95"/>
      <c r="AC272" s="95"/>
      <c r="AD272" s="95"/>
      <c r="AE272" s="95"/>
      <c r="AF272" s="95"/>
      <c r="AG272" s="95"/>
      <c r="AH272" s="95"/>
      <c r="AI272" s="95"/>
      <c r="AJ272" s="95"/>
      <c r="AK272" s="95"/>
      <c r="AL272" s="95"/>
      <c r="AM272" s="95"/>
      <c r="BD272" s="30"/>
      <c r="BE272" s="30"/>
      <c r="BF272" s="30"/>
      <c r="BG272" s="30"/>
      <c r="BH272" s="30"/>
      <c r="BI272" s="30"/>
      <c r="BJ272" s="30"/>
      <c r="BK272" s="30"/>
      <c r="BL272" s="30"/>
      <c r="BM272" s="30"/>
      <c r="BN272" s="105"/>
      <c r="BW272" s="1"/>
    </row>
    <row r="273" spans="1:75" s="32" customFormat="1" ht="15.6" hidden="1">
      <c r="A273" s="20" t="str">
        <f t="shared" si="4"/>
        <v/>
      </c>
      <c r="B273" s="153"/>
      <c r="C273" s="21"/>
      <c r="D273" s="20" t="str">
        <f>IFERROR(VLOOKUP(FORMULACIÓN!C273,Lists!$A$2:$B$6,2,FALSE),"")</f>
        <v/>
      </c>
      <c r="E273" s="21"/>
      <c r="F273" s="21"/>
      <c r="G273" s="21"/>
      <c r="H273" s="21"/>
      <c r="I273" s="47"/>
      <c r="J273" s="104"/>
      <c r="K273" s="47"/>
      <c r="L273" s="21"/>
      <c r="M273" s="125"/>
      <c r="N273" s="24"/>
      <c r="O273" s="21"/>
      <c r="P273" s="21"/>
      <c r="Q273" s="21"/>
      <c r="R273" s="21"/>
      <c r="S273" s="21"/>
      <c r="T273" s="21"/>
      <c r="U273" s="21"/>
      <c r="V273" s="21"/>
      <c r="W273" s="21"/>
      <c r="X273" s="21" t="str">
        <f ca="1">IFERROR(IF($T273=Lists!$S$2,SUM(FORMULACIÓN!U273:W273),IF(FORMULACIÓN!$T273=Lists!$S$3,SUM(FORMULACIÓN!V273:W273),IF(FORMULACIÓN!$T273=Lists!$S$4,AVERAGE(FORMULACIÓN!V273:W273),IF(FORMULACIÓN!$T273=Lists!$S$5,OFFSET(U273,0,COUNTA(V273:W273)),IF(FORMULACIÓN!$T273=Lists!$S$6,AVERAGE(V273:W273),""))))),"")</f>
        <v/>
      </c>
      <c r="Y273" s="20" t="str">
        <f ca="1">IF($R273=Lists!$R$3,TEXT(FORMULACIÓN!X273,"00,00%"),IF(FORMULACIÓN!X273=0,0,TEXT(FORMULACIÓN!X273,"##.###")))</f>
        <v/>
      </c>
      <c r="Z273" s="93"/>
      <c r="AA273" s="94"/>
      <c r="AB273" s="95"/>
      <c r="AC273" s="95"/>
      <c r="AD273" s="95"/>
      <c r="AE273" s="95"/>
      <c r="AF273" s="95"/>
      <c r="AG273" s="95"/>
      <c r="AH273" s="95"/>
      <c r="AI273" s="95"/>
      <c r="AJ273" s="95"/>
      <c r="AK273" s="95"/>
      <c r="AL273" s="95"/>
      <c r="AM273" s="95"/>
      <c r="BD273" s="30"/>
      <c r="BE273" s="30"/>
      <c r="BF273" s="30"/>
      <c r="BG273" s="30"/>
      <c r="BH273" s="30"/>
      <c r="BI273" s="30"/>
      <c r="BJ273" s="30"/>
      <c r="BK273" s="30"/>
      <c r="BL273" s="30"/>
      <c r="BM273" s="30"/>
      <c r="BN273" s="105"/>
      <c r="BW273" s="1"/>
    </row>
    <row r="274" spans="1:75" s="32" customFormat="1" ht="15.6" hidden="1">
      <c r="A274" s="20" t="str">
        <f t="shared" si="4"/>
        <v/>
      </c>
      <c r="B274" s="153"/>
      <c r="C274" s="21"/>
      <c r="D274" s="20" t="str">
        <f>IFERROR(VLOOKUP(FORMULACIÓN!C274,Lists!$A$2:$B$6,2,FALSE),"")</f>
        <v/>
      </c>
      <c r="E274" s="21"/>
      <c r="F274" s="21"/>
      <c r="G274" s="21"/>
      <c r="H274" s="21"/>
      <c r="I274" s="47"/>
      <c r="J274" s="104"/>
      <c r="K274" s="47"/>
      <c r="L274" s="21"/>
      <c r="M274" s="125"/>
      <c r="N274" s="24"/>
      <c r="O274" s="21"/>
      <c r="P274" s="21"/>
      <c r="Q274" s="21"/>
      <c r="R274" s="21"/>
      <c r="S274" s="21"/>
      <c r="T274" s="21"/>
      <c r="U274" s="21"/>
      <c r="V274" s="21"/>
      <c r="W274" s="21"/>
      <c r="X274" s="21" t="str">
        <f ca="1">IFERROR(IF($T274=Lists!$S$2,SUM(FORMULACIÓN!U274:W274),IF(FORMULACIÓN!$T274=Lists!$S$3,SUM(FORMULACIÓN!V274:W274),IF(FORMULACIÓN!$T274=Lists!$S$4,AVERAGE(FORMULACIÓN!V274:W274),IF(FORMULACIÓN!$T274=Lists!$S$5,OFFSET(U274,0,COUNTA(V274:W274)),IF(FORMULACIÓN!$T274=Lists!$S$6,AVERAGE(V274:W274),""))))),"")</f>
        <v/>
      </c>
      <c r="Y274" s="20" t="str">
        <f ca="1">IF($R274=Lists!$R$3,TEXT(FORMULACIÓN!X274,"00,00%"),IF(FORMULACIÓN!X274=0,0,TEXT(FORMULACIÓN!X274,"##.###")))</f>
        <v/>
      </c>
      <c r="Z274" s="93"/>
      <c r="AA274" s="94"/>
      <c r="AB274" s="95"/>
      <c r="AC274" s="95"/>
      <c r="AD274" s="95"/>
      <c r="AE274" s="95"/>
      <c r="AF274" s="95"/>
      <c r="AG274" s="95"/>
      <c r="AH274" s="95"/>
      <c r="AI274" s="95"/>
      <c r="AJ274" s="95"/>
      <c r="AK274" s="95"/>
      <c r="AL274" s="95"/>
      <c r="AM274" s="95"/>
      <c r="BD274" s="30"/>
      <c r="BE274" s="30"/>
      <c r="BF274" s="30"/>
      <c r="BG274" s="30"/>
      <c r="BH274" s="30"/>
      <c r="BI274" s="30"/>
      <c r="BJ274" s="30"/>
      <c r="BK274" s="30"/>
      <c r="BL274" s="30"/>
      <c r="BM274" s="30"/>
      <c r="BN274" s="105"/>
      <c r="BW274" s="1"/>
    </row>
    <row r="275" spans="1:75" s="32" customFormat="1" ht="15.6" hidden="1">
      <c r="A275" s="20" t="str">
        <f t="shared" si="4"/>
        <v/>
      </c>
      <c r="B275" s="153"/>
      <c r="C275" s="21"/>
      <c r="D275" s="20" t="str">
        <f>IFERROR(VLOOKUP(FORMULACIÓN!C275,Lists!$A$2:$B$6,2,FALSE),"")</f>
        <v/>
      </c>
      <c r="E275" s="21"/>
      <c r="F275" s="21"/>
      <c r="G275" s="21"/>
      <c r="H275" s="21"/>
      <c r="I275" s="47"/>
      <c r="J275" s="104"/>
      <c r="K275" s="47"/>
      <c r="L275" s="21"/>
      <c r="M275" s="125"/>
      <c r="N275" s="24"/>
      <c r="O275" s="21"/>
      <c r="P275" s="21"/>
      <c r="Q275" s="21"/>
      <c r="R275" s="21"/>
      <c r="S275" s="21"/>
      <c r="T275" s="21"/>
      <c r="U275" s="21"/>
      <c r="V275" s="21"/>
      <c r="W275" s="21"/>
      <c r="X275" s="21" t="str">
        <f ca="1">IFERROR(IF($T275=Lists!$S$2,SUM(FORMULACIÓN!U275:W275),IF(FORMULACIÓN!$T275=Lists!$S$3,SUM(FORMULACIÓN!V275:W275),IF(FORMULACIÓN!$T275=Lists!$S$4,AVERAGE(FORMULACIÓN!V275:W275),IF(FORMULACIÓN!$T275=Lists!$S$5,OFFSET(U275,0,COUNTA(V275:W275)),IF(FORMULACIÓN!$T275=Lists!$S$6,AVERAGE(V275:W275),""))))),"")</f>
        <v/>
      </c>
      <c r="Y275" s="20" t="str">
        <f ca="1">IF($R275=Lists!$R$3,TEXT(FORMULACIÓN!X275,"00,00%"),IF(FORMULACIÓN!X275=0,0,TEXT(FORMULACIÓN!X275,"##.###")))</f>
        <v/>
      </c>
      <c r="Z275" s="93"/>
      <c r="AA275" s="94"/>
      <c r="AB275" s="95"/>
      <c r="AC275" s="95"/>
      <c r="AD275" s="95"/>
      <c r="AE275" s="95"/>
      <c r="AF275" s="95"/>
      <c r="AG275" s="95"/>
      <c r="AH275" s="95"/>
      <c r="AI275" s="95"/>
      <c r="AJ275" s="95"/>
      <c r="AK275" s="95"/>
      <c r="AL275" s="95"/>
      <c r="AM275" s="95"/>
      <c r="BD275" s="30"/>
      <c r="BE275" s="30"/>
      <c r="BF275" s="30"/>
      <c r="BG275" s="30"/>
      <c r="BH275" s="30"/>
      <c r="BI275" s="30"/>
      <c r="BJ275" s="30"/>
      <c r="BK275" s="30"/>
      <c r="BL275" s="30"/>
      <c r="BM275" s="30"/>
      <c r="BN275" s="105"/>
      <c r="BW275" s="1"/>
    </row>
    <row r="276" spans="1:75" s="32" customFormat="1" ht="15.6" hidden="1">
      <c r="A276" s="20" t="str">
        <f t="shared" si="4"/>
        <v/>
      </c>
      <c r="B276" s="153"/>
      <c r="C276" s="21"/>
      <c r="D276" s="20" t="str">
        <f>IFERROR(VLOOKUP(FORMULACIÓN!C276,Lists!$A$2:$B$6,2,FALSE),"")</f>
        <v/>
      </c>
      <c r="E276" s="21"/>
      <c r="F276" s="21"/>
      <c r="G276" s="21"/>
      <c r="H276" s="21"/>
      <c r="I276" s="47"/>
      <c r="J276" s="104"/>
      <c r="K276" s="47"/>
      <c r="L276" s="21"/>
      <c r="M276" s="125"/>
      <c r="N276" s="24"/>
      <c r="O276" s="21"/>
      <c r="P276" s="21"/>
      <c r="Q276" s="21"/>
      <c r="R276" s="21"/>
      <c r="S276" s="21"/>
      <c r="T276" s="21"/>
      <c r="U276" s="21"/>
      <c r="V276" s="21"/>
      <c r="W276" s="21"/>
      <c r="X276" s="21" t="str">
        <f ca="1">IFERROR(IF($T276=Lists!$S$2,SUM(FORMULACIÓN!U276:W276),IF(FORMULACIÓN!$T276=Lists!$S$3,SUM(FORMULACIÓN!V276:W276),IF(FORMULACIÓN!$T276=Lists!$S$4,AVERAGE(FORMULACIÓN!V276:W276),IF(FORMULACIÓN!$T276=Lists!$S$5,OFFSET(U276,0,COUNTA(V276:W276)),IF(FORMULACIÓN!$T276=Lists!$S$6,AVERAGE(V276:W276),""))))),"")</f>
        <v/>
      </c>
      <c r="Y276" s="20" t="str">
        <f ca="1">IF($R276=Lists!$R$3,TEXT(FORMULACIÓN!X276,"00,00%"),IF(FORMULACIÓN!X276=0,0,TEXT(FORMULACIÓN!X276,"##.###")))</f>
        <v/>
      </c>
      <c r="Z276" s="93"/>
      <c r="AA276" s="94"/>
      <c r="AB276" s="95"/>
      <c r="AC276" s="95"/>
      <c r="AD276" s="95"/>
      <c r="AE276" s="95"/>
      <c r="AF276" s="95"/>
      <c r="AG276" s="95"/>
      <c r="AH276" s="95"/>
      <c r="AI276" s="95"/>
      <c r="AJ276" s="95"/>
      <c r="AK276" s="95"/>
      <c r="AL276" s="95"/>
      <c r="AM276" s="95"/>
      <c r="BD276" s="30"/>
      <c r="BE276" s="30"/>
      <c r="BF276" s="30"/>
      <c r="BG276" s="30"/>
      <c r="BH276" s="30"/>
      <c r="BI276" s="30"/>
      <c r="BJ276" s="30"/>
      <c r="BK276" s="30"/>
      <c r="BL276" s="30"/>
      <c r="BM276" s="30"/>
      <c r="BN276" s="105"/>
      <c r="BW276" s="1"/>
    </row>
    <row r="277" spans="1:75" s="32" customFormat="1" ht="15.6" hidden="1">
      <c r="A277" s="20" t="str">
        <f t="shared" si="4"/>
        <v/>
      </c>
      <c r="B277" s="153"/>
      <c r="C277" s="21"/>
      <c r="D277" s="20" t="str">
        <f>IFERROR(VLOOKUP(FORMULACIÓN!C277,Lists!$A$2:$B$6,2,FALSE),"")</f>
        <v/>
      </c>
      <c r="E277" s="21"/>
      <c r="F277" s="21"/>
      <c r="G277" s="21"/>
      <c r="H277" s="21"/>
      <c r="I277" s="47"/>
      <c r="J277" s="104"/>
      <c r="K277" s="47"/>
      <c r="L277" s="21"/>
      <c r="M277" s="125"/>
      <c r="N277" s="24"/>
      <c r="O277" s="21"/>
      <c r="P277" s="21"/>
      <c r="Q277" s="21"/>
      <c r="R277" s="21"/>
      <c r="S277" s="21"/>
      <c r="T277" s="21"/>
      <c r="U277" s="21"/>
      <c r="V277" s="21"/>
      <c r="W277" s="21"/>
      <c r="X277" s="21" t="str">
        <f ca="1">IFERROR(IF($T277=Lists!$S$2,SUM(FORMULACIÓN!U277:W277),IF(FORMULACIÓN!$T277=Lists!$S$3,SUM(FORMULACIÓN!V277:W277),IF(FORMULACIÓN!$T277=Lists!$S$4,AVERAGE(FORMULACIÓN!V277:W277),IF(FORMULACIÓN!$T277=Lists!$S$5,OFFSET(U277,0,COUNTA(V277:W277)),IF(FORMULACIÓN!$T277=Lists!$S$6,AVERAGE(V277:W277),""))))),"")</f>
        <v/>
      </c>
      <c r="Y277" s="20" t="str">
        <f ca="1">IF($R277=Lists!$R$3,TEXT(FORMULACIÓN!X277,"00,00%"),IF(FORMULACIÓN!X277=0,0,TEXT(FORMULACIÓN!X277,"##.###")))</f>
        <v/>
      </c>
      <c r="Z277" s="93"/>
      <c r="AA277" s="94"/>
      <c r="AB277" s="95"/>
      <c r="AC277" s="95"/>
      <c r="AD277" s="95"/>
      <c r="AE277" s="95"/>
      <c r="AF277" s="95"/>
      <c r="AG277" s="95"/>
      <c r="AH277" s="95"/>
      <c r="AI277" s="95"/>
      <c r="AJ277" s="95"/>
      <c r="AK277" s="95"/>
      <c r="AL277" s="95"/>
      <c r="AM277" s="95"/>
      <c r="BD277" s="30"/>
      <c r="BE277" s="30"/>
      <c r="BF277" s="30"/>
      <c r="BG277" s="30"/>
      <c r="BH277" s="30"/>
      <c r="BI277" s="30"/>
      <c r="BJ277" s="30"/>
      <c r="BK277" s="30"/>
      <c r="BL277" s="30"/>
      <c r="BM277" s="30"/>
      <c r="BN277" s="105"/>
      <c r="BW277" s="1"/>
    </row>
    <row r="278" spans="1:75" s="32" customFormat="1" ht="15.6" hidden="1">
      <c r="A278" s="20" t="str">
        <f t="shared" si="4"/>
        <v/>
      </c>
      <c r="B278" s="153"/>
      <c r="C278" s="21"/>
      <c r="D278" s="20" t="str">
        <f>IFERROR(VLOOKUP(FORMULACIÓN!C278,Lists!$A$2:$B$6,2,FALSE),"")</f>
        <v/>
      </c>
      <c r="E278" s="21"/>
      <c r="F278" s="21"/>
      <c r="G278" s="21"/>
      <c r="H278" s="21"/>
      <c r="I278" s="47"/>
      <c r="J278" s="104"/>
      <c r="K278" s="47"/>
      <c r="L278" s="21"/>
      <c r="M278" s="125"/>
      <c r="N278" s="24"/>
      <c r="O278" s="21"/>
      <c r="P278" s="21"/>
      <c r="Q278" s="21"/>
      <c r="R278" s="21"/>
      <c r="S278" s="21"/>
      <c r="T278" s="21"/>
      <c r="U278" s="21"/>
      <c r="V278" s="21"/>
      <c r="W278" s="21"/>
      <c r="X278" s="21" t="str">
        <f ca="1">IFERROR(IF($T278=Lists!$S$2,SUM(FORMULACIÓN!U278:W278),IF(FORMULACIÓN!$T278=Lists!$S$3,SUM(FORMULACIÓN!V278:W278),IF(FORMULACIÓN!$T278=Lists!$S$4,AVERAGE(FORMULACIÓN!V278:W278),IF(FORMULACIÓN!$T278=Lists!$S$5,OFFSET(U278,0,COUNTA(V278:W278)),IF(FORMULACIÓN!$T278=Lists!$S$6,AVERAGE(V278:W278),""))))),"")</f>
        <v/>
      </c>
      <c r="Y278" s="20" t="str">
        <f ca="1">IF($R278=Lists!$R$3,TEXT(FORMULACIÓN!X278,"00,00%"),IF(FORMULACIÓN!X278=0,0,TEXT(FORMULACIÓN!X278,"##.###")))</f>
        <v/>
      </c>
      <c r="Z278" s="93"/>
      <c r="AA278" s="94"/>
      <c r="AB278" s="95"/>
      <c r="AC278" s="95"/>
      <c r="AD278" s="95"/>
      <c r="AE278" s="95"/>
      <c r="AF278" s="95"/>
      <c r="AG278" s="95"/>
      <c r="AH278" s="95"/>
      <c r="AI278" s="95"/>
      <c r="AJ278" s="95"/>
      <c r="AK278" s="95"/>
      <c r="AL278" s="95"/>
      <c r="AM278" s="95"/>
      <c r="BD278" s="30"/>
      <c r="BE278" s="30"/>
      <c r="BF278" s="30"/>
      <c r="BG278" s="30"/>
      <c r="BH278" s="30"/>
      <c r="BI278" s="30"/>
      <c r="BJ278" s="30"/>
      <c r="BK278" s="30"/>
      <c r="BL278" s="30"/>
      <c r="BM278" s="30"/>
      <c r="BN278" s="105"/>
      <c r="BW278" s="1"/>
    </row>
    <row r="279" spans="1:75" s="32" customFormat="1" ht="15.6" hidden="1">
      <c r="A279" s="20" t="str">
        <f t="shared" si="4"/>
        <v/>
      </c>
      <c r="B279" s="153"/>
      <c r="C279" s="21"/>
      <c r="D279" s="20" t="str">
        <f>IFERROR(VLOOKUP(FORMULACIÓN!C279,Lists!$A$2:$B$6,2,FALSE),"")</f>
        <v/>
      </c>
      <c r="E279" s="21"/>
      <c r="F279" s="21"/>
      <c r="G279" s="21"/>
      <c r="H279" s="21"/>
      <c r="I279" s="47"/>
      <c r="J279" s="104"/>
      <c r="K279" s="47"/>
      <c r="L279" s="21"/>
      <c r="M279" s="125"/>
      <c r="N279" s="24"/>
      <c r="O279" s="21"/>
      <c r="P279" s="21"/>
      <c r="Q279" s="21"/>
      <c r="R279" s="21"/>
      <c r="S279" s="21"/>
      <c r="T279" s="21"/>
      <c r="U279" s="21"/>
      <c r="V279" s="21"/>
      <c r="W279" s="21"/>
      <c r="X279" s="21" t="str">
        <f ca="1">IFERROR(IF($T279=Lists!$S$2,SUM(FORMULACIÓN!U279:W279),IF(FORMULACIÓN!$T279=Lists!$S$3,SUM(FORMULACIÓN!V279:W279),IF(FORMULACIÓN!$T279=Lists!$S$4,AVERAGE(FORMULACIÓN!V279:W279),IF(FORMULACIÓN!$T279=Lists!$S$5,OFFSET(U279,0,COUNTA(V279:W279)),IF(FORMULACIÓN!$T279=Lists!$S$6,AVERAGE(V279:W279),""))))),"")</f>
        <v/>
      </c>
      <c r="Y279" s="20" t="str">
        <f ca="1">IF($R279=Lists!$R$3,TEXT(FORMULACIÓN!X279,"00,00%"),IF(FORMULACIÓN!X279=0,0,TEXT(FORMULACIÓN!X279,"##.###")))</f>
        <v/>
      </c>
      <c r="Z279" s="93"/>
      <c r="AA279" s="94"/>
      <c r="AB279" s="95"/>
      <c r="AC279" s="95"/>
      <c r="AD279" s="95"/>
      <c r="AE279" s="95"/>
      <c r="AF279" s="95"/>
      <c r="AG279" s="95"/>
      <c r="AH279" s="95"/>
      <c r="AI279" s="95"/>
      <c r="AJ279" s="95"/>
      <c r="AK279" s="95"/>
      <c r="AL279" s="95"/>
      <c r="AM279" s="95"/>
      <c r="BD279" s="30"/>
      <c r="BE279" s="30"/>
      <c r="BF279" s="30"/>
      <c r="BG279" s="30"/>
      <c r="BH279" s="30"/>
      <c r="BI279" s="30"/>
      <c r="BJ279" s="30"/>
      <c r="BK279" s="30"/>
      <c r="BL279" s="30"/>
      <c r="BM279" s="30"/>
      <c r="BN279" s="105"/>
      <c r="BW279" s="1"/>
    </row>
    <row r="280" spans="1:75" s="32" customFormat="1" ht="15.6" hidden="1">
      <c r="A280" s="20" t="str">
        <f t="shared" si="4"/>
        <v/>
      </c>
      <c r="B280" s="153"/>
      <c r="C280" s="21"/>
      <c r="D280" s="20" t="str">
        <f>IFERROR(VLOOKUP(FORMULACIÓN!C280,Lists!$A$2:$B$6,2,FALSE),"")</f>
        <v/>
      </c>
      <c r="E280" s="21"/>
      <c r="F280" s="21"/>
      <c r="G280" s="21"/>
      <c r="H280" s="21"/>
      <c r="I280" s="47"/>
      <c r="J280" s="104"/>
      <c r="K280" s="47"/>
      <c r="L280" s="21"/>
      <c r="M280" s="125"/>
      <c r="N280" s="24"/>
      <c r="O280" s="21"/>
      <c r="P280" s="21"/>
      <c r="Q280" s="21"/>
      <c r="R280" s="21"/>
      <c r="S280" s="21"/>
      <c r="T280" s="21"/>
      <c r="U280" s="21"/>
      <c r="V280" s="21"/>
      <c r="W280" s="21"/>
      <c r="X280" s="21" t="str">
        <f ca="1">IFERROR(IF($T280=Lists!$S$2,SUM(FORMULACIÓN!U280:W280),IF(FORMULACIÓN!$T280=Lists!$S$3,SUM(FORMULACIÓN!V280:W280),IF(FORMULACIÓN!$T280=Lists!$S$4,AVERAGE(FORMULACIÓN!V280:W280),IF(FORMULACIÓN!$T280=Lists!$S$5,OFFSET(U280,0,COUNTA(V280:W280)),IF(FORMULACIÓN!$T280=Lists!$S$6,AVERAGE(V280:W280),""))))),"")</f>
        <v/>
      </c>
      <c r="Y280" s="20" t="str">
        <f ca="1">IF($R280=Lists!$R$3,TEXT(FORMULACIÓN!X280,"00,00%"),IF(FORMULACIÓN!X280=0,0,TEXT(FORMULACIÓN!X280,"##.###")))</f>
        <v/>
      </c>
      <c r="Z280" s="93"/>
      <c r="AA280" s="94"/>
      <c r="AB280" s="95"/>
      <c r="AC280" s="95"/>
      <c r="AD280" s="95"/>
      <c r="AE280" s="95"/>
      <c r="AF280" s="95"/>
      <c r="AG280" s="95"/>
      <c r="AH280" s="95"/>
      <c r="AI280" s="95"/>
      <c r="AJ280" s="95"/>
      <c r="AK280" s="95"/>
      <c r="AL280" s="95"/>
      <c r="AM280" s="95"/>
      <c r="BD280" s="30"/>
      <c r="BE280" s="30"/>
      <c r="BF280" s="30"/>
      <c r="BG280" s="30"/>
      <c r="BH280" s="30"/>
      <c r="BI280" s="30"/>
      <c r="BJ280" s="30"/>
      <c r="BK280" s="30"/>
      <c r="BL280" s="30"/>
      <c r="BM280" s="30"/>
      <c r="BN280" s="105"/>
      <c r="BW280" s="1"/>
    </row>
    <row r="281" spans="1:75" s="32" customFormat="1" ht="15.6" hidden="1">
      <c r="A281" s="20" t="str">
        <f t="shared" si="4"/>
        <v/>
      </c>
      <c r="B281" s="153"/>
      <c r="C281" s="21"/>
      <c r="D281" s="20" t="str">
        <f>IFERROR(VLOOKUP(FORMULACIÓN!C281,Lists!$A$2:$B$6,2,FALSE),"")</f>
        <v/>
      </c>
      <c r="E281" s="21"/>
      <c r="F281" s="21"/>
      <c r="G281" s="21"/>
      <c r="H281" s="21"/>
      <c r="I281" s="47"/>
      <c r="J281" s="104"/>
      <c r="K281" s="47"/>
      <c r="L281" s="21"/>
      <c r="M281" s="125"/>
      <c r="N281" s="24"/>
      <c r="O281" s="21"/>
      <c r="P281" s="21"/>
      <c r="Q281" s="21"/>
      <c r="R281" s="21"/>
      <c r="S281" s="21"/>
      <c r="T281" s="21"/>
      <c r="U281" s="21"/>
      <c r="V281" s="21"/>
      <c r="W281" s="21"/>
      <c r="X281" s="21" t="str">
        <f ca="1">IFERROR(IF($T281=Lists!$S$2,SUM(FORMULACIÓN!U281:W281),IF(FORMULACIÓN!$T281=Lists!$S$3,SUM(FORMULACIÓN!V281:W281),IF(FORMULACIÓN!$T281=Lists!$S$4,AVERAGE(FORMULACIÓN!V281:W281),IF(FORMULACIÓN!$T281=Lists!$S$5,OFFSET(U281,0,COUNTA(V281:W281)),IF(FORMULACIÓN!$T281=Lists!$S$6,AVERAGE(V281:W281),""))))),"")</f>
        <v/>
      </c>
      <c r="Y281" s="20" t="str">
        <f ca="1">IF($R281=Lists!$R$3,TEXT(FORMULACIÓN!X281,"00,00%"),IF(FORMULACIÓN!X281=0,0,TEXT(FORMULACIÓN!X281,"##.###")))</f>
        <v/>
      </c>
      <c r="Z281" s="93"/>
      <c r="AA281" s="94"/>
      <c r="AB281" s="95"/>
      <c r="AC281" s="95"/>
      <c r="AD281" s="95"/>
      <c r="AE281" s="95"/>
      <c r="AF281" s="95"/>
      <c r="AG281" s="95"/>
      <c r="AH281" s="95"/>
      <c r="AI281" s="95"/>
      <c r="AJ281" s="95"/>
      <c r="AK281" s="95"/>
      <c r="AL281" s="95"/>
      <c r="AM281" s="95"/>
      <c r="BD281" s="30"/>
      <c r="BE281" s="30"/>
      <c r="BF281" s="30"/>
      <c r="BG281" s="30"/>
      <c r="BH281" s="30"/>
      <c r="BI281" s="30"/>
      <c r="BJ281" s="30"/>
      <c r="BK281" s="30"/>
      <c r="BL281" s="30"/>
      <c r="BM281" s="30"/>
      <c r="BN281" s="105"/>
      <c r="BW281" s="1"/>
    </row>
    <row r="282" spans="1:75" s="32" customFormat="1" ht="15.6" hidden="1">
      <c r="A282" s="20" t="str">
        <f t="shared" si="4"/>
        <v/>
      </c>
      <c r="B282" s="153"/>
      <c r="C282" s="21"/>
      <c r="D282" s="20" t="str">
        <f>IFERROR(VLOOKUP(FORMULACIÓN!C282,Lists!$A$2:$B$6,2,FALSE),"")</f>
        <v/>
      </c>
      <c r="E282" s="21"/>
      <c r="F282" s="21"/>
      <c r="G282" s="21"/>
      <c r="H282" s="21"/>
      <c r="I282" s="47"/>
      <c r="J282" s="104"/>
      <c r="K282" s="47"/>
      <c r="L282" s="21"/>
      <c r="M282" s="125"/>
      <c r="N282" s="24"/>
      <c r="O282" s="21"/>
      <c r="P282" s="21"/>
      <c r="Q282" s="21"/>
      <c r="R282" s="21"/>
      <c r="S282" s="21"/>
      <c r="T282" s="21"/>
      <c r="U282" s="21"/>
      <c r="V282" s="21"/>
      <c r="W282" s="21"/>
      <c r="X282" s="21" t="str">
        <f ca="1">IFERROR(IF($T282=Lists!$S$2,SUM(FORMULACIÓN!U282:W282),IF(FORMULACIÓN!$T282=Lists!$S$3,SUM(FORMULACIÓN!V282:W282),IF(FORMULACIÓN!$T282=Lists!$S$4,AVERAGE(FORMULACIÓN!V282:W282),IF(FORMULACIÓN!$T282=Lists!$S$5,OFFSET(U282,0,COUNTA(V282:W282)),IF(FORMULACIÓN!$T282=Lists!$S$6,AVERAGE(V282:W282),""))))),"")</f>
        <v/>
      </c>
      <c r="Y282" s="20" t="str">
        <f ca="1">IF($R282=Lists!$R$3,TEXT(FORMULACIÓN!X282,"00,00%"),IF(FORMULACIÓN!X282=0,0,TEXT(FORMULACIÓN!X282,"##.###")))</f>
        <v/>
      </c>
      <c r="Z282" s="93"/>
      <c r="AA282" s="94"/>
      <c r="AB282" s="95"/>
      <c r="AC282" s="95"/>
      <c r="AD282" s="95"/>
      <c r="AE282" s="95"/>
      <c r="AF282" s="95"/>
      <c r="AG282" s="95"/>
      <c r="AH282" s="95"/>
      <c r="AI282" s="95"/>
      <c r="AJ282" s="95"/>
      <c r="AK282" s="95"/>
      <c r="AL282" s="95"/>
      <c r="AM282" s="95"/>
      <c r="BD282" s="30"/>
      <c r="BE282" s="30"/>
      <c r="BF282" s="30"/>
      <c r="BG282" s="30"/>
      <c r="BH282" s="30"/>
      <c r="BI282" s="30"/>
      <c r="BJ282" s="30"/>
      <c r="BK282" s="30"/>
      <c r="BL282" s="30"/>
      <c r="BM282" s="30"/>
      <c r="BN282" s="105"/>
      <c r="BW282" s="1"/>
    </row>
    <row r="283" spans="1:75" s="32" customFormat="1" ht="15.6" hidden="1">
      <c r="A283" s="20" t="str">
        <f t="shared" si="4"/>
        <v/>
      </c>
      <c r="B283" s="153"/>
      <c r="C283" s="21"/>
      <c r="D283" s="20" t="str">
        <f>IFERROR(VLOOKUP(FORMULACIÓN!C283,Lists!$A$2:$B$6,2,FALSE),"")</f>
        <v/>
      </c>
      <c r="E283" s="21"/>
      <c r="F283" s="21"/>
      <c r="G283" s="21"/>
      <c r="H283" s="21"/>
      <c r="I283" s="47"/>
      <c r="J283" s="104"/>
      <c r="K283" s="47"/>
      <c r="L283" s="21"/>
      <c r="M283" s="125"/>
      <c r="N283" s="24"/>
      <c r="O283" s="21"/>
      <c r="P283" s="21"/>
      <c r="Q283" s="21"/>
      <c r="R283" s="21"/>
      <c r="S283" s="21"/>
      <c r="T283" s="21"/>
      <c r="U283" s="21"/>
      <c r="V283" s="21"/>
      <c r="W283" s="21"/>
      <c r="X283" s="21" t="str">
        <f ca="1">IFERROR(IF($T283=Lists!$S$2,SUM(FORMULACIÓN!U283:W283),IF(FORMULACIÓN!$T283=Lists!$S$3,SUM(FORMULACIÓN!V283:W283),IF(FORMULACIÓN!$T283=Lists!$S$4,AVERAGE(FORMULACIÓN!V283:W283),IF(FORMULACIÓN!$T283=Lists!$S$5,OFFSET(U283,0,COUNTA(V283:W283)),IF(FORMULACIÓN!$T283=Lists!$S$6,AVERAGE(V283:W283),""))))),"")</f>
        <v/>
      </c>
      <c r="Y283" s="20" t="str">
        <f ca="1">IF($R283=Lists!$R$3,TEXT(FORMULACIÓN!X283,"00,00%"),IF(FORMULACIÓN!X283=0,0,TEXT(FORMULACIÓN!X283,"##.###")))</f>
        <v/>
      </c>
      <c r="Z283" s="93"/>
      <c r="AA283" s="94"/>
      <c r="AB283" s="95"/>
      <c r="AC283" s="95"/>
      <c r="AD283" s="95"/>
      <c r="AE283" s="95"/>
      <c r="AF283" s="95"/>
      <c r="AG283" s="95"/>
      <c r="AH283" s="95"/>
      <c r="AI283" s="95"/>
      <c r="AJ283" s="95"/>
      <c r="AK283" s="95"/>
      <c r="AL283" s="95"/>
      <c r="AM283" s="95"/>
      <c r="BD283" s="30"/>
      <c r="BE283" s="30"/>
      <c r="BF283" s="30"/>
      <c r="BG283" s="30"/>
      <c r="BH283" s="30"/>
      <c r="BI283" s="30"/>
      <c r="BJ283" s="30"/>
      <c r="BK283" s="30"/>
      <c r="BL283" s="30"/>
      <c r="BM283" s="30"/>
      <c r="BN283" s="105"/>
      <c r="BW283" s="1"/>
    </row>
    <row r="284" spans="1:75" s="32" customFormat="1" ht="15.6" hidden="1">
      <c r="A284" s="20" t="str">
        <f t="shared" si="4"/>
        <v/>
      </c>
      <c r="B284" s="153"/>
      <c r="C284" s="21"/>
      <c r="D284" s="20" t="str">
        <f>IFERROR(VLOOKUP(FORMULACIÓN!C284,Lists!$A$2:$B$6,2,FALSE),"")</f>
        <v/>
      </c>
      <c r="E284" s="21"/>
      <c r="F284" s="21"/>
      <c r="G284" s="21"/>
      <c r="H284" s="21"/>
      <c r="I284" s="47"/>
      <c r="J284" s="104"/>
      <c r="K284" s="47"/>
      <c r="L284" s="21"/>
      <c r="M284" s="125"/>
      <c r="N284" s="24"/>
      <c r="O284" s="21"/>
      <c r="P284" s="21"/>
      <c r="Q284" s="21"/>
      <c r="R284" s="21"/>
      <c r="S284" s="21"/>
      <c r="T284" s="21"/>
      <c r="U284" s="21"/>
      <c r="V284" s="21"/>
      <c r="W284" s="21"/>
      <c r="X284" s="21" t="str">
        <f ca="1">IFERROR(IF($T284=Lists!$S$2,SUM(FORMULACIÓN!U284:W284),IF(FORMULACIÓN!$T284=Lists!$S$3,SUM(FORMULACIÓN!V284:W284),IF(FORMULACIÓN!$T284=Lists!$S$4,AVERAGE(FORMULACIÓN!V284:W284),IF(FORMULACIÓN!$T284=Lists!$S$5,OFFSET(U284,0,COUNTA(V284:W284)),IF(FORMULACIÓN!$T284=Lists!$S$6,AVERAGE(V284:W284),""))))),"")</f>
        <v/>
      </c>
      <c r="Y284" s="20" t="str">
        <f ca="1">IF($R284=Lists!$R$3,TEXT(FORMULACIÓN!X284,"00,00%"),IF(FORMULACIÓN!X284=0,0,TEXT(FORMULACIÓN!X284,"##.###")))</f>
        <v/>
      </c>
      <c r="Z284" s="93"/>
      <c r="AA284" s="94"/>
      <c r="AB284" s="95"/>
      <c r="AC284" s="95"/>
      <c r="AD284" s="95"/>
      <c r="AE284" s="95"/>
      <c r="AF284" s="95"/>
      <c r="AG284" s="95"/>
      <c r="AH284" s="95"/>
      <c r="AI284" s="95"/>
      <c r="AJ284" s="95"/>
      <c r="AK284" s="95"/>
      <c r="AL284" s="95"/>
      <c r="AM284" s="95"/>
      <c r="BD284" s="30"/>
      <c r="BE284" s="30"/>
      <c r="BF284" s="30"/>
      <c r="BG284" s="30"/>
      <c r="BH284" s="30"/>
      <c r="BI284" s="30"/>
      <c r="BJ284" s="30"/>
      <c r="BK284" s="30"/>
      <c r="BL284" s="30"/>
      <c r="BM284" s="30"/>
      <c r="BN284" s="105"/>
      <c r="BW284" s="1"/>
    </row>
    <row r="285" spans="1:75" s="32" customFormat="1" ht="15.6" hidden="1">
      <c r="A285" s="20" t="str">
        <f t="shared" si="4"/>
        <v/>
      </c>
      <c r="B285" s="153"/>
      <c r="C285" s="21"/>
      <c r="D285" s="20" t="str">
        <f>IFERROR(VLOOKUP(FORMULACIÓN!C285,Lists!$A$2:$B$6,2,FALSE),"")</f>
        <v/>
      </c>
      <c r="E285" s="21"/>
      <c r="F285" s="21"/>
      <c r="G285" s="21"/>
      <c r="H285" s="21"/>
      <c r="I285" s="47"/>
      <c r="J285" s="104"/>
      <c r="K285" s="47"/>
      <c r="L285" s="21"/>
      <c r="M285" s="125"/>
      <c r="N285" s="24"/>
      <c r="O285" s="21"/>
      <c r="P285" s="21"/>
      <c r="Q285" s="21"/>
      <c r="R285" s="21"/>
      <c r="S285" s="21"/>
      <c r="T285" s="21"/>
      <c r="U285" s="21"/>
      <c r="V285" s="21"/>
      <c r="W285" s="21"/>
      <c r="X285" s="21" t="str">
        <f ca="1">IFERROR(IF($T285=Lists!$S$2,SUM(FORMULACIÓN!U285:W285),IF(FORMULACIÓN!$T285=Lists!$S$3,SUM(FORMULACIÓN!V285:W285),IF(FORMULACIÓN!$T285=Lists!$S$4,AVERAGE(FORMULACIÓN!V285:W285),IF(FORMULACIÓN!$T285=Lists!$S$5,OFFSET(U285,0,COUNTA(V285:W285)),IF(FORMULACIÓN!$T285=Lists!$S$6,AVERAGE(V285:W285),""))))),"")</f>
        <v/>
      </c>
      <c r="Y285" s="20" t="str">
        <f ca="1">IF($R285=Lists!$R$3,TEXT(FORMULACIÓN!X285,"00,00%"),IF(FORMULACIÓN!X285=0,0,TEXT(FORMULACIÓN!X285,"##.###")))</f>
        <v/>
      </c>
      <c r="Z285" s="93"/>
      <c r="AA285" s="94"/>
      <c r="AB285" s="95"/>
      <c r="AC285" s="95"/>
      <c r="AD285" s="95"/>
      <c r="AE285" s="95"/>
      <c r="AF285" s="95"/>
      <c r="AG285" s="95"/>
      <c r="AH285" s="95"/>
      <c r="AI285" s="95"/>
      <c r="AJ285" s="95"/>
      <c r="AK285" s="95"/>
      <c r="AL285" s="95"/>
      <c r="AM285" s="95"/>
      <c r="BD285" s="30"/>
      <c r="BE285" s="30"/>
      <c r="BF285" s="30"/>
      <c r="BG285" s="30"/>
      <c r="BH285" s="30"/>
      <c r="BI285" s="30"/>
      <c r="BJ285" s="30"/>
      <c r="BK285" s="30"/>
      <c r="BL285" s="30"/>
      <c r="BM285" s="30"/>
      <c r="BN285" s="105"/>
      <c r="BW285" s="1"/>
    </row>
    <row r="286" spans="1:75" s="32" customFormat="1" ht="15.6" hidden="1">
      <c r="A286" s="20" t="str">
        <f t="shared" si="4"/>
        <v/>
      </c>
      <c r="B286" s="153"/>
      <c r="C286" s="21"/>
      <c r="D286" s="20" t="str">
        <f>IFERROR(VLOOKUP(FORMULACIÓN!C286,Lists!$A$2:$B$6,2,FALSE),"")</f>
        <v/>
      </c>
      <c r="E286" s="21"/>
      <c r="F286" s="21"/>
      <c r="G286" s="21"/>
      <c r="H286" s="21"/>
      <c r="I286" s="47"/>
      <c r="J286" s="104"/>
      <c r="K286" s="47"/>
      <c r="L286" s="21"/>
      <c r="M286" s="125"/>
      <c r="N286" s="24"/>
      <c r="O286" s="21"/>
      <c r="P286" s="21"/>
      <c r="Q286" s="21"/>
      <c r="R286" s="21"/>
      <c r="S286" s="21"/>
      <c r="T286" s="21"/>
      <c r="U286" s="21"/>
      <c r="V286" s="21"/>
      <c r="W286" s="21"/>
      <c r="X286" s="21" t="str">
        <f ca="1">IFERROR(IF($T286=Lists!$S$2,SUM(FORMULACIÓN!U286:W286),IF(FORMULACIÓN!$T286=Lists!$S$3,SUM(FORMULACIÓN!V286:W286),IF(FORMULACIÓN!$T286=Lists!$S$4,AVERAGE(FORMULACIÓN!V286:W286),IF(FORMULACIÓN!$T286=Lists!$S$5,OFFSET(U286,0,COUNTA(V286:W286)),IF(FORMULACIÓN!$T286=Lists!$S$6,AVERAGE(V286:W286),""))))),"")</f>
        <v/>
      </c>
      <c r="Y286" s="20" t="str">
        <f ca="1">IF($R286=Lists!$R$3,TEXT(FORMULACIÓN!X286,"00,00%"),IF(FORMULACIÓN!X286=0,0,TEXT(FORMULACIÓN!X286,"##.###")))</f>
        <v/>
      </c>
      <c r="Z286" s="93"/>
      <c r="AA286" s="94"/>
      <c r="AB286" s="95"/>
      <c r="AC286" s="95"/>
      <c r="AD286" s="95"/>
      <c r="AE286" s="95"/>
      <c r="AF286" s="95"/>
      <c r="AG286" s="95"/>
      <c r="AH286" s="95"/>
      <c r="AI286" s="95"/>
      <c r="AJ286" s="95"/>
      <c r="AK286" s="95"/>
      <c r="AL286" s="95"/>
      <c r="AM286" s="95"/>
      <c r="BD286" s="30"/>
      <c r="BE286" s="30"/>
      <c r="BF286" s="30"/>
      <c r="BG286" s="30"/>
      <c r="BH286" s="30"/>
      <c r="BI286" s="30"/>
      <c r="BJ286" s="30"/>
      <c r="BK286" s="30"/>
      <c r="BL286" s="30"/>
      <c r="BM286" s="30"/>
      <c r="BN286" s="105"/>
      <c r="BW286" s="1"/>
    </row>
    <row r="287" spans="1:75" s="32" customFormat="1" ht="15.6" hidden="1">
      <c r="A287" s="20" t="str">
        <f t="shared" si="4"/>
        <v/>
      </c>
      <c r="B287" s="153"/>
      <c r="C287" s="21"/>
      <c r="D287" s="20" t="str">
        <f>IFERROR(VLOOKUP(FORMULACIÓN!C287,Lists!$A$2:$B$6,2,FALSE),"")</f>
        <v/>
      </c>
      <c r="E287" s="21"/>
      <c r="F287" s="21"/>
      <c r="G287" s="21"/>
      <c r="H287" s="21"/>
      <c r="I287" s="47"/>
      <c r="J287" s="104"/>
      <c r="K287" s="47"/>
      <c r="L287" s="21"/>
      <c r="M287" s="125"/>
      <c r="N287" s="24"/>
      <c r="O287" s="21"/>
      <c r="P287" s="21"/>
      <c r="Q287" s="21"/>
      <c r="R287" s="21"/>
      <c r="S287" s="21"/>
      <c r="T287" s="21"/>
      <c r="U287" s="21"/>
      <c r="V287" s="21"/>
      <c r="W287" s="21"/>
      <c r="X287" s="21" t="str">
        <f ca="1">IFERROR(IF($T287=Lists!$S$2,SUM(FORMULACIÓN!U287:W287),IF(FORMULACIÓN!$T287=Lists!$S$3,SUM(FORMULACIÓN!V287:W287),IF(FORMULACIÓN!$T287=Lists!$S$4,AVERAGE(FORMULACIÓN!V287:W287),IF(FORMULACIÓN!$T287=Lists!$S$5,OFFSET(U287,0,COUNTA(V287:W287)),IF(FORMULACIÓN!$T287=Lists!$S$6,AVERAGE(V287:W287),""))))),"")</f>
        <v/>
      </c>
      <c r="Y287" s="20" t="str">
        <f ca="1">IF($R287=Lists!$R$3,TEXT(FORMULACIÓN!X287,"00,00%"),IF(FORMULACIÓN!X287=0,0,TEXT(FORMULACIÓN!X287,"##.###")))</f>
        <v/>
      </c>
      <c r="Z287" s="93"/>
      <c r="AA287" s="94"/>
      <c r="AB287" s="95"/>
      <c r="AC287" s="95"/>
      <c r="AD287" s="95"/>
      <c r="AE287" s="95"/>
      <c r="AF287" s="95"/>
      <c r="AG287" s="95"/>
      <c r="AH287" s="95"/>
      <c r="AI287" s="95"/>
      <c r="AJ287" s="95"/>
      <c r="AK287" s="95"/>
      <c r="AL287" s="95"/>
      <c r="AM287" s="95"/>
      <c r="BD287" s="30"/>
      <c r="BE287" s="30"/>
      <c r="BF287" s="30"/>
      <c r="BG287" s="30"/>
      <c r="BH287" s="30"/>
      <c r="BI287" s="30"/>
      <c r="BJ287" s="30"/>
      <c r="BK287" s="30"/>
      <c r="BL287" s="30"/>
      <c r="BM287" s="30"/>
      <c r="BN287" s="105"/>
      <c r="BW287" s="1"/>
    </row>
    <row r="288" spans="1:75" s="32" customFormat="1" ht="15.6" hidden="1">
      <c r="A288" s="20" t="str">
        <f t="shared" si="4"/>
        <v/>
      </c>
      <c r="B288" s="153"/>
      <c r="C288" s="21"/>
      <c r="D288" s="20" t="str">
        <f>IFERROR(VLOOKUP(FORMULACIÓN!C288,Lists!$A$2:$B$6,2,FALSE),"")</f>
        <v/>
      </c>
      <c r="E288" s="21"/>
      <c r="F288" s="21"/>
      <c r="G288" s="21"/>
      <c r="H288" s="21"/>
      <c r="I288" s="47"/>
      <c r="J288" s="104"/>
      <c r="K288" s="47"/>
      <c r="L288" s="21"/>
      <c r="M288" s="125"/>
      <c r="N288" s="24"/>
      <c r="O288" s="21"/>
      <c r="P288" s="21"/>
      <c r="Q288" s="21"/>
      <c r="R288" s="21"/>
      <c r="S288" s="21"/>
      <c r="T288" s="21"/>
      <c r="U288" s="21"/>
      <c r="V288" s="21"/>
      <c r="W288" s="21"/>
      <c r="X288" s="21" t="str">
        <f ca="1">IFERROR(IF($T288=Lists!$S$2,SUM(FORMULACIÓN!U288:W288),IF(FORMULACIÓN!$T288=Lists!$S$3,SUM(FORMULACIÓN!V288:W288),IF(FORMULACIÓN!$T288=Lists!$S$4,AVERAGE(FORMULACIÓN!V288:W288),IF(FORMULACIÓN!$T288=Lists!$S$5,OFFSET(U288,0,COUNTA(V288:W288)),IF(FORMULACIÓN!$T288=Lists!$S$6,AVERAGE(V288:W288),""))))),"")</f>
        <v/>
      </c>
      <c r="Y288" s="20" t="str">
        <f ca="1">IF($R288=Lists!$R$3,TEXT(FORMULACIÓN!X288,"00,00%"),IF(FORMULACIÓN!X288=0,0,TEXT(FORMULACIÓN!X288,"##.###")))</f>
        <v/>
      </c>
      <c r="Z288" s="93"/>
      <c r="AA288" s="94"/>
      <c r="AB288" s="95"/>
      <c r="AC288" s="95"/>
      <c r="AD288" s="95"/>
      <c r="AE288" s="95"/>
      <c r="AF288" s="95"/>
      <c r="AG288" s="95"/>
      <c r="AH288" s="95"/>
      <c r="AI288" s="95"/>
      <c r="AJ288" s="95"/>
      <c r="AK288" s="95"/>
      <c r="AL288" s="95"/>
      <c r="AM288" s="95"/>
      <c r="BD288" s="30"/>
      <c r="BE288" s="30"/>
      <c r="BF288" s="30"/>
      <c r="BG288" s="30"/>
      <c r="BH288" s="30"/>
      <c r="BI288" s="30"/>
      <c r="BJ288" s="30"/>
      <c r="BK288" s="30"/>
      <c r="BL288" s="30"/>
      <c r="BM288" s="30"/>
      <c r="BN288" s="105"/>
      <c r="BW288" s="1"/>
    </row>
    <row r="289" spans="1:75" s="32" customFormat="1" ht="15.6" hidden="1">
      <c r="A289" s="20" t="str">
        <f t="shared" si="4"/>
        <v/>
      </c>
      <c r="B289" s="153"/>
      <c r="C289" s="21"/>
      <c r="D289" s="20" t="str">
        <f>IFERROR(VLOOKUP(FORMULACIÓN!C289,Lists!$A$2:$B$6,2,FALSE),"")</f>
        <v/>
      </c>
      <c r="E289" s="21"/>
      <c r="F289" s="21"/>
      <c r="G289" s="21"/>
      <c r="H289" s="21"/>
      <c r="I289" s="47"/>
      <c r="J289" s="104"/>
      <c r="K289" s="47"/>
      <c r="L289" s="21"/>
      <c r="M289" s="125"/>
      <c r="N289" s="24"/>
      <c r="O289" s="21"/>
      <c r="P289" s="21"/>
      <c r="Q289" s="21"/>
      <c r="R289" s="21"/>
      <c r="S289" s="21"/>
      <c r="T289" s="21"/>
      <c r="U289" s="21"/>
      <c r="V289" s="21"/>
      <c r="W289" s="21"/>
      <c r="X289" s="21" t="str">
        <f ca="1">IFERROR(IF($T289=Lists!$S$2,SUM(FORMULACIÓN!U289:W289),IF(FORMULACIÓN!$T289=Lists!$S$3,SUM(FORMULACIÓN!V289:W289),IF(FORMULACIÓN!$T289=Lists!$S$4,AVERAGE(FORMULACIÓN!V289:W289),IF(FORMULACIÓN!$T289=Lists!$S$5,OFFSET(U289,0,COUNTA(V289:W289)),IF(FORMULACIÓN!$T289=Lists!$S$6,AVERAGE(V289:W289),""))))),"")</f>
        <v/>
      </c>
      <c r="Y289" s="20" t="str">
        <f ca="1">IF($R289=Lists!$R$3,TEXT(FORMULACIÓN!X289,"00,00%"),IF(FORMULACIÓN!X289=0,0,TEXT(FORMULACIÓN!X289,"##.###")))</f>
        <v/>
      </c>
      <c r="Z289" s="93"/>
      <c r="AA289" s="94"/>
      <c r="AB289" s="95"/>
      <c r="AC289" s="95"/>
      <c r="AD289" s="95"/>
      <c r="AE289" s="95"/>
      <c r="AF289" s="95"/>
      <c r="AG289" s="95"/>
      <c r="AH289" s="95"/>
      <c r="AI289" s="95"/>
      <c r="AJ289" s="95"/>
      <c r="AK289" s="95"/>
      <c r="AL289" s="95"/>
      <c r="AM289" s="95"/>
      <c r="BD289" s="30"/>
      <c r="BE289" s="30"/>
      <c r="BF289" s="30"/>
      <c r="BG289" s="30"/>
      <c r="BH289" s="30"/>
      <c r="BI289" s="30"/>
      <c r="BJ289" s="30"/>
      <c r="BK289" s="30"/>
      <c r="BL289" s="30"/>
      <c r="BM289" s="30"/>
      <c r="BN289" s="105"/>
      <c r="BW289" s="1"/>
    </row>
    <row r="290" spans="1:75" s="32" customFormat="1" ht="15.6" hidden="1">
      <c r="A290" s="20" t="str">
        <f t="shared" si="4"/>
        <v/>
      </c>
      <c r="B290" s="153"/>
      <c r="C290" s="21"/>
      <c r="D290" s="20" t="str">
        <f>IFERROR(VLOOKUP(FORMULACIÓN!C290,Lists!$A$2:$B$6,2,FALSE),"")</f>
        <v/>
      </c>
      <c r="E290" s="21"/>
      <c r="F290" s="21"/>
      <c r="G290" s="21"/>
      <c r="H290" s="21"/>
      <c r="I290" s="47"/>
      <c r="J290" s="104"/>
      <c r="K290" s="47"/>
      <c r="L290" s="21"/>
      <c r="M290" s="125"/>
      <c r="N290" s="24"/>
      <c r="O290" s="21"/>
      <c r="P290" s="21"/>
      <c r="Q290" s="21"/>
      <c r="R290" s="21"/>
      <c r="S290" s="21"/>
      <c r="T290" s="21"/>
      <c r="U290" s="21"/>
      <c r="V290" s="21"/>
      <c r="W290" s="21"/>
      <c r="X290" s="21" t="str">
        <f ca="1">IFERROR(IF($T290=Lists!$S$2,SUM(FORMULACIÓN!U290:W290),IF(FORMULACIÓN!$T290=Lists!$S$3,SUM(FORMULACIÓN!V290:W290),IF(FORMULACIÓN!$T290=Lists!$S$4,AVERAGE(FORMULACIÓN!V290:W290),IF(FORMULACIÓN!$T290=Lists!$S$5,OFFSET(U290,0,COUNTA(V290:W290)),IF(FORMULACIÓN!$T290=Lists!$S$6,AVERAGE(V290:W290),""))))),"")</f>
        <v/>
      </c>
      <c r="Y290" s="20" t="str">
        <f ca="1">IF($R290=Lists!$R$3,TEXT(FORMULACIÓN!X290,"00,00%"),IF(FORMULACIÓN!X290=0,0,TEXT(FORMULACIÓN!X290,"##.###")))</f>
        <v/>
      </c>
      <c r="Z290" s="93"/>
      <c r="AA290" s="94"/>
      <c r="AB290" s="95"/>
      <c r="AC290" s="95"/>
      <c r="AD290" s="95"/>
      <c r="AE290" s="95"/>
      <c r="AF290" s="95"/>
      <c r="AG290" s="95"/>
      <c r="AH290" s="95"/>
      <c r="AI290" s="95"/>
      <c r="AJ290" s="95"/>
      <c r="AK290" s="95"/>
      <c r="AL290" s="95"/>
      <c r="AM290" s="95"/>
      <c r="BD290" s="30"/>
      <c r="BE290" s="30"/>
      <c r="BF290" s="30"/>
      <c r="BG290" s="30"/>
      <c r="BH290" s="30"/>
      <c r="BI290" s="30"/>
      <c r="BJ290" s="30"/>
      <c r="BK290" s="30"/>
      <c r="BL290" s="30"/>
      <c r="BM290" s="30"/>
      <c r="BN290" s="105"/>
      <c r="BW290" s="1"/>
    </row>
    <row r="291" spans="1:75" s="32" customFormat="1" ht="15.6" hidden="1">
      <c r="A291" s="20" t="str">
        <f t="shared" si="4"/>
        <v/>
      </c>
      <c r="B291" s="153"/>
      <c r="C291" s="21"/>
      <c r="D291" s="20" t="str">
        <f>IFERROR(VLOOKUP(FORMULACIÓN!C291,Lists!$A$2:$B$6,2,FALSE),"")</f>
        <v/>
      </c>
      <c r="E291" s="21"/>
      <c r="F291" s="21"/>
      <c r="G291" s="21"/>
      <c r="H291" s="21"/>
      <c r="I291" s="47"/>
      <c r="J291" s="104"/>
      <c r="K291" s="47"/>
      <c r="L291" s="21"/>
      <c r="M291" s="125"/>
      <c r="N291" s="24"/>
      <c r="O291" s="21"/>
      <c r="P291" s="21"/>
      <c r="Q291" s="21"/>
      <c r="R291" s="21"/>
      <c r="S291" s="21"/>
      <c r="T291" s="21"/>
      <c r="U291" s="21"/>
      <c r="V291" s="21"/>
      <c r="W291" s="21"/>
      <c r="X291" s="21" t="str">
        <f ca="1">IFERROR(IF($T291=Lists!$S$2,SUM(FORMULACIÓN!U291:W291),IF(FORMULACIÓN!$T291=Lists!$S$3,SUM(FORMULACIÓN!V291:W291),IF(FORMULACIÓN!$T291=Lists!$S$4,AVERAGE(FORMULACIÓN!V291:W291),IF(FORMULACIÓN!$T291=Lists!$S$5,OFFSET(U291,0,COUNTA(V291:W291)),IF(FORMULACIÓN!$T291=Lists!$S$6,AVERAGE(V291:W291),""))))),"")</f>
        <v/>
      </c>
      <c r="Y291" s="20" t="str">
        <f ca="1">IF($R291=Lists!$R$3,TEXT(FORMULACIÓN!X291,"00,00%"),IF(FORMULACIÓN!X291=0,0,TEXT(FORMULACIÓN!X291,"##.###")))</f>
        <v/>
      </c>
      <c r="Z291" s="93"/>
      <c r="AA291" s="94"/>
      <c r="AB291" s="95"/>
      <c r="AC291" s="95"/>
      <c r="AD291" s="95"/>
      <c r="AE291" s="95"/>
      <c r="AF291" s="95"/>
      <c r="AG291" s="95"/>
      <c r="AH291" s="95"/>
      <c r="AI291" s="95"/>
      <c r="AJ291" s="95"/>
      <c r="AK291" s="95"/>
      <c r="AL291" s="95"/>
      <c r="AM291" s="95"/>
      <c r="BD291" s="30"/>
      <c r="BE291" s="30"/>
      <c r="BF291" s="30"/>
      <c r="BG291" s="30"/>
      <c r="BH291" s="30"/>
      <c r="BI291" s="30"/>
      <c r="BJ291" s="30"/>
      <c r="BK291" s="30"/>
      <c r="BL291" s="30"/>
      <c r="BM291" s="30"/>
      <c r="BN291" s="105"/>
      <c r="BW291" s="1"/>
    </row>
    <row r="292" spans="1:75" s="32" customFormat="1" ht="15.6" hidden="1">
      <c r="A292" s="20" t="str">
        <f t="shared" si="4"/>
        <v/>
      </c>
      <c r="B292" s="153"/>
      <c r="C292" s="21"/>
      <c r="D292" s="20" t="str">
        <f>IFERROR(VLOOKUP(FORMULACIÓN!C292,Lists!$A$2:$B$6,2,FALSE),"")</f>
        <v/>
      </c>
      <c r="E292" s="21"/>
      <c r="F292" s="21"/>
      <c r="G292" s="21"/>
      <c r="H292" s="21"/>
      <c r="I292" s="47"/>
      <c r="J292" s="104"/>
      <c r="K292" s="47"/>
      <c r="L292" s="21"/>
      <c r="M292" s="125"/>
      <c r="N292" s="24"/>
      <c r="O292" s="21"/>
      <c r="P292" s="21"/>
      <c r="Q292" s="21"/>
      <c r="R292" s="21"/>
      <c r="S292" s="21"/>
      <c r="T292" s="21"/>
      <c r="U292" s="21"/>
      <c r="V292" s="21"/>
      <c r="W292" s="21"/>
      <c r="X292" s="21" t="str">
        <f ca="1">IFERROR(IF($T292=Lists!$S$2,SUM(FORMULACIÓN!U292:W292),IF(FORMULACIÓN!$T292=Lists!$S$3,SUM(FORMULACIÓN!V292:W292),IF(FORMULACIÓN!$T292=Lists!$S$4,AVERAGE(FORMULACIÓN!V292:W292),IF(FORMULACIÓN!$T292=Lists!$S$5,OFFSET(U292,0,COUNTA(V292:W292)),IF(FORMULACIÓN!$T292=Lists!$S$6,AVERAGE(V292:W292),""))))),"")</f>
        <v/>
      </c>
      <c r="Y292" s="20" t="str">
        <f ca="1">IF($R292=Lists!$R$3,TEXT(FORMULACIÓN!X292,"00,00%"),IF(FORMULACIÓN!X292=0,0,TEXT(FORMULACIÓN!X292,"##.###")))</f>
        <v/>
      </c>
      <c r="Z292" s="93"/>
      <c r="AA292" s="94"/>
      <c r="AB292" s="95"/>
      <c r="AC292" s="95"/>
      <c r="AD292" s="95"/>
      <c r="AE292" s="95"/>
      <c r="AF292" s="95"/>
      <c r="AG292" s="95"/>
      <c r="AH292" s="95"/>
      <c r="AI292" s="95"/>
      <c r="AJ292" s="95"/>
      <c r="AK292" s="95"/>
      <c r="AL292" s="95"/>
      <c r="AM292" s="95"/>
      <c r="BD292" s="30"/>
      <c r="BE292" s="30"/>
      <c r="BF292" s="30"/>
      <c r="BG292" s="30"/>
      <c r="BH292" s="30"/>
      <c r="BI292" s="30"/>
      <c r="BJ292" s="30"/>
      <c r="BK292" s="30"/>
      <c r="BL292" s="30"/>
      <c r="BM292" s="30"/>
      <c r="BN292" s="105"/>
      <c r="BW292" s="1"/>
    </row>
    <row r="293" spans="1:75" s="32" customFormat="1" ht="15.6" hidden="1">
      <c r="A293" s="20" t="str">
        <f t="shared" si="4"/>
        <v/>
      </c>
      <c r="B293" s="153"/>
      <c r="C293" s="21"/>
      <c r="D293" s="20" t="str">
        <f>IFERROR(VLOOKUP(FORMULACIÓN!C293,Lists!$A$2:$B$6,2,FALSE),"")</f>
        <v/>
      </c>
      <c r="E293" s="21"/>
      <c r="F293" s="21"/>
      <c r="G293" s="21"/>
      <c r="H293" s="21"/>
      <c r="I293" s="47"/>
      <c r="J293" s="104"/>
      <c r="K293" s="47"/>
      <c r="L293" s="21"/>
      <c r="M293" s="125"/>
      <c r="N293" s="24"/>
      <c r="O293" s="21"/>
      <c r="P293" s="21"/>
      <c r="Q293" s="21"/>
      <c r="R293" s="21"/>
      <c r="S293" s="21"/>
      <c r="T293" s="21"/>
      <c r="U293" s="21"/>
      <c r="V293" s="21"/>
      <c r="W293" s="21"/>
      <c r="X293" s="21" t="str">
        <f ca="1">IFERROR(IF($T293=Lists!$S$2,SUM(FORMULACIÓN!U293:W293),IF(FORMULACIÓN!$T293=Lists!$S$3,SUM(FORMULACIÓN!V293:W293),IF(FORMULACIÓN!$T293=Lists!$S$4,AVERAGE(FORMULACIÓN!V293:W293),IF(FORMULACIÓN!$T293=Lists!$S$5,OFFSET(U293,0,COUNTA(V293:W293)),IF(FORMULACIÓN!$T293=Lists!$S$6,AVERAGE(V293:W293),""))))),"")</f>
        <v/>
      </c>
      <c r="Y293" s="20" t="str">
        <f ca="1">IF($R293=Lists!$R$3,TEXT(FORMULACIÓN!X293,"00,00%"),IF(FORMULACIÓN!X293=0,0,TEXT(FORMULACIÓN!X293,"##.###")))</f>
        <v/>
      </c>
      <c r="Z293" s="93"/>
      <c r="AA293" s="94"/>
      <c r="AB293" s="95"/>
      <c r="AC293" s="95"/>
      <c r="AD293" s="95"/>
      <c r="AE293" s="95"/>
      <c r="AF293" s="95"/>
      <c r="AG293" s="95"/>
      <c r="AH293" s="95"/>
      <c r="AI293" s="95"/>
      <c r="AJ293" s="95"/>
      <c r="AK293" s="95"/>
      <c r="AL293" s="95"/>
      <c r="AM293" s="95"/>
      <c r="BD293" s="30"/>
      <c r="BE293" s="30"/>
      <c r="BF293" s="30"/>
      <c r="BG293" s="30"/>
      <c r="BH293" s="30"/>
      <c r="BI293" s="30"/>
      <c r="BJ293" s="30"/>
      <c r="BK293" s="30"/>
      <c r="BL293" s="30"/>
      <c r="BM293" s="30"/>
      <c r="BN293" s="105"/>
      <c r="BW293" s="1"/>
    </row>
    <row r="294" spans="1:75" s="32" customFormat="1" ht="15.6" hidden="1">
      <c r="A294" s="20" t="str">
        <f t="shared" si="4"/>
        <v/>
      </c>
      <c r="B294" s="153"/>
      <c r="C294" s="21"/>
      <c r="D294" s="20" t="str">
        <f>IFERROR(VLOOKUP(FORMULACIÓN!C294,Lists!$A$2:$B$6,2,FALSE),"")</f>
        <v/>
      </c>
      <c r="E294" s="21"/>
      <c r="F294" s="21"/>
      <c r="G294" s="21"/>
      <c r="H294" s="21"/>
      <c r="I294" s="47"/>
      <c r="J294" s="104"/>
      <c r="K294" s="47"/>
      <c r="L294" s="21"/>
      <c r="M294" s="125"/>
      <c r="N294" s="24"/>
      <c r="O294" s="21"/>
      <c r="P294" s="21"/>
      <c r="Q294" s="21"/>
      <c r="R294" s="21"/>
      <c r="S294" s="21"/>
      <c r="T294" s="21"/>
      <c r="U294" s="21"/>
      <c r="V294" s="21"/>
      <c r="W294" s="21"/>
      <c r="X294" s="21" t="str">
        <f ca="1">IFERROR(IF($T294=Lists!$S$2,SUM(FORMULACIÓN!U294:W294),IF(FORMULACIÓN!$T294=Lists!$S$3,SUM(FORMULACIÓN!V294:W294),IF(FORMULACIÓN!$T294=Lists!$S$4,AVERAGE(FORMULACIÓN!V294:W294),IF(FORMULACIÓN!$T294=Lists!$S$5,OFFSET(U294,0,COUNTA(V294:W294)),IF(FORMULACIÓN!$T294=Lists!$S$6,AVERAGE(V294:W294),""))))),"")</f>
        <v/>
      </c>
      <c r="Y294" s="20" t="str">
        <f ca="1">IF($R294=Lists!$R$3,TEXT(FORMULACIÓN!X294,"00,00%"),IF(FORMULACIÓN!X294=0,0,TEXT(FORMULACIÓN!X294,"##.###")))</f>
        <v/>
      </c>
      <c r="Z294" s="93"/>
      <c r="AA294" s="94"/>
      <c r="AB294" s="95"/>
      <c r="AC294" s="95"/>
      <c r="AD294" s="95"/>
      <c r="AE294" s="95"/>
      <c r="AF294" s="95"/>
      <c r="AG294" s="95"/>
      <c r="AH294" s="95"/>
      <c r="AI294" s="95"/>
      <c r="AJ294" s="95"/>
      <c r="AK294" s="95"/>
      <c r="AL294" s="95"/>
      <c r="AM294" s="95"/>
      <c r="BD294" s="30"/>
      <c r="BE294" s="30"/>
      <c r="BF294" s="30"/>
      <c r="BG294" s="30"/>
      <c r="BH294" s="30"/>
      <c r="BI294" s="30"/>
      <c r="BJ294" s="30"/>
      <c r="BK294" s="30"/>
      <c r="BL294" s="30"/>
      <c r="BM294" s="30"/>
      <c r="BN294" s="105"/>
      <c r="BW294" s="1"/>
    </row>
    <row r="295" spans="1:75" s="32" customFormat="1" ht="15.6" hidden="1">
      <c r="A295" s="20" t="str">
        <f t="shared" si="4"/>
        <v/>
      </c>
      <c r="B295" s="153"/>
      <c r="C295" s="21"/>
      <c r="D295" s="20" t="str">
        <f>IFERROR(VLOOKUP(FORMULACIÓN!C295,Lists!$A$2:$B$6,2,FALSE),"")</f>
        <v/>
      </c>
      <c r="E295" s="21"/>
      <c r="F295" s="21"/>
      <c r="G295" s="21"/>
      <c r="H295" s="21"/>
      <c r="I295" s="47"/>
      <c r="J295" s="104"/>
      <c r="K295" s="47"/>
      <c r="L295" s="21"/>
      <c r="M295" s="125"/>
      <c r="N295" s="24"/>
      <c r="O295" s="21"/>
      <c r="P295" s="21"/>
      <c r="Q295" s="21"/>
      <c r="R295" s="21"/>
      <c r="S295" s="21"/>
      <c r="T295" s="21"/>
      <c r="U295" s="21"/>
      <c r="V295" s="21"/>
      <c r="W295" s="21"/>
      <c r="X295" s="21" t="str">
        <f ca="1">IFERROR(IF($T295=Lists!$S$2,SUM(FORMULACIÓN!U295:W295),IF(FORMULACIÓN!$T295=Lists!$S$3,SUM(FORMULACIÓN!V295:W295),IF(FORMULACIÓN!$T295=Lists!$S$4,AVERAGE(FORMULACIÓN!V295:W295),IF(FORMULACIÓN!$T295=Lists!$S$5,OFFSET(U295,0,COUNTA(V295:W295)),IF(FORMULACIÓN!$T295=Lists!$S$6,AVERAGE(V295:W295),""))))),"")</f>
        <v/>
      </c>
      <c r="Y295" s="20" t="str">
        <f ca="1">IF($R295=Lists!$R$3,TEXT(FORMULACIÓN!X295,"00,00%"),IF(FORMULACIÓN!X295=0,0,TEXT(FORMULACIÓN!X295,"##.###")))</f>
        <v/>
      </c>
      <c r="Z295" s="93"/>
      <c r="AA295" s="94"/>
      <c r="AB295" s="95"/>
      <c r="AC295" s="95"/>
      <c r="AD295" s="95"/>
      <c r="AE295" s="95"/>
      <c r="AF295" s="95"/>
      <c r="AG295" s="95"/>
      <c r="AH295" s="95"/>
      <c r="AI295" s="95"/>
      <c r="AJ295" s="95"/>
      <c r="AK295" s="95"/>
      <c r="AL295" s="95"/>
      <c r="AM295" s="95"/>
      <c r="BD295" s="30"/>
      <c r="BE295" s="30"/>
      <c r="BF295" s="30"/>
      <c r="BG295" s="30"/>
      <c r="BH295" s="30"/>
      <c r="BI295" s="30"/>
      <c r="BJ295" s="30"/>
      <c r="BK295" s="30"/>
      <c r="BL295" s="30"/>
      <c r="BM295" s="30"/>
      <c r="BN295" s="105"/>
      <c r="BW295" s="1"/>
    </row>
    <row r="296" spans="1:75" s="32" customFormat="1" ht="15.6" hidden="1">
      <c r="A296" s="20" t="str">
        <f t="shared" si="4"/>
        <v/>
      </c>
      <c r="B296" s="153"/>
      <c r="C296" s="21"/>
      <c r="D296" s="20" t="str">
        <f>IFERROR(VLOOKUP(FORMULACIÓN!C296,Lists!$A$2:$B$6,2,FALSE),"")</f>
        <v/>
      </c>
      <c r="E296" s="21"/>
      <c r="F296" s="21"/>
      <c r="G296" s="21"/>
      <c r="H296" s="21"/>
      <c r="I296" s="47"/>
      <c r="J296" s="104"/>
      <c r="K296" s="47"/>
      <c r="L296" s="21"/>
      <c r="M296" s="125"/>
      <c r="N296" s="24"/>
      <c r="O296" s="21"/>
      <c r="P296" s="21"/>
      <c r="Q296" s="21"/>
      <c r="R296" s="21"/>
      <c r="S296" s="21"/>
      <c r="T296" s="21"/>
      <c r="U296" s="21"/>
      <c r="V296" s="21"/>
      <c r="W296" s="21"/>
      <c r="X296" s="21" t="str">
        <f ca="1">IFERROR(IF($T296=Lists!$S$2,SUM(FORMULACIÓN!U296:W296),IF(FORMULACIÓN!$T296=Lists!$S$3,SUM(FORMULACIÓN!V296:W296),IF(FORMULACIÓN!$T296=Lists!$S$4,AVERAGE(FORMULACIÓN!V296:W296),IF(FORMULACIÓN!$T296=Lists!$S$5,OFFSET(U296,0,COUNTA(V296:W296)),IF(FORMULACIÓN!$T296=Lists!$S$6,AVERAGE(V296:W296),""))))),"")</f>
        <v/>
      </c>
      <c r="Y296" s="20" t="str">
        <f ca="1">IF($R296=Lists!$R$3,TEXT(FORMULACIÓN!X296,"00,00%"),IF(FORMULACIÓN!X296=0,0,TEXT(FORMULACIÓN!X296,"##.###")))</f>
        <v/>
      </c>
      <c r="Z296" s="93"/>
      <c r="AA296" s="94"/>
      <c r="AB296" s="95"/>
      <c r="AC296" s="95"/>
      <c r="AD296" s="95"/>
      <c r="AE296" s="95"/>
      <c r="AF296" s="95"/>
      <c r="AG296" s="95"/>
      <c r="AH296" s="95"/>
      <c r="AI296" s="95"/>
      <c r="AJ296" s="95"/>
      <c r="AK296" s="95"/>
      <c r="AL296" s="95"/>
      <c r="AM296" s="95"/>
      <c r="BD296" s="30"/>
      <c r="BE296" s="30"/>
      <c r="BF296" s="30"/>
      <c r="BG296" s="30"/>
      <c r="BH296" s="30"/>
      <c r="BI296" s="30"/>
      <c r="BJ296" s="30"/>
      <c r="BK296" s="30"/>
      <c r="BL296" s="30"/>
      <c r="BM296" s="30"/>
      <c r="BN296" s="105"/>
      <c r="BW296" s="1"/>
    </row>
    <row r="297" spans="1:75" s="32" customFormat="1" ht="15.6" hidden="1">
      <c r="A297" s="20" t="str">
        <f t="shared" si="4"/>
        <v/>
      </c>
      <c r="B297" s="153"/>
      <c r="C297" s="21"/>
      <c r="D297" s="20" t="str">
        <f>IFERROR(VLOOKUP(FORMULACIÓN!C297,Lists!$A$2:$B$6,2,FALSE),"")</f>
        <v/>
      </c>
      <c r="E297" s="21"/>
      <c r="F297" s="21"/>
      <c r="G297" s="21"/>
      <c r="H297" s="21"/>
      <c r="I297" s="47"/>
      <c r="J297" s="104"/>
      <c r="K297" s="47"/>
      <c r="L297" s="21"/>
      <c r="M297" s="125"/>
      <c r="N297" s="24"/>
      <c r="O297" s="21"/>
      <c r="P297" s="21"/>
      <c r="Q297" s="21"/>
      <c r="R297" s="21"/>
      <c r="S297" s="21"/>
      <c r="T297" s="21"/>
      <c r="U297" s="21"/>
      <c r="V297" s="21"/>
      <c r="W297" s="21"/>
      <c r="X297" s="21" t="str">
        <f ca="1">IFERROR(IF($T297=Lists!$S$2,SUM(FORMULACIÓN!U297:W297),IF(FORMULACIÓN!$T297=Lists!$S$3,SUM(FORMULACIÓN!V297:W297),IF(FORMULACIÓN!$T297=Lists!$S$4,AVERAGE(FORMULACIÓN!V297:W297),IF(FORMULACIÓN!$T297=Lists!$S$5,OFFSET(U297,0,COUNTA(V297:W297)),IF(FORMULACIÓN!$T297=Lists!$S$6,AVERAGE(V297:W297),""))))),"")</f>
        <v/>
      </c>
      <c r="Y297" s="20" t="str">
        <f ca="1">IF($R297=Lists!$R$3,TEXT(FORMULACIÓN!X297,"00,00%"),IF(FORMULACIÓN!X297=0,0,TEXT(FORMULACIÓN!X297,"##.###")))</f>
        <v/>
      </c>
      <c r="Z297" s="93"/>
      <c r="AA297" s="94"/>
      <c r="AB297" s="95"/>
      <c r="AC297" s="95"/>
      <c r="AD297" s="95"/>
      <c r="AE297" s="95"/>
      <c r="AF297" s="95"/>
      <c r="AG297" s="95"/>
      <c r="AH297" s="95"/>
      <c r="AI297" s="95"/>
      <c r="AJ297" s="95"/>
      <c r="AK297" s="95"/>
      <c r="AL297" s="95"/>
      <c r="AM297" s="95"/>
      <c r="BD297" s="30"/>
      <c r="BE297" s="30"/>
      <c r="BF297" s="30"/>
      <c r="BG297" s="30"/>
      <c r="BH297" s="30"/>
      <c r="BI297" s="30"/>
      <c r="BJ297" s="30"/>
      <c r="BK297" s="30"/>
      <c r="BL297" s="30"/>
      <c r="BM297" s="30"/>
      <c r="BN297" s="105"/>
      <c r="BW297" s="1"/>
    </row>
    <row r="298" spans="1:75" s="32" customFormat="1" ht="15.6" hidden="1">
      <c r="A298" s="20" t="str">
        <f t="shared" si="4"/>
        <v/>
      </c>
      <c r="B298" s="153"/>
      <c r="C298" s="21"/>
      <c r="D298" s="20" t="str">
        <f>IFERROR(VLOOKUP(FORMULACIÓN!C298,Lists!$A$2:$B$6,2,FALSE),"")</f>
        <v/>
      </c>
      <c r="E298" s="21"/>
      <c r="F298" s="21"/>
      <c r="G298" s="21"/>
      <c r="H298" s="21"/>
      <c r="I298" s="47"/>
      <c r="J298" s="104"/>
      <c r="K298" s="47"/>
      <c r="L298" s="21"/>
      <c r="M298" s="125"/>
      <c r="N298" s="24"/>
      <c r="O298" s="21"/>
      <c r="P298" s="21"/>
      <c r="Q298" s="21"/>
      <c r="R298" s="21"/>
      <c r="S298" s="21"/>
      <c r="T298" s="21"/>
      <c r="U298" s="21"/>
      <c r="V298" s="21"/>
      <c r="W298" s="21"/>
      <c r="X298" s="21" t="str">
        <f ca="1">IFERROR(IF($T298=Lists!$S$2,SUM(FORMULACIÓN!U298:W298),IF(FORMULACIÓN!$T298=Lists!$S$3,SUM(FORMULACIÓN!V298:W298),IF(FORMULACIÓN!$T298=Lists!$S$4,AVERAGE(FORMULACIÓN!V298:W298),IF(FORMULACIÓN!$T298=Lists!$S$5,OFFSET(U298,0,COUNTA(V298:W298)),IF(FORMULACIÓN!$T298=Lists!$S$6,AVERAGE(V298:W298),""))))),"")</f>
        <v/>
      </c>
      <c r="Y298" s="20" t="str">
        <f ca="1">IF($R298=Lists!$R$3,TEXT(FORMULACIÓN!X298,"00,00%"),IF(FORMULACIÓN!X298=0,0,TEXT(FORMULACIÓN!X298,"##.###")))</f>
        <v/>
      </c>
      <c r="Z298" s="93"/>
      <c r="AA298" s="94"/>
      <c r="AB298" s="95"/>
      <c r="AC298" s="95"/>
      <c r="AD298" s="95"/>
      <c r="AE298" s="95"/>
      <c r="AF298" s="95"/>
      <c r="AG298" s="95"/>
      <c r="AH298" s="95"/>
      <c r="AI298" s="95"/>
      <c r="AJ298" s="95"/>
      <c r="AK298" s="95"/>
      <c r="AL298" s="95"/>
      <c r="AM298" s="95"/>
      <c r="BD298" s="30"/>
      <c r="BE298" s="30"/>
      <c r="BF298" s="30"/>
      <c r="BG298" s="30"/>
      <c r="BH298" s="30"/>
      <c r="BI298" s="30"/>
      <c r="BJ298" s="30"/>
      <c r="BK298" s="30"/>
      <c r="BL298" s="30"/>
      <c r="BM298" s="30"/>
      <c r="BN298" s="105"/>
      <c r="BW298" s="1"/>
    </row>
    <row r="299" spans="1:75" s="32" customFormat="1" ht="15.6" hidden="1">
      <c r="A299" s="20" t="str">
        <f t="shared" si="4"/>
        <v/>
      </c>
      <c r="B299" s="153"/>
      <c r="C299" s="21"/>
      <c r="D299" s="20" t="str">
        <f>IFERROR(VLOOKUP(FORMULACIÓN!C299,Lists!$A$2:$B$6,2,FALSE),"")</f>
        <v/>
      </c>
      <c r="E299" s="21"/>
      <c r="F299" s="21"/>
      <c r="G299" s="21"/>
      <c r="H299" s="21"/>
      <c r="I299" s="47"/>
      <c r="J299" s="104"/>
      <c r="K299" s="47"/>
      <c r="L299" s="21"/>
      <c r="M299" s="125"/>
      <c r="N299" s="24"/>
      <c r="O299" s="21"/>
      <c r="P299" s="21"/>
      <c r="Q299" s="21"/>
      <c r="R299" s="21"/>
      <c r="S299" s="21"/>
      <c r="T299" s="21"/>
      <c r="U299" s="21"/>
      <c r="V299" s="21"/>
      <c r="W299" s="21"/>
      <c r="X299" s="21" t="str">
        <f ca="1">IFERROR(IF($T299=Lists!$S$2,SUM(FORMULACIÓN!U299:W299),IF(FORMULACIÓN!$T299=Lists!$S$3,SUM(FORMULACIÓN!V299:W299),IF(FORMULACIÓN!$T299=Lists!$S$4,AVERAGE(FORMULACIÓN!V299:W299),IF(FORMULACIÓN!$T299=Lists!$S$5,OFFSET(U299,0,COUNTA(V299:W299)),IF(FORMULACIÓN!$T299=Lists!$S$6,AVERAGE(V299:W299),""))))),"")</f>
        <v/>
      </c>
      <c r="Y299" s="20" t="str">
        <f ca="1">IF($R299=Lists!$R$3,TEXT(FORMULACIÓN!X299,"00,00%"),IF(FORMULACIÓN!X299=0,0,TEXT(FORMULACIÓN!X299,"##.###")))</f>
        <v/>
      </c>
      <c r="Z299" s="93"/>
      <c r="AA299" s="94"/>
      <c r="AB299" s="95"/>
      <c r="AC299" s="95"/>
      <c r="AD299" s="95"/>
      <c r="AE299" s="95"/>
      <c r="AF299" s="95"/>
      <c r="AG299" s="95"/>
      <c r="AH299" s="95"/>
      <c r="AI299" s="95"/>
      <c r="AJ299" s="95"/>
      <c r="AK299" s="95"/>
      <c r="AL299" s="95"/>
      <c r="AM299" s="95"/>
      <c r="BD299" s="30"/>
      <c r="BE299" s="30"/>
      <c r="BF299" s="30"/>
      <c r="BG299" s="30"/>
      <c r="BH299" s="30"/>
      <c r="BI299" s="30"/>
      <c r="BJ299" s="30"/>
      <c r="BK299" s="30"/>
      <c r="BL299" s="30"/>
      <c r="BM299" s="30"/>
      <c r="BN299" s="105"/>
      <c r="BW299" s="1"/>
    </row>
    <row r="300" spans="1:75" s="32" customFormat="1" ht="15.6" hidden="1">
      <c r="A300" s="20" t="str">
        <f t="shared" si="4"/>
        <v/>
      </c>
      <c r="B300" s="153"/>
      <c r="C300" s="21"/>
      <c r="D300" s="20" t="str">
        <f>IFERROR(VLOOKUP(FORMULACIÓN!C300,Lists!$A$2:$B$6,2,FALSE),"")</f>
        <v/>
      </c>
      <c r="E300" s="21"/>
      <c r="F300" s="21"/>
      <c r="G300" s="21"/>
      <c r="H300" s="21"/>
      <c r="I300" s="47"/>
      <c r="J300" s="104"/>
      <c r="K300" s="47"/>
      <c r="L300" s="21"/>
      <c r="M300" s="125"/>
      <c r="N300" s="24"/>
      <c r="O300" s="21"/>
      <c r="P300" s="21"/>
      <c r="Q300" s="21"/>
      <c r="R300" s="21"/>
      <c r="S300" s="21"/>
      <c r="T300" s="21"/>
      <c r="U300" s="21"/>
      <c r="V300" s="21"/>
      <c r="W300" s="21"/>
      <c r="X300" s="21" t="str">
        <f ca="1">IFERROR(IF($T300=Lists!$S$2,SUM(FORMULACIÓN!U300:W300),IF(FORMULACIÓN!$T300=Lists!$S$3,SUM(FORMULACIÓN!V300:W300),IF(FORMULACIÓN!$T300=Lists!$S$4,AVERAGE(FORMULACIÓN!V300:W300),IF(FORMULACIÓN!$T300=Lists!$S$5,OFFSET(U300,0,COUNTA(V300:W300)),IF(FORMULACIÓN!$T300=Lists!$S$6,AVERAGE(V300:W300),""))))),"")</f>
        <v/>
      </c>
      <c r="Y300" s="20" t="str">
        <f ca="1">IF($R300=Lists!$R$3,TEXT(FORMULACIÓN!X300,"00,00%"),IF(FORMULACIÓN!X300=0,0,TEXT(FORMULACIÓN!X300,"##.###")))</f>
        <v/>
      </c>
      <c r="Z300" s="93"/>
      <c r="AA300" s="94"/>
      <c r="AB300" s="95"/>
      <c r="AC300" s="95"/>
      <c r="AD300" s="95"/>
      <c r="AE300" s="95"/>
      <c r="AF300" s="95"/>
      <c r="AG300" s="95"/>
      <c r="AH300" s="95"/>
      <c r="AI300" s="95"/>
      <c r="AJ300" s="95"/>
      <c r="AK300" s="95"/>
      <c r="AL300" s="95"/>
      <c r="AM300" s="95"/>
      <c r="BD300" s="30"/>
      <c r="BE300" s="30"/>
      <c r="BF300" s="30"/>
      <c r="BG300" s="30"/>
      <c r="BH300" s="30"/>
      <c r="BI300" s="30"/>
      <c r="BJ300" s="30"/>
      <c r="BK300" s="30"/>
      <c r="BL300" s="30"/>
      <c r="BM300" s="30"/>
      <c r="BN300" s="105"/>
      <c r="BW300" s="1"/>
    </row>
    <row r="301" spans="1:75" s="32" customFormat="1" ht="15.6" hidden="1">
      <c r="A301" s="20" t="str">
        <f t="shared" si="4"/>
        <v/>
      </c>
      <c r="B301" s="153"/>
      <c r="C301" s="21"/>
      <c r="D301" s="20" t="str">
        <f>IFERROR(VLOOKUP(FORMULACIÓN!C301,Lists!$A$2:$B$6,2,FALSE),"")</f>
        <v/>
      </c>
      <c r="E301" s="21"/>
      <c r="F301" s="21"/>
      <c r="G301" s="21"/>
      <c r="H301" s="21"/>
      <c r="I301" s="47"/>
      <c r="J301" s="104"/>
      <c r="K301" s="47"/>
      <c r="L301" s="21"/>
      <c r="M301" s="125"/>
      <c r="N301" s="24"/>
      <c r="O301" s="21"/>
      <c r="P301" s="21"/>
      <c r="Q301" s="21"/>
      <c r="R301" s="21"/>
      <c r="S301" s="21"/>
      <c r="T301" s="21"/>
      <c r="U301" s="21"/>
      <c r="V301" s="21"/>
      <c r="W301" s="21"/>
      <c r="X301" s="21" t="str">
        <f ca="1">IFERROR(IF($T301=Lists!$S$2,SUM(FORMULACIÓN!U301:W301),IF(FORMULACIÓN!$T301=Lists!$S$3,SUM(FORMULACIÓN!V301:W301),IF(FORMULACIÓN!$T301=Lists!$S$4,AVERAGE(FORMULACIÓN!V301:W301),IF(FORMULACIÓN!$T301=Lists!$S$5,OFFSET(U301,0,COUNTA(V301:W301)),IF(FORMULACIÓN!$T301=Lists!$S$6,AVERAGE(V301:W301),""))))),"")</f>
        <v/>
      </c>
      <c r="Y301" s="20" t="str">
        <f ca="1">IF($R301=Lists!$R$3,TEXT(FORMULACIÓN!X301,"00,00%"),IF(FORMULACIÓN!X301=0,0,TEXT(FORMULACIÓN!X301,"##.###")))</f>
        <v/>
      </c>
      <c r="Z301" s="93"/>
      <c r="AA301" s="94"/>
      <c r="AB301" s="95"/>
      <c r="AC301" s="95"/>
      <c r="AD301" s="95"/>
      <c r="AE301" s="95"/>
      <c r="AF301" s="95"/>
      <c r="AG301" s="95"/>
      <c r="AH301" s="95"/>
      <c r="AI301" s="95"/>
      <c r="AJ301" s="95"/>
      <c r="AK301" s="95"/>
      <c r="AL301" s="95"/>
      <c r="AM301" s="95"/>
      <c r="BD301" s="30"/>
      <c r="BE301" s="30"/>
      <c r="BF301" s="30"/>
      <c r="BG301" s="30"/>
      <c r="BH301" s="30"/>
      <c r="BI301" s="30"/>
      <c r="BJ301" s="30"/>
      <c r="BK301" s="30"/>
      <c r="BL301" s="30"/>
      <c r="BM301" s="30"/>
      <c r="BN301" s="105"/>
      <c r="BW301" s="1"/>
    </row>
    <row r="302" spans="1:75" s="32" customFormat="1" ht="15.6" hidden="1">
      <c r="A302" s="20" t="str">
        <f t="shared" si="4"/>
        <v/>
      </c>
      <c r="B302" s="153"/>
      <c r="C302" s="21"/>
      <c r="D302" s="20" t="str">
        <f>IFERROR(VLOOKUP(FORMULACIÓN!C302,Lists!$A$2:$B$6,2,FALSE),"")</f>
        <v/>
      </c>
      <c r="E302" s="21"/>
      <c r="F302" s="21"/>
      <c r="G302" s="21"/>
      <c r="H302" s="21"/>
      <c r="I302" s="47"/>
      <c r="J302" s="104"/>
      <c r="K302" s="47"/>
      <c r="L302" s="21"/>
      <c r="M302" s="125"/>
      <c r="N302" s="24"/>
      <c r="O302" s="21"/>
      <c r="P302" s="21"/>
      <c r="Q302" s="21"/>
      <c r="R302" s="21"/>
      <c r="S302" s="21"/>
      <c r="T302" s="21"/>
      <c r="U302" s="21"/>
      <c r="V302" s="21"/>
      <c r="W302" s="21"/>
      <c r="X302" s="21" t="str">
        <f ca="1">IFERROR(IF($T302=Lists!$S$2,SUM(FORMULACIÓN!U302:W302),IF(FORMULACIÓN!$T302=Lists!$S$3,SUM(FORMULACIÓN!V302:W302),IF(FORMULACIÓN!$T302=Lists!$S$4,AVERAGE(FORMULACIÓN!V302:W302),IF(FORMULACIÓN!$T302=Lists!$S$5,OFFSET(U302,0,COUNTA(V302:W302)),IF(FORMULACIÓN!$T302=Lists!$S$6,AVERAGE(V302:W302),""))))),"")</f>
        <v/>
      </c>
      <c r="Y302" s="20" t="str">
        <f ca="1">IF($R302=Lists!$R$3,TEXT(FORMULACIÓN!X302,"00,00%"),IF(FORMULACIÓN!X302=0,0,TEXT(FORMULACIÓN!X302,"##.###")))</f>
        <v/>
      </c>
      <c r="Z302" s="93"/>
      <c r="AA302" s="94"/>
      <c r="AB302" s="95"/>
      <c r="AC302" s="95"/>
      <c r="AD302" s="95"/>
      <c r="AE302" s="95"/>
      <c r="AF302" s="95"/>
      <c r="AG302" s="95"/>
      <c r="AH302" s="95"/>
      <c r="AI302" s="95"/>
      <c r="AJ302" s="95"/>
      <c r="AK302" s="95"/>
      <c r="AL302" s="95"/>
      <c r="AM302" s="95"/>
      <c r="BD302" s="30"/>
      <c r="BE302" s="30"/>
      <c r="BF302" s="30"/>
      <c r="BG302" s="30"/>
      <c r="BH302" s="30"/>
      <c r="BI302" s="30"/>
      <c r="BJ302" s="30"/>
      <c r="BK302" s="30"/>
      <c r="BL302" s="30"/>
      <c r="BM302" s="30"/>
      <c r="BN302" s="105"/>
      <c r="BW302" s="1"/>
    </row>
    <row r="303" spans="1:75" s="32" customFormat="1" ht="15.6" hidden="1">
      <c r="A303" s="20" t="str">
        <f t="shared" si="4"/>
        <v/>
      </c>
      <c r="B303" s="153"/>
      <c r="C303" s="21"/>
      <c r="D303" s="20" t="str">
        <f>IFERROR(VLOOKUP(FORMULACIÓN!C303,Lists!$A$2:$B$6,2,FALSE),"")</f>
        <v/>
      </c>
      <c r="E303" s="21"/>
      <c r="F303" s="21"/>
      <c r="G303" s="21"/>
      <c r="H303" s="21"/>
      <c r="I303" s="47"/>
      <c r="J303" s="104"/>
      <c r="K303" s="47"/>
      <c r="L303" s="21"/>
      <c r="M303" s="125"/>
      <c r="N303" s="24"/>
      <c r="O303" s="21"/>
      <c r="P303" s="21"/>
      <c r="Q303" s="21"/>
      <c r="R303" s="21"/>
      <c r="S303" s="21"/>
      <c r="T303" s="21"/>
      <c r="U303" s="21"/>
      <c r="V303" s="21"/>
      <c r="W303" s="21"/>
      <c r="X303" s="21" t="str">
        <f ca="1">IFERROR(IF($T303=Lists!$S$2,SUM(FORMULACIÓN!U303:W303),IF(FORMULACIÓN!$T303=Lists!$S$3,SUM(FORMULACIÓN!V303:W303),IF(FORMULACIÓN!$T303=Lists!$S$4,AVERAGE(FORMULACIÓN!V303:W303),IF(FORMULACIÓN!$T303=Lists!$S$5,OFFSET(U303,0,COUNTA(V303:W303)),IF(FORMULACIÓN!$T303=Lists!$S$6,AVERAGE(V303:W303),""))))),"")</f>
        <v/>
      </c>
      <c r="Y303" s="20" t="str">
        <f ca="1">IF($R303=Lists!$R$3,TEXT(FORMULACIÓN!X303,"00,00%"),IF(FORMULACIÓN!X303=0,0,TEXT(FORMULACIÓN!X303,"##.###")))</f>
        <v/>
      </c>
      <c r="Z303" s="93"/>
      <c r="AA303" s="94"/>
      <c r="AB303" s="95"/>
      <c r="AC303" s="95"/>
      <c r="AD303" s="95"/>
      <c r="AE303" s="95"/>
      <c r="AF303" s="95"/>
      <c r="AG303" s="95"/>
      <c r="AH303" s="95"/>
      <c r="AI303" s="95"/>
      <c r="AJ303" s="95"/>
      <c r="AK303" s="95"/>
      <c r="AL303" s="95"/>
      <c r="AM303" s="95"/>
      <c r="BD303" s="30"/>
      <c r="BE303" s="30"/>
      <c r="BF303" s="30"/>
      <c r="BG303" s="30"/>
      <c r="BH303" s="30"/>
      <c r="BI303" s="30"/>
      <c r="BJ303" s="30"/>
      <c r="BK303" s="30"/>
      <c r="BL303" s="30"/>
      <c r="BM303" s="30"/>
      <c r="BN303" s="105"/>
      <c r="BW303" s="1"/>
    </row>
    <row r="304" spans="1:75" s="32" customFormat="1" ht="15.6" hidden="1">
      <c r="A304" s="20" t="str">
        <f t="shared" si="4"/>
        <v/>
      </c>
      <c r="B304" s="153"/>
      <c r="C304" s="21"/>
      <c r="D304" s="20" t="str">
        <f>IFERROR(VLOOKUP(FORMULACIÓN!C304,Lists!$A$2:$B$6,2,FALSE),"")</f>
        <v/>
      </c>
      <c r="E304" s="21"/>
      <c r="F304" s="21"/>
      <c r="G304" s="21"/>
      <c r="H304" s="21"/>
      <c r="I304" s="47"/>
      <c r="J304" s="104"/>
      <c r="K304" s="47"/>
      <c r="L304" s="21"/>
      <c r="M304" s="125"/>
      <c r="N304" s="24"/>
      <c r="O304" s="21"/>
      <c r="P304" s="21"/>
      <c r="Q304" s="21"/>
      <c r="R304" s="21"/>
      <c r="S304" s="21"/>
      <c r="T304" s="21"/>
      <c r="U304" s="21"/>
      <c r="V304" s="21"/>
      <c r="W304" s="21"/>
      <c r="X304" s="21" t="str">
        <f ca="1">IFERROR(IF($T304=Lists!$S$2,SUM(FORMULACIÓN!U304:W304),IF(FORMULACIÓN!$T304=Lists!$S$3,SUM(FORMULACIÓN!V304:W304),IF(FORMULACIÓN!$T304=Lists!$S$4,AVERAGE(FORMULACIÓN!V304:W304),IF(FORMULACIÓN!$T304=Lists!$S$5,OFFSET(U304,0,COUNTA(V304:W304)),IF(FORMULACIÓN!$T304=Lists!$S$6,AVERAGE(V304:W304),""))))),"")</f>
        <v/>
      </c>
      <c r="Y304" s="20" t="str">
        <f ca="1">IF($R304=Lists!$R$3,TEXT(FORMULACIÓN!X304,"00,00%"),IF(FORMULACIÓN!X304=0,0,TEXT(FORMULACIÓN!X304,"##.###")))</f>
        <v/>
      </c>
      <c r="Z304" s="93"/>
      <c r="AA304" s="94"/>
      <c r="AB304" s="95"/>
      <c r="AC304" s="95"/>
      <c r="AD304" s="95"/>
      <c r="AE304" s="95"/>
      <c r="AF304" s="95"/>
      <c r="AG304" s="95"/>
      <c r="AH304" s="95"/>
      <c r="AI304" s="95"/>
      <c r="AJ304" s="95"/>
      <c r="AK304" s="95"/>
      <c r="AL304" s="95"/>
      <c r="AM304" s="95"/>
      <c r="BD304" s="30"/>
      <c r="BE304" s="30"/>
      <c r="BF304" s="30"/>
      <c r="BG304" s="30"/>
      <c r="BH304" s="30"/>
      <c r="BI304" s="30"/>
      <c r="BJ304" s="30"/>
      <c r="BK304" s="30"/>
      <c r="BL304" s="30"/>
      <c r="BM304" s="30"/>
      <c r="BN304" s="105"/>
      <c r="BW304" s="1"/>
    </row>
    <row r="305" spans="1:75" s="32" customFormat="1" ht="15.6" hidden="1">
      <c r="A305" s="20" t="str">
        <f t="shared" si="4"/>
        <v/>
      </c>
      <c r="B305" s="153"/>
      <c r="C305" s="21"/>
      <c r="D305" s="20" t="str">
        <f>IFERROR(VLOOKUP(FORMULACIÓN!C305,Lists!$A$2:$B$6,2,FALSE),"")</f>
        <v/>
      </c>
      <c r="E305" s="21"/>
      <c r="F305" s="21"/>
      <c r="G305" s="21"/>
      <c r="H305" s="21"/>
      <c r="I305" s="47"/>
      <c r="J305" s="104"/>
      <c r="K305" s="47"/>
      <c r="L305" s="21"/>
      <c r="M305" s="125"/>
      <c r="N305" s="24"/>
      <c r="O305" s="21"/>
      <c r="P305" s="21"/>
      <c r="Q305" s="21"/>
      <c r="R305" s="21"/>
      <c r="S305" s="21"/>
      <c r="T305" s="21"/>
      <c r="U305" s="21"/>
      <c r="V305" s="21"/>
      <c r="W305" s="21"/>
      <c r="X305" s="21" t="str">
        <f ca="1">IFERROR(IF($T305=Lists!$S$2,SUM(FORMULACIÓN!U305:W305),IF(FORMULACIÓN!$T305=Lists!$S$3,SUM(FORMULACIÓN!V305:W305),IF(FORMULACIÓN!$T305=Lists!$S$4,AVERAGE(FORMULACIÓN!V305:W305),IF(FORMULACIÓN!$T305=Lists!$S$5,OFFSET(U305,0,COUNTA(V305:W305)),IF(FORMULACIÓN!$T305=Lists!$S$6,AVERAGE(V305:W305),""))))),"")</f>
        <v/>
      </c>
      <c r="Y305" s="20" t="str">
        <f ca="1">IF($R305=Lists!$R$3,TEXT(FORMULACIÓN!X305,"00,00%"),IF(FORMULACIÓN!X305=0,0,TEXT(FORMULACIÓN!X305,"##.###")))</f>
        <v/>
      </c>
      <c r="Z305" s="93"/>
      <c r="AA305" s="94"/>
      <c r="AB305" s="95"/>
      <c r="AC305" s="95"/>
      <c r="AD305" s="95"/>
      <c r="AE305" s="95"/>
      <c r="AF305" s="95"/>
      <c r="AG305" s="95"/>
      <c r="AH305" s="95"/>
      <c r="AI305" s="95"/>
      <c r="AJ305" s="95"/>
      <c r="AK305" s="95"/>
      <c r="AL305" s="95"/>
      <c r="AM305" s="95"/>
      <c r="BD305" s="30"/>
      <c r="BE305" s="30"/>
      <c r="BF305" s="30"/>
      <c r="BG305" s="30"/>
      <c r="BH305" s="30"/>
      <c r="BI305" s="30"/>
      <c r="BJ305" s="30"/>
      <c r="BK305" s="30"/>
      <c r="BL305" s="30"/>
      <c r="BM305" s="30"/>
      <c r="BN305" s="105"/>
      <c r="BW305" s="1"/>
    </row>
    <row r="306" spans="1:75" s="32" customFormat="1" ht="15.6" hidden="1">
      <c r="A306" s="20" t="str">
        <f t="shared" si="4"/>
        <v/>
      </c>
      <c r="B306" s="153"/>
      <c r="C306" s="21"/>
      <c r="D306" s="20" t="str">
        <f>IFERROR(VLOOKUP(FORMULACIÓN!C306,Lists!$A$2:$B$6,2,FALSE),"")</f>
        <v/>
      </c>
      <c r="E306" s="21"/>
      <c r="F306" s="21"/>
      <c r="G306" s="21"/>
      <c r="H306" s="21"/>
      <c r="I306" s="47"/>
      <c r="J306" s="104"/>
      <c r="K306" s="47"/>
      <c r="L306" s="21"/>
      <c r="M306" s="125"/>
      <c r="N306" s="24"/>
      <c r="O306" s="21"/>
      <c r="P306" s="21"/>
      <c r="Q306" s="21"/>
      <c r="R306" s="21"/>
      <c r="S306" s="21"/>
      <c r="T306" s="21"/>
      <c r="U306" s="21"/>
      <c r="V306" s="21"/>
      <c r="W306" s="21"/>
      <c r="X306" s="21" t="str">
        <f ca="1">IFERROR(IF($T306=Lists!$S$2,SUM(FORMULACIÓN!U306:W306),IF(FORMULACIÓN!$T306=Lists!$S$3,SUM(FORMULACIÓN!V306:W306),IF(FORMULACIÓN!$T306=Lists!$S$4,AVERAGE(FORMULACIÓN!V306:W306),IF(FORMULACIÓN!$T306=Lists!$S$5,OFFSET(U306,0,COUNTA(V306:W306)),IF(FORMULACIÓN!$T306=Lists!$S$6,AVERAGE(V306:W306),""))))),"")</f>
        <v/>
      </c>
      <c r="Y306" s="20" t="str">
        <f ca="1">IF($R306=Lists!$R$3,TEXT(FORMULACIÓN!X306,"00,00%"),IF(FORMULACIÓN!X306=0,0,TEXT(FORMULACIÓN!X306,"##.###")))</f>
        <v/>
      </c>
      <c r="Z306" s="93"/>
      <c r="AA306" s="94"/>
      <c r="AB306" s="95"/>
      <c r="AC306" s="95"/>
      <c r="AD306" s="95"/>
      <c r="AE306" s="95"/>
      <c r="AF306" s="95"/>
      <c r="AG306" s="95"/>
      <c r="AH306" s="95"/>
      <c r="AI306" s="95"/>
      <c r="AJ306" s="95"/>
      <c r="AK306" s="95"/>
      <c r="AL306" s="95"/>
      <c r="AM306" s="95"/>
      <c r="BD306" s="30"/>
      <c r="BE306" s="30"/>
      <c r="BF306" s="30"/>
      <c r="BG306" s="30"/>
      <c r="BH306" s="30"/>
      <c r="BI306" s="30"/>
      <c r="BJ306" s="30"/>
      <c r="BK306" s="30"/>
      <c r="BL306" s="30"/>
      <c r="BM306" s="30"/>
      <c r="BN306" s="105"/>
      <c r="BW306" s="1"/>
    </row>
    <row r="307" spans="1:75" s="32" customFormat="1" ht="15.6" hidden="1">
      <c r="A307" s="20" t="str">
        <f t="shared" si="4"/>
        <v/>
      </c>
      <c r="B307" s="153"/>
      <c r="C307" s="21"/>
      <c r="D307" s="20" t="str">
        <f>IFERROR(VLOOKUP(FORMULACIÓN!C307,Lists!$A$2:$B$6,2,FALSE),"")</f>
        <v/>
      </c>
      <c r="E307" s="21"/>
      <c r="F307" s="21"/>
      <c r="G307" s="21"/>
      <c r="H307" s="21"/>
      <c r="I307" s="47"/>
      <c r="J307" s="104"/>
      <c r="K307" s="47"/>
      <c r="L307" s="21"/>
      <c r="M307" s="125"/>
      <c r="N307" s="24"/>
      <c r="O307" s="21"/>
      <c r="P307" s="21"/>
      <c r="Q307" s="21"/>
      <c r="R307" s="21"/>
      <c r="S307" s="21"/>
      <c r="T307" s="21"/>
      <c r="U307" s="21"/>
      <c r="V307" s="21"/>
      <c r="W307" s="21"/>
      <c r="X307" s="21" t="str">
        <f ca="1">IFERROR(IF($T307=Lists!$S$2,SUM(FORMULACIÓN!U307:W307),IF(FORMULACIÓN!$T307=Lists!$S$3,SUM(FORMULACIÓN!V307:W307),IF(FORMULACIÓN!$T307=Lists!$S$4,AVERAGE(FORMULACIÓN!V307:W307),IF(FORMULACIÓN!$T307=Lists!$S$5,OFFSET(U307,0,COUNTA(V307:W307)),IF(FORMULACIÓN!$T307=Lists!$S$6,AVERAGE(V307:W307),""))))),"")</f>
        <v/>
      </c>
      <c r="Y307" s="20" t="str">
        <f ca="1">IF($R307=Lists!$R$3,TEXT(FORMULACIÓN!X307,"00,00%"),IF(FORMULACIÓN!X307=0,0,TEXT(FORMULACIÓN!X307,"##.###")))</f>
        <v/>
      </c>
      <c r="Z307" s="93"/>
      <c r="AA307" s="94"/>
      <c r="AB307" s="95"/>
      <c r="AC307" s="95"/>
      <c r="AD307" s="95"/>
      <c r="AE307" s="95"/>
      <c r="AF307" s="95"/>
      <c r="AG307" s="95"/>
      <c r="AH307" s="95"/>
      <c r="AI307" s="95"/>
      <c r="AJ307" s="95"/>
      <c r="AK307" s="95"/>
      <c r="AL307" s="95"/>
      <c r="AM307" s="95"/>
      <c r="BD307" s="30"/>
      <c r="BE307" s="30"/>
      <c r="BF307" s="30"/>
      <c r="BG307" s="30"/>
      <c r="BH307" s="30"/>
      <c r="BI307" s="30"/>
      <c r="BJ307" s="30"/>
      <c r="BK307" s="30"/>
      <c r="BL307" s="30"/>
      <c r="BM307" s="30"/>
      <c r="BN307" s="105"/>
      <c r="BW307" s="1"/>
    </row>
    <row r="308" spans="1:75" s="32" customFormat="1" ht="15.6" hidden="1">
      <c r="A308" s="20" t="str">
        <f t="shared" si="4"/>
        <v/>
      </c>
      <c r="B308" s="153"/>
      <c r="C308" s="21"/>
      <c r="D308" s="20" t="str">
        <f>IFERROR(VLOOKUP(FORMULACIÓN!C308,Lists!$A$2:$B$6,2,FALSE),"")</f>
        <v/>
      </c>
      <c r="E308" s="21"/>
      <c r="F308" s="21"/>
      <c r="G308" s="21"/>
      <c r="H308" s="21"/>
      <c r="I308" s="47"/>
      <c r="J308" s="104"/>
      <c r="K308" s="47"/>
      <c r="L308" s="21"/>
      <c r="M308" s="125"/>
      <c r="N308" s="24"/>
      <c r="O308" s="21"/>
      <c r="P308" s="21"/>
      <c r="Q308" s="21"/>
      <c r="R308" s="21"/>
      <c r="S308" s="21"/>
      <c r="T308" s="21"/>
      <c r="U308" s="21"/>
      <c r="V308" s="21"/>
      <c r="W308" s="21"/>
      <c r="X308" s="21" t="str">
        <f ca="1">IFERROR(IF($T308=Lists!$S$2,SUM(FORMULACIÓN!U308:W308),IF(FORMULACIÓN!$T308=Lists!$S$3,SUM(FORMULACIÓN!V308:W308),IF(FORMULACIÓN!$T308=Lists!$S$4,AVERAGE(FORMULACIÓN!V308:W308),IF(FORMULACIÓN!$T308=Lists!$S$5,OFFSET(U308,0,COUNTA(V308:W308)),IF(FORMULACIÓN!$T308=Lists!$S$6,AVERAGE(V308:W308),""))))),"")</f>
        <v/>
      </c>
      <c r="Y308" s="20" t="str">
        <f ca="1">IF($R308=Lists!$R$3,TEXT(FORMULACIÓN!X308,"00,00%"),IF(FORMULACIÓN!X308=0,0,TEXT(FORMULACIÓN!X308,"##.###")))</f>
        <v/>
      </c>
      <c r="Z308" s="93"/>
      <c r="AA308" s="94"/>
      <c r="AB308" s="95"/>
      <c r="AC308" s="95"/>
      <c r="AD308" s="95"/>
      <c r="AE308" s="95"/>
      <c r="AF308" s="95"/>
      <c r="AG308" s="95"/>
      <c r="AH308" s="95"/>
      <c r="AI308" s="95"/>
      <c r="AJ308" s="95"/>
      <c r="AK308" s="95"/>
      <c r="AL308" s="95"/>
      <c r="AM308" s="95"/>
      <c r="BD308" s="30"/>
      <c r="BE308" s="30"/>
      <c r="BF308" s="30"/>
      <c r="BG308" s="30"/>
      <c r="BH308" s="30"/>
      <c r="BI308" s="30"/>
      <c r="BJ308" s="30"/>
      <c r="BK308" s="30"/>
      <c r="BL308" s="30"/>
      <c r="BM308" s="30"/>
      <c r="BN308" s="105"/>
      <c r="BW308" s="1"/>
    </row>
    <row r="309" spans="1:75" s="32" customFormat="1" ht="15.6" hidden="1">
      <c r="A309" s="20" t="str">
        <f t="shared" si="4"/>
        <v/>
      </c>
      <c r="B309" s="153"/>
      <c r="C309" s="21"/>
      <c r="D309" s="20" t="str">
        <f>IFERROR(VLOOKUP(FORMULACIÓN!C309,Lists!$A$2:$B$6,2,FALSE),"")</f>
        <v/>
      </c>
      <c r="E309" s="21"/>
      <c r="F309" s="21"/>
      <c r="G309" s="21"/>
      <c r="H309" s="21"/>
      <c r="I309" s="47"/>
      <c r="J309" s="104"/>
      <c r="K309" s="47"/>
      <c r="L309" s="21"/>
      <c r="M309" s="125"/>
      <c r="N309" s="24"/>
      <c r="O309" s="21"/>
      <c r="P309" s="21"/>
      <c r="Q309" s="21"/>
      <c r="R309" s="21"/>
      <c r="S309" s="21"/>
      <c r="T309" s="21"/>
      <c r="U309" s="21"/>
      <c r="V309" s="21"/>
      <c r="W309" s="21"/>
      <c r="X309" s="21" t="str">
        <f ca="1">IFERROR(IF($T309=Lists!$S$2,SUM(FORMULACIÓN!U309:W309),IF(FORMULACIÓN!$T309=Lists!$S$3,SUM(FORMULACIÓN!V309:W309),IF(FORMULACIÓN!$T309=Lists!$S$4,AVERAGE(FORMULACIÓN!V309:W309),IF(FORMULACIÓN!$T309=Lists!$S$5,OFFSET(U309,0,COUNTA(V309:W309)),IF(FORMULACIÓN!$T309=Lists!$S$6,AVERAGE(V309:W309),""))))),"")</f>
        <v/>
      </c>
      <c r="Y309" s="20" t="str">
        <f ca="1">IF($R309=Lists!$R$3,TEXT(FORMULACIÓN!X309,"00,00%"),IF(FORMULACIÓN!X309=0,0,TEXT(FORMULACIÓN!X309,"##.###")))</f>
        <v/>
      </c>
      <c r="Z309" s="93"/>
      <c r="AA309" s="94"/>
      <c r="AB309" s="95"/>
      <c r="AC309" s="95"/>
      <c r="AD309" s="95"/>
      <c r="AE309" s="95"/>
      <c r="AF309" s="95"/>
      <c r="AG309" s="95"/>
      <c r="AH309" s="95"/>
      <c r="AI309" s="95"/>
      <c r="AJ309" s="95"/>
      <c r="AK309" s="95"/>
      <c r="AL309" s="95"/>
      <c r="AM309" s="95"/>
      <c r="BD309" s="30"/>
      <c r="BE309" s="30"/>
      <c r="BF309" s="30"/>
      <c r="BG309" s="30"/>
      <c r="BH309" s="30"/>
      <c r="BI309" s="30"/>
      <c r="BJ309" s="30"/>
      <c r="BK309" s="30"/>
      <c r="BL309" s="30"/>
      <c r="BM309" s="30"/>
      <c r="BN309" s="105"/>
      <c r="BW309" s="1"/>
    </row>
    <row r="310" spans="1:75" s="32" customFormat="1" ht="15.6" hidden="1">
      <c r="A310" s="20" t="str">
        <f t="shared" si="4"/>
        <v/>
      </c>
      <c r="B310" s="153"/>
      <c r="C310" s="21"/>
      <c r="D310" s="20" t="str">
        <f>IFERROR(VLOOKUP(FORMULACIÓN!C310,Lists!$A$2:$B$6,2,FALSE),"")</f>
        <v/>
      </c>
      <c r="E310" s="21"/>
      <c r="F310" s="21"/>
      <c r="G310" s="21"/>
      <c r="H310" s="21"/>
      <c r="I310" s="47"/>
      <c r="J310" s="104"/>
      <c r="K310" s="47"/>
      <c r="L310" s="21"/>
      <c r="M310" s="125"/>
      <c r="N310" s="24"/>
      <c r="O310" s="21"/>
      <c r="P310" s="21"/>
      <c r="Q310" s="21"/>
      <c r="R310" s="21"/>
      <c r="S310" s="21"/>
      <c r="T310" s="21"/>
      <c r="U310" s="21"/>
      <c r="V310" s="21"/>
      <c r="W310" s="21"/>
      <c r="X310" s="21" t="str">
        <f ca="1">IFERROR(IF($T310=Lists!$S$2,SUM(FORMULACIÓN!U310:W310),IF(FORMULACIÓN!$T310=Lists!$S$3,SUM(FORMULACIÓN!V310:W310),IF(FORMULACIÓN!$T310=Lists!$S$4,AVERAGE(FORMULACIÓN!V310:W310),IF(FORMULACIÓN!$T310=Lists!$S$5,OFFSET(U310,0,COUNTA(V310:W310)),IF(FORMULACIÓN!$T310=Lists!$S$6,AVERAGE(V310:W310),""))))),"")</f>
        <v/>
      </c>
      <c r="Y310" s="20" t="str">
        <f ca="1">IF($R310=Lists!$R$3,TEXT(FORMULACIÓN!X310,"00,00%"),IF(FORMULACIÓN!X310=0,0,TEXT(FORMULACIÓN!X310,"##.###")))</f>
        <v/>
      </c>
      <c r="Z310" s="93"/>
      <c r="AA310" s="94"/>
      <c r="AB310" s="95"/>
      <c r="AC310" s="95"/>
      <c r="AD310" s="95"/>
      <c r="AE310" s="95"/>
      <c r="AF310" s="95"/>
      <c r="AG310" s="95"/>
      <c r="AH310" s="95"/>
      <c r="AI310" s="95"/>
      <c r="AJ310" s="95"/>
      <c r="AK310" s="95"/>
      <c r="AL310" s="95"/>
      <c r="AM310" s="95"/>
      <c r="BD310" s="30"/>
      <c r="BE310" s="30"/>
      <c r="BF310" s="30"/>
      <c r="BG310" s="30"/>
      <c r="BH310" s="30"/>
      <c r="BI310" s="30"/>
      <c r="BJ310" s="30"/>
      <c r="BK310" s="30"/>
      <c r="BL310" s="30"/>
      <c r="BM310" s="30"/>
      <c r="BN310" s="105"/>
      <c r="BW310" s="1"/>
    </row>
    <row r="311" spans="1:75" s="32" customFormat="1" ht="15.6" hidden="1">
      <c r="A311" s="20" t="str">
        <f t="shared" si="4"/>
        <v/>
      </c>
      <c r="B311" s="153"/>
      <c r="C311" s="21"/>
      <c r="D311" s="20" t="str">
        <f>IFERROR(VLOOKUP(FORMULACIÓN!C311,Lists!$A$2:$B$6,2,FALSE),"")</f>
        <v/>
      </c>
      <c r="E311" s="21"/>
      <c r="F311" s="21"/>
      <c r="G311" s="21"/>
      <c r="H311" s="21"/>
      <c r="I311" s="47"/>
      <c r="J311" s="104"/>
      <c r="K311" s="47"/>
      <c r="L311" s="21"/>
      <c r="M311" s="125"/>
      <c r="N311" s="24"/>
      <c r="O311" s="21"/>
      <c r="P311" s="21"/>
      <c r="Q311" s="21"/>
      <c r="R311" s="21"/>
      <c r="S311" s="21"/>
      <c r="T311" s="21"/>
      <c r="U311" s="21"/>
      <c r="V311" s="21"/>
      <c r="W311" s="21"/>
      <c r="X311" s="21" t="str">
        <f ca="1">IFERROR(IF($T311=Lists!$S$2,SUM(FORMULACIÓN!U311:W311),IF(FORMULACIÓN!$T311=Lists!$S$3,SUM(FORMULACIÓN!V311:W311),IF(FORMULACIÓN!$T311=Lists!$S$4,AVERAGE(FORMULACIÓN!V311:W311),IF(FORMULACIÓN!$T311=Lists!$S$5,OFFSET(U311,0,COUNTA(V311:W311)),IF(FORMULACIÓN!$T311=Lists!$S$6,AVERAGE(V311:W311),""))))),"")</f>
        <v/>
      </c>
      <c r="Y311" s="20" t="str">
        <f ca="1">IF($R311=Lists!$R$3,TEXT(FORMULACIÓN!X311,"00,00%"),IF(FORMULACIÓN!X311=0,0,TEXT(FORMULACIÓN!X311,"##.###")))</f>
        <v/>
      </c>
      <c r="Z311" s="93"/>
      <c r="AA311" s="94"/>
      <c r="AB311" s="95"/>
      <c r="AC311" s="95"/>
      <c r="AD311" s="95"/>
      <c r="AE311" s="95"/>
      <c r="AF311" s="95"/>
      <c r="AG311" s="95"/>
      <c r="AH311" s="95"/>
      <c r="AI311" s="95"/>
      <c r="AJ311" s="95"/>
      <c r="AK311" s="95"/>
      <c r="AL311" s="95"/>
      <c r="AM311" s="95"/>
      <c r="BD311" s="30"/>
      <c r="BE311" s="30"/>
      <c r="BF311" s="30"/>
      <c r="BG311" s="30"/>
      <c r="BH311" s="30"/>
      <c r="BI311" s="30"/>
      <c r="BJ311" s="30"/>
      <c r="BK311" s="30"/>
      <c r="BL311" s="30"/>
      <c r="BM311" s="30"/>
      <c r="BN311" s="105"/>
      <c r="BW311" s="1"/>
    </row>
    <row r="312" spans="1:75" s="32" customFormat="1" ht="15.6" hidden="1">
      <c r="A312" s="20" t="str">
        <f t="shared" si="4"/>
        <v/>
      </c>
      <c r="B312" s="153"/>
      <c r="C312" s="21"/>
      <c r="D312" s="20" t="str">
        <f>IFERROR(VLOOKUP(FORMULACIÓN!C312,Lists!$A$2:$B$6,2,FALSE),"")</f>
        <v/>
      </c>
      <c r="E312" s="21"/>
      <c r="F312" s="21"/>
      <c r="G312" s="21"/>
      <c r="H312" s="21"/>
      <c r="I312" s="47"/>
      <c r="J312" s="104"/>
      <c r="K312" s="47"/>
      <c r="L312" s="21"/>
      <c r="M312" s="125"/>
      <c r="N312" s="24"/>
      <c r="O312" s="21"/>
      <c r="P312" s="21"/>
      <c r="Q312" s="21"/>
      <c r="R312" s="21"/>
      <c r="S312" s="21"/>
      <c r="T312" s="21"/>
      <c r="U312" s="21"/>
      <c r="V312" s="21"/>
      <c r="W312" s="21"/>
      <c r="X312" s="21" t="str">
        <f ca="1">IFERROR(IF($T312=Lists!$S$2,SUM(FORMULACIÓN!U312:W312),IF(FORMULACIÓN!$T312=Lists!$S$3,SUM(FORMULACIÓN!V312:W312),IF(FORMULACIÓN!$T312=Lists!$S$4,AVERAGE(FORMULACIÓN!V312:W312),IF(FORMULACIÓN!$T312=Lists!$S$5,OFFSET(U312,0,COUNTA(V312:W312)),IF(FORMULACIÓN!$T312=Lists!$S$6,AVERAGE(V312:W312),""))))),"")</f>
        <v/>
      </c>
      <c r="Y312" s="20" t="str">
        <f ca="1">IF($R312=Lists!$R$3,TEXT(FORMULACIÓN!X312,"00,00%"),IF(FORMULACIÓN!X312=0,0,TEXT(FORMULACIÓN!X312,"##.###")))</f>
        <v/>
      </c>
      <c r="Z312" s="93"/>
      <c r="AA312" s="94"/>
      <c r="AB312" s="95"/>
      <c r="AC312" s="95"/>
      <c r="AD312" s="95"/>
      <c r="AE312" s="95"/>
      <c r="AF312" s="95"/>
      <c r="AG312" s="95"/>
      <c r="AH312" s="95"/>
      <c r="AI312" s="95"/>
      <c r="AJ312" s="95"/>
      <c r="AK312" s="95"/>
      <c r="AL312" s="95"/>
      <c r="AM312" s="95"/>
      <c r="BD312" s="30"/>
      <c r="BE312" s="30"/>
      <c r="BF312" s="30"/>
      <c r="BG312" s="30"/>
      <c r="BH312" s="30"/>
      <c r="BI312" s="30"/>
      <c r="BJ312" s="30"/>
      <c r="BK312" s="30"/>
      <c r="BL312" s="30"/>
      <c r="BM312" s="30"/>
      <c r="BN312" s="105"/>
      <c r="BW312" s="1"/>
    </row>
    <row r="313" spans="1:75" s="32" customFormat="1" ht="15.6" hidden="1">
      <c r="A313" s="20" t="str">
        <f t="shared" si="4"/>
        <v/>
      </c>
      <c r="B313" s="153"/>
      <c r="C313" s="21"/>
      <c r="D313" s="20" t="str">
        <f>IFERROR(VLOOKUP(FORMULACIÓN!C313,Lists!$A$2:$B$6,2,FALSE),"")</f>
        <v/>
      </c>
      <c r="E313" s="21"/>
      <c r="F313" s="21"/>
      <c r="G313" s="21"/>
      <c r="H313" s="21"/>
      <c r="I313" s="47"/>
      <c r="J313" s="104"/>
      <c r="K313" s="47"/>
      <c r="L313" s="21"/>
      <c r="M313" s="125"/>
      <c r="N313" s="24"/>
      <c r="O313" s="21"/>
      <c r="P313" s="21"/>
      <c r="Q313" s="21"/>
      <c r="R313" s="21"/>
      <c r="S313" s="21"/>
      <c r="T313" s="21"/>
      <c r="U313" s="21"/>
      <c r="V313" s="21"/>
      <c r="W313" s="21"/>
      <c r="X313" s="21" t="str">
        <f ca="1">IFERROR(IF($T313=Lists!$S$2,SUM(FORMULACIÓN!U313:W313),IF(FORMULACIÓN!$T313=Lists!$S$3,SUM(FORMULACIÓN!V313:W313),IF(FORMULACIÓN!$T313=Lists!$S$4,AVERAGE(FORMULACIÓN!V313:W313),IF(FORMULACIÓN!$T313=Lists!$S$5,OFFSET(U313,0,COUNTA(V313:W313)),IF(FORMULACIÓN!$T313=Lists!$S$6,AVERAGE(V313:W313),""))))),"")</f>
        <v/>
      </c>
      <c r="Y313" s="20" t="str">
        <f ca="1">IF($R313=Lists!$R$3,TEXT(FORMULACIÓN!X313,"00,00%"),IF(FORMULACIÓN!X313=0,0,TEXT(FORMULACIÓN!X313,"##.###")))</f>
        <v/>
      </c>
      <c r="Z313" s="93"/>
      <c r="AA313" s="94"/>
      <c r="AB313" s="95"/>
      <c r="AC313" s="95"/>
      <c r="AD313" s="95"/>
      <c r="AE313" s="95"/>
      <c r="AF313" s="95"/>
      <c r="AG313" s="95"/>
      <c r="AH313" s="95"/>
      <c r="AI313" s="95"/>
      <c r="AJ313" s="95"/>
      <c r="AK313" s="95"/>
      <c r="AL313" s="95"/>
      <c r="AM313" s="95"/>
      <c r="BD313" s="30"/>
      <c r="BE313" s="30"/>
      <c r="BF313" s="30"/>
      <c r="BG313" s="30"/>
      <c r="BH313" s="30"/>
      <c r="BI313" s="30"/>
      <c r="BJ313" s="30"/>
      <c r="BK313" s="30"/>
      <c r="BL313" s="30"/>
      <c r="BM313" s="30"/>
      <c r="BN313" s="105"/>
      <c r="BW313" s="1"/>
    </row>
    <row r="314" spans="1:75" s="32" customFormat="1" ht="15.6" hidden="1">
      <c r="A314" s="20" t="str">
        <f t="shared" si="4"/>
        <v/>
      </c>
      <c r="B314" s="153"/>
      <c r="C314" s="21"/>
      <c r="D314" s="20" t="str">
        <f>IFERROR(VLOOKUP(FORMULACIÓN!C314,Lists!$A$2:$B$6,2,FALSE),"")</f>
        <v/>
      </c>
      <c r="E314" s="21"/>
      <c r="F314" s="21"/>
      <c r="G314" s="21"/>
      <c r="H314" s="21"/>
      <c r="I314" s="47"/>
      <c r="J314" s="104"/>
      <c r="K314" s="47"/>
      <c r="L314" s="21"/>
      <c r="M314" s="125"/>
      <c r="N314" s="24"/>
      <c r="O314" s="21"/>
      <c r="P314" s="21"/>
      <c r="Q314" s="21"/>
      <c r="R314" s="21"/>
      <c r="S314" s="21"/>
      <c r="T314" s="21"/>
      <c r="U314" s="21"/>
      <c r="V314" s="21"/>
      <c r="W314" s="21"/>
      <c r="X314" s="21" t="str">
        <f ca="1">IFERROR(IF($T314=Lists!$S$2,SUM(FORMULACIÓN!U314:W314),IF(FORMULACIÓN!$T314=Lists!$S$3,SUM(FORMULACIÓN!V314:W314),IF(FORMULACIÓN!$T314=Lists!$S$4,AVERAGE(FORMULACIÓN!V314:W314),IF(FORMULACIÓN!$T314=Lists!$S$5,OFFSET(U314,0,COUNTA(V314:W314)),IF(FORMULACIÓN!$T314=Lists!$S$6,AVERAGE(V314:W314),""))))),"")</f>
        <v/>
      </c>
      <c r="Y314" s="20" t="str">
        <f ca="1">IF($R314=Lists!$R$3,TEXT(FORMULACIÓN!X314,"00,00%"),IF(FORMULACIÓN!X314=0,0,TEXT(FORMULACIÓN!X314,"##.###")))</f>
        <v/>
      </c>
      <c r="Z314" s="93"/>
      <c r="AA314" s="94"/>
      <c r="AB314" s="95"/>
      <c r="AC314" s="95"/>
      <c r="AD314" s="95"/>
      <c r="AE314" s="95"/>
      <c r="AF314" s="95"/>
      <c r="AG314" s="95"/>
      <c r="AH314" s="95"/>
      <c r="AI314" s="95"/>
      <c r="AJ314" s="95"/>
      <c r="AK314" s="95"/>
      <c r="AL314" s="95"/>
      <c r="AM314" s="95"/>
      <c r="BD314" s="30"/>
      <c r="BE314" s="30"/>
      <c r="BF314" s="30"/>
      <c r="BG314" s="30"/>
      <c r="BH314" s="30"/>
      <c r="BI314" s="30"/>
      <c r="BJ314" s="30"/>
      <c r="BK314" s="30"/>
      <c r="BL314" s="30"/>
      <c r="BM314" s="30"/>
      <c r="BN314" s="105"/>
      <c r="BW314" s="1"/>
    </row>
    <row r="315" spans="1:75" s="32" customFormat="1" ht="15.6" hidden="1">
      <c r="A315" s="20" t="str">
        <f t="shared" si="4"/>
        <v/>
      </c>
      <c r="B315" s="153"/>
      <c r="C315" s="21"/>
      <c r="D315" s="20" t="str">
        <f>IFERROR(VLOOKUP(FORMULACIÓN!C315,Lists!$A$2:$B$6,2,FALSE),"")</f>
        <v/>
      </c>
      <c r="E315" s="21"/>
      <c r="F315" s="21"/>
      <c r="G315" s="21"/>
      <c r="H315" s="21"/>
      <c r="I315" s="47"/>
      <c r="J315" s="104"/>
      <c r="K315" s="47"/>
      <c r="L315" s="21"/>
      <c r="M315" s="125"/>
      <c r="N315" s="24"/>
      <c r="O315" s="21"/>
      <c r="P315" s="21"/>
      <c r="Q315" s="21"/>
      <c r="R315" s="21"/>
      <c r="S315" s="21"/>
      <c r="T315" s="21"/>
      <c r="U315" s="21"/>
      <c r="V315" s="21"/>
      <c r="W315" s="21"/>
      <c r="X315" s="21" t="str">
        <f ca="1">IFERROR(IF($T315=Lists!$S$2,SUM(FORMULACIÓN!U315:W315),IF(FORMULACIÓN!$T315=Lists!$S$3,SUM(FORMULACIÓN!V315:W315),IF(FORMULACIÓN!$T315=Lists!$S$4,AVERAGE(FORMULACIÓN!V315:W315),IF(FORMULACIÓN!$T315=Lists!$S$5,OFFSET(U315,0,COUNTA(V315:W315)),IF(FORMULACIÓN!$T315=Lists!$S$6,AVERAGE(V315:W315),""))))),"")</f>
        <v/>
      </c>
      <c r="Y315" s="20" t="str">
        <f ca="1">IF($R315=Lists!$R$3,TEXT(FORMULACIÓN!X315,"00,00%"),IF(FORMULACIÓN!X315=0,0,TEXT(FORMULACIÓN!X315,"##.###")))</f>
        <v/>
      </c>
      <c r="Z315" s="93"/>
      <c r="AA315" s="94"/>
      <c r="AB315" s="95"/>
      <c r="AC315" s="95"/>
      <c r="AD315" s="95"/>
      <c r="AE315" s="95"/>
      <c r="AF315" s="95"/>
      <c r="AG315" s="95"/>
      <c r="AH315" s="95"/>
      <c r="AI315" s="95"/>
      <c r="AJ315" s="95"/>
      <c r="AK315" s="95"/>
      <c r="AL315" s="95"/>
      <c r="AM315" s="95"/>
      <c r="BD315" s="30"/>
      <c r="BE315" s="30"/>
      <c r="BF315" s="30"/>
      <c r="BG315" s="30"/>
      <c r="BH315" s="30"/>
      <c r="BI315" s="30"/>
      <c r="BJ315" s="30"/>
      <c r="BK315" s="30"/>
      <c r="BL315" s="30"/>
      <c r="BM315" s="30"/>
      <c r="BN315" s="105"/>
      <c r="BW315" s="1"/>
    </row>
    <row r="316" spans="1:75" s="32" customFormat="1" ht="15.6" hidden="1">
      <c r="A316" s="20" t="str">
        <f t="shared" si="4"/>
        <v/>
      </c>
      <c r="B316" s="153"/>
      <c r="C316" s="21"/>
      <c r="D316" s="20" t="str">
        <f>IFERROR(VLOOKUP(FORMULACIÓN!C316,Lists!$A$2:$B$6,2,FALSE),"")</f>
        <v/>
      </c>
      <c r="E316" s="21"/>
      <c r="F316" s="21"/>
      <c r="G316" s="21"/>
      <c r="H316" s="21"/>
      <c r="I316" s="47"/>
      <c r="J316" s="104"/>
      <c r="K316" s="47"/>
      <c r="L316" s="21"/>
      <c r="M316" s="125"/>
      <c r="N316" s="24"/>
      <c r="O316" s="21"/>
      <c r="P316" s="21"/>
      <c r="Q316" s="21"/>
      <c r="R316" s="21"/>
      <c r="S316" s="21"/>
      <c r="T316" s="21"/>
      <c r="U316" s="21"/>
      <c r="V316" s="21"/>
      <c r="W316" s="21"/>
      <c r="X316" s="21" t="str">
        <f ca="1">IFERROR(IF($T316=Lists!$S$2,SUM(FORMULACIÓN!U316:W316),IF(FORMULACIÓN!$T316=Lists!$S$3,SUM(FORMULACIÓN!V316:W316),IF(FORMULACIÓN!$T316=Lists!$S$4,AVERAGE(FORMULACIÓN!V316:W316),IF(FORMULACIÓN!$T316=Lists!$S$5,OFFSET(U316,0,COUNTA(V316:W316)),IF(FORMULACIÓN!$T316=Lists!$S$6,AVERAGE(V316:W316),""))))),"")</f>
        <v/>
      </c>
      <c r="Y316" s="20" t="str">
        <f ca="1">IF($R316=Lists!$R$3,TEXT(FORMULACIÓN!X316,"00,00%"),IF(FORMULACIÓN!X316=0,0,TEXT(FORMULACIÓN!X316,"##.###")))</f>
        <v/>
      </c>
      <c r="Z316" s="93"/>
      <c r="AA316" s="94"/>
      <c r="AB316" s="95"/>
      <c r="AC316" s="95"/>
      <c r="AD316" s="95"/>
      <c r="AE316" s="95"/>
      <c r="AF316" s="95"/>
      <c r="AG316" s="95"/>
      <c r="AH316" s="95"/>
      <c r="AI316" s="95"/>
      <c r="AJ316" s="95"/>
      <c r="AK316" s="95"/>
      <c r="AL316" s="95"/>
      <c r="AM316" s="95"/>
      <c r="BD316" s="30"/>
      <c r="BE316" s="30"/>
      <c r="BF316" s="30"/>
      <c r="BG316" s="30"/>
      <c r="BH316" s="30"/>
      <c r="BI316" s="30"/>
      <c r="BJ316" s="30"/>
      <c r="BK316" s="30"/>
      <c r="BL316" s="30"/>
      <c r="BM316" s="30"/>
      <c r="BN316" s="105"/>
      <c r="BW316" s="1"/>
    </row>
    <row r="317" spans="1:75" s="32" customFormat="1" ht="15.6" hidden="1">
      <c r="A317" s="20" t="str">
        <f t="shared" si="4"/>
        <v/>
      </c>
      <c r="B317" s="153"/>
      <c r="C317" s="21"/>
      <c r="D317" s="20" t="str">
        <f>IFERROR(VLOOKUP(FORMULACIÓN!C317,Lists!$A$2:$B$6,2,FALSE),"")</f>
        <v/>
      </c>
      <c r="E317" s="21"/>
      <c r="F317" s="21"/>
      <c r="G317" s="21"/>
      <c r="H317" s="21"/>
      <c r="I317" s="47"/>
      <c r="J317" s="104"/>
      <c r="K317" s="47"/>
      <c r="L317" s="21"/>
      <c r="M317" s="125"/>
      <c r="N317" s="24"/>
      <c r="O317" s="21"/>
      <c r="P317" s="21"/>
      <c r="Q317" s="21"/>
      <c r="R317" s="21"/>
      <c r="S317" s="21"/>
      <c r="T317" s="21"/>
      <c r="U317" s="21"/>
      <c r="V317" s="21"/>
      <c r="W317" s="21"/>
      <c r="X317" s="21" t="str">
        <f ca="1">IFERROR(IF($T317=Lists!$S$2,SUM(FORMULACIÓN!U317:W317),IF(FORMULACIÓN!$T317=Lists!$S$3,SUM(FORMULACIÓN!V317:W317),IF(FORMULACIÓN!$T317=Lists!$S$4,AVERAGE(FORMULACIÓN!V317:W317),IF(FORMULACIÓN!$T317=Lists!$S$5,OFFSET(U317,0,COUNTA(V317:W317)),IF(FORMULACIÓN!$T317=Lists!$S$6,AVERAGE(V317:W317),""))))),"")</f>
        <v/>
      </c>
      <c r="Y317" s="20" t="str">
        <f ca="1">IF($R317=Lists!$R$3,TEXT(FORMULACIÓN!X317,"00,00%"),IF(FORMULACIÓN!X317=0,0,TEXT(FORMULACIÓN!X317,"##.###")))</f>
        <v/>
      </c>
      <c r="Z317" s="93"/>
      <c r="AA317" s="94"/>
      <c r="AB317" s="95"/>
      <c r="AC317" s="95"/>
      <c r="AD317" s="95"/>
      <c r="AE317" s="95"/>
      <c r="AF317" s="95"/>
      <c r="AG317" s="95"/>
      <c r="AH317" s="95"/>
      <c r="AI317" s="95"/>
      <c r="AJ317" s="95"/>
      <c r="AK317" s="95"/>
      <c r="AL317" s="95"/>
      <c r="AM317" s="95"/>
      <c r="BD317" s="30"/>
      <c r="BE317" s="30"/>
      <c r="BF317" s="30"/>
      <c r="BG317" s="30"/>
      <c r="BH317" s="30"/>
      <c r="BI317" s="30"/>
      <c r="BJ317" s="30"/>
      <c r="BK317" s="30"/>
      <c r="BL317" s="30"/>
      <c r="BM317" s="30"/>
      <c r="BN317" s="105"/>
      <c r="BW317" s="1"/>
    </row>
    <row r="318" spans="1:75" s="32" customFormat="1" ht="15.6" hidden="1">
      <c r="A318" s="20" t="str">
        <f t="shared" si="4"/>
        <v/>
      </c>
      <c r="B318" s="153"/>
      <c r="C318" s="21"/>
      <c r="D318" s="20" t="str">
        <f>IFERROR(VLOOKUP(FORMULACIÓN!C318,Lists!$A$2:$B$6,2,FALSE),"")</f>
        <v/>
      </c>
      <c r="E318" s="21"/>
      <c r="F318" s="21"/>
      <c r="G318" s="21"/>
      <c r="H318" s="21"/>
      <c r="I318" s="47"/>
      <c r="J318" s="104"/>
      <c r="K318" s="47"/>
      <c r="L318" s="21"/>
      <c r="M318" s="125"/>
      <c r="N318" s="24"/>
      <c r="O318" s="21"/>
      <c r="P318" s="21"/>
      <c r="Q318" s="21"/>
      <c r="R318" s="21"/>
      <c r="S318" s="21"/>
      <c r="T318" s="21"/>
      <c r="U318" s="21"/>
      <c r="V318" s="21"/>
      <c r="W318" s="21"/>
      <c r="X318" s="21" t="str">
        <f ca="1">IFERROR(IF($T318=Lists!$S$2,SUM(FORMULACIÓN!U318:W318),IF(FORMULACIÓN!$T318=Lists!$S$3,SUM(FORMULACIÓN!V318:W318),IF(FORMULACIÓN!$T318=Lists!$S$4,AVERAGE(FORMULACIÓN!V318:W318),IF(FORMULACIÓN!$T318=Lists!$S$5,OFFSET(U318,0,COUNTA(V318:W318)),IF(FORMULACIÓN!$T318=Lists!$S$6,AVERAGE(V318:W318),""))))),"")</f>
        <v/>
      </c>
      <c r="Y318" s="20" t="str">
        <f ca="1">IF($R318=Lists!$R$3,TEXT(FORMULACIÓN!X318,"00,00%"),IF(FORMULACIÓN!X318=0,0,TEXT(FORMULACIÓN!X318,"##.###")))</f>
        <v/>
      </c>
      <c r="Z318" s="93"/>
      <c r="AA318" s="94"/>
      <c r="AB318" s="95"/>
      <c r="AC318" s="95"/>
      <c r="AD318" s="95"/>
      <c r="AE318" s="95"/>
      <c r="AF318" s="95"/>
      <c r="AG318" s="95"/>
      <c r="AH318" s="95"/>
      <c r="AI318" s="95"/>
      <c r="AJ318" s="95"/>
      <c r="AK318" s="95"/>
      <c r="AL318" s="95"/>
      <c r="AM318" s="95"/>
      <c r="BD318" s="30"/>
      <c r="BE318" s="30"/>
      <c r="BF318" s="30"/>
      <c r="BG318" s="30"/>
      <c r="BH318" s="30"/>
      <c r="BI318" s="30"/>
      <c r="BJ318" s="30"/>
      <c r="BK318" s="30"/>
      <c r="BL318" s="30"/>
      <c r="BM318" s="30"/>
      <c r="BN318" s="105"/>
      <c r="BW318" s="1"/>
    </row>
    <row r="319" spans="1:75" s="32" customFormat="1" ht="15.6" hidden="1">
      <c r="A319" s="20" t="str">
        <f t="shared" si="4"/>
        <v/>
      </c>
      <c r="B319" s="153"/>
      <c r="C319" s="21"/>
      <c r="D319" s="20" t="str">
        <f>IFERROR(VLOOKUP(FORMULACIÓN!C319,Lists!$A$2:$B$6,2,FALSE),"")</f>
        <v/>
      </c>
      <c r="E319" s="21"/>
      <c r="F319" s="21"/>
      <c r="G319" s="21"/>
      <c r="H319" s="21"/>
      <c r="I319" s="47"/>
      <c r="J319" s="104"/>
      <c r="K319" s="47"/>
      <c r="L319" s="21"/>
      <c r="M319" s="125"/>
      <c r="N319" s="24"/>
      <c r="O319" s="21"/>
      <c r="P319" s="21"/>
      <c r="Q319" s="21"/>
      <c r="R319" s="21"/>
      <c r="S319" s="21"/>
      <c r="T319" s="21"/>
      <c r="U319" s="21"/>
      <c r="V319" s="21"/>
      <c r="W319" s="21"/>
      <c r="X319" s="21" t="str">
        <f ca="1">IFERROR(IF($T319=Lists!$S$2,SUM(FORMULACIÓN!U319:W319),IF(FORMULACIÓN!$T319=Lists!$S$3,SUM(FORMULACIÓN!V319:W319),IF(FORMULACIÓN!$T319=Lists!$S$4,AVERAGE(FORMULACIÓN!V319:W319),IF(FORMULACIÓN!$T319=Lists!$S$5,OFFSET(U319,0,COUNTA(V319:W319)),IF(FORMULACIÓN!$T319=Lists!$S$6,AVERAGE(V319:W319),""))))),"")</f>
        <v/>
      </c>
      <c r="Y319" s="20" t="str">
        <f ca="1">IF($R319=Lists!$R$3,TEXT(FORMULACIÓN!X319,"00,00%"),IF(FORMULACIÓN!X319=0,0,TEXT(FORMULACIÓN!X319,"##.###")))</f>
        <v/>
      </c>
      <c r="Z319" s="93"/>
      <c r="AA319" s="94"/>
      <c r="AB319" s="95"/>
      <c r="AC319" s="95"/>
      <c r="AD319" s="95"/>
      <c r="AE319" s="95"/>
      <c r="AF319" s="95"/>
      <c r="AG319" s="95"/>
      <c r="AH319" s="95"/>
      <c r="AI319" s="95"/>
      <c r="AJ319" s="95"/>
      <c r="AK319" s="95"/>
      <c r="AL319" s="95"/>
      <c r="AM319" s="95"/>
      <c r="BD319" s="30"/>
      <c r="BE319" s="30"/>
      <c r="BF319" s="30"/>
      <c r="BG319" s="30"/>
      <c r="BH319" s="30"/>
      <c r="BI319" s="30"/>
      <c r="BJ319" s="30"/>
      <c r="BK319" s="30"/>
      <c r="BL319" s="30"/>
      <c r="BM319" s="30"/>
      <c r="BN319" s="105"/>
      <c r="BW319" s="1"/>
    </row>
    <row r="320" spans="1:75" s="32" customFormat="1" ht="15.6" hidden="1">
      <c r="A320" s="20" t="str">
        <f t="shared" si="4"/>
        <v/>
      </c>
      <c r="B320" s="153"/>
      <c r="C320" s="21"/>
      <c r="D320" s="20" t="str">
        <f>IFERROR(VLOOKUP(FORMULACIÓN!C320,Lists!$A$2:$B$6,2,FALSE),"")</f>
        <v/>
      </c>
      <c r="E320" s="21"/>
      <c r="F320" s="21"/>
      <c r="G320" s="21"/>
      <c r="H320" s="21"/>
      <c r="I320" s="47"/>
      <c r="J320" s="104"/>
      <c r="K320" s="47"/>
      <c r="L320" s="21"/>
      <c r="M320" s="125"/>
      <c r="N320" s="24"/>
      <c r="O320" s="21"/>
      <c r="P320" s="21"/>
      <c r="Q320" s="21"/>
      <c r="R320" s="21"/>
      <c r="S320" s="21"/>
      <c r="T320" s="21"/>
      <c r="U320" s="21"/>
      <c r="V320" s="21"/>
      <c r="W320" s="21"/>
      <c r="X320" s="21" t="str">
        <f ca="1">IFERROR(IF($T320=Lists!$S$2,SUM(FORMULACIÓN!U320:W320),IF(FORMULACIÓN!$T320=Lists!$S$3,SUM(FORMULACIÓN!V320:W320),IF(FORMULACIÓN!$T320=Lists!$S$4,AVERAGE(FORMULACIÓN!V320:W320),IF(FORMULACIÓN!$T320=Lists!$S$5,OFFSET(U320,0,COUNTA(V320:W320)),IF(FORMULACIÓN!$T320=Lists!$S$6,AVERAGE(V320:W320),""))))),"")</f>
        <v/>
      </c>
      <c r="Y320" s="20" t="str">
        <f ca="1">IF($R320=Lists!$R$3,TEXT(FORMULACIÓN!X320,"00,00%"),IF(FORMULACIÓN!X320=0,0,TEXT(FORMULACIÓN!X320,"##.###")))</f>
        <v/>
      </c>
      <c r="Z320" s="93"/>
      <c r="AA320" s="94"/>
      <c r="AB320" s="95"/>
      <c r="AC320" s="95"/>
      <c r="AD320" s="95"/>
      <c r="AE320" s="95"/>
      <c r="AF320" s="95"/>
      <c r="AG320" s="95"/>
      <c r="AH320" s="95"/>
      <c r="AI320" s="95"/>
      <c r="AJ320" s="95"/>
      <c r="AK320" s="95"/>
      <c r="AL320" s="95"/>
      <c r="AM320" s="95"/>
      <c r="BD320" s="30"/>
      <c r="BE320" s="30"/>
      <c r="BF320" s="30"/>
      <c r="BG320" s="30"/>
      <c r="BH320" s="30"/>
      <c r="BI320" s="30"/>
      <c r="BJ320" s="30"/>
      <c r="BK320" s="30"/>
      <c r="BL320" s="30"/>
      <c r="BM320" s="30"/>
      <c r="BN320" s="105"/>
      <c r="BW320" s="1"/>
    </row>
    <row r="321" spans="1:75" s="32" customFormat="1" ht="15.6" hidden="1">
      <c r="A321" s="20" t="str">
        <f t="shared" si="4"/>
        <v/>
      </c>
      <c r="B321" s="153"/>
      <c r="C321" s="21"/>
      <c r="D321" s="20" t="str">
        <f>IFERROR(VLOOKUP(FORMULACIÓN!C321,Lists!$A$2:$B$6,2,FALSE),"")</f>
        <v/>
      </c>
      <c r="E321" s="21"/>
      <c r="F321" s="21"/>
      <c r="G321" s="21"/>
      <c r="H321" s="21"/>
      <c r="I321" s="47"/>
      <c r="J321" s="104"/>
      <c r="K321" s="47"/>
      <c r="L321" s="21"/>
      <c r="M321" s="125"/>
      <c r="N321" s="24"/>
      <c r="O321" s="21"/>
      <c r="P321" s="21"/>
      <c r="Q321" s="21"/>
      <c r="R321" s="21"/>
      <c r="S321" s="21"/>
      <c r="T321" s="21"/>
      <c r="U321" s="21"/>
      <c r="V321" s="21"/>
      <c r="W321" s="21"/>
      <c r="X321" s="21" t="str">
        <f ca="1">IFERROR(IF($T321=Lists!$S$2,SUM(FORMULACIÓN!U321:W321),IF(FORMULACIÓN!$T321=Lists!$S$3,SUM(FORMULACIÓN!V321:W321),IF(FORMULACIÓN!$T321=Lists!$S$4,AVERAGE(FORMULACIÓN!V321:W321),IF(FORMULACIÓN!$T321=Lists!$S$5,OFFSET(U321,0,COUNTA(V321:W321)),IF(FORMULACIÓN!$T321=Lists!$S$6,AVERAGE(V321:W321),""))))),"")</f>
        <v/>
      </c>
      <c r="Y321" s="20" t="str">
        <f ca="1">IF($R321=Lists!$R$3,TEXT(FORMULACIÓN!X321,"00,00%"),IF(FORMULACIÓN!X321=0,0,TEXT(FORMULACIÓN!X321,"##.###")))</f>
        <v/>
      </c>
      <c r="Z321" s="93"/>
      <c r="AA321" s="94"/>
      <c r="AB321" s="95"/>
      <c r="AC321" s="95"/>
      <c r="AD321" s="95"/>
      <c r="AE321" s="95"/>
      <c r="AF321" s="95"/>
      <c r="AG321" s="95"/>
      <c r="AH321" s="95"/>
      <c r="AI321" s="95"/>
      <c r="AJ321" s="95"/>
      <c r="AK321" s="95"/>
      <c r="AL321" s="95"/>
      <c r="AM321" s="95"/>
      <c r="BD321" s="30"/>
      <c r="BE321" s="30"/>
      <c r="BF321" s="30"/>
      <c r="BG321" s="30"/>
      <c r="BH321" s="30"/>
      <c r="BI321" s="30"/>
      <c r="BJ321" s="30"/>
      <c r="BK321" s="30"/>
      <c r="BL321" s="30"/>
      <c r="BM321" s="30"/>
      <c r="BN321" s="105"/>
      <c r="BW321" s="1"/>
    </row>
    <row r="322" spans="1:75" s="32" customFormat="1" ht="15.6" hidden="1">
      <c r="A322" s="20" t="str">
        <f t="shared" si="4"/>
        <v/>
      </c>
      <c r="B322" s="153"/>
      <c r="C322" s="21"/>
      <c r="D322" s="20" t="str">
        <f>IFERROR(VLOOKUP(FORMULACIÓN!C322,Lists!$A$2:$B$6,2,FALSE),"")</f>
        <v/>
      </c>
      <c r="E322" s="21"/>
      <c r="F322" s="21"/>
      <c r="G322" s="21"/>
      <c r="H322" s="21"/>
      <c r="I322" s="47"/>
      <c r="J322" s="104"/>
      <c r="K322" s="47"/>
      <c r="L322" s="21"/>
      <c r="M322" s="125"/>
      <c r="N322" s="24"/>
      <c r="O322" s="21"/>
      <c r="P322" s="21"/>
      <c r="Q322" s="21"/>
      <c r="R322" s="21"/>
      <c r="S322" s="21"/>
      <c r="T322" s="21"/>
      <c r="U322" s="21"/>
      <c r="V322" s="21"/>
      <c r="W322" s="21"/>
      <c r="X322" s="21" t="str">
        <f ca="1">IFERROR(IF($T322=Lists!$S$2,SUM(FORMULACIÓN!U322:W322),IF(FORMULACIÓN!$T322=Lists!$S$3,SUM(FORMULACIÓN!V322:W322),IF(FORMULACIÓN!$T322=Lists!$S$4,AVERAGE(FORMULACIÓN!V322:W322),IF(FORMULACIÓN!$T322=Lists!$S$5,OFFSET(U322,0,COUNTA(V322:W322)),IF(FORMULACIÓN!$T322=Lists!$S$6,AVERAGE(V322:W322),""))))),"")</f>
        <v/>
      </c>
      <c r="Y322" s="20" t="str">
        <f ca="1">IF($R322=Lists!$R$3,TEXT(FORMULACIÓN!X322,"00,00%"),IF(FORMULACIÓN!X322=0,0,TEXT(FORMULACIÓN!X322,"##.###")))</f>
        <v/>
      </c>
      <c r="Z322" s="93"/>
      <c r="AA322" s="94"/>
      <c r="AB322" s="95"/>
      <c r="AC322" s="95"/>
      <c r="AD322" s="95"/>
      <c r="AE322" s="95"/>
      <c r="AF322" s="95"/>
      <c r="AG322" s="95"/>
      <c r="AH322" s="95"/>
      <c r="AI322" s="95"/>
      <c r="AJ322" s="95"/>
      <c r="AK322" s="95"/>
      <c r="AL322" s="95"/>
      <c r="AM322" s="95"/>
      <c r="BD322" s="30"/>
      <c r="BE322" s="30"/>
      <c r="BF322" s="30"/>
      <c r="BG322" s="30"/>
      <c r="BH322" s="30"/>
      <c r="BI322" s="30"/>
      <c r="BJ322" s="30"/>
      <c r="BK322" s="30"/>
      <c r="BL322" s="30"/>
      <c r="BM322" s="30"/>
      <c r="BN322" s="105"/>
      <c r="BW322" s="1"/>
    </row>
    <row r="323" spans="1:75" s="32" customFormat="1" ht="15.6" hidden="1">
      <c r="A323" s="20" t="str">
        <f t="shared" si="4"/>
        <v/>
      </c>
      <c r="B323" s="153"/>
      <c r="C323" s="21"/>
      <c r="D323" s="20" t="str">
        <f>IFERROR(VLOOKUP(FORMULACIÓN!C323,Lists!$A$2:$B$6,2,FALSE),"")</f>
        <v/>
      </c>
      <c r="E323" s="21"/>
      <c r="F323" s="21"/>
      <c r="G323" s="21"/>
      <c r="H323" s="21"/>
      <c r="I323" s="47"/>
      <c r="J323" s="104"/>
      <c r="K323" s="47"/>
      <c r="L323" s="21"/>
      <c r="M323" s="125"/>
      <c r="N323" s="24"/>
      <c r="O323" s="21"/>
      <c r="P323" s="21"/>
      <c r="Q323" s="21"/>
      <c r="R323" s="21"/>
      <c r="S323" s="21"/>
      <c r="T323" s="21"/>
      <c r="U323" s="21"/>
      <c r="V323" s="21"/>
      <c r="W323" s="21"/>
      <c r="X323" s="21" t="str">
        <f ca="1">IFERROR(IF($T323=Lists!$S$2,SUM(FORMULACIÓN!U323:W323),IF(FORMULACIÓN!$T323=Lists!$S$3,SUM(FORMULACIÓN!V323:W323),IF(FORMULACIÓN!$T323=Lists!$S$4,AVERAGE(FORMULACIÓN!V323:W323),IF(FORMULACIÓN!$T323=Lists!$S$5,OFFSET(U323,0,COUNTA(V323:W323)),IF(FORMULACIÓN!$T323=Lists!$S$6,AVERAGE(V323:W323),""))))),"")</f>
        <v/>
      </c>
      <c r="Y323" s="20" t="str">
        <f ca="1">IF($R323=Lists!$R$3,TEXT(FORMULACIÓN!X323,"00,00%"),IF(FORMULACIÓN!X323=0,0,TEXT(FORMULACIÓN!X323,"##.###")))</f>
        <v/>
      </c>
      <c r="Z323" s="93"/>
      <c r="AA323" s="94"/>
      <c r="AB323" s="95"/>
      <c r="AC323" s="95"/>
      <c r="AD323" s="95"/>
      <c r="AE323" s="95"/>
      <c r="AF323" s="95"/>
      <c r="AG323" s="95"/>
      <c r="AH323" s="95"/>
      <c r="AI323" s="95"/>
      <c r="AJ323" s="95"/>
      <c r="AK323" s="95"/>
      <c r="AL323" s="95"/>
      <c r="AM323" s="95"/>
      <c r="BD323" s="30"/>
      <c r="BE323" s="30"/>
      <c r="BF323" s="30"/>
      <c r="BG323" s="30"/>
      <c r="BH323" s="30"/>
      <c r="BI323" s="30"/>
      <c r="BJ323" s="30"/>
      <c r="BK323" s="30"/>
      <c r="BL323" s="30"/>
      <c r="BM323" s="30"/>
      <c r="BN323" s="105"/>
      <c r="BW323" s="1"/>
    </row>
    <row r="324" spans="1:75" s="32" customFormat="1" ht="15.6" hidden="1">
      <c r="A324" s="20" t="str">
        <f t="shared" si="4"/>
        <v/>
      </c>
      <c r="B324" s="153"/>
      <c r="C324" s="21"/>
      <c r="D324" s="20" t="str">
        <f>IFERROR(VLOOKUP(FORMULACIÓN!C324,Lists!$A$2:$B$6,2,FALSE),"")</f>
        <v/>
      </c>
      <c r="E324" s="21"/>
      <c r="F324" s="21"/>
      <c r="G324" s="21"/>
      <c r="H324" s="21"/>
      <c r="I324" s="47"/>
      <c r="J324" s="104"/>
      <c r="K324" s="47"/>
      <c r="L324" s="21"/>
      <c r="M324" s="125"/>
      <c r="N324" s="24"/>
      <c r="O324" s="21"/>
      <c r="P324" s="21"/>
      <c r="Q324" s="21"/>
      <c r="R324" s="21"/>
      <c r="S324" s="21"/>
      <c r="T324" s="21"/>
      <c r="U324" s="21"/>
      <c r="V324" s="21"/>
      <c r="W324" s="21"/>
      <c r="X324" s="21" t="str">
        <f ca="1">IFERROR(IF($T324=Lists!$S$2,SUM(FORMULACIÓN!U324:W324),IF(FORMULACIÓN!$T324=Lists!$S$3,SUM(FORMULACIÓN!V324:W324),IF(FORMULACIÓN!$T324=Lists!$S$4,AVERAGE(FORMULACIÓN!V324:W324),IF(FORMULACIÓN!$T324=Lists!$S$5,OFFSET(U324,0,COUNTA(V324:W324)),IF(FORMULACIÓN!$T324=Lists!$S$6,AVERAGE(V324:W324),""))))),"")</f>
        <v/>
      </c>
      <c r="Y324" s="20" t="str">
        <f ca="1">IF($R324=Lists!$R$3,TEXT(FORMULACIÓN!X324,"00,00%"),IF(FORMULACIÓN!X324=0,0,TEXT(FORMULACIÓN!X324,"##.###")))</f>
        <v/>
      </c>
      <c r="Z324" s="93"/>
      <c r="AA324" s="94"/>
      <c r="AB324" s="95"/>
      <c r="AC324" s="95"/>
      <c r="AD324" s="95"/>
      <c r="AE324" s="95"/>
      <c r="AF324" s="95"/>
      <c r="AG324" s="95"/>
      <c r="AH324" s="95"/>
      <c r="AI324" s="95"/>
      <c r="AJ324" s="95"/>
      <c r="AK324" s="95"/>
      <c r="AL324" s="95"/>
      <c r="AM324" s="95"/>
      <c r="BD324" s="30"/>
      <c r="BE324" s="30"/>
      <c r="BF324" s="30"/>
      <c r="BG324" s="30"/>
      <c r="BH324" s="30"/>
      <c r="BI324" s="30"/>
      <c r="BJ324" s="30"/>
      <c r="BK324" s="30"/>
      <c r="BL324" s="30"/>
      <c r="BM324" s="30"/>
      <c r="BN324" s="105"/>
      <c r="BW324" s="1"/>
    </row>
    <row r="325" spans="1:75" s="32" customFormat="1" ht="15.6" hidden="1">
      <c r="A325" s="20" t="str">
        <f t="shared" si="4"/>
        <v/>
      </c>
      <c r="B325" s="153"/>
      <c r="C325" s="21"/>
      <c r="D325" s="20" t="str">
        <f>IFERROR(VLOOKUP(FORMULACIÓN!C325,Lists!$A$2:$B$6,2,FALSE),"")</f>
        <v/>
      </c>
      <c r="E325" s="21"/>
      <c r="F325" s="21"/>
      <c r="G325" s="21"/>
      <c r="H325" s="21"/>
      <c r="I325" s="47"/>
      <c r="J325" s="104"/>
      <c r="K325" s="47"/>
      <c r="L325" s="21"/>
      <c r="M325" s="125"/>
      <c r="N325" s="24"/>
      <c r="O325" s="21"/>
      <c r="P325" s="21"/>
      <c r="Q325" s="21"/>
      <c r="R325" s="21"/>
      <c r="S325" s="21"/>
      <c r="T325" s="21"/>
      <c r="U325" s="21"/>
      <c r="V325" s="21"/>
      <c r="W325" s="21"/>
      <c r="X325" s="21" t="str">
        <f ca="1">IFERROR(IF($T325=Lists!$S$2,SUM(FORMULACIÓN!U325:W325),IF(FORMULACIÓN!$T325=Lists!$S$3,SUM(FORMULACIÓN!V325:W325),IF(FORMULACIÓN!$T325=Lists!$S$4,AVERAGE(FORMULACIÓN!V325:W325),IF(FORMULACIÓN!$T325=Lists!$S$5,OFFSET(U325,0,COUNTA(V325:W325)),IF(FORMULACIÓN!$T325=Lists!$S$6,AVERAGE(V325:W325),""))))),"")</f>
        <v/>
      </c>
      <c r="Y325" s="20" t="str">
        <f ca="1">IF($R325=Lists!$R$3,TEXT(FORMULACIÓN!X325,"00,00%"),IF(FORMULACIÓN!X325=0,0,TEXT(FORMULACIÓN!X325,"##.###")))</f>
        <v/>
      </c>
      <c r="Z325" s="93"/>
      <c r="AA325" s="94"/>
      <c r="AB325" s="95"/>
      <c r="AC325" s="95"/>
      <c r="AD325" s="95"/>
      <c r="AE325" s="95"/>
      <c r="AF325" s="95"/>
      <c r="AG325" s="95"/>
      <c r="AH325" s="95"/>
      <c r="AI325" s="95"/>
      <c r="AJ325" s="95"/>
      <c r="AK325" s="95"/>
      <c r="AL325" s="95"/>
      <c r="AM325" s="95"/>
      <c r="BD325" s="30"/>
      <c r="BE325" s="30"/>
      <c r="BF325" s="30"/>
      <c r="BG325" s="30"/>
      <c r="BH325" s="30"/>
      <c r="BI325" s="30"/>
      <c r="BJ325" s="30"/>
      <c r="BK325" s="30"/>
      <c r="BL325" s="30"/>
      <c r="BM325" s="30"/>
      <c r="BN325" s="105"/>
      <c r="BW325" s="1"/>
    </row>
    <row r="326" spans="1:75" s="32" customFormat="1" ht="15.6" hidden="1">
      <c r="A326" s="20" t="str">
        <f t="shared" si="4"/>
        <v/>
      </c>
      <c r="B326" s="153"/>
      <c r="C326" s="21"/>
      <c r="D326" s="20" t="str">
        <f>IFERROR(VLOOKUP(FORMULACIÓN!C326,Lists!$A$2:$B$6,2,FALSE),"")</f>
        <v/>
      </c>
      <c r="E326" s="21"/>
      <c r="F326" s="21"/>
      <c r="G326" s="21"/>
      <c r="H326" s="21"/>
      <c r="I326" s="47"/>
      <c r="J326" s="104"/>
      <c r="K326" s="47"/>
      <c r="L326" s="21"/>
      <c r="M326" s="125"/>
      <c r="N326" s="24"/>
      <c r="O326" s="21"/>
      <c r="P326" s="21"/>
      <c r="Q326" s="21"/>
      <c r="R326" s="21"/>
      <c r="S326" s="21"/>
      <c r="T326" s="21"/>
      <c r="U326" s="21"/>
      <c r="V326" s="21"/>
      <c r="W326" s="21"/>
      <c r="X326" s="21" t="str">
        <f ca="1">IFERROR(IF($T326=Lists!$S$2,SUM(FORMULACIÓN!U326:W326),IF(FORMULACIÓN!$T326=Lists!$S$3,SUM(FORMULACIÓN!V326:W326),IF(FORMULACIÓN!$T326=Lists!$S$4,AVERAGE(FORMULACIÓN!V326:W326),IF(FORMULACIÓN!$T326=Lists!$S$5,OFFSET(U326,0,COUNTA(V326:W326)),IF(FORMULACIÓN!$T326=Lists!$S$6,AVERAGE(V326:W326),""))))),"")</f>
        <v/>
      </c>
      <c r="Y326" s="20" t="str">
        <f ca="1">IF($R326=Lists!$R$3,TEXT(FORMULACIÓN!X326,"00,00%"),IF(FORMULACIÓN!X326=0,0,TEXT(FORMULACIÓN!X326,"##.###")))</f>
        <v/>
      </c>
      <c r="Z326" s="93"/>
      <c r="AA326" s="94"/>
      <c r="AB326" s="95"/>
      <c r="AC326" s="95"/>
      <c r="AD326" s="95"/>
      <c r="AE326" s="95"/>
      <c r="AF326" s="95"/>
      <c r="AG326" s="95"/>
      <c r="AH326" s="95"/>
      <c r="AI326" s="95"/>
      <c r="AJ326" s="95"/>
      <c r="AK326" s="95"/>
      <c r="AL326" s="95"/>
      <c r="AM326" s="95"/>
      <c r="BD326" s="30"/>
      <c r="BE326" s="30"/>
      <c r="BF326" s="30"/>
      <c r="BG326" s="30"/>
      <c r="BH326" s="30"/>
      <c r="BI326" s="30"/>
      <c r="BJ326" s="30"/>
      <c r="BK326" s="30"/>
      <c r="BL326" s="30"/>
      <c r="BM326" s="30"/>
      <c r="BN326" s="105"/>
      <c r="BW326" s="1"/>
    </row>
    <row r="327" spans="1:75" s="32" customFormat="1" ht="15.6" hidden="1">
      <c r="A327" s="20" t="str">
        <f t="shared" si="4"/>
        <v/>
      </c>
      <c r="B327" s="153"/>
      <c r="C327" s="21"/>
      <c r="D327" s="20" t="str">
        <f>IFERROR(VLOOKUP(FORMULACIÓN!C327,Lists!$A$2:$B$6,2,FALSE),"")</f>
        <v/>
      </c>
      <c r="E327" s="21"/>
      <c r="F327" s="21"/>
      <c r="G327" s="21"/>
      <c r="H327" s="21"/>
      <c r="I327" s="47"/>
      <c r="J327" s="104"/>
      <c r="K327" s="47"/>
      <c r="L327" s="21"/>
      <c r="M327" s="125"/>
      <c r="N327" s="24"/>
      <c r="O327" s="21"/>
      <c r="P327" s="21"/>
      <c r="Q327" s="21"/>
      <c r="R327" s="21"/>
      <c r="S327" s="21"/>
      <c r="T327" s="21"/>
      <c r="U327" s="21"/>
      <c r="V327" s="21"/>
      <c r="W327" s="21"/>
      <c r="X327" s="21" t="str">
        <f ca="1">IFERROR(IF($T327=Lists!$S$2,SUM(FORMULACIÓN!U327:W327),IF(FORMULACIÓN!$T327=Lists!$S$3,SUM(FORMULACIÓN!V327:W327),IF(FORMULACIÓN!$T327=Lists!$S$4,AVERAGE(FORMULACIÓN!V327:W327),IF(FORMULACIÓN!$T327=Lists!$S$5,OFFSET(U327,0,COUNTA(V327:W327)),IF(FORMULACIÓN!$T327=Lists!$S$6,AVERAGE(V327:W327),""))))),"")</f>
        <v/>
      </c>
      <c r="Y327" s="20" t="str">
        <f ca="1">IF($R327=Lists!$R$3,TEXT(FORMULACIÓN!X327,"00,00%"),IF(FORMULACIÓN!X327=0,0,TEXT(FORMULACIÓN!X327,"##.###")))</f>
        <v/>
      </c>
      <c r="Z327" s="93"/>
      <c r="AA327" s="94"/>
      <c r="AB327" s="95"/>
      <c r="AC327" s="95"/>
      <c r="AD327" s="95"/>
      <c r="AE327" s="95"/>
      <c r="AF327" s="95"/>
      <c r="AG327" s="95"/>
      <c r="AH327" s="95"/>
      <c r="AI327" s="95"/>
      <c r="AJ327" s="95"/>
      <c r="AK327" s="95"/>
      <c r="AL327" s="95"/>
      <c r="AM327" s="95"/>
      <c r="BD327" s="30"/>
      <c r="BE327" s="30"/>
      <c r="BF327" s="30"/>
      <c r="BG327" s="30"/>
      <c r="BH327" s="30"/>
      <c r="BI327" s="30"/>
      <c r="BJ327" s="30"/>
      <c r="BK327" s="30"/>
      <c r="BL327" s="30"/>
      <c r="BM327" s="30"/>
      <c r="BN327" s="105"/>
      <c r="BW327" s="1"/>
    </row>
    <row r="328" spans="1:75" s="32" customFormat="1" ht="15.6" hidden="1">
      <c r="A328" s="20" t="str">
        <f t="shared" si="4"/>
        <v/>
      </c>
      <c r="B328" s="153"/>
      <c r="C328" s="21"/>
      <c r="D328" s="20" t="str">
        <f>IFERROR(VLOOKUP(FORMULACIÓN!C328,Lists!$A$2:$B$6,2,FALSE),"")</f>
        <v/>
      </c>
      <c r="E328" s="21"/>
      <c r="F328" s="21"/>
      <c r="G328" s="21"/>
      <c r="H328" s="21"/>
      <c r="I328" s="47"/>
      <c r="J328" s="104"/>
      <c r="K328" s="47"/>
      <c r="L328" s="21"/>
      <c r="M328" s="125"/>
      <c r="N328" s="24"/>
      <c r="O328" s="21"/>
      <c r="P328" s="21"/>
      <c r="Q328" s="21"/>
      <c r="R328" s="21"/>
      <c r="S328" s="21"/>
      <c r="T328" s="21"/>
      <c r="U328" s="21"/>
      <c r="V328" s="21"/>
      <c r="W328" s="21"/>
      <c r="X328" s="21" t="str">
        <f ca="1">IFERROR(IF($T328=Lists!$S$2,SUM(FORMULACIÓN!U328:W328),IF(FORMULACIÓN!$T328=Lists!$S$3,SUM(FORMULACIÓN!V328:W328),IF(FORMULACIÓN!$T328=Lists!$S$4,AVERAGE(FORMULACIÓN!V328:W328),IF(FORMULACIÓN!$T328=Lists!$S$5,OFFSET(U328,0,COUNTA(V328:W328)),IF(FORMULACIÓN!$T328=Lists!$S$6,AVERAGE(V328:W328),""))))),"")</f>
        <v/>
      </c>
      <c r="Y328" s="20" t="str">
        <f ca="1">IF($R328=Lists!$R$3,TEXT(FORMULACIÓN!X328,"00,00%"),IF(FORMULACIÓN!X328=0,0,TEXT(FORMULACIÓN!X328,"##.###")))</f>
        <v/>
      </c>
      <c r="Z328" s="93"/>
      <c r="AA328" s="94"/>
      <c r="AB328" s="95"/>
      <c r="AC328" s="95"/>
      <c r="AD328" s="95"/>
      <c r="AE328" s="95"/>
      <c r="AF328" s="95"/>
      <c r="AG328" s="95"/>
      <c r="AH328" s="95"/>
      <c r="AI328" s="95"/>
      <c r="AJ328" s="95"/>
      <c r="AK328" s="95"/>
      <c r="AL328" s="95"/>
      <c r="AM328" s="95"/>
      <c r="BD328" s="30"/>
      <c r="BE328" s="30"/>
      <c r="BF328" s="30"/>
      <c r="BG328" s="30"/>
      <c r="BH328" s="30"/>
      <c r="BI328" s="30"/>
      <c r="BJ328" s="30"/>
      <c r="BK328" s="30"/>
      <c r="BL328" s="30"/>
      <c r="BM328" s="30"/>
      <c r="BN328" s="105"/>
      <c r="BW328" s="1"/>
    </row>
    <row r="329" spans="1:75" s="32" customFormat="1" ht="15.6" hidden="1">
      <c r="A329" s="20" t="str">
        <f t="shared" si="4"/>
        <v/>
      </c>
      <c r="B329" s="153"/>
      <c r="C329" s="21"/>
      <c r="D329" s="20" t="str">
        <f>IFERROR(VLOOKUP(FORMULACIÓN!C329,Lists!$A$2:$B$6,2,FALSE),"")</f>
        <v/>
      </c>
      <c r="E329" s="21"/>
      <c r="F329" s="21"/>
      <c r="G329" s="21"/>
      <c r="H329" s="21"/>
      <c r="I329" s="47"/>
      <c r="J329" s="104"/>
      <c r="K329" s="47"/>
      <c r="L329" s="21"/>
      <c r="M329" s="125"/>
      <c r="N329" s="24"/>
      <c r="O329" s="21"/>
      <c r="P329" s="21"/>
      <c r="Q329" s="21"/>
      <c r="R329" s="21"/>
      <c r="S329" s="21"/>
      <c r="T329" s="21"/>
      <c r="U329" s="21"/>
      <c r="V329" s="21"/>
      <c r="W329" s="21"/>
      <c r="X329" s="21" t="str">
        <f ca="1">IFERROR(IF($T329=Lists!$S$2,SUM(FORMULACIÓN!U329:W329),IF(FORMULACIÓN!$T329=Lists!$S$3,SUM(FORMULACIÓN!V329:W329),IF(FORMULACIÓN!$T329=Lists!$S$4,AVERAGE(FORMULACIÓN!V329:W329),IF(FORMULACIÓN!$T329=Lists!$S$5,OFFSET(U329,0,COUNTA(V329:W329)),IF(FORMULACIÓN!$T329=Lists!$S$6,AVERAGE(V329:W329),""))))),"")</f>
        <v/>
      </c>
      <c r="Y329" s="20" t="str">
        <f ca="1">IF($R329=Lists!$R$3,TEXT(FORMULACIÓN!X329,"00,00%"),IF(FORMULACIÓN!X329=0,0,TEXT(FORMULACIÓN!X329,"##.###")))</f>
        <v/>
      </c>
      <c r="Z329" s="93"/>
      <c r="AA329" s="94"/>
      <c r="AB329" s="95"/>
      <c r="AC329" s="95"/>
      <c r="AD329" s="95"/>
      <c r="AE329" s="95"/>
      <c r="AF329" s="95"/>
      <c r="AG329" s="95"/>
      <c r="AH329" s="95"/>
      <c r="AI329" s="95"/>
      <c r="AJ329" s="95"/>
      <c r="AK329" s="95"/>
      <c r="AL329" s="95"/>
      <c r="AM329" s="95"/>
      <c r="BD329" s="30"/>
      <c r="BE329" s="30"/>
      <c r="BF329" s="30"/>
      <c r="BG329" s="30"/>
      <c r="BH329" s="30"/>
      <c r="BI329" s="30"/>
      <c r="BJ329" s="30"/>
      <c r="BK329" s="30"/>
      <c r="BL329" s="30"/>
      <c r="BM329" s="30"/>
      <c r="BN329" s="105"/>
      <c r="BW329" s="1"/>
    </row>
    <row r="330" spans="1:75" s="32" customFormat="1" ht="15.6" hidden="1">
      <c r="A330" s="20" t="str">
        <f t="shared" si="4"/>
        <v/>
      </c>
      <c r="B330" s="153"/>
      <c r="C330" s="21"/>
      <c r="D330" s="20" t="str">
        <f>IFERROR(VLOOKUP(FORMULACIÓN!C330,Lists!$A$2:$B$6,2,FALSE),"")</f>
        <v/>
      </c>
      <c r="E330" s="21"/>
      <c r="F330" s="21"/>
      <c r="G330" s="21"/>
      <c r="H330" s="21"/>
      <c r="I330" s="47"/>
      <c r="J330" s="104"/>
      <c r="K330" s="47"/>
      <c r="L330" s="21"/>
      <c r="M330" s="125"/>
      <c r="N330" s="24"/>
      <c r="O330" s="21"/>
      <c r="P330" s="21"/>
      <c r="Q330" s="21"/>
      <c r="R330" s="21"/>
      <c r="S330" s="21"/>
      <c r="T330" s="21"/>
      <c r="U330" s="21"/>
      <c r="V330" s="21"/>
      <c r="W330" s="21"/>
      <c r="X330" s="21" t="str">
        <f ca="1">IFERROR(IF($T330=Lists!$S$2,SUM(FORMULACIÓN!U330:W330),IF(FORMULACIÓN!$T330=Lists!$S$3,SUM(FORMULACIÓN!V330:W330),IF(FORMULACIÓN!$T330=Lists!$S$4,AVERAGE(FORMULACIÓN!V330:W330),IF(FORMULACIÓN!$T330=Lists!$S$5,OFFSET(U330,0,COUNTA(V330:W330)),IF(FORMULACIÓN!$T330=Lists!$S$6,AVERAGE(V330:W330),""))))),"")</f>
        <v/>
      </c>
      <c r="Y330" s="20" t="str">
        <f ca="1">IF($R330=Lists!$R$3,TEXT(FORMULACIÓN!X330,"00,00%"),IF(FORMULACIÓN!X330=0,0,TEXT(FORMULACIÓN!X330,"##.###")))</f>
        <v/>
      </c>
      <c r="Z330" s="93"/>
      <c r="AA330" s="94"/>
      <c r="AB330" s="95"/>
      <c r="AC330" s="95"/>
      <c r="AD330" s="95"/>
      <c r="AE330" s="95"/>
      <c r="AF330" s="95"/>
      <c r="AG330" s="95"/>
      <c r="AH330" s="95"/>
      <c r="AI330" s="95"/>
      <c r="AJ330" s="95"/>
      <c r="AK330" s="95"/>
      <c r="AL330" s="95"/>
      <c r="AM330" s="95"/>
      <c r="BD330" s="30"/>
      <c r="BE330" s="30"/>
      <c r="BF330" s="30"/>
      <c r="BG330" s="30"/>
      <c r="BH330" s="30"/>
      <c r="BI330" s="30"/>
      <c r="BJ330" s="30"/>
      <c r="BK330" s="30"/>
      <c r="BL330" s="30"/>
      <c r="BM330" s="30"/>
      <c r="BN330" s="105"/>
      <c r="BW330" s="1"/>
    </row>
    <row r="331" spans="1:75" s="32" customFormat="1" ht="15.6" hidden="1">
      <c r="A331" s="20" t="str">
        <f t="shared" si="4"/>
        <v/>
      </c>
      <c r="B331" s="153"/>
      <c r="C331" s="21"/>
      <c r="D331" s="20" t="str">
        <f>IFERROR(VLOOKUP(FORMULACIÓN!C331,Lists!$A$2:$B$6,2,FALSE),"")</f>
        <v/>
      </c>
      <c r="E331" s="21"/>
      <c r="F331" s="21"/>
      <c r="G331" s="21"/>
      <c r="H331" s="21"/>
      <c r="I331" s="47"/>
      <c r="J331" s="104"/>
      <c r="K331" s="47"/>
      <c r="L331" s="21"/>
      <c r="M331" s="125"/>
      <c r="N331" s="24"/>
      <c r="O331" s="21"/>
      <c r="P331" s="21"/>
      <c r="Q331" s="21"/>
      <c r="R331" s="21"/>
      <c r="S331" s="21"/>
      <c r="T331" s="21"/>
      <c r="U331" s="21"/>
      <c r="V331" s="21"/>
      <c r="W331" s="21"/>
      <c r="X331" s="21" t="str">
        <f ca="1">IFERROR(IF($T331=Lists!$S$2,SUM(FORMULACIÓN!U331:W331),IF(FORMULACIÓN!$T331=Lists!$S$3,SUM(FORMULACIÓN!V331:W331),IF(FORMULACIÓN!$T331=Lists!$S$4,AVERAGE(FORMULACIÓN!V331:W331),IF(FORMULACIÓN!$T331=Lists!$S$5,OFFSET(U331,0,COUNTA(V331:W331)),IF(FORMULACIÓN!$T331=Lists!$S$6,AVERAGE(V331:W331),""))))),"")</f>
        <v/>
      </c>
      <c r="Y331" s="20" t="str">
        <f ca="1">IF($R331=Lists!$R$3,TEXT(FORMULACIÓN!X331,"00,00%"),IF(FORMULACIÓN!X331=0,0,TEXT(FORMULACIÓN!X331,"##.###")))</f>
        <v/>
      </c>
      <c r="Z331" s="93"/>
      <c r="AA331" s="94"/>
      <c r="AB331" s="95"/>
      <c r="AC331" s="95"/>
      <c r="AD331" s="95"/>
      <c r="AE331" s="95"/>
      <c r="AF331" s="95"/>
      <c r="AG331" s="95"/>
      <c r="AH331" s="95"/>
      <c r="AI331" s="95"/>
      <c r="AJ331" s="95"/>
      <c r="AK331" s="95"/>
      <c r="AL331" s="95"/>
      <c r="AM331" s="95"/>
      <c r="BD331" s="30"/>
      <c r="BE331" s="30"/>
      <c r="BF331" s="30"/>
      <c r="BG331" s="30"/>
      <c r="BH331" s="30"/>
      <c r="BI331" s="30"/>
      <c r="BJ331" s="30"/>
      <c r="BK331" s="30"/>
      <c r="BL331" s="30"/>
      <c r="BM331" s="30"/>
      <c r="BN331" s="105"/>
      <c r="BW331" s="1"/>
    </row>
    <row r="332" spans="1:75" s="32" customFormat="1" ht="15.6" hidden="1">
      <c r="A332" s="20" t="str">
        <f t="shared" ref="A332:A395" si="5">IF(C332&lt;&gt;"",+A331+1,"")</f>
        <v/>
      </c>
      <c r="B332" s="153"/>
      <c r="C332" s="21"/>
      <c r="D332" s="20" t="str">
        <f>IFERROR(VLOOKUP(FORMULACIÓN!C332,Lists!$A$2:$B$6,2,FALSE),"")</f>
        <v/>
      </c>
      <c r="E332" s="21"/>
      <c r="F332" s="21"/>
      <c r="G332" s="21"/>
      <c r="H332" s="21"/>
      <c r="I332" s="47"/>
      <c r="J332" s="104"/>
      <c r="K332" s="47"/>
      <c r="L332" s="21"/>
      <c r="M332" s="125"/>
      <c r="N332" s="24"/>
      <c r="O332" s="21"/>
      <c r="P332" s="21"/>
      <c r="Q332" s="21"/>
      <c r="R332" s="21"/>
      <c r="S332" s="21"/>
      <c r="T332" s="21"/>
      <c r="U332" s="21"/>
      <c r="V332" s="21"/>
      <c r="W332" s="21"/>
      <c r="X332" s="21" t="str">
        <f ca="1">IFERROR(IF($T332=Lists!$S$2,SUM(FORMULACIÓN!U332:W332),IF(FORMULACIÓN!$T332=Lists!$S$3,SUM(FORMULACIÓN!V332:W332),IF(FORMULACIÓN!$T332=Lists!$S$4,AVERAGE(FORMULACIÓN!V332:W332),IF(FORMULACIÓN!$T332=Lists!$S$5,OFFSET(U332,0,COUNTA(V332:W332)),IF(FORMULACIÓN!$T332=Lists!$S$6,AVERAGE(V332:W332),""))))),"")</f>
        <v/>
      </c>
      <c r="Y332" s="20" t="str">
        <f ca="1">IF($R332=Lists!$R$3,TEXT(FORMULACIÓN!X332,"00,00%"),IF(FORMULACIÓN!X332=0,0,TEXT(FORMULACIÓN!X332,"##.###")))</f>
        <v/>
      </c>
      <c r="Z332" s="93"/>
      <c r="AA332" s="94"/>
      <c r="AB332" s="95"/>
      <c r="AC332" s="95"/>
      <c r="AD332" s="95"/>
      <c r="AE332" s="95"/>
      <c r="AF332" s="95"/>
      <c r="AG332" s="95"/>
      <c r="AH332" s="95"/>
      <c r="AI332" s="95"/>
      <c r="AJ332" s="95"/>
      <c r="AK332" s="95"/>
      <c r="AL332" s="95"/>
      <c r="AM332" s="95"/>
      <c r="BD332" s="30"/>
      <c r="BE332" s="30"/>
      <c r="BF332" s="30"/>
      <c r="BG332" s="30"/>
      <c r="BH332" s="30"/>
      <c r="BI332" s="30"/>
      <c r="BJ332" s="30"/>
      <c r="BK332" s="30"/>
      <c r="BL332" s="30"/>
      <c r="BM332" s="30"/>
      <c r="BN332" s="105"/>
      <c r="BW332" s="1"/>
    </row>
    <row r="333" spans="1:75" s="32" customFormat="1" ht="15.6" hidden="1">
      <c r="A333" s="20" t="str">
        <f t="shared" si="5"/>
        <v/>
      </c>
      <c r="B333" s="153"/>
      <c r="C333" s="21"/>
      <c r="D333" s="20" t="str">
        <f>IFERROR(VLOOKUP(FORMULACIÓN!C333,Lists!$A$2:$B$6,2,FALSE),"")</f>
        <v/>
      </c>
      <c r="E333" s="21"/>
      <c r="F333" s="21"/>
      <c r="G333" s="21"/>
      <c r="H333" s="21"/>
      <c r="I333" s="47"/>
      <c r="J333" s="104"/>
      <c r="K333" s="47"/>
      <c r="L333" s="21"/>
      <c r="M333" s="125"/>
      <c r="N333" s="24"/>
      <c r="O333" s="21"/>
      <c r="P333" s="21"/>
      <c r="Q333" s="21"/>
      <c r="R333" s="21"/>
      <c r="S333" s="21"/>
      <c r="T333" s="21"/>
      <c r="U333" s="21"/>
      <c r="V333" s="21"/>
      <c r="W333" s="21"/>
      <c r="X333" s="21" t="str">
        <f ca="1">IFERROR(IF($T333=Lists!$S$2,SUM(FORMULACIÓN!U333:W333),IF(FORMULACIÓN!$T333=Lists!$S$3,SUM(FORMULACIÓN!V333:W333),IF(FORMULACIÓN!$T333=Lists!$S$4,AVERAGE(FORMULACIÓN!V333:W333),IF(FORMULACIÓN!$T333=Lists!$S$5,OFFSET(U333,0,COUNTA(V333:W333)),IF(FORMULACIÓN!$T333=Lists!$S$6,AVERAGE(V333:W333),""))))),"")</f>
        <v/>
      </c>
      <c r="Y333" s="20" t="str">
        <f ca="1">IF($R333=Lists!$R$3,TEXT(FORMULACIÓN!X333,"00,00%"),IF(FORMULACIÓN!X333=0,0,TEXT(FORMULACIÓN!X333,"##.###")))</f>
        <v/>
      </c>
      <c r="Z333" s="93"/>
      <c r="AA333" s="94"/>
      <c r="AB333" s="95"/>
      <c r="AC333" s="95"/>
      <c r="AD333" s="95"/>
      <c r="AE333" s="95"/>
      <c r="AF333" s="95"/>
      <c r="AG333" s="95"/>
      <c r="AH333" s="95"/>
      <c r="AI333" s="95"/>
      <c r="AJ333" s="95"/>
      <c r="AK333" s="95"/>
      <c r="AL333" s="95"/>
      <c r="AM333" s="95"/>
      <c r="BD333" s="30"/>
      <c r="BE333" s="30"/>
      <c r="BF333" s="30"/>
      <c r="BG333" s="30"/>
      <c r="BH333" s="30"/>
      <c r="BI333" s="30"/>
      <c r="BJ333" s="30"/>
      <c r="BK333" s="30"/>
      <c r="BL333" s="30"/>
      <c r="BM333" s="30"/>
      <c r="BN333" s="105"/>
      <c r="BW333" s="1"/>
    </row>
    <row r="334" spans="1:75" s="32" customFormat="1" ht="15.6" hidden="1">
      <c r="A334" s="20" t="str">
        <f t="shared" si="5"/>
        <v/>
      </c>
      <c r="B334" s="153"/>
      <c r="C334" s="21"/>
      <c r="D334" s="20" t="str">
        <f>IFERROR(VLOOKUP(FORMULACIÓN!C334,Lists!$A$2:$B$6,2,FALSE),"")</f>
        <v/>
      </c>
      <c r="E334" s="21"/>
      <c r="F334" s="21"/>
      <c r="G334" s="21"/>
      <c r="H334" s="21"/>
      <c r="I334" s="47"/>
      <c r="J334" s="104"/>
      <c r="K334" s="47"/>
      <c r="L334" s="21"/>
      <c r="M334" s="125"/>
      <c r="N334" s="24"/>
      <c r="O334" s="21"/>
      <c r="P334" s="21"/>
      <c r="Q334" s="21"/>
      <c r="R334" s="21"/>
      <c r="S334" s="21"/>
      <c r="T334" s="21"/>
      <c r="U334" s="21"/>
      <c r="V334" s="21"/>
      <c r="W334" s="21"/>
      <c r="X334" s="21" t="str">
        <f ca="1">IFERROR(IF($T334=Lists!$S$2,SUM(FORMULACIÓN!U334:W334),IF(FORMULACIÓN!$T334=Lists!$S$3,SUM(FORMULACIÓN!V334:W334),IF(FORMULACIÓN!$T334=Lists!$S$4,AVERAGE(FORMULACIÓN!V334:W334),IF(FORMULACIÓN!$T334=Lists!$S$5,OFFSET(U334,0,COUNTA(V334:W334)),IF(FORMULACIÓN!$T334=Lists!$S$6,AVERAGE(V334:W334),""))))),"")</f>
        <v/>
      </c>
      <c r="Y334" s="20" t="str">
        <f ca="1">IF($R334=Lists!$R$3,TEXT(FORMULACIÓN!X334,"00,00%"),IF(FORMULACIÓN!X334=0,0,TEXT(FORMULACIÓN!X334,"##.###")))</f>
        <v/>
      </c>
      <c r="Z334" s="93"/>
      <c r="AA334" s="94"/>
      <c r="AB334" s="95"/>
      <c r="AC334" s="95"/>
      <c r="AD334" s="95"/>
      <c r="AE334" s="95"/>
      <c r="AF334" s="95"/>
      <c r="AG334" s="95"/>
      <c r="AH334" s="95"/>
      <c r="AI334" s="95"/>
      <c r="AJ334" s="95"/>
      <c r="AK334" s="95"/>
      <c r="AL334" s="95"/>
      <c r="AM334" s="95"/>
      <c r="BD334" s="30"/>
      <c r="BE334" s="30"/>
      <c r="BF334" s="30"/>
      <c r="BG334" s="30"/>
      <c r="BH334" s="30"/>
      <c r="BI334" s="30"/>
      <c r="BJ334" s="30"/>
      <c r="BK334" s="30"/>
      <c r="BL334" s="30"/>
      <c r="BM334" s="30"/>
      <c r="BN334" s="105"/>
      <c r="BW334" s="1"/>
    </row>
    <row r="335" spans="1:75" s="32" customFormat="1" ht="15.6" hidden="1">
      <c r="A335" s="20" t="str">
        <f t="shared" si="5"/>
        <v/>
      </c>
      <c r="B335" s="153"/>
      <c r="C335" s="21"/>
      <c r="D335" s="20" t="str">
        <f>IFERROR(VLOOKUP(FORMULACIÓN!C335,Lists!$A$2:$B$6,2,FALSE),"")</f>
        <v/>
      </c>
      <c r="E335" s="21"/>
      <c r="F335" s="21"/>
      <c r="G335" s="21"/>
      <c r="H335" s="21"/>
      <c r="I335" s="47"/>
      <c r="J335" s="104"/>
      <c r="K335" s="47"/>
      <c r="L335" s="21"/>
      <c r="M335" s="125"/>
      <c r="N335" s="24"/>
      <c r="O335" s="21"/>
      <c r="P335" s="21"/>
      <c r="Q335" s="21"/>
      <c r="R335" s="21"/>
      <c r="S335" s="21"/>
      <c r="T335" s="21"/>
      <c r="U335" s="21"/>
      <c r="V335" s="21"/>
      <c r="W335" s="21"/>
      <c r="X335" s="21" t="str">
        <f ca="1">IFERROR(IF($T335=Lists!$S$2,SUM(FORMULACIÓN!U335:W335),IF(FORMULACIÓN!$T335=Lists!$S$3,SUM(FORMULACIÓN!V335:W335),IF(FORMULACIÓN!$T335=Lists!$S$4,AVERAGE(FORMULACIÓN!V335:W335),IF(FORMULACIÓN!$T335=Lists!$S$5,OFFSET(U335,0,COUNTA(V335:W335)),IF(FORMULACIÓN!$T335=Lists!$S$6,AVERAGE(V335:W335),""))))),"")</f>
        <v/>
      </c>
      <c r="Y335" s="20" t="str">
        <f ca="1">IF($R335=Lists!$R$3,TEXT(FORMULACIÓN!X335,"00,00%"),IF(FORMULACIÓN!X335=0,0,TEXT(FORMULACIÓN!X335,"##.###")))</f>
        <v/>
      </c>
      <c r="Z335" s="93"/>
      <c r="AA335" s="94"/>
      <c r="AB335" s="95"/>
      <c r="AC335" s="95"/>
      <c r="AD335" s="95"/>
      <c r="AE335" s="95"/>
      <c r="AF335" s="95"/>
      <c r="AG335" s="95"/>
      <c r="AH335" s="95"/>
      <c r="AI335" s="95"/>
      <c r="AJ335" s="95"/>
      <c r="AK335" s="95"/>
      <c r="AL335" s="95"/>
      <c r="AM335" s="95"/>
      <c r="BD335" s="30"/>
      <c r="BE335" s="30"/>
      <c r="BF335" s="30"/>
      <c r="BG335" s="30"/>
      <c r="BH335" s="30"/>
      <c r="BI335" s="30"/>
      <c r="BJ335" s="30"/>
      <c r="BK335" s="30"/>
      <c r="BL335" s="30"/>
      <c r="BM335" s="30"/>
      <c r="BN335" s="105"/>
      <c r="BW335" s="1"/>
    </row>
    <row r="336" spans="1:75" s="32" customFormat="1" ht="15.6" hidden="1">
      <c r="A336" s="20" t="str">
        <f t="shared" si="5"/>
        <v/>
      </c>
      <c r="B336" s="153"/>
      <c r="C336" s="21"/>
      <c r="D336" s="20" t="str">
        <f>IFERROR(VLOOKUP(FORMULACIÓN!C336,Lists!$A$2:$B$6,2,FALSE),"")</f>
        <v/>
      </c>
      <c r="E336" s="21"/>
      <c r="F336" s="21"/>
      <c r="G336" s="21"/>
      <c r="H336" s="21"/>
      <c r="I336" s="47"/>
      <c r="J336" s="104"/>
      <c r="K336" s="47"/>
      <c r="L336" s="21"/>
      <c r="M336" s="125"/>
      <c r="N336" s="24"/>
      <c r="O336" s="21"/>
      <c r="P336" s="21"/>
      <c r="Q336" s="21"/>
      <c r="R336" s="21"/>
      <c r="S336" s="21"/>
      <c r="T336" s="21"/>
      <c r="U336" s="21"/>
      <c r="V336" s="21"/>
      <c r="W336" s="21"/>
      <c r="X336" s="21" t="str">
        <f ca="1">IFERROR(IF($T336=Lists!$S$2,SUM(FORMULACIÓN!U336:W336),IF(FORMULACIÓN!$T336=Lists!$S$3,SUM(FORMULACIÓN!V336:W336),IF(FORMULACIÓN!$T336=Lists!$S$4,AVERAGE(FORMULACIÓN!V336:W336),IF(FORMULACIÓN!$T336=Lists!$S$5,OFFSET(U336,0,COUNTA(V336:W336)),IF(FORMULACIÓN!$T336=Lists!$S$6,AVERAGE(V336:W336),""))))),"")</f>
        <v/>
      </c>
      <c r="Y336" s="20" t="str">
        <f ca="1">IF($R336=Lists!$R$3,TEXT(FORMULACIÓN!X336,"00,00%"),IF(FORMULACIÓN!X336=0,0,TEXT(FORMULACIÓN!X336,"##.###")))</f>
        <v/>
      </c>
      <c r="Z336" s="93"/>
      <c r="AA336" s="94"/>
      <c r="AB336" s="95"/>
      <c r="AC336" s="95"/>
      <c r="AD336" s="95"/>
      <c r="AE336" s="95"/>
      <c r="AF336" s="95"/>
      <c r="AG336" s="95"/>
      <c r="AH336" s="95"/>
      <c r="AI336" s="95"/>
      <c r="AJ336" s="95"/>
      <c r="AK336" s="95"/>
      <c r="AL336" s="95"/>
      <c r="AM336" s="95"/>
      <c r="BD336" s="30"/>
      <c r="BE336" s="30"/>
      <c r="BF336" s="30"/>
      <c r="BG336" s="30"/>
      <c r="BH336" s="30"/>
      <c r="BI336" s="30"/>
      <c r="BJ336" s="30"/>
      <c r="BK336" s="30"/>
      <c r="BL336" s="30"/>
      <c r="BM336" s="30"/>
      <c r="BN336" s="105"/>
      <c r="BW336" s="1"/>
    </row>
    <row r="337" spans="1:75" s="32" customFormat="1" ht="15.6" hidden="1">
      <c r="A337" s="20" t="str">
        <f t="shared" si="5"/>
        <v/>
      </c>
      <c r="B337" s="153"/>
      <c r="C337" s="21"/>
      <c r="D337" s="20" t="str">
        <f>IFERROR(VLOOKUP(FORMULACIÓN!C337,Lists!$A$2:$B$6,2,FALSE),"")</f>
        <v/>
      </c>
      <c r="E337" s="21"/>
      <c r="F337" s="21"/>
      <c r="G337" s="21"/>
      <c r="H337" s="21"/>
      <c r="I337" s="47"/>
      <c r="J337" s="104"/>
      <c r="K337" s="47"/>
      <c r="L337" s="21"/>
      <c r="M337" s="125"/>
      <c r="N337" s="24"/>
      <c r="O337" s="21"/>
      <c r="P337" s="21"/>
      <c r="Q337" s="21"/>
      <c r="R337" s="21"/>
      <c r="S337" s="21"/>
      <c r="T337" s="21"/>
      <c r="U337" s="21"/>
      <c r="V337" s="21"/>
      <c r="W337" s="21"/>
      <c r="X337" s="21" t="str">
        <f ca="1">IFERROR(IF($T337=Lists!$S$2,SUM(FORMULACIÓN!U337:W337),IF(FORMULACIÓN!$T337=Lists!$S$3,SUM(FORMULACIÓN!V337:W337),IF(FORMULACIÓN!$T337=Lists!$S$4,AVERAGE(FORMULACIÓN!V337:W337),IF(FORMULACIÓN!$T337=Lists!$S$5,OFFSET(U337,0,COUNTA(V337:W337)),IF(FORMULACIÓN!$T337=Lists!$S$6,AVERAGE(V337:W337),""))))),"")</f>
        <v/>
      </c>
      <c r="Y337" s="20" t="str">
        <f ca="1">IF($R337=Lists!$R$3,TEXT(FORMULACIÓN!X337,"00,00%"),IF(FORMULACIÓN!X337=0,0,TEXT(FORMULACIÓN!X337,"##.###")))</f>
        <v/>
      </c>
      <c r="Z337" s="93"/>
      <c r="AA337" s="94"/>
      <c r="AB337" s="95"/>
      <c r="AC337" s="95"/>
      <c r="AD337" s="95"/>
      <c r="AE337" s="95"/>
      <c r="AF337" s="95"/>
      <c r="AG337" s="95"/>
      <c r="AH337" s="95"/>
      <c r="AI337" s="95"/>
      <c r="AJ337" s="95"/>
      <c r="AK337" s="95"/>
      <c r="AL337" s="95"/>
      <c r="AM337" s="95"/>
      <c r="BD337" s="30"/>
      <c r="BE337" s="30"/>
      <c r="BF337" s="30"/>
      <c r="BG337" s="30"/>
      <c r="BH337" s="30"/>
      <c r="BI337" s="30"/>
      <c r="BJ337" s="30"/>
      <c r="BK337" s="30"/>
      <c r="BL337" s="30"/>
      <c r="BM337" s="30"/>
      <c r="BN337" s="105"/>
      <c r="BW337" s="1"/>
    </row>
    <row r="338" spans="1:75" s="32" customFormat="1" ht="15.6" hidden="1">
      <c r="A338" s="20" t="str">
        <f t="shared" si="5"/>
        <v/>
      </c>
      <c r="B338" s="153"/>
      <c r="C338" s="21"/>
      <c r="D338" s="20" t="str">
        <f>IFERROR(VLOOKUP(FORMULACIÓN!C338,Lists!$A$2:$B$6,2,FALSE),"")</f>
        <v/>
      </c>
      <c r="E338" s="21"/>
      <c r="F338" s="21"/>
      <c r="G338" s="21"/>
      <c r="H338" s="21"/>
      <c r="I338" s="47"/>
      <c r="J338" s="104"/>
      <c r="K338" s="47"/>
      <c r="L338" s="21"/>
      <c r="M338" s="125"/>
      <c r="N338" s="24"/>
      <c r="O338" s="21"/>
      <c r="P338" s="21"/>
      <c r="Q338" s="21"/>
      <c r="R338" s="21"/>
      <c r="S338" s="21"/>
      <c r="T338" s="21"/>
      <c r="U338" s="21"/>
      <c r="V338" s="21"/>
      <c r="W338" s="21"/>
      <c r="X338" s="21" t="str">
        <f ca="1">IFERROR(IF($T338=Lists!$S$2,SUM(FORMULACIÓN!U338:W338),IF(FORMULACIÓN!$T338=Lists!$S$3,SUM(FORMULACIÓN!V338:W338),IF(FORMULACIÓN!$T338=Lists!$S$4,AVERAGE(FORMULACIÓN!V338:W338),IF(FORMULACIÓN!$T338=Lists!$S$5,OFFSET(U338,0,COUNTA(V338:W338)),IF(FORMULACIÓN!$T338=Lists!$S$6,AVERAGE(V338:W338),""))))),"")</f>
        <v/>
      </c>
      <c r="Y338" s="20" t="str">
        <f ca="1">IF($R338=Lists!$R$3,TEXT(FORMULACIÓN!X338,"00,00%"),IF(FORMULACIÓN!X338=0,0,TEXT(FORMULACIÓN!X338,"##.###")))</f>
        <v/>
      </c>
      <c r="Z338" s="93"/>
      <c r="AA338" s="94"/>
      <c r="AB338" s="95"/>
      <c r="AC338" s="95"/>
      <c r="AD338" s="95"/>
      <c r="AE338" s="95"/>
      <c r="AF338" s="95"/>
      <c r="AG338" s="95"/>
      <c r="AH338" s="95"/>
      <c r="AI338" s="95"/>
      <c r="AJ338" s="95"/>
      <c r="AK338" s="95"/>
      <c r="AL338" s="95"/>
      <c r="AM338" s="95"/>
      <c r="BD338" s="30"/>
      <c r="BE338" s="30"/>
      <c r="BF338" s="30"/>
      <c r="BG338" s="30"/>
      <c r="BH338" s="30"/>
      <c r="BI338" s="30"/>
      <c r="BJ338" s="30"/>
      <c r="BK338" s="30"/>
      <c r="BL338" s="30"/>
      <c r="BM338" s="30"/>
      <c r="BN338" s="105"/>
      <c r="BW338" s="1"/>
    </row>
    <row r="339" spans="1:75" s="32" customFormat="1" ht="15.6" hidden="1">
      <c r="A339" s="20" t="str">
        <f t="shared" si="5"/>
        <v/>
      </c>
      <c r="B339" s="153"/>
      <c r="C339" s="21"/>
      <c r="D339" s="20" t="str">
        <f>IFERROR(VLOOKUP(FORMULACIÓN!C339,Lists!$A$2:$B$6,2,FALSE),"")</f>
        <v/>
      </c>
      <c r="E339" s="21"/>
      <c r="F339" s="21"/>
      <c r="G339" s="21"/>
      <c r="H339" s="21"/>
      <c r="I339" s="47"/>
      <c r="J339" s="104"/>
      <c r="K339" s="47"/>
      <c r="L339" s="21"/>
      <c r="M339" s="125"/>
      <c r="N339" s="24"/>
      <c r="O339" s="21"/>
      <c r="P339" s="21"/>
      <c r="Q339" s="21"/>
      <c r="R339" s="21"/>
      <c r="S339" s="21"/>
      <c r="T339" s="21"/>
      <c r="U339" s="21"/>
      <c r="V339" s="21"/>
      <c r="W339" s="21"/>
      <c r="X339" s="21" t="str">
        <f ca="1">IFERROR(IF($T339=Lists!$S$2,SUM(FORMULACIÓN!U339:W339),IF(FORMULACIÓN!$T339=Lists!$S$3,SUM(FORMULACIÓN!V339:W339),IF(FORMULACIÓN!$T339=Lists!$S$4,AVERAGE(FORMULACIÓN!V339:W339),IF(FORMULACIÓN!$T339=Lists!$S$5,OFFSET(U339,0,COUNTA(V339:W339)),IF(FORMULACIÓN!$T339=Lists!$S$6,AVERAGE(V339:W339),""))))),"")</f>
        <v/>
      </c>
      <c r="Y339" s="20" t="str">
        <f ca="1">IF($R339=Lists!$R$3,TEXT(FORMULACIÓN!X339,"00,00%"),IF(FORMULACIÓN!X339=0,0,TEXT(FORMULACIÓN!X339,"##.###")))</f>
        <v/>
      </c>
      <c r="Z339" s="93"/>
      <c r="AA339" s="94"/>
      <c r="AB339" s="95"/>
      <c r="AC339" s="95"/>
      <c r="AD339" s="95"/>
      <c r="AE339" s="95"/>
      <c r="AF339" s="95"/>
      <c r="AG339" s="95"/>
      <c r="AH339" s="95"/>
      <c r="AI339" s="95"/>
      <c r="AJ339" s="95"/>
      <c r="AK339" s="95"/>
      <c r="AL339" s="95"/>
      <c r="AM339" s="95"/>
      <c r="BD339" s="30"/>
      <c r="BE339" s="30"/>
      <c r="BF339" s="30"/>
      <c r="BG339" s="30"/>
      <c r="BH339" s="30"/>
      <c r="BI339" s="30"/>
      <c r="BJ339" s="30"/>
      <c r="BK339" s="30"/>
      <c r="BL339" s="30"/>
      <c r="BM339" s="30"/>
      <c r="BN339" s="105"/>
      <c r="BW339" s="1"/>
    </row>
    <row r="340" spans="1:75" s="32" customFormat="1" ht="15.6" hidden="1">
      <c r="A340" s="20" t="str">
        <f t="shared" si="5"/>
        <v/>
      </c>
      <c r="B340" s="153"/>
      <c r="C340" s="21"/>
      <c r="D340" s="20" t="str">
        <f>IFERROR(VLOOKUP(FORMULACIÓN!C340,Lists!$A$2:$B$6,2,FALSE),"")</f>
        <v/>
      </c>
      <c r="E340" s="21"/>
      <c r="F340" s="21"/>
      <c r="G340" s="21"/>
      <c r="H340" s="21"/>
      <c r="I340" s="47"/>
      <c r="J340" s="104"/>
      <c r="K340" s="47"/>
      <c r="L340" s="21"/>
      <c r="M340" s="125"/>
      <c r="N340" s="24"/>
      <c r="O340" s="21"/>
      <c r="P340" s="21"/>
      <c r="Q340" s="21"/>
      <c r="R340" s="21"/>
      <c r="S340" s="21"/>
      <c r="T340" s="21"/>
      <c r="U340" s="21"/>
      <c r="V340" s="21"/>
      <c r="W340" s="21"/>
      <c r="X340" s="21" t="str">
        <f ca="1">IFERROR(IF($T340=Lists!$S$2,SUM(FORMULACIÓN!U340:W340),IF(FORMULACIÓN!$T340=Lists!$S$3,SUM(FORMULACIÓN!V340:W340),IF(FORMULACIÓN!$T340=Lists!$S$4,AVERAGE(FORMULACIÓN!V340:W340),IF(FORMULACIÓN!$T340=Lists!$S$5,OFFSET(U340,0,COUNTA(V340:W340)),IF(FORMULACIÓN!$T340=Lists!$S$6,AVERAGE(V340:W340),""))))),"")</f>
        <v/>
      </c>
      <c r="Y340" s="20" t="str">
        <f ca="1">IF($R340=Lists!$R$3,TEXT(FORMULACIÓN!X340,"00,00%"),IF(FORMULACIÓN!X340=0,0,TEXT(FORMULACIÓN!X340,"##.###")))</f>
        <v/>
      </c>
      <c r="Z340" s="93"/>
      <c r="AA340" s="94"/>
      <c r="AB340" s="95"/>
      <c r="AC340" s="95"/>
      <c r="AD340" s="95"/>
      <c r="AE340" s="95"/>
      <c r="AF340" s="95"/>
      <c r="AG340" s="95"/>
      <c r="AH340" s="95"/>
      <c r="AI340" s="95"/>
      <c r="AJ340" s="95"/>
      <c r="AK340" s="95"/>
      <c r="AL340" s="95"/>
      <c r="AM340" s="95"/>
      <c r="BD340" s="30"/>
      <c r="BE340" s="30"/>
      <c r="BF340" s="30"/>
      <c r="BG340" s="30"/>
      <c r="BH340" s="30"/>
      <c r="BI340" s="30"/>
      <c r="BJ340" s="30"/>
      <c r="BK340" s="30"/>
      <c r="BL340" s="30"/>
      <c r="BM340" s="30"/>
      <c r="BN340" s="105"/>
      <c r="BW340" s="1"/>
    </row>
    <row r="341" spans="1:75" s="32" customFormat="1" ht="15.6" hidden="1">
      <c r="A341" s="20" t="str">
        <f t="shared" si="5"/>
        <v/>
      </c>
      <c r="B341" s="153"/>
      <c r="C341" s="21"/>
      <c r="D341" s="20" t="str">
        <f>IFERROR(VLOOKUP(FORMULACIÓN!C341,Lists!$A$2:$B$6,2,FALSE),"")</f>
        <v/>
      </c>
      <c r="E341" s="21"/>
      <c r="F341" s="21"/>
      <c r="G341" s="21"/>
      <c r="H341" s="21"/>
      <c r="I341" s="47"/>
      <c r="J341" s="104"/>
      <c r="K341" s="47"/>
      <c r="L341" s="21"/>
      <c r="M341" s="125"/>
      <c r="N341" s="24"/>
      <c r="O341" s="21"/>
      <c r="P341" s="21"/>
      <c r="Q341" s="21"/>
      <c r="R341" s="21"/>
      <c r="S341" s="21"/>
      <c r="T341" s="21"/>
      <c r="U341" s="21"/>
      <c r="V341" s="21"/>
      <c r="W341" s="21"/>
      <c r="X341" s="21" t="str">
        <f ca="1">IFERROR(IF($T341=Lists!$S$2,SUM(FORMULACIÓN!U341:W341),IF(FORMULACIÓN!$T341=Lists!$S$3,SUM(FORMULACIÓN!V341:W341),IF(FORMULACIÓN!$T341=Lists!$S$4,AVERAGE(FORMULACIÓN!V341:W341),IF(FORMULACIÓN!$T341=Lists!$S$5,OFFSET(U341,0,COUNTA(V341:W341)),IF(FORMULACIÓN!$T341=Lists!$S$6,AVERAGE(V341:W341),""))))),"")</f>
        <v/>
      </c>
      <c r="Y341" s="20" t="str">
        <f ca="1">IF($R341=Lists!$R$3,TEXT(FORMULACIÓN!X341,"00,00%"),IF(FORMULACIÓN!X341=0,0,TEXT(FORMULACIÓN!X341,"##.###")))</f>
        <v/>
      </c>
      <c r="Z341" s="93"/>
      <c r="AA341" s="94"/>
      <c r="AB341" s="95"/>
      <c r="AC341" s="95"/>
      <c r="AD341" s="95"/>
      <c r="AE341" s="95"/>
      <c r="AF341" s="95"/>
      <c r="AG341" s="95"/>
      <c r="AH341" s="95"/>
      <c r="AI341" s="95"/>
      <c r="AJ341" s="95"/>
      <c r="AK341" s="95"/>
      <c r="AL341" s="95"/>
      <c r="AM341" s="95"/>
      <c r="BD341" s="30"/>
      <c r="BE341" s="30"/>
      <c r="BF341" s="30"/>
      <c r="BG341" s="30"/>
      <c r="BH341" s="30"/>
      <c r="BI341" s="30"/>
      <c r="BJ341" s="30"/>
      <c r="BK341" s="30"/>
      <c r="BL341" s="30"/>
      <c r="BM341" s="30"/>
      <c r="BN341" s="105"/>
      <c r="BW341" s="1"/>
    </row>
    <row r="342" spans="1:75" s="32" customFormat="1" ht="15.6" hidden="1">
      <c r="A342" s="20" t="str">
        <f t="shared" si="5"/>
        <v/>
      </c>
      <c r="B342" s="153"/>
      <c r="C342" s="21"/>
      <c r="D342" s="20" t="str">
        <f>IFERROR(VLOOKUP(FORMULACIÓN!C342,Lists!$A$2:$B$6,2,FALSE),"")</f>
        <v/>
      </c>
      <c r="E342" s="21"/>
      <c r="F342" s="21"/>
      <c r="G342" s="21"/>
      <c r="H342" s="21"/>
      <c r="I342" s="47"/>
      <c r="J342" s="104"/>
      <c r="K342" s="47"/>
      <c r="L342" s="21"/>
      <c r="M342" s="125"/>
      <c r="N342" s="24"/>
      <c r="O342" s="21"/>
      <c r="P342" s="21"/>
      <c r="Q342" s="21"/>
      <c r="R342" s="21"/>
      <c r="S342" s="21"/>
      <c r="T342" s="21"/>
      <c r="U342" s="21"/>
      <c r="V342" s="21"/>
      <c r="W342" s="21"/>
      <c r="X342" s="21" t="str">
        <f ca="1">IFERROR(IF($T342=Lists!$S$2,SUM(FORMULACIÓN!U342:W342),IF(FORMULACIÓN!$T342=Lists!$S$3,SUM(FORMULACIÓN!V342:W342),IF(FORMULACIÓN!$T342=Lists!$S$4,AVERAGE(FORMULACIÓN!V342:W342),IF(FORMULACIÓN!$T342=Lists!$S$5,OFFSET(U342,0,COUNTA(V342:W342)),IF(FORMULACIÓN!$T342=Lists!$S$6,AVERAGE(V342:W342),""))))),"")</f>
        <v/>
      </c>
      <c r="Y342" s="20" t="str">
        <f ca="1">IF($R342=Lists!$R$3,TEXT(FORMULACIÓN!X342,"00,00%"),IF(FORMULACIÓN!X342=0,0,TEXT(FORMULACIÓN!X342,"##.###")))</f>
        <v/>
      </c>
      <c r="Z342" s="93"/>
      <c r="AA342" s="94"/>
      <c r="AB342" s="95"/>
      <c r="AC342" s="95"/>
      <c r="AD342" s="95"/>
      <c r="AE342" s="95"/>
      <c r="AF342" s="95"/>
      <c r="AG342" s="95"/>
      <c r="AH342" s="95"/>
      <c r="AI342" s="95"/>
      <c r="AJ342" s="95"/>
      <c r="AK342" s="95"/>
      <c r="AL342" s="95"/>
      <c r="AM342" s="95"/>
      <c r="BD342" s="30"/>
      <c r="BE342" s="30"/>
      <c r="BF342" s="30"/>
      <c r="BG342" s="30"/>
      <c r="BH342" s="30"/>
      <c r="BI342" s="30"/>
      <c r="BJ342" s="30"/>
      <c r="BK342" s="30"/>
      <c r="BL342" s="30"/>
      <c r="BM342" s="30"/>
      <c r="BN342" s="105"/>
      <c r="BW342" s="1"/>
    </row>
    <row r="343" spans="1:75" s="32" customFormat="1" ht="15.6" hidden="1">
      <c r="A343" s="20" t="str">
        <f t="shared" si="5"/>
        <v/>
      </c>
      <c r="B343" s="153"/>
      <c r="C343" s="21"/>
      <c r="D343" s="20" t="str">
        <f>IFERROR(VLOOKUP(FORMULACIÓN!C343,Lists!$A$2:$B$6,2,FALSE),"")</f>
        <v/>
      </c>
      <c r="E343" s="21"/>
      <c r="F343" s="21"/>
      <c r="G343" s="21"/>
      <c r="H343" s="21"/>
      <c r="I343" s="47"/>
      <c r="J343" s="104"/>
      <c r="K343" s="47"/>
      <c r="L343" s="21"/>
      <c r="M343" s="125"/>
      <c r="N343" s="24"/>
      <c r="O343" s="21"/>
      <c r="P343" s="21"/>
      <c r="Q343" s="21"/>
      <c r="R343" s="21"/>
      <c r="S343" s="21"/>
      <c r="T343" s="21"/>
      <c r="U343" s="21"/>
      <c r="V343" s="21"/>
      <c r="W343" s="21"/>
      <c r="X343" s="21" t="str">
        <f ca="1">IFERROR(IF($T343=Lists!$S$2,SUM(FORMULACIÓN!U343:W343),IF(FORMULACIÓN!$T343=Lists!$S$3,SUM(FORMULACIÓN!V343:W343),IF(FORMULACIÓN!$T343=Lists!$S$4,AVERAGE(FORMULACIÓN!V343:W343),IF(FORMULACIÓN!$T343=Lists!$S$5,OFFSET(U343,0,COUNTA(V343:W343)),IF(FORMULACIÓN!$T343=Lists!$S$6,AVERAGE(V343:W343),""))))),"")</f>
        <v/>
      </c>
      <c r="Y343" s="20" t="str">
        <f ca="1">IF($R343=Lists!$R$3,TEXT(FORMULACIÓN!X343,"00,00%"),IF(FORMULACIÓN!X343=0,0,TEXT(FORMULACIÓN!X343,"##.###")))</f>
        <v/>
      </c>
      <c r="Z343" s="93"/>
      <c r="AA343" s="94"/>
      <c r="AB343" s="95"/>
      <c r="AC343" s="95"/>
      <c r="AD343" s="95"/>
      <c r="AE343" s="95"/>
      <c r="AF343" s="95"/>
      <c r="AG343" s="95"/>
      <c r="AH343" s="95"/>
      <c r="AI343" s="95"/>
      <c r="AJ343" s="95"/>
      <c r="AK343" s="95"/>
      <c r="AL343" s="95"/>
      <c r="AM343" s="95"/>
      <c r="BD343" s="30"/>
      <c r="BE343" s="30"/>
      <c r="BF343" s="30"/>
      <c r="BG343" s="30"/>
      <c r="BH343" s="30"/>
      <c r="BI343" s="30"/>
      <c r="BJ343" s="30"/>
      <c r="BK343" s="30"/>
      <c r="BL343" s="30"/>
      <c r="BM343" s="30"/>
      <c r="BN343" s="105"/>
      <c r="BW343" s="1"/>
    </row>
    <row r="344" spans="1:75" s="32" customFormat="1" ht="15.6" hidden="1">
      <c r="A344" s="20" t="str">
        <f t="shared" si="5"/>
        <v/>
      </c>
      <c r="B344" s="153"/>
      <c r="C344" s="21"/>
      <c r="D344" s="20" t="str">
        <f>IFERROR(VLOOKUP(FORMULACIÓN!C344,Lists!$A$2:$B$6,2,FALSE),"")</f>
        <v/>
      </c>
      <c r="E344" s="21"/>
      <c r="F344" s="21"/>
      <c r="G344" s="21"/>
      <c r="H344" s="21"/>
      <c r="I344" s="47"/>
      <c r="J344" s="104"/>
      <c r="K344" s="47"/>
      <c r="L344" s="21"/>
      <c r="M344" s="125"/>
      <c r="N344" s="24"/>
      <c r="O344" s="21"/>
      <c r="P344" s="21"/>
      <c r="Q344" s="21"/>
      <c r="R344" s="21"/>
      <c r="S344" s="21"/>
      <c r="T344" s="21"/>
      <c r="U344" s="21"/>
      <c r="V344" s="21"/>
      <c r="W344" s="21"/>
      <c r="X344" s="21" t="str">
        <f ca="1">IFERROR(IF($T344=Lists!$S$2,SUM(FORMULACIÓN!U344:W344),IF(FORMULACIÓN!$T344=Lists!$S$3,SUM(FORMULACIÓN!V344:W344),IF(FORMULACIÓN!$T344=Lists!$S$4,AVERAGE(FORMULACIÓN!V344:W344),IF(FORMULACIÓN!$T344=Lists!$S$5,OFFSET(U344,0,COUNTA(V344:W344)),IF(FORMULACIÓN!$T344=Lists!$S$6,AVERAGE(V344:W344),""))))),"")</f>
        <v/>
      </c>
      <c r="Y344" s="20" t="str">
        <f ca="1">IF($R344=Lists!$R$3,TEXT(FORMULACIÓN!X344,"00,00%"),IF(FORMULACIÓN!X344=0,0,TEXT(FORMULACIÓN!X344,"##.###")))</f>
        <v/>
      </c>
      <c r="Z344" s="93"/>
      <c r="AA344" s="94"/>
      <c r="AB344" s="95"/>
      <c r="AC344" s="95"/>
      <c r="AD344" s="95"/>
      <c r="AE344" s="95"/>
      <c r="AF344" s="95"/>
      <c r="AG344" s="95"/>
      <c r="AH344" s="95"/>
      <c r="AI344" s="95"/>
      <c r="AJ344" s="95"/>
      <c r="AK344" s="95"/>
      <c r="AL344" s="95"/>
      <c r="AM344" s="95"/>
      <c r="BD344" s="30"/>
      <c r="BE344" s="30"/>
      <c r="BF344" s="30"/>
      <c r="BG344" s="30"/>
      <c r="BH344" s="30"/>
      <c r="BI344" s="30"/>
      <c r="BJ344" s="30"/>
      <c r="BK344" s="30"/>
      <c r="BL344" s="30"/>
      <c r="BM344" s="30"/>
      <c r="BN344" s="105"/>
      <c r="BW344" s="1"/>
    </row>
    <row r="345" spans="1:75" s="32" customFormat="1" ht="15.6" hidden="1">
      <c r="A345" s="20" t="str">
        <f t="shared" si="5"/>
        <v/>
      </c>
      <c r="B345" s="153"/>
      <c r="C345" s="21"/>
      <c r="D345" s="20" t="str">
        <f>IFERROR(VLOOKUP(FORMULACIÓN!C345,Lists!$A$2:$B$6,2,FALSE),"")</f>
        <v/>
      </c>
      <c r="E345" s="21"/>
      <c r="F345" s="21"/>
      <c r="G345" s="21"/>
      <c r="H345" s="21"/>
      <c r="I345" s="47"/>
      <c r="J345" s="104"/>
      <c r="K345" s="47"/>
      <c r="L345" s="21"/>
      <c r="M345" s="125"/>
      <c r="N345" s="24"/>
      <c r="O345" s="21"/>
      <c r="P345" s="21"/>
      <c r="Q345" s="21"/>
      <c r="R345" s="21"/>
      <c r="S345" s="21"/>
      <c r="T345" s="21"/>
      <c r="U345" s="21"/>
      <c r="V345" s="21"/>
      <c r="W345" s="21"/>
      <c r="X345" s="21" t="str">
        <f ca="1">IFERROR(IF($T345=Lists!$S$2,SUM(FORMULACIÓN!U345:W345),IF(FORMULACIÓN!$T345=Lists!$S$3,SUM(FORMULACIÓN!V345:W345),IF(FORMULACIÓN!$T345=Lists!$S$4,AVERAGE(FORMULACIÓN!V345:W345),IF(FORMULACIÓN!$T345=Lists!$S$5,OFFSET(U345,0,COUNTA(V345:W345)),IF(FORMULACIÓN!$T345=Lists!$S$6,AVERAGE(V345:W345),""))))),"")</f>
        <v/>
      </c>
      <c r="Y345" s="20" t="str">
        <f ca="1">IF($R345=Lists!$R$3,TEXT(FORMULACIÓN!X345,"00,00%"),IF(FORMULACIÓN!X345=0,0,TEXT(FORMULACIÓN!X345,"##.###")))</f>
        <v/>
      </c>
      <c r="Z345" s="93"/>
      <c r="AA345" s="94"/>
      <c r="AB345" s="95"/>
      <c r="AC345" s="95"/>
      <c r="AD345" s="95"/>
      <c r="AE345" s="95"/>
      <c r="AF345" s="95"/>
      <c r="AG345" s="95"/>
      <c r="AH345" s="95"/>
      <c r="AI345" s="95"/>
      <c r="AJ345" s="95"/>
      <c r="AK345" s="95"/>
      <c r="AL345" s="95"/>
      <c r="AM345" s="95"/>
      <c r="BD345" s="30"/>
      <c r="BE345" s="30"/>
      <c r="BF345" s="30"/>
      <c r="BG345" s="30"/>
      <c r="BH345" s="30"/>
      <c r="BI345" s="30"/>
      <c r="BJ345" s="30"/>
      <c r="BK345" s="30"/>
      <c r="BL345" s="30"/>
      <c r="BM345" s="30"/>
      <c r="BN345" s="105"/>
      <c r="BW345" s="1"/>
    </row>
    <row r="346" spans="1:75" s="32" customFormat="1" ht="15.6" hidden="1">
      <c r="A346" s="20" t="str">
        <f t="shared" si="5"/>
        <v/>
      </c>
      <c r="B346" s="153"/>
      <c r="C346" s="21"/>
      <c r="D346" s="20" t="str">
        <f>IFERROR(VLOOKUP(FORMULACIÓN!C346,Lists!$A$2:$B$6,2,FALSE),"")</f>
        <v/>
      </c>
      <c r="E346" s="21"/>
      <c r="F346" s="21"/>
      <c r="G346" s="21"/>
      <c r="H346" s="21"/>
      <c r="I346" s="47"/>
      <c r="J346" s="104"/>
      <c r="K346" s="47"/>
      <c r="L346" s="21"/>
      <c r="M346" s="125"/>
      <c r="N346" s="24"/>
      <c r="O346" s="21"/>
      <c r="P346" s="21"/>
      <c r="Q346" s="21"/>
      <c r="R346" s="21"/>
      <c r="S346" s="21"/>
      <c r="T346" s="21"/>
      <c r="U346" s="21"/>
      <c r="V346" s="21"/>
      <c r="W346" s="21"/>
      <c r="X346" s="21" t="str">
        <f ca="1">IFERROR(IF($T346=Lists!$S$2,SUM(FORMULACIÓN!U346:W346),IF(FORMULACIÓN!$T346=Lists!$S$3,SUM(FORMULACIÓN!V346:W346),IF(FORMULACIÓN!$T346=Lists!$S$4,AVERAGE(FORMULACIÓN!V346:W346),IF(FORMULACIÓN!$T346=Lists!$S$5,OFFSET(U346,0,COUNTA(V346:W346)),IF(FORMULACIÓN!$T346=Lists!$S$6,AVERAGE(V346:W346),""))))),"")</f>
        <v/>
      </c>
      <c r="Y346" s="20" t="str">
        <f ca="1">IF($R346=Lists!$R$3,TEXT(FORMULACIÓN!X346,"00,00%"),IF(FORMULACIÓN!X346=0,0,TEXT(FORMULACIÓN!X346,"##.###")))</f>
        <v/>
      </c>
      <c r="Z346" s="93"/>
      <c r="AA346" s="94"/>
      <c r="AB346" s="95"/>
      <c r="AC346" s="95"/>
      <c r="AD346" s="95"/>
      <c r="AE346" s="95"/>
      <c r="AF346" s="95"/>
      <c r="AG346" s="95"/>
      <c r="AH346" s="95"/>
      <c r="AI346" s="95"/>
      <c r="AJ346" s="95"/>
      <c r="AK346" s="95"/>
      <c r="AL346" s="95"/>
      <c r="AM346" s="95"/>
      <c r="BD346" s="30"/>
      <c r="BE346" s="30"/>
      <c r="BF346" s="30"/>
      <c r="BG346" s="30"/>
      <c r="BH346" s="30"/>
      <c r="BI346" s="30"/>
      <c r="BJ346" s="30"/>
      <c r="BK346" s="30"/>
      <c r="BL346" s="30"/>
      <c r="BM346" s="30"/>
      <c r="BN346" s="105"/>
      <c r="BW346" s="1"/>
    </row>
    <row r="347" spans="1:75" s="32" customFormat="1" ht="15.6" hidden="1">
      <c r="A347" s="20" t="str">
        <f t="shared" si="5"/>
        <v/>
      </c>
      <c r="B347" s="153"/>
      <c r="C347" s="21"/>
      <c r="D347" s="20" t="str">
        <f>IFERROR(VLOOKUP(FORMULACIÓN!C347,Lists!$A$2:$B$6,2,FALSE),"")</f>
        <v/>
      </c>
      <c r="E347" s="21"/>
      <c r="F347" s="21"/>
      <c r="G347" s="21"/>
      <c r="H347" s="21"/>
      <c r="I347" s="47"/>
      <c r="J347" s="104"/>
      <c r="K347" s="47"/>
      <c r="L347" s="21"/>
      <c r="M347" s="125"/>
      <c r="N347" s="24"/>
      <c r="O347" s="21"/>
      <c r="P347" s="21"/>
      <c r="Q347" s="21"/>
      <c r="R347" s="21"/>
      <c r="S347" s="21"/>
      <c r="T347" s="21"/>
      <c r="U347" s="21"/>
      <c r="V347" s="21"/>
      <c r="W347" s="21"/>
      <c r="X347" s="21" t="str">
        <f ca="1">IFERROR(IF($T347=Lists!$S$2,SUM(FORMULACIÓN!U347:W347),IF(FORMULACIÓN!$T347=Lists!$S$3,SUM(FORMULACIÓN!V347:W347),IF(FORMULACIÓN!$T347=Lists!$S$4,AVERAGE(FORMULACIÓN!V347:W347),IF(FORMULACIÓN!$T347=Lists!$S$5,OFFSET(U347,0,COUNTA(V347:W347)),IF(FORMULACIÓN!$T347=Lists!$S$6,AVERAGE(V347:W347),""))))),"")</f>
        <v/>
      </c>
      <c r="Y347" s="20" t="str">
        <f ca="1">IF($R347=Lists!$R$3,TEXT(FORMULACIÓN!X347,"00,00%"),IF(FORMULACIÓN!X347=0,0,TEXT(FORMULACIÓN!X347,"##.###")))</f>
        <v/>
      </c>
      <c r="Z347" s="93"/>
      <c r="AA347" s="94"/>
      <c r="AB347" s="95"/>
      <c r="AC347" s="95"/>
      <c r="AD347" s="95"/>
      <c r="AE347" s="95"/>
      <c r="AF347" s="95"/>
      <c r="AG347" s="95"/>
      <c r="AH347" s="95"/>
      <c r="AI347" s="95"/>
      <c r="AJ347" s="95"/>
      <c r="AK347" s="95"/>
      <c r="AL347" s="95"/>
      <c r="AM347" s="95"/>
      <c r="BD347" s="30"/>
      <c r="BE347" s="30"/>
      <c r="BF347" s="30"/>
      <c r="BG347" s="30"/>
      <c r="BH347" s="30"/>
      <c r="BI347" s="30"/>
      <c r="BJ347" s="30"/>
      <c r="BK347" s="30"/>
      <c r="BL347" s="30"/>
      <c r="BM347" s="30"/>
      <c r="BN347" s="105"/>
      <c r="BW347" s="1"/>
    </row>
    <row r="348" spans="1:75" s="32" customFormat="1" ht="15.6" hidden="1">
      <c r="A348" s="20" t="str">
        <f t="shared" si="5"/>
        <v/>
      </c>
      <c r="B348" s="153"/>
      <c r="C348" s="21"/>
      <c r="D348" s="20" t="str">
        <f>IFERROR(VLOOKUP(FORMULACIÓN!C348,Lists!$A$2:$B$6,2,FALSE),"")</f>
        <v/>
      </c>
      <c r="E348" s="21"/>
      <c r="F348" s="21"/>
      <c r="G348" s="21"/>
      <c r="H348" s="21"/>
      <c r="I348" s="47"/>
      <c r="J348" s="104"/>
      <c r="K348" s="47"/>
      <c r="L348" s="21"/>
      <c r="M348" s="125"/>
      <c r="N348" s="24"/>
      <c r="O348" s="21"/>
      <c r="P348" s="21"/>
      <c r="Q348" s="21"/>
      <c r="R348" s="21"/>
      <c r="S348" s="21"/>
      <c r="T348" s="21"/>
      <c r="U348" s="21"/>
      <c r="V348" s="21"/>
      <c r="W348" s="21"/>
      <c r="X348" s="21" t="str">
        <f ca="1">IFERROR(IF($T348=Lists!$S$2,SUM(FORMULACIÓN!U348:W348),IF(FORMULACIÓN!$T348=Lists!$S$3,SUM(FORMULACIÓN!V348:W348),IF(FORMULACIÓN!$T348=Lists!$S$4,AVERAGE(FORMULACIÓN!V348:W348),IF(FORMULACIÓN!$T348=Lists!$S$5,OFFSET(U348,0,COUNTA(V348:W348)),IF(FORMULACIÓN!$T348=Lists!$S$6,AVERAGE(V348:W348),""))))),"")</f>
        <v/>
      </c>
      <c r="Y348" s="20" t="str">
        <f ca="1">IF($R348=Lists!$R$3,TEXT(FORMULACIÓN!X348,"00,00%"),IF(FORMULACIÓN!X348=0,0,TEXT(FORMULACIÓN!X348,"##.###")))</f>
        <v/>
      </c>
      <c r="Z348" s="93"/>
      <c r="AA348" s="94"/>
      <c r="AB348" s="95"/>
      <c r="AC348" s="95"/>
      <c r="AD348" s="95"/>
      <c r="AE348" s="95"/>
      <c r="AF348" s="95"/>
      <c r="AG348" s="95"/>
      <c r="AH348" s="95"/>
      <c r="AI348" s="95"/>
      <c r="AJ348" s="95"/>
      <c r="AK348" s="95"/>
      <c r="AL348" s="95"/>
      <c r="AM348" s="95"/>
      <c r="BD348" s="30"/>
      <c r="BE348" s="30"/>
      <c r="BF348" s="30"/>
      <c r="BG348" s="30"/>
      <c r="BH348" s="30"/>
      <c r="BI348" s="30"/>
      <c r="BJ348" s="30"/>
      <c r="BK348" s="30"/>
      <c r="BL348" s="30"/>
      <c r="BM348" s="30"/>
      <c r="BN348" s="105"/>
      <c r="BW348" s="1"/>
    </row>
    <row r="349" spans="1:75" s="32" customFormat="1" ht="15.6" hidden="1">
      <c r="A349" s="20" t="str">
        <f t="shared" si="5"/>
        <v/>
      </c>
      <c r="B349" s="153"/>
      <c r="C349" s="21"/>
      <c r="D349" s="20" t="str">
        <f>IFERROR(VLOOKUP(FORMULACIÓN!C349,Lists!$A$2:$B$6,2,FALSE),"")</f>
        <v/>
      </c>
      <c r="E349" s="21"/>
      <c r="F349" s="21"/>
      <c r="G349" s="21"/>
      <c r="H349" s="21"/>
      <c r="I349" s="47"/>
      <c r="J349" s="104"/>
      <c r="K349" s="47"/>
      <c r="L349" s="21"/>
      <c r="M349" s="125"/>
      <c r="N349" s="24"/>
      <c r="O349" s="21"/>
      <c r="P349" s="21"/>
      <c r="Q349" s="21"/>
      <c r="R349" s="21"/>
      <c r="S349" s="21"/>
      <c r="T349" s="21"/>
      <c r="U349" s="21"/>
      <c r="V349" s="21"/>
      <c r="W349" s="21"/>
      <c r="X349" s="21" t="str">
        <f ca="1">IFERROR(IF($T349=Lists!$S$2,SUM(FORMULACIÓN!U349:W349),IF(FORMULACIÓN!$T349=Lists!$S$3,SUM(FORMULACIÓN!V349:W349),IF(FORMULACIÓN!$T349=Lists!$S$4,AVERAGE(FORMULACIÓN!V349:W349),IF(FORMULACIÓN!$T349=Lists!$S$5,OFFSET(U349,0,COUNTA(V349:W349)),IF(FORMULACIÓN!$T349=Lists!$S$6,AVERAGE(V349:W349),""))))),"")</f>
        <v/>
      </c>
      <c r="Y349" s="20" t="str">
        <f ca="1">IF($R349=Lists!$R$3,TEXT(FORMULACIÓN!X349,"00,00%"),IF(FORMULACIÓN!X349=0,0,TEXT(FORMULACIÓN!X349,"##.###")))</f>
        <v/>
      </c>
      <c r="Z349" s="93"/>
      <c r="AA349" s="94"/>
      <c r="AB349" s="95"/>
      <c r="AC349" s="95"/>
      <c r="AD349" s="95"/>
      <c r="AE349" s="95"/>
      <c r="AF349" s="95"/>
      <c r="AG349" s="95"/>
      <c r="AH349" s="95"/>
      <c r="AI349" s="95"/>
      <c r="AJ349" s="95"/>
      <c r="AK349" s="95"/>
      <c r="AL349" s="95"/>
      <c r="AM349" s="95"/>
      <c r="BD349" s="30"/>
      <c r="BE349" s="30"/>
      <c r="BF349" s="30"/>
      <c r="BG349" s="30"/>
      <c r="BH349" s="30"/>
      <c r="BI349" s="30"/>
      <c r="BJ349" s="30"/>
      <c r="BK349" s="30"/>
      <c r="BL349" s="30"/>
      <c r="BM349" s="30"/>
      <c r="BN349" s="105"/>
      <c r="BW349" s="1"/>
    </row>
    <row r="350" spans="1:75" s="32" customFormat="1" ht="15.6" hidden="1">
      <c r="A350" s="20" t="str">
        <f t="shared" si="5"/>
        <v/>
      </c>
      <c r="B350" s="153"/>
      <c r="C350" s="21"/>
      <c r="D350" s="20" t="str">
        <f>IFERROR(VLOOKUP(FORMULACIÓN!C350,Lists!$A$2:$B$6,2,FALSE),"")</f>
        <v/>
      </c>
      <c r="E350" s="21"/>
      <c r="F350" s="21"/>
      <c r="G350" s="21"/>
      <c r="H350" s="21"/>
      <c r="I350" s="47"/>
      <c r="J350" s="104"/>
      <c r="K350" s="47"/>
      <c r="L350" s="21"/>
      <c r="M350" s="125"/>
      <c r="N350" s="24"/>
      <c r="O350" s="21"/>
      <c r="P350" s="21"/>
      <c r="Q350" s="21"/>
      <c r="R350" s="21"/>
      <c r="S350" s="21"/>
      <c r="T350" s="21"/>
      <c r="U350" s="21"/>
      <c r="V350" s="21"/>
      <c r="W350" s="21"/>
      <c r="X350" s="21" t="str">
        <f ca="1">IFERROR(IF($T350=Lists!$S$2,SUM(FORMULACIÓN!U350:W350),IF(FORMULACIÓN!$T350=Lists!$S$3,SUM(FORMULACIÓN!V350:W350),IF(FORMULACIÓN!$T350=Lists!$S$4,AVERAGE(FORMULACIÓN!V350:W350),IF(FORMULACIÓN!$T350=Lists!$S$5,OFFSET(U350,0,COUNTA(V350:W350)),IF(FORMULACIÓN!$T350=Lists!$S$6,AVERAGE(V350:W350),""))))),"")</f>
        <v/>
      </c>
      <c r="Y350" s="20" t="str">
        <f ca="1">IF($R350=Lists!$R$3,TEXT(FORMULACIÓN!X350,"00,00%"),IF(FORMULACIÓN!X350=0,0,TEXT(FORMULACIÓN!X350,"##.###")))</f>
        <v/>
      </c>
      <c r="Z350" s="93"/>
      <c r="AA350" s="94"/>
      <c r="AB350" s="95"/>
      <c r="AC350" s="95"/>
      <c r="AD350" s="95"/>
      <c r="AE350" s="95"/>
      <c r="AF350" s="95"/>
      <c r="AG350" s="95"/>
      <c r="AH350" s="95"/>
      <c r="AI350" s="95"/>
      <c r="AJ350" s="95"/>
      <c r="AK350" s="95"/>
      <c r="AL350" s="95"/>
      <c r="AM350" s="95"/>
      <c r="BD350" s="30"/>
      <c r="BE350" s="30"/>
      <c r="BF350" s="30"/>
      <c r="BG350" s="30"/>
      <c r="BH350" s="30"/>
      <c r="BI350" s="30"/>
      <c r="BJ350" s="30"/>
      <c r="BK350" s="30"/>
      <c r="BL350" s="30"/>
      <c r="BM350" s="30"/>
      <c r="BN350" s="105"/>
      <c r="BW350" s="1"/>
    </row>
    <row r="351" spans="1:75" s="32" customFormat="1" ht="15.6" hidden="1">
      <c r="A351" s="20" t="str">
        <f t="shared" si="5"/>
        <v/>
      </c>
      <c r="B351" s="153"/>
      <c r="C351" s="21"/>
      <c r="D351" s="20" t="str">
        <f>IFERROR(VLOOKUP(FORMULACIÓN!C351,Lists!$A$2:$B$6,2,FALSE),"")</f>
        <v/>
      </c>
      <c r="E351" s="21"/>
      <c r="F351" s="21"/>
      <c r="G351" s="21"/>
      <c r="H351" s="21"/>
      <c r="I351" s="47"/>
      <c r="J351" s="104"/>
      <c r="K351" s="47"/>
      <c r="L351" s="21"/>
      <c r="M351" s="125"/>
      <c r="N351" s="24"/>
      <c r="O351" s="21"/>
      <c r="P351" s="21"/>
      <c r="Q351" s="21"/>
      <c r="R351" s="21"/>
      <c r="S351" s="21"/>
      <c r="T351" s="21"/>
      <c r="U351" s="21"/>
      <c r="V351" s="21"/>
      <c r="W351" s="21"/>
      <c r="X351" s="21" t="str">
        <f ca="1">IFERROR(IF($T351=Lists!$S$2,SUM(FORMULACIÓN!U351:W351),IF(FORMULACIÓN!$T351=Lists!$S$3,SUM(FORMULACIÓN!V351:W351),IF(FORMULACIÓN!$T351=Lists!$S$4,AVERAGE(FORMULACIÓN!V351:W351),IF(FORMULACIÓN!$T351=Lists!$S$5,OFFSET(U351,0,COUNTA(V351:W351)),IF(FORMULACIÓN!$T351=Lists!$S$6,AVERAGE(V351:W351),""))))),"")</f>
        <v/>
      </c>
      <c r="Y351" s="20" t="str">
        <f ca="1">IF($R351=Lists!$R$3,TEXT(FORMULACIÓN!X351,"00,00%"),IF(FORMULACIÓN!X351=0,0,TEXT(FORMULACIÓN!X351,"##.###")))</f>
        <v/>
      </c>
      <c r="Z351" s="93"/>
      <c r="AA351" s="94"/>
      <c r="AB351" s="95"/>
      <c r="AC351" s="95"/>
      <c r="AD351" s="95"/>
      <c r="AE351" s="95"/>
      <c r="AF351" s="95"/>
      <c r="AG351" s="95"/>
      <c r="AH351" s="95"/>
      <c r="AI351" s="95"/>
      <c r="AJ351" s="95"/>
      <c r="AK351" s="95"/>
      <c r="AL351" s="95"/>
      <c r="AM351" s="95"/>
      <c r="BD351" s="30"/>
      <c r="BE351" s="30"/>
      <c r="BF351" s="30"/>
      <c r="BG351" s="30"/>
      <c r="BH351" s="30"/>
      <c r="BI351" s="30"/>
      <c r="BJ351" s="30"/>
      <c r="BK351" s="30"/>
      <c r="BL351" s="30"/>
      <c r="BM351" s="30"/>
      <c r="BN351" s="105"/>
      <c r="BW351" s="1"/>
    </row>
    <row r="352" spans="1:75" s="32" customFormat="1" ht="15.6" hidden="1">
      <c r="A352" s="20" t="str">
        <f t="shared" si="5"/>
        <v/>
      </c>
      <c r="B352" s="153"/>
      <c r="C352" s="21"/>
      <c r="D352" s="20" t="str">
        <f>IFERROR(VLOOKUP(FORMULACIÓN!C352,Lists!$A$2:$B$6,2,FALSE),"")</f>
        <v/>
      </c>
      <c r="E352" s="21"/>
      <c r="F352" s="21"/>
      <c r="G352" s="21"/>
      <c r="H352" s="21"/>
      <c r="I352" s="47"/>
      <c r="J352" s="104"/>
      <c r="K352" s="47"/>
      <c r="L352" s="21"/>
      <c r="M352" s="125"/>
      <c r="N352" s="24"/>
      <c r="O352" s="21"/>
      <c r="P352" s="21"/>
      <c r="Q352" s="21"/>
      <c r="R352" s="21"/>
      <c r="S352" s="21"/>
      <c r="T352" s="21"/>
      <c r="U352" s="21"/>
      <c r="V352" s="21"/>
      <c r="W352" s="21"/>
      <c r="X352" s="21" t="str">
        <f ca="1">IFERROR(IF($T352=Lists!$S$2,SUM(FORMULACIÓN!U352:W352),IF(FORMULACIÓN!$T352=Lists!$S$3,SUM(FORMULACIÓN!V352:W352),IF(FORMULACIÓN!$T352=Lists!$S$4,AVERAGE(FORMULACIÓN!V352:W352),IF(FORMULACIÓN!$T352=Lists!$S$5,OFFSET(U352,0,COUNTA(V352:W352)),IF(FORMULACIÓN!$T352=Lists!$S$6,AVERAGE(V352:W352),""))))),"")</f>
        <v/>
      </c>
      <c r="Y352" s="20" t="str">
        <f ca="1">IF($R352=Lists!$R$3,TEXT(FORMULACIÓN!X352,"00,00%"),IF(FORMULACIÓN!X352=0,0,TEXT(FORMULACIÓN!X352,"##.###")))</f>
        <v/>
      </c>
      <c r="Z352" s="93"/>
      <c r="AA352" s="94"/>
      <c r="AB352" s="95"/>
      <c r="AC352" s="95"/>
      <c r="AD352" s="95"/>
      <c r="AE352" s="95"/>
      <c r="AF352" s="95"/>
      <c r="AG352" s="95"/>
      <c r="AH352" s="95"/>
      <c r="AI352" s="95"/>
      <c r="AJ352" s="95"/>
      <c r="AK352" s="95"/>
      <c r="AL352" s="95"/>
      <c r="AM352" s="95"/>
      <c r="BD352" s="30"/>
      <c r="BE352" s="30"/>
      <c r="BF352" s="30"/>
      <c r="BG352" s="30"/>
      <c r="BH352" s="30"/>
      <c r="BI352" s="30"/>
      <c r="BJ352" s="30"/>
      <c r="BK352" s="30"/>
      <c r="BL352" s="30"/>
      <c r="BM352" s="30"/>
      <c r="BN352" s="105"/>
      <c r="BW352" s="1"/>
    </row>
    <row r="353" spans="1:75" s="32" customFormat="1" ht="15.6" hidden="1">
      <c r="A353" s="20" t="str">
        <f t="shared" si="5"/>
        <v/>
      </c>
      <c r="B353" s="153"/>
      <c r="C353" s="21"/>
      <c r="D353" s="20" t="str">
        <f>IFERROR(VLOOKUP(FORMULACIÓN!C353,Lists!$A$2:$B$6,2,FALSE),"")</f>
        <v/>
      </c>
      <c r="E353" s="21"/>
      <c r="F353" s="21"/>
      <c r="G353" s="21"/>
      <c r="H353" s="21"/>
      <c r="I353" s="47"/>
      <c r="J353" s="104"/>
      <c r="K353" s="47"/>
      <c r="L353" s="21"/>
      <c r="M353" s="125"/>
      <c r="N353" s="24"/>
      <c r="O353" s="21"/>
      <c r="P353" s="21"/>
      <c r="Q353" s="21"/>
      <c r="R353" s="21"/>
      <c r="S353" s="21"/>
      <c r="T353" s="21"/>
      <c r="U353" s="21"/>
      <c r="V353" s="21"/>
      <c r="W353" s="21"/>
      <c r="X353" s="21" t="str">
        <f ca="1">IFERROR(IF($T353=Lists!$S$2,SUM(FORMULACIÓN!U353:W353),IF(FORMULACIÓN!$T353=Lists!$S$3,SUM(FORMULACIÓN!V353:W353),IF(FORMULACIÓN!$T353=Lists!$S$4,AVERAGE(FORMULACIÓN!V353:W353),IF(FORMULACIÓN!$T353=Lists!$S$5,OFFSET(U353,0,COUNTA(V353:W353)),IF(FORMULACIÓN!$T353=Lists!$S$6,AVERAGE(V353:W353),""))))),"")</f>
        <v/>
      </c>
      <c r="Y353" s="20" t="str">
        <f ca="1">IF($R353=Lists!$R$3,TEXT(FORMULACIÓN!X353,"00,00%"),IF(FORMULACIÓN!X353=0,0,TEXT(FORMULACIÓN!X353,"##.###")))</f>
        <v/>
      </c>
      <c r="Z353" s="93"/>
      <c r="AA353" s="94"/>
      <c r="AB353" s="95"/>
      <c r="AC353" s="95"/>
      <c r="AD353" s="95"/>
      <c r="AE353" s="95"/>
      <c r="AF353" s="95"/>
      <c r="AG353" s="95"/>
      <c r="AH353" s="95"/>
      <c r="AI353" s="95"/>
      <c r="AJ353" s="95"/>
      <c r="AK353" s="95"/>
      <c r="AL353" s="95"/>
      <c r="AM353" s="95"/>
      <c r="BD353" s="30"/>
      <c r="BE353" s="30"/>
      <c r="BF353" s="30"/>
      <c r="BG353" s="30"/>
      <c r="BH353" s="30"/>
      <c r="BI353" s="30"/>
      <c r="BJ353" s="30"/>
      <c r="BK353" s="30"/>
      <c r="BL353" s="30"/>
      <c r="BM353" s="30"/>
      <c r="BN353" s="105"/>
      <c r="BW353" s="1"/>
    </row>
    <row r="354" spans="1:75" s="32" customFormat="1" ht="15.6" hidden="1">
      <c r="A354" s="20" t="str">
        <f t="shared" si="5"/>
        <v/>
      </c>
      <c r="B354" s="153"/>
      <c r="C354" s="21"/>
      <c r="D354" s="20" t="str">
        <f>IFERROR(VLOOKUP(FORMULACIÓN!C354,Lists!$A$2:$B$6,2,FALSE),"")</f>
        <v/>
      </c>
      <c r="E354" s="21"/>
      <c r="F354" s="21"/>
      <c r="G354" s="21"/>
      <c r="H354" s="21"/>
      <c r="I354" s="47"/>
      <c r="J354" s="104"/>
      <c r="K354" s="47"/>
      <c r="L354" s="21"/>
      <c r="M354" s="125"/>
      <c r="N354" s="24"/>
      <c r="O354" s="21"/>
      <c r="P354" s="21"/>
      <c r="Q354" s="21"/>
      <c r="R354" s="21"/>
      <c r="S354" s="21"/>
      <c r="T354" s="21"/>
      <c r="U354" s="21"/>
      <c r="V354" s="21"/>
      <c r="W354" s="21"/>
      <c r="X354" s="21" t="str">
        <f ca="1">IFERROR(IF($T354=Lists!$S$2,SUM(FORMULACIÓN!U354:W354),IF(FORMULACIÓN!$T354=Lists!$S$3,SUM(FORMULACIÓN!V354:W354),IF(FORMULACIÓN!$T354=Lists!$S$4,AVERAGE(FORMULACIÓN!V354:W354),IF(FORMULACIÓN!$T354=Lists!$S$5,OFFSET(U354,0,COUNTA(V354:W354)),IF(FORMULACIÓN!$T354=Lists!$S$6,AVERAGE(V354:W354),""))))),"")</f>
        <v/>
      </c>
      <c r="Y354" s="20" t="str">
        <f ca="1">IF($R354=Lists!$R$3,TEXT(FORMULACIÓN!X354,"00,00%"),IF(FORMULACIÓN!X354=0,0,TEXT(FORMULACIÓN!X354,"##.###")))</f>
        <v/>
      </c>
      <c r="Z354" s="93"/>
      <c r="AA354" s="94"/>
      <c r="AB354" s="95"/>
      <c r="AC354" s="95"/>
      <c r="AD354" s="95"/>
      <c r="AE354" s="95"/>
      <c r="AF354" s="95"/>
      <c r="AG354" s="95"/>
      <c r="AH354" s="95"/>
      <c r="AI354" s="95"/>
      <c r="AJ354" s="95"/>
      <c r="AK354" s="95"/>
      <c r="AL354" s="95"/>
      <c r="AM354" s="95"/>
      <c r="BD354" s="30"/>
      <c r="BE354" s="30"/>
      <c r="BF354" s="30"/>
      <c r="BG354" s="30"/>
      <c r="BH354" s="30"/>
      <c r="BI354" s="30"/>
      <c r="BJ354" s="30"/>
      <c r="BK354" s="30"/>
      <c r="BL354" s="30"/>
      <c r="BM354" s="30"/>
      <c r="BN354" s="105"/>
      <c r="BW354" s="1"/>
    </row>
    <row r="355" spans="1:75" s="32" customFormat="1" ht="15.6" hidden="1">
      <c r="A355" s="20" t="str">
        <f t="shared" si="5"/>
        <v/>
      </c>
      <c r="B355" s="153"/>
      <c r="C355" s="21"/>
      <c r="D355" s="20" t="str">
        <f>IFERROR(VLOOKUP(FORMULACIÓN!C355,Lists!$A$2:$B$6,2,FALSE),"")</f>
        <v/>
      </c>
      <c r="E355" s="21"/>
      <c r="F355" s="21"/>
      <c r="G355" s="21"/>
      <c r="H355" s="21"/>
      <c r="I355" s="47"/>
      <c r="J355" s="104"/>
      <c r="K355" s="47"/>
      <c r="L355" s="21"/>
      <c r="M355" s="125"/>
      <c r="N355" s="24"/>
      <c r="O355" s="21"/>
      <c r="P355" s="21"/>
      <c r="Q355" s="21"/>
      <c r="R355" s="21"/>
      <c r="S355" s="21"/>
      <c r="T355" s="21"/>
      <c r="U355" s="21"/>
      <c r="V355" s="21"/>
      <c r="W355" s="21"/>
      <c r="X355" s="21" t="str">
        <f ca="1">IFERROR(IF($T355=Lists!$S$2,SUM(FORMULACIÓN!U355:W355),IF(FORMULACIÓN!$T355=Lists!$S$3,SUM(FORMULACIÓN!V355:W355),IF(FORMULACIÓN!$T355=Lists!$S$4,AVERAGE(FORMULACIÓN!V355:W355),IF(FORMULACIÓN!$T355=Lists!$S$5,OFFSET(U355,0,COUNTA(V355:W355)),IF(FORMULACIÓN!$T355=Lists!$S$6,AVERAGE(V355:W355),""))))),"")</f>
        <v/>
      </c>
      <c r="Y355" s="20" t="str">
        <f ca="1">IF($R355=Lists!$R$3,TEXT(FORMULACIÓN!X355,"00,00%"),IF(FORMULACIÓN!X355=0,0,TEXT(FORMULACIÓN!X355,"##.###")))</f>
        <v/>
      </c>
      <c r="Z355" s="93"/>
      <c r="AA355" s="94"/>
      <c r="AB355" s="95"/>
      <c r="AC355" s="95"/>
      <c r="AD355" s="95"/>
      <c r="AE355" s="95"/>
      <c r="AF355" s="95"/>
      <c r="AG355" s="95"/>
      <c r="AH355" s="95"/>
      <c r="AI355" s="95"/>
      <c r="AJ355" s="95"/>
      <c r="AK355" s="95"/>
      <c r="AL355" s="95"/>
      <c r="AM355" s="95"/>
      <c r="BD355" s="30"/>
      <c r="BE355" s="30"/>
      <c r="BF355" s="30"/>
      <c r="BG355" s="30"/>
      <c r="BH355" s="30"/>
      <c r="BI355" s="30"/>
      <c r="BJ355" s="30"/>
      <c r="BK355" s="30"/>
      <c r="BL355" s="30"/>
      <c r="BM355" s="30"/>
      <c r="BN355" s="105"/>
      <c r="BW355" s="1"/>
    </row>
    <row r="356" spans="1:75" s="32" customFormat="1" ht="15.6" hidden="1">
      <c r="A356" s="20" t="str">
        <f t="shared" si="5"/>
        <v/>
      </c>
      <c r="B356" s="153"/>
      <c r="C356" s="21"/>
      <c r="D356" s="20" t="str">
        <f>IFERROR(VLOOKUP(FORMULACIÓN!C356,Lists!$A$2:$B$6,2,FALSE),"")</f>
        <v/>
      </c>
      <c r="E356" s="21"/>
      <c r="F356" s="21"/>
      <c r="G356" s="21"/>
      <c r="H356" s="21"/>
      <c r="I356" s="47"/>
      <c r="J356" s="104"/>
      <c r="K356" s="47"/>
      <c r="L356" s="21"/>
      <c r="M356" s="125"/>
      <c r="N356" s="24"/>
      <c r="O356" s="21"/>
      <c r="P356" s="21"/>
      <c r="Q356" s="21"/>
      <c r="R356" s="21"/>
      <c r="S356" s="21"/>
      <c r="T356" s="21"/>
      <c r="U356" s="21"/>
      <c r="V356" s="21"/>
      <c r="W356" s="21"/>
      <c r="X356" s="21" t="str">
        <f ca="1">IFERROR(IF($T356=Lists!$S$2,SUM(FORMULACIÓN!U356:W356),IF(FORMULACIÓN!$T356=Lists!$S$3,SUM(FORMULACIÓN!V356:W356),IF(FORMULACIÓN!$T356=Lists!$S$4,AVERAGE(FORMULACIÓN!V356:W356),IF(FORMULACIÓN!$T356=Lists!$S$5,OFFSET(U356,0,COUNTA(V356:W356)),IF(FORMULACIÓN!$T356=Lists!$S$6,AVERAGE(V356:W356),""))))),"")</f>
        <v/>
      </c>
      <c r="Y356" s="20" t="str">
        <f ca="1">IF($R356=Lists!$R$3,TEXT(FORMULACIÓN!X356,"00,00%"),IF(FORMULACIÓN!X356=0,0,TEXT(FORMULACIÓN!X356,"##.###")))</f>
        <v/>
      </c>
      <c r="Z356" s="93"/>
      <c r="AA356" s="94"/>
      <c r="AB356" s="95"/>
      <c r="AC356" s="95"/>
      <c r="AD356" s="95"/>
      <c r="AE356" s="95"/>
      <c r="AF356" s="95"/>
      <c r="AG356" s="95"/>
      <c r="AH356" s="95"/>
      <c r="AI356" s="95"/>
      <c r="AJ356" s="95"/>
      <c r="AK356" s="95"/>
      <c r="AL356" s="95"/>
      <c r="AM356" s="95"/>
      <c r="BD356" s="30"/>
      <c r="BE356" s="30"/>
      <c r="BF356" s="30"/>
      <c r="BG356" s="30"/>
      <c r="BH356" s="30"/>
      <c r="BI356" s="30"/>
      <c r="BJ356" s="30"/>
      <c r="BK356" s="30"/>
      <c r="BL356" s="30"/>
      <c r="BM356" s="30"/>
      <c r="BN356" s="105"/>
      <c r="BW356" s="1"/>
    </row>
    <row r="357" spans="1:75" s="32" customFormat="1" ht="15.6" hidden="1">
      <c r="A357" s="20" t="str">
        <f t="shared" si="5"/>
        <v/>
      </c>
      <c r="B357" s="153"/>
      <c r="C357" s="21"/>
      <c r="D357" s="20" t="str">
        <f>IFERROR(VLOOKUP(FORMULACIÓN!C357,Lists!$A$2:$B$6,2,FALSE),"")</f>
        <v/>
      </c>
      <c r="E357" s="21"/>
      <c r="F357" s="21"/>
      <c r="G357" s="21"/>
      <c r="H357" s="21"/>
      <c r="I357" s="47"/>
      <c r="J357" s="104"/>
      <c r="K357" s="47"/>
      <c r="L357" s="21"/>
      <c r="M357" s="125"/>
      <c r="N357" s="24"/>
      <c r="O357" s="21"/>
      <c r="P357" s="21"/>
      <c r="Q357" s="21"/>
      <c r="R357" s="21"/>
      <c r="S357" s="21"/>
      <c r="T357" s="21"/>
      <c r="U357" s="21"/>
      <c r="V357" s="21"/>
      <c r="W357" s="21"/>
      <c r="X357" s="21" t="str">
        <f ca="1">IFERROR(IF($T357=Lists!$S$2,SUM(FORMULACIÓN!U357:W357),IF(FORMULACIÓN!$T357=Lists!$S$3,SUM(FORMULACIÓN!V357:W357),IF(FORMULACIÓN!$T357=Lists!$S$4,AVERAGE(FORMULACIÓN!V357:W357),IF(FORMULACIÓN!$T357=Lists!$S$5,OFFSET(U357,0,COUNTA(V357:W357)),IF(FORMULACIÓN!$T357=Lists!$S$6,AVERAGE(V357:W357),""))))),"")</f>
        <v/>
      </c>
      <c r="Y357" s="20" t="str">
        <f ca="1">IF($R357=Lists!$R$3,TEXT(FORMULACIÓN!X357,"00,00%"),IF(FORMULACIÓN!X357=0,0,TEXT(FORMULACIÓN!X357,"##.###")))</f>
        <v/>
      </c>
      <c r="Z357" s="93"/>
      <c r="AA357" s="94"/>
      <c r="AB357" s="95"/>
      <c r="AC357" s="95"/>
      <c r="AD357" s="95"/>
      <c r="AE357" s="95"/>
      <c r="AF357" s="95"/>
      <c r="AG357" s="95"/>
      <c r="AH357" s="95"/>
      <c r="AI357" s="95"/>
      <c r="AJ357" s="95"/>
      <c r="AK357" s="95"/>
      <c r="AL357" s="95"/>
      <c r="AM357" s="95"/>
      <c r="BD357" s="30"/>
      <c r="BE357" s="30"/>
      <c r="BF357" s="30"/>
      <c r="BG357" s="30"/>
      <c r="BH357" s="30"/>
      <c r="BI357" s="30"/>
      <c r="BJ357" s="30"/>
      <c r="BK357" s="30"/>
      <c r="BL357" s="30"/>
      <c r="BM357" s="30"/>
      <c r="BN357" s="105"/>
      <c r="BW357" s="1"/>
    </row>
    <row r="358" spans="1:75" s="32" customFormat="1" ht="15.6" hidden="1">
      <c r="A358" s="20" t="str">
        <f t="shared" si="5"/>
        <v/>
      </c>
      <c r="B358" s="153"/>
      <c r="C358" s="21"/>
      <c r="D358" s="20" t="str">
        <f>IFERROR(VLOOKUP(FORMULACIÓN!C358,Lists!$A$2:$B$6,2,FALSE),"")</f>
        <v/>
      </c>
      <c r="E358" s="21"/>
      <c r="F358" s="21"/>
      <c r="G358" s="21"/>
      <c r="H358" s="21"/>
      <c r="I358" s="47"/>
      <c r="J358" s="104"/>
      <c r="K358" s="47"/>
      <c r="L358" s="21"/>
      <c r="M358" s="125"/>
      <c r="N358" s="24"/>
      <c r="O358" s="21"/>
      <c r="P358" s="21"/>
      <c r="Q358" s="21"/>
      <c r="R358" s="21"/>
      <c r="S358" s="21"/>
      <c r="T358" s="21"/>
      <c r="U358" s="21"/>
      <c r="V358" s="21"/>
      <c r="W358" s="21"/>
      <c r="X358" s="21" t="str">
        <f ca="1">IFERROR(IF($T358=Lists!$S$2,SUM(FORMULACIÓN!U358:W358),IF(FORMULACIÓN!$T358=Lists!$S$3,SUM(FORMULACIÓN!V358:W358),IF(FORMULACIÓN!$T358=Lists!$S$4,AVERAGE(FORMULACIÓN!V358:W358),IF(FORMULACIÓN!$T358=Lists!$S$5,OFFSET(U358,0,COUNTA(V358:W358)),IF(FORMULACIÓN!$T358=Lists!$S$6,AVERAGE(V358:W358),""))))),"")</f>
        <v/>
      </c>
      <c r="Y358" s="20" t="str">
        <f ca="1">IF($R358=Lists!$R$3,TEXT(FORMULACIÓN!X358,"00,00%"),IF(FORMULACIÓN!X358=0,0,TEXT(FORMULACIÓN!X358,"##.###")))</f>
        <v/>
      </c>
      <c r="Z358" s="93"/>
      <c r="AA358" s="94"/>
      <c r="AB358" s="95"/>
      <c r="AC358" s="95"/>
      <c r="AD358" s="95"/>
      <c r="AE358" s="95"/>
      <c r="AF358" s="95"/>
      <c r="AG358" s="95"/>
      <c r="AH358" s="95"/>
      <c r="AI358" s="95"/>
      <c r="AJ358" s="95"/>
      <c r="AK358" s="95"/>
      <c r="AL358" s="95"/>
      <c r="AM358" s="95"/>
      <c r="BD358" s="30"/>
      <c r="BE358" s="30"/>
      <c r="BF358" s="30"/>
      <c r="BG358" s="30"/>
      <c r="BH358" s="30"/>
      <c r="BI358" s="30"/>
      <c r="BJ358" s="30"/>
      <c r="BK358" s="30"/>
      <c r="BL358" s="30"/>
      <c r="BM358" s="30"/>
      <c r="BN358" s="105"/>
      <c r="BW358" s="1"/>
    </row>
    <row r="359" spans="1:75" s="32" customFormat="1" ht="15.6" hidden="1">
      <c r="A359" s="20" t="str">
        <f t="shared" si="5"/>
        <v/>
      </c>
      <c r="B359" s="153"/>
      <c r="C359" s="21"/>
      <c r="D359" s="20" t="str">
        <f>IFERROR(VLOOKUP(FORMULACIÓN!C359,Lists!$A$2:$B$6,2,FALSE),"")</f>
        <v/>
      </c>
      <c r="E359" s="21"/>
      <c r="F359" s="21"/>
      <c r="G359" s="21"/>
      <c r="H359" s="21"/>
      <c r="I359" s="47"/>
      <c r="J359" s="104"/>
      <c r="K359" s="47"/>
      <c r="L359" s="21"/>
      <c r="M359" s="125"/>
      <c r="N359" s="24"/>
      <c r="O359" s="21"/>
      <c r="P359" s="21"/>
      <c r="Q359" s="21"/>
      <c r="R359" s="21"/>
      <c r="S359" s="21"/>
      <c r="T359" s="21"/>
      <c r="U359" s="21"/>
      <c r="V359" s="21"/>
      <c r="W359" s="21"/>
      <c r="X359" s="21" t="str">
        <f ca="1">IFERROR(IF($T359=Lists!$S$2,SUM(FORMULACIÓN!U359:W359),IF(FORMULACIÓN!$T359=Lists!$S$3,SUM(FORMULACIÓN!V359:W359),IF(FORMULACIÓN!$T359=Lists!$S$4,AVERAGE(FORMULACIÓN!V359:W359),IF(FORMULACIÓN!$T359=Lists!$S$5,OFFSET(U359,0,COUNTA(V359:W359)),IF(FORMULACIÓN!$T359=Lists!$S$6,AVERAGE(V359:W359),""))))),"")</f>
        <v/>
      </c>
      <c r="Y359" s="20" t="str">
        <f ca="1">IF($R359=Lists!$R$3,TEXT(FORMULACIÓN!X359,"00,00%"),IF(FORMULACIÓN!X359=0,0,TEXT(FORMULACIÓN!X359,"##.###")))</f>
        <v/>
      </c>
      <c r="Z359" s="93"/>
      <c r="AA359" s="94"/>
      <c r="AB359" s="95"/>
      <c r="AC359" s="95"/>
      <c r="AD359" s="95"/>
      <c r="AE359" s="95"/>
      <c r="AF359" s="95"/>
      <c r="AG359" s="95"/>
      <c r="AH359" s="95"/>
      <c r="AI359" s="95"/>
      <c r="AJ359" s="95"/>
      <c r="AK359" s="95"/>
      <c r="AL359" s="95"/>
      <c r="AM359" s="95"/>
      <c r="BD359" s="30"/>
      <c r="BE359" s="30"/>
      <c r="BF359" s="30"/>
      <c r="BG359" s="30"/>
      <c r="BH359" s="30"/>
      <c r="BI359" s="30"/>
      <c r="BJ359" s="30"/>
      <c r="BK359" s="30"/>
      <c r="BL359" s="30"/>
      <c r="BM359" s="30"/>
      <c r="BN359" s="105"/>
      <c r="BW359" s="1"/>
    </row>
    <row r="360" spans="1:75" s="32" customFormat="1" ht="15.6" hidden="1">
      <c r="A360" s="20" t="str">
        <f t="shared" si="5"/>
        <v/>
      </c>
      <c r="B360" s="153"/>
      <c r="C360" s="21"/>
      <c r="D360" s="20" t="str">
        <f>IFERROR(VLOOKUP(FORMULACIÓN!C360,Lists!$A$2:$B$6,2,FALSE),"")</f>
        <v/>
      </c>
      <c r="E360" s="21"/>
      <c r="F360" s="21"/>
      <c r="G360" s="21"/>
      <c r="H360" s="21"/>
      <c r="I360" s="47"/>
      <c r="J360" s="104"/>
      <c r="K360" s="47"/>
      <c r="L360" s="21"/>
      <c r="M360" s="125"/>
      <c r="N360" s="24"/>
      <c r="O360" s="21"/>
      <c r="P360" s="21"/>
      <c r="Q360" s="21"/>
      <c r="R360" s="21"/>
      <c r="S360" s="21"/>
      <c r="T360" s="21"/>
      <c r="U360" s="21"/>
      <c r="V360" s="21"/>
      <c r="W360" s="21"/>
      <c r="X360" s="21" t="str">
        <f ca="1">IFERROR(IF($T360=Lists!$S$2,SUM(FORMULACIÓN!U360:W360),IF(FORMULACIÓN!$T360=Lists!$S$3,SUM(FORMULACIÓN!V360:W360),IF(FORMULACIÓN!$T360=Lists!$S$4,AVERAGE(FORMULACIÓN!V360:W360),IF(FORMULACIÓN!$T360=Lists!$S$5,OFFSET(U360,0,COUNTA(V360:W360)),IF(FORMULACIÓN!$T360=Lists!$S$6,AVERAGE(V360:W360),""))))),"")</f>
        <v/>
      </c>
      <c r="Y360" s="20" t="str">
        <f ca="1">IF($R360=Lists!$R$3,TEXT(FORMULACIÓN!X360,"00,00%"),IF(FORMULACIÓN!X360=0,0,TEXT(FORMULACIÓN!X360,"##.###")))</f>
        <v/>
      </c>
      <c r="Z360" s="93"/>
      <c r="AA360" s="94"/>
      <c r="AB360" s="95"/>
      <c r="AC360" s="95"/>
      <c r="AD360" s="95"/>
      <c r="AE360" s="95"/>
      <c r="AF360" s="95"/>
      <c r="AG360" s="95"/>
      <c r="AH360" s="95"/>
      <c r="AI360" s="95"/>
      <c r="AJ360" s="95"/>
      <c r="AK360" s="95"/>
      <c r="AL360" s="95"/>
      <c r="AM360" s="95"/>
      <c r="BD360" s="30"/>
      <c r="BE360" s="30"/>
      <c r="BF360" s="30"/>
      <c r="BG360" s="30"/>
      <c r="BH360" s="30"/>
      <c r="BI360" s="30"/>
      <c r="BJ360" s="30"/>
      <c r="BK360" s="30"/>
      <c r="BL360" s="30"/>
      <c r="BM360" s="30"/>
      <c r="BN360" s="105"/>
      <c r="BW360" s="1"/>
    </row>
    <row r="361" spans="1:75" s="32" customFormat="1" ht="15.6" hidden="1">
      <c r="A361" s="20" t="str">
        <f t="shared" si="5"/>
        <v/>
      </c>
      <c r="B361" s="153"/>
      <c r="C361" s="21"/>
      <c r="D361" s="20" t="str">
        <f>IFERROR(VLOOKUP(FORMULACIÓN!C361,Lists!$A$2:$B$6,2,FALSE),"")</f>
        <v/>
      </c>
      <c r="E361" s="21"/>
      <c r="F361" s="21"/>
      <c r="G361" s="21"/>
      <c r="H361" s="21"/>
      <c r="I361" s="47"/>
      <c r="J361" s="104"/>
      <c r="K361" s="47"/>
      <c r="L361" s="21"/>
      <c r="M361" s="125"/>
      <c r="N361" s="24"/>
      <c r="O361" s="21"/>
      <c r="P361" s="21"/>
      <c r="Q361" s="21"/>
      <c r="R361" s="21"/>
      <c r="S361" s="21"/>
      <c r="T361" s="21"/>
      <c r="U361" s="21"/>
      <c r="V361" s="21"/>
      <c r="W361" s="21"/>
      <c r="X361" s="21" t="str">
        <f ca="1">IFERROR(IF($T361=Lists!$S$2,SUM(FORMULACIÓN!U361:W361),IF(FORMULACIÓN!$T361=Lists!$S$3,SUM(FORMULACIÓN!V361:W361),IF(FORMULACIÓN!$T361=Lists!$S$4,AVERAGE(FORMULACIÓN!V361:W361),IF(FORMULACIÓN!$T361=Lists!$S$5,OFFSET(U361,0,COUNTA(V361:W361)),IF(FORMULACIÓN!$T361=Lists!$S$6,AVERAGE(V361:W361),""))))),"")</f>
        <v/>
      </c>
      <c r="Y361" s="20" t="str">
        <f ca="1">IF($R361=Lists!$R$3,TEXT(FORMULACIÓN!X361,"00,00%"),IF(FORMULACIÓN!X361=0,0,TEXT(FORMULACIÓN!X361,"##.###")))</f>
        <v/>
      </c>
      <c r="Z361" s="93"/>
      <c r="AA361" s="94"/>
      <c r="AB361" s="95"/>
      <c r="AC361" s="95"/>
      <c r="AD361" s="95"/>
      <c r="AE361" s="95"/>
      <c r="AF361" s="95"/>
      <c r="AG361" s="95"/>
      <c r="AH361" s="95"/>
      <c r="AI361" s="95"/>
      <c r="AJ361" s="95"/>
      <c r="AK361" s="95"/>
      <c r="AL361" s="95"/>
      <c r="AM361" s="95"/>
      <c r="BD361" s="30"/>
      <c r="BE361" s="30"/>
      <c r="BF361" s="30"/>
      <c r="BG361" s="30"/>
      <c r="BH361" s="30"/>
      <c r="BI361" s="30"/>
      <c r="BJ361" s="30"/>
      <c r="BK361" s="30"/>
      <c r="BL361" s="30"/>
      <c r="BM361" s="30"/>
      <c r="BN361" s="105"/>
      <c r="BW361" s="1"/>
    </row>
    <row r="362" spans="1:75" s="32" customFormat="1" ht="15.6" hidden="1">
      <c r="A362" s="20" t="str">
        <f t="shared" si="5"/>
        <v/>
      </c>
      <c r="B362" s="153"/>
      <c r="C362" s="21"/>
      <c r="D362" s="20" t="str">
        <f>IFERROR(VLOOKUP(FORMULACIÓN!C362,Lists!$A$2:$B$6,2,FALSE),"")</f>
        <v/>
      </c>
      <c r="E362" s="21"/>
      <c r="F362" s="21"/>
      <c r="G362" s="21"/>
      <c r="H362" s="21"/>
      <c r="I362" s="47"/>
      <c r="J362" s="104"/>
      <c r="K362" s="47"/>
      <c r="L362" s="21"/>
      <c r="M362" s="125"/>
      <c r="N362" s="24"/>
      <c r="O362" s="21"/>
      <c r="P362" s="21"/>
      <c r="Q362" s="21"/>
      <c r="R362" s="21"/>
      <c r="S362" s="21"/>
      <c r="T362" s="21"/>
      <c r="U362" s="21"/>
      <c r="V362" s="21"/>
      <c r="W362" s="21"/>
      <c r="X362" s="21" t="str">
        <f ca="1">IFERROR(IF($T362=Lists!$S$2,SUM(FORMULACIÓN!U362:W362),IF(FORMULACIÓN!$T362=Lists!$S$3,SUM(FORMULACIÓN!V362:W362),IF(FORMULACIÓN!$T362=Lists!$S$4,AVERAGE(FORMULACIÓN!V362:W362),IF(FORMULACIÓN!$T362=Lists!$S$5,OFFSET(U362,0,COUNTA(V362:W362)),IF(FORMULACIÓN!$T362=Lists!$S$6,AVERAGE(V362:W362),""))))),"")</f>
        <v/>
      </c>
      <c r="Y362" s="20" t="str">
        <f ca="1">IF($R362=Lists!$R$3,TEXT(FORMULACIÓN!X362,"00,00%"),IF(FORMULACIÓN!X362=0,0,TEXT(FORMULACIÓN!X362,"##.###")))</f>
        <v/>
      </c>
      <c r="Z362" s="93"/>
      <c r="AA362" s="94"/>
      <c r="AB362" s="95"/>
      <c r="AC362" s="95"/>
      <c r="AD362" s="95"/>
      <c r="AE362" s="95"/>
      <c r="AF362" s="95"/>
      <c r="AG362" s="95"/>
      <c r="AH362" s="95"/>
      <c r="AI362" s="95"/>
      <c r="AJ362" s="95"/>
      <c r="AK362" s="95"/>
      <c r="AL362" s="95"/>
      <c r="AM362" s="95"/>
      <c r="BD362" s="30"/>
      <c r="BE362" s="30"/>
      <c r="BF362" s="30"/>
      <c r="BG362" s="30"/>
      <c r="BH362" s="30"/>
      <c r="BI362" s="30"/>
      <c r="BJ362" s="30"/>
      <c r="BK362" s="30"/>
      <c r="BL362" s="30"/>
      <c r="BM362" s="30"/>
      <c r="BN362" s="105"/>
      <c r="BW362" s="1"/>
    </row>
    <row r="363" spans="1:75" s="32" customFormat="1" ht="15.6" hidden="1">
      <c r="A363" s="20" t="str">
        <f t="shared" si="5"/>
        <v/>
      </c>
      <c r="B363" s="153"/>
      <c r="C363" s="21"/>
      <c r="D363" s="20" t="str">
        <f>IFERROR(VLOOKUP(FORMULACIÓN!C363,Lists!$A$2:$B$6,2,FALSE),"")</f>
        <v/>
      </c>
      <c r="E363" s="21"/>
      <c r="F363" s="21"/>
      <c r="G363" s="21"/>
      <c r="H363" s="21"/>
      <c r="I363" s="47"/>
      <c r="J363" s="104"/>
      <c r="K363" s="47"/>
      <c r="L363" s="21"/>
      <c r="M363" s="125"/>
      <c r="N363" s="24"/>
      <c r="O363" s="21"/>
      <c r="P363" s="21"/>
      <c r="Q363" s="21"/>
      <c r="R363" s="21"/>
      <c r="S363" s="21"/>
      <c r="T363" s="21"/>
      <c r="U363" s="21"/>
      <c r="V363" s="21"/>
      <c r="W363" s="21"/>
      <c r="X363" s="21" t="str">
        <f ca="1">IFERROR(IF($T363=Lists!$S$2,SUM(FORMULACIÓN!U363:W363),IF(FORMULACIÓN!$T363=Lists!$S$3,SUM(FORMULACIÓN!V363:W363),IF(FORMULACIÓN!$T363=Lists!$S$4,AVERAGE(FORMULACIÓN!V363:W363),IF(FORMULACIÓN!$T363=Lists!$S$5,OFFSET(U363,0,COUNTA(V363:W363)),IF(FORMULACIÓN!$T363=Lists!$S$6,AVERAGE(V363:W363),""))))),"")</f>
        <v/>
      </c>
      <c r="Y363" s="20" t="str">
        <f ca="1">IF($R363=Lists!$R$3,TEXT(FORMULACIÓN!X363,"00,00%"),IF(FORMULACIÓN!X363=0,0,TEXT(FORMULACIÓN!X363,"##.###")))</f>
        <v/>
      </c>
      <c r="Z363" s="93"/>
      <c r="AA363" s="94"/>
      <c r="AB363" s="95"/>
      <c r="AC363" s="95"/>
      <c r="AD363" s="95"/>
      <c r="AE363" s="95"/>
      <c r="AF363" s="95"/>
      <c r="AG363" s="95"/>
      <c r="AH363" s="95"/>
      <c r="AI363" s="95"/>
      <c r="AJ363" s="95"/>
      <c r="AK363" s="95"/>
      <c r="AL363" s="95"/>
      <c r="AM363" s="95"/>
      <c r="BD363" s="30"/>
      <c r="BE363" s="30"/>
      <c r="BF363" s="30"/>
      <c r="BG363" s="30"/>
      <c r="BH363" s="30"/>
      <c r="BI363" s="30"/>
      <c r="BJ363" s="30"/>
      <c r="BK363" s="30"/>
      <c r="BL363" s="30"/>
      <c r="BM363" s="30"/>
      <c r="BN363" s="105"/>
      <c r="BW363" s="1"/>
    </row>
    <row r="364" spans="1:75" s="32" customFormat="1" ht="15.6" hidden="1">
      <c r="A364" s="20" t="str">
        <f t="shared" si="5"/>
        <v/>
      </c>
      <c r="B364" s="153"/>
      <c r="C364" s="21"/>
      <c r="D364" s="20" t="str">
        <f>IFERROR(VLOOKUP(FORMULACIÓN!C364,Lists!$A$2:$B$6,2,FALSE),"")</f>
        <v/>
      </c>
      <c r="E364" s="21"/>
      <c r="F364" s="21"/>
      <c r="G364" s="21"/>
      <c r="H364" s="21"/>
      <c r="I364" s="47"/>
      <c r="J364" s="104"/>
      <c r="K364" s="47"/>
      <c r="L364" s="21"/>
      <c r="M364" s="125"/>
      <c r="N364" s="24"/>
      <c r="O364" s="21"/>
      <c r="P364" s="21"/>
      <c r="Q364" s="21"/>
      <c r="R364" s="21"/>
      <c r="S364" s="21"/>
      <c r="T364" s="21"/>
      <c r="U364" s="21"/>
      <c r="V364" s="21"/>
      <c r="W364" s="21"/>
      <c r="X364" s="21" t="str">
        <f ca="1">IFERROR(IF($T364=Lists!$S$2,SUM(FORMULACIÓN!U364:W364),IF(FORMULACIÓN!$T364=Lists!$S$3,SUM(FORMULACIÓN!V364:W364),IF(FORMULACIÓN!$T364=Lists!$S$4,AVERAGE(FORMULACIÓN!V364:W364),IF(FORMULACIÓN!$T364=Lists!$S$5,OFFSET(U364,0,COUNTA(V364:W364)),IF(FORMULACIÓN!$T364=Lists!$S$6,AVERAGE(V364:W364),""))))),"")</f>
        <v/>
      </c>
      <c r="Y364" s="20" t="str">
        <f ca="1">IF($R364=Lists!$R$3,TEXT(FORMULACIÓN!X364,"00,00%"),IF(FORMULACIÓN!X364=0,0,TEXT(FORMULACIÓN!X364,"##.###")))</f>
        <v/>
      </c>
      <c r="Z364" s="93"/>
      <c r="AA364" s="94"/>
      <c r="AB364" s="95"/>
      <c r="AC364" s="95"/>
      <c r="AD364" s="95"/>
      <c r="AE364" s="95"/>
      <c r="AF364" s="95"/>
      <c r="AG364" s="95"/>
      <c r="AH364" s="95"/>
      <c r="AI364" s="95"/>
      <c r="AJ364" s="95"/>
      <c r="AK364" s="95"/>
      <c r="AL364" s="95"/>
      <c r="AM364" s="95"/>
      <c r="BD364" s="30"/>
      <c r="BE364" s="30"/>
      <c r="BF364" s="30"/>
      <c r="BG364" s="30"/>
      <c r="BH364" s="30"/>
      <c r="BI364" s="30"/>
      <c r="BJ364" s="30"/>
      <c r="BK364" s="30"/>
      <c r="BL364" s="30"/>
      <c r="BM364" s="30"/>
      <c r="BN364" s="105"/>
      <c r="BW364" s="1"/>
    </row>
    <row r="365" spans="1:75" s="32" customFormat="1" ht="15.6" hidden="1">
      <c r="A365" s="20" t="str">
        <f t="shared" si="5"/>
        <v/>
      </c>
      <c r="B365" s="153"/>
      <c r="C365" s="21"/>
      <c r="D365" s="20" t="str">
        <f>IFERROR(VLOOKUP(FORMULACIÓN!C365,Lists!$A$2:$B$6,2,FALSE),"")</f>
        <v/>
      </c>
      <c r="E365" s="21"/>
      <c r="F365" s="21"/>
      <c r="G365" s="21"/>
      <c r="H365" s="21"/>
      <c r="I365" s="47"/>
      <c r="J365" s="104"/>
      <c r="K365" s="47"/>
      <c r="L365" s="21"/>
      <c r="M365" s="125"/>
      <c r="N365" s="24"/>
      <c r="O365" s="21"/>
      <c r="P365" s="21"/>
      <c r="Q365" s="21"/>
      <c r="R365" s="21"/>
      <c r="S365" s="21"/>
      <c r="T365" s="21"/>
      <c r="U365" s="21"/>
      <c r="V365" s="21"/>
      <c r="W365" s="21"/>
      <c r="X365" s="21" t="str">
        <f ca="1">IFERROR(IF($T365=Lists!$S$2,SUM(FORMULACIÓN!U365:W365),IF(FORMULACIÓN!$T365=Lists!$S$3,SUM(FORMULACIÓN!V365:W365),IF(FORMULACIÓN!$T365=Lists!$S$4,AVERAGE(FORMULACIÓN!V365:W365),IF(FORMULACIÓN!$T365=Lists!$S$5,OFFSET(U365,0,COUNTA(V365:W365)),IF(FORMULACIÓN!$T365=Lists!$S$6,AVERAGE(V365:W365),""))))),"")</f>
        <v/>
      </c>
      <c r="Y365" s="20" t="str">
        <f ca="1">IF($R365=Lists!$R$3,TEXT(FORMULACIÓN!X365,"00,00%"),IF(FORMULACIÓN!X365=0,0,TEXT(FORMULACIÓN!X365,"##.###")))</f>
        <v/>
      </c>
      <c r="Z365" s="93"/>
      <c r="AA365" s="94"/>
      <c r="AB365" s="95"/>
      <c r="AC365" s="95"/>
      <c r="AD365" s="95"/>
      <c r="AE365" s="95"/>
      <c r="AF365" s="95"/>
      <c r="AG365" s="95"/>
      <c r="AH365" s="95"/>
      <c r="AI365" s="95"/>
      <c r="AJ365" s="95"/>
      <c r="AK365" s="95"/>
      <c r="AL365" s="95"/>
      <c r="AM365" s="95"/>
      <c r="BD365" s="30"/>
      <c r="BE365" s="30"/>
      <c r="BF365" s="30"/>
      <c r="BG365" s="30"/>
      <c r="BH365" s="30"/>
      <c r="BI365" s="30"/>
      <c r="BJ365" s="30"/>
      <c r="BK365" s="30"/>
      <c r="BL365" s="30"/>
      <c r="BM365" s="30"/>
      <c r="BN365" s="105"/>
      <c r="BW365" s="1"/>
    </row>
    <row r="366" spans="1:75" s="32" customFormat="1" ht="15.6" hidden="1">
      <c r="A366" s="20" t="str">
        <f t="shared" si="5"/>
        <v/>
      </c>
      <c r="B366" s="153"/>
      <c r="C366" s="21"/>
      <c r="D366" s="20" t="str">
        <f>IFERROR(VLOOKUP(FORMULACIÓN!C366,Lists!$A$2:$B$6,2,FALSE),"")</f>
        <v/>
      </c>
      <c r="E366" s="21"/>
      <c r="F366" s="21"/>
      <c r="G366" s="21"/>
      <c r="H366" s="21"/>
      <c r="I366" s="47"/>
      <c r="J366" s="104"/>
      <c r="K366" s="47"/>
      <c r="L366" s="21"/>
      <c r="M366" s="125"/>
      <c r="N366" s="24"/>
      <c r="O366" s="21"/>
      <c r="P366" s="21"/>
      <c r="Q366" s="21"/>
      <c r="R366" s="21"/>
      <c r="S366" s="21"/>
      <c r="T366" s="21"/>
      <c r="U366" s="21"/>
      <c r="V366" s="21"/>
      <c r="W366" s="21"/>
      <c r="X366" s="21" t="str">
        <f ca="1">IFERROR(IF($T366=Lists!$S$2,SUM(FORMULACIÓN!U366:W366),IF(FORMULACIÓN!$T366=Lists!$S$3,SUM(FORMULACIÓN!V366:W366),IF(FORMULACIÓN!$T366=Lists!$S$4,AVERAGE(FORMULACIÓN!V366:W366),IF(FORMULACIÓN!$T366=Lists!$S$5,OFFSET(U366,0,COUNTA(V366:W366)),IF(FORMULACIÓN!$T366=Lists!$S$6,AVERAGE(V366:W366),""))))),"")</f>
        <v/>
      </c>
      <c r="Y366" s="20" t="str">
        <f ca="1">IF($R366=Lists!$R$3,TEXT(FORMULACIÓN!X366,"00,00%"),IF(FORMULACIÓN!X366=0,0,TEXT(FORMULACIÓN!X366,"##.###")))</f>
        <v/>
      </c>
      <c r="Z366" s="93"/>
      <c r="AA366" s="94"/>
      <c r="AB366" s="95"/>
      <c r="AC366" s="95"/>
      <c r="AD366" s="95"/>
      <c r="AE366" s="95"/>
      <c r="AF366" s="95"/>
      <c r="AG366" s="95"/>
      <c r="AH366" s="95"/>
      <c r="AI366" s="95"/>
      <c r="AJ366" s="95"/>
      <c r="AK366" s="95"/>
      <c r="AL366" s="95"/>
      <c r="AM366" s="95"/>
      <c r="BD366" s="30"/>
      <c r="BE366" s="30"/>
      <c r="BF366" s="30"/>
      <c r="BG366" s="30"/>
      <c r="BH366" s="30"/>
      <c r="BI366" s="30"/>
      <c r="BJ366" s="30"/>
      <c r="BK366" s="30"/>
      <c r="BL366" s="30"/>
      <c r="BM366" s="30"/>
      <c r="BN366" s="105"/>
      <c r="BW366" s="1"/>
    </row>
    <row r="367" spans="1:75" s="32" customFormat="1" ht="15.6" hidden="1">
      <c r="A367" s="20" t="str">
        <f t="shared" si="5"/>
        <v/>
      </c>
      <c r="B367" s="153"/>
      <c r="C367" s="21"/>
      <c r="D367" s="20" t="str">
        <f>IFERROR(VLOOKUP(FORMULACIÓN!C367,Lists!$A$2:$B$6,2,FALSE),"")</f>
        <v/>
      </c>
      <c r="E367" s="21"/>
      <c r="F367" s="21"/>
      <c r="G367" s="21"/>
      <c r="H367" s="21"/>
      <c r="I367" s="47"/>
      <c r="J367" s="104"/>
      <c r="K367" s="47"/>
      <c r="L367" s="21"/>
      <c r="M367" s="125"/>
      <c r="N367" s="24"/>
      <c r="O367" s="21"/>
      <c r="P367" s="21"/>
      <c r="Q367" s="21"/>
      <c r="R367" s="21"/>
      <c r="S367" s="21"/>
      <c r="T367" s="21"/>
      <c r="U367" s="21"/>
      <c r="V367" s="21"/>
      <c r="W367" s="21"/>
      <c r="X367" s="21" t="str">
        <f ca="1">IFERROR(IF($T367=Lists!$S$2,SUM(FORMULACIÓN!U367:W367),IF(FORMULACIÓN!$T367=Lists!$S$3,SUM(FORMULACIÓN!V367:W367),IF(FORMULACIÓN!$T367=Lists!$S$4,AVERAGE(FORMULACIÓN!V367:W367),IF(FORMULACIÓN!$T367=Lists!$S$5,OFFSET(U367,0,COUNTA(V367:W367)),IF(FORMULACIÓN!$T367=Lists!$S$6,AVERAGE(V367:W367),""))))),"")</f>
        <v/>
      </c>
      <c r="Y367" s="20" t="str">
        <f ca="1">IF($R367=Lists!$R$3,TEXT(FORMULACIÓN!X367,"00,00%"),IF(FORMULACIÓN!X367=0,0,TEXT(FORMULACIÓN!X367,"##.###")))</f>
        <v/>
      </c>
      <c r="Z367" s="93"/>
      <c r="AA367" s="94"/>
      <c r="AB367" s="95"/>
      <c r="AC367" s="95"/>
      <c r="AD367" s="95"/>
      <c r="AE367" s="95"/>
      <c r="AF367" s="95"/>
      <c r="AG367" s="95"/>
      <c r="AH367" s="95"/>
      <c r="AI367" s="95"/>
      <c r="AJ367" s="95"/>
      <c r="AK367" s="95"/>
      <c r="AL367" s="95"/>
      <c r="AM367" s="95"/>
      <c r="BD367" s="30"/>
      <c r="BE367" s="30"/>
      <c r="BF367" s="30"/>
      <c r="BG367" s="30"/>
      <c r="BH367" s="30"/>
      <c r="BI367" s="30"/>
      <c r="BJ367" s="30"/>
      <c r="BK367" s="30"/>
      <c r="BL367" s="30"/>
      <c r="BM367" s="30"/>
      <c r="BN367" s="105"/>
      <c r="BW367" s="1"/>
    </row>
    <row r="368" spans="1:75" s="32" customFormat="1" ht="15.6" hidden="1">
      <c r="A368" s="20" t="str">
        <f t="shared" si="5"/>
        <v/>
      </c>
      <c r="B368" s="153"/>
      <c r="C368" s="21"/>
      <c r="D368" s="20" t="str">
        <f>IFERROR(VLOOKUP(FORMULACIÓN!C368,Lists!$A$2:$B$6,2,FALSE),"")</f>
        <v/>
      </c>
      <c r="E368" s="21"/>
      <c r="F368" s="21"/>
      <c r="G368" s="21"/>
      <c r="H368" s="21"/>
      <c r="I368" s="47"/>
      <c r="J368" s="104"/>
      <c r="K368" s="47"/>
      <c r="L368" s="21"/>
      <c r="M368" s="125"/>
      <c r="N368" s="24"/>
      <c r="O368" s="21"/>
      <c r="P368" s="21"/>
      <c r="Q368" s="21"/>
      <c r="R368" s="21"/>
      <c r="S368" s="21"/>
      <c r="T368" s="21"/>
      <c r="U368" s="21"/>
      <c r="V368" s="21"/>
      <c r="W368" s="21"/>
      <c r="X368" s="21" t="str">
        <f ca="1">IFERROR(IF($T368=Lists!$S$2,SUM(FORMULACIÓN!U368:W368),IF(FORMULACIÓN!$T368=Lists!$S$3,SUM(FORMULACIÓN!V368:W368),IF(FORMULACIÓN!$T368=Lists!$S$4,AVERAGE(FORMULACIÓN!V368:W368),IF(FORMULACIÓN!$T368=Lists!$S$5,OFFSET(U368,0,COUNTA(V368:W368)),IF(FORMULACIÓN!$T368=Lists!$S$6,AVERAGE(V368:W368),""))))),"")</f>
        <v/>
      </c>
      <c r="Y368" s="20" t="str">
        <f ca="1">IF($R368=Lists!$R$3,TEXT(FORMULACIÓN!X368,"00,00%"),IF(FORMULACIÓN!X368=0,0,TEXT(FORMULACIÓN!X368,"##.###")))</f>
        <v/>
      </c>
      <c r="Z368" s="93"/>
      <c r="AA368" s="94"/>
      <c r="AB368" s="95"/>
      <c r="AC368" s="95"/>
      <c r="AD368" s="95"/>
      <c r="AE368" s="95"/>
      <c r="AF368" s="95"/>
      <c r="AG368" s="95"/>
      <c r="AH368" s="95"/>
      <c r="AI368" s="95"/>
      <c r="AJ368" s="95"/>
      <c r="AK368" s="95"/>
      <c r="AL368" s="95"/>
      <c r="AM368" s="95"/>
      <c r="BD368" s="30"/>
      <c r="BE368" s="30"/>
      <c r="BF368" s="30"/>
      <c r="BG368" s="30"/>
      <c r="BH368" s="30"/>
      <c r="BI368" s="30"/>
      <c r="BJ368" s="30"/>
      <c r="BK368" s="30"/>
      <c r="BL368" s="30"/>
      <c r="BM368" s="30"/>
      <c r="BN368" s="105"/>
      <c r="BW368" s="1"/>
    </row>
    <row r="369" spans="1:75" s="32" customFormat="1" ht="15.6" hidden="1">
      <c r="A369" s="20" t="str">
        <f t="shared" si="5"/>
        <v/>
      </c>
      <c r="B369" s="153"/>
      <c r="C369" s="21"/>
      <c r="D369" s="20" t="str">
        <f>IFERROR(VLOOKUP(FORMULACIÓN!C369,Lists!$A$2:$B$6,2,FALSE),"")</f>
        <v/>
      </c>
      <c r="E369" s="21"/>
      <c r="F369" s="21"/>
      <c r="G369" s="21"/>
      <c r="H369" s="21"/>
      <c r="I369" s="47"/>
      <c r="J369" s="104"/>
      <c r="K369" s="47"/>
      <c r="L369" s="21"/>
      <c r="M369" s="125"/>
      <c r="N369" s="24"/>
      <c r="O369" s="21"/>
      <c r="P369" s="21"/>
      <c r="Q369" s="21"/>
      <c r="R369" s="21"/>
      <c r="S369" s="21"/>
      <c r="T369" s="21"/>
      <c r="U369" s="21"/>
      <c r="V369" s="21"/>
      <c r="W369" s="21"/>
      <c r="X369" s="21" t="str">
        <f ca="1">IFERROR(IF($T369=Lists!$S$2,SUM(FORMULACIÓN!U369:W369),IF(FORMULACIÓN!$T369=Lists!$S$3,SUM(FORMULACIÓN!V369:W369),IF(FORMULACIÓN!$T369=Lists!$S$4,AVERAGE(FORMULACIÓN!V369:W369),IF(FORMULACIÓN!$T369=Lists!$S$5,OFFSET(U369,0,COUNTA(V369:W369)),IF(FORMULACIÓN!$T369=Lists!$S$6,AVERAGE(V369:W369),""))))),"")</f>
        <v/>
      </c>
      <c r="Y369" s="20" t="str">
        <f ca="1">IF($R369=Lists!$R$3,TEXT(FORMULACIÓN!X369,"00,00%"),IF(FORMULACIÓN!X369=0,0,TEXT(FORMULACIÓN!X369,"##.###")))</f>
        <v/>
      </c>
      <c r="Z369" s="93"/>
      <c r="AA369" s="94"/>
      <c r="AB369" s="95"/>
      <c r="AC369" s="95"/>
      <c r="AD369" s="95"/>
      <c r="AE369" s="95"/>
      <c r="AF369" s="95"/>
      <c r="AG369" s="95"/>
      <c r="AH369" s="95"/>
      <c r="AI369" s="95"/>
      <c r="AJ369" s="95"/>
      <c r="AK369" s="95"/>
      <c r="AL369" s="95"/>
      <c r="AM369" s="95"/>
      <c r="BD369" s="30"/>
      <c r="BE369" s="30"/>
      <c r="BF369" s="30"/>
      <c r="BG369" s="30"/>
      <c r="BH369" s="30"/>
      <c r="BI369" s="30"/>
      <c r="BJ369" s="30"/>
      <c r="BK369" s="30"/>
      <c r="BL369" s="30"/>
      <c r="BM369" s="30"/>
      <c r="BN369" s="105"/>
      <c r="BW369" s="1"/>
    </row>
    <row r="370" spans="1:75" s="32" customFormat="1" ht="15.6" hidden="1">
      <c r="A370" s="20" t="str">
        <f t="shared" si="5"/>
        <v/>
      </c>
      <c r="B370" s="153"/>
      <c r="C370" s="21"/>
      <c r="D370" s="20" t="str">
        <f>IFERROR(VLOOKUP(FORMULACIÓN!C370,Lists!$A$2:$B$6,2,FALSE),"")</f>
        <v/>
      </c>
      <c r="E370" s="21"/>
      <c r="F370" s="21"/>
      <c r="G370" s="21"/>
      <c r="H370" s="21"/>
      <c r="I370" s="47"/>
      <c r="J370" s="104"/>
      <c r="K370" s="47"/>
      <c r="L370" s="21"/>
      <c r="M370" s="125"/>
      <c r="N370" s="24"/>
      <c r="O370" s="21"/>
      <c r="P370" s="21"/>
      <c r="Q370" s="21"/>
      <c r="R370" s="21"/>
      <c r="S370" s="21"/>
      <c r="T370" s="21"/>
      <c r="U370" s="21"/>
      <c r="V370" s="21"/>
      <c r="W370" s="21"/>
      <c r="X370" s="21" t="str">
        <f ca="1">IFERROR(IF($T370=Lists!$S$2,SUM(FORMULACIÓN!U370:W370),IF(FORMULACIÓN!$T370=Lists!$S$3,SUM(FORMULACIÓN!V370:W370),IF(FORMULACIÓN!$T370=Lists!$S$4,AVERAGE(FORMULACIÓN!V370:W370),IF(FORMULACIÓN!$T370=Lists!$S$5,OFFSET(U370,0,COUNTA(V370:W370)),IF(FORMULACIÓN!$T370=Lists!$S$6,AVERAGE(V370:W370),""))))),"")</f>
        <v/>
      </c>
      <c r="Y370" s="20" t="str">
        <f ca="1">IF($R370=Lists!$R$3,TEXT(FORMULACIÓN!X370,"00,00%"),IF(FORMULACIÓN!X370=0,0,TEXT(FORMULACIÓN!X370,"##.###")))</f>
        <v/>
      </c>
      <c r="Z370" s="93"/>
      <c r="AA370" s="94"/>
      <c r="AB370" s="95"/>
      <c r="AC370" s="95"/>
      <c r="AD370" s="95"/>
      <c r="AE370" s="95"/>
      <c r="AF370" s="95"/>
      <c r="AG370" s="95"/>
      <c r="AH370" s="95"/>
      <c r="AI370" s="95"/>
      <c r="AJ370" s="95"/>
      <c r="AK370" s="95"/>
      <c r="AL370" s="95"/>
      <c r="AM370" s="95"/>
      <c r="BD370" s="30"/>
      <c r="BE370" s="30"/>
      <c r="BF370" s="30"/>
      <c r="BG370" s="30"/>
      <c r="BH370" s="30"/>
      <c r="BI370" s="30"/>
      <c r="BJ370" s="30"/>
      <c r="BK370" s="30"/>
      <c r="BL370" s="30"/>
      <c r="BM370" s="30"/>
      <c r="BN370" s="105"/>
      <c r="BW370" s="1"/>
    </row>
    <row r="371" spans="1:75" s="32" customFormat="1" ht="15.6" hidden="1">
      <c r="A371" s="20" t="str">
        <f t="shared" si="5"/>
        <v/>
      </c>
      <c r="B371" s="153"/>
      <c r="C371" s="21"/>
      <c r="D371" s="20" t="str">
        <f>IFERROR(VLOOKUP(FORMULACIÓN!C371,Lists!$A$2:$B$6,2,FALSE),"")</f>
        <v/>
      </c>
      <c r="E371" s="21"/>
      <c r="F371" s="21"/>
      <c r="G371" s="21"/>
      <c r="H371" s="21"/>
      <c r="I371" s="47"/>
      <c r="J371" s="104"/>
      <c r="K371" s="47"/>
      <c r="L371" s="21"/>
      <c r="M371" s="125"/>
      <c r="N371" s="24"/>
      <c r="O371" s="21"/>
      <c r="P371" s="21"/>
      <c r="Q371" s="21"/>
      <c r="R371" s="21"/>
      <c r="S371" s="21"/>
      <c r="T371" s="21"/>
      <c r="U371" s="21"/>
      <c r="V371" s="21"/>
      <c r="W371" s="21"/>
      <c r="X371" s="21" t="str">
        <f ca="1">IFERROR(IF($T371=Lists!$S$2,SUM(FORMULACIÓN!U371:W371),IF(FORMULACIÓN!$T371=Lists!$S$3,SUM(FORMULACIÓN!V371:W371),IF(FORMULACIÓN!$T371=Lists!$S$4,AVERAGE(FORMULACIÓN!V371:W371),IF(FORMULACIÓN!$T371=Lists!$S$5,OFFSET(U371,0,COUNTA(V371:W371)),IF(FORMULACIÓN!$T371=Lists!$S$6,AVERAGE(V371:W371),""))))),"")</f>
        <v/>
      </c>
      <c r="Y371" s="20" t="str">
        <f ca="1">IF($R371=Lists!$R$3,TEXT(FORMULACIÓN!X371,"00,00%"),IF(FORMULACIÓN!X371=0,0,TEXT(FORMULACIÓN!X371,"##.###")))</f>
        <v/>
      </c>
      <c r="Z371" s="93"/>
      <c r="AA371" s="94"/>
      <c r="AB371" s="95"/>
      <c r="AC371" s="95"/>
      <c r="AD371" s="95"/>
      <c r="AE371" s="95"/>
      <c r="AF371" s="95"/>
      <c r="AG371" s="95"/>
      <c r="AH371" s="95"/>
      <c r="AI371" s="95"/>
      <c r="AJ371" s="95"/>
      <c r="AK371" s="95"/>
      <c r="AL371" s="95"/>
      <c r="AM371" s="95"/>
      <c r="BD371" s="30"/>
      <c r="BE371" s="30"/>
      <c r="BF371" s="30"/>
      <c r="BG371" s="30"/>
      <c r="BH371" s="30"/>
      <c r="BI371" s="30"/>
      <c r="BJ371" s="30"/>
      <c r="BK371" s="30"/>
      <c r="BL371" s="30"/>
      <c r="BM371" s="30"/>
      <c r="BN371" s="105"/>
      <c r="BW371" s="1"/>
    </row>
    <row r="372" spans="1:75" s="32" customFormat="1" ht="15.6" hidden="1">
      <c r="A372" s="20" t="str">
        <f t="shared" si="5"/>
        <v/>
      </c>
      <c r="B372" s="153"/>
      <c r="C372" s="21"/>
      <c r="D372" s="20" t="str">
        <f>IFERROR(VLOOKUP(FORMULACIÓN!C372,Lists!$A$2:$B$6,2,FALSE),"")</f>
        <v/>
      </c>
      <c r="E372" s="21"/>
      <c r="F372" s="21"/>
      <c r="G372" s="21"/>
      <c r="H372" s="21"/>
      <c r="I372" s="47"/>
      <c r="J372" s="104"/>
      <c r="K372" s="47"/>
      <c r="L372" s="21"/>
      <c r="M372" s="125"/>
      <c r="N372" s="24"/>
      <c r="O372" s="21"/>
      <c r="P372" s="21"/>
      <c r="Q372" s="21"/>
      <c r="R372" s="21"/>
      <c r="S372" s="21"/>
      <c r="T372" s="21"/>
      <c r="U372" s="21"/>
      <c r="V372" s="21"/>
      <c r="W372" s="21"/>
      <c r="X372" s="21" t="str">
        <f ca="1">IFERROR(IF($T372=Lists!$S$2,SUM(FORMULACIÓN!U372:W372),IF(FORMULACIÓN!$T372=Lists!$S$3,SUM(FORMULACIÓN!V372:W372),IF(FORMULACIÓN!$T372=Lists!$S$4,AVERAGE(FORMULACIÓN!V372:W372),IF(FORMULACIÓN!$T372=Lists!$S$5,OFFSET(U372,0,COUNTA(V372:W372)),IF(FORMULACIÓN!$T372=Lists!$S$6,AVERAGE(V372:W372),""))))),"")</f>
        <v/>
      </c>
      <c r="Y372" s="20" t="str">
        <f ca="1">IF($R372=Lists!$R$3,TEXT(FORMULACIÓN!X372,"00,00%"),IF(FORMULACIÓN!X372=0,0,TEXT(FORMULACIÓN!X372,"##.###")))</f>
        <v/>
      </c>
      <c r="Z372" s="93"/>
      <c r="AA372" s="94"/>
      <c r="AB372" s="95"/>
      <c r="AC372" s="95"/>
      <c r="AD372" s="95"/>
      <c r="AE372" s="95"/>
      <c r="AF372" s="95"/>
      <c r="AG372" s="95"/>
      <c r="AH372" s="95"/>
      <c r="AI372" s="95"/>
      <c r="AJ372" s="95"/>
      <c r="AK372" s="95"/>
      <c r="AL372" s="95"/>
      <c r="AM372" s="95"/>
      <c r="BD372" s="30"/>
      <c r="BE372" s="30"/>
      <c r="BF372" s="30"/>
      <c r="BG372" s="30"/>
      <c r="BH372" s="30"/>
      <c r="BI372" s="30"/>
      <c r="BJ372" s="30"/>
      <c r="BK372" s="30"/>
      <c r="BL372" s="30"/>
      <c r="BM372" s="30"/>
      <c r="BN372" s="105"/>
      <c r="BW372" s="1"/>
    </row>
    <row r="373" spans="1:75" s="32" customFormat="1" ht="15.6" hidden="1">
      <c r="A373" s="20" t="str">
        <f t="shared" si="5"/>
        <v/>
      </c>
      <c r="B373" s="153"/>
      <c r="C373" s="21"/>
      <c r="D373" s="20" t="str">
        <f>IFERROR(VLOOKUP(FORMULACIÓN!C373,Lists!$A$2:$B$6,2,FALSE),"")</f>
        <v/>
      </c>
      <c r="E373" s="21"/>
      <c r="F373" s="21"/>
      <c r="G373" s="21"/>
      <c r="H373" s="21"/>
      <c r="I373" s="47"/>
      <c r="J373" s="104"/>
      <c r="K373" s="47"/>
      <c r="L373" s="21"/>
      <c r="M373" s="125"/>
      <c r="N373" s="24"/>
      <c r="O373" s="21"/>
      <c r="P373" s="21"/>
      <c r="Q373" s="21"/>
      <c r="R373" s="21"/>
      <c r="S373" s="21"/>
      <c r="T373" s="21"/>
      <c r="U373" s="21"/>
      <c r="V373" s="21"/>
      <c r="W373" s="21"/>
      <c r="X373" s="21" t="str">
        <f ca="1">IFERROR(IF($T373=Lists!$S$2,SUM(FORMULACIÓN!U373:W373),IF(FORMULACIÓN!$T373=Lists!$S$3,SUM(FORMULACIÓN!V373:W373),IF(FORMULACIÓN!$T373=Lists!$S$4,AVERAGE(FORMULACIÓN!V373:W373),IF(FORMULACIÓN!$T373=Lists!$S$5,OFFSET(U373,0,COUNTA(V373:W373)),IF(FORMULACIÓN!$T373=Lists!$S$6,AVERAGE(V373:W373),""))))),"")</f>
        <v/>
      </c>
      <c r="Y373" s="20" t="str">
        <f ca="1">IF($R373=Lists!$R$3,TEXT(FORMULACIÓN!X373,"00,00%"),IF(FORMULACIÓN!X373=0,0,TEXT(FORMULACIÓN!X373,"##.###")))</f>
        <v/>
      </c>
      <c r="Z373" s="93"/>
      <c r="AA373" s="94"/>
      <c r="AB373" s="95"/>
      <c r="AC373" s="95"/>
      <c r="AD373" s="95"/>
      <c r="AE373" s="95"/>
      <c r="AF373" s="95"/>
      <c r="AG373" s="95"/>
      <c r="AH373" s="95"/>
      <c r="AI373" s="95"/>
      <c r="AJ373" s="95"/>
      <c r="AK373" s="95"/>
      <c r="AL373" s="95"/>
      <c r="AM373" s="95"/>
      <c r="BD373" s="30"/>
      <c r="BE373" s="30"/>
      <c r="BF373" s="30"/>
      <c r="BG373" s="30"/>
      <c r="BH373" s="30"/>
      <c r="BI373" s="30"/>
      <c r="BJ373" s="30"/>
      <c r="BK373" s="30"/>
      <c r="BL373" s="30"/>
      <c r="BM373" s="30"/>
      <c r="BN373" s="105"/>
      <c r="BW373" s="1"/>
    </row>
    <row r="374" spans="1:75" s="32" customFormat="1" ht="15.6" hidden="1">
      <c r="A374" s="20" t="str">
        <f t="shared" si="5"/>
        <v/>
      </c>
      <c r="B374" s="153"/>
      <c r="C374" s="21"/>
      <c r="D374" s="20" t="str">
        <f>IFERROR(VLOOKUP(FORMULACIÓN!C374,Lists!$A$2:$B$6,2,FALSE),"")</f>
        <v/>
      </c>
      <c r="E374" s="21"/>
      <c r="F374" s="21"/>
      <c r="G374" s="21"/>
      <c r="H374" s="21"/>
      <c r="I374" s="47"/>
      <c r="J374" s="104"/>
      <c r="K374" s="47"/>
      <c r="L374" s="21"/>
      <c r="M374" s="125"/>
      <c r="N374" s="24"/>
      <c r="O374" s="21"/>
      <c r="P374" s="21"/>
      <c r="Q374" s="21"/>
      <c r="R374" s="21"/>
      <c r="S374" s="21"/>
      <c r="T374" s="21"/>
      <c r="U374" s="21"/>
      <c r="V374" s="21"/>
      <c r="W374" s="21"/>
      <c r="X374" s="21" t="str">
        <f ca="1">IFERROR(IF($T374=Lists!$S$2,SUM(FORMULACIÓN!U374:W374),IF(FORMULACIÓN!$T374=Lists!$S$3,SUM(FORMULACIÓN!V374:W374),IF(FORMULACIÓN!$T374=Lists!$S$4,AVERAGE(FORMULACIÓN!V374:W374),IF(FORMULACIÓN!$T374=Lists!$S$5,OFFSET(U374,0,COUNTA(V374:W374)),IF(FORMULACIÓN!$T374=Lists!$S$6,AVERAGE(V374:W374),""))))),"")</f>
        <v/>
      </c>
      <c r="Y374" s="20" t="str">
        <f ca="1">IF($R374=Lists!$R$3,TEXT(FORMULACIÓN!X374,"00,00%"),IF(FORMULACIÓN!X374=0,0,TEXT(FORMULACIÓN!X374,"##.###")))</f>
        <v/>
      </c>
      <c r="Z374" s="93"/>
      <c r="AA374" s="94"/>
      <c r="AB374" s="95"/>
      <c r="AC374" s="95"/>
      <c r="AD374" s="95"/>
      <c r="AE374" s="95"/>
      <c r="AF374" s="95"/>
      <c r="AG374" s="95"/>
      <c r="AH374" s="95"/>
      <c r="AI374" s="95"/>
      <c r="AJ374" s="95"/>
      <c r="AK374" s="95"/>
      <c r="AL374" s="95"/>
      <c r="AM374" s="95"/>
      <c r="BD374" s="30"/>
      <c r="BE374" s="30"/>
      <c r="BF374" s="30"/>
      <c r="BG374" s="30"/>
      <c r="BH374" s="30"/>
      <c r="BI374" s="30"/>
      <c r="BJ374" s="30"/>
      <c r="BK374" s="30"/>
      <c r="BL374" s="30"/>
      <c r="BM374" s="30"/>
      <c r="BN374" s="105"/>
      <c r="BW374" s="1"/>
    </row>
    <row r="375" spans="1:75" s="32" customFormat="1" ht="15.6" hidden="1">
      <c r="A375" s="20" t="str">
        <f t="shared" si="5"/>
        <v/>
      </c>
      <c r="B375" s="153"/>
      <c r="C375" s="21"/>
      <c r="D375" s="20" t="str">
        <f>IFERROR(VLOOKUP(FORMULACIÓN!C375,Lists!$A$2:$B$6,2,FALSE),"")</f>
        <v/>
      </c>
      <c r="E375" s="21"/>
      <c r="F375" s="21"/>
      <c r="G375" s="21"/>
      <c r="H375" s="21"/>
      <c r="I375" s="47"/>
      <c r="J375" s="104"/>
      <c r="K375" s="47"/>
      <c r="L375" s="21"/>
      <c r="M375" s="125"/>
      <c r="N375" s="24"/>
      <c r="O375" s="21"/>
      <c r="P375" s="21"/>
      <c r="Q375" s="21"/>
      <c r="R375" s="21"/>
      <c r="S375" s="21"/>
      <c r="T375" s="21"/>
      <c r="U375" s="21"/>
      <c r="V375" s="21"/>
      <c r="W375" s="21"/>
      <c r="X375" s="21" t="str">
        <f ca="1">IFERROR(IF($T375=Lists!$S$2,SUM(FORMULACIÓN!U375:W375),IF(FORMULACIÓN!$T375=Lists!$S$3,SUM(FORMULACIÓN!V375:W375),IF(FORMULACIÓN!$T375=Lists!$S$4,AVERAGE(FORMULACIÓN!V375:W375),IF(FORMULACIÓN!$T375=Lists!$S$5,OFFSET(U375,0,COUNTA(V375:W375)),IF(FORMULACIÓN!$T375=Lists!$S$6,AVERAGE(V375:W375),""))))),"")</f>
        <v/>
      </c>
      <c r="Y375" s="20" t="str">
        <f ca="1">IF($R375=Lists!$R$3,TEXT(FORMULACIÓN!X375,"00,00%"),IF(FORMULACIÓN!X375=0,0,TEXT(FORMULACIÓN!X375,"##.###")))</f>
        <v/>
      </c>
      <c r="Z375" s="93"/>
      <c r="AA375" s="94"/>
      <c r="AB375" s="95"/>
      <c r="AC375" s="95"/>
      <c r="AD375" s="95"/>
      <c r="AE375" s="95"/>
      <c r="AF375" s="95"/>
      <c r="AG375" s="95"/>
      <c r="AH375" s="95"/>
      <c r="AI375" s="95"/>
      <c r="AJ375" s="95"/>
      <c r="AK375" s="95"/>
      <c r="AL375" s="95"/>
      <c r="AM375" s="95"/>
      <c r="BD375" s="30"/>
      <c r="BE375" s="30"/>
      <c r="BF375" s="30"/>
      <c r="BG375" s="30"/>
      <c r="BH375" s="30"/>
      <c r="BI375" s="30"/>
      <c r="BJ375" s="30"/>
      <c r="BK375" s="30"/>
      <c r="BL375" s="30"/>
      <c r="BM375" s="30"/>
      <c r="BN375" s="105"/>
      <c r="BW375" s="1"/>
    </row>
    <row r="376" spans="1:75" s="32" customFormat="1" ht="15.6" hidden="1">
      <c r="A376" s="20" t="str">
        <f t="shared" si="5"/>
        <v/>
      </c>
      <c r="B376" s="153"/>
      <c r="C376" s="21"/>
      <c r="D376" s="20" t="str">
        <f>IFERROR(VLOOKUP(FORMULACIÓN!C376,Lists!$A$2:$B$6,2,FALSE),"")</f>
        <v/>
      </c>
      <c r="E376" s="21"/>
      <c r="F376" s="21"/>
      <c r="G376" s="21"/>
      <c r="H376" s="21"/>
      <c r="I376" s="47"/>
      <c r="J376" s="104"/>
      <c r="K376" s="47"/>
      <c r="L376" s="21"/>
      <c r="M376" s="125"/>
      <c r="N376" s="24"/>
      <c r="O376" s="21"/>
      <c r="P376" s="21"/>
      <c r="Q376" s="21"/>
      <c r="R376" s="21"/>
      <c r="S376" s="21"/>
      <c r="T376" s="21"/>
      <c r="U376" s="21"/>
      <c r="V376" s="21"/>
      <c r="W376" s="21"/>
      <c r="X376" s="21" t="str">
        <f ca="1">IFERROR(IF($T376=Lists!$S$2,SUM(FORMULACIÓN!U376:W376),IF(FORMULACIÓN!$T376=Lists!$S$3,SUM(FORMULACIÓN!V376:W376),IF(FORMULACIÓN!$T376=Lists!$S$4,AVERAGE(FORMULACIÓN!V376:W376),IF(FORMULACIÓN!$T376=Lists!$S$5,OFFSET(U376,0,COUNTA(V376:W376)),IF(FORMULACIÓN!$T376=Lists!$S$6,AVERAGE(V376:W376),""))))),"")</f>
        <v/>
      </c>
      <c r="Y376" s="20" t="str">
        <f ca="1">IF($R376=Lists!$R$3,TEXT(FORMULACIÓN!X376,"00,00%"),IF(FORMULACIÓN!X376=0,0,TEXT(FORMULACIÓN!X376,"##.###")))</f>
        <v/>
      </c>
      <c r="Z376" s="93"/>
      <c r="AA376" s="94"/>
      <c r="AB376" s="95"/>
      <c r="AC376" s="95"/>
      <c r="AD376" s="95"/>
      <c r="AE376" s="95"/>
      <c r="AF376" s="95"/>
      <c r="AG376" s="95"/>
      <c r="AH376" s="95"/>
      <c r="AI376" s="95"/>
      <c r="AJ376" s="95"/>
      <c r="AK376" s="95"/>
      <c r="AL376" s="95"/>
      <c r="AM376" s="95"/>
      <c r="BD376" s="30"/>
      <c r="BE376" s="30"/>
      <c r="BF376" s="30"/>
      <c r="BG376" s="30"/>
      <c r="BH376" s="30"/>
      <c r="BI376" s="30"/>
      <c r="BJ376" s="30"/>
      <c r="BK376" s="30"/>
      <c r="BL376" s="30"/>
      <c r="BM376" s="30"/>
      <c r="BN376" s="105"/>
      <c r="BW376" s="1"/>
    </row>
    <row r="377" spans="1:75" s="32" customFormat="1" ht="15.6" hidden="1">
      <c r="A377" s="20" t="str">
        <f t="shared" si="5"/>
        <v/>
      </c>
      <c r="B377" s="153"/>
      <c r="C377" s="21"/>
      <c r="D377" s="20" t="str">
        <f>IFERROR(VLOOKUP(FORMULACIÓN!C377,Lists!$A$2:$B$6,2,FALSE),"")</f>
        <v/>
      </c>
      <c r="E377" s="21"/>
      <c r="F377" s="21"/>
      <c r="G377" s="21"/>
      <c r="H377" s="21"/>
      <c r="I377" s="47"/>
      <c r="J377" s="104"/>
      <c r="K377" s="47"/>
      <c r="L377" s="21"/>
      <c r="M377" s="125"/>
      <c r="N377" s="24"/>
      <c r="O377" s="21"/>
      <c r="P377" s="21"/>
      <c r="Q377" s="21"/>
      <c r="R377" s="21"/>
      <c r="S377" s="21"/>
      <c r="T377" s="21"/>
      <c r="U377" s="21"/>
      <c r="V377" s="21"/>
      <c r="W377" s="21"/>
      <c r="X377" s="21" t="str">
        <f ca="1">IFERROR(IF($T377=Lists!$S$2,SUM(FORMULACIÓN!U377:W377),IF(FORMULACIÓN!$T377=Lists!$S$3,SUM(FORMULACIÓN!V377:W377),IF(FORMULACIÓN!$T377=Lists!$S$4,AVERAGE(FORMULACIÓN!V377:W377),IF(FORMULACIÓN!$T377=Lists!$S$5,OFFSET(U377,0,COUNTA(V377:W377)),IF(FORMULACIÓN!$T377=Lists!$S$6,AVERAGE(V377:W377),""))))),"")</f>
        <v/>
      </c>
      <c r="Y377" s="20" t="str">
        <f ca="1">IF($R377=Lists!$R$3,TEXT(FORMULACIÓN!X377,"00,00%"),IF(FORMULACIÓN!X377=0,0,TEXT(FORMULACIÓN!X377,"##.###")))</f>
        <v/>
      </c>
      <c r="Z377" s="93"/>
      <c r="AA377" s="94"/>
      <c r="AB377" s="95"/>
      <c r="AC377" s="95"/>
      <c r="AD377" s="95"/>
      <c r="AE377" s="95"/>
      <c r="AF377" s="95"/>
      <c r="AG377" s="95"/>
      <c r="AH377" s="95"/>
      <c r="AI377" s="95"/>
      <c r="AJ377" s="95"/>
      <c r="AK377" s="95"/>
      <c r="AL377" s="95"/>
      <c r="AM377" s="95"/>
      <c r="BD377" s="30"/>
      <c r="BE377" s="30"/>
      <c r="BF377" s="30"/>
      <c r="BG377" s="30"/>
      <c r="BH377" s="30"/>
      <c r="BI377" s="30"/>
      <c r="BJ377" s="30"/>
      <c r="BK377" s="30"/>
      <c r="BL377" s="30"/>
      <c r="BM377" s="30"/>
      <c r="BN377" s="105"/>
      <c r="BW377" s="1"/>
    </row>
    <row r="378" spans="1:75" s="32" customFormat="1" ht="15.6" hidden="1">
      <c r="A378" s="20" t="str">
        <f t="shared" si="5"/>
        <v/>
      </c>
      <c r="B378" s="153"/>
      <c r="C378" s="21"/>
      <c r="D378" s="20" t="str">
        <f>IFERROR(VLOOKUP(FORMULACIÓN!C378,Lists!$A$2:$B$6,2,FALSE),"")</f>
        <v/>
      </c>
      <c r="E378" s="21"/>
      <c r="F378" s="21"/>
      <c r="G378" s="21"/>
      <c r="H378" s="21"/>
      <c r="I378" s="47"/>
      <c r="J378" s="104"/>
      <c r="K378" s="47"/>
      <c r="L378" s="21"/>
      <c r="M378" s="125"/>
      <c r="N378" s="24"/>
      <c r="O378" s="21"/>
      <c r="P378" s="21"/>
      <c r="Q378" s="21"/>
      <c r="R378" s="21"/>
      <c r="S378" s="21"/>
      <c r="T378" s="21"/>
      <c r="U378" s="21"/>
      <c r="V378" s="21"/>
      <c r="W378" s="21"/>
      <c r="X378" s="21" t="str">
        <f ca="1">IFERROR(IF($T378=Lists!$S$2,SUM(FORMULACIÓN!U378:W378),IF(FORMULACIÓN!$T378=Lists!$S$3,SUM(FORMULACIÓN!V378:W378),IF(FORMULACIÓN!$T378=Lists!$S$4,AVERAGE(FORMULACIÓN!V378:W378),IF(FORMULACIÓN!$T378=Lists!$S$5,OFFSET(U378,0,COUNTA(V378:W378)),IF(FORMULACIÓN!$T378=Lists!$S$6,AVERAGE(V378:W378),""))))),"")</f>
        <v/>
      </c>
      <c r="Y378" s="20" t="str">
        <f ca="1">IF($R378=Lists!$R$3,TEXT(FORMULACIÓN!X378,"00,00%"),IF(FORMULACIÓN!X378=0,0,TEXT(FORMULACIÓN!X378,"##.###")))</f>
        <v/>
      </c>
      <c r="Z378" s="93"/>
      <c r="AA378" s="94"/>
      <c r="AB378" s="95"/>
      <c r="AC378" s="95"/>
      <c r="AD378" s="95"/>
      <c r="AE378" s="95"/>
      <c r="AF378" s="95"/>
      <c r="AG378" s="95"/>
      <c r="AH378" s="95"/>
      <c r="AI378" s="95"/>
      <c r="AJ378" s="95"/>
      <c r="AK378" s="95"/>
      <c r="AL378" s="95"/>
      <c r="AM378" s="95"/>
      <c r="BD378" s="30"/>
      <c r="BE378" s="30"/>
      <c r="BF378" s="30"/>
      <c r="BG378" s="30"/>
      <c r="BH378" s="30"/>
      <c r="BI378" s="30"/>
      <c r="BJ378" s="30"/>
      <c r="BK378" s="30"/>
      <c r="BL378" s="30"/>
      <c r="BM378" s="30"/>
      <c r="BN378" s="105"/>
      <c r="BW378" s="1"/>
    </row>
    <row r="379" spans="1:75" s="32" customFormat="1" ht="15.6" hidden="1">
      <c r="A379" s="20" t="str">
        <f t="shared" si="5"/>
        <v/>
      </c>
      <c r="B379" s="153"/>
      <c r="C379" s="21"/>
      <c r="D379" s="20" t="str">
        <f>IFERROR(VLOOKUP(FORMULACIÓN!C379,Lists!$A$2:$B$6,2,FALSE),"")</f>
        <v/>
      </c>
      <c r="E379" s="21"/>
      <c r="F379" s="21"/>
      <c r="G379" s="21"/>
      <c r="H379" s="21"/>
      <c r="I379" s="47"/>
      <c r="J379" s="104"/>
      <c r="K379" s="47"/>
      <c r="L379" s="21"/>
      <c r="M379" s="125"/>
      <c r="N379" s="24"/>
      <c r="O379" s="21"/>
      <c r="P379" s="21"/>
      <c r="Q379" s="21"/>
      <c r="R379" s="21"/>
      <c r="S379" s="21"/>
      <c r="T379" s="21"/>
      <c r="U379" s="21"/>
      <c r="V379" s="21"/>
      <c r="W379" s="21"/>
      <c r="X379" s="21" t="str">
        <f ca="1">IFERROR(IF($T379=Lists!$S$2,SUM(FORMULACIÓN!U379:W379),IF(FORMULACIÓN!$T379=Lists!$S$3,SUM(FORMULACIÓN!V379:W379),IF(FORMULACIÓN!$T379=Lists!$S$4,AVERAGE(FORMULACIÓN!V379:W379),IF(FORMULACIÓN!$T379=Lists!$S$5,OFFSET(U379,0,COUNTA(V379:W379)),IF(FORMULACIÓN!$T379=Lists!$S$6,AVERAGE(V379:W379),""))))),"")</f>
        <v/>
      </c>
      <c r="Y379" s="20" t="str">
        <f ca="1">IF($R379=Lists!$R$3,TEXT(FORMULACIÓN!X379,"00,00%"),IF(FORMULACIÓN!X379=0,0,TEXT(FORMULACIÓN!X379,"##.###")))</f>
        <v/>
      </c>
      <c r="Z379" s="93"/>
      <c r="AA379" s="94"/>
      <c r="AB379" s="95"/>
      <c r="AC379" s="95"/>
      <c r="AD379" s="95"/>
      <c r="AE379" s="95"/>
      <c r="AF379" s="95"/>
      <c r="AG379" s="95"/>
      <c r="AH379" s="95"/>
      <c r="AI379" s="95"/>
      <c r="AJ379" s="95"/>
      <c r="AK379" s="95"/>
      <c r="AL379" s="95"/>
      <c r="AM379" s="95"/>
      <c r="BD379" s="30"/>
      <c r="BE379" s="30"/>
      <c r="BF379" s="30"/>
      <c r="BG379" s="30"/>
      <c r="BH379" s="30"/>
      <c r="BI379" s="30"/>
      <c r="BJ379" s="30"/>
      <c r="BK379" s="30"/>
      <c r="BL379" s="30"/>
      <c r="BM379" s="30"/>
      <c r="BN379" s="105"/>
      <c r="BW379" s="1"/>
    </row>
    <row r="380" spans="1:75" s="32" customFormat="1" ht="15.6" hidden="1">
      <c r="A380" s="20" t="str">
        <f t="shared" si="5"/>
        <v/>
      </c>
      <c r="B380" s="153"/>
      <c r="C380" s="21"/>
      <c r="D380" s="20" t="str">
        <f>IFERROR(VLOOKUP(FORMULACIÓN!C380,Lists!$A$2:$B$6,2,FALSE),"")</f>
        <v/>
      </c>
      <c r="E380" s="21"/>
      <c r="F380" s="21"/>
      <c r="G380" s="21"/>
      <c r="H380" s="21"/>
      <c r="I380" s="47"/>
      <c r="J380" s="104"/>
      <c r="K380" s="47"/>
      <c r="L380" s="21"/>
      <c r="M380" s="125"/>
      <c r="N380" s="24"/>
      <c r="O380" s="21"/>
      <c r="P380" s="21"/>
      <c r="Q380" s="21"/>
      <c r="R380" s="21"/>
      <c r="S380" s="21"/>
      <c r="T380" s="21"/>
      <c r="U380" s="21"/>
      <c r="V380" s="21"/>
      <c r="W380" s="21"/>
      <c r="X380" s="21" t="str">
        <f ca="1">IFERROR(IF($T380=Lists!$S$2,SUM(FORMULACIÓN!U380:W380),IF(FORMULACIÓN!$T380=Lists!$S$3,SUM(FORMULACIÓN!V380:W380),IF(FORMULACIÓN!$T380=Lists!$S$4,AVERAGE(FORMULACIÓN!V380:W380),IF(FORMULACIÓN!$T380=Lists!$S$5,OFFSET(U380,0,COUNTA(V380:W380)),IF(FORMULACIÓN!$T380=Lists!$S$6,AVERAGE(V380:W380),""))))),"")</f>
        <v/>
      </c>
      <c r="Y380" s="20" t="str">
        <f ca="1">IF($R380=Lists!$R$3,TEXT(FORMULACIÓN!X380,"00,00%"),IF(FORMULACIÓN!X380=0,0,TEXT(FORMULACIÓN!X380,"##.###")))</f>
        <v/>
      </c>
      <c r="Z380" s="93"/>
      <c r="AA380" s="94"/>
      <c r="AB380" s="95"/>
      <c r="AC380" s="95"/>
      <c r="AD380" s="95"/>
      <c r="AE380" s="95"/>
      <c r="AF380" s="95"/>
      <c r="AG380" s="95"/>
      <c r="AH380" s="95"/>
      <c r="AI380" s="95"/>
      <c r="AJ380" s="95"/>
      <c r="AK380" s="95"/>
      <c r="AL380" s="95"/>
      <c r="AM380" s="95"/>
      <c r="BD380" s="30"/>
      <c r="BE380" s="30"/>
      <c r="BF380" s="30"/>
      <c r="BG380" s="30"/>
      <c r="BH380" s="30"/>
      <c r="BI380" s="30"/>
      <c r="BJ380" s="30"/>
      <c r="BK380" s="30"/>
      <c r="BL380" s="30"/>
      <c r="BM380" s="30"/>
      <c r="BN380" s="105"/>
      <c r="BW380" s="1"/>
    </row>
    <row r="381" spans="1:75" s="32" customFormat="1" ht="15.6" hidden="1">
      <c r="A381" s="20" t="str">
        <f t="shared" si="5"/>
        <v/>
      </c>
      <c r="B381" s="153"/>
      <c r="C381" s="21"/>
      <c r="D381" s="20" t="str">
        <f>IFERROR(VLOOKUP(FORMULACIÓN!C381,Lists!$A$2:$B$6,2,FALSE),"")</f>
        <v/>
      </c>
      <c r="E381" s="21"/>
      <c r="F381" s="21"/>
      <c r="G381" s="21"/>
      <c r="H381" s="21"/>
      <c r="I381" s="47"/>
      <c r="J381" s="104"/>
      <c r="K381" s="47"/>
      <c r="L381" s="21"/>
      <c r="M381" s="125"/>
      <c r="N381" s="24"/>
      <c r="O381" s="21"/>
      <c r="P381" s="21"/>
      <c r="Q381" s="21"/>
      <c r="R381" s="21"/>
      <c r="S381" s="21"/>
      <c r="T381" s="21"/>
      <c r="U381" s="21"/>
      <c r="V381" s="21"/>
      <c r="W381" s="21"/>
      <c r="X381" s="21" t="str">
        <f ca="1">IFERROR(IF($T381=Lists!$S$2,SUM(FORMULACIÓN!U381:W381),IF(FORMULACIÓN!$T381=Lists!$S$3,SUM(FORMULACIÓN!V381:W381),IF(FORMULACIÓN!$T381=Lists!$S$4,AVERAGE(FORMULACIÓN!V381:W381),IF(FORMULACIÓN!$T381=Lists!$S$5,OFFSET(U381,0,COUNTA(V381:W381)),IF(FORMULACIÓN!$T381=Lists!$S$6,AVERAGE(V381:W381),""))))),"")</f>
        <v/>
      </c>
      <c r="Y381" s="20" t="str">
        <f ca="1">IF($R381=Lists!$R$3,TEXT(FORMULACIÓN!X381,"00,00%"),IF(FORMULACIÓN!X381=0,0,TEXT(FORMULACIÓN!X381,"##.###")))</f>
        <v/>
      </c>
      <c r="Z381" s="93"/>
      <c r="AA381" s="94"/>
      <c r="AB381" s="95"/>
      <c r="AC381" s="95"/>
      <c r="AD381" s="95"/>
      <c r="AE381" s="95"/>
      <c r="AF381" s="95"/>
      <c r="AG381" s="95"/>
      <c r="AH381" s="95"/>
      <c r="AI381" s="95"/>
      <c r="AJ381" s="95"/>
      <c r="AK381" s="95"/>
      <c r="AL381" s="95"/>
      <c r="AM381" s="95"/>
      <c r="BD381" s="30"/>
      <c r="BE381" s="30"/>
      <c r="BF381" s="30"/>
      <c r="BG381" s="30"/>
      <c r="BH381" s="30"/>
      <c r="BI381" s="30"/>
      <c r="BJ381" s="30"/>
      <c r="BK381" s="30"/>
      <c r="BL381" s="30"/>
      <c r="BM381" s="30"/>
      <c r="BN381" s="105"/>
      <c r="BW381" s="1"/>
    </row>
    <row r="382" spans="1:75" s="32" customFormat="1" ht="15.6" hidden="1">
      <c r="A382" s="20" t="str">
        <f t="shared" si="5"/>
        <v/>
      </c>
      <c r="B382" s="153"/>
      <c r="C382" s="21"/>
      <c r="D382" s="20" t="str">
        <f>IFERROR(VLOOKUP(FORMULACIÓN!C382,Lists!$A$2:$B$6,2,FALSE),"")</f>
        <v/>
      </c>
      <c r="E382" s="21"/>
      <c r="F382" s="21"/>
      <c r="G382" s="21"/>
      <c r="H382" s="21"/>
      <c r="I382" s="47"/>
      <c r="J382" s="104"/>
      <c r="K382" s="47"/>
      <c r="L382" s="21"/>
      <c r="M382" s="125"/>
      <c r="N382" s="24"/>
      <c r="O382" s="21"/>
      <c r="P382" s="21"/>
      <c r="Q382" s="21"/>
      <c r="R382" s="21"/>
      <c r="S382" s="21"/>
      <c r="T382" s="21"/>
      <c r="U382" s="21"/>
      <c r="V382" s="21"/>
      <c r="W382" s="21"/>
      <c r="X382" s="21" t="str">
        <f ca="1">IFERROR(IF($T382=Lists!$S$2,SUM(FORMULACIÓN!U382:W382),IF(FORMULACIÓN!$T382=Lists!$S$3,SUM(FORMULACIÓN!V382:W382),IF(FORMULACIÓN!$T382=Lists!$S$4,AVERAGE(FORMULACIÓN!V382:W382),IF(FORMULACIÓN!$T382=Lists!$S$5,OFFSET(U382,0,COUNTA(V382:W382)),IF(FORMULACIÓN!$T382=Lists!$S$6,AVERAGE(V382:W382),""))))),"")</f>
        <v/>
      </c>
      <c r="Y382" s="20" t="str">
        <f ca="1">IF($R382=Lists!$R$3,TEXT(FORMULACIÓN!X382,"00,00%"),IF(FORMULACIÓN!X382=0,0,TEXT(FORMULACIÓN!X382,"##.###")))</f>
        <v/>
      </c>
      <c r="Z382" s="93"/>
      <c r="AA382" s="94"/>
      <c r="AB382" s="95"/>
      <c r="AC382" s="95"/>
      <c r="AD382" s="95"/>
      <c r="AE382" s="95"/>
      <c r="AF382" s="95"/>
      <c r="AG382" s="95"/>
      <c r="AH382" s="95"/>
      <c r="AI382" s="95"/>
      <c r="AJ382" s="95"/>
      <c r="AK382" s="95"/>
      <c r="AL382" s="95"/>
      <c r="AM382" s="95"/>
      <c r="BD382" s="30"/>
      <c r="BE382" s="30"/>
      <c r="BF382" s="30"/>
      <c r="BG382" s="30"/>
      <c r="BH382" s="30"/>
      <c r="BI382" s="30"/>
      <c r="BJ382" s="30"/>
      <c r="BK382" s="30"/>
      <c r="BL382" s="30"/>
      <c r="BM382" s="30"/>
      <c r="BN382" s="105"/>
      <c r="BW382" s="1"/>
    </row>
    <row r="383" spans="1:75" s="32" customFormat="1" ht="15.6" hidden="1">
      <c r="A383" s="20" t="str">
        <f t="shared" si="5"/>
        <v/>
      </c>
      <c r="B383" s="153"/>
      <c r="C383" s="21"/>
      <c r="D383" s="20" t="str">
        <f>IFERROR(VLOOKUP(FORMULACIÓN!C383,Lists!$A$2:$B$6,2,FALSE),"")</f>
        <v/>
      </c>
      <c r="E383" s="21"/>
      <c r="F383" s="21"/>
      <c r="G383" s="21"/>
      <c r="H383" s="21"/>
      <c r="I383" s="47"/>
      <c r="J383" s="104"/>
      <c r="K383" s="47"/>
      <c r="L383" s="21"/>
      <c r="M383" s="125"/>
      <c r="N383" s="24"/>
      <c r="O383" s="21"/>
      <c r="P383" s="21"/>
      <c r="Q383" s="21"/>
      <c r="R383" s="21"/>
      <c r="S383" s="21"/>
      <c r="T383" s="21"/>
      <c r="U383" s="21"/>
      <c r="V383" s="21"/>
      <c r="W383" s="21"/>
      <c r="X383" s="21" t="str">
        <f ca="1">IFERROR(IF($T383=Lists!$S$2,SUM(FORMULACIÓN!U383:W383),IF(FORMULACIÓN!$T383=Lists!$S$3,SUM(FORMULACIÓN!V383:W383),IF(FORMULACIÓN!$T383=Lists!$S$4,AVERAGE(FORMULACIÓN!V383:W383),IF(FORMULACIÓN!$T383=Lists!$S$5,OFFSET(U383,0,COUNTA(V383:W383)),IF(FORMULACIÓN!$T383=Lists!$S$6,AVERAGE(V383:W383),""))))),"")</f>
        <v/>
      </c>
      <c r="Y383" s="20" t="str">
        <f ca="1">IF($R383=Lists!$R$3,TEXT(FORMULACIÓN!X383,"00,00%"),IF(FORMULACIÓN!X383=0,0,TEXT(FORMULACIÓN!X383,"##.###")))</f>
        <v/>
      </c>
      <c r="Z383" s="93"/>
      <c r="AA383" s="94"/>
      <c r="AB383" s="95"/>
      <c r="AC383" s="95"/>
      <c r="AD383" s="95"/>
      <c r="AE383" s="95"/>
      <c r="AF383" s="95"/>
      <c r="AG383" s="95"/>
      <c r="AH383" s="95"/>
      <c r="AI383" s="95"/>
      <c r="AJ383" s="95"/>
      <c r="AK383" s="95"/>
      <c r="AL383" s="95"/>
      <c r="AM383" s="95"/>
      <c r="BD383" s="30"/>
      <c r="BE383" s="30"/>
      <c r="BF383" s="30"/>
      <c r="BG383" s="30"/>
      <c r="BH383" s="30"/>
      <c r="BI383" s="30"/>
      <c r="BJ383" s="30"/>
      <c r="BK383" s="30"/>
      <c r="BL383" s="30"/>
      <c r="BM383" s="30"/>
      <c r="BN383" s="105"/>
      <c r="BW383" s="1"/>
    </row>
    <row r="384" spans="1:75" s="32" customFormat="1" ht="15.6" hidden="1">
      <c r="A384" s="20" t="str">
        <f t="shared" si="5"/>
        <v/>
      </c>
      <c r="B384" s="153"/>
      <c r="C384" s="21"/>
      <c r="D384" s="20" t="str">
        <f>IFERROR(VLOOKUP(FORMULACIÓN!C384,Lists!$A$2:$B$6,2,FALSE),"")</f>
        <v/>
      </c>
      <c r="E384" s="21"/>
      <c r="F384" s="21"/>
      <c r="G384" s="21"/>
      <c r="H384" s="21"/>
      <c r="I384" s="47"/>
      <c r="J384" s="104"/>
      <c r="K384" s="47"/>
      <c r="L384" s="21"/>
      <c r="M384" s="125"/>
      <c r="N384" s="24"/>
      <c r="O384" s="21"/>
      <c r="P384" s="21"/>
      <c r="Q384" s="21"/>
      <c r="R384" s="21"/>
      <c r="S384" s="21"/>
      <c r="T384" s="21"/>
      <c r="U384" s="21"/>
      <c r="V384" s="21"/>
      <c r="W384" s="21"/>
      <c r="X384" s="21" t="str">
        <f ca="1">IFERROR(IF($T384=Lists!$S$2,SUM(FORMULACIÓN!U384:W384),IF(FORMULACIÓN!$T384=Lists!$S$3,SUM(FORMULACIÓN!V384:W384),IF(FORMULACIÓN!$T384=Lists!$S$4,AVERAGE(FORMULACIÓN!V384:W384),IF(FORMULACIÓN!$T384=Lists!$S$5,OFFSET(U384,0,COUNTA(V384:W384)),IF(FORMULACIÓN!$T384=Lists!$S$6,AVERAGE(V384:W384),""))))),"")</f>
        <v/>
      </c>
      <c r="Y384" s="20" t="str">
        <f ca="1">IF($R384=Lists!$R$3,TEXT(FORMULACIÓN!X384,"00,00%"),IF(FORMULACIÓN!X384=0,0,TEXT(FORMULACIÓN!X384,"##.###")))</f>
        <v/>
      </c>
      <c r="Z384" s="93"/>
      <c r="AA384" s="94"/>
      <c r="AB384" s="95"/>
      <c r="AC384" s="95"/>
      <c r="AD384" s="95"/>
      <c r="AE384" s="95"/>
      <c r="AF384" s="95"/>
      <c r="AG384" s="95"/>
      <c r="AH384" s="95"/>
      <c r="AI384" s="95"/>
      <c r="AJ384" s="95"/>
      <c r="AK384" s="95"/>
      <c r="AL384" s="95"/>
      <c r="AM384" s="95"/>
      <c r="BD384" s="30"/>
      <c r="BE384" s="30"/>
      <c r="BF384" s="30"/>
      <c r="BG384" s="30"/>
      <c r="BH384" s="30"/>
      <c r="BI384" s="30"/>
      <c r="BJ384" s="30"/>
      <c r="BK384" s="30"/>
      <c r="BL384" s="30"/>
      <c r="BM384" s="30"/>
      <c r="BN384" s="105"/>
      <c r="BW384" s="1"/>
    </row>
    <row r="385" spans="1:75" s="32" customFormat="1" ht="15.6" hidden="1">
      <c r="A385" s="20" t="str">
        <f t="shared" si="5"/>
        <v/>
      </c>
      <c r="B385" s="153"/>
      <c r="C385" s="21"/>
      <c r="D385" s="20" t="str">
        <f>IFERROR(VLOOKUP(FORMULACIÓN!C385,Lists!$A$2:$B$6,2,FALSE),"")</f>
        <v/>
      </c>
      <c r="E385" s="21"/>
      <c r="F385" s="21"/>
      <c r="G385" s="21"/>
      <c r="H385" s="21"/>
      <c r="I385" s="47"/>
      <c r="J385" s="104"/>
      <c r="K385" s="47"/>
      <c r="L385" s="21"/>
      <c r="M385" s="125"/>
      <c r="N385" s="24"/>
      <c r="O385" s="21"/>
      <c r="P385" s="21"/>
      <c r="Q385" s="21"/>
      <c r="R385" s="21"/>
      <c r="S385" s="21"/>
      <c r="T385" s="21"/>
      <c r="U385" s="21"/>
      <c r="V385" s="21"/>
      <c r="W385" s="21"/>
      <c r="X385" s="21" t="str">
        <f ca="1">IFERROR(IF($T385=Lists!$S$2,SUM(FORMULACIÓN!U385:W385),IF(FORMULACIÓN!$T385=Lists!$S$3,SUM(FORMULACIÓN!V385:W385),IF(FORMULACIÓN!$T385=Lists!$S$4,AVERAGE(FORMULACIÓN!V385:W385),IF(FORMULACIÓN!$T385=Lists!$S$5,OFFSET(U385,0,COUNTA(V385:W385)),IF(FORMULACIÓN!$T385=Lists!$S$6,AVERAGE(V385:W385),""))))),"")</f>
        <v/>
      </c>
      <c r="Y385" s="20" t="str">
        <f ca="1">IF($R385=Lists!$R$3,TEXT(FORMULACIÓN!X385,"00,00%"),IF(FORMULACIÓN!X385=0,0,TEXT(FORMULACIÓN!X385,"##.###")))</f>
        <v/>
      </c>
      <c r="Z385" s="93"/>
      <c r="AA385" s="94"/>
      <c r="AB385" s="95"/>
      <c r="AC385" s="95"/>
      <c r="AD385" s="95"/>
      <c r="AE385" s="95"/>
      <c r="AF385" s="95"/>
      <c r="AG385" s="95"/>
      <c r="AH385" s="95"/>
      <c r="AI385" s="95"/>
      <c r="AJ385" s="95"/>
      <c r="AK385" s="95"/>
      <c r="AL385" s="95"/>
      <c r="AM385" s="95"/>
      <c r="BD385" s="30"/>
      <c r="BE385" s="30"/>
      <c r="BF385" s="30"/>
      <c r="BG385" s="30"/>
      <c r="BH385" s="30"/>
      <c r="BI385" s="30"/>
      <c r="BJ385" s="30"/>
      <c r="BK385" s="30"/>
      <c r="BL385" s="30"/>
      <c r="BM385" s="30"/>
      <c r="BN385" s="105"/>
      <c r="BW385" s="1"/>
    </row>
    <row r="386" spans="1:75" s="32" customFormat="1" ht="15.6" hidden="1">
      <c r="A386" s="20" t="str">
        <f t="shared" si="5"/>
        <v/>
      </c>
      <c r="B386" s="153"/>
      <c r="C386" s="21"/>
      <c r="D386" s="20" t="str">
        <f>IFERROR(VLOOKUP(FORMULACIÓN!C386,Lists!$A$2:$B$6,2,FALSE),"")</f>
        <v/>
      </c>
      <c r="E386" s="21"/>
      <c r="F386" s="21"/>
      <c r="G386" s="21"/>
      <c r="H386" s="21"/>
      <c r="I386" s="47"/>
      <c r="J386" s="104"/>
      <c r="K386" s="47"/>
      <c r="L386" s="21"/>
      <c r="M386" s="125"/>
      <c r="N386" s="24"/>
      <c r="O386" s="21"/>
      <c r="P386" s="21"/>
      <c r="Q386" s="21"/>
      <c r="R386" s="21"/>
      <c r="S386" s="21"/>
      <c r="T386" s="21"/>
      <c r="U386" s="21"/>
      <c r="V386" s="21"/>
      <c r="W386" s="21"/>
      <c r="X386" s="21" t="str">
        <f ca="1">IFERROR(IF($T386=Lists!$S$2,SUM(FORMULACIÓN!U386:W386),IF(FORMULACIÓN!$T386=Lists!$S$3,SUM(FORMULACIÓN!V386:W386),IF(FORMULACIÓN!$T386=Lists!$S$4,AVERAGE(FORMULACIÓN!V386:W386),IF(FORMULACIÓN!$T386=Lists!$S$5,OFFSET(U386,0,COUNTA(V386:W386)),IF(FORMULACIÓN!$T386=Lists!$S$6,AVERAGE(V386:W386),""))))),"")</f>
        <v/>
      </c>
      <c r="Y386" s="20" t="str">
        <f ca="1">IF($R386=Lists!$R$3,TEXT(FORMULACIÓN!X386,"00,00%"),IF(FORMULACIÓN!X386=0,0,TEXT(FORMULACIÓN!X386,"##.###")))</f>
        <v/>
      </c>
      <c r="Z386" s="93"/>
      <c r="AA386" s="94"/>
      <c r="AB386" s="95"/>
      <c r="AC386" s="95"/>
      <c r="AD386" s="95"/>
      <c r="AE386" s="95"/>
      <c r="AF386" s="95"/>
      <c r="AG386" s="95"/>
      <c r="AH386" s="95"/>
      <c r="AI386" s="95"/>
      <c r="AJ386" s="95"/>
      <c r="AK386" s="95"/>
      <c r="AL386" s="95"/>
      <c r="AM386" s="95"/>
      <c r="BD386" s="30"/>
      <c r="BE386" s="30"/>
      <c r="BF386" s="30"/>
      <c r="BG386" s="30"/>
      <c r="BH386" s="30"/>
      <c r="BI386" s="30"/>
      <c r="BJ386" s="30"/>
      <c r="BK386" s="30"/>
      <c r="BL386" s="30"/>
      <c r="BM386" s="30"/>
      <c r="BN386" s="105"/>
      <c r="BW386" s="1"/>
    </row>
    <row r="387" spans="1:75" s="32" customFormat="1" ht="15.6" hidden="1">
      <c r="A387" s="20" t="str">
        <f t="shared" si="5"/>
        <v/>
      </c>
      <c r="B387" s="153"/>
      <c r="C387" s="21"/>
      <c r="D387" s="20" t="str">
        <f>IFERROR(VLOOKUP(FORMULACIÓN!C387,Lists!$A$2:$B$6,2,FALSE),"")</f>
        <v/>
      </c>
      <c r="E387" s="21"/>
      <c r="F387" s="21"/>
      <c r="G387" s="21"/>
      <c r="H387" s="21"/>
      <c r="I387" s="47"/>
      <c r="J387" s="104"/>
      <c r="K387" s="47"/>
      <c r="L387" s="21"/>
      <c r="M387" s="125"/>
      <c r="N387" s="24"/>
      <c r="O387" s="21"/>
      <c r="P387" s="21"/>
      <c r="Q387" s="21"/>
      <c r="R387" s="21"/>
      <c r="S387" s="21"/>
      <c r="T387" s="21"/>
      <c r="U387" s="21"/>
      <c r="V387" s="21"/>
      <c r="W387" s="21"/>
      <c r="X387" s="21" t="str">
        <f ca="1">IFERROR(IF($T387=Lists!$S$2,SUM(FORMULACIÓN!U387:W387),IF(FORMULACIÓN!$T387=Lists!$S$3,SUM(FORMULACIÓN!V387:W387),IF(FORMULACIÓN!$T387=Lists!$S$4,AVERAGE(FORMULACIÓN!V387:W387),IF(FORMULACIÓN!$T387=Lists!$S$5,OFFSET(U387,0,COUNTA(V387:W387)),IF(FORMULACIÓN!$T387=Lists!$S$6,AVERAGE(V387:W387),""))))),"")</f>
        <v/>
      </c>
      <c r="Y387" s="20" t="str">
        <f ca="1">IF($R387=Lists!$R$3,TEXT(FORMULACIÓN!X387,"00,00%"),IF(FORMULACIÓN!X387=0,0,TEXT(FORMULACIÓN!X387,"##.###")))</f>
        <v/>
      </c>
      <c r="Z387" s="93"/>
      <c r="AA387" s="94"/>
      <c r="AB387" s="95"/>
      <c r="AC387" s="95"/>
      <c r="AD387" s="95"/>
      <c r="AE387" s="95"/>
      <c r="AF387" s="95"/>
      <c r="AG387" s="95"/>
      <c r="AH387" s="95"/>
      <c r="AI387" s="95"/>
      <c r="AJ387" s="95"/>
      <c r="AK387" s="95"/>
      <c r="AL387" s="95"/>
      <c r="AM387" s="95"/>
      <c r="BD387" s="30"/>
      <c r="BE387" s="30"/>
      <c r="BF387" s="30"/>
      <c r="BG387" s="30"/>
      <c r="BH387" s="30"/>
      <c r="BI387" s="30"/>
      <c r="BJ387" s="30"/>
      <c r="BK387" s="30"/>
      <c r="BL387" s="30"/>
      <c r="BM387" s="30"/>
      <c r="BN387" s="105"/>
      <c r="BW387" s="1"/>
    </row>
    <row r="388" spans="1:75" s="32" customFormat="1" ht="15.6" hidden="1">
      <c r="A388" s="20" t="str">
        <f t="shared" si="5"/>
        <v/>
      </c>
      <c r="B388" s="153"/>
      <c r="C388" s="21"/>
      <c r="D388" s="20" t="str">
        <f>IFERROR(VLOOKUP(FORMULACIÓN!C388,Lists!$A$2:$B$6,2,FALSE),"")</f>
        <v/>
      </c>
      <c r="E388" s="21"/>
      <c r="F388" s="21"/>
      <c r="G388" s="21"/>
      <c r="H388" s="21"/>
      <c r="I388" s="47"/>
      <c r="J388" s="104"/>
      <c r="K388" s="47"/>
      <c r="L388" s="21"/>
      <c r="M388" s="125"/>
      <c r="N388" s="24"/>
      <c r="O388" s="21"/>
      <c r="P388" s="21"/>
      <c r="Q388" s="21"/>
      <c r="R388" s="21"/>
      <c r="S388" s="21"/>
      <c r="T388" s="21"/>
      <c r="U388" s="21"/>
      <c r="V388" s="21"/>
      <c r="W388" s="21"/>
      <c r="X388" s="21" t="str">
        <f ca="1">IFERROR(IF($T388=Lists!$S$2,SUM(FORMULACIÓN!U388:W388),IF(FORMULACIÓN!$T388=Lists!$S$3,SUM(FORMULACIÓN!V388:W388),IF(FORMULACIÓN!$T388=Lists!$S$4,AVERAGE(FORMULACIÓN!V388:W388),IF(FORMULACIÓN!$T388=Lists!$S$5,OFFSET(U388,0,COUNTA(V388:W388)),IF(FORMULACIÓN!$T388=Lists!$S$6,AVERAGE(V388:W388),""))))),"")</f>
        <v/>
      </c>
      <c r="Y388" s="20" t="str">
        <f ca="1">IF($R388=Lists!$R$3,TEXT(FORMULACIÓN!X388,"00,00%"),IF(FORMULACIÓN!X388=0,0,TEXT(FORMULACIÓN!X388,"##.###")))</f>
        <v/>
      </c>
      <c r="Z388" s="93"/>
      <c r="AA388" s="94"/>
      <c r="AB388" s="95"/>
      <c r="AC388" s="95"/>
      <c r="AD388" s="95"/>
      <c r="AE388" s="95"/>
      <c r="AF388" s="95"/>
      <c r="AG388" s="95"/>
      <c r="AH388" s="95"/>
      <c r="AI388" s="95"/>
      <c r="AJ388" s="95"/>
      <c r="AK388" s="95"/>
      <c r="AL388" s="95"/>
      <c r="AM388" s="95"/>
      <c r="BD388" s="30"/>
      <c r="BE388" s="30"/>
      <c r="BF388" s="30"/>
      <c r="BG388" s="30"/>
      <c r="BH388" s="30"/>
      <c r="BI388" s="30"/>
      <c r="BJ388" s="30"/>
      <c r="BK388" s="30"/>
      <c r="BL388" s="30"/>
      <c r="BM388" s="30"/>
      <c r="BN388" s="105"/>
      <c r="BW388" s="1"/>
    </row>
    <row r="389" spans="1:75" s="32" customFormat="1" ht="15.6" hidden="1">
      <c r="A389" s="20" t="str">
        <f t="shared" si="5"/>
        <v/>
      </c>
      <c r="B389" s="153"/>
      <c r="C389" s="21"/>
      <c r="D389" s="20" t="str">
        <f>IFERROR(VLOOKUP(FORMULACIÓN!C389,Lists!$A$2:$B$6,2,FALSE),"")</f>
        <v/>
      </c>
      <c r="E389" s="21"/>
      <c r="F389" s="21"/>
      <c r="G389" s="21"/>
      <c r="H389" s="21"/>
      <c r="I389" s="47"/>
      <c r="J389" s="104"/>
      <c r="K389" s="47"/>
      <c r="L389" s="21"/>
      <c r="M389" s="125"/>
      <c r="N389" s="24"/>
      <c r="O389" s="21"/>
      <c r="P389" s="21"/>
      <c r="Q389" s="21"/>
      <c r="R389" s="21"/>
      <c r="S389" s="21"/>
      <c r="T389" s="21"/>
      <c r="U389" s="21"/>
      <c r="V389" s="21"/>
      <c r="W389" s="21"/>
      <c r="X389" s="21" t="str">
        <f ca="1">IFERROR(IF($T389=Lists!$S$2,SUM(FORMULACIÓN!U389:W389),IF(FORMULACIÓN!$T389=Lists!$S$3,SUM(FORMULACIÓN!V389:W389),IF(FORMULACIÓN!$T389=Lists!$S$4,AVERAGE(FORMULACIÓN!V389:W389),IF(FORMULACIÓN!$T389=Lists!$S$5,OFFSET(U389,0,COUNTA(V389:W389)),IF(FORMULACIÓN!$T389=Lists!$S$6,AVERAGE(V389:W389),""))))),"")</f>
        <v/>
      </c>
      <c r="Y389" s="20" t="str">
        <f ca="1">IF($R389=Lists!$R$3,TEXT(FORMULACIÓN!X389,"00,00%"),IF(FORMULACIÓN!X389=0,0,TEXT(FORMULACIÓN!X389,"##.###")))</f>
        <v/>
      </c>
      <c r="Z389" s="93"/>
      <c r="AA389" s="94"/>
      <c r="AB389" s="95"/>
      <c r="AC389" s="95"/>
      <c r="AD389" s="95"/>
      <c r="AE389" s="95"/>
      <c r="AF389" s="95"/>
      <c r="AG389" s="95"/>
      <c r="AH389" s="95"/>
      <c r="AI389" s="95"/>
      <c r="AJ389" s="95"/>
      <c r="AK389" s="95"/>
      <c r="AL389" s="95"/>
      <c r="AM389" s="95"/>
      <c r="BD389" s="30"/>
      <c r="BE389" s="30"/>
      <c r="BF389" s="30"/>
      <c r="BG389" s="30"/>
      <c r="BH389" s="30"/>
      <c r="BI389" s="30"/>
      <c r="BJ389" s="30"/>
      <c r="BK389" s="30"/>
      <c r="BL389" s="30"/>
      <c r="BM389" s="30"/>
      <c r="BN389" s="105"/>
      <c r="BW389" s="1"/>
    </row>
    <row r="390" spans="1:75" s="32" customFormat="1" ht="15.6" hidden="1">
      <c r="A390" s="20" t="str">
        <f t="shared" si="5"/>
        <v/>
      </c>
      <c r="B390" s="153"/>
      <c r="C390" s="21"/>
      <c r="D390" s="20" t="str">
        <f>IFERROR(VLOOKUP(FORMULACIÓN!C390,Lists!$A$2:$B$6,2,FALSE),"")</f>
        <v/>
      </c>
      <c r="E390" s="21"/>
      <c r="F390" s="21"/>
      <c r="G390" s="21"/>
      <c r="H390" s="21"/>
      <c r="I390" s="47"/>
      <c r="J390" s="104"/>
      <c r="K390" s="47"/>
      <c r="L390" s="21"/>
      <c r="M390" s="125"/>
      <c r="N390" s="24"/>
      <c r="O390" s="21"/>
      <c r="P390" s="21"/>
      <c r="Q390" s="21"/>
      <c r="R390" s="21"/>
      <c r="S390" s="21"/>
      <c r="T390" s="21"/>
      <c r="U390" s="21"/>
      <c r="V390" s="21"/>
      <c r="W390" s="21"/>
      <c r="X390" s="21" t="str">
        <f ca="1">IFERROR(IF($T390=Lists!$S$2,SUM(FORMULACIÓN!U390:W390),IF(FORMULACIÓN!$T390=Lists!$S$3,SUM(FORMULACIÓN!V390:W390),IF(FORMULACIÓN!$T390=Lists!$S$4,AVERAGE(FORMULACIÓN!V390:W390),IF(FORMULACIÓN!$T390=Lists!$S$5,OFFSET(U390,0,COUNTA(V390:W390)),IF(FORMULACIÓN!$T390=Lists!$S$6,AVERAGE(V390:W390),""))))),"")</f>
        <v/>
      </c>
      <c r="Y390" s="20" t="str">
        <f ca="1">IF($R390=Lists!$R$3,TEXT(FORMULACIÓN!X390,"00,00%"),IF(FORMULACIÓN!X390=0,0,TEXT(FORMULACIÓN!X390,"##.###")))</f>
        <v/>
      </c>
      <c r="Z390" s="93"/>
      <c r="AA390" s="94"/>
      <c r="AB390" s="95"/>
      <c r="AC390" s="95"/>
      <c r="AD390" s="95"/>
      <c r="AE390" s="95"/>
      <c r="AF390" s="95"/>
      <c r="AG390" s="95"/>
      <c r="AH390" s="95"/>
      <c r="AI390" s="95"/>
      <c r="AJ390" s="95"/>
      <c r="AK390" s="95"/>
      <c r="AL390" s="95"/>
      <c r="AM390" s="95"/>
      <c r="BD390" s="30"/>
      <c r="BE390" s="30"/>
      <c r="BF390" s="30"/>
      <c r="BG390" s="30"/>
      <c r="BH390" s="30"/>
      <c r="BI390" s="30"/>
      <c r="BJ390" s="30"/>
      <c r="BK390" s="30"/>
      <c r="BL390" s="30"/>
      <c r="BM390" s="30"/>
      <c r="BN390" s="105"/>
      <c r="BW390" s="1"/>
    </row>
    <row r="391" spans="1:75" s="32" customFormat="1" ht="15.6" hidden="1">
      <c r="A391" s="20" t="str">
        <f t="shared" si="5"/>
        <v/>
      </c>
      <c r="B391" s="153"/>
      <c r="C391" s="21"/>
      <c r="D391" s="20" t="str">
        <f>IFERROR(VLOOKUP(FORMULACIÓN!C391,Lists!$A$2:$B$6,2,FALSE),"")</f>
        <v/>
      </c>
      <c r="E391" s="21"/>
      <c r="F391" s="21"/>
      <c r="G391" s="21"/>
      <c r="H391" s="21"/>
      <c r="I391" s="47"/>
      <c r="J391" s="104"/>
      <c r="K391" s="47"/>
      <c r="L391" s="21"/>
      <c r="M391" s="125"/>
      <c r="N391" s="24"/>
      <c r="O391" s="21"/>
      <c r="P391" s="21"/>
      <c r="Q391" s="21"/>
      <c r="R391" s="21"/>
      <c r="S391" s="21"/>
      <c r="T391" s="21"/>
      <c r="U391" s="21"/>
      <c r="V391" s="21"/>
      <c r="W391" s="21"/>
      <c r="X391" s="21" t="str">
        <f ca="1">IFERROR(IF($T391=Lists!$S$2,SUM(FORMULACIÓN!U391:W391),IF(FORMULACIÓN!$T391=Lists!$S$3,SUM(FORMULACIÓN!V391:W391),IF(FORMULACIÓN!$T391=Lists!$S$4,AVERAGE(FORMULACIÓN!V391:W391),IF(FORMULACIÓN!$T391=Lists!$S$5,OFFSET(U391,0,COUNTA(V391:W391)),IF(FORMULACIÓN!$T391=Lists!$S$6,AVERAGE(V391:W391),""))))),"")</f>
        <v/>
      </c>
      <c r="Y391" s="20" t="str">
        <f ca="1">IF($R391=Lists!$R$3,TEXT(FORMULACIÓN!X391,"00,00%"),IF(FORMULACIÓN!X391=0,0,TEXT(FORMULACIÓN!X391,"##.###")))</f>
        <v/>
      </c>
      <c r="Z391" s="93"/>
      <c r="AA391" s="94"/>
      <c r="AB391" s="95"/>
      <c r="AC391" s="95"/>
      <c r="AD391" s="95"/>
      <c r="AE391" s="95"/>
      <c r="AF391" s="95"/>
      <c r="AG391" s="95"/>
      <c r="AH391" s="95"/>
      <c r="AI391" s="95"/>
      <c r="AJ391" s="95"/>
      <c r="AK391" s="95"/>
      <c r="AL391" s="95"/>
      <c r="AM391" s="95"/>
      <c r="BD391" s="30"/>
      <c r="BE391" s="30"/>
      <c r="BF391" s="30"/>
      <c r="BG391" s="30"/>
      <c r="BH391" s="30"/>
      <c r="BI391" s="30"/>
      <c r="BJ391" s="30"/>
      <c r="BK391" s="30"/>
      <c r="BL391" s="30"/>
      <c r="BM391" s="30"/>
      <c r="BN391" s="105"/>
      <c r="BW391" s="1"/>
    </row>
    <row r="392" spans="1:75" s="32" customFormat="1" ht="15.6" hidden="1">
      <c r="A392" s="20" t="str">
        <f t="shared" si="5"/>
        <v/>
      </c>
      <c r="B392" s="153"/>
      <c r="C392" s="21"/>
      <c r="D392" s="20" t="str">
        <f>IFERROR(VLOOKUP(FORMULACIÓN!C392,Lists!$A$2:$B$6,2,FALSE),"")</f>
        <v/>
      </c>
      <c r="E392" s="21"/>
      <c r="F392" s="21"/>
      <c r="G392" s="21"/>
      <c r="H392" s="21"/>
      <c r="I392" s="47"/>
      <c r="J392" s="104"/>
      <c r="K392" s="47"/>
      <c r="L392" s="21"/>
      <c r="M392" s="125"/>
      <c r="N392" s="24"/>
      <c r="O392" s="21"/>
      <c r="P392" s="21"/>
      <c r="Q392" s="21"/>
      <c r="R392" s="21"/>
      <c r="S392" s="21"/>
      <c r="T392" s="21"/>
      <c r="U392" s="21"/>
      <c r="V392" s="21"/>
      <c r="W392" s="21"/>
      <c r="X392" s="21" t="str">
        <f ca="1">IFERROR(IF($T392=Lists!$S$2,SUM(FORMULACIÓN!U392:W392),IF(FORMULACIÓN!$T392=Lists!$S$3,SUM(FORMULACIÓN!V392:W392),IF(FORMULACIÓN!$T392=Lists!$S$4,AVERAGE(FORMULACIÓN!V392:W392),IF(FORMULACIÓN!$T392=Lists!$S$5,OFFSET(U392,0,COUNTA(V392:W392)),IF(FORMULACIÓN!$T392=Lists!$S$6,AVERAGE(V392:W392),""))))),"")</f>
        <v/>
      </c>
      <c r="Y392" s="20" t="str">
        <f ca="1">IF($R392=Lists!$R$3,TEXT(FORMULACIÓN!X392,"00,00%"),IF(FORMULACIÓN!X392=0,0,TEXT(FORMULACIÓN!X392,"##.###")))</f>
        <v/>
      </c>
      <c r="Z392" s="93"/>
      <c r="AA392" s="94"/>
      <c r="AB392" s="95"/>
      <c r="AC392" s="95"/>
      <c r="AD392" s="95"/>
      <c r="AE392" s="95"/>
      <c r="AF392" s="95"/>
      <c r="AG392" s="95"/>
      <c r="AH392" s="95"/>
      <c r="AI392" s="95"/>
      <c r="AJ392" s="95"/>
      <c r="AK392" s="95"/>
      <c r="AL392" s="95"/>
      <c r="AM392" s="95"/>
      <c r="BD392" s="30"/>
      <c r="BE392" s="30"/>
      <c r="BF392" s="30"/>
      <c r="BG392" s="30"/>
      <c r="BH392" s="30"/>
      <c r="BI392" s="30"/>
      <c r="BJ392" s="30"/>
      <c r="BK392" s="30"/>
      <c r="BL392" s="30"/>
      <c r="BM392" s="30"/>
      <c r="BN392" s="105"/>
      <c r="BW392" s="1"/>
    </row>
    <row r="393" spans="1:75" s="32" customFormat="1" ht="15.6" hidden="1">
      <c r="A393" s="20" t="str">
        <f t="shared" si="5"/>
        <v/>
      </c>
      <c r="B393" s="153"/>
      <c r="C393" s="21"/>
      <c r="D393" s="20" t="str">
        <f>IFERROR(VLOOKUP(FORMULACIÓN!C393,Lists!$A$2:$B$6,2,FALSE),"")</f>
        <v/>
      </c>
      <c r="E393" s="21"/>
      <c r="F393" s="21"/>
      <c r="G393" s="21"/>
      <c r="H393" s="21"/>
      <c r="I393" s="47"/>
      <c r="J393" s="104"/>
      <c r="K393" s="47"/>
      <c r="L393" s="21"/>
      <c r="M393" s="125"/>
      <c r="N393" s="24"/>
      <c r="O393" s="21"/>
      <c r="P393" s="21"/>
      <c r="Q393" s="21"/>
      <c r="R393" s="21"/>
      <c r="S393" s="21"/>
      <c r="T393" s="21"/>
      <c r="U393" s="21"/>
      <c r="V393" s="21"/>
      <c r="W393" s="21"/>
      <c r="X393" s="21" t="str">
        <f ca="1">IFERROR(IF($T393=Lists!$S$2,SUM(FORMULACIÓN!U393:W393),IF(FORMULACIÓN!$T393=Lists!$S$3,SUM(FORMULACIÓN!V393:W393),IF(FORMULACIÓN!$T393=Lists!$S$4,AVERAGE(FORMULACIÓN!V393:W393),IF(FORMULACIÓN!$T393=Lists!$S$5,OFFSET(U393,0,COUNTA(V393:W393)),IF(FORMULACIÓN!$T393=Lists!$S$6,AVERAGE(V393:W393),""))))),"")</f>
        <v/>
      </c>
      <c r="Y393" s="20" t="str">
        <f ca="1">IF($R393=Lists!$R$3,TEXT(FORMULACIÓN!X393,"00,00%"),IF(FORMULACIÓN!X393=0,0,TEXT(FORMULACIÓN!X393,"##.###")))</f>
        <v/>
      </c>
      <c r="Z393" s="93"/>
      <c r="AA393" s="94"/>
      <c r="AB393" s="95"/>
      <c r="AC393" s="95"/>
      <c r="AD393" s="95"/>
      <c r="AE393" s="95"/>
      <c r="AF393" s="95"/>
      <c r="AG393" s="95"/>
      <c r="AH393" s="95"/>
      <c r="AI393" s="95"/>
      <c r="AJ393" s="95"/>
      <c r="AK393" s="95"/>
      <c r="AL393" s="95"/>
      <c r="AM393" s="95"/>
      <c r="BD393" s="30"/>
      <c r="BE393" s="30"/>
      <c r="BF393" s="30"/>
      <c r="BG393" s="30"/>
      <c r="BH393" s="30"/>
      <c r="BI393" s="30"/>
      <c r="BJ393" s="30"/>
      <c r="BK393" s="30"/>
      <c r="BL393" s="30"/>
      <c r="BM393" s="30"/>
      <c r="BN393" s="105"/>
      <c r="BW393" s="1"/>
    </row>
    <row r="394" spans="1:75" s="32" customFormat="1" ht="15.6" hidden="1">
      <c r="A394" s="20" t="str">
        <f t="shared" si="5"/>
        <v/>
      </c>
      <c r="B394" s="153"/>
      <c r="C394" s="21"/>
      <c r="D394" s="20" t="str">
        <f>IFERROR(VLOOKUP(FORMULACIÓN!C394,Lists!$A$2:$B$6,2,FALSE),"")</f>
        <v/>
      </c>
      <c r="E394" s="21"/>
      <c r="F394" s="21"/>
      <c r="G394" s="21"/>
      <c r="H394" s="21"/>
      <c r="I394" s="47"/>
      <c r="J394" s="104"/>
      <c r="K394" s="47"/>
      <c r="L394" s="21"/>
      <c r="M394" s="125"/>
      <c r="N394" s="24"/>
      <c r="O394" s="21"/>
      <c r="P394" s="21"/>
      <c r="Q394" s="21"/>
      <c r="R394" s="21"/>
      <c r="S394" s="21"/>
      <c r="T394" s="21"/>
      <c r="U394" s="21"/>
      <c r="V394" s="21"/>
      <c r="W394" s="21"/>
      <c r="X394" s="21" t="str">
        <f ca="1">IFERROR(IF($T394=Lists!$S$2,SUM(FORMULACIÓN!U394:W394),IF(FORMULACIÓN!$T394=Lists!$S$3,SUM(FORMULACIÓN!V394:W394),IF(FORMULACIÓN!$T394=Lists!$S$4,AVERAGE(FORMULACIÓN!V394:W394),IF(FORMULACIÓN!$T394=Lists!$S$5,OFFSET(U394,0,COUNTA(V394:W394)),IF(FORMULACIÓN!$T394=Lists!$S$6,AVERAGE(V394:W394),""))))),"")</f>
        <v/>
      </c>
      <c r="Y394" s="20" t="str">
        <f ca="1">IF($R394=Lists!$R$3,TEXT(FORMULACIÓN!X394,"00,00%"),IF(FORMULACIÓN!X394=0,0,TEXT(FORMULACIÓN!X394,"##.###")))</f>
        <v/>
      </c>
      <c r="Z394" s="93"/>
      <c r="AA394" s="94"/>
      <c r="AB394" s="95"/>
      <c r="AC394" s="95"/>
      <c r="AD394" s="95"/>
      <c r="AE394" s="95"/>
      <c r="AF394" s="95"/>
      <c r="AG394" s="95"/>
      <c r="AH394" s="95"/>
      <c r="AI394" s="95"/>
      <c r="AJ394" s="95"/>
      <c r="AK394" s="95"/>
      <c r="AL394" s="95"/>
      <c r="AM394" s="95"/>
      <c r="BD394" s="30"/>
      <c r="BE394" s="30"/>
      <c r="BF394" s="30"/>
      <c r="BG394" s="30"/>
      <c r="BH394" s="30"/>
      <c r="BI394" s="30"/>
      <c r="BJ394" s="30"/>
      <c r="BK394" s="30"/>
      <c r="BL394" s="30"/>
      <c r="BM394" s="30"/>
      <c r="BN394" s="105"/>
      <c r="BW394" s="1"/>
    </row>
    <row r="395" spans="1:75" s="32" customFormat="1" ht="15.6" hidden="1">
      <c r="A395" s="20" t="str">
        <f t="shared" si="5"/>
        <v/>
      </c>
      <c r="B395" s="153"/>
      <c r="C395" s="21"/>
      <c r="D395" s="20" t="str">
        <f>IFERROR(VLOOKUP(FORMULACIÓN!C395,Lists!$A$2:$B$6,2,FALSE),"")</f>
        <v/>
      </c>
      <c r="E395" s="21"/>
      <c r="F395" s="21"/>
      <c r="G395" s="21"/>
      <c r="H395" s="21"/>
      <c r="I395" s="47"/>
      <c r="J395" s="104"/>
      <c r="K395" s="47"/>
      <c r="L395" s="21"/>
      <c r="M395" s="125"/>
      <c r="N395" s="24"/>
      <c r="O395" s="21"/>
      <c r="P395" s="21"/>
      <c r="Q395" s="21"/>
      <c r="R395" s="21"/>
      <c r="S395" s="21"/>
      <c r="T395" s="21"/>
      <c r="U395" s="21"/>
      <c r="V395" s="21"/>
      <c r="W395" s="21"/>
      <c r="X395" s="21" t="str">
        <f ca="1">IFERROR(IF($T395=Lists!$S$2,SUM(FORMULACIÓN!U395:W395),IF(FORMULACIÓN!$T395=Lists!$S$3,SUM(FORMULACIÓN!V395:W395),IF(FORMULACIÓN!$T395=Lists!$S$4,AVERAGE(FORMULACIÓN!V395:W395),IF(FORMULACIÓN!$T395=Lists!$S$5,OFFSET(U395,0,COUNTA(V395:W395)),IF(FORMULACIÓN!$T395=Lists!$S$6,AVERAGE(V395:W395),""))))),"")</f>
        <v/>
      </c>
      <c r="Y395" s="20" t="str">
        <f ca="1">IF($R395=Lists!$R$3,TEXT(FORMULACIÓN!X395,"00,00%"),IF(FORMULACIÓN!X395=0,0,TEXT(FORMULACIÓN!X395,"##.###")))</f>
        <v/>
      </c>
      <c r="Z395" s="93"/>
      <c r="AA395" s="94"/>
      <c r="AB395" s="95"/>
      <c r="AC395" s="95"/>
      <c r="AD395" s="95"/>
      <c r="AE395" s="95"/>
      <c r="AF395" s="95"/>
      <c r="AG395" s="95"/>
      <c r="AH395" s="95"/>
      <c r="AI395" s="95"/>
      <c r="AJ395" s="95"/>
      <c r="AK395" s="95"/>
      <c r="AL395" s="95"/>
      <c r="AM395" s="95"/>
      <c r="BD395" s="30"/>
      <c r="BE395" s="30"/>
      <c r="BF395" s="30"/>
      <c r="BG395" s="30"/>
      <c r="BH395" s="30"/>
      <c r="BI395" s="30"/>
      <c r="BJ395" s="30"/>
      <c r="BK395" s="30"/>
      <c r="BL395" s="30"/>
      <c r="BM395" s="30"/>
      <c r="BN395" s="105"/>
      <c r="BW395" s="1"/>
    </row>
    <row r="396" spans="1:75" s="32" customFormat="1" ht="15.6" hidden="1">
      <c r="A396" s="20" t="str">
        <f t="shared" ref="A396:A459" si="6">IF(C396&lt;&gt;"",+A395+1,"")</f>
        <v/>
      </c>
      <c r="B396" s="153"/>
      <c r="C396" s="21"/>
      <c r="D396" s="20" t="str">
        <f>IFERROR(VLOOKUP(FORMULACIÓN!C396,Lists!$A$2:$B$6,2,FALSE),"")</f>
        <v/>
      </c>
      <c r="E396" s="21"/>
      <c r="F396" s="21"/>
      <c r="G396" s="21"/>
      <c r="H396" s="21"/>
      <c r="I396" s="47"/>
      <c r="J396" s="104"/>
      <c r="K396" s="47"/>
      <c r="L396" s="21"/>
      <c r="M396" s="125"/>
      <c r="N396" s="24"/>
      <c r="O396" s="21"/>
      <c r="P396" s="21"/>
      <c r="Q396" s="21"/>
      <c r="R396" s="21"/>
      <c r="S396" s="21"/>
      <c r="T396" s="21"/>
      <c r="U396" s="21"/>
      <c r="V396" s="21"/>
      <c r="W396" s="21"/>
      <c r="X396" s="21" t="str">
        <f ca="1">IFERROR(IF($T396=Lists!$S$2,SUM(FORMULACIÓN!U396:W396),IF(FORMULACIÓN!$T396=Lists!$S$3,SUM(FORMULACIÓN!V396:W396),IF(FORMULACIÓN!$T396=Lists!$S$4,AVERAGE(FORMULACIÓN!V396:W396),IF(FORMULACIÓN!$T396=Lists!$S$5,OFFSET(U396,0,COUNTA(V396:W396)),IF(FORMULACIÓN!$T396=Lists!$S$6,AVERAGE(V396:W396),""))))),"")</f>
        <v/>
      </c>
      <c r="Y396" s="20" t="str">
        <f ca="1">IF($R396=Lists!$R$3,TEXT(FORMULACIÓN!X396,"00,00%"),IF(FORMULACIÓN!X396=0,0,TEXT(FORMULACIÓN!X396,"##.###")))</f>
        <v/>
      </c>
      <c r="Z396" s="93"/>
      <c r="AA396" s="94"/>
      <c r="AB396" s="95"/>
      <c r="AC396" s="95"/>
      <c r="AD396" s="95"/>
      <c r="AE396" s="95"/>
      <c r="AF396" s="95"/>
      <c r="AG396" s="95"/>
      <c r="AH396" s="95"/>
      <c r="AI396" s="95"/>
      <c r="AJ396" s="95"/>
      <c r="AK396" s="95"/>
      <c r="AL396" s="95"/>
      <c r="AM396" s="95"/>
      <c r="BD396" s="30"/>
      <c r="BE396" s="30"/>
      <c r="BF396" s="30"/>
      <c r="BG396" s="30"/>
      <c r="BH396" s="30"/>
      <c r="BI396" s="30"/>
      <c r="BJ396" s="30"/>
      <c r="BK396" s="30"/>
      <c r="BL396" s="30"/>
      <c r="BM396" s="30"/>
      <c r="BN396" s="105"/>
      <c r="BW396" s="1"/>
    </row>
    <row r="397" spans="1:75" s="32" customFormat="1" ht="15.6" hidden="1">
      <c r="A397" s="20" t="str">
        <f t="shared" si="6"/>
        <v/>
      </c>
      <c r="B397" s="153"/>
      <c r="C397" s="21"/>
      <c r="D397" s="20" t="str">
        <f>IFERROR(VLOOKUP(FORMULACIÓN!C397,Lists!$A$2:$B$6,2,FALSE),"")</f>
        <v/>
      </c>
      <c r="E397" s="21"/>
      <c r="F397" s="21"/>
      <c r="G397" s="21"/>
      <c r="H397" s="21"/>
      <c r="I397" s="47"/>
      <c r="J397" s="104"/>
      <c r="K397" s="47"/>
      <c r="L397" s="21"/>
      <c r="M397" s="125"/>
      <c r="N397" s="24"/>
      <c r="O397" s="21"/>
      <c r="P397" s="21"/>
      <c r="Q397" s="21"/>
      <c r="R397" s="21"/>
      <c r="S397" s="21"/>
      <c r="T397" s="21"/>
      <c r="U397" s="21"/>
      <c r="V397" s="21"/>
      <c r="W397" s="21"/>
      <c r="X397" s="21" t="str">
        <f ca="1">IFERROR(IF($T397=Lists!$S$2,SUM(FORMULACIÓN!U397:W397),IF(FORMULACIÓN!$T397=Lists!$S$3,SUM(FORMULACIÓN!V397:W397),IF(FORMULACIÓN!$T397=Lists!$S$4,AVERAGE(FORMULACIÓN!V397:W397),IF(FORMULACIÓN!$T397=Lists!$S$5,OFFSET(U397,0,COUNTA(V397:W397)),IF(FORMULACIÓN!$T397=Lists!$S$6,AVERAGE(V397:W397),""))))),"")</f>
        <v/>
      </c>
      <c r="Y397" s="20" t="str">
        <f ca="1">IF($R397=Lists!$R$3,TEXT(FORMULACIÓN!X397,"00,00%"),IF(FORMULACIÓN!X397=0,0,TEXT(FORMULACIÓN!X397,"##.###")))</f>
        <v/>
      </c>
      <c r="Z397" s="93"/>
      <c r="AA397" s="94"/>
      <c r="AB397" s="95"/>
      <c r="AC397" s="95"/>
      <c r="AD397" s="95"/>
      <c r="AE397" s="95"/>
      <c r="AF397" s="95"/>
      <c r="AG397" s="95"/>
      <c r="AH397" s="95"/>
      <c r="AI397" s="95"/>
      <c r="AJ397" s="95"/>
      <c r="AK397" s="95"/>
      <c r="AL397" s="95"/>
      <c r="AM397" s="95"/>
      <c r="BD397" s="30"/>
      <c r="BE397" s="30"/>
      <c r="BF397" s="30"/>
      <c r="BG397" s="30"/>
      <c r="BH397" s="30"/>
      <c r="BI397" s="30"/>
      <c r="BJ397" s="30"/>
      <c r="BK397" s="30"/>
      <c r="BL397" s="30"/>
      <c r="BM397" s="30"/>
      <c r="BN397" s="105"/>
      <c r="BW397" s="1"/>
    </row>
    <row r="398" spans="1:75" s="32" customFormat="1" ht="15.6" hidden="1">
      <c r="A398" s="20" t="str">
        <f t="shared" si="6"/>
        <v/>
      </c>
      <c r="B398" s="153"/>
      <c r="C398" s="21"/>
      <c r="D398" s="20" t="str">
        <f>IFERROR(VLOOKUP(FORMULACIÓN!C398,Lists!$A$2:$B$6,2,FALSE),"")</f>
        <v/>
      </c>
      <c r="E398" s="21"/>
      <c r="F398" s="21"/>
      <c r="G398" s="21"/>
      <c r="H398" s="21"/>
      <c r="I398" s="47"/>
      <c r="J398" s="104"/>
      <c r="K398" s="47"/>
      <c r="L398" s="21"/>
      <c r="M398" s="125"/>
      <c r="N398" s="24"/>
      <c r="O398" s="21"/>
      <c r="P398" s="21"/>
      <c r="Q398" s="21"/>
      <c r="R398" s="21"/>
      <c r="S398" s="21"/>
      <c r="T398" s="21"/>
      <c r="U398" s="21"/>
      <c r="V398" s="21"/>
      <c r="W398" s="21"/>
      <c r="X398" s="21" t="str">
        <f ca="1">IFERROR(IF($T398=Lists!$S$2,SUM(FORMULACIÓN!U398:W398),IF(FORMULACIÓN!$T398=Lists!$S$3,SUM(FORMULACIÓN!V398:W398),IF(FORMULACIÓN!$T398=Lists!$S$4,AVERAGE(FORMULACIÓN!V398:W398),IF(FORMULACIÓN!$T398=Lists!$S$5,OFFSET(U398,0,COUNTA(V398:W398)),IF(FORMULACIÓN!$T398=Lists!$S$6,AVERAGE(V398:W398),""))))),"")</f>
        <v/>
      </c>
      <c r="Y398" s="20" t="str">
        <f ca="1">IF($R398=Lists!$R$3,TEXT(FORMULACIÓN!X398,"00,00%"),IF(FORMULACIÓN!X398=0,0,TEXT(FORMULACIÓN!X398,"##.###")))</f>
        <v/>
      </c>
      <c r="Z398" s="93"/>
      <c r="AA398" s="94"/>
      <c r="AB398" s="95"/>
      <c r="AC398" s="95"/>
      <c r="AD398" s="95"/>
      <c r="AE398" s="95"/>
      <c r="AF398" s="95"/>
      <c r="AG398" s="95"/>
      <c r="AH398" s="95"/>
      <c r="AI398" s="95"/>
      <c r="AJ398" s="95"/>
      <c r="AK398" s="95"/>
      <c r="AL398" s="95"/>
      <c r="AM398" s="95"/>
      <c r="BD398" s="30"/>
      <c r="BE398" s="30"/>
      <c r="BF398" s="30"/>
      <c r="BG398" s="30"/>
      <c r="BH398" s="30"/>
      <c r="BI398" s="30"/>
      <c r="BJ398" s="30"/>
      <c r="BK398" s="30"/>
      <c r="BL398" s="30"/>
      <c r="BM398" s="30"/>
      <c r="BN398" s="105"/>
      <c r="BW398" s="1"/>
    </row>
    <row r="399" spans="1:75" s="32" customFormat="1" ht="15.6" hidden="1">
      <c r="A399" s="20" t="str">
        <f t="shared" si="6"/>
        <v/>
      </c>
      <c r="B399" s="153"/>
      <c r="C399" s="21"/>
      <c r="D399" s="20" t="str">
        <f>IFERROR(VLOOKUP(FORMULACIÓN!C399,Lists!$A$2:$B$6,2,FALSE),"")</f>
        <v/>
      </c>
      <c r="E399" s="21"/>
      <c r="F399" s="21"/>
      <c r="G399" s="21"/>
      <c r="H399" s="21"/>
      <c r="I399" s="47"/>
      <c r="J399" s="104"/>
      <c r="K399" s="47"/>
      <c r="L399" s="21"/>
      <c r="M399" s="125"/>
      <c r="N399" s="24"/>
      <c r="O399" s="21"/>
      <c r="P399" s="21"/>
      <c r="Q399" s="21"/>
      <c r="R399" s="21"/>
      <c r="S399" s="21"/>
      <c r="T399" s="21"/>
      <c r="U399" s="21"/>
      <c r="V399" s="21"/>
      <c r="W399" s="21"/>
      <c r="X399" s="21" t="str">
        <f ca="1">IFERROR(IF($T399=Lists!$S$2,SUM(FORMULACIÓN!U399:W399),IF(FORMULACIÓN!$T399=Lists!$S$3,SUM(FORMULACIÓN!V399:W399),IF(FORMULACIÓN!$T399=Lists!$S$4,AVERAGE(FORMULACIÓN!V399:W399),IF(FORMULACIÓN!$T399=Lists!$S$5,OFFSET(U399,0,COUNTA(V399:W399)),IF(FORMULACIÓN!$T399=Lists!$S$6,AVERAGE(V399:W399),""))))),"")</f>
        <v/>
      </c>
      <c r="Y399" s="20" t="str">
        <f ca="1">IF($R399=Lists!$R$3,TEXT(FORMULACIÓN!X399,"00,00%"),IF(FORMULACIÓN!X399=0,0,TEXT(FORMULACIÓN!X399,"##.###")))</f>
        <v/>
      </c>
      <c r="Z399" s="93"/>
      <c r="AA399" s="94"/>
      <c r="AB399" s="95"/>
      <c r="AC399" s="95"/>
      <c r="AD399" s="95"/>
      <c r="AE399" s="95"/>
      <c r="AF399" s="95"/>
      <c r="AG399" s="95"/>
      <c r="AH399" s="95"/>
      <c r="AI399" s="95"/>
      <c r="AJ399" s="95"/>
      <c r="AK399" s="95"/>
      <c r="AL399" s="95"/>
      <c r="AM399" s="95"/>
      <c r="BD399" s="30"/>
      <c r="BE399" s="30"/>
      <c r="BF399" s="30"/>
      <c r="BG399" s="30"/>
      <c r="BH399" s="30"/>
      <c r="BI399" s="30"/>
      <c r="BJ399" s="30"/>
      <c r="BK399" s="30"/>
      <c r="BL399" s="30"/>
      <c r="BM399" s="30"/>
      <c r="BN399" s="105"/>
      <c r="BW399" s="1"/>
    </row>
    <row r="400" spans="1:75" s="32" customFormat="1" ht="15.6" hidden="1">
      <c r="A400" s="20" t="str">
        <f t="shared" si="6"/>
        <v/>
      </c>
      <c r="B400" s="153"/>
      <c r="C400" s="21"/>
      <c r="D400" s="20" t="str">
        <f>IFERROR(VLOOKUP(FORMULACIÓN!C400,Lists!$A$2:$B$6,2,FALSE),"")</f>
        <v/>
      </c>
      <c r="E400" s="21"/>
      <c r="F400" s="21"/>
      <c r="G400" s="21"/>
      <c r="H400" s="21"/>
      <c r="I400" s="47"/>
      <c r="J400" s="104"/>
      <c r="K400" s="47"/>
      <c r="L400" s="21"/>
      <c r="M400" s="125"/>
      <c r="N400" s="24"/>
      <c r="O400" s="21"/>
      <c r="P400" s="21"/>
      <c r="Q400" s="21"/>
      <c r="R400" s="21"/>
      <c r="S400" s="21"/>
      <c r="T400" s="21"/>
      <c r="U400" s="21"/>
      <c r="V400" s="21"/>
      <c r="W400" s="21"/>
      <c r="X400" s="21" t="str">
        <f ca="1">IFERROR(IF($T400=Lists!$S$2,SUM(FORMULACIÓN!U400:W400),IF(FORMULACIÓN!$T400=Lists!$S$3,SUM(FORMULACIÓN!V400:W400),IF(FORMULACIÓN!$T400=Lists!$S$4,AVERAGE(FORMULACIÓN!V400:W400),IF(FORMULACIÓN!$T400=Lists!$S$5,OFFSET(U400,0,COUNTA(V400:W400)),IF(FORMULACIÓN!$T400=Lists!$S$6,AVERAGE(V400:W400),""))))),"")</f>
        <v/>
      </c>
      <c r="Y400" s="20" t="str">
        <f ca="1">IF($R400=Lists!$R$3,TEXT(FORMULACIÓN!X400,"00,00%"),IF(FORMULACIÓN!X400=0,0,TEXT(FORMULACIÓN!X400,"##.###")))</f>
        <v/>
      </c>
      <c r="Z400" s="93"/>
      <c r="AA400" s="94"/>
      <c r="AB400" s="95"/>
      <c r="AC400" s="95"/>
      <c r="AD400" s="95"/>
      <c r="AE400" s="95"/>
      <c r="AF400" s="95"/>
      <c r="AG400" s="95"/>
      <c r="AH400" s="95"/>
      <c r="AI400" s="95"/>
      <c r="AJ400" s="95"/>
      <c r="AK400" s="95"/>
      <c r="AL400" s="95"/>
      <c r="AM400" s="95"/>
      <c r="BD400" s="30"/>
      <c r="BE400" s="30"/>
      <c r="BF400" s="30"/>
      <c r="BG400" s="30"/>
      <c r="BH400" s="30"/>
      <c r="BI400" s="30"/>
      <c r="BJ400" s="30"/>
      <c r="BK400" s="30"/>
      <c r="BL400" s="30"/>
      <c r="BM400" s="30"/>
      <c r="BN400" s="105"/>
      <c r="BW400" s="1"/>
    </row>
    <row r="401" spans="1:75" s="32" customFormat="1" ht="15.6" hidden="1">
      <c r="A401" s="20" t="str">
        <f t="shared" si="6"/>
        <v/>
      </c>
      <c r="B401" s="153"/>
      <c r="C401" s="21"/>
      <c r="D401" s="20" t="str">
        <f>IFERROR(VLOOKUP(FORMULACIÓN!C401,Lists!$A$2:$B$6,2,FALSE),"")</f>
        <v/>
      </c>
      <c r="E401" s="21"/>
      <c r="F401" s="21"/>
      <c r="G401" s="21"/>
      <c r="H401" s="21"/>
      <c r="I401" s="47"/>
      <c r="J401" s="104"/>
      <c r="K401" s="47"/>
      <c r="L401" s="21"/>
      <c r="M401" s="125"/>
      <c r="N401" s="24"/>
      <c r="O401" s="21"/>
      <c r="P401" s="21"/>
      <c r="Q401" s="21"/>
      <c r="R401" s="21"/>
      <c r="S401" s="21"/>
      <c r="T401" s="21"/>
      <c r="U401" s="21"/>
      <c r="V401" s="21"/>
      <c r="W401" s="21"/>
      <c r="X401" s="21" t="str">
        <f ca="1">IFERROR(IF($T401=Lists!$S$2,SUM(FORMULACIÓN!U401:W401),IF(FORMULACIÓN!$T401=Lists!$S$3,SUM(FORMULACIÓN!V401:W401),IF(FORMULACIÓN!$T401=Lists!$S$4,AVERAGE(FORMULACIÓN!V401:W401),IF(FORMULACIÓN!$T401=Lists!$S$5,OFFSET(U401,0,COUNTA(V401:W401)),IF(FORMULACIÓN!$T401=Lists!$S$6,AVERAGE(V401:W401),""))))),"")</f>
        <v/>
      </c>
      <c r="Y401" s="20" t="str">
        <f ca="1">IF($R401=Lists!$R$3,TEXT(FORMULACIÓN!X401,"00,00%"),IF(FORMULACIÓN!X401=0,0,TEXT(FORMULACIÓN!X401,"##.###")))</f>
        <v/>
      </c>
      <c r="Z401" s="93"/>
      <c r="AA401" s="94"/>
      <c r="AB401" s="95"/>
      <c r="AC401" s="95"/>
      <c r="AD401" s="95"/>
      <c r="AE401" s="95"/>
      <c r="AF401" s="95"/>
      <c r="AG401" s="95"/>
      <c r="AH401" s="95"/>
      <c r="AI401" s="95"/>
      <c r="AJ401" s="95"/>
      <c r="AK401" s="95"/>
      <c r="AL401" s="95"/>
      <c r="AM401" s="95"/>
      <c r="BD401" s="30"/>
      <c r="BE401" s="30"/>
      <c r="BF401" s="30"/>
      <c r="BG401" s="30"/>
      <c r="BH401" s="30"/>
      <c r="BI401" s="30"/>
      <c r="BJ401" s="30"/>
      <c r="BK401" s="30"/>
      <c r="BL401" s="30"/>
      <c r="BM401" s="30"/>
      <c r="BN401" s="105"/>
      <c r="BW401" s="1"/>
    </row>
    <row r="402" spans="1:75" s="32" customFormat="1" ht="15.6" hidden="1">
      <c r="A402" s="20" t="str">
        <f t="shared" si="6"/>
        <v/>
      </c>
      <c r="B402" s="153"/>
      <c r="C402" s="21"/>
      <c r="D402" s="20" t="str">
        <f>IFERROR(VLOOKUP(FORMULACIÓN!C402,Lists!$A$2:$B$6,2,FALSE),"")</f>
        <v/>
      </c>
      <c r="E402" s="21"/>
      <c r="F402" s="21"/>
      <c r="G402" s="21"/>
      <c r="H402" s="21"/>
      <c r="I402" s="47"/>
      <c r="J402" s="104"/>
      <c r="K402" s="47"/>
      <c r="L402" s="21"/>
      <c r="M402" s="125"/>
      <c r="N402" s="24"/>
      <c r="O402" s="21"/>
      <c r="P402" s="21"/>
      <c r="Q402" s="21"/>
      <c r="R402" s="21"/>
      <c r="S402" s="21"/>
      <c r="T402" s="21"/>
      <c r="U402" s="21"/>
      <c r="V402" s="21"/>
      <c r="W402" s="21"/>
      <c r="X402" s="21" t="str">
        <f ca="1">IFERROR(IF($T402=Lists!$S$2,SUM(FORMULACIÓN!U402:W402),IF(FORMULACIÓN!$T402=Lists!$S$3,SUM(FORMULACIÓN!V402:W402),IF(FORMULACIÓN!$T402=Lists!$S$4,AVERAGE(FORMULACIÓN!V402:W402),IF(FORMULACIÓN!$T402=Lists!$S$5,OFFSET(U402,0,COUNTA(V402:W402)),IF(FORMULACIÓN!$T402=Lists!$S$6,AVERAGE(V402:W402),""))))),"")</f>
        <v/>
      </c>
      <c r="Y402" s="20" t="str">
        <f ca="1">IF($R402=Lists!$R$3,TEXT(FORMULACIÓN!X402,"00,00%"),IF(FORMULACIÓN!X402=0,0,TEXT(FORMULACIÓN!X402,"##.###")))</f>
        <v/>
      </c>
      <c r="Z402" s="93"/>
      <c r="AA402" s="94"/>
      <c r="AB402" s="95"/>
      <c r="AC402" s="95"/>
      <c r="AD402" s="95"/>
      <c r="AE402" s="95"/>
      <c r="AF402" s="95"/>
      <c r="AG402" s="95"/>
      <c r="AH402" s="95"/>
      <c r="AI402" s="95"/>
      <c r="AJ402" s="95"/>
      <c r="AK402" s="95"/>
      <c r="AL402" s="95"/>
      <c r="AM402" s="95"/>
      <c r="BD402" s="30"/>
      <c r="BE402" s="30"/>
      <c r="BF402" s="30"/>
      <c r="BG402" s="30"/>
      <c r="BH402" s="30"/>
      <c r="BI402" s="30"/>
      <c r="BJ402" s="30"/>
      <c r="BK402" s="30"/>
      <c r="BL402" s="30"/>
      <c r="BM402" s="30"/>
      <c r="BN402" s="105"/>
      <c r="BW402" s="1"/>
    </row>
    <row r="403" spans="1:75" s="32" customFormat="1" ht="15.6" hidden="1">
      <c r="A403" s="20" t="str">
        <f t="shared" si="6"/>
        <v/>
      </c>
      <c r="B403" s="153"/>
      <c r="C403" s="21"/>
      <c r="D403" s="20" t="str">
        <f>IFERROR(VLOOKUP(FORMULACIÓN!C403,Lists!$A$2:$B$6,2,FALSE),"")</f>
        <v/>
      </c>
      <c r="E403" s="21"/>
      <c r="F403" s="21"/>
      <c r="G403" s="21"/>
      <c r="H403" s="21"/>
      <c r="I403" s="47"/>
      <c r="J403" s="104"/>
      <c r="K403" s="47"/>
      <c r="L403" s="21"/>
      <c r="M403" s="125"/>
      <c r="N403" s="24"/>
      <c r="O403" s="21"/>
      <c r="P403" s="21"/>
      <c r="Q403" s="21"/>
      <c r="R403" s="21"/>
      <c r="S403" s="21"/>
      <c r="T403" s="21"/>
      <c r="U403" s="21"/>
      <c r="V403" s="21"/>
      <c r="W403" s="21"/>
      <c r="X403" s="21" t="str">
        <f ca="1">IFERROR(IF($T403=Lists!$S$2,SUM(FORMULACIÓN!U403:W403),IF(FORMULACIÓN!$T403=Lists!$S$3,SUM(FORMULACIÓN!V403:W403),IF(FORMULACIÓN!$T403=Lists!$S$4,AVERAGE(FORMULACIÓN!V403:W403),IF(FORMULACIÓN!$T403=Lists!$S$5,OFFSET(U403,0,COUNTA(V403:W403)),IF(FORMULACIÓN!$T403=Lists!$S$6,AVERAGE(V403:W403),""))))),"")</f>
        <v/>
      </c>
      <c r="Y403" s="20" t="str">
        <f ca="1">IF($R403=Lists!$R$3,TEXT(FORMULACIÓN!X403,"00,00%"),IF(FORMULACIÓN!X403=0,0,TEXT(FORMULACIÓN!X403,"##.###")))</f>
        <v/>
      </c>
      <c r="Z403" s="93"/>
      <c r="AA403" s="94"/>
      <c r="AB403" s="95"/>
      <c r="AC403" s="95"/>
      <c r="AD403" s="95"/>
      <c r="AE403" s="95"/>
      <c r="AF403" s="95"/>
      <c r="AG403" s="95"/>
      <c r="AH403" s="95"/>
      <c r="AI403" s="95"/>
      <c r="AJ403" s="95"/>
      <c r="AK403" s="95"/>
      <c r="AL403" s="95"/>
      <c r="AM403" s="95"/>
      <c r="BD403" s="30"/>
      <c r="BE403" s="30"/>
      <c r="BF403" s="30"/>
      <c r="BG403" s="30"/>
      <c r="BH403" s="30"/>
      <c r="BI403" s="30"/>
      <c r="BJ403" s="30"/>
      <c r="BK403" s="30"/>
      <c r="BL403" s="30"/>
      <c r="BM403" s="30"/>
      <c r="BN403" s="105"/>
      <c r="BW403" s="1"/>
    </row>
    <row r="404" spans="1:75" s="32" customFormat="1" ht="15.6" hidden="1">
      <c r="A404" s="20" t="str">
        <f t="shared" si="6"/>
        <v/>
      </c>
      <c r="B404" s="153"/>
      <c r="C404" s="21"/>
      <c r="D404" s="20" t="str">
        <f>IFERROR(VLOOKUP(FORMULACIÓN!C404,Lists!$A$2:$B$6,2,FALSE),"")</f>
        <v/>
      </c>
      <c r="E404" s="21"/>
      <c r="F404" s="21"/>
      <c r="G404" s="21"/>
      <c r="H404" s="21"/>
      <c r="I404" s="47"/>
      <c r="J404" s="104"/>
      <c r="K404" s="47"/>
      <c r="L404" s="21"/>
      <c r="M404" s="125"/>
      <c r="N404" s="24"/>
      <c r="O404" s="21"/>
      <c r="P404" s="21"/>
      <c r="Q404" s="21"/>
      <c r="R404" s="21"/>
      <c r="S404" s="21"/>
      <c r="T404" s="21"/>
      <c r="U404" s="21"/>
      <c r="V404" s="21"/>
      <c r="W404" s="21"/>
      <c r="X404" s="21" t="str">
        <f ca="1">IFERROR(IF($T404=Lists!$S$2,SUM(FORMULACIÓN!U404:W404),IF(FORMULACIÓN!$T404=Lists!$S$3,SUM(FORMULACIÓN!V404:W404),IF(FORMULACIÓN!$T404=Lists!$S$4,AVERAGE(FORMULACIÓN!V404:W404),IF(FORMULACIÓN!$T404=Lists!$S$5,OFFSET(U404,0,COUNTA(V404:W404)),IF(FORMULACIÓN!$T404=Lists!$S$6,AVERAGE(V404:W404),""))))),"")</f>
        <v/>
      </c>
      <c r="Y404" s="20" t="str">
        <f ca="1">IF($R404=Lists!$R$3,TEXT(FORMULACIÓN!X404,"00,00%"),IF(FORMULACIÓN!X404=0,0,TEXT(FORMULACIÓN!X404,"##.###")))</f>
        <v/>
      </c>
      <c r="Z404" s="93"/>
      <c r="AA404" s="94"/>
      <c r="AB404" s="95"/>
      <c r="AC404" s="95"/>
      <c r="AD404" s="95"/>
      <c r="AE404" s="95"/>
      <c r="AF404" s="95"/>
      <c r="AG404" s="95"/>
      <c r="AH404" s="95"/>
      <c r="AI404" s="95"/>
      <c r="AJ404" s="95"/>
      <c r="AK404" s="95"/>
      <c r="AL404" s="95"/>
      <c r="AM404" s="95"/>
      <c r="BD404" s="30"/>
      <c r="BE404" s="30"/>
      <c r="BF404" s="30"/>
      <c r="BG404" s="30"/>
      <c r="BH404" s="30"/>
      <c r="BI404" s="30"/>
      <c r="BJ404" s="30"/>
      <c r="BK404" s="30"/>
      <c r="BL404" s="30"/>
      <c r="BM404" s="30"/>
      <c r="BN404" s="105"/>
      <c r="BW404" s="1"/>
    </row>
    <row r="405" spans="1:75" s="32" customFormat="1" ht="15.6" hidden="1">
      <c r="A405" s="20" t="str">
        <f t="shared" si="6"/>
        <v/>
      </c>
      <c r="B405" s="153"/>
      <c r="C405" s="21"/>
      <c r="D405" s="20" t="str">
        <f>IFERROR(VLOOKUP(FORMULACIÓN!C405,Lists!$A$2:$B$6,2,FALSE),"")</f>
        <v/>
      </c>
      <c r="E405" s="21"/>
      <c r="F405" s="21"/>
      <c r="G405" s="21"/>
      <c r="H405" s="21"/>
      <c r="I405" s="47"/>
      <c r="J405" s="104"/>
      <c r="K405" s="47"/>
      <c r="L405" s="21"/>
      <c r="M405" s="125"/>
      <c r="N405" s="24"/>
      <c r="O405" s="21"/>
      <c r="P405" s="21"/>
      <c r="Q405" s="21"/>
      <c r="R405" s="21"/>
      <c r="S405" s="21"/>
      <c r="T405" s="21"/>
      <c r="U405" s="21"/>
      <c r="V405" s="21"/>
      <c r="W405" s="21"/>
      <c r="X405" s="21" t="str">
        <f ca="1">IFERROR(IF($T405=Lists!$S$2,SUM(FORMULACIÓN!U405:W405),IF(FORMULACIÓN!$T405=Lists!$S$3,SUM(FORMULACIÓN!V405:W405),IF(FORMULACIÓN!$T405=Lists!$S$4,AVERAGE(FORMULACIÓN!V405:W405),IF(FORMULACIÓN!$T405=Lists!$S$5,OFFSET(U405,0,COUNTA(V405:W405)),IF(FORMULACIÓN!$T405=Lists!$S$6,AVERAGE(V405:W405),""))))),"")</f>
        <v/>
      </c>
      <c r="Y405" s="20" t="str">
        <f ca="1">IF($R405=Lists!$R$3,TEXT(FORMULACIÓN!X405,"00,00%"),IF(FORMULACIÓN!X405=0,0,TEXT(FORMULACIÓN!X405,"##.###")))</f>
        <v/>
      </c>
      <c r="Z405" s="93"/>
      <c r="AA405" s="94"/>
      <c r="AB405" s="95"/>
      <c r="AC405" s="95"/>
      <c r="AD405" s="95"/>
      <c r="AE405" s="95"/>
      <c r="AF405" s="95"/>
      <c r="AG405" s="95"/>
      <c r="AH405" s="95"/>
      <c r="AI405" s="95"/>
      <c r="AJ405" s="95"/>
      <c r="AK405" s="95"/>
      <c r="AL405" s="95"/>
      <c r="AM405" s="95"/>
      <c r="BD405" s="30"/>
      <c r="BE405" s="30"/>
      <c r="BF405" s="30"/>
      <c r="BG405" s="30"/>
      <c r="BH405" s="30"/>
      <c r="BI405" s="30"/>
      <c r="BJ405" s="30"/>
      <c r="BK405" s="30"/>
      <c r="BL405" s="30"/>
      <c r="BM405" s="30"/>
      <c r="BN405" s="105"/>
      <c r="BW405" s="1"/>
    </row>
    <row r="406" spans="1:75" s="32" customFormat="1" ht="15.6" hidden="1">
      <c r="A406" s="20" t="str">
        <f t="shared" si="6"/>
        <v/>
      </c>
      <c r="B406" s="153"/>
      <c r="C406" s="21"/>
      <c r="D406" s="20" t="str">
        <f>IFERROR(VLOOKUP(FORMULACIÓN!C406,Lists!$A$2:$B$6,2,FALSE),"")</f>
        <v/>
      </c>
      <c r="E406" s="21"/>
      <c r="F406" s="21"/>
      <c r="G406" s="21"/>
      <c r="H406" s="21"/>
      <c r="I406" s="47"/>
      <c r="J406" s="104"/>
      <c r="K406" s="47"/>
      <c r="L406" s="21"/>
      <c r="M406" s="125"/>
      <c r="N406" s="24"/>
      <c r="O406" s="21"/>
      <c r="P406" s="21"/>
      <c r="Q406" s="21"/>
      <c r="R406" s="21"/>
      <c r="S406" s="21"/>
      <c r="T406" s="21"/>
      <c r="U406" s="21"/>
      <c r="V406" s="21"/>
      <c r="W406" s="21"/>
      <c r="X406" s="21" t="str">
        <f ca="1">IFERROR(IF($T406=Lists!$S$2,SUM(FORMULACIÓN!U406:W406),IF(FORMULACIÓN!$T406=Lists!$S$3,SUM(FORMULACIÓN!V406:W406),IF(FORMULACIÓN!$T406=Lists!$S$4,AVERAGE(FORMULACIÓN!V406:W406),IF(FORMULACIÓN!$T406=Lists!$S$5,OFFSET(U406,0,COUNTA(V406:W406)),IF(FORMULACIÓN!$T406=Lists!$S$6,AVERAGE(V406:W406),""))))),"")</f>
        <v/>
      </c>
      <c r="Y406" s="20" t="str">
        <f ca="1">IF($R406=Lists!$R$3,TEXT(FORMULACIÓN!X406,"00,00%"),IF(FORMULACIÓN!X406=0,0,TEXT(FORMULACIÓN!X406,"##.###")))</f>
        <v/>
      </c>
      <c r="Z406" s="93"/>
      <c r="AA406" s="94"/>
      <c r="AB406" s="95"/>
      <c r="AC406" s="95"/>
      <c r="AD406" s="95"/>
      <c r="AE406" s="95"/>
      <c r="AF406" s="95"/>
      <c r="AG406" s="95"/>
      <c r="AH406" s="95"/>
      <c r="AI406" s="95"/>
      <c r="AJ406" s="95"/>
      <c r="AK406" s="95"/>
      <c r="AL406" s="95"/>
      <c r="AM406" s="95"/>
      <c r="BD406" s="30"/>
      <c r="BE406" s="30"/>
      <c r="BF406" s="30"/>
      <c r="BG406" s="30"/>
      <c r="BH406" s="30"/>
      <c r="BI406" s="30"/>
      <c r="BJ406" s="30"/>
      <c r="BK406" s="30"/>
      <c r="BL406" s="30"/>
      <c r="BM406" s="30"/>
      <c r="BN406" s="105"/>
      <c r="BW406" s="1"/>
    </row>
    <row r="407" spans="1:75" s="32" customFormat="1" ht="15.6" hidden="1">
      <c r="A407" s="20" t="str">
        <f t="shared" si="6"/>
        <v/>
      </c>
      <c r="B407" s="153"/>
      <c r="C407" s="21"/>
      <c r="D407" s="20" t="str">
        <f>IFERROR(VLOOKUP(FORMULACIÓN!C407,Lists!$A$2:$B$6,2,FALSE),"")</f>
        <v/>
      </c>
      <c r="E407" s="21"/>
      <c r="F407" s="21"/>
      <c r="G407" s="21"/>
      <c r="H407" s="21"/>
      <c r="I407" s="47"/>
      <c r="J407" s="104"/>
      <c r="K407" s="47"/>
      <c r="L407" s="21"/>
      <c r="M407" s="125"/>
      <c r="N407" s="24"/>
      <c r="O407" s="21"/>
      <c r="P407" s="21"/>
      <c r="Q407" s="21"/>
      <c r="R407" s="21"/>
      <c r="S407" s="21"/>
      <c r="T407" s="21"/>
      <c r="U407" s="21"/>
      <c r="V407" s="21"/>
      <c r="W407" s="21"/>
      <c r="X407" s="21" t="str">
        <f ca="1">IFERROR(IF($T407=Lists!$S$2,SUM(FORMULACIÓN!U407:W407),IF(FORMULACIÓN!$T407=Lists!$S$3,SUM(FORMULACIÓN!V407:W407),IF(FORMULACIÓN!$T407=Lists!$S$4,AVERAGE(FORMULACIÓN!V407:W407),IF(FORMULACIÓN!$T407=Lists!$S$5,OFFSET(U407,0,COUNTA(V407:W407)),IF(FORMULACIÓN!$T407=Lists!$S$6,AVERAGE(V407:W407),""))))),"")</f>
        <v/>
      </c>
      <c r="Y407" s="20" t="str">
        <f ca="1">IF($R407=Lists!$R$3,TEXT(FORMULACIÓN!X407,"00,00%"),IF(FORMULACIÓN!X407=0,0,TEXT(FORMULACIÓN!X407,"##.###")))</f>
        <v/>
      </c>
      <c r="Z407" s="93"/>
      <c r="AA407" s="94"/>
      <c r="AB407" s="95"/>
      <c r="AC407" s="95"/>
      <c r="AD407" s="95"/>
      <c r="AE407" s="95"/>
      <c r="AF407" s="95"/>
      <c r="AG407" s="95"/>
      <c r="AH407" s="95"/>
      <c r="AI407" s="95"/>
      <c r="AJ407" s="95"/>
      <c r="AK407" s="95"/>
      <c r="AL407" s="95"/>
      <c r="AM407" s="95"/>
      <c r="BD407" s="30"/>
      <c r="BE407" s="30"/>
      <c r="BF407" s="30"/>
      <c r="BG407" s="30"/>
      <c r="BH407" s="30"/>
      <c r="BI407" s="30"/>
      <c r="BJ407" s="30"/>
      <c r="BK407" s="30"/>
      <c r="BL407" s="30"/>
      <c r="BM407" s="30"/>
      <c r="BN407" s="105"/>
      <c r="BW407" s="1"/>
    </row>
    <row r="408" spans="1:75" s="32" customFormat="1" ht="15.6" hidden="1">
      <c r="A408" s="20" t="str">
        <f t="shared" si="6"/>
        <v/>
      </c>
      <c r="B408" s="153"/>
      <c r="C408" s="21"/>
      <c r="D408" s="20" t="str">
        <f>IFERROR(VLOOKUP(FORMULACIÓN!C408,Lists!$A$2:$B$6,2,FALSE),"")</f>
        <v/>
      </c>
      <c r="E408" s="21"/>
      <c r="F408" s="21"/>
      <c r="G408" s="21"/>
      <c r="H408" s="21"/>
      <c r="I408" s="47"/>
      <c r="J408" s="104"/>
      <c r="K408" s="47"/>
      <c r="L408" s="21"/>
      <c r="M408" s="125"/>
      <c r="N408" s="24"/>
      <c r="O408" s="21"/>
      <c r="P408" s="21"/>
      <c r="Q408" s="21"/>
      <c r="R408" s="21"/>
      <c r="S408" s="21"/>
      <c r="T408" s="21"/>
      <c r="U408" s="21"/>
      <c r="V408" s="21"/>
      <c r="W408" s="21"/>
      <c r="X408" s="21" t="str">
        <f ca="1">IFERROR(IF($T408=Lists!$S$2,SUM(FORMULACIÓN!U408:W408),IF(FORMULACIÓN!$T408=Lists!$S$3,SUM(FORMULACIÓN!V408:W408),IF(FORMULACIÓN!$T408=Lists!$S$4,AVERAGE(FORMULACIÓN!V408:W408),IF(FORMULACIÓN!$T408=Lists!$S$5,OFFSET(U408,0,COUNTA(V408:W408)),IF(FORMULACIÓN!$T408=Lists!$S$6,AVERAGE(V408:W408),""))))),"")</f>
        <v/>
      </c>
      <c r="Y408" s="20" t="str">
        <f ca="1">IF($R408=Lists!$R$3,TEXT(FORMULACIÓN!X408,"00,00%"),IF(FORMULACIÓN!X408=0,0,TEXT(FORMULACIÓN!X408,"##.###")))</f>
        <v/>
      </c>
      <c r="Z408" s="93"/>
      <c r="AA408" s="94"/>
      <c r="AB408" s="95"/>
      <c r="AC408" s="95"/>
      <c r="AD408" s="95"/>
      <c r="AE408" s="95"/>
      <c r="AF408" s="95"/>
      <c r="AG408" s="95"/>
      <c r="AH408" s="95"/>
      <c r="AI408" s="95"/>
      <c r="AJ408" s="95"/>
      <c r="AK408" s="95"/>
      <c r="AL408" s="95"/>
      <c r="AM408" s="95"/>
      <c r="BD408" s="30"/>
      <c r="BE408" s="30"/>
      <c r="BF408" s="30"/>
      <c r="BG408" s="30"/>
      <c r="BH408" s="30"/>
      <c r="BI408" s="30"/>
      <c r="BJ408" s="30"/>
      <c r="BK408" s="30"/>
      <c r="BL408" s="30"/>
      <c r="BM408" s="30"/>
      <c r="BN408" s="105"/>
      <c r="BW408" s="1"/>
    </row>
    <row r="409" spans="1:75" s="32" customFormat="1" ht="15.6" hidden="1">
      <c r="A409" s="20" t="str">
        <f t="shared" si="6"/>
        <v/>
      </c>
      <c r="B409" s="153"/>
      <c r="C409" s="21"/>
      <c r="D409" s="20" t="str">
        <f>IFERROR(VLOOKUP(FORMULACIÓN!C409,Lists!$A$2:$B$6,2,FALSE),"")</f>
        <v/>
      </c>
      <c r="E409" s="21"/>
      <c r="F409" s="21"/>
      <c r="G409" s="21"/>
      <c r="H409" s="21"/>
      <c r="I409" s="47"/>
      <c r="J409" s="104"/>
      <c r="K409" s="47"/>
      <c r="L409" s="21"/>
      <c r="M409" s="125"/>
      <c r="N409" s="24"/>
      <c r="O409" s="21"/>
      <c r="P409" s="21"/>
      <c r="Q409" s="21"/>
      <c r="R409" s="21"/>
      <c r="S409" s="21"/>
      <c r="T409" s="21"/>
      <c r="U409" s="21"/>
      <c r="V409" s="21"/>
      <c r="W409" s="21"/>
      <c r="X409" s="21" t="str">
        <f ca="1">IFERROR(IF($T409=Lists!$S$2,SUM(FORMULACIÓN!U409:W409),IF(FORMULACIÓN!$T409=Lists!$S$3,SUM(FORMULACIÓN!V409:W409),IF(FORMULACIÓN!$T409=Lists!$S$4,AVERAGE(FORMULACIÓN!V409:W409),IF(FORMULACIÓN!$T409=Lists!$S$5,OFFSET(U409,0,COUNTA(V409:W409)),IF(FORMULACIÓN!$T409=Lists!$S$6,AVERAGE(V409:W409),""))))),"")</f>
        <v/>
      </c>
      <c r="Y409" s="20" t="str">
        <f ca="1">IF($R409=Lists!$R$3,TEXT(FORMULACIÓN!X409,"00,00%"),IF(FORMULACIÓN!X409=0,0,TEXT(FORMULACIÓN!X409,"##.###")))</f>
        <v/>
      </c>
      <c r="Z409" s="93"/>
      <c r="AA409" s="94"/>
      <c r="AB409" s="95"/>
      <c r="AC409" s="95"/>
      <c r="AD409" s="95"/>
      <c r="AE409" s="95"/>
      <c r="AF409" s="95"/>
      <c r="AG409" s="95"/>
      <c r="AH409" s="95"/>
      <c r="AI409" s="95"/>
      <c r="AJ409" s="95"/>
      <c r="AK409" s="95"/>
      <c r="AL409" s="95"/>
      <c r="AM409" s="95"/>
      <c r="BD409" s="30"/>
      <c r="BE409" s="30"/>
      <c r="BF409" s="30"/>
      <c r="BG409" s="30"/>
      <c r="BH409" s="30"/>
      <c r="BI409" s="30"/>
      <c r="BJ409" s="30"/>
      <c r="BK409" s="30"/>
      <c r="BL409" s="30"/>
      <c r="BM409" s="30"/>
      <c r="BN409" s="105"/>
      <c r="BW409" s="1"/>
    </row>
    <row r="410" spans="1:75" s="32" customFormat="1" ht="15.6" hidden="1">
      <c r="A410" s="20" t="str">
        <f t="shared" si="6"/>
        <v/>
      </c>
      <c r="B410" s="153"/>
      <c r="C410" s="21"/>
      <c r="D410" s="20" t="str">
        <f>IFERROR(VLOOKUP(FORMULACIÓN!C410,Lists!$A$2:$B$6,2,FALSE),"")</f>
        <v/>
      </c>
      <c r="E410" s="21"/>
      <c r="F410" s="21"/>
      <c r="G410" s="21"/>
      <c r="H410" s="21"/>
      <c r="I410" s="47"/>
      <c r="J410" s="104"/>
      <c r="K410" s="47"/>
      <c r="L410" s="21"/>
      <c r="M410" s="125"/>
      <c r="N410" s="24"/>
      <c r="O410" s="21"/>
      <c r="P410" s="21"/>
      <c r="Q410" s="21"/>
      <c r="R410" s="21"/>
      <c r="S410" s="21"/>
      <c r="T410" s="21"/>
      <c r="U410" s="21"/>
      <c r="V410" s="21"/>
      <c r="W410" s="21"/>
      <c r="X410" s="21" t="str">
        <f ca="1">IFERROR(IF($T410=Lists!$S$2,SUM(FORMULACIÓN!U410:W410),IF(FORMULACIÓN!$T410=Lists!$S$3,SUM(FORMULACIÓN!V410:W410),IF(FORMULACIÓN!$T410=Lists!$S$4,AVERAGE(FORMULACIÓN!V410:W410),IF(FORMULACIÓN!$T410=Lists!$S$5,OFFSET(U410,0,COUNTA(V410:W410)),IF(FORMULACIÓN!$T410=Lists!$S$6,AVERAGE(V410:W410),""))))),"")</f>
        <v/>
      </c>
      <c r="Y410" s="20" t="str">
        <f ca="1">IF($R410=Lists!$R$3,TEXT(FORMULACIÓN!X410,"00,00%"),IF(FORMULACIÓN!X410=0,0,TEXT(FORMULACIÓN!X410,"##.###")))</f>
        <v/>
      </c>
      <c r="Z410" s="93"/>
      <c r="AA410" s="94"/>
      <c r="AB410" s="95"/>
      <c r="AC410" s="95"/>
      <c r="AD410" s="95"/>
      <c r="AE410" s="95"/>
      <c r="AF410" s="95"/>
      <c r="AG410" s="95"/>
      <c r="AH410" s="95"/>
      <c r="AI410" s="95"/>
      <c r="AJ410" s="95"/>
      <c r="AK410" s="95"/>
      <c r="AL410" s="95"/>
      <c r="AM410" s="95"/>
      <c r="BD410" s="30"/>
      <c r="BE410" s="30"/>
      <c r="BF410" s="30"/>
      <c r="BG410" s="30"/>
      <c r="BH410" s="30"/>
      <c r="BI410" s="30"/>
      <c r="BJ410" s="30"/>
      <c r="BK410" s="30"/>
      <c r="BL410" s="30"/>
      <c r="BM410" s="30"/>
      <c r="BN410" s="105"/>
      <c r="BW410" s="1"/>
    </row>
    <row r="411" spans="1:75" s="32" customFormat="1" ht="15.6" hidden="1">
      <c r="A411" s="20" t="str">
        <f t="shared" si="6"/>
        <v/>
      </c>
      <c r="B411" s="153"/>
      <c r="C411" s="21"/>
      <c r="D411" s="20" t="str">
        <f>IFERROR(VLOOKUP(FORMULACIÓN!C411,Lists!$A$2:$B$6,2,FALSE),"")</f>
        <v/>
      </c>
      <c r="E411" s="21"/>
      <c r="F411" s="21"/>
      <c r="G411" s="21"/>
      <c r="H411" s="21"/>
      <c r="I411" s="47"/>
      <c r="J411" s="104"/>
      <c r="K411" s="47"/>
      <c r="L411" s="21"/>
      <c r="M411" s="125"/>
      <c r="N411" s="24"/>
      <c r="O411" s="21"/>
      <c r="P411" s="21"/>
      <c r="Q411" s="21"/>
      <c r="R411" s="21"/>
      <c r="S411" s="21"/>
      <c r="T411" s="21"/>
      <c r="U411" s="21"/>
      <c r="V411" s="21"/>
      <c r="W411" s="21"/>
      <c r="X411" s="21" t="str">
        <f ca="1">IFERROR(IF($T411=Lists!$S$2,SUM(FORMULACIÓN!U411:W411),IF(FORMULACIÓN!$T411=Lists!$S$3,SUM(FORMULACIÓN!V411:W411),IF(FORMULACIÓN!$T411=Lists!$S$4,AVERAGE(FORMULACIÓN!V411:W411),IF(FORMULACIÓN!$T411=Lists!$S$5,OFFSET(U411,0,COUNTA(V411:W411)),IF(FORMULACIÓN!$T411=Lists!$S$6,AVERAGE(V411:W411),""))))),"")</f>
        <v/>
      </c>
      <c r="Y411" s="20" t="str">
        <f ca="1">IF($R411=Lists!$R$3,TEXT(FORMULACIÓN!X411,"00,00%"),IF(FORMULACIÓN!X411=0,0,TEXT(FORMULACIÓN!X411,"##.###")))</f>
        <v/>
      </c>
      <c r="Z411" s="93"/>
      <c r="AA411" s="94"/>
      <c r="AB411" s="95"/>
      <c r="AC411" s="95"/>
      <c r="AD411" s="95"/>
      <c r="AE411" s="95"/>
      <c r="AF411" s="95"/>
      <c r="AG411" s="95"/>
      <c r="AH411" s="95"/>
      <c r="AI411" s="95"/>
      <c r="AJ411" s="95"/>
      <c r="AK411" s="95"/>
      <c r="AL411" s="95"/>
      <c r="AM411" s="95"/>
      <c r="BD411" s="30"/>
      <c r="BE411" s="30"/>
      <c r="BF411" s="30"/>
      <c r="BG411" s="30"/>
      <c r="BH411" s="30"/>
      <c r="BI411" s="30"/>
      <c r="BJ411" s="30"/>
      <c r="BK411" s="30"/>
      <c r="BL411" s="30"/>
      <c r="BM411" s="30"/>
      <c r="BN411" s="105"/>
      <c r="BW411" s="1"/>
    </row>
    <row r="412" spans="1:75" s="32" customFormat="1" ht="15.6" hidden="1">
      <c r="A412" s="20" t="str">
        <f t="shared" si="6"/>
        <v/>
      </c>
      <c r="B412" s="153"/>
      <c r="C412" s="21"/>
      <c r="D412" s="20" t="str">
        <f>IFERROR(VLOOKUP(FORMULACIÓN!C412,Lists!$A$2:$B$6,2,FALSE),"")</f>
        <v/>
      </c>
      <c r="E412" s="21"/>
      <c r="F412" s="21"/>
      <c r="G412" s="21"/>
      <c r="H412" s="21"/>
      <c r="I412" s="47"/>
      <c r="J412" s="104"/>
      <c r="K412" s="47"/>
      <c r="L412" s="21"/>
      <c r="M412" s="125"/>
      <c r="N412" s="24"/>
      <c r="O412" s="21"/>
      <c r="P412" s="21"/>
      <c r="Q412" s="21"/>
      <c r="R412" s="21"/>
      <c r="S412" s="21"/>
      <c r="T412" s="21"/>
      <c r="U412" s="21"/>
      <c r="V412" s="21"/>
      <c r="W412" s="21"/>
      <c r="X412" s="21" t="str">
        <f ca="1">IFERROR(IF($T412=Lists!$S$2,SUM(FORMULACIÓN!U412:W412),IF(FORMULACIÓN!$T412=Lists!$S$3,SUM(FORMULACIÓN!V412:W412),IF(FORMULACIÓN!$T412=Lists!$S$4,AVERAGE(FORMULACIÓN!V412:W412),IF(FORMULACIÓN!$T412=Lists!$S$5,OFFSET(U412,0,COUNTA(V412:W412)),IF(FORMULACIÓN!$T412=Lists!$S$6,AVERAGE(V412:W412),""))))),"")</f>
        <v/>
      </c>
      <c r="Y412" s="20" t="str">
        <f ca="1">IF($R412=Lists!$R$3,TEXT(FORMULACIÓN!X412,"00,00%"),IF(FORMULACIÓN!X412=0,0,TEXT(FORMULACIÓN!X412,"##.###")))</f>
        <v/>
      </c>
      <c r="Z412" s="93"/>
      <c r="AA412" s="94"/>
      <c r="AB412" s="95"/>
      <c r="AC412" s="95"/>
      <c r="AD412" s="95"/>
      <c r="AE412" s="95"/>
      <c r="AF412" s="95"/>
      <c r="AG412" s="95"/>
      <c r="AH412" s="95"/>
      <c r="AI412" s="95"/>
      <c r="AJ412" s="95"/>
      <c r="AK412" s="95"/>
      <c r="AL412" s="95"/>
      <c r="AM412" s="95"/>
      <c r="BD412" s="30"/>
      <c r="BE412" s="30"/>
      <c r="BF412" s="30"/>
      <c r="BG412" s="30"/>
      <c r="BH412" s="30"/>
      <c r="BI412" s="30"/>
      <c r="BJ412" s="30"/>
      <c r="BK412" s="30"/>
      <c r="BL412" s="30"/>
      <c r="BM412" s="30"/>
      <c r="BN412" s="105"/>
      <c r="BW412" s="1"/>
    </row>
    <row r="413" spans="1:75" s="32" customFormat="1" ht="15.6" hidden="1">
      <c r="A413" s="20" t="str">
        <f t="shared" si="6"/>
        <v/>
      </c>
      <c r="B413" s="153"/>
      <c r="C413" s="21"/>
      <c r="D413" s="20" t="str">
        <f>IFERROR(VLOOKUP(FORMULACIÓN!C413,Lists!$A$2:$B$6,2,FALSE),"")</f>
        <v/>
      </c>
      <c r="E413" s="21"/>
      <c r="F413" s="21"/>
      <c r="G413" s="21"/>
      <c r="H413" s="21"/>
      <c r="I413" s="47"/>
      <c r="J413" s="104"/>
      <c r="K413" s="47"/>
      <c r="L413" s="21"/>
      <c r="M413" s="125"/>
      <c r="N413" s="24"/>
      <c r="O413" s="21"/>
      <c r="P413" s="21"/>
      <c r="Q413" s="21"/>
      <c r="R413" s="21"/>
      <c r="S413" s="21"/>
      <c r="T413" s="21"/>
      <c r="U413" s="21"/>
      <c r="V413" s="21"/>
      <c r="W413" s="21"/>
      <c r="X413" s="21" t="str">
        <f ca="1">IFERROR(IF($T413=Lists!$S$2,SUM(FORMULACIÓN!U413:W413),IF(FORMULACIÓN!$T413=Lists!$S$3,SUM(FORMULACIÓN!V413:W413),IF(FORMULACIÓN!$T413=Lists!$S$4,AVERAGE(FORMULACIÓN!V413:W413),IF(FORMULACIÓN!$T413=Lists!$S$5,OFFSET(U413,0,COUNTA(V413:W413)),IF(FORMULACIÓN!$T413=Lists!$S$6,AVERAGE(V413:W413),""))))),"")</f>
        <v/>
      </c>
      <c r="Y413" s="20" t="str">
        <f ca="1">IF($R413=Lists!$R$3,TEXT(FORMULACIÓN!X413,"00,00%"),IF(FORMULACIÓN!X413=0,0,TEXT(FORMULACIÓN!X413,"##.###")))</f>
        <v/>
      </c>
      <c r="Z413" s="93"/>
      <c r="AA413" s="94"/>
      <c r="AB413" s="95"/>
      <c r="AC413" s="95"/>
      <c r="AD413" s="95"/>
      <c r="AE413" s="95"/>
      <c r="AF413" s="95"/>
      <c r="AG413" s="95"/>
      <c r="AH413" s="95"/>
      <c r="AI413" s="95"/>
      <c r="AJ413" s="95"/>
      <c r="AK413" s="95"/>
      <c r="AL413" s="95"/>
      <c r="AM413" s="95"/>
      <c r="BD413" s="30"/>
      <c r="BE413" s="30"/>
      <c r="BF413" s="30"/>
      <c r="BG413" s="30"/>
      <c r="BH413" s="30"/>
      <c r="BI413" s="30"/>
      <c r="BJ413" s="30"/>
      <c r="BK413" s="30"/>
      <c r="BL413" s="30"/>
      <c r="BM413" s="30"/>
      <c r="BN413" s="105"/>
      <c r="BW413" s="1"/>
    </row>
    <row r="414" spans="1:75" s="32" customFormat="1" ht="15.6" hidden="1">
      <c r="A414" s="20" t="str">
        <f t="shared" si="6"/>
        <v/>
      </c>
      <c r="B414" s="153"/>
      <c r="C414" s="21"/>
      <c r="D414" s="20" t="str">
        <f>IFERROR(VLOOKUP(FORMULACIÓN!C414,Lists!$A$2:$B$6,2,FALSE),"")</f>
        <v/>
      </c>
      <c r="E414" s="21"/>
      <c r="F414" s="21"/>
      <c r="G414" s="21"/>
      <c r="H414" s="21"/>
      <c r="I414" s="47"/>
      <c r="J414" s="104"/>
      <c r="K414" s="47"/>
      <c r="L414" s="21"/>
      <c r="M414" s="125"/>
      <c r="N414" s="24"/>
      <c r="O414" s="21"/>
      <c r="P414" s="21"/>
      <c r="Q414" s="21"/>
      <c r="R414" s="21"/>
      <c r="S414" s="21"/>
      <c r="T414" s="21"/>
      <c r="U414" s="21"/>
      <c r="V414" s="21"/>
      <c r="W414" s="21"/>
      <c r="X414" s="21" t="str">
        <f ca="1">IFERROR(IF($T414=Lists!$S$2,SUM(FORMULACIÓN!U414:W414),IF(FORMULACIÓN!$T414=Lists!$S$3,SUM(FORMULACIÓN!V414:W414),IF(FORMULACIÓN!$T414=Lists!$S$4,AVERAGE(FORMULACIÓN!V414:W414),IF(FORMULACIÓN!$T414=Lists!$S$5,OFFSET(U414,0,COUNTA(V414:W414)),IF(FORMULACIÓN!$T414=Lists!$S$6,AVERAGE(V414:W414),""))))),"")</f>
        <v/>
      </c>
      <c r="Y414" s="20" t="str">
        <f ca="1">IF($R414=Lists!$R$3,TEXT(FORMULACIÓN!X414,"00,00%"),IF(FORMULACIÓN!X414=0,0,TEXT(FORMULACIÓN!X414,"##.###")))</f>
        <v/>
      </c>
      <c r="Z414" s="93"/>
      <c r="AA414" s="94"/>
      <c r="AB414" s="95"/>
      <c r="AC414" s="95"/>
      <c r="AD414" s="95"/>
      <c r="AE414" s="95"/>
      <c r="AF414" s="95"/>
      <c r="AG414" s="95"/>
      <c r="AH414" s="95"/>
      <c r="AI414" s="95"/>
      <c r="AJ414" s="95"/>
      <c r="AK414" s="95"/>
      <c r="AL414" s="95"/>
      <c r="AM414" s="95"/>
      <c r="BD414" s="30"/>
      <c r="BE414" s="30"/>
      <c r="BF414" s="30"/>
      <c r="BG414" s="30"/>
      <c r="BH414" s="30"/>
      <c r="BI414" s="30"/>
      <c r="BJ414" s="30"/>
      <c r="BK414" s="30"/>
      <c r="BL414" s="30"/>
      <c r="BM414" s="30"/>
      <c r="BN414" s="105"/>
      <c r="BW414" s="1"/>
    </row>
    <row r="415" spans="1:75" s="32" customFormat="1" ht="15.6" hidden="1">
      <c r="A415" s="20" t="str">
        <f t="shared" si="6"/>
        <v/>
      </c>
      <c r="B415" s="153"/>
      <c r="C415" s="21"/>
      <c r="D415" s="20" t="str">
        <f>IFERROR(VLOOKUP(FORMULACIÓN!C415,Lists!$A$2:$B$6,2,FALSE),"")</f>
        <v/>
      </c>
      <c r="E415" s="21"/>
      <c r="F415" s="21"/>
      <c r="G415" s="21"/>
      <c r="H415" s="21"/>
      <c r="I415" s="47"/>
      <c r="J415" s="104"/>
      <c r="K415" s="47"/>
      <c r="L415" s="21"/>
      <c r="M415" s="125"/>
      <c r="N415" s="24"/>
      <c r="O415" s="21"/>
      <c r="P415" s="21"/>
      <c r="Q415" s="21"/>
      <c r="R415" s="21"/>
      <c r="S415" s="21"/>
      <c r="T415" s="21"/>
      <c r="U415" s="21"/>
      <c r="V415" s="21"/>
      <c r="W415" s="21"/>
      <c r="X415" s="21" t="str">
        <f ca="1">IFERROR(IF($T415=Lists!$S$2,SUM(FORMULACIÓN!U415:W415),IF(FORMULACIÓN!$T415=Lists!$S$3,SUM(FORMULACIÓN!V415:W415),IF(FORMULACIÓN!$T415=Lists!$S$4,AVERAGE(FORMULACIÓN!V415:W415),IF(FORMULACIÓN!$T415=Lists!$S$5,OFFSET(U415,0,COUNTA(V415:W415)),IF(FORMULACIÓN!$T415=Lists!$S$6,AVERAGE(V415:W415),""))))),"")</f>
        <v/>
      </c>
      <c r="Y415" s="20" t="str">
        <f ca="1">IF($R415=Lists!$R$3,TEXT(FORMULACIÓN!X415,"00,00%"),IF(FORMULACIÓN!X415=0,0,TEXT(FORMULACIÓN!X415,"##.###")))</f>
        <v/>
      </c>
      <c r="Z415" s="93"/>
      <c r="AA415" s="94"/>
      <c r="AB415" s="95"/>
      <c r="AC415" s="95"/>
      <c r="AD415" s="95"/>
      <c r="AE415" s="95"/>
      <c r="AF415" s="95"/>
      <c r="AG415" s="95"/>
      <c r="AH415" s="95"/>
      <c r="AI415" s="95"/>
      <c r="AJ415" s="95"/>
      <c r="AK415" s="95"/>
      <c r="AL415" s="95"/>
      <c r="AM415" s="95"/>
      <c r="BD415" s="30"/>
      <c r="BE415" s="30"/>
      <c r="BF415" s="30"/>
      <c r="BG415" s="30"/>
      <c r="BH415" s="30"/>
      <c r="BI415" s="30"/>
      <c r="BJ415" s="30"/>
      <c r="BK415" s="30"/>
      <c r="BL415" s="30"/>
      <c r="BM415" s="30"/>
      <c r="BN415" s="105"/>
      <c r="BW415" s="1"/>
    </row>
    <row r="416" spans="1:75" s="32" customFormat="1" ht="15.6" hidden="1">
      <c r="A416" s="20" t="str">
        <f t="shared" si="6"/>
        <v/>
      </c>
      <c r="B416" s="153"/>
      <c r="C416" s="21"/>
      <c r="D416" s="20" t="str">
        <f>IFERROR(VLOOKUP(FORMULACIÓN!C416,Lists!$A$2:$B$6,2,FALSE),"")</f>
        <v/>
      </c>
      <c r="E416" s="21"/>
      <c r="F416" s="21"/>
      <c r="G416" s="21"/>
      <c r="H416" s="21"/>
      <c r="I416" s="47"/>
      <c r="J416" s="104"/>
      <c r="K416" s="47"/>
      <c r="L416" s="21"/>
      <c r="M416" s="125"/>
      <c r="N416" s="24"/>
      <c r="O416" s="21"/>
      <c r="P416" s="21"/>
      <c r="Q416" s="21"/>
      <c r="R416" s="21"/>
      <c r="S416" s="21"/>
      <c r="T416" s="21"/>
      <c r="U416" s="21"/>
      <c r="V416" s="21"/>
      <c r="W416" s="21"/>
      <c r="X416" s="21" t="str">
        <f ca="1">IFERROR(IF($T416=Lists!$S$2,SUM(FORMULACIÓN!U416:W416),IF(FORMULACIÓN!$T416=Lists!$S$3,SUM(FORMULACIÓN!V416:W416),IF(FORMULACIÓN!$T416=Lists!$S$4,AVERAGE(FORMULACIÓN!V416:W416),IF(FORMULACIÓN!$T416=Lists!$S$5,OFFSET(U416,0,COUNTA(V416:W416)),IF(FORMULACIÓN!$T416=Lists!$S$6,AVERAGE(V416:W416),""))))),"")</f>
        <v/>
      </c>
      <c r="Y416" s="20" t="str">
        <f ca="1">IF($R416=Lists!$R$3,TEXT(FORMULACIÓN!X416,"00,00%"),IF(FORMULACIÓN!X416=0,0,TEXT(FORMULACIÓN!X416,"##.###")))</f>
        <v/>
      </c>
      <c r="Z416" s="93"/>
      <c r="AA416" s="94"/>
      <c r="AB416" s="95"/>
      <c r="AC416" s="95"/>
      <c r="AD416" s="95"/>
      <c r="AE416" s="95"/>
      <c r="AF416" s="95"/>
      <c r="AG416" s="95"/>
      <c r="AH416" s="95"/>
      <c r="AI416" s="95"/>
      <c r="AJ416" s="95"/>
      <c r="AK416" s="95"/>
      <c r="AL416" s="95"/>
      <c r="AM416" s="95"/>
      <c r="BD416" s="30"/>
      <c r="BE416" s="30"/>
      <c r="BF416" s="30"/>
      <c r="BG416" s="30"/>
      <c r="BH416" s="30"/>
      <c r="BI416" s="30"/>
      <c r="BJ416" s="30"/>
      <c r="BK416" s="30"/>
      <c r="BL416" s="30"/>
      <c r="BM416" s="30"/>
      <c r="BN416" s="105"/>
      <c r="BW416" s="1"/>
    </row>
    <row r="417" spans="1:75" s="32" customFormat="1" ht="15.6" hidden="1">
      <c r="A417" s="20" t="str">
        <f t="shared" si="6"/>
        <v/>
      </c>
      <c r="B417" s="153"/>
      <c r="C417" s="21"/>
      <c r="D417" s="20" t="str">
        <f>IFERROR(VLOOKUP(FORMULACIÓN!C417,Lists!$A$2:$B$6,2,FALSE),"")</f>
        <v/>
      </c>
      <c r="E417" s="21"/>
      <c r="F417" s="21"/>
      <c r="G417" s="21"/>
      <c r="H417" s="21"/>
      <c r="I417" s="47"/>
      <c r="J417" s="104"/>
      <c r="K417" s="47"/>
      <c r="L417" s="21"/>
      <c r="M417" s="125"/>
      <c r="N417" s="24"/>
      <c r="O417" s="21"/>
      <c r="P417" s="21"/>
      <c r="Q417" s="21"/>
      <c r="R417" s="21"/>
      <c r="S417" s="21"/>
      <c r="T417" s="21"/>
      <c r="U417" s="21"/>
      <c r="V417" s="21"/>
      <c r="W417" s="21"/>
      <c r="X417" s="21" t="str">
        <f ca="1">IFERROR(IF($T417=Lists!$S$2,SUM(FORMULACIÓN!U417:W417),IF(FORMULACIÓN!$T417=Lists!$S$3,SUM(FORMULACIÓN!V417:W417),IF(FORMULACIÓN!$T417=Lists!$S$4,AVERAGE(FORMULACIÓN!V417:W417),IF(FORMULACIÓN!$T417=Lists!$S$5,OFFSET(U417,0,COUNTA(V417:W417)),IF(FORMULACIÓN!$T417=Lists!$S$6,AVERAGE(V417:W417),""))))),"")</f>
        <v/>
      </c>
      <c r="Y417" s="20" t="str">
        <f ca="1">IF($R417=Lists!$R$3,TEXT(FORMULACIÓN!X417,"00,00%"),IF(FORMULACIÓN!X417=0,0,TEXT(FORMULACIÓN!X417,"##.###")))</f>
        <v/>
      </c>
      <c r="Z417" s="93"/>
      <c r="AA417" s="94"/>
      <c r="AB417" s="95"/>
      <c r="AC417" s="95"/>
      <c r="AD417" s="95"/>
      <c r="AE417" s="95"/>
      <c r="AF417" s="95"/>
      <c r="AG417" s="95"/>
      <c r="AH417" s="95"/>
      <c r="AI417" s="95"/>
      <c r="AJ417" s="95"/>
      <c r="AK417" s="95"/>
      <c r="AL417" s="95"/>
      <c r="AM417" s="95"/>
      <c r="BD417" s="30"/>
      <c r="BE417" s="30"/>
      <c r="BF417" s="30"/>
      <c r="BG417" s="30"/>
      <c r="BH417" s="30"/>
      <c r="BI417" s="30"/>
      <c r="BJ417" s="30"/>
      <c r="BK417" s="30"/>
      <c r="BL417" s="30"/>
      <c r="BM417" s="30"/>
      <c r="BN417" s="105"/>
      <c r="BW417" s="1"/>
    </row>
    <row r="418" spans="1:75" s="32" customFormat="1" ht="15.6" hidden="1">
      <c r="A418" s="20" t="str">
        <f t="shared" si="6"/>
        <v/>
      </c>
      <c r="B418" s="153"/>
      <c r="C418" s="21"/>
      <c r="D418" s="20" t="str">
        <f>IFERROR(VLOOKUP(FORMULACIÓN!C418,Lists!$A$2:$B$6,2,FALSE),"")</f>
        <v/>
      </c>
      <c r="E418" s="21"/>
      <c r="F418" s="21"/>
      <c r="G418" s="21"/>
      <c r="H418" s="21"/>
      <c r="I418" s="47"/>
      <c r="J418" s="104"/>
      <c r="K418" s="47"/>
      <c r="L418" s="21"/>
      <c r="M418" s="125"/>
      <c r="N418" s="24"/>
      <c r="O418" s="21"/>
      <c r="P418" s="21"/>
      <c r="Q418" s="21"/>
      <c r="R418" s="21"/>
      <c r="S418" s="21"/>
      <c r="T418" s="21"/>
      <c r="U418" s="21"/>
      <c r="V418" s="21"/>
      <c r="W418" s="21"/>
      <c r="X418" s="21" t="str">
        <f ca="1">IFERROR(IF($T418=Lists!$S$2,SUM(FORMULACIÓN!U418:W418),IF(FORMULACIÓN!$T418=Lists!$S$3,SUM(FORMULACIÓN!V418:W418),IF(FORMULACIÓN!$T418=Lists!$S$4,AVERAGE(FORMULACIÓN!V418:W418),IF(FORMULACIÓN!$T418=Lists!$S$5,OFFSET(U418,0,COUNTA(V418:W418)),IF(FORMULACIÓN!$T418=Lists!$S$6,AVERAGE(V418:W418),""))))),"")</f>
        <v/>
      </c>
      <c r="Y418" s="20" t="str">
        <f ca="1">IF($R418=Lists!$R$3,TEXT(FORMULACIÓN!X418,"00,00%"),IF(FORMULACIÓN!X418=0,0,TEXT(FORMULACIÓN!X418,"##.###")))</f>
        <v/>
      </c>
      <c r="Z418" s="93"/>
      <c r="AA418" s="94"/>
      <c r="AB418" s="95"/>
      <c r="AC418" s="95"/>
      <c r="AD418" s="95"/>
      <c r="AE418" s="95"/>
      <c r="AF418" s="95"/>
      <c r="AG418" s="95"/>
      <c r="AH418" s="95"/>
      <c r="AI418" s="95"/>
      <c r="AJ418" s="95"/>
      <c r="AK418" s="95"/>
      <c r="AL418" s="95"/>
      <c r="AM418" s="95"/>
      <c r="BD418" s="30"/>
      <c r="BE418" s="30"/>
      <c r="BF418" s="30"/>
      <c r="BG418" s="30"/>
      <c r="BH418" s="30"/>
      <c r="BI418" s="30"/>
      <c r="BJ418" s="30"/>
      <c r="BK418" s="30"/>
      <c r="BL418" s="30"/>
      <c r="BM418" s="30"/>
      <c r="BN418" s="105"/>
      <c r="BW418" s="1"/>
    </row>
    <row r="419" spans="1:75" s="32" customFormat="1" ht="15.6" hidden="1">
      <c r="A419" s="20" t="str">
        <f t="shared" si="6"/>
        <v/>
      </c>
      <c r="B419" s="153"/>
      <c r="C419" s="21"/>
      <c r="D419" s="20" t="str">
        <f>IFERROR(VLOOKUP(FORMULACIÓN!C419,Lists!$A$2:$B$6,2,FALSE),"")</f>
        <v/>
      </c>
      <c r="E419" s="21"/>
      <c r="F419" s="21"/>
      <c r="G419" s="21"/>
      <c r="H419" s="21"/>
      <c r="I419" s="47"/>
      <c r="J419" s="104"/>
      <c r="K419" s="47"/>
      <c r="L419" s="21"/>
      <c r="M419" s="125"/>
      <c r="N419" s="24"/>
      <c r="O419" s="21"/>
      <c r="P419" s="21"/>
      <c r="Q419" s="21"/>
      <c r="R419" s="21"/>
      <c r="S419" s="21"/>
      <c r="T419" s="21"/>
      <c r="U419" s="21"/>
      <c r="V419" s="21"/>
      <c r="W419" s="21"/>
      <c r="X419" s="21" t="str">
        <f ca="1">IFERROR(IF($T419=Lists!$S$2,SUM(FORMULACIÓN!U419:W419),IF(FORMULACIÓN!$T419=Lists!$S$3,SUM(FORMULACIÓN!V419:W419),IF(FORMULACIÓN!$T419=Lists!$S$4,AVERAGE(FORMULACIÓN!V419:W419),IF(FORMULACIÓN!$T419=Lists!$S$5,OFFSET(U419,0,COUNTA(V419:W419)),IF(FORMULACIÓN!$T419=Lists!$S$6,AVERAGE(V419:W419),""))))),"")</f>
        <v/>
      </c>
      <c r="Y419" s="20" t="str">
        <f ca="1">IF($R419=Lists!$R$3,TEXT(FORMULACIÓN!X419,"00,00%"),IF(FORMULACIÓN!X419=0,0,TEXT(FORMULACIÓN!X419,"##.###")))</f>
        <v/>
      </c>
      <c r="Z419" s="93"/>
      <c r="AA419" s="94"/>
      <c r="AB419" s="95"/>
      <c r="AC419" s="95"/>
      <c r="AD419" s="95"/>
      <c r="AE419" s="95"/>
      <c r="AF419" s="95"/>
      <c r="AG419" s="95"/>
      <c r="AH419" s="95"/>
      <c r="AI419" s="95"/>
      <c r="AJ419" s="95"/>
      <c r="AK419" s="95"/>
      <c r="AL419" s="95"/>
      <c r="AM419" s="95"/>
      <c r="BD419" s="30"/>
      <c r="BE419" s="30"/>
      <c r="BF419" s="30"/>
      <c r="BG419" s="30"/>
      <c r="BH419" s="30"/>
      <c r="BI419" s="30"/>
      <c r="BJ419" s="30"/>
      <c r="BK419" s="30"/>
      <c r="BL419" s="30"/>
      <c r="BM419" s="30"/>
      <c r="BN419" s="105"/>
      <c r="BW419" s="1"/>
    </row>
    <row r="420" spans="1:75" s="32" customFormat="1" ht="15.6" hidden="1">
      <c r="A420" s="20" t="str">
        <f t="shared" si="6"/>
        <v/>
      </c>
      <c r="B420" s="153"/>
      <c r="C420" s="21"/>
      <c r="D420" s="20" t="str">
        <f>IFERROR(VLOOKUP(FORMULACIÓN!C420,Lists!$A$2:$B$6,2,FALSE),"")</f>
        <v/>
      </c>
      <c r="E420" s="21"/>
      <c r="F420" s="21"/>
      <c r="G420" s="21"/>
      <c r="H420" s="21"/>
      <c r="I420" s="47"/>
      <c r="J420" s="104"/>
      <c r="K420" s="47"/>
      <c r="L420" s="21"/>
      <c r="M420" s="125"/>
      <c r="N420" s="24"/>
      <c r="O420" s="21"/>
      <c r="P420" s="21"/>
      <c r="Q420" s="21"/>
      <c r="R420" s="21"/>
      <c r="S420" s="21"/>
      <c r="T420" s="21"/>
      <c r="U420" s="21"/>
      <c r="V420" s="21"/>
      <c r="W420" s="21"/>
      <c r="X420" s="21" t="str">
        <f ca="1">IFERROR(IF($T420=Lists!$S$2,SUM(FORMULACIÓN!U420:W420),IF(FORMULACIÓN!$T420=Lists!$S$3,SUM(FORMULACIÓN!V420:W420),IF(FORMULACIÓN!$T420=Lists!$S$4,AVERAGE(FORMULACIÓN!V420:W420),IF(FORMULACIÓN!$T420=Lists!$S$5,OFFSET(U420,0,COUNTA(V420:W420)),IF(FORMULACIÓN!$T420=Lists!$S$6,AVERAGE(V420:W420),""))))),"")</f>
        <v/>
      </c>
      <c r="Y420" s="20" t="str">
        <f ca="1">IF($R420=Lists!$R$3,TEXT(FORMULACIÓN!X420,"00,00%"),IF(FORMULACIÓN!X420=0,0,TEXT(FORMULACIÓN!X420,"##.###")))</f>
        <v/>
      </c>
      <c r="Z420" s="93"/>
      <c r="AA420" s="94"/>
      <c r="AB420" s="95"/>
      <c r="AC420" s="95"/>
      <c r="AD420" s="95"/>
      <c r="AE420" s="95"/>
      <c r="AF420" s="95"/>
      <c r="AG420" s="95"/>
      <c r="AH420" s="95"/>
      <c r="AI420" s="95"/>
      <c r="AJ420" s="95"/>
      <c r="AK420" s="95"/>
      <c r="AL420" s="95"/>
      <c r="AM420" s="95"/>
      <c r="BD420" s="30"/>
      <c r="BE420" s="30"/>
      <c r="BF420" s="30"/>
      <c r="BG420" s="30"/>
      <c r="BH420" s="30"/>
      <c r="BI420" s="30"/>
      <c r="BJ420" s="30"/>
      <c r="BK420" s="30"/>
      <c r="BL420" s="30"/>
      <c r="BM420" s="30"/>
      <c r="BN420" s="105"/>
      <c r="BW420" s="1"/>
    </row>
    <row r="421" spans="1:75" s="32" customFormat="1" ht="15.6" hidden="1">
      <c r="A421" s="20" t="str">
        <f t="shared" si="6"/>
        <v/>
      </c>
      <c r="B421" s="153"/>
      <c r="C421" s="21"/>
      <c r="D421" s="20" t="str">
        <f>IFERROR(VLOOKUP(FORMULACIÓN!C421,Lists!$A$2:$B$6,2,FALSE),"")</f>
        <v/>
      </c>
      <c r="E421" s="21"/>
      <c r="F421" s="21"/>
      <c r="G421" s="21"/>
      <c r="H421" s="21"/>
      <c r="I421" s="47"/>
      <c r="J421" s="104"/>
      <c r="K421" s="47"/>
      <c r="L421" s="21"/>
      <c r="M421" s="125"/>
      <c r="N421" s="24"/>
      <c r="O421" s="21"/>
      <c r="P421" s="21"/>
      <c r="Q421" s="21"/>
      <c r="R421" s="21"/>
      <c r="S421" s="21"/>
      <c r="T421" s="21"/>
      <c r="U421" s="21"/>
      <c r="V421" s="21"/>
      <c r="W421" s="21"/>
      <c r="X421" s="21" t="str">
        <f ca="1">IFERROR(IF($T421=Lists!$S$2,SUM(FORMULACIÓN!U421:W421),IF(FORMULACIÓN!$T421=Lists!$S$3,SUM(FORMULACIÓN!V421:W421),IF(FORMULACIÓN!$T421=Lists!$S$4,AVERAGE(FORMULACIÓN!V421:W421),IF(FORMULACIÓN!$T421=Lists!$S$5,OFFSET(U421,0,COUNTA(V421:W421)),IF(FORMULACIÓN!$T421=Lists!$S$6,AVERAGE(V421:W421),""))))),"")</f>
        <v/>
      </c>
      <c r="Y421" s="20" t="str">
        <f ca="1">IF($R421=Lists!$R$3,TEXT(FORMULACIÓN!X421,"00,00%"),IF(FORMULACIÓN!X421=0,0,TEXT(FORMULACIÓN!X421,"##.###")))</f>
        <v/>
      </c>
      <c r="Z421" s="93"/>
      <c r="AA421" s="94"/>
      <c r="AB421" s="95"/>
      <c r="AC421" s="95"/>
      <c r="AD421" s="95"/>
      <c r="AE421" s="95"/>
      <c r="AF421" s="95"/>
      <c r="AG421" s="95"/>
      <c r="AH421" s="95"/>
      <c r="AI421" s="95"/>
      <c r="AJ421" s="95"/>
      <c r="AK421" s="95"/>
      <c r="AL421" s="95"/>
      <c r="AM421" s="95"/>
      <c r="BD421" s="30"/>
      <c r="BE421" s="30"/>
      <c r="BF421" s="30"/>
      <c r="BG421" s="30"/>
      <c r="BH421" s="30"/>
      <c r="BI421" s="30"/>
      <c r="BJ421" s="30"/>
      <c r="BK421" s="30"/>
      <c r="BL421" s="30"/>
      <c r="BM421" s="30"/>
      <c r="BN421" s="105"/>
      <c r="BW421" s="1"/>
    </row>
    <row r="422" spans="1:75" s="32" customFormat="1" ht="15.6" hidden="1">
      <c r="A422" s="20" t="str">
        <f t="shared" si="6"/>
        <v/>
      </c>
      <c r="B422" s="153"/>
      <c r="C422" s="21"/>
      <c r="D422" s="20" t="str">
        <f>IFERROR(VLOOKUP(FORMULACIÓN!C422,Lists!$A$2:$B$6,2,FALSE),"")</f>
        <v/>
      </c>
      <c r="E422" s="21"/>
      <c r="F422" s="21"/>
      <c r="G422" s="21"/>
      <c r="H422" s="21"/>
      <c r="I422" s="47"/>
      <c r="J422" s="104"/>
      <c r="K422" s="47"/>
      <c r="L422" s="21"/>
      <c r="M422" s="125"/>
      <c r="N422" s="24"/>
      <c r="O422" s="21"/>
      <c r="P422" s="21"/>
      <c r="Q422" s="21"/>
      <c r="R422" s="21"/>
      <c r="S422" s="21"/>
      <c r="T422" s="21"/>
      <c r="U422" s="21"/>
      <c r="V422" s="21"/>
      <c r="W422" s="21"/>
      <c r="X422" s="21" t="str">
        <f ca="1">IFERROR(IF($T422=Lists!$S$2,SUM(FORMULACIÓN!U422:W422),IF(FORMULACIÓN!$T422=Lists!$S$3,SUM(FORMULACIÓN!V422:W422),IF(FORMULACIÓN!$T422=Lists!$S$4,AVERAGE(FORMULACIÓN!V422:W422),IF(FORMULACIÓN!$T422=Lists!$S$5,OFFSET(U422,0,COUNTA(V422:W422)),IF(FORMULACIÓN!$T422=Lists!$S$6,AVERAGE(V422:W422),""))))),"")</f>
        <v/>
      </c>
      <c r="Y422" s="20" t="str">
        <f ca="1">IF($R422=Lists!$R$3,TEXT(FORMULACIÓN!X422,"00,00%"),IF(FORMULACIÓN!X422=0,0,TEXT(FORMULACIÓN!X422,"##.###")))</f>
        <v/>
      </c>
      <c r="Z422" s="93"/>
      <c r="AA422" s="94"/>
      <c r="AB422" s="95"/>
      <c r="AC422" s="95"/>
      <c r="AD422" s="95"/>
      <c r="AE422" s="95"/>
      <c r="AF422" s="95"/>
      <c r="AG422" s="95"/>
      <c r="AH422" s="95"/>
      <c r="AI422" s="95"/>
      <c r="AJ422" s="95"/>
      <c r="AK422" s="95"/>
      <c r="AL422" s="95"/>
      <c r="AM422" s="95"/>
      <c r="BD422" s="30"/>
      <c r="BE422" s="30"/>
      <c r="BF422" s="30"/>
      <c r="BG422" s="30"/>
      <c r="BH422" s="30"/>
      <c r="BI422" s="30"/>
      <c r="BJ422" s="30"/>
      <c r="BK422" s="30"/>
      <c r="BL422" s="30"/>
      <c r="BM422" s="30"/>
      <c r="BN422" s="105"/>
      <c r="BW422" s="1"/>
    </row>
    <row r="423" spans="1:75" s="32" customFormat="1" ht="15.6" hidden="1">
      <c r="A423" s="20" t="str">
        <f t="shared" si="6"/>
        <v/>
      </c>
      <c r="B423" s="153"/>
      <c r="C423" s="21"/>
      <c r="D423" s="20" t="str">
        <f>IFERROR(VLOOKUP(FORMULACIÓN!C423,Lists!$A$2:$B$6,2,FALSE),"")</f>
        <v/>
      </c>
      <c r="E423" s="21"/>
      <c r="F423" s="21"/>
      <c r="G423" s="21"/>
      <c r="H423" s="21"/>
      <c r="I423" s="47"/>
      <c r="J423" s="104"/>
      <c r="K423" s="47"/>
      <c r="L423" s="21"/>
      <c r="M423" s="125"/>
      <c r="N423" s="24"/>
      <c r="O423" s="21"/>
      <c r="P423" s="21"/>
      <c r="Q423" s="21"/>
      <c r="R423" s="21"/>
      <c r="S423" s="21"/>
      <c r="T423" s="21"/>
      <c r="U423" s="21"/>
      <c r="V423" s="21"/>
      <c r="W423" s="21"/>
      <c r="X423" s="21" t="str">
        <f ca="1">IFERROR(IF($T423=Lists!$S$2,SUM(FORMULACIÓN!U423:W423),IF(FORMULACIÓN!$T423=Lists!$S$3,SUM(FORMULACIÓN!V423:W423),IF(FORMULACIÓN!$T423=Lists!$S$4,AVERAGE(FORMULACIÓN!V423:W423),IF(FORMULACIÓN!$T423=Lists!$S$5,OFFSET(U423,0,COUNTA(V423:W423)),IF(FORMULACIÓN!$T423=Lists!$S$6,AVERAGE(V423:W423),""))))),"")</f>
        <v/>
      </c>
      <c r="Y423" s="20" t="str">
        <f ca="1">IF($R423=Lists!$R$3,TEXT(FORMULACIÓN!X423,"00,00%"),IF(FORMULACIÓN!X423=0,0,TEXT(FORMULACIÓN!X423,"##.###")))</f>
        <v/>
      </c>
      <c r="Z423" s="93"/>
      <c r="AA423" s="94"/>
      <c r="AB423" s="95"/>
      <c r="AC423" s="95"/>
      <c r="AD423" s="95"/>
      <c r="AE423" s="95"/>
      <c r="AF423" s="95"/>
      <c r="AG423" s="95"/>
      <c r="AH423" s="95"/>
      <c r="AI423" s="95"/>
      <c r="AJ423" s="95"/>
      <c r="AK423" s="95"/>
      <c r="AL423" s="95"/>
      <c r="AM423" s="95"/>
      <c r="BD423" s="30"/>
      <c r="BE423" s="30"/>
      <c r="BF423" s="30"/>
      <c r="BG423" s="30"/>
      <c r="BH423" s="30"/>
      <c r="BI423" s="30"/>
      <c r="BJ423" s="30"/>
      <c r="BK423" s="30"/>
      <c r="BL423" s="30"/>
      <c r="BM423" s="30"/>
      <c r="BN423" s="105"/>
      <c r="BW423" s="1"/>
    </row>
    <row r="424" spans="1:75" s="32" customFormat="1" ht="15.6" hidden="1">
      <c r="A424" s="20" t="str">
        <f t="shared" si="6"/>
        <v/>
      </c>
      <c r="B424" s="153"/>
      <c r="C424" s="21"/>
      <c r="D424" s="20" t="str">
        <f>IFERROR(VLOOKUP(FORMULACIÓN!C424,Lists!$A$2:$B$6,2,FALSE),"")</f>
        <v/>
      </c>
      <c r="E424" s="21"/>
      <c r="F424" s="21"/>
      <c r="G424" s="21"/>
      <c r="H424" s="21"/>
      <c r="I424" s="47"/>
      <c r="J424" s="104"/>
      <c r="K424" s="47"/>
      <c r="L424" s="21"/>
      <c r="M424" s="125"/>
      <c r="N424" s="24"/>
      <c r="O424" s="21"/>
      <c r="P424" s="21"/>
      <c r="Q424" s="21"/>
      <c r="R424" s="21"/>
      <c r="S424" s="21"/>
      <c r="T424" s="21"/>
      <c r="U424" s="21"/>
      <c r="V424" s="21"/>
      <c r="W424" s="21"/>
      <c r="X424" s="21" t="str">
        <f ca="1">IFERROR(IF($T424=Lists!$S$2,SUM(FORMULACIÓN!U424:W424),IF(FORMULACIÓN!$T424=Lists!$S$3,SUM(FORMULACIÓN!V424:W424),IF(FORMULACIÓN!$T424=Lists!$S$4,AVERAGE(FORMULACIÓN!V424:W424),IF(FORMULACIÓN!$T424=Lists!$S$5,OFFSET(U424,0,COUNTA(V424:W424)),IF(FORMULACIÓN!$T424=Lists!$S$6,AVERAGE(V424:W424),""))))),"")</f>
        <v/>
      </c>
      <c r="Y424" s="20" t="str">
        <f ca="1">IF($R424=Lists!$R$3,TEXT(FORMULACIÓN!X424,"00,00%"),IF(FORMULACIÓN!X424=0,0,TEXT(FORMULACIÓN!X424,"##.###")))</f>
        <v/>
      </c>
      <c r="Z424" s="93"/>
      <c r="AA424" s="94"/>
      <c r="AB424" s="95"/>
      <c r="AC424" s="95"/>
      <c r="AD424" s="95"/>
      <c r="AE424" s="95"/>
      <c r="AF424" s="95"/>
      <c r="AG424" s="95"/>
      <c r="AH424" s="95"/>
      <c r="AI424" s="95"/>
      <c r="AJ424" s="95"/>
      <c r="AK424" s="95"/>
      <c r="AL424" s="95"/>
      <c r="AM424" s="95"/>
      <c r="BD424" s="30"/>
      <c r="BE424" s="30"/>
      <c r="BF424" s="30"/>
      <c r="BG424" s="30"/>
      <c r="BH424" s="30"/>
      <c r="BI424" s="30"/>
      <c r="BJ424" s="30"/>
      <c r="BK424" s="30"/>
      <c r="BL424" s="30"/>
      <c r="BM424" s="30"/>
      <c r="BN424" s="105"/>
      <c r="BW424" s="1"/>
    </row>
    <row r="425" spans="1:75" s="32" customFormat="1" ht="15.6" hidden="1">
      <c r="A425" s="20" t="str">
        <f t="shared" si="6"/>
        <v/>
      </c>
      <c r="B425" s="153"/>
      <c r="C425" s="21"/>
      <c r="D425" s="20" t="str">
        <f>IFERROR(VLOOKUP(FORMULACIÓN!C425,Lists!$A$2:$B$6,2,FALSE),"")</f>
        <v/>
      </c>
      <c r="E425" s="21"/>
      <c r="F425" s="21"/>
      <c r="G425" s="21"/>
      <c r="H425" s="21"/>
      <c r="I425" s="47"/>
      <c r="J425" s="104"/>
      <c r="K425" s="47"/>
      <c r="L425" s="21"/>
      <c r="M425" s="125"/>
      <c r="N425" s="24"/>
      <c r="O425" s="21"/>
      <c r="P425" s="21"/>
      <c r="Q425" s="21"/>
      <c r="R425" s="21"/>
      <c r="S425" s="21"/>
      <c r="T425" s="21"/>
      <c r="U425" s="21"/>
      <c r="V425" s="21"/>
      <c r="W425" s="21"/>
      <c r="X425" s="21" t="str">
        <f ca="1">IFERROR(IF($T425=Lists!$S$2,SUM(FORMULACIÓN!U425:W425),IF(FORMULACIÓN!$T425=Lists!$S$3,SUM(FORMULACIÓN!V425:W425),IF(FORMULACIÓN!$T425=Lists!$S$4,AVERAGE(FORMULACIÓN!V425:W425),IF(FORMULACIÓN!$T425=Lists!$S$5,OFFSET(U425,0,COUNTA(V425:W425)),IF(FORMULACIÓN!$T425=Lists!$S$6,AVERAGE(V425:W425),""))))),"")</f>
        <v/>
      </c>
      <c r="Y425" s="20" t="str">
        <f ca="1">IF($R425=Lists!$R$3,TEXT(FORMULACIÓN!X425,"00,00%"),IF(FORMULACIÓN!X425=0,0,TEXT(FORMULACIÓN!X425,"##.###")))</f>
        <v/>
      </c>
      <c r="Z425" s="93"/>
      <c r="AA425" s="94"/>
      <c r="AB425" s="95"/>
      <c r="AC425" s="95"/>
      <c r="AD425" s="95"/>
      <c r="AE425" s="95"/>
      <c r="AF425" s="95"/>
      <c r="AG425" s="95"/>
      <c r="AH425" s="95"/>
      <c r="AI425" s="95"/>
      <c r="AJ425" s="95"/>
      <c r="AK425" s="95"/>
      <c r="AL425" s="95"/>
      <c r="AM425" s="95"/>
      <c r="BD425" s="30"/>
      <c r="BE425" s="30"/>
      <c r="BF425" s="30"/>
      <c r="BG425" s="30"/>
      <c r="BH425" s="30"/>
      <c r="BI425" s="30"/>
      <c r="BJ425" s="30"/>
      <c r="BK425" s="30"/>
      <c r="BL425" s="30"/>
      <c r="BM425" s="30"/>
      <c r="BN425" s="105"/>
      <c r="BW425" s="1"/>
    </row>
    <row r="426" spans="1:75" s="32" customFormat="1" ht="15.6" hidden="1">
      <c r="A426" s="20" t="str">
        <f t="shared" si="6"/>
        <v/>
      </c>
      <c r="B426" s="153"/>
      <c r="C426" s="21"/>
      <c r="D426" s="20" t="str">
        <f>IFERROR(VLOOKUP(FORMULACIÓN!C426,Lists!$A$2:$B$6,2,FALSE),"")</f>
        <v/>
      </c>
      <c r="E426" s="21"/>
      <c r="F426" s="21"/>
      <c r="G426" s="21"/>
      <c r="H426" s="21"/>
      <c r="I426" s="47"/>
      <c r="J426" s="104"/>
      <c r="K426" s="47"/>
      <c r="L426" s="21"/>
      <c r="M426" s="125"/>
      <c r="N426" s="24"/>
      <c r="O426" s="21"/>
      <c r="P426" s="21"/>
      <c r="Q426" s="21"/>
      <c r="R426" s="21"/>
      <c r="S426" s="21"/>
      <c r="T426" s="21"/>
      <c r="U426" s="21"/>
      <c r="V426" s="21"/>
      <c r="W426" s="21"/>
      <c r="X426" s="21" t="str">
        <f ca="1">IFERROR(IF($T426=Lists!$S$2,SUM(FORMULACIÓN!U426:W426),IF(FORMULACIÓN!$T426=Lists!$S$3,SUM(FORMULACIÓN!V426:W426),IF(FORMULACIÓN!$T426=Lists!$S$4,AVERAGE(FORMULACIÓN!V426:W426),IF(FORMULACIÓN!$T426=Lists!$S$5,OFFSET(U426,0,COUNTA(V426:W426)),IF(FORMULACIÓN!$T426=Lists!$S$6,AVERAGE(V426:W426),""))))),"")</f>
        <v/>
      </c>
      <c r="Y426" s="20" t="str">
        <f ca="1">IF($R426=Lists!$R$3,TEXT(FORMULACIÓN!X426,"00,00%"),IF(FORMULACIÓN!X426=0,0,TEXT(FORMULACIÓN!X426,"##.###")))</f>
        <v/>
      </c>
      <c r="Z426" s="93"/>
      <c r="AA426" s="94"/>
      <c r="AB426" s="95"/>
      <c r="AC426" s="95"/>
      <c r="AD426" s="95"/>
      <c r="AE426" s="95"/>
      <c r="AF426" s="95"/>
      <c r="AG426" s="95"/>
      <c r="AH426" s="95"/>
      <c r="AI426" s="95"/>
      <c r="AJ426" s="95"/>
      <c r="AK426" s="95"/>
      <c r="AL426" s="95"/>
      <c r="AM426" s="95"/>
      <c r="BD426" s="30"/>
      <c r="BE426" s="30"/>
      <c r="BF426" s="30"/>
      <c r="BG426" s="30"/>
      <c r="BH426" s="30"/>
      <c r="BI426" s="30"/>
      <c r="BJ426" s="30"/>
      <c r="BK426" s="30"/>
      <c r="BL426" s="30"/>
      <c r="BM426" s="30"/>
      <c r="BN426" s="105"/>
      <c r="BW426" s="1"/>
    </row>
    <row r="427" spans="1:75" s="32" customFormat="1" ht="15.6" hidden="1">
      <c r="A427" s="20" t="str">
        <f t="shared" si="6"/>
        <v/>
      </c>
      <c r="B427" s="153"/>
      <c r="C427" s="21"/>
      <c r="D427" s="20" t="str">
        <f>IFERROR(VLOOKUP(FORMULACIÓN!C427,Lists!$A$2:$B$6,2,FALSE),"")</f>
        <v/>
      </c>
      <c r="E427" s="21"/>
      <c r="F427" s="21"/>
      <c r="G427" s="21"/>
      <c r="H427" s="21"/>
      <c r="I427" s="47"/>
      <c r="J427" s="104"/>
      <c r="K427" s="47"/>
      <c r="L427" s="21"/>
      <c r="M427" s="125"/>
      <c r="N427" s="24"/>
      <c r="O427" s="21"/>
      <c r="P427" s="21"/>
      <c r="Q427" s="21"/>
      <c r="R427" s="21"/>
      <c r="S427" s="21"/>
      <c r="T427" s="21"/>
      <c r="U427" s="21"/>
      <c r="V427" s="21"/>
      <c r="W427" s="21"/>
      <c r="X427" s="21" t="str">
        <f ca="1">IFERROR(IF($T427=Lists!$S$2,SUM(FORMULACIÓN!U427:W427),IF(FORMULACIÓN!$T427=Lists!$S$3,SUM(FORMULACIÓN!V427:W427),IF(FORMULACIÓN!$T427=Lists!$S$4,AVERAGE(FORMULACIÓN!V427:W427),IF(FORMULACIÓN!$T427=Lists!$S$5,OFFSET(U427,0,COUNTA(V427:W427)),IF(FORMULACIÓN!$T427=Lists!$S$6,AVERAGE(V427:W427),""))))),"")</f>
        <v/>
      </c>
      <c r="Y427" s="20" t="str">
        <f ca="1">IF($R427=Lists!$R$3,TEXT(FORMULACIÓN!X427,"00,00%"),IF(FORMULACIÓN!X427=0,0,TEXT(FORMULACIÓN!X427,"##.###")))</f>
        <v/>
      </c>
      <c r="Z427" s="93"/>
      <c r="AA427" s="94"/>
      <c r="AB427" s="95"/>
      <c r="AC427" s="95"/>
      <c r="AD427" s="95"/>
      <c r="AE427" s="95"/>
      <c r="AF427" s="95"/>
      <c r="AG427" s="95"/>
      <c r="AH427" s="95"/>
      <c r="AI427" s="95"/>
      <c r="AJ427" s="95"/>
      <c r="AK427" s="95"/>
      <c r="AL427" s="95"/>
      <c r="AM427" s="95"/>
      <c r="BD427" s="30"/>
      <c r="BE427" s="30"/>
      <c r="BF427" s="30"/>
      <c r="BG427" s="30"/>
      <c r="BH427" s="30"/>
      <c r="BI427" s="30"/>
      <c r="BJ427" s="30"/>
      <c r="BK427" s="30"/>
      <c r="BL427" s="30"/>
      <c r="BM427" s="30"/>
      <c r="BN427" s="105"/>
      <c r="BW427" s="1"/>
    </row>
    <row r="428" spans="1:75" s="32" customFormat="1" ht="15.6" hidden="1">
      <c r="A428" s="20" t="str">
        <f t="shared" si="6"/>
        <v/>
      </c>
      <c r="B428" s="153"/>
      <c r="C428" s="21"/>
      <c r="D428" s="20" t="str">
        <f>IFERROR(VLOOKUP(FORMULACIÓN!C428,Lists!$A$2:$B$6,2,FALSE),"")</f>
        <v/>
      </c>
      <c r="E428" s="21"/>
      <c r="F428" s="21"/>
      <c r="G428" s="21"/>
      <c r="H428" s="21"/>
      <c r="I428" s="47"/>
      <c r="J428" s="104"/>
      <c r="K428" s="47"/>
      <c r="L428" s="21"/>
      <c r="M428" s="125"/>
      <c r="N428" s="24"/>
      <c r="O428" s="21"/>
      <c r="P428" s="21"/>
      <c r="Q428" s="21"/>
      <c r="R428" s="21"/>
      <c r="S428" s="21"/>
      <c r="T428" s="21"/>
      <c r="U428" s="21"/>
      <c r="V428" s="21"/>
      <c r="W428" s="21"/>
      <c r="X428" s="21" t="str">
        <f ca="1">IFERROR(IF($T428=Lists!$S$2,SUM(FORMULACIÓN!U428:W428),IF(FORMULACIÓN!$T428=Lists!$S$3,SUM(FORMULACIÓN!V428:W428),IF(FORMULACIÓN!$T428=Lists!$S$4,AVERAGE(FORMULACIÓN!V428:W428),IF(FORMULACIÓN!$T428=Lists!$S$5,OFFSET(U428,0,COUNTA(V428:W428)),IF(FORMULACIÓN!$T428=Lists!$S$6,AVERAGE(V428:W428),""))))),"")</f>
        <v/>
      </c>
      <c r="Y428" s="20" t="str">
        <f ca="1">IF($R428=Lists!$R$3,TEXT(FORMULACIÓN!X428,"00,00%"),IF(FORMULACIÓN!X428=0,0,TEXT(FORMULACIÓN!X428,"##.###")))</f>
        <v/>
      </c>
      <c r="Z428" s="93"/>
      <c r="AA428" s="94"/>
      <c r="AB428" s="95"/>
      <c r="AC428" s="95"/>
      <c r="AD428" s="95"/>
      <c r="AE428" s="95"/>
      <c r="AF428" s="95"/>
      <c r="AG428" s="95"/>
      <c r="AH428" s="95"/>
      <c r="AI428" s="95"/>
      <c r="AJ428" s="95"/>
      <c r="AK428" s="95"/>
      <c r="AL428" s="95"/>
      <c r="AM428" s="95"/>
      <c r="BD428" s="30"/>
      <c r="BE428" s="30"/>
      <c r="BF428" s="30"/>
      <c r="BG428" s="30"/>
      <c r="BH428" s="30"/>
      <c r="BI428" s="30"/>
      <c r="BJ428" s="30"/>
      <c r="BK428" s="30"/>
      <c r="BL428" s="30"/>
      <c r="BM428" s="30"/>
      <c r="BN428" s="105"/>
      <c r="BW428" s="1"/>
    </row>
    <row r="429" spans="1:75" s="32" customFormat="1" ht="15.6" hidden="1">
      <c r="A429" s="20" t="str">
        <f t="shared" si="6"/>
        <v/>
      </c>
      <c r="B429" s="153"/>
      <c r="C429" s="21"/>
      <c r="D429" s="20" t="str">
        <f>IFERROR(VLOOKUP(FORMULACIÓN!C429,Lists!$A$2:$B$6,2,FALSE),"")</f>
        <v/>
      </c>
      <c r="E429" s="21"/>
      <c r="F429" s="21"/>
      <c r="G429" s="21"/>
      <c r="H429" s="21"/>
      <c r="I429" s="47"/>
      <c r="J429" s="104"/>
      <c r="K429" s="47"/>
      <c r="L429" s="21"/>
      <c r="M429" s="125"/>
      <c r="N429" s="24"/>
      <c r="O429" s="21"/>
      <c r="P429" s="21"/>
      <c r="Q429" s="21"/>
      <c r="R429" s="21"/>
      <c r="S429" s="21"/>
      <c r="T429" s="21"/>
      <c r="U429" s="21"/>
      <c r="V429" s="21"/>
      <c r="W429" s="21"/>
      <c r="X429" s="21" t="str">
        <f ca="1">IFERROR(IF($T429=Lists!$S$2,SUM(FORMULACIÓN!U429:W429),IF(FORMULACIÓN!$T429=Lists!$S$3,SUM(FORMULACIÓN!V429:W429),IF(FORMULACIÓN!$T429=Lists!$S$4,AVERAGE(FORMULACIÓN!V429:W429),IF(FORMULACIÓN!$T429=Lists!$S$5,OFFSET(U429,0,COUNTA(V429:W429)),IF(FORMULACIÓN!$T429=Lists!$S$6,AVERAGE(V429:W429),""))))),"")</f>
        <v/>
      </c>
      <c r="Y429" s="20" t="str">
        <f ca="1">IF($R429=Lists!$R$3,TEXT(FORMULACIÓN!X429,"00,00%"),IF(FORMULACIÓN!X429=0,0,TEXT(FORMULACIÓN!X429,"##.###")))</f>
        <v/>
      </c>
      <c r="Z429" s="93"/>
      <c r="AA429" s="94"/>
      <c r="AB429" s="95"/>
      <c r="AC429" s="95"/>
      <c r="AD429" s="95"/>
      <c r="AE429" s="95"/>
      <c r="AF429" s="95"/>
      <c r="AG429" s="95"/>
      <c r="AH429" s="95"/>
      <c r="AI429" s="95"/>
      <c r="AJ429" s="95"/>
      <c r="AK429" s="95"/>
      <c r="AL429" s="95"/>
      <c r="AM429" s="95"/>
      <c r="BD429" s="30"/>
      <c r="BE429" s="30"/>
      <c r="BF429" s="30"/>
      <c r="BG429" s="30"/>
      <c r="BH429" s="30"/>
      <c r="BI429" s="30"/>
      <c r="BJ429" s="30"/>
      <c r="BK429" s="30"/>
      <c r="BL429" s="30"/>
      <c r="BM429" s="30"/>
      <c r="BN429" s="105"/>
      <c r="BW429" s="1"/>
    </row>
    <row r="430" spans="1:75" s="32" customFormat="1" ht="15.6" hidden="1">
      <c r="A430" s="20" t="str">
        <f t="shared" si="6"/>
        <v/>
      </c>
      <c r="B430" s="153"/>
      <c r="C430" s="21"/>
      <c r="D430" s="20" t="str">
        <f>IFERROR(VLOOKUP(FORMULACIÓN!C430,Lists!$A$2:$B$6,2,FALSE),"")</f>
        <v/>
      </c>
      <c r="E430" s="21"/>
      <c r="F430" s="21"/>
      <c r="G430" s="21"/>
      <c r="H430" s="21"/>
      <c r="I430" s="47"/>
      <c r="J430" s="104"/>
      <c r="K430" s="47"/>
      <c r="L430" s="21"/>
      <c r="M430" s="125"/>
      <c r="N430" s="24"/>
      <c r="O430" s="21"/>
      <c r="P430" s="21"/>
      <c r="Q430" s="21"/>
      <c r="R430" s="21"/>
      <c r="S430" s="21"/>
      <c r="T430" s="21"/>
      <c r="U430" s="21"/>
      <c r="V430" s="21"/>
      <c r="W430" s="21"/>
      <c r="X430" s="21" t="str">
        <f ca="1">IFERROR(IF($T430=Lists!$S$2,SUM(FORMULACIÓN!U430:W430),IF(FORMULACIÓN!$T430=Lists!$S$3,SUM(FORMULACIÓN!V430:W430),IF(FORMULACIÓN!$T430=Lists!$S$4,AVERAGE(FORMULACIÓN!V430:W430),IF(FORMULACIÓN!$T430=Lists!$S$5,OFFSET(U430,0,COUNTA(V430:W430)),IF(FORMULACIÓN!$T430=Lists!$S$6,AVERAGE(V430:W430),""))))),"")</f>
        <v/>
      </c>
      <c r="Y430" s="20" t="str">
        <f ca="1">IF($R430=Lists!$R$3,TEXT(FORMULACIÓN!X430,"00,00%"),IF(FORMULACIÓN!X430=0,0,TEXT(FORMULACIÓN!X430,"##.###")))</f>
        <v/>
      </c>
      <c r="Z430" s="93"/>
      <c r="AA430" s="94"/>
      <c r="AB430" s="95"/>
      <c r="AC430" s="95"/>
      <c r="AD430" s="95"/>
      <c r="AE430" s="95"/>
      <c r="AF430" s="95"/>
      <c r="AG430" s="95"/>
      <c r="AH430" s="95"/>
      <c r="AI430" s="95"/>
      <c r="AJ430" s="95"/>
      <c r="AK430" s="95"/>
      <c r="AL430" s="95"/>
      <c r="AM430" s="95"/>
      <c r="BD430" s="30"/>
      <c r="BE430" s="30"/>
      <c r="BF430" s="30"/>
      <c r="BG430" s="30"/>
      <c r="BH430" s="30"/>
      <c r="BI430" s="30"/>
      <c r="BJ430" s="30"/>
      <c r="BK430" s="30"/>
      <c r="BL430" s="30"/>
      <c r="BM430" s="30"/>
      <c r="BN430" s="105"/>
      <c r="BW430" s="1"/>
    </row>
    <row r="431" spans="1:75" s="32" customFormat="1" ht="15.6" hidden="1">
      <c r="A431" s="20" t="str">
        <f t="shared" si="6"/>
        <v/>
      </c>
      <c r="B431" s="153"/>
      <c r="C431" s="21"/>
      <c r="D431" s="20" t="str">
        <f>IFERROR(VLOOKUP(FORMULACIÓN!C431,Lists!$A$2:$B$6,2,FALSE),"")</f>
        <v/>
      </c>
      <c r="E431" s="21"/>
      <c r="F431" s="21"/>
      <c r="G431" s="21"/>
      <c r="H431" s="21"/>
      <c r="I431" s="47"/>
      <c r="J431" s="104"/>
      <c r="K431" s="47"/>
      <c r="L431" s="21"/>
      <c r="M431" s="125"/>
      <c r="N431" s="24"/>
      <c r="O431" s="21"/>
      <c r="P431" s="21"/>
      <c r="Q431" s="21"/>
      <c r="R431" s="21"/>
      <c r="S431" s="21"/>
      <c r="T431" s="21"/>
      <c r="U431" s="21"/>
      <c r="V431" s="21"/>
      <c r="W431" s="21"/>
      <c r="X431" s="21" t="str">
        <f ca="1">IFERROR(IF($T431=Lists!$S$2,SUM(FORMULACIÓN!U431:W431),IF(FORMULACIÓN!$T431=Lists!$S$3,SUM(FORMULACIÓN!V431:W431),IF(FORMULACIÓN!$T431=Lists!$S$4,AVERAGE(FORMULACIÓN!V431:W431),IF(FORMULACIÓN!$T431=Lists!$S$5,OFFSET(U431,0,COUNTA(V431:W431)),IF(FORMULACIÓN!$T431=Lists!$S$6,AVERAGE(V431:W431),""))))),"")</f>
        <v/>
      </c>
      <c r="Y431" s="20" t="str">
        <f ca="1">IF($R431=Lists!$R$3,TEXT(FORMULACIÓN!X431,"00,00%"),IF(FORMULACIÓN!X431=0,0,TEXT(FORMULACIÓN!X431,"##.###")))</f>
        <v/>
      </c>
      <c r="Z431" s="93"/>
      <c r="AA431" s="94"/>
      <c r="AB431" s="95"/>
      <c r="AC431" s="95"/>
      <c r="AD431" s="95"/>
      <c r="AE431" s="95"/>
      <c r="AF431" s="95"/>
      <c r="AG431" s="95"/>
      <c r="AH431" s="95"/>
      <c r="AI431" s="95"/>
      <c r="AJ431" s="95"/>
      <c r="AK431" s="95"/>
      <c r="AL431" s="95"/>
      <c r="AM431" s="95"/>
      <c r="BD431" s="30"/>
      <c r="BE431" s="30"/>
      <c r="BF431" s="30"/>
      <c r="BG431" s="30"/>
      <c r="BH431" s="30"/>
      <c r="BI431" s="30"/>
      <c r="BJ431" s="30"/>
      <c r="BK431" s="30"/>
      <c r="BL431" s="30"/>
      <c r="BM431" s="30"/>
      <c r="BN431" s="105"/>
      <c r="BW431" s="1"/>
    </row>
    <row r="432" spans="1:75" s="32" customFormat="1" ht="15.6" hidden="1">
      <c r="A432" s="20" t="str">
        <f t="shared" si="6"/>
        <v/>
      </c>
      <c r="B432" s="153"/>
      <c r="C432" s="21"/>
      <c r="D432" s="20" t="str">
        <f>IFERROR(VLOOKUP(FORMULACIÓN!C432,Lists!$A$2:$B$6,2,FALSE),"")</f>
        <v/>
      </c>
      <c r="E432" s="21"/>
      <c r="F432" s="21"/>
      <c r="G432" s="21"/>
      <c r="H432" s="21"/>
      <c r="I432" s="47"/>
      <c r="J432" s="104"/>
      <c r="K432" s="47"/>
      <c r="L432" s="21"/>
      <c r="M432" s="125"/>
      <c r="N432" s="24"/>
      <c r="O432" s="21"/>
      <c r="P432" s="21"/>
      <c r="Q432" s="21"/>
      <c r="R432" s="21"/>
      <c r="S432" s="21"/>
      <c r="T432" s="21"/>
      <c r="U432" s="21"/>
      <c r="V432" s="21"/>
      <c r="W432" s="21"/>
      <c r="X432" s="21" t="str">
        <f ca="1">IFERROR(IF($T432=Lists!$S$2,SUM(FORMULACIÓN!U432:W432),IF(FORMULACIÓN!$T432=Lists!$S$3,SUM(FORMULACIÓN!V432:W432),IF(FORMULACIÓN!$T432=Lists!$S$4,AVERAGE(FORMULACIÓN!V432:W432),IF(FORMULACIÓN!$T432=Lists!$S$5,OFFSET(U432,0,COUNTA(V432:W432)),IF(FORMULACIÓN!$T432=Lists!$S$6,AVERAGE(V432:W432),""))))),"")</f>
        <v/>
      </c>
      <c r="Y432" s="20" t="str">
        <f ca="1">IF($R432=Lists!$R$3,TEXT(FORMULACIÓN!X432,"00,00%"),IF(FORMULACIÓN!X432=0,0,TEXT(FORMULACIÓN!X432,"##.###")))</f>
        <v/>
      </c>
      <c r="Z432" s="93"/>
      <c r="AA432" s="94"/>
      <c r="AB432" s="95"/>
      <c r="AC432" s="95"/>
      <c r="AD432" s="95"/>
      <c r="AE432" s="95"/>
      <c r="AF432" s="95"/>
      <c r="AG432" s="95"/>
      <c r="AH432" s="95"/>
      <c r="AI432" s="95"/>
      <c r="AJ432" s="95"/>
      <c r="AK432" s="95"/>
      <c r="AL432" s="95"/>
      <c r="AM432" s="95"/>
      <c r="BD432" s="30"/>
      <c r="BE432" s="30"/>
      <c r="BF432" s="30"/>
      <c r="BG432" s="30"/>
      <c r="BH432" s="30"/>
      <c r="BI432" s="30"/>
      <c r="BJ432" s="30"/>
      <c r="BK432" s="30"/>
      <c r="BL432" s="30"/>
      <c r="BM432" s="30"/>
      <c r="BN432" s="105"/>
      <c r="BW432" s="1"/>
    </row>
    <row r="433" spans="1:75" s="32" customFormat="1" ht="15.6" hidden="1">
      <c r="A433" s="20" t="str">
        <f t="shared" si="6"/>
        <v/>
      </c>
      <c r="B433" s="153"/>
      <c r="C433" s="21"/>
      <c r="D433" s="20" t="str">
        <f>IFERROR(VLOOKUP(FORMULACIÓN!C433,Lists!$A$2:$B$6,2,FALSE),"")</f>
        <v/>
      </c>
      <c r="E433" s="21"/>
      <c r="F433" s="21"/>
      <c r="G433" s="21"/>
      <c r="H433" s="21"/>
      <c r="I433" s="47"/>
      <c r="J433" s="104"/>
      <c r="K433" s="47"/>
      <c r="L433" s="21"/>
      <c r="M433" s="125"/>
      <c r="N433" s="24"/>
      <c r="O433" s="21"/>
      <c r="P433" s="21"/>
      <c r="Q433" s="21"/>
      <c r="R433" s="21"/>
      <c r="S433" s="21"/>
      <c r="T433" s="21"/>
      <c r="U433" s="21"/>
      <c r="V433" s="21"/>
      <c r="W433" s="21"/>
      <c r="X433" s="21" t="str">
        <f ca="1">IFERROR(IF($T433=Lists!$S$2,SUM(FORMULACIÓN!U433:W433),IF(FORMULACIÓN!$T433=Lists!$S$3,SUM(FORMULACIÓN!V433:W433),IF(FORMULACIÓN!$T433=Lists!$S$4,AVERAGE(FORMULACIÓN!V433:W433),IF(FORMULACIÓN!$T433=Lists!$S$5,OFFSET(U433,0,COUNTA(V433:W433)),IF(FORMULACIÓN!$T433=Lists!$S$6,AVERAGE(V433:W433),""))))),"")</f>
        <v/>
      </c>
      <c r="Y433" s="20" t="str">
        <f ca="1">IF($R433=Lists!$R$3,TEXT(FORMULACIÓN!X433,"00,00%"),IF(FORMULACIÓN!X433=0,0,TEXT(FORMULACIÓN!X433,"##.###")))</f>
        <v/>
      </c>
      <c r="Z433" s="93"/>
      <c r="AA433" s="94"/>
      <c r="AB433" s="95"/>
      <c r="AC433" s="95"/>
      <c r="AD433" s="95"/>
      <c r="AE433" s="95"/>
      <c r="AF433" s="95"/>
      <c r="AG433" s="95"/>
      <c r="AH433" s="95"/>
      <c r="AI433" s="95"/>
      <c r="AJ433" s="95"/>
      <c r="AK433" s="95"/>
      <c r="AL433" s="95"/>
      <c r="AM433" s="95"/>
      <c r="BD433" s="30"/>
      <c r="BE433" s="30"/>
      <c r="BF433" s="30"/>
      <c r="BG433" s="30"/>
      <c r="BH433" s="30"/>
      <c r="BI433" s="30"/>
      <c r="BJ433" s="30"/>
      <c r="BK433" s="30"/>
      <c r="BL433" s="30"/>
      <c r="BM433" s="30"/>
      <c r="BN433" s="105"/>
      <c r="BW433" s="1"/>
    </row>
    <row r="434" spans="1:75" s="32" customFormat="1" ht="15.6" hidden="1">
      <c r="A434" s="20" t="str">
        <f t="shared" si="6"/>
        <v/>
      </c>
      <c r="B434" s="153"/>
      <c r="C434" s="21"/>
      <c r="D434" s="20" t="str">
        <f>IFERROR(VLOOKUP(FORMULACIÓN!C434,Lists!$A$2:$B$6,2,FALSE),"")</f>
        <v/>
      </c>
      <c r="E434" s="21"/>
      <c r="F434" s="21"/>
      <c r="G434" s="21"/>
      <c r="H434" s="21"/>
      <c r="I434" s="47"/>
      <c r="J434" s="104"/>
      <c r="K434" s="47"/>
      <c r="L434" s="21"/>
      <c r="M434" s="125"/>
      <c r="N434" s="24"/>
      <c r="O434" s="21"/>
      <c r="P434" s="21"/>
      <c r="Q434" s="21"/>
      <c r="R434" s="21"/>
      <c r="S434" s="21"/>
      <c r="T434" s="21"/>
      <c r="U434" s="21"/>
      <c r="V434" s="21"/>
      <c r="W434" s="21"/>
      <c r="X434" s="21" t="str">
        <f ca="1">IFERROR(IF($T434=Lists!$S$2,SUM(FORMULACIÓN!U434:W434),IF(FORMULACIÓN!$T434=Lists!$S$3,SUM(FORMULACIÓN!V434:W434),IF(FORMULACIÓN!$T434=Lists!$S$4,AVERAGE(FORMULACIÓN!V434:W434),IF(FORMULACIÓN!$T434=Lists!$S$5,OFFSET(U434,0,COUNTA(V434:W434)),IF(FORMULACIÓN!$T434=Lists!$S$6,AVERAGE(V434:W434),""))))),"")</f>
        <v/>
      </c>
      <c r="Y434" s="20" t="str">
        <f ca="1">IF($R434=Lists!$R$3,TEXT(FORMULACIÓN!X434,"00,00%"),IF(FORMULACIÓN!X434=0,0,TEXT(FORMULACIÓN!X434,"##.###")))</f>
        <v/>
      </c>
      <c r="Z434" s="93"/>
      <c r="AA434" s="94"/>
      <c r="AB434" s="95"/>
      <c r="AC434" s="95"/>
      <c r="AD434" s="95"/>
      <c r="AE434" s="95"/>
      <c r="AF434" s="95"/>
      <c r="AG434" s="95"/>
      <c r="AH434" s="95"/>
      <c r="AI434" s="95"/>
      <c r="AJ434" s="95"/>
      <c r="AK434" s="95"/>
      <c r="AL434" s="95"/>
      <c r="AM434" s="95"/>
      <c r="BD434" s="30"/>
      <c r="BE434" s="30"/>
      <c r="BF434" s="30"/>
      <c r="BG434" s="30"/>
      <c r="BH434" s="30"/>
      <c r="BI434" s="30"/>
      <c r="BJ434" s="30"/>
      <c r="BK434" s="30"/>
      <c r="BL434" s="30"/>
      <c r="BM434" s="30"/>
      <c r="BN434" s="105"/>
      <c r="BW434" s="1"/>
    </row>
    <row r="435" spans="1:75" s="32" customFormat="1" ht="15.6" hidden="1">
      <c r="A435" s="20" t="str">
        <f t="shared" si="6"/>
        <v/>
      </c>
      <c r="B435" s="153"/>
      <c r="C435" s="21"/>
      <c r="D435" s="20" t="str">
        <f>IFERROR(VLOOKUP(FORMULACIÓN!C435,Lists!$A$2:$B$6,2,FALSE),"")</f>
        <v/>
      </c>
      <c r="E435" s="21"/>
      <c r="F435" s="21"/>
      <c r="G435" s="21"/>
      <c r="H435" s="21"/>
      <c r="I435" s="47"/>
      <c r="J435" s="104"/>
      <c r="K435" s="47"/>
      <c r="L435" s="21"/>
      <c r="M435" s="125"/>
      <c r="N435" s="24"/>
      <c r="O435" s="21"/>
      <c r="P435" s="21"/>
      <c r="Q435" s="21"/>
      <c r="R435" s="21"/>
      <c r="S435" s="21"/>
      <c r="T435" s="21"/>
      <c r="U435" s="21"/>
      <c r="V435" s="21"/>
      <c r="W435" s="21"/>
      <c r="X435" s="21" t="str">
        <f ca="1">IFERROR(IF($T435=Lists!$S$2,SUM(FORMULACIÓN!U435:W435),IF(FORMULACIÓN!$T435=Lists!$S$3,SUM(FORMULACIÓN!V435:W435),IF(FORMULACIÓN!$T435=Lists!$S$4,AVERAGE(FORMULACIÓN!V435:W435),IF(FORMULACIÓN!$T435=Lists!$S$5,OFFSET(U435,0,COUNTA(V435:W435)),IF(FORMULACIÓN!$T435=Lists!$S$6,AVERAGE(V435:W435),""))))),"")</f>
        <v/>
      </c>
      <c r="Y435" s="20" t="str">
        <f ca="1">IF($R435=Lists!$R$3,TEXT(FORMULACIÓN!X435,"00,00%"),IF(FORMULACIÓN!X435=0,0,TEXT(FORMULACIÓN!X435,"##.###")))</f>
        <v/>
      </c>
      <c r="Z435" s="93"/>
      <c r="AA435" s="94"/>
      <c r="AB435" s="95"/>
      <c r="AC435" s="95"/>
      <c r="AD435" s="95"/>
      <c r="AE435" s="95"/>
      <c r="AF435" s="95"/>
      <c r="AG435" s="95"/>
      <c r="AH435" s="95"/>
      <c r="AI435" s="95"/>
      <c r="AJ435" s="95"/>
      <c r="AK435" s="95"/>
      <c r="AL435" s="95"/>
      <c r="AM435" s="95"/>
      <c r="BD435" s="30"/>
      <c r="BE435" s="30"/>
      <c r="BF435" s="30"/>
      <c r="BG435" s="30"/>
      <c r="BH435" s="30"/>
      <c r="BI435" s="30"/>
      <c r="BJ435" s="30"/>
      <c r="BK435" s="30"/>
      <c r="BL435" s="30"/>
      <c r="BM435" s="30"/>
      <c r="BN435" s="105"/>
      <c r="BW435" s="1"/>
    </row>
    <row r="436" spans="1:75" s="32" customFormat="1" ht="15.6" hidden="1">
      <c r="A436" s="20" t="str">
        <f t="shared" si="6"/>
        <v/>
      </c>
      <c r="B436" s="153"/>
      <c r="C436" s="21"/>
      <c r="D436" s="20" t="str">
        <f>IFERROR(VLOOKUP(FORMULACIÓN!C436,Lists!$A$2:$B$6,2,FALSE),"")</f>
        <v/>
      </c>
      <c r="E436" s="21"/>
      <c r="F436" s="21"/>
      <c r="G436" s="21"/>
      <c r="H436" s="21"/>
      <c r="I436" s="47"/>
      <c r="J436" s="104"/>
      <c r="K436" s="47"/>
      <c r="L436" s="21"/>
      <c r="M436" s="125"/>
      <c r="N436" s="24"/>
      <c r="O436" s="21"/>
      <c r="P436" s="21"/>
      <c r="Q436" s="21"/>
      <c r="R436" s="21"/>
      <c r="S436" s="21"/>
      <c r="T436" s="21"/>
      <c r="U436" s="21"/>
      <c r="V436" s="21"/>
      <c r="W436" s="21"/>
      <c r="X436" s="21" t="str">
        <f ca="1">IFERROR(IF($T436=Lists!$S$2,SUM(FORMULACIÓN!U436:W436),IF(FORMULACIÓN!$T436=Lists!$S$3,SUM(FORMULACIÓN!V436:W436),IF(FORMULACIÓN!$T436=Lists!$S$4,AVERAGE(FORMULACIÓN!V436:W436),IF(FORMULACIÓN!$T436=Lists!$S$5,OFFSET(U436,0,COUNTA(V436:W436)),IF(FORMULACIÓN!$T436=Lists!$S$6,AVERAGE(V436:W436),""))))),"")</f>
        <v/>
      </c>
      <c r="Y436" s="20" t="str">
        <f ca="1">IF($R436=Lists!$R$3,TEXT(FORMULACIÓN!X436,"00,00%"),IF(FORMULACIÓN!X436=0,0,TEXT(FORMULACIÓN!X436,"##.###")))</f>
        <v/>
      </c>
      <c r="Z436" s="93"/>
      <c r="AA436" s="94"/>
      <c r="AB436" s="95"/>
      <c r="AC436" s="95"/>
      <c r="AD436" s="95"/>
      <c r="AE436" s="95"/>
      <c r="AF436" s="95"/>
      <c r="AG436" s="95"/>
      <c r="AH436" s="95"/>
      <c r="AI436" s="95"/>
      <c r="AJ436" s="95"/>
      <c r="AK436" s="95"/>
      <c r="AL436" s="95"/>
      <c r="AM436" s="95"/>
      <c r="BD436" s="30"/>
      <c r="BE436" s="30"/>
      <c r="BF436" s="30"/>
      <c r="BG436" s="30"/>
      <c r="BH436" s="30"/>
      <c r="BI436" s="30"/>
      <c r="BJ436" s="30"/>
      <c r="BK436" s="30"/>
      <c r="BL436" s="30"/>
      <c r="BM436" s="30"/>
      <c r="BN436" s="105"/>
      <c r="BW436" s="1"/>
    </row>
    <row r="437" spans="1:75" s="32" customFormat="1" ht="15.6" hidden="1">
      <c r="A437" s="20" t="str">
        <f t="shared" si="6"/>
        <v/>
      </c>
      <c r="B437" s="153"/>
      <c r="C437" s="21"/>
      <c r="D437" s="20" t="str">
        <f>IFERROR(VLOOKUP(FORMULACIÓN!C437,Lists!$A$2:$B$6,2,FALSE),"")</f>
        <v/>
      </c>
      <c r="E437" s="21"/>
      <c r="F437" s="21"/>
      <c r="G437" s="21"/>
      <c r="H437" s="21"/>
      <c r="I437" s="47"/>
      <c r="J437" s="104"/>
      <c r="K437" s="47"/>
      <c r="L437" s="21"/>
      <c r="M437" s="125"/>
      <c r="N437" s="24"/>
      <c r="O437" s="21"/>
      <c r="P437" s="21"/>
      <c r="Q437" s="21"/>
      <c r="R437" s="21"/>
      <c r="S437" s="21"/>
      <c r="T437" s="21"/>
      <c r="U437" s="21"/>
      <c r="V437" s="21"/>
      <c r="W437" s="21"/>
      <c r="X437" s="21" t="str">
        <f ca="1">IFERROR(IF($T437=Lists!$S$2,SUM(FORMULACIÓN!U437:W437),IF(FORMULACIÓN!$T437=Lists!$S$3,SUM(FORMULACIÓN!V437:W437),IF(FORMULACIÓN!$T437=Lists!$S$4,AVERAGE(FORMULACIÓN!V437:W437),IF(FORMULACIÓN!$T437=Lists!$S$5,OFFSET(U437,0,COUNTA(V437:W437)),IF(FORMULACIÓN!$T437=Lists!$S$6,AVERAGE(V437:W437),""))))),"")</f>
        <v/>
      </c>
      <c r="Y437" s="20" t="str">
        <f ca="1">IF($R437=Lists!$R$3,TEXT(FORMULACIÓN!X437,"00,00%"),IF(FORMULACIÓN!X437=0,0,TEXT(FORMULACIÓN!X437,"##.###")))</f>
        <v/>
      </c>
      <c r="Z437" s="93"/>
      <c r="AA437" s="94"/>
      <c r="AB437" s="95"/>
      <c r="AC437" s="95"/>
      <c r="AD437" s="95"/>
      <c r="AE437" s="95"/>
      <c r="AF437" s="95"/>
      <c r="AG437" s="95"/>
      <c r="AH437" s="95"/>
      <c r="AI437" s="95"/>
      <c r="AJ437" s="95"/>
      <c r="AK437" s="95"/>
      <c r="AL437" s="95"/>
      <c r="AM437" s="95"/>
      <c r="BD437" s="30"/>
      <c r="BE437" s="30"/>
      <c r="BF437" s="30"/>
      <c r="BG437" s="30"/>
      <c r="BH437" s="30"/>
      <c r="BI437" s="30"/>
      <c r="BJ437" s="30"/>
      <c r="BK437" s="30"/>
      <c r="BL437" s="30"/>
      <c r="BM437" s="30"/>
      <c r="BN437" s="105"/>
      <c r="BW437" s="1"/>
    </row>
    <row r="438" spans="1:75" s="32" customFormat="1" ht="15.6" hidden="1">
      <c r="A438" s="20" t="str">
        <f t="shared" si="6"/>
        <v/>
      </c>
      <c r="B438" s="153"/>
      <c r="C438" s="21"/>
      <c r="D438" s="20" t="str">
        <f>IFERROR(VLOOKUP(FORMULACIÓN!C438,Lists!$A$2:$B$6,2,FALSE),"")</f>
        <v/>
      </c>
      <c r="E438" s="21"/>
      <c r="F438" s="21"/>
      <c r="G438" s="21"/>
      <c r="H438" s="21"/>
      <c r="I438" s="47"/>
      <c r="J438" s="104"/>
      <c r="K438" s="47"/>
      <c r="L438" s="21"/>
      <c r="M438" s="125"/>
      <c r="N438" s="24"/>
      <c r="O438" s="21"/>
      <c r="P438" s="21"/>
      <c r="Q438" s="21"/>
      <c r="R438" s="21"/>
      <c r="S438" s="21"/>
      <c r="T438" s="21"/>
      <c r="U438" s="21"/>
      <c r="V438" s="21"/>
      <c r="W438" s="21"/>
      <c r="X438" s="21" t="str">
        <f ca="1">IFERROR(IF($T438=Lists!$S$2,SUM(FORMULACIÓN!U438:W438),IF(FORMULACIÓN!$T438=Lists!$S$3,SUM(FORMULACIÓN!V438:W438),IF(FORMULACIÓN!$T438=Lists!$S$4,AVERAGE(FORMULACIÓN!V438:W438),IF(FORMULACIÓN!$T438=Lists!$S$5,OFFSET(U438,0,COUNTA(V438:W438)),IF(FORMULACIÓN!$T438=Lists!$S$6,AVERAGE(V438:W438),""))))),"")</f>
        <v/>
      </c>
      <c r="Y438" s="20" t="str">
        <f ca="1">IF($R438=Lists!$R$3,TEXT(FORMULACIÓN!X438,"00,00%"),IF(FORMULACIÓN!X438=0,0,TEXT(FORMULACIÓN!X438,"##.###")))</f>
        <v/>
      </c>
      <c r="Z438" s="93"/>
      <c r="AA438" s="94"/>
      <c r="AB438" s="95"/>
      <c r="AC438" s="95"/>
      <c r="AD438" s="95"/>
      <c r="AE438" s="95"/>
      <c r="AF438" s="95"/>
      <c r="AG438" s="95"/>
      <c r="AH438" s="95"/>
      <c r="AI438" s="95"/>
      <c r="AJ438" s="95"/>
      <c r="AK438" s="95"/>
      <c r="AL438" s="95"/>
      <c r="AM438" s="95"/>
      <c r="BD438" s="30"/>
      <c r="BE438" s="30"/>
      <c r="BF438" s="30"/>
      <c r="BG438" s="30"/>
      <c r="BH438" s="30"/>
      <c r="BI438" s="30"/>
      <c r="BJ438" s="30"/>
      <c r="BK438" s="30"/>
      <c r="BL438" s="30"/>
      <c r="BM438" s="30"/>
      <c r="BN438" s="105"/>
      <c r="BW438" s="1"/>
    </row>
    <row r="439" spans="1:75" s="32" customFormat="1" ht="15.6" hidden="1">
      <c r="A439" s="20" t="str">
        <f t="shared" si="6"/>
        <v/>
      </c>
      <c r="B439" s="153"/>
      <c r="C439" s="21"/>
      <c r="D439" s="20" t="str">
        <f>IFERROR(VLOOKUP(FORMULACIÓN!C439,Lists!$A$2:$B$6,2,FALSE),"")</f>
        <v/>
      </c>
      <c r="E439" s="21"/>
      <c r="F439" s="21"/>
      <c r="G439" s="21"/>
      <c r="H439" s="21"/>
      <c r="I439" s="47"/>
      <c r="J439" s="104"/>
      <c r="K439" s="47"/>
      <c r="L439" s="21"/>
      <c r="M439" s="125"/>
      <c r="N439" s="24"/>
      <c r="O439" s="21"/>
      <c r="P439" s="21"/>
      <c r="Q439" s="21"/>
      <c r="R439" s="21"/>
      <c r="S439" s="21"/>
      <c r="T439" s="21"/>
      <c r="U439" s="21"/>
      <c r="V439" s="21"/>
      <c r="W439" s="21"/>
      <c r="X439" s="21" t="str">
        <f ca="1">IFERROR(IF($T439=Lists!$S$2,SUM(FORMULACIÓN!U439:W439),IF(FORMULACIÓN!$T439=Lists!$S$3,SUM(FORMULACIÓN!V439:W439),IF(FORMULACIÓN!$T439=Lists!$S$4,AVERAGE(FORMULACIÓN!V439:W439),IF(FORMULACIÓN!$T439=Lists!$S$5,OFFSET(U439,0,COUNTA(V439:W439)),IF(FORMULACIÓN!$T439=Lists!$S$6,AVERAGE(V439:W439),""))))),"")</f>
        <v/>
      </c>
      <c r="Y439" s="20" t="str">
        <f ca="1">IF($R439=Lists!$R$3,TEXT(FORMULACIÓN!X439,"00,00%"),IF(FORMULACIÓN!X439=0,0,TEXT(FORMULACIÓN!X439,"##.###")))</f>
        <v/>
      </c>
      <c r="Z439" s="93"/>
      <c r="AA439" s="94"/>
      <c r="AB439" s="95"/>
      <c r="AC439" s="95"/>
      <c r="AD439" s="95"/>
      <c r="AE439" s="95"/>
      <c r="AF439" s="95"/>
      <c r="AG439" s="95"/>
      <c r="AH439" s="95"/>
      <c r="AI439" s="95"/>
      <c r="AJ439" s="95"/>
      <c r="AK439" s="95"/>
      <c r="AL439" s="95"/>
      <c r="AM439" s="95"/>
      <c r="BD439" s="30"/>
      <c r="BE439" s="30"/>
      <c r="BF439" s="30"/>
      <c r="BG439" s="30"/>
      <c r="BH439" s="30"/>
      <c r="BI439" s="30"/>
      <c r="BJ439" s="30"/>
      <c r="BK439" s="30"/>
      <c r="BL439" s="30"/>
      <c r="BM439" s="30"/>
      <c r="BN439" s="105"/>
      <c r="BW439" s="1"/>
    </row>
    <row r="440" spans="1:75" s="32" customFormat="1" ht="15.6" hidden="1">
      <c r="A440" s="20" t="str">
        <f t="shared" si="6"/>
        <v/>
      </c>
      <c r="B440" s="153"/>
      <c r="C440" s="21"/>
      <c r="D440" s="20" t="str">
        <f>IFERROR(VLOOKUP(FORMULACIÓN!C440,Lists!$A$2:$B$6,2,FALSE),"")</f>
        <v/>
      </c>
      <c r="E440" s="21"/>
      <c r="F440" s="21"/>
      <c r="G440" s="21"/>
      <c r="H440" s="21"/>
      <c r="I440" s="47"/>
      <c r="J440" s="104"/>
      <c r="K440" s="47"/>
      <c r="L440" s="21"/>
      <c r="M440" s="125"/>
      <c r="N440" s="24"/>
      <c r="O440" s="21"/>
      <c r="P440" s="21"/>
      <c r="Q440" s="21"/>
      <c r="R440" s="21"/>
      <c r="S440" s="21"/>
      <c r="T440" s="21"/>
      <c r="U440" s="21"/>
      <c r="V440" s="21"/>
      <c r="W440" s="21"/>
      <c r="X440" s="21" t="str">
        <f ca="1">IFERROR(IF($T440=Lists!$S$2,SUM(FORMULACIÓN!U440:W440),IF(FORMULACIÓN!$T440=Lists!$S$3,SUM(FORMULACIÓN!V440:W440),IF(FORMULACIÓN!$T440=Lists!$S$4,AVERAGE(FORMULACIÓN!V440:W440),IF(FORMULACIÓN!$T440=Lists!$S$5,OFFSET(U440,0,COUNTA(V440:W440)),IF(FORMULACIÓN!$T440=Lists!$S$6,AVERAGE(V440:W440),""))))),"")</f>
        <v/>
      </c>
      <c r="Y440" s="20" t="str">
        <f ca="1">IF($R440=Lists!$R$3,TEXT(FORMULACIÓN!X440,"00,00%"),IF(FORMULACIÓN!X440=0,0,TEXT(FORMULACIÓN!X440,"##.###")))</f>
        <v/>
      </c>
      <c r="Z440" s="93"/>
      <c r="AA440" s="94"/>
      <c r="AB440" s="95"/>
      <c r="AC440" s="95"/>
      <c r="AD440" s="95"/>
      <c r="AE440" s="95"/>
      <c r="AF440" s="95"/>
      <c r="AG440" s="95"/>
      <c r="AH440" s="95"/>
      <c r="AI440" s="95"/>
      <c r="AJ440" s="95"/>
      <c r="AK440" s="95"/>
      <c r="AL440" s="95"/>
      <c r="AM440" s="95"/>
      <c r="BD440" s="30"/>
      <c r="BE440" s="30"/>
      <c r="BF440" s="30"/>
      <c r="BG440" s="30"/>
      <c r="BH440" s="30"/>
      <c r="BI440" s="30"/>
      <c r="BJ440" s="30"/>
      <c r="BK440" s="30"/>
      <c r="BL440" s="30"/>
      <c r="BM440" s="30"/>
      <c r="BN440" s="105"/>
      <c r="BW440" s="1"/>
    </row>
    <row r="441" spans="1:75" s="32" customFormat="1" ht="15.6" hidden="1">
      <c r="A441" s="20" t="str">
        <f t="shared" si="6"/>
        <v/>
      </c>
      <c r="B441" s="153"/>
      <c r="C441" s="21"/>
      <c r="D441" s="20" t="str">
        <f>IFERROR(VLOOKUP(FORMULACIÓN!C441,Lists!$A$2:$B$6,2,FALSE),"")</f>
        <v/>
      </c>
      <c r="E441" s="21"/>
      <c r="F441" s="21"/>
      <c r="G441" s="21"/>
      <c r="H441" s="21"/>
      <c r="I441" s="47"/>
      <c r="J441" s="104"/>
      <c r="K441" s="47"/>
      <c r="L441" s="21"/>
      <c r="M441" s="125"/>
      <c r="N441" s="24"/>
      <c r="O441" s="21"/>
      <c r="P441" s="21"/>
      <c r="Q441" s="21"/>
      <c r="R441" s="21"/>
      <c r="S441" s="21"/>
      <c r="T441" s="21"/>
      <c r="U441" s="21"/>
      <c r="V441" s="21"/>
      <c r="W441" s="21"/>
      <c r="X441" s="21" t="str">
        <f ca="1">IFERROR(IF($T441=Lists!$S$2,SUM(FORMULACIÓN!U441:W441),IF(FORMULACIÓN!$T441=Lists!$S$3,SUM(FORMULACIÓN!V441:W441),IF(FORMULACIÓN!$T441=Lists!$S$4,AVERAGE(FORMULACIÓN!V441:W441),IF(FORMULACIÓN!$T441=Lists!$S$5,OFFSET(U441,0,COUNTA(V441:W441)),IF(FORMULACIÓN!$T441=Lists!$S$6,AVERAGE(V441:W441),""))))),"")</f>
        <v/>
      </c>
      <c r="Y441" s="20" t="str">
        <f ca="1">IF($R441=Lists!$R$3,TEXT(FORMULACIÓN!X441,"00,00%"),IF(FORMULACIÓN!X441=0,0,TEXT(FORMULACIÓN!X441,"##.###")))</f>
        <v/>
      </c>
      <c r="Z441" s="93"/>
      <c r="AA441" s="94"/>
      <c r="AB441" s="95"/>
      <c r="AC441" s="95"/>
      <c r="AD441" s="95"/>
      <c r="AE441" s="95"/>
      <c r="AF441" s="95"/>
      <c r="AG441" s="95"/>
      <c r="AH441" s="95"/>
      <c r="AI441" s="95"/>
      <c r="AJ441" s="95"/>
      <c r="AK441" s="95"/>
      <c r="AL441" s="95"/>
      <c r="AM441" s="95"/>
      <c r="BD441" s="30"/>
      <c r="BE441" s="30"/>
      <c r="BF441" s="30"/>
      <c r="BG441" s="30"/>
      <c r="BH441" s="30"/>
      <c r="BI441" s="30"/>
      <c r="BJ441" s="30"/>
      <c r="BK441" s="30"/>
      <c r="BL441" s="30"/>
      <c r="BM441" s="30"/>
      <c r="BN441" s="105"/>
      <c r="BW441" s="1"/>
    </row>
    <row r="442" spans="1:75" s="32" customFormat="1" ht="15.6" hidden="1">
      <c r="A442" s="20" t="str">
        <f t="shared" si="6"/>
        <v/>
      </c>
      <c r="B442" s="153"/>
      <c r="C442" s="21"/>
      <c r="D442" s="20" t="str">
        <f>IFERROR(VLOOKUP(FORMULACIÓN!C442,Lists!$A$2:$B$6,2,FALSE),"")</f>
        <v/>
      </c>
      <c r="E442" s="21"/>
      <c r="F442" s="21"/>
      <c r="G442" s="21"/>
      <c r="H442" s="21"/>
      <c r="I442" s="47"/>
      <c r="J442" s="104"/>
      <c r="K442" s="47"/>
      <c r="L442" s="21"/>
      <c r="M442" s="125"/>
      <c r="N442" s="24"/>
      <c r="O442" s="21"/>
      <c r="P442" s="21"/>
      <c r="Q442" s="21"/>
      <c r="R442" s="21"/>
      <c r="S442" s="21"/>
      <c r="T442" s="21"/>
      <c r="U442" s="21"/>
      <c r="V442" s="21"/>
      <c r="W442" s="21"/>
      <c r="X442" s="21" t="str">
        <f ca="1">IFERROR(IF($T442=Lists!$S$2,SUM(FORMULACIÓN!U442:W442),IF(FORMULACIÓN!$T442=Lists!$S$3,SUM(FORMULACIÓN!V442:W442),IF(FORMULACIÓN!$T442=Lists!$S$4,AVERAGE(FORMULACIÓN!V442:W442),IF(FORMULACIÓN!$T442=Lists!$S$5,OFFSET(U442,0,COUNTA(V442:W442)),IF(FORMULACIÓN!$T442=Lists!$S$6,AVERAGE(V442:W442),""))))),"")</f>
        <v/>
      </c>
      <c r="Y442" s="20" t="str">
        <f ca="1">IF($R442=Lists!$R$3,TEXT(FORMULACIÓN!X442,"00,00%"),IF(FORMULACIÓN!X442=0,0,TEXT(FORMULACIÓN!X442,"##.###")))</f>
        <v/>
      </c>
      <c r="Z442" s="93"/>
      <c r="AA442" s="94"/>
      <c r="AB442" s="95"/>
      <c r="AC442" s="95"/>
      <c r="AD442" s="95"/>
      <c r="AE442" s="95"/>
      <c r="AF442" s="95"/>
      <c r="AG442" s="95"/>
      <c r="AH442" s="95"/>
      <c r="AI442" s="95"/>
      <c r="AJ442" s="95"/>
      <c r="AK442" s="95"/>
      <c r="AL442" s="95"/>
      <c r="AM442" s="95"/>
      <c r="BD442" s="30"/>
      <c r="BE442" s="30"/>
      <c r="BF442" s="30"/>
      <c r="BG442" s="30"/>
      <c r="BH442" s="30"/>
      <c r="BI442" s="30"/>
      <c r="BJ442" s="30"/>
      <c r="BK442" s="30"/>
      <c r="BL442" s="30"/>
      <c r="BM442" s="30"/>
      <c r="BN442" s="105"/>
      <c r="BW442" s="1"/>
    </row>
    <row r="443" spans="1:75" s="32" customFormat="1" ht="15.6" hidden="1">
      <c r="A443" s="20" t="str">
        <f t="shared" si="6"/>
        <v/>
      </c>
      <c r="B443" s="153"/>
      <c r="C443" s="21"/>
      <c r="D443" s="20" t="str">
        <f>IFERROR(VLOOKUP(FORMULACIÓN!C443,Lists!$A$2:$B$6,2,FALSE),"")</f>
        <v/>
      </c>
      <c r="E443" s="21"/>
      <c r="F443" s="21"/>
      <c r="G443" s="21"/>
      <c r="H443" s="21"/>
      <c r="I443" s="47"/>
      <c r="J443" s="104"/>
      <c r="K443" s="47"/>
      <c r="L443" s="21"/>
      <c r="M443" s="125"/>
      <c r="N443" s="24"/>
      <c r="O443" s="21"/>
      <c r="P443" s="21"/>
      <c r="Q443" s="21"/>
      <c r="R443" s="21"/>
      <c r="S443" s="21"/>
      <c r="T443" s="21"/>
      <c r="U443" s="21"/>
      <c r="V443" s="21"/>
      <c r="W443" s="21"/>
      <c r="X443" s="21" t="str">
        <f ca="1">IFERROR(IF($T443=Lists!$S$2,SUM(FORMULACIÓN!U443:W443),IF(FORMULACIÓN!$T443=Lists!$S$3,SUM(FORMULACIÓN!V443:W443),IF(FORMULACIÓN!$T443=Lists!$S$4,AVERAGE(FORMULACIÓN!V443:W443),IF(FORMULACIÓN!$T443=Lists!$S$5,OFFSET(U443,0,COUNTA(V443:W443)),IF(FORMULACIÓN!$T443=Lists!$S$6,AVERAGE(V443:W443),""))))),"")</f>
        <v/>
      </c>
      <c r="Y443" s="20" t="str">
        <f ca="1">IF($R443=Lists!$R$3,TEXT(FORMULACIÓN!X443,"00,00%"),IF(FORMULACIÓN!X443=0,0,TEXT(FORMULACIÓN!X443,"##.###")))</f>
        <v/>
      </c>
      <c r="Z443" s="93"/>
      <c r="AA443" s="94"/>
      <c r="AB443" s="95"/>
      <c r="AC443" s="95"/>
      <c r="AD443" s="95"/>
      <c r="AE443" s="95"/>
      <c r="AF443" s="95"/>
      <c r="AG443" s="95"/>
      <c r="AH443" s="95"/>
      <c r="AI443" s="95"/>
      <c r="AJ443" s="95"/>
      <c r="AK443" s="95"/>
      <c r="AL443" s="95"/>
      <c r="AM443" s="95"/>
      <c r="BD443" s="30"/>
      <c r="BE443" s="30"/>
      <c r="BF443" s="30"/>
      <c r="BG443" s="30"/>
      <c r="BH443" s="30"/>
      <c r="BI443" s="30"/>
      <c r="BJ443" s="30"/>
      <c r="BK443" s="30"/>
      <c r="BL443" s="30"/>
      <c r="BM443" s="30"/>
      <c r="BN443" s="105"/>
      <c r="BW443" s="1"/>
    </row>
    <row r="444" spans="1:75" s="32" customFormat="1" ht="15.6" hidden="1">
      <c r="A444" s="20" t="str">
        <f t="shared" si="6"/>
        <v/>
      </c>
      <c r="B444" s="153"/>
      <c r="C444" s="21"/>
      <c r="D444" s="20" t="str">
        <f>IFERROR(VLOOKUP(FORMULACIÓN!C444,Lists!$A$2:$B$6,2,FALSE),"")</f>
        <v/>
      </c>
      <c r="E444" s="21"/>
      <c r="F444" s="21"/>
      <c r="G444" s="21"/>
      <c r="H444" s="21"/>
      <c r="I444" s="47"/>
      <c r="J444" s="104"/>
      <c r="K444" s="47"/>
      <c r="L444" s="21"/>
      <c r="M444" s="125"/>
      <c r="N444" s="24"/>
      <c r="O444" s="21"/>
      <c r="P444" s="21"/>
      <c r="Q444" s="21"/>
      <c r="R444" s="21"/>
      <c r="S444" s="21"/>
      <c r="T444" s="21"/>
      <c r="U444" s="21"/>
      <c r="V444" s="21"/>
      <c r="W444" s="21"/>
      <c r="X444" s="21" t="str">
        <f ca="1">IFERROR(IF($T444=Lists!$S$2,SUM(FORMULACIÓN!U444:W444),IF(FORMULACIÓN!$T444=Lists!$S$3,SUM(FORMULACIÓN!V444:W444),IF(FORMULACIÓN!$T444=Lists!$S$4,AVERAGE(FORMULACIÓN!V444:W444),IF(FORMULACIÓN!$T444=Lists!$S$5,OFFSET(U444,0,COUNTA(V444:W444)),IF(FORMULACIÓN!$T444=Lists!$S$6,AVERAGE(V444:W444),""))))),"")</f>
        <v/>
      </c>
      <c r="Y444" s="20" t="str">
        <f ca="1">IF($R444=Lists!$R$3,TEXT(FORMULACIÓN!X444,"00,00%"),IF(FORMULACIÓN!X444=0,0,TEXT(FORMULACIÓN!X444,"##.###")))</f>
        <v/>
      </c>
      <c r="Z444" s="93"/>
      <c r="AA444" s="94"/>
      <c r="AB444" s="95"/>
      <c r="AC444" s="95"/>
      <c r="AD444" s="95"/>
      <c r="AE444" s="95"/>
      <c r="AF444" s="95"/>
      <c r="AG444" s="95"/>
      <c r="AH444" s="95"/>
      <c r="AI444" s="95"/>
      <c r="AJ444" s="95"/>
      <c r="AK444" s="95"/>
      <c r="AL444" s="95"/>
      <c r="AM444" s="95"/>
      <c r="BD444" s="30"/>
      <c r="BE444" s="30"/>
      <c r="BF444" s="30"/>
      <c r="BG444" s="30"/>
      <c r="BH444" s="30"/>
      <c r="BI444" s="30"/>
      <c r="BJ444" s="30"/>
      <c r="BK444" s="30"/>
      <c r="BL444" s="30"/>
      <c r="BM444" s="30"/>
      <c r="BN444" s="105"/>
      <c r="BW444" s="1"/>
    </row>
    <row r="445" spans="1:75" s="32" customFormat="1" ht="15.6" hidden="1">
      <c r="A445" s="20" t="str">
        <f t="shared" si="6"/>
        <v/>
      </c>
      <c r="B445" s="153"/>
      <c r="C445" s="21"/>
      <c r="D445" s="20" t="str">
        <f>IFERROR(VLOOKUP(FORMULACIÓN!C445,Lists!$A$2:$B$6,2,FALSE),"")</f>
        <v/>
      </c>
      <c r="E445" s="21"/>
      <c r="F445" s="21"/>
      <c r="G445" s="21"/>
      <c r="H445" s="21"/>
      <c r="I445" s="47"/>
      <c r="J445" s="104"/>
      <c r="K445" s="47"/>
      <c r="L445" s="21"/>
      <c r="M445" s="125"/>
      <c r="N445" s="24"/>
      <c r="O445" s="21"/>
      <c r="P445" s="21"/>
      <c r="Q445" s="21"/>
      <c r="R445" s="21"/>
      <c r="S445" s="21"/>
      <c r="T445" s="21"/>
      <c r="U445" s="21"/>
      <c r="V445" s="21"/>
      <c r="W445" s="21"/>
      <c r="X445" s="21" t="str">
        <f ca="1">IFERROR(IF($T445=Lists!$S$2,SUM(FORMULACIÓN!U445:W445),IF(FORMULACIÓN!$T445=Lists!$S$3,SUM(FORMULACIÓN!V445:W445),IF(FORMULACIÓN!$T445=Lists!$S$4,AVERAGE(FORMULACIÓN!V445:W445),IF(FORMULACIÓN!$T445=Lists!$S$5,OFFSET(U445,0,COUNTA(V445:W445)),IF(FORMULACIÓN!$T445=Lists!$S$6,AVERAGE(V445:W445),""))))),"")</f>
        <v/>
      </c>
      <c r="Y445" s="20" t="str">
        <f ca="1">IF($R445=Lists!$R$3,TEXT(FORMULACIÓN!X445,"00,00%"),IF(FORMULACIÓN!X445=0,0,TEXT(FORMULACIÓN!X445,"##.###")))</f>
        <v/>
      </c>
      <c r="Z445" s="93"/>
      <c r="AA445" s="94"/>
      <c r="AB445" s="95"/>
      <c r="AC445" s="95"/>
      <c r="AD445" s="95"/>
      <c r="AE445" s="95"/>
      <c r="AF445" s="95"/>
      <c r="AG445" s="95"/>
      <c r="AH445" s="95"/>
      <c r="AI445" s="95"/>
      <c r="AJ445" s="95"/>
      <c r="AK445" s="95"/>
      <c r="AL445" s="95"/>
      <c r="AM445" s="95"/>
      <c r="BD445" s="30"/>
      <c r="BE445" s="30"/>
      <c r="BF445" s="30"/>
      <c r="BG445" s="30"/>
      <c r="BH445" s="30"/>
      <c r="BI445" s="30"/>
      <c r="BJ445" s="30"/>
      <c r="BK445" s="30"/>
      <c r="BL445" s="30"/>
      <c r="BM445" s="30"/>
      <c r="BN445" s="105"/>
      <c r="BW445" s="1"/>
    </row>
    <row r="446" spans="1:75" s="32" customFormat="1" ht="15.6" hidden="1">
      <c r="A446" s="20" t="str">
        <f t="shared" si="6"/>
        <v/>
      </c>
      <c r="B446" s="153"/>
      <c r="C446" s="21"/>
      <c r="D446" s="20" t="str">
        <f>IFERROR(VLOOKUP(FORMULACIÓN!C446,Lists!$A$2:$B$6,2,FALSE),"")</f>
        <v/>
      </c>
      <c r="E446" s="21"/>
      <c r="F446" s="21"/>
      <c r="G446" s="21"/>
      <c r="H446" s="21"/>
      <c r="I446" s="47"/>
      <c r="J446" s="104"/>
      <c r="K446" s="47"/>
      <c r="L446" s="21"/>
      <c r="M446" s="125"/>
      <c r="N446" s="24"/>
      <c r="O446" s="21"/>
      <c r="P446" s="21"/>
      <c r="Q446" s="21"/>
      <c r="R446" s="21"/>
      <c r="S446" s="21"/>
      <c r="T446" s="21"/>
      <c r="U446" s="21"/>
      <c r="V446" s="21"/>
      <c r="W446" s="21"/>
      <c r="X446" s="21" t="str">
        <f ca="1">IFERROR(IF($T446=Lists!$S$2,SUM(FORMULACIÓN!U446:W446),IF(FORMULACIÓN!$T446=Lists!$S$3,SUM(FORMULACIÓN!V446:W446),IF(FORMULACIÓN!$T446=Lists!$S$4,AVERAGE(FORMULACIÓN!V446:W446),IF(FORMULACIÓN!$T446=Lists!$S$5,OFFSET(U446,0,COUNTA(V446:W446)),IF(FORMULACIÓN!$T446=Lists!$S$6,AVERAGE(V446:W446),""))))),"")</f>
        <v/>
      </c>
      <c r="Y446" s="20" t="str">
        <f ca="1">IF($R446=Lists!$R$3,TEXT(FORMULACIÓN!X446,"00,00%"),IF(FORMULACIÓN!X446=0,0,TEXT(FORMULACIÓN!X446,"##.###")))</f>
        <v/>
      </c>
      <c r="Z446" s="93"/>
      <c r="AA446" s="94"/>
      <c r="AB446" s="95"/>
      <c r="AC446" s="95"/>
      <c r="AD446" s="95"/>
      <c r="AE446" s="95"/>
      <c r="AF446" s="95"/>
      <c r="AG446" s="95"/>
      <c r="AH446" s="95"/>
      <c r="AI446" s="95"/>
      <c r="AJ446" s="95"/>
      <c r="AK446" s="95"/>
      <c r="AL446" s="95"/>
      <c r="AM446" s="95"/>
      <c r="BD446" s="30"/>
      <c r="BE446" s="30"/>
      <c r="BF446" s="30"/>
      <c r="BG446" s="30"/>
      <c r="BH446" s="30"/>
      <c r="BI446" s="30"/>
      <c r="BJ446" s="30"/>
      <c r="BK446" s="30"/>
      <c r="BL446" s="30"/>
      <c r="BM446" s="30"/>
      <c r="BN446" s="105"/>
      <c r="BW446" s="1"/>
    </row>
    <row r="447" spans="1:75" s="32" customFormat="1" ht="15.6" hidden="1">
      <c r="A447" s="20" t="str">
        <f t="shared" si="6"/>
        <v/>
      </c>
      <c r="B447" s="153"/>
      <c r="C447" s="21"/>
      <c r="D447" s="20" t="str">
        <f>IFERROR(VLOOKUP(FORMULACIÓN!C447,Lists!$A$2:$B$6,2,FALSE),"")</f>
        <v/>
      </c>
      <c r="E447" s="21"/>
      <c r="F447" s="21"/>
      <c r="G447" s="21"/>
      <c r="H447" s="21"/>
      <c r="I447" s="47"/>
      <c r="J447" s="104"/>
      <c r="K447" s="47"/>
      <c r="L447" s="21"/>
      <c r="M447" s="125"/>
      <c r="N447" s="24"/>
      <c r="O447" s="21"/>
      <c r="P447" s="21"/>
      <c r="Q447" s="21"/>
      <c r="R447" s="21"/>
      <c r="S447" s="21"/>
      <c r="T447" s="21"/>
      <c r="U447" s="21"/>
      <c r="V447" s="21"/>
      <c r="W447" s="21"/>
      <c r="X447" s="21" t="str">
        <f ca="1">IFERROR(IF($T447=Lists!$S$2,SUM(FORMULACIÓN!U447:W447),IF(FORMULACIÓN!$T447=Lists!$S$3,SUM(FORMULACIÓN!V447:W447),IF(FORMULACIÓN!$T447=Lists!$S$4,AVERAGE(FORMULACIÓN!V447:W447),IF(FORMULACIÓN!$T447=Lists!$S$5,OFFSET(U447,0,COUNTA(V447:W447)),IF(FORMULACIÓN!$T447=Lists!$S$6,AVERAGE(V447:W447),""))))),"")</f>
        <v/>
      </c>
      <c r="Y447" s="20" t="str">
        <f ca="1">IF($R447=Lists!$R$3,TEXT(FORMULACIÓN!X447,"00,00%"),IF(FORMULACIÓN!X447=0,0,TEXT(FORMULACIÓN!X447,"##.###")))</f>
        <v/>
      </c>
      <c r="Z447" s="93"/>
      <c r="AA447" s="94"/>
      <c r="AB447" s="95"/>
      <c r="AC447" s="95"/>
      <c r="AD447" s="95"/>
      <c r="AE447" s="95"/>
      <c r="AF447" s="95"/>
      <c r="AG447" s="95"/>
      <c r="AH447" s="95"/>
      <c r="AI447" s="95"/>
      <c r="AJ447" s="95"/>
      <c r="AK447" s="95"/>
      <c r="AL447" s="95"/>
      <c r="AM447" s="95"/>
      <c r="BD447" s="30"/>
      <c r="BE447" s="30"/>
      <c r="BF447" s="30"/>
      <c r="BG447" s="30"/>
      <c r="BH447" s="30"/>
      <c r="BI447" s="30"/>
      <c r="BJ447" s="30"/>
      <c r="BK447" s="30"/>
      <c r="BL447" s="30"/>
      <c r="BM447" s="30"/>
      <c r="BN447" s="105"/>
      <c r="BW447" s="1"/>
    </row>
    <row r="448" spans="1:75" s="32" customFormat="1" ht="15.6" hidden="1">
      <c r="A448" s="20" t="str">
        <f t="shared" si="6"/>
        <v/>
      </c>
      <c r="B448" s="153"/>
      <c r="C448" s="21"/>
      <c r="D448" s="20" t="str">
        <f>IFERROR(VLOOKUP(FORMULACIÓN!C448,Lists!$A$2:$B$6,2,FALSE),"")</f>
        <v/>
      </c>
      <c r="E448" s="21"/>
      <c r="F448" s="21"/>
      <c r="G448" s="21"/>
      <c r="H448" s="21"/>
      <c r="I448" s="47"/>
      <c r="J448" s="104"/>
      <c r="K448" s="47"/>
      <c r="L448" s="21"/>
      <c r="M448" s="125"/>
      <c r="N448" s="24"/>
      <c r="O448" s="21"/>
      <c r="P448" s="21"/>
      <c r="Q448" s="21"/>
      <c r="R448" s="21"/>
      <c r="S448" s="21"/>
      <c r="T448" s="21"/>
      <c r="U448" s="21"/>
      <c r="V448" s="21"/>
      <c r="W448" s="21"/>
      <c r="X448" s="21" t="str">
        <f ca="1">IFERROR(IF($T448=Lists!$S$2,SUM(FORMULACIÓN!U448:W448),IF(FORMULACIÓN!$T448=Lists!$S$3,SUM(FORMULACIÓN!V448:W448),IF(FORMULACIÓN!$T448=Lists!$S$4,AVERAGE(FORMULACIÓN!V448:W448),IF(FORMULACIÓN!$T448=Lists!$S$5,OFFSET(U448,0,COUNTA(V448:W448)),IF(FORMULACIÓN!$T448=Lists!$S$6,AVERAGE(V448:W448),""))))),"")</f>
        <v/>
      </c>
      <c r="Y448" s="20" t="str">
        <f ca="1">IF($R448=Lists!$R$3,TEXT(FORMULACIÓN!X448,"00,00%"),IF(FORMULACIÓN!X448=0,0,TEXT(FORMULACIÓN!X448,"##.###")))</f>
        <v/>
      </c>
      <c r="Z448" s="93"/>
      <c r="AA448" s="94"/>
      <c r="AB448" s="95"/>
      <c r="AC448" s="95"/>
      <c r="AD448" s="95"/>
      <c r="AE448" s="95"/>
      <c r="AF448" s="95"/>
      <c r="AG448" s="95"/>
      <c r="AH448" s="95"/>
      <c r="AI448" s="95"/>
      <c r="AJ448" s="95"/>
      <c r="AK448" s="95"/>
      <c r="AL448" s="95"/>
      <c r="AM448" s="95"/>
      <c r="BD448" s="30"/>
      <c r="BE448" s="30"/>
      <c r="BF448" s="30"/>
      <c r="BG448" s="30"/>
      <c r="BH448" s="30"/>
      <c r="BI448" s="30"/>
      <c r="BJ448" s="30"/>
      <c r="BK448" s="30"/>
      <c r="BL448" s="30"/>
      <c r="BM448" s="30"/>
      <c r="BN448" s="105"/>
      <c r="BW448" s="1"/>
    </row>
    <row r="449" spans="1:75" s="32" customFormat="1" ht="15.6" hidden="1">
      <c r="A449" s="20" t="str">
        <f t="shared" si="6"/>
        <v/>
      </c>
      <c r="B449" s="153"/>
      <c r="C449" s="21"/>
      <c r="D449" s="20" t="str">
        <f>IFERROR(VLOOKUP(FORMULACIÓN!C449,Lists!$A$2:$B$6,2,FALSE),"")</f>
        <v/>
      </c>
      <c r="E449" s="21"/>
      <c r="F449" s="21"/>
      <c r="G449" s="21"/>
      <c r="H449" s="21"/>
      <c r="I449" s="47"/>
      <c r="J449" s="104"/>
      <c r="K449" s="47"/>
      <c r="L449" s="21"/>
      <c r="M449" s="125"/>
      <c r="N449" s="24"/>
      <c r="O449" s="21"/>
      <c r="P449" s="21"/>
      <c r="Q449" s="21"/>
      <c r="R449" s="21"/>
      <c r="S449" s="21"/>
      <c r="T449" s="21"/>
      <c r="U449" s="21"/>
      <c r="V449" s="21"/>
      <c r="W449" s="21"/>
      <c r="X449" s="21" t="str">
        <f ca="1">IFERROR(IF($T449=Lists!$S$2,SUM(FORMULACIÓN!U449:W449),IF(FORMULACIÓN!$T449=Lists!$S$3,SUM(FORMULACIÓN!V449:W449),IF(FORMULACIÓN!$T449=Lists!$S$4,AVERAGE(FORMULACIÓN!V449:W449),IF(FORMULACIÓN!$T449=Lists!$S$5,OFFSET(U449,0,COUNTA(V449:W449)),IF(FORMULACIÓN!$T449=Lists!$S$6,AVERAGE(V449:W449),""))))),"")</f>
        <v/>
      </c>
      <c r="Y449" s="20" t="str">
        <f ca="1">IF($R449=Lists!$R$3,TEXT(FORMULACIÓN!X449,"00,00%"),IF(FORMULACIÓN!X449=0,0,TEXT(FORMULACIÓN!X449,"##.###")))</f>
        <v/>
      </c>
      <c r="Z449" s="93"/>
      <c r="AA449" s="94"/>
      <c r="AB449" s="95"/>
      <c r="AC449" s="95"/>
      <c r="AD449" s="95"/>
      <c r="AE449" s="95"/>
      <c r="AF449" s="95"/>
      <c r="AG449" s="95"/>
      <c r="AH449" s="95"/>
      <c r="AI449" s="95"/>
      <c r="AJ449" s="95"/>
      <c r="AK449" s="95"/>
      <c r="AL449" s="95"/>
      <c r="AM449" s="95"/>
      <c r="BD449" s="30"/>
      <c r="BE449" s="30"/>
      <c r="BF449" s="30"/>
      <c r="BG449" s="30"/>
      <c r="BH449" s="30"/>
      <c r="BI449" s="30"/>
      <c r="BJ449" s="30"/>
      <c r="BK449" s="30"/>
      <c r="BL449" s="30"/>
      <c r="BM449" s="30"/>
      <c r="BN449" s="105"/>
      <c r="BW449" s="1"/>
    </row>
    <row r="450" spans="1:75" s="32" customFormat="1" ht="15.6" hidden="1">
      <c r="A450" s="20" t="str">
        <f t="shared" si="6"/>
        <v/>
      </c>
      <c r="B450" s="153"/>
      <c r="C450" s="21"/>
      <c r="D450" s="20" t="str">
        <f>IFERROR(VLOOKUP(FORMULACIÓN!C450,Lists!$A$2:$B$6,2,FALSE),"")</f>
        <v/>
      </c>
      <c r="E450" s="21"/>
      <c r="F450" s="21"/>
      <c r="G450" s="21"/>
      <c r="H450" s="21"/>
      <c r="I450" s="47"/>
      <c r="J450" s="104"/>
      <c r="K450" s="47"/>
      <c r="L450" s="21"/>
      <c r="M450" s="125"/>
      <c r="N450" s="24"/>
      <c r="O450" s="21"/>
      <c r="P450" s="21"/>
      <c r="Q450" s="21"/>
      <c r="R450" s="21"/>
      <c r="S450" s="21"/>
      <c r="T450" s="21"/>
      <c r="U450" s="21"/>
      <c r="V450" s="21"/>
      <c r="W450" s="21"/>
      <c r="X450" s="21" t="str">
        <f ca="1">IFERROR(IF($T450=Lists!$S$2,SUM(FORMULACIÓN!U450:W450),IF(FORMULACIÓN!$T450=Lists!$S$3,SUM(FORMULACIÓN!V450:W450),IF(FORMULACIÓN!$T450=Lists!$S$4,AVERAGE(FORMULACIÓN!V450:W450),IF(FORMULACIÓN!$T450=Lists!$S$5,OFFSET(U450,0,COUNTA(V450:W450)),IF(FORMULACIÓN!$T450=Lists!$S$6,AVERAGE(V450:W450),""))))),"")</f>
        <v/>
      </c>
      <c r="Y450" s="20" t="str">
        <f ca="1">IF($R450=Lists!$R$3,TEXT(FORMULACIÓN!X450,"00,00%"),IF(FORMULACIÓN!X450=0,0,TEXT(FORMULACIÓN!X450,"##.###")))</f>
        <v/>
      </c>
      <c r="Z450" s="93"/>
      <c r="AA450" s="94"/>
      <c r="AB450" s="95"/>
      <c r="AC450" s="95"/>
      <c r="AD450" s="95"/>
      <c r="AE450" s="95"/>
      <c r="AF450" s="95"/>
      <c r="AG450" s="95"/>
      <c r="AH450" s="95"/>
      <c r="AI450" s="95"/>
      <c r="AJ450" s="95"/>
      <c r="AK450" s="95"/>
      <c r="AL450" s="95"/>
      <c r="AM450" s="95"/>
      <c r="BD450" s="30"/>
      <c r="BE450" s="30"/>
      <c r="BF450" s="30"/>
      <c r="BG450" s="30"/>
      <c r="BH450" s="30"/>
      <c r="BI450" s="30"/>
      <c r="BJ450" s="30"/>
      <c r="BK450" s="30"/>
      <c r="BL450" s="30"/>
      <c r="BM450" s="30"/>
      <c r="BN450" s="105"/>
      <c r="BW450" s="1"/>
    </row>
    <row r="451" spans="1:75" s="32" customFormat="1" ht="15.6" hidden="1">
      <c r="A451" s="20" t="str">
        <f t="shared" si="6"/>
        <v/>
      </c>
      <c r="B451" s="153"/>
      <c r="C451" s="21"/>
      <c r="D451" s="20" t="str">
        <f>IFERROR(VLOOKUP(FORMULACIÓN!C451,Lists!$A$2:$B$6,2,FALSE),"")</f>
        <v/>
      </c>
      <c r="E451" s="21"/>
      <c r="F451" s="21"/>
      <c r="G451" s="21"/>
      <c r="H451" s="21"/>
      <c r="I451" s="47"/>
      <c r="J451" s="104"/>
      <c r="K451" s="47"/>
      <c r="L451" s="21"/>
      <c r="M451" s="125"/>
      <c r="N451" s="24"/>
      <c r="O451" s="21"/>
      <c r="P451" s="21"/>
      <c r="Q451" s="21"/>
      <c r="R451" s="21"/>
      <c r="S451" s="21"/>
      <c r="T451" s="21"/>
      <c r="U451" s="21"/>
      <c r="V451" s="21"/>
      <c r="W451" s="21"/>
      <c r="X451" s="21" t="str">
        <f ca="1">IFERROR(IF($T451=Lists!$S$2,SUM(FORMULACIÓN!U451:W451),IF(FORMULACIÓN!$T451=Lists!$S$3,SUM(FORMULACIÓN!V451:W451),IF(FORMULACIÓN!$T451=Lists!$S$4,AVERAGE(FORMULACIÓN!V451:W451),IF(FORMULACIÓN!$T451=Lists!$S$5,OFFSET(U451,0,COUNTA(V451:W451)),IF(FORMULACIÓN!$T451=Lists!$S$6,AVERAGE(V451:W451),""))))),"")</f>
        <v/>
      </c>
      <c r="Y451" s="20" t="str">
        <f ca="1">IF($R451=Lists!$R$3,TEXT(FORMULACIÓN!X451,"00,00%"),IF(FORMULACIÓN!X451=0,0,TEXT(FORMULACIÓN!X451,"##.###")))</f>
        <v/>
      </c>
      <c r="Z451" s="93"/>
      <c r="AA451" s="94"/>
      <c r="AB451" s="95"/>
      <c r="AC451" s="95"/>
      <c r="AD451" s="95"/>
      <c r="AE451" s="95"/>
      <c r="AF451" s="95"/>
      <c r="AG451" s="95"/>
      <c r="AH451" s="95"/>
      <c r="AI451" s="95"/>
      <c r="AJ451" s="95"/>
      <c r="AK451" s="95"/>
      <c r="AL451" s="95"/>
      <c r="AM451" s="95"/>
      <c r="BD451" s="30"/>
      <c r="BE451" s="30"/>
      <c r="BF451" s="30"/>
      <c r="BG451" s="30"/>
      <c r="BH451" s="30"/>
      <c r="BI451" s="30"/>
      <c r="BJ451" s="30"/>
      <c r="BK451" s="30"/>
      <c r="BL451" s="30"/>
      <c r="BM451" s="30"/>
      <c r="BN451" s="105"/>
      <c r="BW451" s="1"/>
    </row>
    <row r="452" spans="1:75" s="32" customFormat="1" ht="15.6" hidden="1">
      <c r="A452" s="20" t="str">
        <f t="shared" si="6"/>
        <v/>
      </c>
      <c r="B452" s="153"/>
      <c r="C452" s="21"/>
      <c r="D452" s="20" t="str">
        <f>IFERROR(VLOOKUP(FORMULACIÓN!C452,Lists!$A$2:$B$6,2,FALSE),"")</f>
        <v/>
      </c>
      <c r="E452" s="21"/>
      <c r="F452" s="21"/>
      <c r="G452" s="21"/>
      <c r="H452" s="21"/>
      <c r="I452" s="47"/>
      <c r="J452" s="104"/>
      <c r="K452" s="47"/>
      <c r="L452" s="21"/>
      <c r="M452" s="125"/>
      <c r="N452" s="24"/>
      <c r="O452" s="21"/>
      <c r="P452" s="21"/>
      <c r="Q452" s="21"/>
      <c r="R452" s="21"/>
      <c r="S452" s="21"/>
      <c r="T452" s="21"/>
      <c r="U452" s="21"/>
      <c r="V452" s="21"/>
      <c r="W452" s="21"/>
      <c r="X452" s="21" t="str">
        <f ca="1">IFERROR(IF($T452=Lists!$S$2,SUM(FORMULACIÓN!U452:W452),IF(FORMULACIÓN!$T452=Lists!$S$3,SUM(FORMULACIÓN!V452:W452),IF(FORMULACIÓN!$T452=Lists!$S$4,AVERAGE(FORMULACIÓN!V452:W452),IF(FORMULACIÓN!$T452=Lists!$S$5,OFFSET(U452,0,COUNTA(V452:W452)),IF(FORMULACIÓN!$T452=Lists!$S$6,AVERAGE(V452:W452),""))))),"")</f>
        <v/>
      </c>
      <c r="Y452" s="20" t="str">
        <f ca="1">IF($R452=Lists!$R$3,TEXT(FORMULACIÓN!X452,"00,00%"),IF(FORMULACIÓN!X452=0,0,TEXT(FORMULACIÓN!X452,"##.###")))</f>
        <v/>
      </c>
      <c r="Z452" s="93"/>
      <c r="AA452" s="94"/>
      <c r="AB452" s="95"/>
      <c r="AC452" s="95"/>
      <c r="AD452" s="95"/>
      <c r="AE452" s="95"/>
      <c r="AF452" s="95"/>
      <c r="AG452" s="95"/>
      <c r="AH452" s="95"/>
      <c r="AI452" s="95"/>
      <c r="AJ452" s="95"/>
      <c r="AK452" s="95"/>
      <c r="AL452" s="95"/>
      <c r="AM452" s="95"/>
      <c r="BD452" s="30"/>
      <c r="BE452" s="30"/>
      <c r="BF452" s="30"/>
      <c r="BG452" s="30"/>
      <c r="BH452" s="30"/>
      <c r="BI452" s="30"/>
      <c r="BJ452" s="30"/>
      <c r="BK452" s="30"/>
      <c r="BL452" s="30"/>
      <c r="BM452" s="30"/>
      <c r="BN452" s="105"/>
      <c r="BW452" s="1"/>
    </row>
    <row r="453" spans="1:75" s="32" customFormat="1" ht="15.6" hidden="1">
      <c r="A453" s="20" t="str">
        <f t="shared" si="6"/>
        <v/>
      </c>
      <c r="B453" s="153"/>
      <c r="C453" s="21"/>
      <c r="D453" s="20" t="str">
        <f>IFERROR(VLOOKUP(FORMULACIÓN!C453,Lists!$A$2:$B$6,2,FALSE),"")</f>
        <v/>
      </c>
      <c r="E453" s="21"/>
      <c r="F453" s="21"/>
      <c r="G453" s="21"/>
      <c r="H453" s="21"/>
      <c r="I453" s="47"/>
      <c r="J453" s="104"/>
      <c r="K453" s="47"/>
      <c r="L453" s="21"/>
      <c r="M453" s="125"/>
      <c r="N453" s="24"/>
      <c r="O453" s="21"/>
      <c r="P453" s="21"/>
      <c r="Q453" s="21"/>
      <c r="R453" s="21"/>
      <c r="S453" s="21"/>
      <c r="T453" s="21"/>
      <c r="U453" s="21"/>
      <c r="V453" s="21"/>
      <c r="W453" s="21"/>
      <c r="X453" s="21" t="str">
        <f ca="1">IFERROR(IF($T453=Lists!$S$2,SUM(FORMULACIÓN!U453:W453),IF(FORMULACIÓN!$T453=Lists!$S$3,SUM(FORMULACIÓN!V453:W453),IF(FORMULACIÓN!$T453=Lists!$S$4,AVERAGE(FORMULACIÓN!V453:W453),IF(FORMULACIÓN!$T453=Lists!$S$5,OFFSET(U453,0,COUNTA(V453:W453)),IF(FORMULACIÓN!$T453=Lists!$S$6,AVERAGE(V453:W453),""))))),"")</f>
        <v/>
      </c>
      <c r="Y453" s="20" t="str">
        <f ca="1">IF($R453=Lists!$R$3,TEXT(FORMULACIÓN!X453,"00,00%"),IF(FORMULACIÓN!X453=0,0,TEXT(FORMULACIÓN!X453,"##.###")))</f>
        <v/>
      </c>
      <c r="Z453" s="93"/>
      <c r="AA453" s="94"/>
      <c r="AB453" s="95"/>
      <c r="AC453" s="95"/>
      <c r="AD453" s="95"/>
      <c r="AE453" s="95"/>
      <c r="AF453" s="95"/>
      <c r="AG453" s="95"/>
      <c r="AH453" s="95"/>
      <c r="AI453" s="95"/>
      <c r="AJ453" s="95"/>
      <c r="AK453" s="95"/>
      <c r="AL453" s="95"/>
      <c r="AM453" s="95"/>
      <c r="BD453" s="30"/>
      <c r="BE453" s="30"/>
      <c r="BF453" s="30"/>
      <c r="BG453" s="30"/>
      <c r="BH453" s="30"/>
      <c r="BI453" s="30"/>
      <c r="BJ453" s="30"/>
      <c r="BK453" s="30"/>
      <c r="BL453" s="30"/>
      <c r="BM453" s="30"/>
      <c r="BN453" s="105"/>
      <c r="BW453" s="1"/>
    </row>
    <row r="454" spans="1:75" s="32" customFormat="1" ht="15.6" hidden="1">
      <c r="A454" s="20" t="str">
        <f t="shared" si="6"/>
        <v/>
      </c>
      <c r="B454" s="153"/>
      <c r="C454" s="21"/>
      <c r="D454" s="20" t="str">
        <f>IFERROR(VLOOKUP(FORMULACIÓN!C454,Lists!$A$2:$B$6,2,FALSE),"")</f>
        <v/>
      </c>
      <c r="E454" s="21"/>
      <c r="F454" s="21"/>
      <c r="G454" s="21"/>
      <c r="H454" s="21"/>
      <c r="I454" s="47"/>
      <c r="J454" s="104"/>
      <c r="K454" s="47"/>
      <c r="L454" s="21"/>
      <c r="M454" s="125"/>
      <c r="N454" s="24"/>
      <c r="O454" s="21"/>
      <c r="P454" s="21"/>
      <c r="Q454" s="21"/>
      <c r="R454" s="21"/>
      <c r="S454" s="21"/>
      <c r="T454" s="21"/>
      <c r="U454" s="21"/>
      <c r="V454" s="21"/>
      <c r="W454" s="21"/>
      <c r="X454" s="21" t="str">
        <f ca="1">IFERROR(IF($T454=Lists!$S$2,SUM(FORMULACIÓN!U454:W454),IF(FORMULACIÓN!$T454=Lists!$S$3,SUM(FORMULACIÓN!V454:W454),IF(FORMULACIÓN!$T454=Lists!$S$4,AVERAGE(FORMULACIÓN!V454:W454),IF(FORMULACIÓN!$T454=Lists!$S$5,OFFSET(U454,0,COUNTA(V454:W454)),IF(FORMULACIÓN!$T454=Lists!$S$6,AVERAGE(V454:W454),""))))),"")</f>
        <v/>
      </c>
      <c r="Y454" s="20" t="str">
        <f ca="1">IF($R454=Lists!$R$3,TEXT(FORMULACIÓN!X454,"00,00%"),IF(FORMULACIÓN!X454=0,0,TEXT(FORMULACIÓN!X454,"##.###")))</f>
        <v/>
      </c>
      <c r="Z454" s="93"/>
      <c r="AA454" s="94"/>
      <c r="AB454" s="95"/>
      <c r="AC454" s="95"/>
      <c r="AD454" s="95"/>
      <c r="AE454" s="95"/>
      <c r="AF454" s="95"/>
      <c r="AG454" s="95"/>
      <c r="AH454" s="95"/>
      <c r="AI454" s="95"/>
      <c r="AJ454" s="95"/>
      <c r="AK454" s="95"/>
      <c r="AL454" s="95"/>
      <c r="AM454" s="95"/>
      <c r="BD454" s="30"/>
      <c r="BE454" s="30"/>
      <c r="BF454" s="30"/>
      <c r="BG454" s="30"/>
      <c r="BH454" s="30"/>
      <c r="BI454" s="30"/>
      <c r="BJ454" s="30"/>
      <c r="BK454" s="30"/>
      <c r="BL454" s="30"/>
      <c r="BM454" s="30"/>
      <c r="BN454" s="105"/>
      <c r="BW454" s="1"/>
    </row>
    <row r="455" spans="1:75" s="32" customFormat="1" ht="15.6" hidden="1">
      <c r="A455" s="20" t="str">
        <f t="shared" si="6"/>
        <v/>
      </c>
      <c r="B455" s="153"/>
      <c r="C455" s="21"/>
      <c r="D455" s="20" t="str">
        <f>IFERROR(VLOOKUP(FORMULACIÓN!C455,Lists!$A$2:$B$6,2,FALSE),"")</f>
        <v/>
      </c>
      <c r="E455" s="21"/>
      <c r="F455" s="21"/>
      <c r="G455" s="21"/>
      <c r="H455" s="21"/>
      <c r="I455" s="47"/>
      <c r="J455" s="104"/>
      <c r="K455" s="47"/>
      <c r="L455" s="21"/>
      <c r="M455" s="125"/>
      <c r="N455" s="24"/>
      <c r="O455" s="21"/>
      <c r="P455" s="21"/>
      <c r="Q455" s="21"/>
      <c r="R455" s="21"/>
      <c r="S455" s="21"/>
      <c r="T455" s="21"/>
      <c r="U455" s="21"/>
      <c r="V455" s="21"/>
      <c r="W455" s="21"/>
      <c r="X455" s="21" t="str">
        <f ca="1">IFERROR(IF($T455=Lists!$S$2,SUM(FORMULACIÓN!U455:W455),IF(FORMULACIÓN!$T455=Lists!$S$3,SUM(FORMULACIÓN!V455:W455),IF(FORMULACIÓN!$T455=Lists!$S$4,AVERAGE(FORMULACIÓN!V455:W455),IF(FORMULACIÓN!$T455=Lists!$S$5,OFFSET(U455,0,COUNTA(V455:W455)),IF(FORMULACIÓN!$T455=Lists!$S$6,AVERAGE(V455:W455),""))))),"")</f>
        <v/>
      </c>
      <c r="Y455" s="20" t="str">
        <f ca="1">IF($R455=Lists!$R$3,TEXT(FORMULACIÓN!X455,"00,00%"),IF(FORMULACIÓN!X455=0,0,TEXT(FORMULACIÓN!X455,"##.###")))</f>
        <v/>
      </c>
      <c r="Z455" s="93"/>
      <c r="AA455" s="94"/>
      <c r="AB455" s="95"/>
      <c r="AC455" s="95"/>
      <c r="AD455" s="95"/>
      <c r="AE455" s="95"/>
      <c r="AF455" s="95"/>
      <c r="AG455" s="95"/>
      <c r="AH455" s="95"/>
      <c r="AI455" s="95"/>
      <c r="AJ455" s="95"/>
      <c r="AK455" s="95"/>
      <c r="AL455" s="95"/>
      <c r="AM455" s="95"/>
      <c r="BD455" s="30"/>
      <c r="BE455" s="30"/>
      <c r="BF455" s="30"/>
      <c r="BG455" s="30"/>
      <c r="BH455" s="30"/>
      <c r="BI455" s="30"/>
      <c r="BJ455" s="30"/>
      <c r="BK455" s="30"/>
      <c r="BL455" s="30"/>
      <c r="BM455" s="30"/>
      <c r="BN455" s="105"/>
      <c r="BW455" s="1"/>
    </row>
    <row r="456" spans="1:75" s="32" customFormat="1" ht="15.6" hidden="1">
      <c r="A456" s="20" t="str">
        <f t="shared" si="6"/>
        <v/>
      </c>
      <c r="B456" s="153"/>
      <c r="C456" s="21"/>
      <c r="D456" s="20" t="str">
        <f>IFERROR(VLOOKUP(FORMULACIÓN!C456,Lists!$A$2:$B$6,2,FALSE),"")</f>
        <v/>
      </c>
      <c r="E456" s="21"/>
      <c r="F456" s="21"/>
      <c r="G456" s="21"/>
      <c r="H456" s="21"/>
      <c r="I456" s="47"/>
      <c r="J456" s="104"/>
      <c r="K456" s="47"/>
      <c r="L456" s="21"/>
      <c r="M456" s="125"/>
      <c r="N456" s="24"/>
      <c r="O456" s="21"/>
      <c r="P456" s="21"/>
      <c r="Q456" s="21"/>
      <c r="R456" s="21"/>
      <c r="S456" s="21"/>
      <c r="T456" s="21"/>
      <c r="U456" s="21"/>
      <c r="V456" s="21"/>
      <c r="W456" s="21"/>
      <c r="X456" s="21" t="str">
        <f ca="1">IFERROR(IF($T456=Lists!$S$2,SUM(FORMULACIÓN!U456:W456),IF(FORMULACIÓN!$T456=Lists!$S$3,SUM(FORMULACIÓN!V456:W456),IF(FORMULACIÓN!$T456=Lists!$S$4,AVERAGE(FORMULACIÓN!V456:W456),IF(FORMULACIÓN!$T456=Lists!$S$5,OFFSET(U456,0,COUNTA(V456:W456)),IF(FORMULACIÓN!$T456=Lists!$S$6,AVERAGE(V456:W456),""))))),"")</f>
        <v/>
      </c>
      <c r="Y456" s="20" t="str">
        <f ca="1">IF($R456=Lists!$R$3,TEXT(FORMULACIÓN!X456,"00,00%"),IF(FORMULACIÓN!X456=0,0,TEXT(FORMULACIÓN!X456,"##.###")))</f>
        <v/>
      </c>
      <c r="Z456" s="93"/>
      <c r="AA456" s="94"/>
      <c r="AB456" s="95"/>
      <c r="AC456" s="95"/>
      <c r="AD456" s="95"/>
      <c r="AE456" s="95"/>
      <c r="AF456" s="95"/>
      <c r="AG456" s="95"/>
      <c r="AH456" s="95"/>
      <c r="AI456" s="95"/>
      <c r="AJ456" s="95"/>
      <c r="AK456" s="95"/>
      <c r="AL456" s="95"/>
      <c r="AM456" s="95"/>
      <c r="BD456" s="30"/>
      <c r="BE456" s="30"/>
      <c r="BF456" s="30"/>
      <c r="BG456" s="30"/>
      <c r="BH456" s="30"/>
      <c r="BI456" s="30"/>
      <c r="BJ456" s="30"/>
      <c r="BK456" s="30"/>
      <c r="BL456" s="30"/>
      <c r="BM456" s="30"/>
      <c r="BN456" s="105"/>
      <c r="BW456" s="1"/>
    </row>
    <row r="457" spans="1:75" s="32" customFormat="1" ht="15.6" hidden="1">
      <c r="A457" s="20" t="str">
        <f t="shared" si="6"/>
        <v/>
      </c>
      <c r="B457" s="153"/>
      <c r="C457" s="21"/>
      <c r="D457" s="20" t="str">
        <f>IFERROR(VLOOKUP(FORMULACIÓN!C457,Lists!$A$2:$B$6,2,FALSE),"")</f>
        <v/>
      </c>
      <c r="E457" s="21"/>
      <c r="F457" s="21"/>
      <c r="G457" s="21"/>
      <c r="H457" s="21"/>
      <c r="I457" s="47"/>
      <c r="J457" s="104"/>
      <c r="K457" s="47"/>
      <c r="L457" s="21"/>
      <c r="M457" s="125"/>
      <c r="N457" s="24"/>
      <c r="O457" s="21"/>
      <c r="P457" s="21"/>
      <c r="Q457" s="21"/>
      <c r="R457" s="21"/>
      <c r="S457" s="21"/>
      <c r="T457" s="21"/>
      <c r="U457" s="21"/>
      <c r="V457" s="21"/>
      <c r="W457" s="21"/>
      <c r="X457" s="21" t="str">
        <f ca="1">IFERROR(IF($T457=Lists!$S$2,SUM(FORMULACIÓN!U457:W457),IF(FORMULACIÓN!$T457=Lists!$S$3,SUM(FORMULACIÓN!V457:W457),IF(FORMULACIÓN!$T457=Lists!$S$4,AVERAGE(FORMULACIÓN!V457:W457),IF(FORMULACIÓN!$T457=Lists!$S$5,OFFSET(U457,0,COUNTA(V457:W457)),IF(FORMULACIÓN!$T457=Lists!$S$6,AVERAGE(V457:W457),""))))),"")</f>
        <v/>
      </c>
      <c r="Y457" s="20" t="str">
        <f ca="1">IF($R457=Lists!$R$3,TEXT(FORMULACIÓN!X457,"00,00%"),IF(FORMULACIÓN!X457=0,0,TEXT(FORMULACIÓN!X457,"##.###")))</f>
        <v/>
      </c>
      <c r="Z457" s="93"/>
      <c r="AA457" s="94"/>
      <c r="AB457" s="95"/>
      <c r="AC457" s="95"/>
      <c r="AD457" s="95"/>
      <c r="AE457" s="95"/>
      <c r="AF457" s="95"/>
      <c r="AG457" s="95"/>
      <c r="AH457" s="95"/>
      <c r="AI457" s="95"/>
      <c r="AJ457" s="95"/>
      <c r="AK457" s="95"/>
      <c r="AL457" s="95"/>
      <c r="AM457" s="95"/>
      <c r="BD457" s="30"/>
      <c r="BE457" s="30"/>
      <c r="BF457" s="30"/>
      <c r="BG457" s="30"/>
      <c r="BH457" s="30"/>
      <c r="BI457" s="30"/>
      <c r="BJ457" s="30"/>
      <c r="BK457" s="30"/>
      <c r="BL457" s="30"/>
      <c r="BM457" s="30"/>
      <c r="BN457" s="105"/>
      <c r="BW457" s="1"/>
    </row>
    <row r="458" spans="1:75" s="32" customFormat="1" ht="15.6" hidden="1">
      <c r="A458" s="20" t="str">
        <f t="shared" si="6"/>
        <v/>
      </c>
      <c r="B458" s="153"/>
      <c r="C458" s="21"/>
      <c r="D458" s="20" t="str">
        <f>IFERROR(VLOOKUP(FORMULACIÓN!C458,Lists!$A$2:$B$6,2,FALSE),"")</f>
        <v/>
      </c>
      <c r="E458" s="21"/>
      <c r="F458" s="21"/>
      <c r="G458" s="21"/>
      <c r="H458" s="21"/>
      <c r="I458" s="47"/>
      <c r="J458" s="104"/>
      <c r="K458" s="47"/>
      <c r="L458" s="21"/>
      <c r="M458" s="125"/>
      <c r="N458" s="24"/>
      <c r="O458" s="21"/>
      <c r="P458" s="21"/>
      <c r="Q458" s="21"/>
      <c r="R458" s="21"/>
      <c r="S458" s="21"/>
      <c r="T458" s="21"/>
      <c r="U458" s="21"/>
      <c r="V458" s="21"/>
      <c r="W458" s="21"/>
      <c r="X458" s="21" t="str">
        <f ca="1">IFERROR(IF($T458=Lists!$S$2,SUM(FORMULACIÓN!U458:W458),IF(FORMULACIÓN!$T458=Lists!$S$3,SUM(FORMULACIÓN!V458:W458),IF(FORMULACIÓN!$T458=Lists!$S$4,AVERAGE(FORMULACIÓN!V458:W458),IF(FORMULACIÓN!$T458=Lists!$S$5,OFFSET(U458,0,COUNTA(V458:W458)),IF(FORMULACIÓN!$T458=Lists!$S$6,AVERAGE(V458:W458),""))))),"")</f>
        <v/>
      </c>
      <c r="Y458" s="20" t="str">
        <f ca="1">IF($R458=Lists!$R$3,TEXT(FORMULACIÓN!X458,"00,00%"),IF(FORMULACIÓN!X458=0,0,TEXT(FORMULACIÓN!X458,"##.###")))</f>
        <v/>
      </c>
      <c r="Z458" s="93"/>
      <c r="AA458" s="94"/>
      <c r="AB458" s="95"/>
      <c r="AC458" s="95"/>
      <c r="AD458" s="95"/>
      <c r="AE458" s="95"/>
      <c r="AF458" s="95"/>
      <c r="AG458" s="95"/>
      <c r="AH458" s="95"/>
      <c r="AI458" s="95"/>
      <c r="AJ458" s="95"/>
      <c r="AK458" s="95"/>
      <c r="AL458" s="95"/>
      <c r="AM458" s="95"/>
      <c r="BD458" s="30"/>
      <c r="BE458" s="30"/>
      <c r="BF458" s="30"/>
      <c r="BG458" s="30"/>
      <c r="BH458" s="30"/>
      <c r="BI458" s="30"/>
      <c r="BJ458" s="30"/>
      <c r="BK458" s="30"/>
      <c r="BL458" s="30"/>
      <c r="BM458" s="30"/>
      <c r="BN458" s="105"/>
      <c r="BW458" s="1"/>
    </row>
    <row r="459" spans="1:75" s="32" customFormat="1" ht="15.6" hidden="1">
      <c r="A459" s="20" t="str">
        <f t="shared" si="6"/>
        <v/>
      </c>
      <c r="B459" s="153"/>
      <c r="C459" s="21"/>
      <c r="D459" s="20" t="str">
        <f>IFERROR(VLOOKUP(FORMULACIÓN!C459,Lists!$A$2:$B$6,2,FALSE),"")</f>
        <v/>
      </c>
      <c r="E459" s="21"/>
      <c r="F459" s="21"/>
      <c r="G459" s="21"/>
      <c r="H459" s="21"/>
      <c r="I459" s="47"/>
      <c r="J459" s="104"/>
      <c r="K459" s="47"/>
      <c r="L459" s="21"/>
      <c r="M459" s="125"/>
      <c r="N459" s="24"/>
      <c r="O459" s="21"/>
      <c r="P459" s="21"/>
      <c r="Q459" s="21"/>
      <c r="R459" s="21"/>
      <c r="S459" s="21"/>
      <c r="T459" s="21"/>
      <c r="U459" s="21"/>
      <c r="V459" s="21"/>
      <c r="W459" s="21"/>
      <c r="X459" s="21" t="str">
        <f ca="1">IFERROR(IF($T459=Lists!$S$2,SUM(FORMULACIÓN!U459:W459),IF(FORMULACIÓN!$T459=Lists!$S$3,SUM(FORMULACIÓN!V459:W459),IF(FORMULACIÓN!$T459=Lists!$S$4,AVERAGE(FORMULACIÓN!V459:W459),IF(FORMULACIÓN!$T459=Lists!$S$5,OFFSET(U459,0,COUNTA(V459:W459)),IF(FORMULACIÓN!$T459=Lists!$S$6,AVERAGE(V459:W459),""))))),"")</f>
        <v/>
      </c>
      <c r="Y459" s="20" t="str">
        <f ca="1">IF($R459=Lists!$R$3,TEXT(FORMULACIÓN!X459,"00,00%"),IF(FORMULACIÓN!X459=0,0,TEXT(FORMULACIÓN!X459,"##.###")))</f>
        <v/>
      </c>
      <c r="Z459" s="93"/>
      <c r="AA459" s="94"/>
      <c r="AB459" s="95"/>
      <c r="AC459" s="95"/>
      <c r="AD459" s="95"/>
      <c r="AE459" s="95"/>
      <c r="AF459" s="95"/>
      <c r="AG459" s="95"/>
      <c r="AH459" s="95"/>
      <c r="AI459" s="95"/>
      <c r="AJ459" s="95"/>
      <c r="AK459" s="95"/>
      <c r="AL459" s="95"/>
      <c r="AM459" s="95"/>
      <c r="BD459" s="30"/>
      <c r="BE459" s="30"/>
      <c r="BF459" s="30"/>
      <c r="BG459" s="30"/>
      <c r="BH459" s="30"/>
      <c r="BI459" s="30"/>
      <c r="BJ459" s="30"/>
      <c r="BK459" s="30"/>
      <c r="BL459" s="30"/>
      <c r="BM459" s="30"/>
      <c r="BN459" s="105"/>
      <c r="BW459" s="1"/>
    </row>
    <row r="460" spans="1:75" s="32" customFormat="1" ht="15.6" hidden="1">
      <c r="A460" s="20" t="str">
        <f t="shared" ref="A460:A523" si="7">IF(C460&lt;&gt;"",+A459+1,"")</f>
        <v/>
      </c>
      <c r="B460" s="153"/>
      <c r="C460" s="21"/>
      <c r="D460" s="20" t="str">
        <f>IFERROR(VLOOKUP(FORMULACIÓN!C460,Lists!$A$2:$B$6,2,FALSE),"")</f>
        <v/>
      </c>
      <c r="E460" s="21"/>
      <c r="F460" s="21"/>
      <c r="G460" s="21"/>
      <c r="H460" s="21"/>
      <c r="I460" s="47"/>
      <c r="J460" s="104"/>
      <c r="K460" s="47"/>
      <c r="L460" s="21"/>
      <c r="M460" s="125"/>
      <c r="N460" s="24"/>
      <c r="O460" s="21"/>
      <c r="P460" s="21"/>
      <c r="Q460" s="21"/>
      <c r="R460" s="21"/>
      <c r="S460" s="21"/>
      <c r="T460" s="21"/>
      <c r="U460" s="21"/>
      <c r="V460" s="21"/>
      <c r="W460" s="21"/>
      <c r="X460" s="21" t="str">
        <f ca="1">IFERROR(IF($T460=Lists!$S$2,SUM(FORMULACIÓN!U460:W460),IF(FORMULACIÓN!$T460=Lists!$S$3,SUM(FORMULACIÓN!V460:W460),IF(FORMULACIÓN!$T460=Lists!$S$4,AVERAGE(FORMULACIÓN!V460:W460),IF(FORMULACIÓN!$T460=Lists!$S$5,OFFSET(U460,0,COUNTA(V460:W460)),IF(FORMULACIÓN!$T460=Lists!$S$6,AVERAGE(V460:W460),""))))),"")</f>
        <v/>
      </c>
      <c r="Y460" s="20" t="str">
        <f ca="1">IF($R460=Lists!$R$3,TEXT(FORMULACIÓN!X460,"00,00%"),IF(FORMULACIÓN!X460=0,0,TEXT(FORMULACIÓN!X460,"##.###")))</f>
        <v/>
      </c>
      <c r="Z460" s="93"/>
      <c r="AA460" s="94"/>
      <c r="AB460" s="95"/>
      <c r="AC460" s="95"/>
      <c r="AD460" s="95"/>
      <c r="AE460" s="95"/>
      <c r="AF460" s="95"/>
      <c r="AG460" s="95"/>
      <c r="AH460" s="95"/>
      <c r="AI460" s="95"/>
      <c r="AJ460" s="95"/>
      <c r="AK460" s="95"/>
      <c r="AL460" s="95"/>
      <c r="AM460" s="95"/>
      <c r="BD460" s="30"/>
      <c r="BE460" s="30"/>
      <c r="BF460" s="30"/>
      <c r="BG460" s="30"/>
      <c r="BH460" s="30"/>
      <c r="BI460" s="30"/>
      <c r="BJ460" s="30"/>
      <c r="BK460" s="30"/>
      <c r="BL460" s="30"/>
      <c r="BM460" s="30"/>
      <c r="BN460" s="105"/>
      <c r="BW460" s="1"/>
    </row>
    <row r="461" spans="1:75" s="32" customFormat="1" ht="15.6" hidden="1">
      <c r="A461" s="20" t="str">
        <f t="shared" si="7"/>
        <v/>
      </c>
      <c r="B461" s="153"/>
      <c r="C461" s="21"/>
      <c r="D461" s="20" t="str">
        <f>IFERROR(VLOOKUP(FORMULACIÓN!C461,Lists!$A$2:$B$6,2,FALSE),"")</f>
        <v/>
      </c>
      <c r="E461" s="21"/>
      <c r="F461" s="21"/>
      <c r="G461" s="21"/>
      <c r="H461" s="21"/>
      <c r="I461" s="47"/>
      <c r="J461" s="104"/>
      <c r="K461" s="47"/>
      <c r="L461" s="21"/>
      <c r="M461" s="125"/>
      <c r="N461" s="24"/>
      <c r="O461" s="21"/>
      <c r="P461" s="21"/>
      <c r="Q461" s="21"/>
      <c r="R461" s="21"/>
      <c r="S461" s="21"/>
      <c r="T461" s="21"/>
      <c r="U461" s="21"/>
      <c r="V461" s="21"/>
      <c r="W461" s="21"/>
      <c r="X461" s="21" t="str">
        <f ca="1">IFERROR(IF($T461=Lists!$S$2,SUM(FORMULACIÓN!U461:W461),IF(FORMULACIÓN!$T461=Lists!$S$3,SUM(FORMULACIÓN!V461:W461),IF(FORMULACIÓN!$T461=Lists!$S$4,AVERAGE(FORMULACIÓN!V461:W461),IF(FORMULACIÓN!$T461=Lists!$S$5,OFFSET(U461,0,COUNTA(V461:W461)),IF(FORMULACIÓN!$T461=Lists!$S$6,AVERAGE(V461:W461),""))))),"")</f>
        <v/>
      </c>
      <c r="Y461" s="20" t="str">
        <f ca="1">IF($R461=Lists!$R$3,TEXT(FORMULACIÓN!X461,"00,00%"),IF(FORMULACIÓN!X461=0,0,TEXT(FORMULACIÓN!X461,"##.###")))</f>
        <v/>
      </c>
      <c r="Z461" s="93"/>
      <c r="AA461" s="94"/>
      <c r="AB461" s="95"/>
      <c r="AC461" s="95"/>
      <c r="AD461" s="95"/>
      <c r="AE461" s="95"/>
      <c r="AF461" s="95"/>
      <c r="AG461" s="95"/>
      <c r="AH461" s="95"/>
      <c r="AI461" s="95"/>
      <c r="AJ461" s="95"/>
      <c r="AK461" s="95"/>
      <c r="AL461" s="95"/>
      <c r="AM461" s="95"/>
      <c r="BD461" s="30"/>
      <c r="BE461" s="30"/>
      <c r="BF461" s="30"/>
      <c r="BG461" s="30"/>
      <c r="BH461" s="30"/>
      <c r="BI461" s="30"/>
      <c r="BJ461" s="30"/>
      <c r="BK461" s="30"/>
      <c r="BL461" s="30"/>
      <c r="BM461" s="30"/>
      <c r="BN461" s="105"/>
      <c r="BW461" s="1"/>
    </row>
    <row r="462" spans="1:75" s="32" customFormat="1" ht="15.6" hidden="1">
      <c r="A462" s="20" t="str">
        <f t="shared" si="7"/>
        <v/>
      </c>
      <c r="B462" s="153"/>
      <c r="C462" s="21"/>
      <c r="D462" s="20" t="str">
        <f>IFERROR(VLOOKUP(FORMULACIÓN!C462,Lists!$A$2:$B$6,2,FALSE),"")</f>
        <v/>
      </c>
      <c r="E462" s="21"/>
      <c r="F462" s="21"/>
      <c r="G462" s="21"/>
      <c r="H462" s="21"/>
      <c r="I462" s="47"/>
      <c r="J462" s="104"/>
      <c r="K462" s="47"/>
      <c r="L462" s="21"/>
      <c r="M462" s="125"/>
      <c r="N462" s="24"/>
      <c r="O462" s="21"/>
      <c r="P462" s="21"/>
      <c r="Q462" s="21"/>
      <c r="R462" s="21"/>
      <c r="S462" s="21"/>
      <c r="T462" s="21"/>
      <c r="U462" s="21"/>
      <c r="V462" s="21"/>
      <c r="W462" s="21"/>
      <c r="X462" s="21" t="str">
        <f ca="1">IFERROR(IF($T462=Lists!$S$2,SUM(FORMULACIÓN!U462:W462),IF(FORMULACIÓN!$T462=Lists!$S$3,SUM(FORMULACIÓN!V462:W462),IF(FORMULACIÓN!$T462=Lists!$S$4,AVERAGE(FORMULACIÓN!V462:W462),IF(FORMULACIÓN!$T462=Lists!$S$5,OFFSET(U462,0,COUNTA(V462:W462)),IF(FORMULACIÓN!$T462=Lists!$S$6,AVERAGE(V462:W462),""))))),"")</f>
        <v/>
      </c>
      <c r="Y462" s="20" t="str">
        <f ca="1">IF($R462=Lists!$R$3,TEXT(FORMULACIÓN!X462,"00,00%"),IF(FORMULACIÓN!X462=0,0,TEXT(FORMULACIÓN!X462,"##.###")))</f>
        <v/>
      </c>
      <c r="Z462" s="93"/>
      <c r="AA462" s="94"/>
      <c r="AB462" s="95"/>
      <c r="AC462" s="95"/>
      <c r="AD462" s="95"/>
      <c r="AE462" s="95"/>
      <c r="AF462" s="95"/>
      <c r="AG462" s="95"/>
      <c r="AH462" s="95"/>
      <c r="AI462" s="95"/>
      <c r="AJ462" s="95"/>
      <c r="AK462" s="95"/>
      <c r="AL462" s="95"/>
      <c r="AM462" s="95"/>
      <c r="BD462" s="30"/>
      <c r="BE462" s="30"/>
      <c r="BF462" s="30"/>
      <c r="BG462" s="30"/>
      <c r="BH462" s="30"/>
      <c r="BI462" s="30"/>
      <c r="BJ462" s="30"/>
      <c r="BK462" s="30"/>
      <c r="BL462" s="30"/>
      <c r="BM462" s="30"/>
      <c r="BN462" s="105"/>
      <c r="BW462" s="1"/>
    </row>
    <row r="463" spans="1:75" s="32" customFormat="1" ht="15.6" hidden="1">
      <c r="A463" s="20" t="str">
        <f t="shared" si="7"/>
        <v/>
      </c>
      <c r="B463" s="153"/>
      <c r="C463" s="21"/>
      <c r="D463" s="20" t="str">
        <f>IFERROR(VLOOKUP(FORMULACIÓN!C463,Lists!$A$2:$B$6,2,FALSE),"")</f>
        <v/>
      </c>
      <c r="E463" s="21"/>
      <c r="F463" s="21"/>
      <c r="G463" s="21"/>
      <c r="H463" s="21"/>
      <c r="I463" s="47"/>
      <c r="J463" s="104"/>
      <c r="K463" s="47"/>
      <c r="L463" s="21"/>
      <c r="M463" s="125"/>
      <c r="N463" s="24"/>
      <c r="O463" s="21"/>
      <c r="P463" s="21"/>
      <c r="Q463" s="21"/>
      <c r="R463" s="21"/>
      <c r="S463" s="21"/>
      <c r="T463" s="21"/>
      <c r="U463" s="21"/>
      <c r="V463" s="21"/>
      <c r="W463" s="21"/>
      <c r="X463" s="21" t="str">
        <f ca="1">IFERROR(IF($T463=Lists!$S$2,SUM(FORMULACIÓN!U463:W463),IF(FORMULACIÓN!$T463=Lists!$S$3,SUM(FORMULACIÓN!V463:W463),IF(FORMULACIÓN!$T463=Lists!$S$4,AVERAGE(FORMULACIÓN!V463:W463),IF(FORMULACIÓN!$T463=Lists!$S$5,OFFSET(U463,0,COUNTA(V463:W463)),IF(FORMULACIÓN!$T463=Lists!$S$6,AVERAGE(V463:W463),""))))),"")</f>
        <v/>
      </c>
      <c r="Y463" s="20" t="str">
        <f ca="1">IF($R463=Lists!$R$3,TEXT(FORMULACIÓN!X463,"00,00%"),IF(FORMULACIÓN!X463=0,0,TEXT(FORMULACIÓN!X463,"##.###")))</f>
        <v/>
      </c>
      <c r="Z463" s="93"/>
      <c r="AA463" s="94"/>
      <c r="AB463" s="95"/>
      <c r="AC463" s="95"/>
      <c r="AD463" s="95"/>
      <c r="AE463" s="95"/>
      <c r="AF463" s="95"/>
      <c r="AG463" s="95"/>
      <c r="AH463" s="95"/>
      <c r="AI463" s="95"/>
      <c r="AJ463" s="95"/>
      <c r="AK463" s="95"/>
      <c r="AL463" s="95"/>
      <c r="AM463" s="95"/>
      <c r="BD463" s="30"/>
      <c r="BE463" s="30"/>
      <c r="BF463" s="30"/>
      <c r="BG463" s="30"/>
      <c r="BH463" s="30"/>
      <c r="BI463" s="30"/>
      <c r="BJ463" s="30"/>
      <c r="BK463" s="30"/>
      <c r="BL463" s="30"/>
      <c r="BM463" s="30"/>
      <c r="BN463" s="105"/>
      <c r="BW463" s="1"/>
    </row>
    <row r="464" spans="1:75" s="32" customFormat="1" ht="15.6" hidden="1">
      <c r="A464" s="20" t="str">
        <f t="shared" si="7"/>
        <v/>
      </c>
      <c r="B464" s="153"/>
      <c r="C464" s="21"/>
      <c r="D464" s="20" t="str">
        <f>IFERROR(VLOOKUP(FORMULACIÓN!C464,Lists!$A$2:$B$6,2,FALSE),"")</f>
        <v/>
      </c>
      <c r="E464" s="21"/>
      <c r="F464" s="21"/>
      <c r="G464" s="21"/>
      <c r="H464" s="21"/>
      <c r="I464" s="47"/>
      <c r="J464" s="104"/>
      <c r="K464" s="47"/>
      <c r="L464" s="21"/>
      <c r="M464" s="125"/>
      <c r="N464" s="24"/>
      <c r="O464" s="21"/>
      <c r="P464" s="21"/>
      <c r="Q464" s="21"/>
      <c r="R464" s="21"/>
      <c r="S464" s="21"/>
      <c r="T464" s="21"/>
      <c r="U464" s="21"/>
      <c r="V464" s="21"/>
      <c r="W464" s="21"/>
      <c r="X464" s="21" t="str">
        <f ca="1">IFERROR(IF($T464=Lists!$S$2,SUM(FORMULACIÓN!U464:W464),IF(FORMULACIÓN!$T464=Lists!$S$3,SUM(FORMULACIÓN!V464:W464),IF(FORMULACIÓN!$T464=Lists!$S$4,AVERAGE(FORMULACIÓN!V464:W464),IF(FORMULACIÓN!$T464=Lists!$S$5,OFFSET(U464,0,COUNTA(V464:W464)),IF(FORMULACIÓN!$T464=Lists!$S$6,AVERAGE(V464:W464),""))))),"")</f>
        <v/>
      </c>
      <c r="Y464" s="20" t="str">
        <f ca="1">IF($R464=Lists!$R$3,TEXT(FORMULACIÓN!X464,"00,00%"),IF(FORMULACIÓN!X464=0,0,TEXT(FORMULACIÓN!X464,"##.###")))</f>
        <v/>
      </c>
      <c r="Z464" s="93"/>
      <c r="AA464" s="94"/>
      <c r="AB464" s="95"/>
      <c r="AC464" s="95"/>
      <c r="AD464" s="95"/>
      <c r="AE464" s="95"/>
      <c r="AF464" s="95"/>
      <c r="AG464" s="95"/>
      <c r="AH464" s="95"/>
      <c r="AI464" s="95"/>
      <c r="AJ464" s="95"/>
      <c r="AK464" s="95"/>
      <c r="AL464" s="95"/>
      <c r="AM464" s="95"/>
      <c r="BD464" s="30"/>
      <c r="BE464" s="30"/>
      <c r="BF464" s="30"/>
      <c r="BG464" s="30"/>
      <c r="BH464" s="30"/>
      <c r="BI464" s="30"/>
      <c r="BJ464" s="30"/>
      <c r="BK464" s="30"/>
      <c r="BL464" s="30"/>
      <c r="BM464" s="30"/>
      <c r="BN464" s="105"/>
      <c r="BW464" s="1"/>
    </row>
    <row r="465" spans="1:75" s="32" customFormat="1" ht="15.6" hidden="1">
      <c r="A465" s="20" t="str">
        <f t="shared" si="7"/>
        <v/>
      </c>
      <c r="B465" s="153"/>
      <c r="C465" s="21"/>
      <c r="D465" s="20" t="str">
        <f>IFERROR(VLOOKUP(FORMULACIÓN!C465,Lists!$A$2:$B$6,2,FALSE),"")</f>
        <v/>
      </c>
      <c r="E465" s="21"/>
      <c r="F465" s="21"/>
      <c r="G465" s="21"/>
      <c r="H465" s="21"/>
      <c r="I465" s="47"/>
      <c r="J465" s="104"/>
      <c r="K465" s="47"/>
      <c r="L465" s="21"/>
      <c r="M465" s="125"/>
      <c r="N465" s="24"/>
      <c r="O465" s="21"/>
      <c r="P465" s="21"/>
      <c r="Q465" s="21"/>
      <c r="R465" s="21"/>
      <c r="S465" s="21"/>
      <c r="T465" s="21"/>
      <c r="U465" s="21"/>
      <c r="V465" s="21"/>
      <c r="W465" s="21"/>
      <c r="X465" s="21" t="str">
        <f ca="1">IFERROR(IF($T465=Lists!$S$2,SUM(FORMULACIÓN!U465:W465),IF(FORMULACIÓN!$T465=Lists!$S$3,SUM(FORMULACIÓN!V465:W465),IF(FORMULACIÓN!$T465=Lists!$S$4,AVERAGE(FORMULACIÓN!V465:W465),IF(FORMULACIÓN!$T465=Lists!$S$5,OFFSET(U465,0,COUNTA(V465:W465)),IF(FORMULACIÓN!$T465=Lists!$S$6,AVERAGE(V465:W465),""))))),"")</f>
        <v/>
      </c>
      <c r="Y465" s="20" t="str">
        <f ca="1">IF($R465=Lists!$R$3,TEXT(FORMULACIÓN!X465,"00,00%"),IF(FORMULACIÓN!X465=0,0,TEXT(FORMULACIÓN!X465,"##.###")))</f>
        <v/>
      </c>
      <c r="Z465" s="93"/>
      <c r="AA465" s="94"/>
      <c r="AB465" s="95"/>
      <c r="AC465" s="95"/>
      <c r="AD465" s="95"/>
      <c r="AE465" s="95"/>
      <c r="AF465" s="95"/>
      <c r="AG465" s="95"/>
      <c r="AH465" s="95"/>
      <c r="AI465" s="95"/>
      <c r="AJ465" s="95"/>
      <c r="AK465" s="95"/>
      <c r="AL465" s="95"/>
      <c r="AM465" s="95"/>
      <c r="BD465" s="30"/>
      <c r="BE465" s="30"/>
      <c r="BF465" s="30"/>
      <c r="BG465" s="30"/>
      <c r="BH465" s="30"/>
      <c r="BI465" s="30"/>
      <c r="BJ465" s="30"/>
      <c r="BK465" s="30"/>
      <c r="BL465" s="30"/>
      <c r="BM465" s="30"/>
      <c r="BN465" s="105"/>
      <c r="BW465" s="1"/>
    </row>
    <row r="466" spans="1:75" s="32" customFormat="1" ht="15.6" hidden="1">
      <c r="A466" s="20" t="str">
        <f t="shared" si="7"/>
        <v/>
      </c>
      <c r="B466" s="153"/>
      <c r="C466" s="21"/>
      <c r="D466" s="20" t="str">
        <f>IFERROR(VLOOKUP(FORMULACIÓN!C466,Lists!$A$2:$B$6,2,FALSE),"")</f>
        <v/>
      </c>
      <c r="E466" s="21"/>
      <c r="F466" s="21"/>
      <c r="G466" s="21"/>
      <c r="H466" s="21"/>
      <c r="I466" s="47"/>
      <c r="J466" s="104"/>
      <c r="K466" s="47"/>
      <c r="L466" s="21"/>
      <c r="M466" s="125"/>
      <c r="N466" s="24"/>
      <c r="O466" s="21"/>
      <c r="P466" s="21"/>
      <c r="Q466" s="21"/>
      <c r="R466" s="21"/>
      <c r="S466" s="21"/>
      <c r="T466" s="21"/>
      <c r="U466" s="21"/>
      <c r="V466" s="21"/>
      <c r="W466" s="21"/>
      <c r="X466" s="21" t="str">
        <f ca="1">IFERROR(IF($T466=Lists!$S$2,SUM(FORMULACIÓN!U466:W466),IF(FORMULACIÓN!$T466=Lists!$S$3,SUM(FORMULACIÓN!V466:W466),IF(FORMULACIÓN!$T466=Lists!$S$4,AVERAGE(FORMULACIÓN!V466:W466),IF(FORMULACIÓN!$T466=Lists!$S$5,OFFSET(U466,0,COUNTA(V466:W466)),IF(FORMULACIÓN!$T466=Lists!$S$6,AVERAGE(V466:W466),""))))),"")</f>
        <v/>
      </c>
      <c r="Y466" s="20" t="str">
        <f ca="1">IF($R466=Lists!$R$3,TEXT(FORMULACIÓN!X466,"00,00%"),IF(FORMULACIÓN!X466=0,0,TEXT(FORMULACIÓN!X466,"##.###")))</f>
        <v/>
      </c>
      <c r="Z466" s="93"/>
      <c r="AA466" s="94"/>
      <c r="AB466" s="95"/>
      <c r="AC466" s="95"/>
      <c r="AD466" s="95"/>
      <c r="AE466" s="95"/>
      <c r="AF466" s="95"/>
      <c r="AG466" s="95"/>
      <c r="AH466" s="95"/>
      <c r="AI466" s="95"/>
      <c r="AJ466" s="95"/>
      <c r="AK466" s="95"/>
      <c r="AL466" s="95"/>
      <c r="AM466" s="95"/>
      <c r="BD466" s="30"/>
      <c r="BE466" s="30"/>
      <c r="BF466" s="30"/>
      <c r="BG466" s="30"/>
      <c r="BH466" s="30"/>
      <c r="BI466" s="30"/>
      <c r="BJ466" s="30"/>
      <c r="BK466" s="30"/>
      <c r="BL466" s="30"/>
      <c r="BM466" s="30"/>
      <c r="BN466" s="105"/>
      <c r="BW466" s="1"/>
    </row>
    <row r="467" spans="1:75" s="32" customFormat="1" ht="15.6" hidden="1">
      <c r="A467" s="20" t="str">
        <f t="shared" si="7"/>
        <v/>
      </c>
      <c r="B467" s="153"/>
      <c r="C467" s="21"/>
      <c r="D467" s="20" t="str">
        <f>IFERROR(VLOOKUP(FORMULACIÓN!C467,Lists!$A$2:$B$6,2,FALSE),"")</f>
        <v/>
      </c>
      <c r="E467" s="21"/>
      <c r="F467" s="21"/>
      <c r="G467" s="21"/>
      <c r="H467" s="21"/>
      <c r="I467" s="47"/>
      <c r="J467" s="104"/>
      <c r="K467" s="47"/>
      <c r="L467" s="21"/>
      <c r="M467" s="125"/>
      <c r="N467" s="24"/>
      <c r="O467" s="21"/>
      <c r="P467" s="21"/>
      <c r="Q467" s="21"/>
      <c r="R467" s="21"/>
      <c r="S467" s="21"/>
      <c r="T467" s="21"/>
      <c r="U467" s="21"/>
      <c r="V467" s="21"/>
      <c r="W467" s="21"/>
      <c r="X467" s="21" t="str">
        <f ca="1">IFERROR(IF($T467=Lists!$S$2,SUM(FORMULACIÓN!U467:W467),IF(FORMULACIÓN!$T467=Lists!$S$3,SUM(FORMULACIÓN!V467:W467),IF(FORMULACIÓN!$T467=Lists!$S$4,AVERAGE(FORMULACIÓN!V467:W467),IF(FORMULACIÓN!$T467=Lists!$S$5,OFFSET(U467,0,COUNTA(V467:W467)),IF(FORMULACIÓN!$T467=Lists!$S$6,AVERAGE(V467:W467),""))))),"")</f>
        <v/>
      </c>
      <c r="Y467" s="20" t="str">
        <f ca="1">IF($R467=Lists!$R$3,TEXT(FORMULACIÓN!X467,"00,00%"),IF(FORMULACIÓN!X467=0,0,TEXT(FORMULACIÓN!X467,"##.###")))</f>
        <v/>
      </c>
      <c r="Z467" s="93"/>
      <c r="AA467" s="94"/>
      <c r="AB467" s="95"/>
      <c r="AC467" s="95"/>
      <c r="AD467" s="95"/>
      <c r="AE467" s="95"/>
      <c r="AF467" s="95"/>
      <c r="AG467" s="95"/>
      <c r="AH467" s="95"/>
      <c r="AI467" s="95"/>
      <c r="AJ467" s="95"/>
      <c r="AK467" s="95"/>
      <c r="AL467" s="95"/>
      <c r="AM467" s="95"/>
      <c r="BD467" s="30"/>
      <c r="BE467" s="30"/>
      <c r="BF467" s="30"/>
      <c r="BG467" s="30"/>
      <c r="BH467" s="30"/>
      <c r="BI467" s="30"/>
      <c r="BJ467" s="30"/>
      <c r="BK467" s="30"/>
      <c r="BL467" s="30"/>
      <c r="BM467" s="30"/>
      <c r="BN467" s="105"/>
      <c r="BW467" s="1"/>
    </row>
    <row r="468" spans="1:75" s="32" customFormat="1" ht="15.6" hidden="1">
      <c r="A468" s="20" t="str">
        <f t="shared" si="7"/>
        <v/>
      </c>
      <c r="B468" s="153"/>
      <c r="C468" s="21"/>
      <c r="D468" s="20" t="str">
        <f>IFERROR(VLOOKUP(FORMULACIÓN!C468,Lists!$A$2:$B$6,2,FALSE),"")</f>
        <v/>
      </c>
      <c r="E468" s="21"/>
      <c r="F468" s="21"/>
      <c r="G468" s="21"/>
      <c r="H468" s="21"/>
      <c r="I468" s="47"/>
      <c r="J468" s="104"/>
      <c r="K468" s="47"/>
      <c r="L468" s="21"/>
      <c r="M468" s="125"/>
      <c r="N468" s="24"/>
      <c r="O468" s="21"/>
      <c r="P468" s="21"/>
      <c r="Q468" s="21"/>
      <c r="R468" s="21"/>
      <c r="S468" s="21"/>
      <c r="T468" s="21"/>
      <c r="U468" s="21"/>
      <c r="V468" s="21"/>
      <c r="W468" s="21"/>
      <c r="X468" s="21" t="str">
        <f ca="1">IFERROR(IF($T468=Lists!$S$2,SUM(FORMULACIÓN!U468:W468),IF(FORMULACIÓN!$T468=Lists!$S$3,SUM(FORMULACIÓN!V468:W468),IF(FORMULACIÓN!$T468=Lists!$S$4,AVERAGE(FORMULACIÓN!V468:W468),IF(FORMULACIÓN!$T468=Lists!$S$5,OFFSET(U468,0,COUNTA(V468:W468)),IF(FORMULACIÓN!$T468=Lists!$S$6,AVERAGE(V468:W468),""))))),"")</f>
        <v/>
      </c>
      <c r="Y468" s="20" t="str">
        <f ca="1">IF($R468=Lists!$R$3,TEXT(FORMULACIÓN!X468,"00,00%"),IF(FORMULACIÓN!X468=0,0,TEXT(FORMULACIÓN!X468,"##.###")))</f>
        <v/>
      </c>
      <c r="Z468" s="93"/>
      <c r="AA468" s="94"/>
      <c r="AB468" s="95"/>
      <c r="AC468" s="95"/>
      <c r="AD468" s="95"/>
      <c r="AE468" s="95"/>
      <c r="AF468" s="95"/>
      <c r="AG468" s="95"/>
      <c r="AH468" s="95"/>
      <c r="AI468" s="95"/>
      <c r="AJ468" s="95"/>
      <c r="AK468" s="95"/>
      <c r="AL468" s="95"/>
      <c r="AM468" s="95"/>
      <c r="BD468" s="30"/>
      <c r="BE468" s="30"/>
      <c r="BF468" s="30"/>
      <c r="BG468" s="30"/>
      <c r="BH468" s="30"/>
      <c r="BI468" s="30"/>
      <c r="BJ468" s="30"/>
      <c r="BK468" s="30"/>
      <c r="BL468" s="30"/>
      <c r="BM468" s="30"/>
      <c r="BN468" s="105"/>
      <c r="BW468" s="1"/>
    </row>
    <row r="469" spans="1:75" s="32" customFormat="1" ht="15.6" hidden="1">
      <c r="A469" s="20" t="str">
        <f t="shared" si="7"/>
        <v/>
      </c>
      <c r="B469" s="153"/>
      <c r="C469" s="21"/>
      <c r="D469" s="20" t="str">
        <f>IFERROR(VLOOKUP(FORMULACIÓN!C469,Lists!$A$2:$B$6,2,FALSE),"")</f>
        <v/>
      </c>
      <c r="E469" s="21"/>
      <c r="F469" s="21"/>
      <c r="G469" s="21"/>
      <c r="H469" s="21"/>
      <c r="I469" s="47"/>
      <c r="J469" s="104"/>
      <c r="K469" s="47"/>
      <c r="L469" s="21"/>
      <c r="M469" s="125"/>
      <c r="N469" s="24"/>
      <c r="O469" s="21"/>
      <c r="P469" s="21"/>
      <c r="Q469" s="21"/>
      <c r="R469" s="21"/>
      <c r="S469" s="21"/>
      <c r="T469" s="21"/>
      <c r="U469" s="21"/>
      <c r="V469" s="21"/>
      <c r="W469" s="21"/>
      <c r="X469" s="21" t="str">
        <f ca="1">IFERROR(IF($T469=Lists!$S$2,SUM(FORMULACIÓN!U469:W469),IF(FORMULACIÓN!$T469=Lists!$S$3,SUM(FORMULACIÓN!V469:W469),IF(FORMULACIÓN!$T469=Lists!$S$4,AVERAGE(FORMULACIÓN!V469:W469),IF(FORMULACIÓN!$T469=Lists!$S$5,OFFSET(U469,0,COUNTA(V469:W469)),IF(FORMULACIÓN!$T469=Lists!$S$6,AVERAGE(V469:W469),""))))),"")</f>
        <v/>
      </c>
      <c r="Y469" s="20" t="str">
        <f ca="1">IF($R469=Lists!$R$3,TEXT(FORMULACIÓN!X469,"00,00%"),IF(FORMULACIÓN!X469=0,0,TEXT(FORMULACIÓN!X469,"##.###")))</f>
        <v/>
      </c>
      <c r="Z469" s="93"/>
      <c r="AA469" s="94"/>
      <c r="AB469" s="95"/>
      <c r="AC469" s="95"/>
      <c r="AD469" s="95"/>
      <c r="AE469" s="95"/>
      <c r="AF469" s="95"/>
      <c r="AG469" s="95"/>
      <c r="AH469" s="95"/>
      <c r="AI469" s="95"/>
      <c r="AJ469" s="95"/>
      <c r="AK469" s="95"/>
      <c r="AL469" s="95"/>
      <c r="AM469" s="95"/>
      <c r="BD469" s="30"/>
      <c r="BE469" s="30"/>
      <c r="BF469" s="30"/>
      <c r="BG469" s="30"/>
      <c r="BH469" s="30"/>
      <c r="BI469" s="30"/>
      <c r="BJ469" s="30"/>
      <c r="BK469" s="30"/>
      <c r="BL469" s="30"/>
      <c r="BM469" s="30"/>
      <c r="BN469" s="105"/>
      <c r="BW469" s="1"/>
    </row>
    <row r="470" spans="1:75" s="32" customFormat="1" ht="15.6" hidden="1">
      <c r="A470" s="20" t="str">
        <f t="shared" si="7"/>
        <v/>
      </c>
      <c r="B470" s="153"/>
      <c r="C470" s="21"/>
      <c r="D470" s="20" t="str">
        <f>IFERROR(VLOOKUP(FORMULACIÓN!C470,Lists!$A$2:$B$6,2,FALSE),"")</f>
        <v/>
      </c>
      <c r="E470" s="21"/>
      <c r="F470" s="21"/>
      <c r="G470" s="21"/>
      <c r="H470" s="21"/>
      <c r="I470" s="47"/>
      <c r="J470" s="104"/>
      <c r="K470" s="47"/>
      <c r="L470" s="21"/>
      <c r="M470" s="125"/>
      <c r="N470" s="24"/>
      <c r="O470" s="21"/>
      <c r="P470" s="21"/>
      <c r="Q470" s="21"/>
      <c r="R470" s="21"/>
      <c r="S470" s="21"/>
      <c r="T470" s="21"/>
      <c r="U470" s="21"/>
      <c r="V470" s="21"/>
      <c r="W470" s="21"/>
      <c r="X470" s="21" t="str">
        <f ca="1">IFERROR(IF($T470=Lists!$S$2,SUM(FORMULACIÓN!U470:W470),IF(FORMULACIÓN!$T470=Lists!$S$3,SUM(FORMULACIÓN!V470:W470),IF(FORMULACIÓN!$T470=Lists!$S$4,AVERAGE(FORMULACIÓN!V470:W470),IF(FORMULACIÓN!$T470=Lists!$S$5,OFFSET(U470,0,COUNTA(V470:W470)),IF(FORMULACIÓN!$T470=Lists!$S$6,AVERAGE(V470:W470),""))))),"")</f>
        <v/>
      </c>
      <c r="Y470" s="20" t="str">
        <f ca="1">IF($R470=Lists!$R$3,TEXT(FORMULACIÓN!X470,"00,00%"),IF(FORMULACIÓN!X470=0,0,TEXT(FORMULACIÓN!X470,"##.###")))</f>
        <v/>
      </c>
      <c r="Z470" s="93"/>
      <c r="AA470" s="94"/>
      <c r="AB470" s="95"/>
      <c r="AC470" s="95"/>
      <c r="AD470" s="95"/>
      <c r="AE470" s="95"/>
      <c r="AF470" s="95"/>
      <c r="AG470" s="95"/>
      <c r="AH470" s="95"/>
      <c r="AI470" s="95"/>
      <c r="AJ470" s="95"/>
      <c r="AK470" s="95"/>
      <c r="AL470" s="95"/>
      <c r="AM470" s="95"/>
      <c r="BD470" s="30"/>
      <c r="BE470" s="30"/>
      <c r="BF470" s="30"/>
      <c r="BG470" s="30"/>
      <c r="BH470" s="30"/>
      <c r="BI470" s="30"/>
      <c r="BJ470" s="30"/>
      <c r="BK470" s="30"/>
      <c r="BL470" s="30"/>
      <c r="BM470" s="30"/>
      <c r="BN470" s="105"/>
      <c r="BW470" s="1"/>
    </row>
    <row r="471" spans="1:75" s="32" customFormat="1" ht="15.6" hidden="1">
      <c r="A471" s="20" t="str">
        <f t="shared" si="7"/>
        <v/>
      </c>
      <c r="B471" s="153"/>
      <c r="C471" s="21"/>
      <c r="D471" s="20" t="str">
        <f>IFERROR(VLOOKUP(FORMULACIÓN!C471,Lists!$A$2:$B$6,2,FALSE),"")</f>
        <v/>
      </c>
      <c r="E471" s="21"/>
      <c r="F471" s="21"/>
      <c r="G471" s="21"/>
      <c r="H471" s="21"/>
      <c r="I471" s="47"/>
      <c r="J471" s="104"/>
      <c r="K471" s="47"/>
      <c r="L471" s="21"/>
      <c r="M471" s="125"/>
      <c r="N471" s="24"/>
      <c r="O471" s="21"/>
      <c r="P471" s="21"/>
      <c r="Q471" s="21"/>
      <c r="R471" s="21"/>
      <c r="S471" s="21"/>
      <c r="T471" s="21"/>
      <c r="U471" s="21"/>
      <c r="V471" s="21"/>
      <c r="W471" s="21"/>
      <c r="X471" s="21" t="str">
        <f ca="1">IFERROR(IF($T471=Lists!$S$2,SUM(FORMULACIÓN!U471:W471),IF(FORMULACIÓN!$T471=Lists!$S$3,SUM(FORMULACIÓN!V471:W471),IF(FORMULACIÓN!$T471=Lists!$S$4,AVERAGE(FORMULACIÓN!V471:W471),IF(FORMULACIÓN!$T471=Lists!$S$5,OFFSET(U471,0,COUNTA(V471:W471)),IF(FORMULACIÓN!$T471=Lists!$S$6,AVERAGE(V471:W471),""))))),"")</f>
        <v/>
      </c>
      <c r="Y471" s="20" t="str">
        <f ca="1">IF($R471=Lists!$R$3,TEXT(FORMULACIÓN!X471,"00,00%"),IF(FORMULACIÓN!X471=0,0,TEXT(FORMULACIÓN!X471,"##.###")))</f>
        <v/>
      </c>
      <c r="Z471" s="93"/>
      <c r="AA471" s="94"/>
      <c r="AB471" s="95"/>
      <c r="AC471" s="95"/>
      <c r="AD471" s="95"/>
      <c r="AE471" s="95"/>
      <c r="AF471" s="95"/>
      <c r="AG471" s="95"/>
      <c r="AH471" s="95"/>
      <c r="AI471" s="95"/>
      <c r="AJ471" s="95"/>
      <c r="AK471" s="95"/>
      <c r="AL471" s="95"/>
      <c r="AM471" s="95"/>
      <c r="BD471" s="30"/>
      <c r="BE471" s="30"/>
      <c r="BF471" s="30"/>
      <c r="BG471" s="30"/>
      <c r="BH471" s="30"/>
      <c r="BI471" s="30"/>
      <c r="BJ471" s="30"/>
      <c r="BK471" s="30"/>
      <c r="BL471" s="30"/>
      <c r="BM471" s="30"/>
      <c r="BN471" s="105"/>
      <c r="BW471" s="1"/>
    </row>
    <row r="472" spans="1:75" s="32" customFormat="1" ht="15.6" hidden="1">
      <c r="A472" s="20" t="str">
        <f t="shared" si="7"/>
        <v/>
      </c>
      <c r="B472" s="153"/>
      <c r="C472" s="21"/>
      <c r="D472" s="20" t="str">
        <f>IFERROR(VLOOKUP(FORMULACIÓN!C472,Lists!$A$2:$B$6,2,FALSE),"")</f>
        <v/>
      </c>
      <c r="E472" s="21"/>
      <c r="F472" s="21"/>
      <c r="G472" s="21"/>
      <c r="H472" s="21"/>
      <c r="I472" s="47"/>
      <c r="J472" s="104"/>
      <c r="K472" s="47"/>
      <c r="L472" s="21"/>
      <c r="M472" s="125"/>
      <c r="N472" s="24"/>
      <c r="O472" s="21"/>
      <c r="P472" s="21"/>
      <c r="Q472" s="21"/>
      <c r="R472" s="21"/>
      <c r="S472" s="21"/>
      <c r="T472" s="21"/>
      <c r="U472" s="21"/>
      <c r="V472" s="21"/>
      <c r="W472" s="21"/>
      <c r="X472" s="21" t="str">
        <f ca="1">IFERROR(IF($T472=Lists!$S$2,SUM(FORMULACIÓN!U472:W472),IF(FORMULACIÓN!$T472=Lists!$S$3,SUM(FORMULACIÓN!V472:W472),IF(FORMULACIÓN!$T472=Lists!$S$4,AVERAGE(FORMULACIÓN!V472:W472),IF(FORMULACIÓN!$T472=Lists!$S$5,OFFSET(U472,0,COUNTA(V472:W472)),IF(FORMULACIÓN!$T472=Lists!$S$6,AVERAGE(V472:W472),""))))),"")</f>
        <v/>
      </c>
      <c r="Y472" s="20" t="str">
        <f ca="1">IF($R472=Lists!$R$3,TEXT(FORMULACIÓN!X472,"00,00%"),IF(FORMULACIÓN!X472=0,0,TEXT(FORMULACIÓN!X472,"##.###")))</f>
        <v/>
      </c>
      <c r="Z472" s="93"/>
      <c r="AA472" s="94"/>
      <c r="AB472" s="95"/>
      <c r="AC472" s="95"/>
      <c r="AD472" s="95"/>
      <c r="AE472" s="95"/>
      <c r="AF472" s="95"/>
      <c r="AG472" s="95"/>
      <c r="AH472" s="95"/>
      <c r="AI472" s="95"/>
      <c r="AJ472" s="95"/>
      <c r="AK472" s="95"/>
      <c r="AL472" s="95"/>
      <c r="AM472" s="95"/>
      <c r="BD472" s="30"/>
      <c r="BE472" s="30"/>
      <c r="BF472" s="30"/>
      <c r="BG472" s="30"/>
      <c r="BH472" s="30"/>
      <c r="BI472" s="30"/>
      <c r="BJ472" s="30"/>
      <c r="BK472" s="30"/>
      <c r="BL472" s="30"/>
      <c r="BM472" s="30"/>
      <c r="BN472" s="105"/>
      <c r="BW472" s="1"/>
    </row>
    <row r="473" spans="1:75" s="32" customFormat="1" ht="15.6" hidden="1">
      <c r="A473" s="20" t="str">
        <f t="shared" si="7"/>
        <v/>
      </c>
      <c r="B473" s="153"/>
      <c r="C473" s="21"/>
      <c r="D473" s="20" t="str">
        <f>IFERROR(VLOOKUP(FORMULACIÓN!C473,Lists!$A$2:$B$6,2,FALSE),"")</f>
        <v/>
      </c>
      <c r="E473" s="21"/>
      <c r="F473" s="21"/>
      <c r="G473" s="21"/>
      <c r="H473" s="21"/>
      <c r="I473" s="47"/>
      <c r="J473" s="104"/>
      <c r="K473" s="47"/>
      <c r="L473" s="21"/>
      <c r="M473" s="125"/>
      <c r="N473" s="24"/>
      <c r="O473" s="21"/>
      <c r="P473" s="21"/>
      <c r="Q473" s="21"/>
      <c r="R473" s="21"/>
      <c r="S473" s="21"/>
      <c r="T473" s="21"/>
      <c r="U473" s="21"/>
      <c r="V473" s="21"/>
      <c r="W473" s="21"/>
      <c r="X473" s="21" t="str">
        <f ca="1">IFERROR(IF($T473=Lists!$S$2,SUM(FORMULACIÓN!U473:W473),IF(FORMULACIÓN!$T473=Lists!$S$3,SUM(FORMULACIÓN!V473:W473),IF(FORMULACIÓN!$T473=Lists!$S$4,AVERAGE(FORMULACIÓN!V473:W473),IF(FORMULACIÓN!$T473=Lists!$S$5,OFFSET(U473,0,COUNTA(V473:W473)),IF(FORMULACIÓN!$T473=Lists!$S$6,AVERAGE(V473:W473),""))))),"")</f>
        <v/>
      </c>
      <c r="Y473" s="20" t="str">
        <f ca="1">IF($R473=Lists!$R$3,TEXT(FORMULACIÓN!X473,"00,00%"),IF(FORMULACIÓN!X473=0,0,TEXT(FORMULACIÓN!X473,"##.###")))</f>
        <v/>
      </c>
      <c r="Z473" s="93"/>
      <c r="AA473" s="94"/>
      <c r="AB473" s="95"/>
      <c r="AC473" s="95"/>
      <c r="AD473" s="95"/>
      <c r="AE473" s="95"/>
      <c r="AF473" s="95"/>
      <c r="AG473" s="95"/>
      <c r="AH473" s="95"/>
      <c r="AI473" s="95"/>
      <c r="AJ473" s="95"/>
      <c r="AK473" s="95"/>
      <c r="AL473" s="95"/>
      <c r="AM473" s="95"/>
      <c r="BD473" s="30"/>
      <c r="BE473" s="30"/>
      <c r="BF473" s="30"/>
      <c r="BG473" s="30"/>
      <c r="BH473" s="30"/>
      <c r="BI473" s="30"/>
      <c r="BJ473" s="30"/>
      <c r="BK473" s="30"/>
      <c r="BL473" s="30"/>
      <c r="BM473" s="30"/>
      <c r="BN473" s="105"/>
      <c r="BW473" s="1"/>
    </row>
    <row r="474" spans="1:75" s="32" customFormat="1" ht="15.6" hidden="1">
      <c r="A474" s="20" t="str">
        <f t="shared" si="7"/>
        <v/>
      </c>
      <c r="B474" s="153"/>
      <c r="C474" s="21"/>
      <c r="D474" s="20" t="str">
        <f>IFERROR(VLOOKUP(FORMULACIÓN!C474,Lists!$A$2:$B$6,2,FALSE),"")</f>
        <v/>
      </c>
      <c r="E474" s="21"/>
      <c r="F474" s="21"/>
      <c r="G474" s="21"/>
      <c r="H474" s="21"/>
      <c r="I474" s="47"/>
      <c r="J474" s="104"/>
      <c r="K474" s="47"/>
      <c r="L474" s="21"/>
      <c r="M474" s="125"/>
      <c r="N474" s="24"/>
      <c r="O474" s="21"/>
      <c r="P474" s="21"/>
      <c r="Q474" s="21"/>
      <c r="R474" s="21"/>
      <c r="S474" s="21"/>
      <c r="T474" s="21"/>
      <c r="U474" s="21"/>
      <c r="V474" s="21"/>
      <c r="W474" s="21"/>
      <c r="X474" s="21" t="str">
        <f ca="1">IFERROR(IF($T474=Lists!$S$2,SUM(FORMULACIÓN!U474:W474),IF(FORMULACIÓN!$T474=Lists!$S$3,SUM(FORMULACIÓN!V474:W474),IF(FORMULACIÓN!$T474=Lists!$S$4,AVERAGE(FORMULACIÓN!V474:W474),IF(FORMULACIÓN!$T474=Lists!$S$5,OFFSET(U474,0,COUNTA(V474:W474)),IF(FORMULACIÓN!$T474=Lists!$S$6,AVERAGE(V474:W474),""))))),"")</f>
        <v/>
      </c>
      <c r="Y474" s="20" t="str">
        <f ca="1">IF($R474=Lists!$R$3,TEXT(FORMULACIÓN!X474,"00,00%"),IF(FORMULACIÓN!X474=0,0,TEXT(FORMULACIÓN!X474,"##.###")))</f>
        <v/>
      </c>
      <c r="Z474" s="93"/>
      <c r="AA474" s="94"/>
      <c r="AB474" s="95"/>
      <c r="AC474" s="95"/>
      <c r="AD474" s="95"/>
      <c r="AE474" s="95"/>
      <c r="AF474" s="95"/>
      <c r="AG474" s="95"/>
      <c r="AH474" s="95"/>
      <c r="AI474" s="95"/>
      <c r="AJ474" s="95"/>
      <c r="AK474" s="95"/>
      <c r="AL474" s="95"/>
      <c r="AM474" s="95"/>
      <c r="BD474" s="30"/>
      <c r="BE474" s="30"/>
      <c r="BF474" s="30"/>
      <c r="BG474" s="30"/>
      <c r="BH474" s="30"/>
      <c r="BI474" s="30"/>
      <c r="BJ474" s="30"/>
      <c r="BK474" s="30"/>
      <c r="BL474" s="30"/>
      <c r="BM474" s="30"/>
      <c r="BN474" s="105"/>
      <c r="BW474" s="1"/>
    </row>
    <row r="475" spans="1:75" s="32" customFormat="1" ht="15.6" hidden="1">
      <c r="A475" s="20" t="str">
        <f t="shared" si="7"/>
        <v/>
      </c>
      <c r="B475" s="153"/>
      <c r="C475" s="21"/>
      <c r="D475" s="20" t="str">
        <f>IFERROR(VLOOKUP(FORMULACIÓN!C475,Lists!$A$2:$B$6,2,FALSE),"")</f>
        <v/>
      </c>
      <c r="E475" s="21"/>
      <c r="F475" s="21"/>
      <c r="G475" s="21"/>
      <c r="H475" s="21"/>
      <c r="I475" s="47"/>
      <c r="J475" s="104"/>
      <c r="K475" s="47"/>
      <c r="L475" s="21"/>
      <c r="M475" s="125"/>
      <c r="N475" s="24"/>
      <c r="O475" s="21"/>
      <c r="P475" s="21"/>
      <c r="Q475" s="21"/>
      <c r="R475" s="21"/>
      <c r="S475" s="21"/>
      <c r="T475" s="21"/>
      <c r="U475" s="21"/>
      <c r="V475" s="21"/>
      <c r="W475" s="21"/>
      <c r="X475" s="21" t="str">
        <f ca="1">IFERROR(IF($T475=Lists!$S$2,SUM(FORMULACIÓN!U475:W475),IF(FORMULACIÓN!$T475=Lists!$S$3,SUM(FORMULACIÓN!V475:W475),IF(FORMULACIÓN!$T475=Lists!$S$4,AVERAGE(FORMULACIÓN!V475:W475),IF(FORMULACIÓN!$T475=Lists!$S$5,OFFSET(U475,0,COUNTA(V475:W475)),IF(FORMULACIÓN!$T475=Lists!$S$6,AVERAGE(V475:W475),""))))),"")</f>
        <v/>
      </c>
      <c r="Y475" s="20" t="str">
        <f ca="1">IF($R475=Lists!$R$3,TEXT(FORMULACIÓN!X475,"00,00%"),IF(FORMULACIÓN!X475=0,0,TEXT(FORMULACIÓN!X475,"##.###")))</f>
        <v/>
      </c>
      <c r="Z475" s="93"/>
      <c r="AA475" s="94"/>
      <c r="AB475" s="95"/>
      <c r="AC475" s="95"/>
      <c r="AD475" s="95"/>
      <c r="AE475" s="95"/>
      <c r="AF475" s="95"/>
      <c r="AG475" s="95"/>
      <c r="AH475" s="95"/>
      <c r="AI475" s="95"/>
      <c r="AJ475" s="95"/>
      <c r="AK475" s="95"/>
      <c r="AL475" s="95"/>
      <c r="AM475" s="95"/>
      <c r="BD475" s="30"/>
      <c r="BE475" s="30"/>
      <c r="BF475" s="30"/>
      <c r="BG475" s="30"/>
      <c r="BH475" s="30"/>
      <c r="BI475" s="30"/>
      <c r="BJ475" s="30"/>
      <c r="BK475" s="30"/>
      <c r="BL475" s="30"/>
      <c r="BM475" s="30"/>
      <c r="BN475" s="105"/>
      <c r="BW475" s="1"/>
    </row>
    <row r="476" spans="1:75" s="32" customFormat="1" ht="15.6" hidden="1">
      <c r="A476" s="20" t="str">
        <f t="shared" si="7"/>
        <v/>
      </c>
      <c r="B476" s="153"/>
      <c r="C476" s="21"/>
      <c r="D476" s="20" t="str">
        <f>IFERROR(VLOOKUP(FORMULACIÓN!C476,Lists!$A$2:$B$6,2,FALSE),"")</f>
        <v/>
      </c>
      <c r="E476" s="21"/>
      <c r="F476" s="21"/>
      <c r="G476" s="21"/>
      <c r="H476" s="21"/>
      <c r="I476" s="47"/>
      <c r="J476" s="104"/>
      <c r="K476" s="47"/>
      <c r="L476" s="21"/>
      <c r="M476" s="125"/>
      <c r="N476" s="24"/>
      <c r="O476" s="21"/>
      <c r="P476" s="21"/>
      <c r="Q476" s="21"/>
      <c r="R476" s="21"/>
      <c r="S476" s="21"/>
      <c r="T476" s="21"/>
      <c r="U476" s="21"/>
      <c r="V476" s="21"/>
      <c r="W476" s="21"/>
      <c r="X476" s="21" t="str">
        <f ca="1">IFERROR(IF($T476=Lists!$S$2,SUM(FORMULACIÓN!U476:W476),IF(FORMULACIÓN!$T476=Lists!$S$3,SUM(FORMULACIÓN!V476:W476),IF(FORMULACIÓN!$T476=Lists!$S$4,AVERAGE(FORMULACIÓN!V476:W476),IF(FORMULACIÓN!$T476=Lists!$S$5,OFFSET(U476,0,COUNTA(V476:W476)),IF(FORMULACIÓN!$T476=Lists!$S$6,AVERAGE(V476:W476),""))))),"")</f>
        <v/>
      </c>
      <c r="Y476" s="20" t="str">
        <f ca="1">IF($R476=Lists!$R$3,TEXT(FORMULACIÓN!X476,"00,00%"),IF(FORMULACIÓN!X476=0,0,TEXT(FORMULACIÓN!X476,"##.###")))</f>
        <v/>
      </c>
      <c r="Z476" s="93"/>
      <c r="AA476" s="94"/>
      <c r="AB476" s="95"/>
      <c r="AC476" s="95"/>
      <c r="AD476" s="95"/>
      <c r="AE476" s="95"/>
      <c r="AF476" s="95"/>
      <c r="AG476" s="95"/>
      <c r="AH476" s="95"/>
      <c r="AI476" s="95"/>
      <c r="AJ476" s="95"/>
      <c r="AK476" s="95"/>
      <c r="AL476" s="95"/>
      <c r="AM476" s="95"/>
      <c r="BD476" s="30"/>
      <c r="BE476" s="30"/>
      <c r="BF476" s="30"/>
      <c r="BG476" s="30"/>
      <c r="BH476" s="30"/>
      <c r="BI476" s="30"/>
      <c r="BJ476" s="30"/>
      <c r="BK476" s="30"/>
      <c r="BL476" s="30"/>
      <c r="BM476" s="30"/>
      <c r="BN476" s="105"/>
      <c r="BW476" s="1"/>
    </row>
    <row r="477" spans="1:75" s="32" customFormat="1" ht="15.6" hidden="1">
      <c r="A477" s="20" t="str">
        <f t="shared" si="7"/>
        <v/>
      </c>
      <c r="B477" s="153"/>
      <c r="C477" s="21"/>
      <c r="D477" s="20" t="str">
        <f>IFERROR(VLOOKUP(FORMULACIÓN!C477,Lists!$A$2:$B$6,2,FALSE),"")</f>
        <v/>
      </c>
      <c r="E477" s="21"/>
      <c r="F477" s="21"/>
      <c r="G477" s="21"/>
      <c r="H477" s="21"/>
      <c r="I477" s="47"/>
      <c r="J477" s="104"/>
      <c r="K477" s="47"/>
      <c r="L477" s="21"/>
      <c r="M477" s="125"/>
      <c r="N477" s="24"/>
      <c r="O477" s="21"/>
      <c r="P477" s="21"/>
      <c r="Q477" s="21"/>
      <c r="R477" s="21"/>
      <c r="S477" s="21"/>
      <c r="T477" s="21"/>
      <c r="U477" s="21"/>
      <c r="V477" s="21"/>
      <c r="W477" s="21"/>
      <c r="X477" s="21" t="str">
        <f ca="1">IFERROR(IF($T477=Lists!$S$2,SUM(FORMULACIÓN!U477:W477),IF(FORMULACIÓN!$T477=Lists!$S$3,SUM(FORMULACIÓN!V477:W477),IF(FORMULACIÓN!$T477=Lists!$S$4,AVERAGE(FORMULACIÓN!V477:W477),IF(FORMULACIÓN!$T477=Lists!$S$5,OFFSET(U477,0,COUNTA(V477:W477)),IF(FORMULACIÓN!$T477=Lists!$S$6,AVERAGE(V477:W477),""))))),"")</f>
        <v/>
      </c>
      <c r="Y477" s="20" t="str">
        <f ca="1">IF($R477=Lists!$R$3,TEXT(FORMULACIÓN!X477,"00,00%"),IF(FORMULACIÓN!X477=0,0,TEXT(FORMULACIÓN!X477,"##.###")))</f>
        <v/>
      </c>
      <c r="Z477" s="93"/>
      <c r="AA477" s="94"/>
      <c r="AB477" s="95"/>
      <c r="AC477" s="95"/>
      <c r="AD477" s="95"/>
      <c r="AE477" s="95"/>
      <c r="AF477" s="95"/>
      <c r="AG477" s="95"/>
      <c r="AH477" s="95"/>
      <c r="AI477" s="95"/>
      <c r="AJ477" s="95"/>
      <c r="AK477" s="95"/>
      <c r="AL477" s="95"/>
      <c r="AM477" s="95"/>
      <c r="BD477" s="30"/>
      <c r="BE477" s="30"/>
      <c r="BF477" s="30"/>
      <c r="BG477" s="30"/>
      <c r="BH477" s="30"/>
      <c r="BI477" s="30"/>
      <c r="BJ477" s="30"/>
      <c r="BK477" s="30"/>
      <c r="BL477" s="30"/>
      <c r="BM477" s="30"/>
      <c r="BN477" s="105"/>
      <c r="BW477" s="1"/>
    </row>
    <row r="478" spans="1:75" s="32" customFormat="1" ht="15.6" hidden="1">
      <c r="A478" s="20" t="str">
        <f t="shared" si="7"/>
        <v/>
      </c>
      <c r="B478" s="153"/>
      <c r="C478" s="21"/>
      <c r="D478" s="20" t="str">
        <f>IFERROR(VLOOKUP(FORMULACIÓN!C478,Lists!$A$2:$B$6,2,FALSE),"")</f>
        <v/>
      </c>
      <c r="E478" s="21"/>
      <c r="F478" s="21"/>
      <c r="G478" s="21"/>
      <c r="H478" s="21"/>
      <c r="I478" s="47"/>
      <c r="J478" s="104"/>
      <c r="K478" s="47"/>
      <c r="L478" s="21"/>
      <c r="M478" s="125"/>
      <c r="N478" s="24"/>
      <c r="O478" s="21"/>
      <c r="P478" s="21"/>
      <c r="Q478" s="21"/>
      <c r="R478" s="21"/>
      <c r="S478" s="21"/>
      <c r="T478" s="21"/>
      <c r="U478" s="21"/>
      <c r="V478" s="21"/>
      <c r="W478" s="21"/>
      <c r="X478" s="21" t="str">
        <f ca="1">IFERROR(IF($T478=Lists!$S$2,SUM(FORMULACIÓN!U478:W478),IF(FORMULACIÓN!$T478=Lists!$S$3,SUM(FORMULACIÓN!V478:W478),IF(FORMULACIÓN!$T478=Lists!$S$4,AVERAGE(FORMULACIÓN!V478:W478),IF(FORMULACIÓN!$T478=Lists!$S$5,OFFSET(U478,0,COUNTA(V478:W478)),IF(FORMULACIÓN!$T478=Lists!$S$6,AVERAGE(V478:W478),""))))),"")</f>
        <v/>
      </c>
      <c r="Y478" s="20" t="str">
        <f ca="1">IF($R478=Lists!$R$3,TEXT(FORMULACIÓN!X478,"00,00%"),IF(FORMULACIÓN!X478=0,0,TEXT(FORMULACIÓN!X478,"##.###")))</f>
        <v/>
      </c>
      <c r="Z478" s="93"/>
      <c r="AA478" s="94"/>
      <c r="AB478" s="95"/>
      <c r="AC478" s="95"/>
      <c r="AD478" s="95"/>
      <c r="AE478" s="95"/>
      <c r="AF478" s="95"/>
      <c r="AG478" s="95"/>
      <c r="AH478" s="95"/>
      <c r="AI478" s="95"/>
      <c r="AJ478" s="95"/>
      <c r="AK478" s="95"/>
      <c r="AL478" s="95"/>
      <c r="AM478" s="95"/>
      <c r="BD478" s="30"/>
      <c r="BE478" s="30"/>
      <c r="BF478" s="30"/>
      <c r="BG478" s="30"/>
      <c r="BH478" s="30"/>
      <c r="BI478" s="30"/>
      <c r="BJ478" s="30"/>
      <c r="BK478" s="30"/>
      <c r="BL478" s="30"/>
      <c r="BM478" s="30"/>
      <c r="BN478" s="105"/>
      <c r="BW478" s="1"/>
    </row>
    <row r="479" spans="1:75" s="32" customFormat="1" ht="15.6" hidden="1">
      <c r="A479" s="20" t="str">
        <f t="shared" si="7"/>
        <v/>
      </c>
      <c r="B479" s="153"/>
      <c r="C479" s="21"/>
      <c r="D479" s="20" t="str">
        <f>IFERROR(VLOOKUP(FORMULACIÓN!C479,Lists!$A$2:$B$6,2,FALSE),"")</f>
        <v/>
      </c>
      <c r="E479" s="21"/>
      <c r="F479" s="21"/>
      <c r="G479" s="21"/>
      <c r="H479" s="21"/>
      <c r="I479" s="47"/>
      <c r="J479" s="104"/>
      <c r="K479" s="47"/>
      <c r="L479" s="21"/>
      <c r="M479" s="125"/>
      <c r="N479" s="24"/>
      <c r="O479" s="21"/>
      <c r="P479" s="21"/>
      <c r="Q479" s="21"/>
      <c r="R479" s="21"/>
      <c r="S479" s="21"/>
      <c r="T479" s="21"/>
      <c r="U479" s="21"/>
      <c r="V479" s="21"/>
      <c r="W479" s="21"/>
      <c r="X479" s="21" t="str">
        <f ca="1">IFERROR(IF($T479=Lists!$S$2,SUM(FORMULACIÓN!U479:W479),IF(FORMULACIÓN!$T479=Lists!$S$3,SUM(FORMULACIÓN!V479:W479),IF(FORMULACIÓN!$T479=Lists!$S$4,AVERAGE(FORMULACIÓN!V479:W479),IF(FORMULACIÓN!$T479=Lists!$S$5,OFFSET(U479,0,COUNTA(V479:W479)),IF(FORMULACIÓN!$T479=Lists!$S$6,AVERAGE(V479:W479),""))))),"")</f>
        <v/>
      </c>
      <c r="Y479" s="20" t="str">
        <f ca="1">IF($R479=Lists!$R$3,TEXT(FORMULACIÓN!X479,"00,00%"),IF(FORMULACIÓN!X479=0,0,TEXT(FORMULACIÓN!X479,"##.###")))</f>
        <v/>
      </c>
      <c r="Z479" s="93"/>
      <c r="AA479" s="94"/>
      <c r="AB479" s="95"/>
      <c r="AC479" s="95"/>
      <c r="AD479" s="95"/>
      <c r="AE479" s="95"/>
      <c r="AF479" s="95"/>
      <c r="AG479" s="95"/>
      <c r="AH479" s="95"/>
      <c r="AI479" s="95"/>
      <c r="AJ479" s="95"/>
      <c r="AK479" s="95"/>
      <c r="AL479" s="95"/>
      <c r="AM479" s="95"/>
      <c r="BD479" s="30"/>
      <c r="BE479" s="30"/>
      <c r="BF479" s="30"/>
      <c r="BG479" s="30"/>
      <c r="BH479" s="30"/>
      <c r="BI479" s="30"/>
      <c r="BJ479" s="30"/>
      <c r="BK479" s="30"/>
      <c r="BL479" s="30"/>
      <c r="BM479" s="30"/>
      <c r="BN479" s="105"/>
      <c r="BW479" s="1"/>
    </row>
    <row r="480" spans="1:75" s="32" customFormat="1" ht="15.6" hidden="1">
      <c r="A480" s="20" t="str">
        <f t="shared" si="7"/>
        <v/>
      </c>
      <c r="B480" s="153"/>
      <c r="C480" s="21"/>
      <c r="D480" s="20" t="str">
        <f>IFERROR(VLOOKUP(FORMULACIÓN!C480,Lists!$A$2:$B$6,2,FALSE),"")</f>
        <v/>
      </c>
      <c r="E480" s="21"/>
      <c r="F480" s="21"/>
      <c r="G480" s="21"/>
      <c r="H480" s="21"/>
      <c r="I480" s="47"/>
      <c r="J480" s="104"/>
      <c r="K480" s="47"/>
      <c r="L480" s="21"/>
      <c r="M480" s="125"/>
      <c r="N480" s="24"/>
      <c r="O480" s="21"/>
      <c r="P480" s="21"/>
      <c r="Q480" s="21"/>
      <c r="R480" s="21"/>
      <c r="S480" s="21"/>
      <c r="T480" s="21"/>
      <c r="U480" s="21"/>
      <c r="V480" s="21"/>
      <c r="W480" s="21"/>
      <c r="X480" s="21" t="str">
        <f ca="1">IFERROR(IF($T480=Lists!$S$2,SUM(FORMULACIÓN!U480:W480),IF(FORMULACIÓN!$T480=Lists!$S$3,SUM(FORMULACIÓN!V480:W480),IF(FORMULACIÓN!$T480=Lists!$S$4,AVERAGE(FORMULACIÓN!V480:W480),IF(FORMULACIÓN!$T480=Lists!$S$5,OFFSET(U480,0,COUNTA(V480:W480)),IF(FORMULACIÓN!$T480=Lists!$S$6,AVERAGE(V480:W480),""))))),"")</f>
        <v/>
      </c>
      <c r="Y480" s="20" t="str">
        <f ca="1">IF($R480=Lists!$R$3,TEXT(FORMULACIÓN!X480,"00,00%"),IF(FORMULACIÓN!X480=0,0,TEXT(FORMULACIÓN!X480,"##.###")))</f>
        <v/>
      </c>
      <c r="Z480" s="93"/>
      <c r="AA480" s="94"/>
      <c r="AB480" s="95"/>
      <c r="AC480" s="95"/>
      <c r="AD480" s="95"/>
      <c r="AE480" s="95"/>
      <c r="AF480" s="95"/>
      <c r="AG480" s="95"/>
      <c r="AH480" s="95"/>
      <c r="AI480" s="95"/>
      <c r="AJ480" s="95"/>
      <c r="AK480" s="95"/>
      <c r="AL480" s="95"/>
      <c r="AM480" s="95"/>
      <c r="BD480" s="30"/>
      <c r="BE480" s="30"/>
      <c r="BF480" s="30"/>
      <c r="BG480" s="30"/>
      <c r="BH480" s="30"/>
      <c r="BI480" s="30"/>
      <c r="BJ480" s="30"/>
      <c r="BK480" s="30"/>
      <c r="BL480" s="30"/>
      <c r="BM480" s="30"/>
      <c r="BN480" s="105"/>
      <c r="BW480" s="1"/>
    </row>
    <row r="481" spans="1:75" s="32" customFormat="1" ht="15.6" hidden="1">
      <c r="A481" s="20" t="str">
        <f t="shared" si="7"/>
        <v/>
      </c>
      <c r="B481" s="153"/>
      <c r="C481" s="21"/>
      <c r="D481" s="20" t="str">
        <f>IFERROR(VLOOKUP(FORMULACIÓN!C481,Lists!$A$2:$B$6,2,FALSE),"")</f>
        <v/>
      </c>
      <c r="E481" s="21"/>
      <c r="F481" s="21"/>
      <c r="G481" s="21"/>
      <c r="H481" s="21"/>
      <c r="I481" s="47"/>
      <c r="J481" s="104"/>
      <c r="K481" s="47"/>
      <c r="L481" s="21"/>
      <c r="M481" s="125"/>
      <c r="N481" s="24"/>
      <c r="O481" s="21"/>
      <c r="P481" s="21"/>
      <c r="Q481" s="21"/>
      <c r="R481" s="21"/>
      <c r="S481" s="21"/>
      <c r="T481" s="21"/>
      <c r="U481" s="21"/>
      <c r="V481" s="21"/>
      <c r="W481" s="21"/>
      <c r="X481" s="21" t="str">
        <f ca="1">IFERROR(IF($T481=Lists!$S$2,SUM(FORMULACIÓN!U481:W481),IF(FORMULACIÓN!$T481=Lists!$S$3,SUM(FORMULACIÓN!V481:W481),IF(FORMULACIÓN!$T481=Lists!$S$4,AVERAGE(FORMULACIÓN!V481:W481),IF(FORMULACIÓN!$T481=Lists!$S$5,OFFSET(U481,0,COUNTA(V481:W481)),IF(FORMULACIÓN!$T481=Lists!$S$6,AVERAGE(V481:W481),""))))),"")</f>
        <v/>
      </c>
      <c r="Y481" s="20" t="str">
        <f ca="1">IF($R481=Lists!$R$3,TEXT(FORMULACIÓN!X481,"00,00%"),IF(FORMULACIÓN!X481=0,0,TEXT(FORMULACIÓN!X481,"##.###")))</f>
        <v/>
      </c>
      <c r="Z481" s="93"/>
      <c r="AA481" s="94"/>
      <c r="AB481" s="95"/>
      <c r="AC481" s="95"/>
      <c r="AD481" s="95"/>
      <c r="AE481" s="95"/>
      <c r="AF481" s="95"/>
      <c r="AG481" s="95"/>
      <c r="AH481" s="95"/>
      <c r="AI481" s="95"/>
      <c r="AJ481" s="95"/>
      <c r="AK481" s="95"/>
      <c r="AL481" s="95"/>
      <c r="AM481" s="95"/>
      <c r="BD481" s="30"/>
      <c r="BE481" s="30"/>
      <c r="BF481" s="30"/>
      <c r="BG481" s="30"/>
      <c r="BH481" s="30"/>
      <c r="BI481" s="30"/>
      <c r="BJ481" s="30"/>
      <c r="BK481" s="30"/>
      <c r="BL481" s="30"/>
      <c r="BM481" s="30"/>
      <c r="BN481" s="105"/>
      <c r="BW481" s="1"/>
    </row>
    <row r="482" spans="1:75" s="32" customFormat="1" ht="15.6" hidden="1">
      <c r="A482" s="20" t="str">
        <f t="shared" si="7"/>
        <v/>
      </c>
      <c r="B482" s="153"/>
      <c r="C482" s="21"/>
      <c r="D482" s="20" t="str">
        <f>IFERROR(VLOOKUP(FORMULACIÓN!C482,Lists!$A$2:$B$6,2,FALSE),"")</f>
        <v/>
      </c>
      <c r="E482" s="21"/>
      <c r="F482" s="21"/>
      <c r="G482" s="21"/>
      <c r="H482" s="21"/>
      <c r="I482" s="47"/>
      <c r="J482" s="104"/>
      <c r="K482" s="47"/>
      <c r="L482" s="21"/>
      <c r="M482" s="125"/>
      <c r="N482" s="24"/>
      <c r="O482" s="21"/>
      <c r="P482" s="21"/>
      <c r="Q482" s="21"/>
      <c r="R482" s="21"/>
      <c r="S482" s="21"/>
      <c r="T482" s="21"/>
      <c r="U482" s="21"/>
      <c r="V482" s="21"/>
      <c r="W482" s="21"/>
      <c r="X482" s="21" t="str">
        <f ca="1">IFERROR(IF($T482=Lists!$S$2,SUM(FORMULACIÓN!U482:W482),IF(FORMULACIÓN!$T482=Lists!$S$3,SUM(FORMULACIÓN!V482:W482),IF(FORMULACIÓN!$T482=Lists!$S$4,AVERAGE(FORMULACIÓN!V482:W482),IF(FORMULACIÓN!$T482=Lists!$S$5,OFFSET(U482,0,COUNTA(V482:W482)),IF(FORMULACIÓN!$T482=Lists!$S$6,AVERAGE(V482:W482),""))))),"")</f>
        <v/>
      </c>
      <c r="Y482" s="20" t="str">
        <f ca="1">IF($R482=Lists!$R$3,TEXT(FORMULACIÓN!X482,"00,00%"),IF(FORMULACIÓN!X482=0,0,TEXT(FORMULACIÓN!X482,"##.###")))</f>
        <v/>
      </c>
      <c r="Z482" s="93"/>
      <c r="AA482" s="94"/>
      <c r="AB482" s="95"/>
      <c r="AC482" s="95"/>
      <c r="AD482" s="95"/>
      <c r="AE482" s="95"/>
      <c r="AF482" s="95"/>
      <c r="AG482" s="95"/>
      <c r="AH482" s="95"/>
      <c r="AI482" s="95"/>
      <c r="AJ482" s="95"/>
      <c r="AK482" s="95"/>
      <c r="AL482" s="95"/>
      <c r="AM482" s="95"/>
      <c r="BD482" s="30"/>
      <c r="BE482" s="30"/>
      <c r="BF482" s="30"/>
      <c r="BG482" s="30"/>
      <c r="BH482" s="30"/>
      <c r="BI482" s="30"/>
      <c r="BJ482" s="30"/>
      <c r="BK482" s="30"/>
      <c r="BL482" s="30"/>
      <c r="BM482" s="30"/>
      <c r="BN482" s="105"/>
      <c r="BW482" s="1"/>
    </row>
    <row r="483" spans="1:75" s="32" customFormat="1" ht="15.6" hidden="1">
      <c r="A483" s="20" t="str">
        <f t="shared" si="7"/>
        <v/>
      </c>
      <c r="B483" s="153"/>
      <c r="C483" s="21"/>
      <c r="D483" s="20" t="str">
        <f>IFERROR(VLOOKUP(FORMULACIÓN!C483,Lists!$A$2:$B$6,2,FALSE),"")</f>
        <v/>
      </c>
      <c r="E483" s="21"/>
      <c r="F483" s="21"/>
      <c r="G483" s="21"/>
      <c r="H483" s="21"/>
      <c r="I483" s="47"/>
      <c r="J483" s="104"/>
      <c r="K483" s="47"/>
      <c r="L483" s="21"/>
      <c r="M483" s="125"/>
      <c r="N483" s="24"/>
      <c r="O483" s="21"/>
      <c r="P483" s="21"/>
      <c r="Q483" s="21"/>
      <c r="R483" s="21"/>
      <c r="S483" s="21"/>
      <c r="T483" s="21"/>
      <c r="U483" s="21"/>
      <c r="V483" s="21"/>
      <c r="W483" s="21"/>
      <c r="X483" s="21" t="str">
        <f ca="1">IFERROR(IF($T483=Lists!$S$2,SUM(FORMULACIÓN!U483:W483),IF(FORMULACIÓN!$T483=Lists!$S$3,SUM(FORMULACIÓN!V483:W483),IF(FORMULACIÓN!$T483=Lists!$S$4,AVERAGE(FORMULACIÓN!V483:W483),IF(FORMULACIÓN!$T483=Lists!$S$5,OFFSET(U483,0,COUNTA(V483:W483)),IF(FORMULACIÓN!$T483=Lists!$S$6,AVERAGE(V483:W483),""))))),"")</f>
        <v/>
      </c>
      <c r="Y483" s="20" t="str">
        <f ca="1">IF($R483=Lists!$R$3,TEXT(FORMULACIÓN!X483,"00,00%"),IF(FORMULACIÓN!X483=0,0,TEXT(FORMULACIÓN!X483,"##.###")))</f>
        <v/>
      </c>
      <c r="Z483" s="93"/>
      <c r="AA483" s="94"/>
      <c r="AB483" s="95"/>
      <c r="AC483" s="95"/>
      <c r="AD483" s="95"/>
      <c r="AE483" s="95"/>
      <c r="AF483" s="95"/>
      <c r="AG483" s="95"/>
      <c r="AH483" s="95"/>
      <c r="AI483" s="95"/>
      <c r="AJ483" s="95"/>
      <c r="AK483" s="95"/>
      <c r="AL483" s="95"/>
      <c r="AM483" s="95"/>
      <c r="BD483" s="30"/>
      <c r="BE483" s="30"/>
      <c r="BF483" s="30"/>
      <c r="BG483" s="30"/>
      <c r="BH483" s="30"/>
      <c r="BI483" s="30"/>
      <c r="BJ483" s="30"/>
      <c r="BK483" s="30"/>
      <c r="BL483" s="30"/>
      <c r="BM483" s="30"/>
      <c r="BN483" s="105"/>
      <c r="BW483" s="1"/>
    </row>
    <row r="484" spans="1:75" s="32" customFormat="1" ht="15.6" hidden="1">
      <c r="A484" s="20" t="str">
        <f t="shared" si="7"/>
        <v/>
      </c>
      <c r="B484" s="153"/>
      <c r="C484" s="21"/>
      <c r="D484" s="20" t="str">
        <f>IFERROR(VLOOKUP(FORMULACIÓN!C484,Lists!$A$2:$B$6,2,FALSE),"")</f>
        <v/>
      </c>
      <c r="E484" s="21"/>
      <c r="F484" s="21"/>
      <c r="G484" s="21"/>
      <c r="H484" s="21"/>
      <c r="I484" s="47"/>
      <c r="J484" s="104"/>
      <c r="K484" s="47"/>
      <c r="L484" s="21"/>
      <c r="M484" s="125"/>
      <c r="N484" s="24"/>
      <c r="O484" s="21"/>
      <c r="P484" s="21"/>
      <c r="Q484" s="21"/>
      <c r="R484" s="21"/>
      <c r="S484" s="21"/>
      <c r="T484" s="21"/>
      <c r="U484" s="21"/>
      <c r="V484" s="21"/>
      <c r="W484" s="21"/>
      <c r="X484" s="21" t="str">
        <f ca="1">IFERROR(IF($T484=Lists!$S$2,SUM(FORMULACIÓN!U484:W484),IF(FORMULACIÓN!$T484=Lists!$S$3,SUM(FORMULACIÓN!V484:W484),IF(FORMULACIÓN!$T484=Lists!$S$4,AVERAGE(FORMULACIÓN!V484:W484),IF(FORMULACIÓN!$T484=Lists!$S$5,OFFSET(U484,0,COUNTA(V484:W484)),IF(FORMULACIÓN!$T484=Lists!$S$6,AVERAGE(V484:W484),""))))),"")</f>
        <v/>
      </c>
      <c r="Y484" s="20" t="str">
        <f ca="1">IF($R484=Lists!$R$3,TEXT(FORMULACIÓN!X484,"00,00%"),IF(FORMULACIÓN!X484=0,0,TEXT(FORMULACIÓN!X484,"##.###")))</f>
        <v/>
      </c>
      <c r="Z484" s="93"/>
      <c r="AA484" s="94"/>
      <c r="AB484" s="95"/>
      <c r="AC484" s="95"/>
      <c r="AD484" s="95"/>
      <c r="AE484" s="95"/>
      <c r="AF484" s="95"/>
      <c r="AG484" s="95"/>
      <c r="AH484" s="95"/>
      <c r="AI484" s="95"/>
      <c r="AJ484" s="95"/>
      <c r="AK484" s="95"/>
      <c r="AL484" s="95"/>
      <c r="AM484" s="95"/>
      <c r="BD484" s="30"/>
      <c r="BE484" s="30"/>
      <c r="BF484" s="30"/>
      <c r="BG484" s="30"/>
      <c r="BH484" s="30"/>
      <c r="BI484" s="30"/>
      <c r="BJ484" s="30"/>
      <c r="BK484" s="30"/>
      <c r="BL484" s="30"/>
      <c r="BM484" s="30"/>
      <c r="BN484" s="105"/>
      <c r="BW484" s="1"/>
    </row>
    <row r="485" spans="1:75" s="32" customFormat="1" ht="15.6" hidden="1">
      <c r="A485" s="20" t="str">
        <f t="shared" si="7"/>
        <v/>
      </c>
      <c r="B485" s="153"/>
      <c r="C485" s="21"/>
      <c r="D485" s="20" t="str">
        <f>IFERROR(VLOOKUP(FORMULACIÓN!C485,Lists!$A$2:$B$6,2,FALSE),"")</f>
        <v/>
      </c>
      <c r="E485" s="21"/>
      <c r="F485" s="21"/>
      <c r="G485" s="21"/>
      <c r="H485" s="21"/>
      <c r="I485" s="47"/>
      <c r="J485" s="104"/>
      <c r="K485" s="47"/>
      <c r="L485" s="21"/>
      <c r="M485" s="125"/>
      <c r="N485" s="24"/>
      <c r="O485" s="21"/>
      <c r="P485" s="21"/>
      <c r="Q485" s="21"/>
      <c r="R485" s="21"/>
      <c r="S485" s="21"/>
      <c r="T485" s="21"/>
      <c r="U485" s="21"/>
      <c r="V485" s="21"/>
      <c r="W485" s="21"/>
      <c r="X485" s="21" t="str">
        <f ca="1">IFERROR(IF($T485=Lists!$S$2,SUM(FORMULACIÓN!U485:W485),IF(FORMULACIÓN!$T485=Lists!$S$3,SUM(FORMULACIÓN!V485:W485),IF(FORMULACIÓN!$T485=Lists!$S$4,AVERAGE(FORMULACIÓN!V485:W485),IF(FORMULACIÓN!$T485=Lists!$S$5,OFFSET(U485,0,COUNTA(V485:W485)),IF(FORMULACIÓN!$T485=Lists!$S$6,AVERAGE(V485:W485),""))))),"")</f>
        <v/>
      </c>
      <c r="Y485" s="20" t="str">
        <f ca="1">IF($R485=Lists!$R$3,TEXT(FORMULACIÓN!X485,"00,00%"),IF(FORMULACIÓN!X485=0,0,TEXT(FORMULACIÓN!X485,"##.###")))</f>
        <v/>
      </c>
      <c r="Z485" s="93"/>
      <c r="AA485" s="94"/>
      <c r="AB485" s="95"/>
      <c r="AC485" s="95"/>
      <c r="AD485" s="95"/>
      <c r="AE485" s="95"/>
      <c r="AF485" s="95"/>
      <c r="AG485" s="95"/>
      <c r="AH485" s="95"/>
      <c r="AI485" s="95"/>
      <c r="AJ485" s="95"/>
      <c r="AK485" s="95"/>
      <c r="AL485" s="95"/>
      <c r="AM485" s="95"/>
      <c r="BD485" s="30"/>
      <c r="BE485" s="30"/>
      <c r="BF485" s="30"/>
      <c r="BG485" s="30"/>
      <c r="BH485" s="30"/>
      <c r="BI485" s="30"/>
      <c r="BJ485" s="30"/>
      <c r="BK485" s="30"/>
      <c r="BL485" s="30"/>
      <c r="BM485" s="30"/>
      <c r="BN485" s="105"/>
      <c r="BW485" s="1"/>
    </row>
    <row r="486" spans="1:75" s="32" customFormat="1" ht="15.6" hidden="1">
      <c r="A486" s="20" t="str">
        <f t="shared" si="7"/>
        <v/>
      </c>
      <c r="B486" s="153"/>
      <c r="C486" s="21"/>
      <c r="D486" s="20" t="str">
        <f>IFERROR(VLOOKUP(FORMULACIÓN!C486,Lists!$A$2:$B$6,2,FALSE),"")</f>
        <v/>
      </c>
      <c r="E486" s="21"/>
      <c r="F486" s="21"/>
      <c r="G486" s="21"/>
      <c r="H486" s="21"/>
      <c r="I486" s="47"/>
      <c r="J486" s="104"/>
      <c r="K486" s="47"/>
      <c r="L486" s="21"/>
      <c r="M486" s="125"/>
      <c r="N486" s="24"/>
      <c r="O486" s="21"/>
      <c r="P486" s="21"/>
      <c r="Q486" s="21"/>
      <c r="R486" s="21"/>
      <c r="S486" s="21"/>
      <c r="T486" s="21"/>
      <c r="U486" s="21"/>
      <c r="V486" s="21"/>
      <c r="W486" s="21"/>
      <c r="X486" s="21" t="str">
        <f ca="1">IFERROR(IF($T486=Lists!$S$2,SUM(FORMULACIÓN!U486:W486),IF(FORMULACIÓN!$T486=Lists!$S$3,SUM(FORMULACIÓN!V486:W486),IF(FORMULACIÓN!$T486=Lists!$S$4,AVERAGE(FORMULACIÓN!V486:W486),IF(FORMULACIÓN!$T486=Lists!$S$5,OFFSET(U486,0,COUNTA(V486:W486)),IF(FORMULACIÓN!$T486=Lists!$S$6,AVERAGE(V486:W486),""))))),"")</f>
        <v/>
      </c>
      <c r="Y486" s="20" t="str">
        <f ca="1">IF($R486=Lists!$R$3,TEXT(FORMULACIÓN!X486,"00,00%"),IF(FORMULACIÓN!X486=0,0,TEXT(FORMULACIÓN!X486,"##.###")))</f>
        <v/>
      </c>
      <c r="Z486" s="93"/>
      <c r="AA486" s="94"/>
      <c r="AB486" s="95"/>
      <c r="AC486" s="95"/>
      <c r="AD486" s="95"/>
      <c r="AE486" s="95"/>
      <c r="AF486" s="95"/>
      <c r="AG486" s="95"/>
      <c r="AH486" s="95"/>
      <c r="AI486" s="95"/>
      <c r="AJ486" s="95"/>
      <c r="AK486" s="95"/>
      <c r="AL486" s="95"/>
      <c r="AM486" s="95"/>
      <c r="BD486" s="30"/>
      <c r="BE486" s="30"/>
      <c r="BF486" s="30"/>
      <c r="BG486" s="30"/>
      <c r="BH486" s="30"/>
      <c r="BI486" s="30"/>
      <c r="BJ486" s="30"/>
      <c r="BK486" s="30"/>
      <c r="BL486" s="30"/>
      <c r="BM486" s="30"/>
      <c r="BN486" s="105"/>
      <c r="BW486" s="1"/>
    </row>
    <row r="487" spans="1:75" s="32" customFormat="1" ht="15.6" hidden="1">
      <c r="A487" s="20" t="str">
        <f t="shared" si="7"/>
        <v/>
      </c>
      <c r="B487" s="153"/>
      <c r="C487" s="21"/>
      <c r="D487" s="20" t="str">
        <f>IFERROR(VLOOKUP(FORMULACIÓN!C487,Lists!$A$2:$B$6,2,FALSE),"")</f>
        <v/>
      </c>
      <c r="E487" s="21"/>
      <c r="F487" s="21"/>
      <c r="G487" s="21"/>
      <c r="H487" s="21"/>
      <c r="I487" s="47"/>
      <c r="J487" s="104"/>
      <c r="K487" s="47"/>
      <c r="L487" s="21"/>
      <c r="M487" s="125"/>
      <c r="N487" s="24"/>
      <c r="O487" s="21"/>
      <c r="P487" s="21"/>
      <c r="Q487" s="21"/>
      <c r="R487" s="21"/>
      <c r="S487" s="21"/>
      <c r="T487" s="21"/>
      <c r="U487" s="21"/>
      <c r="V487" s="21"/>
      <c r="W487" s="21"/>
      <c r="X487" s="21" t="str">
        <f ca="1">IFERROR(IF($T487=Lists!$S$2,SUM(FORMULACIÓN!U487:W487),IF(FORMULACIÓN!$T487=Lists!$S$3,SUM(FORMULACIÓN!V487:W487),IF(FORMULACIÓN!$T487=Lists!$S$4,AVERAGE(FORMULACIÓN!V487:W487),IF(FORMULACIÓN!$T487=Lists!$S$5,OFFSET(U487,0,COUNTA(V487:W487)),IF(FORMULACIÓN!$T487=Lists!$S$6,AVERAGE(V487:W487),""))))),"")</f>
        <v/>
      </c>
      <c r="Y487" s="20" t="str">
        <f ca="1">IF($R487=Lists!$R$3,TEXT(FORMULACIÓN!X487,"00,00%"),IF(FORMULACIÓN!X487=0,0,TEXT(FORMULACIÓN!X487,"##.###")))</f>
        <v/>
      </c>
      <c r="Z487" s="93"/>
      <c r="AA487" s="94"/>
      <c r="AB487" s="95"/>
      <c r="AC487" s="95"/>
      <c r="AD487" s="95"/>
      <c r="AE487" s="95"/>
      <c r="AF487" s="95"/>
      <c r="AG487" s="95"/>
      <c r="AH487" s="95"/>
      <c r="AI487" s="95"/>
      <c r="AJ487" s="95"/>
      <c r="AK487" s="95"/>
      <c r="AL487" s="95"/>
      <c r="AM487" s="95"/>
      <c r="BD487" s="30"/>
      <c r="BE487" s="30"/>
      <c r="BF487" s="30"/>
      <c r="BG487" s="30"/>
      <c r="BH487" s="30"/>
      <c r="BI487" s="30"/>
      <c r="BJ487" s="30"/>
      <c r="BK487" s="30"/>
      <c r="BL487" s="30"/>
      <c r="BM487" s="30"/>
      <c r="BN487" s="105"/>
      <c r="BW487" s="1"/>
    </row>
    <row r="488" spans="1:75" s="32" customFormat="1" ht="15.6" hidden="1">
      <c r="A488" s="20" t="str">
        <f t="shared" si="7"/>
        <v/>
      </c>
      <c r="B488" s="153"/>
      <c r="C488" s="21"/>
      <c r="D488" s="20" t="str">
        <f>IFERROR(VLOOKUP(FORMULACIÓN!C488,Lists!$A$2:$B$6,2,FALSE),"")</f>
        <v/>
      </c>
      <c r="E488" s="21"/>
      <c r="F488" s="21"/>
      <c r="G488" s="21"/>
      <c r="H488" s="21"/>
      <c r="I488" s="47"/>
      <c r="J488" s="104"/>
      <c r="K488" s="47"/>
      <c r="L488" s="21"/>
      <c r="M488" s="125"/>
      <c r="N488" s="24"/>
      <c r="O488" s="21"/>
      <c r="P488" s="21"/>
      <c r="Q488" s="21"/>
      <c r="R488" s="21"/>
      <c r="S488" s="21"/>
      <c r="T488" s="21"/>
      <c r="U488" s="21"/>
      <c r="V488" s="21"/>
      <c r="W488" s="21"/>
      <c r="X488" s="21" t="str">
        <f ca="1">IFERROR(IF($T488=Lists!$S$2,SUM(FORMULACIÓN!U488:W488),IF(FORMULACIÓN!$T488=Lists!$S$3,SUM(FORMULACIÓN!V488:W488),IF(FORMULACIÓN!$T488=Lists!$S$4,AVERAGE(FORMULACIÓN!V488:W488),IF(FORMULACIÓN!$T488=Lists!$S$5,OFFSET(U488,0,COUNTA(V488:W488)),IF(FORMULACIÓN!$T488=Lists!$S$6,AVERAGE(V488:W488),""))))),"")</f>
        <v/>
      </c>
      <c r="Y488" s="20" t="str">
        <f ca="1">IF($R488=Lists!$R$3,TEXT(FORMULACIÓN!X488,"00,00%"),IF(FORMULACIÓN!X488=0,0,TEXT(FORMULACIÓN!X488,"##.###")))</f>
        <v/>
      </c>
      <c r="Z488" s="93"/>
      <c r="AA488" s="94"/>
      <c r="AB488" s="95"/>
      <c r="AC488" s="95"/>
      <c r="AD488" s="95"/>
      <c r="AE488" s="95"/>
      <c r="AF488" s="95"/>
      <c r="AG488" s="95"/>
      <c r="AH488" s="95"/>
      <c r="AI488" s="95"/>
      <c r="AJ488" s="95"/>
      <c r="AK488" s="95"/>
      <c r="AL488" s="95"/>
      <c r="AM488" s="95"/>
      <c r="BD488" s="30"/>
      <c r="BE488" s="30"/>
      <c r="BF488" s="30"/>
      <c r="BG488" s="30"/>
      <c r="BH488" s="30"/>
      <c r="BI488" s="30"/>
      <c r="BJ488" s="30"/>
      <c r="BK488" s="30"/>
      <c r="BL488" s="30"/>
      <c r="BM488" s="30"/>
      <c r="BN488" s="105"/>
      <c r="BW488" s="1"/>
    </row>
    <row r="489" spans="1:75" s="32" customFormat="1" ht="15.6" hidden="1">
      <c r="A489" s="20" t="str">
        <f t="shared" si="7"/>
        <v/>
      </c>
      <c r="B489" s="153"/>
      <c r="C489" s="21"/>
      <c r="D489" s="20" t="str">
        <f>IFERROR(VLOOKUP(FORMULACIÓN!C489,Lists!$A$2:$B$6,2,FALSE),"")</f>
        <v/>
      </c>
      <c r="E489" s="21"/>
      <c r="F489" s="21"/>
      <c r="G489" s="21"/>
      <c r="H489" s="21"/>
      <c r="I489" s="47"/>
      <c r="J489" s="104"/>
      <c r="K489" s="47"/>
      <c r="L489" s="21"/>
      <c r="M489" s="125"/>
      <c r="N489" s="24"/>
      <c r="O489" s="21"/>
      <c r="P489" s="21"/>
      <c r="Q489" s="21"/>
      <c r="R489" s="21"/>
      <c r="S489" s="21"/>
      <c r="T489" s="21"/>
      <c r="U489" s="21"/>
      <c r="V489" s="21"/>
      <c r="W489" s="21"/>
      <c r="X489" s="21" t="str">
        <f ca="1">IFERROR(IF($T489=Lists!$S$2,SUM(FORMULACIÓN!U489:W489),IF(FORMULACIÓN!$T489=Lists!$S$3,SUM(FORMULACIÓN!V489:W489),IF(FORMULACIÓN!$T489=Lists!$S$4,AVERAGE(FORMULACIÓN!V489:W489),IF(FORMULACIÓN!$T489=Lists!$S$5,OFFSET(U489,0,COUNTA(V489:W489)),IF(FORMULACIÓN!$T489=Lists!$S$6,AVERAGE(V489:W489),""))))),"")</f>
        <v/>
      </c>
      <c r="Y489" s="20" t="str">
        <f ca="1">IF($R489=Lists!$R$3,TEXT(FORMULACIÓN!X489,"00,00%"),IF(FORMULACIÓN!X489=0,0,TEXT(FORMULACIÓN!X489,"##.###")))</f>
        <v/>
      </c>
      <c r="Z489" s="93"/>
      <c r="AA489" s="94"/>
      <c r="AB489" s="95"/>
      <c r="AC489" s="95"/>
      <c r="AD489" s="95"/>
      <c r="AE489" s="95"/>
      <c r="AF489" s="95"/>
      <c r="AG489" s="95"/>
      <c r="AH489" s="95"/>
      <c r="AI489" s="95"/>
      <c r="AJ489" s="95"/>
      <c r="AK489" s="95"/>
      <c r="AL489" s="95"/>
      <c r="AM489" s="95"/>
      <c r="BD489" s="30"/>
      <c r="BE489" s="30"/>
      <c r="BF489" s="30"/>
      <c r="BG489" s="30"/>
      <c r="BH489" s="30"/>
      <c r="BI489" s="30"/>
      <c r="BJ489" s="30"/>
      <c r="BK489" s="30"/>
      <c r="BL489" s="30"/>
      <c r="BM489" s="30"/>
      <c r="BN489" s="105"/>
      <c r="BW489" s="1"/>
    </row>
    <row r="490" spans="1:75" s="32" customFormat="1" ht="15.6" hidden="1">
      <c r="A490" s="20" t="str">
        <f t="shared" si="7"/>
        <v/>
      </c>
      <c r="B490" s="153"/>
      <c r="C490" s="21"/>
      <c r="D490" s="20" t="str">
        <f>IFERROR(VLOOKUP(FORMULACIÓN!C490,Lists!$A$2:$B$6,2,FALSE),"")</f>
        <v/>
      </c>
      <c r="E490" s="21"/>
      <c r="F490" s="21"/>
      <c r="G490" s="21"/>
      <c r="H490" s="21"/>
      <c r="I490" s="47"/>
      <c r="J490" s="104"/>
      <c r="K490" s="47"/>
      <c r="L490" s="21"/>
      <c r="M490" s="125"/>
      <c r="N490" s="24"/>
      <c r="O490" s="21"/>
      <c r="P490" s="21"/>
      <c r="Q490" s="21"/>
      <c r="R490" s="21"/>
      <c r="S490" s="21"/>
      <c r="T490" s="21"/>
      <c r="U490" s="21"/>
      <c r="V490" s="21"/>
      <c r="W490" s="21"/>
      <c r="X490" s="21" t="str">
        <f ca="1">IFERROR(IF($T490=Lists!$S$2,SUM(FORMULACIÓN!U490:W490),IF(FORMULACIÓN!$T490=Lists!$S$3,SUM(FORMULACIÓN!V490:W490),IF(FORMULACIÓN!$T490=Lists!$S$4,AVERAGE(FORMULACIÓN!V490:W490),IF(FORMULACIÓN!$T490=Lists!$S$5,OFFSET(U490,0,COUNTA(V490:W490)),IF(FORMULACIÓN!$T490=Lists!$S$6,AVERAGE(V490:W490),""))))),"")</f>
        <v/>
      </c>
      <c r="Y490" s="20" t="str">
        <f ca="1">IF($R490=Lists!$R$3,TEXT(FORMULACIÓN!X490,"00,00%"),IF(FORMULACIÓN!X490=0,0,TEXT(FORMULACIÓN!X490,"##.###")))</f>
        <v/>
      </c>
      <c r="Z490" s="93"/>
      <c r="AA490" s="94"/>
      <c r="AB490" s="95"/>
      <c r="AC490" s="95"/>
      <c r="AD490" s="95"/>
      <c r="AE490" s="95"/>
      <c r="AF490" s="95"/>
      <c r="AG490" s="95"/>
      <c r="AH490" s="95"/>
      <c r="AI490" s="95"/>
      <c r="AJ490" s="95"/>
      <c r="AK490" s="95"/>
      <c r="AL490" s="95"/>
      <c r="AM490" s="95"/>
      <c r="BD490" s="30"/>
      <c r="BE490" s="30"/>
      <c r="BF490" s="30"/>
      <c r="BG490" s="30"/>
      <c r="BH490" s="30"/>
      <c r="BI490" s="30"/>
      <c r="BJ490" s="30"/>
      <c r="BK490" s="30"/>
      <c r="BL490" s="30"/>
      <c r="BM490" s="30"/>
      <c r="BN490" s="105"/>
      <c r="BW490" s="1"/>
    </row>
    <row r="491" spans="1:75" s="32" customFormat="1" ht="15.6" hidden="1">
      <c r="A491" s="20" t="str">
        <f t="shared" si="7"/>
        <v/>
      </c>
      <c r="B491" s="153"/>
      <c r="C491" s="21"/>
      <c r="D491" s="20" t="str">
        <f>IFERROR(VLOOKUP(FORMULACIÓN!C491,Lists!$A$2:$B$6,2,FALSE),"")</f>
        <v/>
      </c>
      <c r="E491" s="21"/>
      <c r="F491" s="21"/>
      <c r="G491" s="21"/>
      <c r="H491" s="21"/>
      <c r="I491" s="47"/>
      <c r="J491" s="104"/>
      <c r="K491" s="47"/>
      <c r="L491" s="21"/>
      <c r="M491" s="125"/>
      <c r="N491" s="24"/>
      <c r="O491" s="21"/>
      <c r="P491" s="21"/>
      <c r="Q491" s="21"/>
      <c r="R491" s="21"/>
      <c r="S491" s="21"/>
      <c r="T491" s="21"/>
      <c r="U491" s="21"/>
      <c r="V491" s="21"/>
      <c r="W491" s="21"/>
      <c r="X491" s="21" t="str">
        <f ca="1">IFERROR(IF($T491=Lists!$S$2,SUM(FORMULACIÓN!U491:W491),IF(FORMULACIÓN!$T491=Lists!$S$3,SUM(FORMULACIÓN!V491:W491),IF(FORMULACIÓN!$T491=Lists!$S$4,AVERAGE(FORMULACIÓN!V491:W491),IF(FORMULACIÓN!$T491=Lists!$S$5,OFFSET(U491,0,COUNTA(V491:W491)),IF(FORMULACIÓN!$T491=Lists!$S$6,AVERAGE(V491:W491),""))))),"")</f>
        <v/>
      </c>
      <c r="Y491" s="20" t="str">
        <f ca="1">IF($R491=Lists!$R$3,TEXT(FORMULACIÓN!X491,"00,00%"),IF(FORMULACIÓN!X491=0,0,TEXT(FORMULACIÓN!X491,"##.###")))</f>
        <v/>
      </c>
      <c r="Z491" s="93"/>
      <c r="AA491" s="94"/>
      <c r="AB491" s="95"/>
      <c r="AC491" s="95"/>
      <c r="AD491" s="95"/>
      <c r="AE491" s="95"/>
      <c r="AF491" s="95"/>
      <c r="AG491" s="95"/>
      <c r="AH491" s="95"/>
      <c r="AI491" s="95"/>
      <c r="AJ491" s="95"/>
      <c r="AK491" s="95"/>
      <c r="AL491" s="95"/>
      <c r="AM491" s="95"/>
      <c r="BD491" s="30"/>
      <c r="BE491" s="30"/>
      <c r="BF491" s="30"/>
      <c r="BG491" s="30"/>
      <c r="BH491" s="30"/>
      <c r="BI491" s="30"/>
      <c r="BJ491" s="30"/>
      <c r="BK491" s="30"/>
      <c r="BL491" s="30"/>
      <c r="BM491" s="30"/>
      <c r="BN491" s="105"/>
      <c r="BW491" s="1"/>
    </row>
    <row r="492" spans="1:75" s="32" customFormat="1" ht="15.6" hidden="1">
      <c r="A492" s="20" t="str">
        <f t="shared" si="7"/>
        <v/>
      </c>
      <c r="B492" s="153"/>
      <c r="C492" s="21"/>
      <c r="D492" s="20" t="str">
        <f>IFERROR(VLOOKUP(FORMULACIÓN!C492,Lists!$A$2:$B$6,2,FALSE),"")</f>
        <v/>
      </c>
      <c r="E492" s="21"/>
      <c r="F492" s="21"/>
      <c r="G492" s="21"/>
      <c r="H492" s="21"/>
      <c r="I492" s="47"/>
      <c r="J492" s="104"/>
      <c r="K492" s="47"/>
      <c r="L492" s="21"/>
      <c r="M492" s="125"/>
      <c r="N492" s="24"/>
      <c r="O492" s="21"/>
      <c r="P492" s="21"/>
      <c r="Q492" s="21"/>
      <c r="R492" s="21"/>
      <c r="S492" s="21"/>
      <c r="T492" s="21"/>
      <c r="U492" s="21"/>
      <c r="V492" s="21"/>
      <c r="W492" s="21"/>
      <c r="X492" s="21" t="str">
        <f ca="1">IFERROR(IF($T492=Lists!$S$2,SUM(FORMULACIÓN!U492:W492),IF(FORMULACIÓN!$T492=Lists!$S$3,SUM(FORMULACIÓN!V492:W492),IF(FORMULACIÓN!$T492=Lists!$S$4,AVERAGE(FORMULACIÓN!V492:W492),IF(FORMULACIÓN!$T492=Lists!$S$5,OFFSET(U492,0,COUNTA(V492:W492)),IF(FORMULACIÓN!$T492=Lists!$S$6,AVERAGE(V492:W492),""))))),"")</f>
        <v/>
      </c>
      <c r="Y492" s="20" t="str">
        <f ca="1">IF($R492=Lists!$R$3,TEXT(FORMULACIÓN!X492,"00,00%"),IF(FORMULACIÓN!X492=0,0,TEXT(FORMULACIÓN!X492,"##.###")))</f>
        <v/>
      </c>
      <c r="Z492" s="93"/>
      <c r="AA492" s="94"/>
      <c r="AB492" s="95"/>
      <c r="AC492" s="95"/>
      <c r="AD492" s="95"/>
      <c r="AE492" s="95"/>
      <c r="AF492" s="95"/>
      <c r="AG492" s="95"/>
      <c r="AH492" s="95"/>
      <c r="AI492" s="95"/>
      <c r="AJ492" s="95"/>
      <c r="AK492" s="95"/>
      <c r="AL492" s="95"/>
      <c r="AM492" s="95"/>
      <c r="BD492" s="30"/>
      <c r="BE492" s="30"/>
      <c r="BF492" s="30"/>
      <c r="BG492" s="30"/>
      <c r="BH492" s="30"/>
      <c r="BI492" s="30"/>
      <c r="BJ492" s="30"/>
      <c r="BK492" s="30"/>
      <c r="BL492" s="30"/>
      <c r="BM492" s="30"/>
      <c r="BN492" s="105"/>
      <c r="BW492" s="1"/>
    </row>
    <row r="493" spans="1:75" s="32" customFormat="1" ht="15.6" hidden="1">
      <c r="A493" s="20" t="str">
        <f t="shared" si="7"/>
        <v/>
      </c>
      <c r="B493" s="153"/>
      <c r="C493" s="21"/>
      <c r="D493" s="20" t="str">
        <f>IFERROR(VLOOKUP(FORMULACIÓN!C493,Lists!$A$2:$B$6,2,FALSE),"")</f>
        <v/>
      </c>
      <c r="E493" s="21"/>
      <c r="F493" s="21"/>
      <c r="G493" s="21"/>
      <c r="H493" s="21"/>
      <c r="I493" s="47"/>
      <c r="J493" s="104"/>
      <c r="K493" s="47"/>
      <c r="L493" s="21"/>
      <c r="M493" s="125"/>
      <c r="N493" s="24"/>
      <c r="O493" s="21"/>
      <c r="P493" s="21"/>
      <c r="Q493" s="21"/>
      <c r="R493" s="21"/>
      <c r="S493" s="21"/>
      <c r="T493" s="21"/>
      <c r="U493" s="21"/>
      <c r="V493" s="21"/>
      <c r="W493" s="21"/>
      <c r="X493" s="21" t="str">
        <f ca="1">IFERROR(IF($T493=Lists!$S$2,SUM(FORMULACIÓN!U493:W493),IF(FORMULACIÓN!$T493=Lists!$S$3,SUM(FORMULACIÓN!V493:W493),IF(FORMULACIÓN!$T493=Lists!$S$4,AVERAGE(FORMULACIÓN!V493:W493),IF(FORMULACIÓN!$T493=Lists!$S$5,OFFSET(U493,0,COUNTA(V493:W493)),IF(FORMULACIÓN!$T493=Lists!$S$6,AVERAGE(V493:W493),""))))),"")</f>
        <v/>
      </c>
      <c r="Y493" s="20" t="str">
        <f ca="1">IF($R493=Lists!$R$3,TEXT(FORMULACIÓN!X493,"00,00%"),IF(FORMULACIÓN!X493=0,0,TEXT(FORMULACIÓN!X493,"##.###")))</f>
        <v/>
      </c>
      <c r="Z493" s="93"/>
      <c r="AA493" s="94"/>
      <c r="AB493" s="95"/>
      <c r="AC493" s="95"/>
      <c r="AD493" s="95"/>
      <c r="AE493" s="95"/>
      <c r="AF493" s="95"/>
      <c r="AG493" s="95"/>
      <c r="AH493" s="95"/>
      <c r="AI493" s="95"/>
      <c r="AJ493" s="95"/>
      <c r="AK493" s="95"/>
      <c r="AL493" s="95"/>
      <c r="AM493" s="95"/>
      <c r="BD493" s="30"/>
      <c r="BE493" s="30"/>
      <c r="BF493" s="30"/>
      <c r="BG493" s="30"/>
      <c r="BH493" s="30"/>
      <c r="BI493" s="30"/>
      <c r="BJ493" s="30"/>
      <c r="BK493" s="30"/>
      <c r="BL493" s="30"/>
      <c r="BM493" s="30"/>
      <c r="BN493" s="105"/>
      <c r="BW493" s="1"/>
    </row>
    <row r="494" spans="1:75" s="32" customFormat="1" ht="15.6" hidden="1">
      <c r="A494" s="20" t="str">
        <f t="shared" si="7"/>
        <v/>
      </c>
      <c r="B494" s="153"/>
      <c r="C494" s="21"/>
      <c r="D494" s="20" t="str">
        <f>IFERROR(VLOOKUP(FORMULACIÓN!C494,Lists!$A$2:$B$6,2,FALSE),"")</f>
        <v/>
      </c>
      <c r="E494" s="21"/>
      <c r="F494" s="21"/>
      <c r="G494" s="21"/>
      <c r="H494" s="21"/>
      <c r="I494" s="47"/>
      <c r="J494" s="104"/>
      <c r="K494" s="47"/>
      <c r="L494" s="21"/>
      <c r="M494" s="125"/>
      <c r="N494" s="24"/>
      <c r="O494" s="21"/>
      <c r="P494" s="21"/>
      <c r="Q494" s="21"/>
      <c r="R494" s="21"/>
      <c r="S494" s="21"/>
      <c r="T494" s="21"/>
      <c r="U494" s="21"/>
      <c r="V494" s="21"/>
      <c r="W494" s="21"/>
      <c r="X494" s="21" t="str">
        <f ca="1">IFERROR(IF($T494=Lists!$S$2,SUM(FORMULACIÓN!U494:W494),IF(FORMULACIÓN!$T494=Lists!$S$3,SUM(FORMULACIÓN!V494:W494),IF(FORMULACIÓN!$T494=Lists!$S$4,AVERAGE(FORMULACIÓN!V494:W494),IF(FORMULACIÓN!$T494=Lists!$S$5,OFFSET(U494,0,COUNTA(V494:W494)),IF(FORMULACIÓN!$T494=Lists!$S$6,AVERAGE(V494:W494),""))))),"")</f>
        <v/>
      </c>
      <c r="Y494" s="20" t="str">
        <f ca="1">IF($R494=Lists!$R$3,TEXT(FORMULACIÓN!X494,"00,00%"),IF(FORMULACIÓN!X494=0,0,TEXT(FORMULACIÓN!X494,"##.###")))</f>
        <v/>
      </c>
      <c r="Z494" s="93"/>
      <c r="AA494" s="94"/>
      <c r="AB494" s="95"/>
      <c r="AC494" s="95"/>
      <c r="AD494" s="95"/>
      <c r="AE494" s="95"/>
      <c r="AF494" s="95"/>
      <c r="AG494" s="95"/>
      <c r="AH494" s="95"/>
      <c r="AI494" s="95"/>
      <c r="AJ494" s="95"/>
      <c r="AK494" s="95"/>
      <c r="AL494" s="95"/>
      <c r="AM494" s="95"/>
      <c r="BD494" s="30"/>
      <c r="BE494" s="30"/>
      <c r="BF494" s="30"/>
      <c r="BG494" s="30"/>
      <c r="BH494" s="30"/>
      <c r="BI494" s="30"/>
      <c r="BJ494" s="30"/>
      <c r="BK494" s="30"/>
      <c r="BL494" s="30"/>
      <c r="BM494" s="30"/>
      <c r="BN494" s="105"/>
      <c r="BW494" s="1"/>
    </row>
    <row r="495" spans="1:75" s="32" customFormat="1" ht="15.6" hidden="1">
      <c r="A495" s="20" t="str">
        <f t="shared" si="7"/>
        <v/>
      </c>
      <c r="B495" s="153"/>
      <c r="C495" s="21"/>
      <c r="D495" s="20" t="str">
        <f>IFERROR(VLOOKUP(FORMULACIÓN!C495,Lists!$A$2:$B$6,2,FALSE),"")</f>
        <v/>
      </c>
      <c r="E495" s="21"/>
      <c r="F495" s="21"/>
      <c r="G495" s="21"/>
      <c r="H495" s="21"/>
      <c r="I495" s="47"/>
      <c r="J495" s="104"/>
      <c r="K495" s="47"/>
      <c r="L495" s="21"/>
      <c r="M495" s="125"/>
      <c r="N495" s="24"/>
      <c r="O495" s="21"/>
      <c r="P495" s="21"/>
      <c r="Q495" s="21"/>
      <c r="R495" s="21"/>
      <c r="S495" s="21"/>
      <c r="T495" s="21"/>
      <c r="U495" s="21"/>
      <c r="V495" s="21"/>
      <c r="W495" s="21"/>
      <c r="X495" s="21" t="str">
        <f ca="1">IFERROR(IF($T495=Lists!$S$2,SUM(FORMULACIÓN!U495:W495),IF(FORMULACIÓN!$T495=Lists!$S$3,SUM(FORMULACIÓN!V495:W495),IF(FORMULACIÓN!$T495=Lists!$S$4,AVERAGE(FORMULACIÓN!V495:W495),IF(FORMULACIÓN!$T495=Lists!$S$5,OFFSET(U495,0,COUNTA(V495:W495)),IF(FORMULACIÓN!$T495=Lists!$S$6,AVERAGE(V495:W495),""))))),"")</f>
        <v/>
      </c>
      <c r="Y495" s="20" t="str">
        <f ca="1">IF($R495=Lists!$R$3,TEXT(FORMULACIÓN!X495,"00,00%"),IF(FORMULACIÓN!X495=0,0,TEXT(FORMULACIÓN!X495,"##.###")))</f>
        <v/>
      </c>
      <c r="Z495" s="93"/>
      <c r="AA495" s="94"/>
      <c r="AB495" s="95"/>
      <c r="AC495" s="95"/>
      <c r="AD495" s="95"/>
      <c r="AE495" s="95"/>
      <c r="AF495" s="95"/>
      <c r="AG495" s="95"/>
      <c r="AH495" s="95"/>
      <c r="AI495" s="95"/>
      <c r="AJ495" s="95"/>
      <c r="AK495" s="95"/>
      <c r="AL495" s="95"/>
      <c r="AM495" s="95"/>
      <c r="BD495" s="30"/>
      <c r="BE495" s="30"/>
      <c r="BF495" s="30"/>
      <c r="BG495" s="30"/>
      <c r="BH495" s="30"/>
      <c r="BI495" s="30"/>
      <c r="BJ495" s="30"/>
      <c r="BK495" s="30"/>
      <c r="BL495" s="30"/>
      <c r="BM495" s="30"/>
      <c r="BN495" s="105"/>
      <c r="BW495" s="1"/>
    </row>
    <row r="496" spans="1:75" s="32" customFormat="1" ht="15.6" hidden="1">
      <c r="A496" s="20" t="str">
        <f t="shared" si="7"/>
        <v/>
      </c>
      <c r="B496" s="153"/>
      <c r="C496" s="21"/>
      <c r="D496" s="20" t="str">
        <f>IFERROR(VLOOKUP(FORMULACIÓN!C496,Lists!$A$2:$B$6,2,FALSE),"")</f>
        <v/>
      </c>
      <c r="E496" s="21"/>
      <c r="F496" s="21"/>
      <c r="G496" s="21"/>
      <c r="H496" s="21"/>
      <c r="I496" s="47"/>
      <c r="J496" s="104"/>
      <c r="K496" s="47"/>
      <c r="L496" s="21"/>
      <c r="M496" s="125"/>
      <c r="N496" s="24"/>
      <c r="O496" s="21"/>
      <c r="P496" s="21"/>
      <c r="Q496" s="21"/>
      <c r="R496" s="21"/>
      <c r="S496" s="21"/>
      <c r="T496" s="21"/>
      <c r="U496" s="21"/>
      <c r="V496" s="21"/>
      <c r="W496" s="21"/>
      <c r="X496" s="21" t="str">
        <f ca="1">IFERROR(IF($T496=Lists!$S$2,SUM(FORMULACIÓN!U496:W496),IF(FORMULACIÓN!$T496=Lists!$S$3,SUM(FORMULACIÓN!V496:W496),IF(FORMULACIÓN!$T496=Lists!$S$4,AVERAGE(FORMULACIÓN!V496:W496),IF(FORMULACIÓN!$T496=Lists!$S$5,OFFSET(U496,0,COUNTA(V496:W496)),IF(FORMULACIÓN!$T496=Lists!$S$6,AVERAGE(V496:W496),""))))),"")</f>
        <v/>
      </c>
      <c r="Y496" s="20" t="str">
        <f ca="1">IF($R496=Lists!$R$3,TEXT(FORMULACIÓN!X496,"00,00%"),IF(FORMULACIÓN!X496=0,0,TEXT(FORMULACIÓN!X496,"##.###")))</f>
        <v/>
      </c>
      <c r="Z496" s="93"/>
      <c r="AA496" s="94"/>
      <c r="AB496" s="95"/>
      <c r="AC496" s="95"/>
      <c r="AD496" s="95"/>
      <c r="AE496" s="95"/>
      <c r="AF496" s="95"/>
      <c r="AG496" s="95"/>
      <c r="AH496" s="95"/>
      <c r="AI496" s="95"/>
      <c r="AJ496" s="95"/>
      <c r="AK496" s="95"/>
      <c r="AL496" s="95"/>
      <c r="AM496" s="95"/>
      <c r="BD496" s="30"/>
      <c r="BE496" s="30"/>
      <c r="BF496" s="30"/>
      <c r="BG496" s="30"/>
      <c r="BH496" s="30"/>
      <c r="BI496" s="30"/>
      <c r="BJ496" s="30"/>
      <c r="BK496" s="30"/>
      <c r="BL496" s="30"/>
      <c r="BM496" s="30"/>
      <c r="BN496" s="105"/>
      <c r="BW496" s="1"/>
    </row>
    <row r="497" spans="1:75" s="32" customFormat="1" ht="15.6" hidden="1">
      <c r="A497" s="20" t="str">
        <f t="shared" si="7"/>
        <v/>
      </c>
      <c r="B497" s="153"/>
      <c r="C497" s="21"/>
      <c r="D497" s="20" t="str">
        <f>IFERROR(VLOOKUP(FORMULACIÓN!C497,Lists!$A$2:$B$6,2,FALSE),"")</f>
        <v/>
      </c>
      <c r="E497" s="21"/>
      <c r="F497" s="21"/>
      <c r="G497" s="21"/>
      <c r="H497" s="21"/>
      <c r="I497" s="47"/>
      <c r="J497" s="104"/>
      <c r="K497" s="47"/>
      <c r="L497" s="21"/>
      <c r="M497" s="125"/>
      <c r="N497" s="24"/>
      <c r="O497" s="21"/>
      <c r="P497" s="21"/>
      <c r="Q497" s="21"/>
      <c r="R497" s="21"/>
      <c r="S497" s="21"/>
      <c r="T497" s="21"/>
      <c r="U497" s="21"/>
      <c r="V497" s="21"/>
      <c r="W497" s="21"/>
      <c r="X497" s="21" t="str">
        <f ca="1">IFERROR(IF($T497=Lists!$S$2,SUM(FORMULACIÓN!U497:W497),IF(FORMULACIÓN!$T497=Lists!$S$3,SUM(FORMULACIÓN!V497:W497),IF(FORMULACIÓN!$T497=Lists!$S$4,AVERAGE(FORMULACIÓN!V497:W497),IF(FORMULACIÓN!$T497=Lists!$S$5,OFFSET(U497,0,COUNTA(V497:W497)),IF(FORMULACIÓN!$T497=Lists!$S$6,AVERAGE(V497:W497),""))))),"")</f>
        <v/>
      </c>
      <c r="Y497" s="20" t="str">
        <f ca="1">IF($R497=Lists!$R$3,TEXT(FORMULACIÓN!X497,"00,00%"),IF(FORMULACIÓN!X497=0,0,TEXT(FORMULACIÓN!X497,"##.###")))</f>
        <v/>
      </c>
      <c r="Z497" s="93"/>
      <c r="AA497" s="94"/>
      <c r="AB497" s="95"/>
      <c r="AC497" s="95"/>
      <c r="AD497" s="95"/>
      <c r="AE497" s="95"/>
      <c r="AF497" s="95"/>
      <c r="AG497" s="95"/>
      <c r="AH497" s="95"/>
      <c r="AI497" s="95"/>
      <c r="AJ497" s="95"/>
      <c r="AK497" s="95"/>
      <c r="AL497" s="95"/>
      <c r="AM497" s="95"/>
      <c r="BD497" s="30"/>
      <c r="BE497" s="30"/>
      <c r="BF497" s="30"/>
      <c r="BG497" s="30"/>
      <c r="BH497" s="30"/>
      <c r="BI497" s="30"/>
      <c r="BJ497" s="30"/>
      <c r="BK497" s="30"/>
      <c r="BL497" s="30"/>
      <c r="BM497" s="30"/>
      <c r="BN497" s="105"/>
      <c r="BW497" s="1"/>
    </row>
    <row r="498" spans="1:75" s="32" customFormat="1" ht="15.6" hidden="1">
      <c r="A498" s="20" t="str">
        <f t="shared" si="7"/>
        <v/>
      </c>
      <c r="B498" s="153"/>
      <c r="C498" s="21"/>
      <c r="D498" s="20" t="str">
        <f>IFERROR(VLOOKUP(FORMULACIÓN!C498,Lists!$A$2:$B$6,2,FALSE),"")</f>
        <v/>
      </c>
      <c r="E498" s="21"/>
      <c r="F498" s="21"/>
      <c r="G498" s="21"/>
      <c r="H498" s="21"/>
      <c r="I498" s="47"/>
      <c r="J498" s="104"/>
      <c r="K498" s="47"/>
      <c r="L498" s="21"/>
      <c r="M498" s="125"/>
      <c r="N498" s="24"/>
      <c r="O498" s="21"/>
      <c r="P498" s="21"/>
      <c r="Q498" s="21"/>
      <c r="R498" s="21"/>
      <c r="S498" s="21"/>
      <c r="T498" s="21"/>
      <c r="U498" s="21"/>
      <c r="V498" s="21"/>
      <c r="W498" s="21"/>
      <c r="X498" s="21" t="str">
        <f ca="1">IFERROR(IF($T498=Lists!$S$2,SUM(FORMULACIÓN!U498:W498),IF(FORMULACIÓN!$T498=Lists!$S$3,SUM(FORMULACIÓN!V498:W498),IF(FORMULACIÓN!$T498=Lists!$S$4,AVERAGE(FORMULACIÓN!V498:W498),IF(FORMULACIÓN!$T498=Lists!$S$5,OFFSET(U498,0,COUNTA(V498:W498)),IF(FORMULACIÓN!$T498=Lists!$S$6,AVERAGE(V498:W498),""))))),"")</f>
        <v/>
      </c>
      <c r="Y498" s="20" t="str">
        <f ca="1">IF($R498=Lists!$R$3,TEXT(FORMULACIÓN!X498,"00,00%"),IF(FORMULACIÓN!X498=0,0,TEXT(FORMULACIÓN!X498,"##.###")))</f>
        <v/>
      </c>
      <c r="Z498" s="93"/>
      <c r="AA498" s="94"/>
      <c r="AB498" s="95"/>
      <c r="AC498" s="95"/>
      <c r="AD498" s="95"/>
      <c r="AE498" s="95"/>
      <c r="AF498" s="95"/>
      <c r="AG498" s="95"/>
      <c r="AH498" s="95"/>
      <c r="AI498" s="95"/>
      <c r="AJ498" s="95"/>
      <c r="AK498" s="95"/>
      <c r="AL498" s="95"/>
      <c r="AM498" s="95"/>
      <c r="BD498" s="30"/>
      <c r="BE498" s="30"/>
      <c r="BF498" s="30"/>
      <c r="BG498" s="30"/>
      <c r="BH498" s="30"/>
      <c r="BI498" s="30"/>
      <c r="BJ498" s="30"/>
      <c r="BK498" s="30"/>
      <c r="BL498" s="30"/>
      <c r="BM498" s="30"/>
      <c r="BN498" s="105"/>
      <c r="BW498" s="1"/>
    </row>
    <row r="499" spans="1:75" s="32" customFormat="1" ht="15.6" hidden="1">
      <c r="A499" s="20" t="str">
        <f t="shared" si="7"/>
        <v/>
      </c>
      <c r="B499" s="153"/>
      <c r="C499" s="21"/>
      <c r="D499" s="20" t="str">
        <f>IFERROR(VLOOKUP(FORMULACIÓN!C499,Lists!$A$2:$B$6,2,FALSE),"")</f>
        <v/>
      </c>
      <c r="E499" s="21"/>
      <c r="F499" s="21"/>
      <c r="G499" s="21"/>
      <c r="H499" s="21"/>
      <c r="I499" s="47"/>
      <c r="J499" s="104"/>
      <c r="K499" s="47"/>
      <c r="L499" s="21"/>
      <c r="M499" s="125"/>
      <c r="N499" s="24"/>
      <c r="O499" s="21"/>
      <c r="P499" s="21"/>
      <c r="Q499" s="21"/>
      <c r="R499" s="21"/>
      <c r="S499" s="21"/>
      <c r="T499" s="21"/>
      <c r="U499" s="21"/>
      <c r="V499" s="21"/>
      <c r="W499" s="21"/>
      <c r="X499" s="21" t="str">
        <f ca="1">IFERROR(IF($T499=Lists!$S$2,SUM(FORMULACIÓN!U499:W499),IF(FORMULACIÓN!$T499=Lists!$S$3,SUM(FORMULACIÓN!V499:W499),IF(FORMULACIÓN!$T499=Lists!$S$4,AVERAGE(FORMULACIÓN!V499:W499),IF(FORMULACIÓN!$T499=Lists!$S$5,OFFSET(U499,0,COUNTA(V499:W499)),IF(FORMULACIÓN!$T499=Lists!$S$6,AVERAGE(V499:W499),""))))),"")</f>
        <v/>
      </c>
      <c r="Y499" s="20" t="str">
        <f ca="1">IF($R499=Lists!$R$3,TEXT(FORMULACIÓN!X499,"00,00%"),IF(FORMULACIÓN!X499=0,0,TEXT(FORMULACIÓN!X499,"##.###")))</f>
        <v/>
      </c>
      <c r="Z499" s="93"/>
      <c r="AA499" s="94"/>
      <c r="AB499" s="95"/>
      <c r="AC499" s="95"/>
      <c r="AD499" s="95"/>
      <c r="AE499" s="95"/>
      <c r="AF499" s="95"/>
      <c r="AG499" s="95"/>
      <c r="AH499" s="95"/>
      <c r="AI499" s="95"/>
      <c r="AJ499" s="95"/>
      <c r="AK499" s="95"/>
      <c r="AL499" s="95"/>
      <c r="AM499" s="95"/>
      <c r="BD499" s="30"/>
      <c r="BE499" s="30"/>
      <c r="BF499" s="30"/>
      <c r="BG499" s="30"/>
      <c r="BH499" s="30"/>
      <c r="BI499" s="30"/>
      <c r="BJ499" s="30"/>
      <c r="BK499" s="30"/>
      <c r="BL499" s="30"/>
      <c r="BM499" s="30"/>
      <c r="BN499" s="105"/>
      <c r="BW499" s="1"/>
    </row>
    <row r="500" spans="1:75" s="32" customFormat="1" ht="15.6" hidden="1">
      <c r="A500" s="20" t="str">
        <f t="shared" si="7"/>
        <v/>
      </c>
      <c r="B500" s="153"/>
      <c r="C500" s="21"/>
      <c r="D500" s="20" t="str">
        <f>IFERROR(VLOOKUP(FORMULACIÓN!C500,Lists!$A$2:$B$6,2,FALSE),"")</f>
        <v/>
      </c>
      <c r="E500" s="21"/>
      <c r="F500" s="21"/>
      <c r="G500" s="21"/>
      <c r="H500" s="21"/>
      <c r="I500" s="47"/>
      <c r="J500" s="104"/>
      <c r="K500" s="47"/>
      <c r="L500" s="21"/>
      <c r="M500" s="125"/>
      <c r="N500" s="24"/>
      <c r="O500" s="21"/>
      <c r="P500" s="21"/>
      <c r="Q500" s="21"/>
      <c r="R500" s="21"/>
      <c r="S500" s="21"/>
      <c r="T500" s="21"/>
      <c r="U500" s="21"/>
      <c r="V500" s="21"/>
      <c r="W500" s="21"/>
      <c r="X500" s="21" t="str">
        <f ca="1">IFERROR(IF($T500=Lists!$S$2,SUM(FORMULACIÓN!U500:W500),IF(FORMULACIÓN!$T500=Lists!$S$3,SUM(FORMULACIÓN!V500:W500),IF(FORMULACIÓN!$T500=Lists!$S$4,AVERAGE(FORMULACIÓN!V500:W500),IF(FORMULACIÓN!$T500=Lists!$S$5,OFFSET(U500,0,COUNTA(V500:W500)),IF(FORMULACIÓN!$T500=Lists!$S$6,AVERAGE(V500:W500),""))))),"")</f>
        <v/>
      </c>
      <c r="Y500" s="20" t="str">
        <f ca="1">IF($R500=Lists!$R$3,TEXT(FORMULACIÓN!X500,"00,00%"),IF(FORMULACIÓN!X500=0,0,TEXT(FORMULACIÓN!X500,"##.###")))</f>
        <v/>
      </c>
      <c r="Z500" s="93"/>
      <c r="AA500" s="94"/>
      <c r="AB500" s="95"/>
      <c r="AC500" s="95"/>
      <c r="AD500" s="95"/>
      <c r="AE500" s="95"/>
      <c r="AF500" s="95"/>
      <c r="AG500" s="95"/>
      <c r="AH500" s="95"/>
      <c r="AI500" s="95"/>
      <c r="AJ500" s="95"/>
      <c r="AK500" s="95"/>
      <c r="AL500" s="95"/>
      <c r="AM500" s="95"/>
      <c r="BD500" s="30"/>
      <c r="BE500" s="30"/>
      <c r="BF500" s="30"/>
      <c r="BG500" s="30"/>
      <c r="BH500" s="30"/>
      <c r="BI500" s="30"/>
      <c r="BJ500" s="30"/>
      <c r="BK500" s="30"/>
      <c r="BL500" s="30"/>
      <c r="BM500" s="30"/>
      <c r="BN500" s="105"/>
      <c r="BW500" s="1"/>
    </row>
    <row r="501" spans="1:75" s="32" customFormat="1" ht="15.6" hidden="1">
      <c r="A501" s="20" t="str">
        <f t="shared" si="7"/>
        <v/>
      </c>
      <c r="B501" s="153"/>
      <c r="C501" s="21"/>
      <c r="D501" s="20" t="str">
        <f>IFERROR(VLOOKUP(FORMULACIÓN!C501,Lists!$A$2:$B$6,2,FALSE),"")</f>
        <v/>
      </c>
      <c r="E501" s="21"/>
      <c r="F501" s="21"/>
      <c r="G501" s="21"/>
      <c r="H501" s="21"/>
      <c r="I501" s="47"/>
      <c r="J501" s="104"/>
      <c r="K501" s="47"/>
      <c r="L501" s="21"/>
      <c r="M501" s="125"/>
      <c r="N501" s="24"/>
      <c r="O501" s="21"/>
      <c r="P501" s="21"/>
      <c r="Q501" s="21"/>
      <c r="R501" s="21"/>
      <c r="S501" s="21"/>
      <c r="T501" s="21"/>
      <c r="U501" s="21"/>
      <c r="V501" s="21"/>
      <c r="W501" s="21"/>
      <c r="X501" s="21" t="str">
        <f ca="1">IFERROR(IF($T501=Lists!$S$2,SUM(FORMULACIÓN!U501:W501),IF(FORMULACIÓN!$T501=Lists!$S$3,SUM(FORMULACIÓN!V501:W501),IF(FORMULACIÓN!$T501=Lists!$S$4,AVERAGE(FORMULACIÓN!V501:W501),IF(FORMULACIÓN!$T501=Lists!$S$5,OFFSET(U501,0,COUNTA(V501:W501)),IF(FORMULACIÓN!$T501=Lists!$S$6,AVERAGE(V501:W501),""))))),"")</f>
        <v/>
      </c>
      <c r="Y501" s="20" t="str">
        <f ca="1">IF($R501=Lists!$R$3,TEXT(FORMULACIÓN!X501,"00,00%"),IF(FORMULACIÓN!X501=0,0,TEXT(FORMULACIÓN!X501,"##.###")))</f>
        <v/>
      </c>
      <c r="Z501" s="93"/>
      <c r="AA501" s="94"/>
      <c r="AB501" s="95"/>
      <c r="AC501" s="95"/>
      <c r="AD501" s="95"/>
      <c r="AE501" s="95"/>
      <c r="AF501" s="95"/>
      <c r="AG501" s="95"/>
      <c r="AH501" s="95"/>
      <c r="AI501" s="95"/>
      <c r="AJ501" s="95"/>
      <c r="AK501" s="95"/>
      <c r="AL501" s="95"/>
      <c r="AM501" s="95"/>
      <c r="BD501" s="30"/>
      <c r="BE501" s="30"/>
      <c r="BF501" s="30"/>
      <c r="BG501" s="30"/>
      <c r="BH501" s="30"/>
      <c r="BI501" s="30"/>
      <c r="BJ501" s="30"/>
      <c r="BK501" s="30"/>
      <c r="BL501" s="30"/>
      <c r="BM501" s="30"/>
      <c r="BN501" s="105"/>
      <c r="BW501" s="1"/>
    </row>
    <row r="502" spans="1:75" s="32" customFormat="1" ht="15.6" hidden="1">
      <c r="A502" s="20" t="str">
        <f t="shared" si="7"/>
        <v/>
      </c>
      <c r="B502" s="153"/>
      <c r="C502" s="21"/>
      <c r="D502" s="20" t="str">
        <f>IFERROR(VLOOKUP(FORMULACIÓN!C502,Lists!$A$2:$B$6,2,FALSE),"")</f>
        <v/>
      </c>
      <c r="E502" s="21"/>
      <c r="F502" s="21"/>
      <c r="G502" s="21"/>
      <c r="H502" s="21"/>
      <c r="I502" s="47"/>
      <c r="J502" s="104"/>
      <c r="K502" s="47"/>
      <c r="L502" s="21"/>
      <c r="M502" s="125"/>
      <c r="N502" s="24"/>
      <c r="O502" s="21"/>
      <c r="P502" s="21"/>
      <c r="Q502" s="21"/>
      <c r="R502" s="21"/>
      <c r="S502" s="21"/>
      <c r="T502" s="21"/>
      <c r="U502" s="21"/>
      <c r="V502" s="21"/>
      <c r="W502" s="21"/>
      <c r="X502" s="21" t="str">
        <f ca="1">IFERROR(IF($T502=Lists!$S$2,SUM(FORMULACIÓN!U502:W502),IF(FORMULACIÓN!$T502=Lists!$S$3,SUM(FORMULACIÓN!V502:W502),IF(FORMULACIÓN!$T502=Lists!$S$4,AVERAGE(FORMULACIÓN!V502:W502),IF(FORMULACIÓN!$T502=Lists!$S$5,OFFSET(U502,0,COUNTA(V502:W502)),IF(FORMULACIÓN!$T502=Lists!$S$6,AVERAGE(V502:W502),""))))),"")</f>
        <v/>
      </c>
      <c r="Y502" s="20" t="str">
        <f ca="1">IF($R502=Lists!$R$3,TEXT(FORMULACIÓN!X502,"00,00%"),IF(FORMULACIÓN!X502=0,0,TEXT(FORMULACIÓN!X502,"##.###")))</f>
        <v/>
      </c>
      <c r="Z502" s="93"/>
      <c r="AA502" s="94"/>
      <c r="AB502" s="95"/>
      <c r="AC502" s="95"/>
      <c r="AD502" s="95"/>
      <c r="AE502" s="95"/>
      <c r="AF502" s="95"/>
      <c r="AG502" s="95"/>
      <c r="AH502" s="95"/>
      <c r="AI502" s="95"/>
      <c r="AJ502" s="95"/>
      <c r="AK502" s="95"/>
      <c r="AL502" s="95"/>
      <c r="AM502" s="95"/>
      <c r="BD502" s="30"/>
      <c r="BE502" s="30"/>
      <c r="BF502" s="30"/>
      <c r="BG502" s="30"/>
      <c r="BH502" s="30"/>
      <c r="BI502" s="30"/>
      <c r="BJ502" s="30"/>
      <c r="BK502" s="30"/>
      <c r="BL502" s="30"/>
      <c r="BM502" s="30"/>
      <c r="BN502" s="105"/>
      <c r="BW502" s="1"/>
    </row>
    <row r="503" spans="1:75" s="32" customFormat="1" ht="15.6" hidden="1">
      <c r="A503" s="20" t="str">
        <f t="shared" si="7"/>
        <v/>
      </c>
      <c r="B503" s="153"/>
      <c r="C503" s="21"/>
      <c r="D503" s="20" t="str">
        <f>IFERROR(VLOOKUP(FORMULACIÓN!C503,Lists!$A$2:$B$6,2,FALSE),"")</f>
        <v/>
      </c>
      <c r="E503" s="21"/>
      <c r="F503" s="21"/>
      <c r="G503" s="21"/>
      <c r="H503" s="21"/>
      <c r="I503" s="47"/>
      <c r="J503" s="104"/>
      <c r="K503" s="47"/>
      <c r="L503" s="21"/>
      <c r="M503" s="125"/>
      <c r="N503" s="24"/>
      <c r="O503" s="21"/>
      <c r="P503" s="21"/>
      <c r="Q503" s="21"/>
      <c r="R503" s="21"/>
      <c r="S503" s="21"/>
      <c r="T503" s="21"/>
      <c r="U503" s="21"/>
      <c r="V503" s="21"/>
      <c r="W503" s="21"/>
      <c r="X503" s="21" t="str">
        <f ca="1">IFERROR(IF($T503=Lists!$S$2,SUM(FORMULACIÓN!U503:W503),IF(FORMULACIÓN!$T503=Lists!$S$3,SUM(FORMULACIÓN!V503:W503),IF(FORMULACIÓN!$T503=Lists!$S$4,AVERAGE(FORMULACIÓN!V503:W503),IF(FORMULACIÓN!$T503=Lists!$S$5,OFFSET(U503,0,COUNTA(V503:W503)),IF(FORMULACIÓN!$T503=Lists!$S$6,AVERAGE(V503:W503),""))))),"")</f>
        <v/>
      </c>
      <c r="Y503" s="20" t="str">
        <f ca="1">IF($R503=Lists!$R$3,TEXT(FORMULACIÓN!X503,"00,00%"),IF(FORMULACIÓN!X503=0,0,TEXT(FORMULACIÓN!X503,"##.###")))</f>
        <v/>
      </c>
      <c r="Z503" s="93"/>
      <c r="AA503" s="94"/>
      <c r="AB503" s="95"/>
      <c r="AC503" s="95"/>
      <c r="AD503" s="95"/>
      <c r="AE503" s="95"/>
      <c r="AF503" s="95"/>
      <c r="AG503" s="95"/>
      <c r="AH503" s="95"/>
      <c r="AI503" s="95"/>
      <c r="AJ503" s="95"/>
      <c r="AK503" s="95"/>
      <c r="AL503" s="95"/>
      <c r="AM503" s="95"/>
      <c r="BD503" s="30"/>
      <c r="BE503" s="30"/>
      <c r="BF503" s="30"/>
      <c r="BG503" s="30"/>
      <c r="BH503" s="30"/>
      <c r="BI503" s="30"/>
      <c r="BJ503" s="30"/>
      <c r="BK503" s="30"/>
      <c r="BL503" s="30"/>
      <c r="BM503" s="30"/>
      <c r="BN503" s="105"/>
      <c r="BW503" s="1"/>
    </row>
    <row r="504" spans="1:75" s="32" customFormat="1" ht="15.6" hidden="1">
      <c r="A504" s="20" t="str">
        <f t="shared" si="7"/>
        <v/>
      </c>
      <c r="B504" s="153"/>
      <c r="C504" s="21"/>
      <c r="D504" s="20" t="str">
        <f>IFERROR(VLOOKUP(FORMULACIÓN!C504,Lists!$A$2:$B$6,2,FALSE),"")</f>
        <v/>
      </c>
      <c r="E504" s="21"/>
      <c r="F504" s="21"/>
      <c r="G504" s="21"/>
      <c r="H504" s="21"/>
      <c r="I504" s="47"/>
      <c r="J504" s="104"/>
      <c r="K504" s="47"/>
      <c r="L504" s="21"/>
      <c r="M504" s="125"/>
      <c r="N504" s="24"/>
      <c r="O504" s="21"/>
      <c r="P504" s="21"/>
      <c r="Q504" s="21"/>
      <c r="R504" s="21"/>
      <c r="S504" s="21"/>
      <c r="T504" s="21"/>
      <c r="U504" s="21"/>
      <c r="V504" s="21"/>
      <c r="W504" s="21"/>
      <c r="X504" s="21" t="str">
        <f ca="1">IFERROR(IF($T504=Lists!$S$2,SUM(FORMULACIÓN!U504:W504),IF(FORMULACIÓN!$T504=Lists!$S$3,SUM(FORMULACIÓN!V504:W504),IF(FORMULACIÓN!$T504=Lists!$S$4,AVERAGE(FORMULACIÓN!V504:W504),IF(FORMULACIÓN!$T504=Lists!$S$5,OFFSET(U504,0,COUNTA(V504:W504)),IF(FORMULACIÓN!$T504=Lists!$S$6,AVERAGE(V504:W504),""))))),"")</f>
        <v/>
      </c>
      <c r="Y504" s="20" t="str">
        <f ca="1">IF($R504=Lists!$R$3,TEXT(FORMULACIÓN!X504,"00,00%"),IF(FORMULACIÓN!X504=0,0,TEXT(FORMULACIÓN!X504,"##.###")))</f>
        <v/>
      </c>
      <c r="Z504" s="93"/>
      <c r="AA504" s="94"/>
      <c r="AB504" s="95"/>
      <c r="AC504" s="95"/>
      <c r="AD504" s="95"/>
      <c r="AE504" s="95"/>
      <c r="AF504" s="95"/>
      <c r="AG504" s="95"/>
      <c r="AH504" s="95"/>
      <c r="AI504" s="95"/>
      <c r="AJ504" s="95"/>
      <c r="AK504" s="95"/>
      <c r="AL504" s="95"/>
      <c r="AM504" s="95"/>
      <c r="BD504" s="30"/>
      <c r="BE504" s="30"/>
      <c r="BF504" s="30"/>
      <c r="BG504" s="30"/>
      <c r="BH504" s="30"/>
      <c r="BI504" s="30"/>
      <c r="BJ504" s="30"/>
      <c r="BK504" s="30"/>
      <c r="BL504" s="30"/>
      <c r="BM504" s="30"/>
      <c r="BN504" s="105"/>
      <c r="BW504" s="1"/>
    </row>
    <row r="505" spans="1:75" s="32" customFormat="1" ht="15.6" hidden="1">
      <c r="A505" s="20" t="str">
        <f t="shared" si="7"/>
        <v/>
      </c>
      <c r="B505" s="153"/>
      <c r="C505" s="21"/>
      <c r="D505" s="20" t="str">
        <f>IFERROR(VLOOKUP(FORMULACIÓN!C505,Lists!$A$2:$B$6,2,FALSE),"")</f>
        <v/>
      </c>
      <c r="E505" s="21"/>
      <c r="F505" s="21"/>
      <c r="G505" s="21"/>
      <c r="H505" s="21"/>
      <c r="I505" s="47"/>
      <c r="J505" s="104"/>
      <c r="K505" s="47"/>
      <c r="L505" s="21"/>
      <c r="M505" s="125"/>
      <c r="N505" s="24"/>
      <c r="O505" s="21"/>
      <c r="P505" s="21"/>
      <c r="Q505" s="21"/>
      <c r="R505" s="21"/>
      <c r="S505" s="21"/>
      <c r="T505" s="21"/>
      <c r="U505" s="21"/>
      <c r="V505" s="21"/>
      <c r="W505" s="21"/>
      <c r="X505" s="21" t="str">
        <f ca="1">IFERROR(IF($T505=Lists!$S$2,SUM(FORMULACIÓN!U505:W505),IF(FORMULACIÓN!$T505=Lists!$S$3,SUM(FORMULACIÓN!V505:W505),IF(FORMULACIÓN!$T505=Lists!$S$4,AVERAGE(FORMULACIÓN!V505:W505),IF(FORMULACIÓN!$T505=Lists!$S$5,OFFSET(U505,0,COUNTA(V505:W505)),IF(FORMULACIÓN!$T505=Lists!$S$6,AVERAGE(V505:W505),""))))),"")</f>
        <v/>
      </c>
      <c r="Y505" s="20" t="str">
        <f ca="1">IF($R505=Lists!$R$3,TEXT(FORMULACIÓN!X505,"00,00%"),IF(FORMULACIÓN!X505=0,0,TEXT(FORMULACIÓN!X505,"##.###")))</f>
        <v/>
      </c>
      <c r="Z505" s="93"/>
      <c r="AA505" s="94"/>
      <c r="AB505" s="95"/>
      <c r="AC505" s="95"/>
      <c r="AD505" s="95"/>
      <c r="AE505" s="95"/>
      <c r="AF505" s="95"/>
      <c r="AG505" s="95"/>
      <c r="AH505" s="95"/>
      <c r="AI505" s="95"/>
      <c r="AJ505" s="95"/>
      <c r="AK505" s="95"/>
      <c r="AL505" s="95"/>
      <c r="AM505" s="95"/>
      <c r="BD505" s="30"/>
      <c r="BE505" s="30"/>
      <c r="BF505" s="30"/>
      <c r="BG505" s="30"/>
      <c r="BH505" s="30"/>
      <c r="BI505" s="30"/>
      <c r="BJ505" s="30"/>
      <c r="BK505" s="30"/>
      <c r="BL505" s="30"/>
      <c r="BM505" s="30"/>
      <c r="BN505" s="105"/>
      <c r="BW505" s="1"/>
    </row>
    <row r="506" spans="1:75" s="32" customFormat="1" ht="15.6" hidden="1">
      <c r="A506" s="20" t="str">
        <f t="shared" si="7"/>
        <v/>
      </c>
      <c r="B506" s="153"/>
      <c r="C506" s="21"/>
      <c r="D506" s="20" t="str">
        <f>IFERROR(VLOOKUP(FORMULACIÓN!C506,Lists!$A$2:$B$6,2,FALSE),"")</f>
        <v/>
      </c>
      <c r="E506" s="21"/>
      <c r="F506" s="21"/>
      <c r="G506" s="21"/>
      <c r="H506" s="21"/>
      <c r="I506" s="47"/>
      <c r="J506" s="104"/>
      <c r="K506" s="47"/>
      <c r="L506" s="21"/>
      <c r="M506" s="125"/>
      <c r="N506" s="24"/>
      <c r="O506" s="21"/>
      <c r="P506" s="21"/>
      <c r="Q506" s="21"/>
      <c r="R506" s="21"/>
      <c r="S506" s="21"/>
      <c r="T506" s="21"/>
      <c r="U506" s="21"/>
      <c r="V506" s="21"/>
      <c r="W506" s="21"/>
      <c r="X506" s="21" t="str">
        <f ca="1">IFERROR(IF($T506=Lists!$S$2,SUM(FORMULACIÓN!U506:W506),IF(FORMULACIÓN!$T506=Lists!$S$3,SUM(FORMULACIÓN!V506:W506),IF(FORMULACIÓN!$T506=Lists!$S$4,AVERAGE(FORMULACIÓN!V506:W506),IF(FORMULACIÓN!$T506=Lists!$S$5,OFFSET(U506,0,COUNTA(V506:W506)),IF(FORMULACIÓN!$T506=Lists!$S$6,AVERAGE(V506:W506),""))))),"")</f>
        <v/>
      </c>
      <c r="Y506" s="20" t="str">
        <f ca="1">IF($R506=Lists!$R$3,TEXT(FORMULACIÓN!X506,"00,00%"),IF(FORMULACIÓN!X506=0,0,TEXT(FORMULACIÓN!X506,"##.###")))</f>
        <v/>
      </c>
      <c r="Z506" s="93"/>
      <c r="AA506" s="94"/>
      <c r="AB506" s="95"/>
      <c r="AC506" s="95"/>
      <c r="AD506" s="95"/>
      <c r="AE506" s="95"/>
      <c r="AF506" s="95"/>
      <c r="AG506" s="95"/>
      <c r="AH506" s="95"/>
      <c r="AI506" s="95"/>
      <c r="AJ506" s="95"/>
      <c r="AK506" s="95"/>
      <c r="AL506" s="95"/>
      <c r="AM506" s="95"/>
      <c r="BD506" s="30"/>
      <c r="BE506" s="30"/>
      <c r="BF506" s="30"/>
      <c r="BG506" s="30"/>
      <c r="BH506" s="30"/>
      <c r="BI506" s="30"/>
      <c r="BJ506" s="30"/>
      <c r="BK506" s="30"/>
      <c r="BL506" s="30"/>
      <c r="BM506" s="30"/>
      <c r="BN506" s="105"/>
      <c r="BW506" s="1"/>
    </row>
    <row r="507" spans="1:75" s="32" customFormat="1" ht="15.6" hidden="1">
      <c r="A507" s="20" t="str">
        <f t="shared" si="7"/>
        <v/>
      </c>
      <c r="B507" s="153"/>
      <c r="C507" s="21"/>
      <c r="D507" s="20" t="str">
        <f>IFERROR(VLOOKUP(FORMULACIÓN!C507,Lists!$A$2:$B$6,2,FALSE),"")</f>
        <v/>
      </c>
      <c r="E507" s="21"/>
      <c r="F507" s="21"/>
      <c r="G507" s="21"/>
      <c r="H507" s="21"/>
      <c r="I507" s="47"/>
      <c r="J507" s="104"/>
      <c r="K507" s="47"/>
      <c r="L507" s="21"/>
      <c r="M507" s="125"/>
      <c r="N507" s="24"/>
      <c r="O507" s="21"/>
      <c r="P507" s="21"/>
      <c r="Q507" s="21"/>
      <c r="R507" s="21"/>
      <c r="S507" s="21"/>
      <c r="T507" s="21"/>
      <c r="U507" s="21"/>
      <c r="V507" s="21"/>
      <c r="W507" s="21"/>
      <c r="X507" s="21" t="str">
        <f ca="1">IFERROR(IF($T507=Lists!$S$2,SUM(FORMULACIÓN!U507:W507),IF(FORMULACIÓN!$T507=Lists!$S$3,SUM(FORMULACIÓN!V507:W507),IF(FORMULACIÓN!$T507=Lists!$S$4,AVERAGE(FORMULACIÓN!V507:W507),IF(FORMULACIÓN!$T507=Lists!$S$5,OFFSET(U507,0,COUNTA(V507:W507)),IF(FORMULACIÓN!$T507=Lists!$S$6,AVERAGE(V507:W507),""))))),"")</f>
        <v/>
      </c>
      <c r="Y507" s="20" t="str">
        <f ca="1">IF($R507=Lists!$R$3,TEXT(FORMULACIÓN!X507,"00,00%"),IF(FORMULACIÓN!X507=0,0,TEXT(FORMULACIÓN!X507,"##.###")))</f>
        <v/>
      </c>
      <c r="Z507" s="93"/>
      <c r="AA507" s="94"/>
      <c r="AB507" s="95"/>
      <c r="AC507" s="95"/>
      <c r="AD507" s="95"/>
      <c r="AE507" s="95"/>
      <c r="AF507" s="95"/>
      <c r="AG507" s="95"/>
      <c r="AH507" s="95"/>
      <c r="AI507" s="95"/>
      <c r="AJ507" s="95"/>
      <c r="AK507" s="95"/>
      <c r="AL507" s="95"/>
      <c r="AM507" s="95"/>
      <c r="BD507" s="30"/>
      <c r="BE507" s="30"/>
      <c r="BF507" s="30"/>
      <c r="BG507" s="30"/>
      <c r="BH507" s="30"/>
      <c r="BI507" s="30"/>
      <c r="BJ507" s="30"/>
      <c r="BK507" s="30"/>
      <c r="BL507" s="30"/>
      <c r="BM507" s="30"/>
      <c r="BN507" s="105"/>
      <c r="BW507" s="1"/>
    </row>
    <row r="508" spans="1:75" s="32" customFormat="1" ht="15.6" hidden="1">
      <c r="A508" s="20" t="str">
        <f t="shared" si="7"/>
        <v/>
      </c>
      <c r="B508" s="153"/>
      <c r="C508" s="21"/>
      <c r="D508" s="20" t="str">
        <f>IFERROR(VLOOKUP(FORMULACIÓN!C508,Lists!$A$2:$B$6,2,FALSE),"")</f>
        <v/>
      </c>
      <c r="E508" s="21"/>
      <c r="F508" s="21"/>
      <c r="G508" s="21"/>
      <c r="H508" s="21"/>
      <c r="I508" s="47"/>
      <c r="J508" s="104"/>
      <c r="K508" s="47"/>
      <c r="L508" s="21"/>
      <c r="M508" s="125"/>
      <c r="N508" s="24"/>
      <c r="O508" s="21"/>
      <c r="P508" s="21"/>
      <c r="Q508" s="21"/>
      <c r="R508" s="21"/>
      <c r="S508" s="21"/>
      <c r="T508" s="21"/>
      <c r="U508" s="21"/>
      <c r="V508" s="21"/>
      <c r="W508" s="21"/>
      <c r="X508" s="21" t="str">
        <f ca="1">IFERROR(IF($T508=Lists!$S$2,SUM(FORMULACIÓN!U508:W508),IF(FORMULACIÓN!$T508=Lists!$S$3,SUM(FORMULACIÓN!V508:W508),IF(FORMULACIÓN!$T508=Lists!$S$4,AVERAGE(FORMULACIÓN!V508:W508),IF(FORMULACIÓN!$T508=Lists!$S$5,OFFSET(U508,0,COUNTA(V508:W508)),IF(FORMULACIÓN!$T508=Lists!$S$6,AVERAGE(V508:W508),""))))),"")</f>
        <v/>
      </c>
      <c r="Y508" s="20" t="str">
        <f ca="1">IF($R508=Lists!$R$3,TEXT(FORMULACIÓN!X508,"00,00%"),IF(FORMULACIÓN!X508=0,0,TEXT(FORMULACIÓN!X508,"##.###")))</f>
        <v/>
      </c>
      <c r="Z508" s="93"/>
      <c r="AA508" s="94"/>
      <c r="AB508" s="95"/>
      <c r="AC508" s="95"/>
      <c r="AD508" s="95"/>
      <c r="AE508" s="95"/>
      <c r="AF508" s="95"/>
      <c r="AG508" s="95"/>
      <c r="AH508" s="95"/>
      <c r="AI508" s="95"/>
      <c r="AJ508" s="95"/>
      <c r="AK508" s="95"/>
      <c r="AL508" s="95"/>
      <c r="AM508" s="95"/>
      <c r="BD508" s="30"/>
      <c r="BE508" s="30"/>
      <c r="BF508" s="30"/>
      <c r="BG508" s="30"/>
      <c r="BH508" s="30"/>
      <c r="BI508" s="30"/>
      <c r="BJ508" s="30"/>
      <c r="BK508" s="30"/>
      <c r="BL508" s="30"/>
      <c r="BM508" s="30"/>
      <c r="BN508" s="105"/>
      <c r="BW508" s="1"/>
    </row>
    <row r="509" spans="1:75" s="32" customFormat="1" ht="15.6" hidden="1">
      <c r="A509" s="20" t="str">
        <f t="shared" si="7"/>
        <v/>
      </c>
      <c r="B509" s="153"/>
      <c r="C509" s="21"/>
      <c r="D509" s="20" t="str">
        <f>IFERROR(VLOOKUP(FORMULACIÓN!C509,Lists!$A$2:$B$6,2,FALSE),"")</f>
        <v/>
      </c>
      <c r="E509" s="21"/>
      <c r="F509" s="21"/>
      <c r="G509" s="21"/>
      <c r="H509" s="21"/>
      <c r="I509" s="47"/>
      <c r="J509" s="104"/>
      <c r="K509" s="47"/>
      <c r="L509" s="21"/>
      <c r="M509" s="125"/>
      <c r="N509" s="24"/>
      <c r="O509" s="21"/>
      <c r="P509" s="21"/>
      <c r="Q509" s="21"/>
      <c r="R509" s="21"/>
      <c r="S509" s="21"/>
      <c r="T509" s="21"/>
      <c r="U509" s="21"/>
      <c r="V509" s="21"/>
      <c r="W509" s="21"/>
      <c r="X509" s="21" t="str">
        <f ca="1">IFERROR(IF($T509=Lists!$S$2,SUM(FORMULACIÓN!U509:W509),IF(FORMULACIÓN!$T509=Lists!$S$3,SUM(FORMULACIÓN!V509:W509),IF(FORMULACIÓN!$T509=Lists!$S$4,AVERAGE(FORMULACIÓN!V509:W509),IF(FORMULACIÓN!$T509=Lists!$S$5,OFFSET(U509,0,COUNTA(V509:W509)),IF(FORMULACIÓN!$T509=Lists!$S$6,AVERAGE(V509:W509),""))))),"")</f>
        <v/>
      </c>
      <c r="Y509" s="20" t="str">
        <f ca="1">IF($R509=Lists!$R$3,TEXT(FORMULACIÓN!X509,"00,00%"),IF(FORMULACIÓN!X509=0,0,TEXT(FORMULACIÓN!X509,"##.###")))</f>
        <v/>
      </c>
      <c r="Z509" s="93"/>
      <c r="AA509" s="94"/>
      <c r="AB509" s="95"/>
      <c r="AC509" s="95"/>
      <c r="AD509" s="95"/>
      <c r="AE509" s="95"/>
      <c r="AF509" s="95"/>
      <c r="AG509" s="95"/>
      <c r="AH509" s="95"/>
      <c r="AI509" s="95"/>
      <c r="AJ509" s="95"/>
      <c r="AK509" s="95"/>
      <c r="AL509" s="95"/>
      <c r="AM509" s="95"/>
      <c r="BD509" s="30"/>
      <c r="BE509" s="30"/>
      <c r="BF509" s="30"/>
      <c r="BG509" s="30"/>
      <c r="BH509" s="30"/>
      <c r="BI509" s="30"/>
      <c r="BJ509" s="30"/>
      <c r="BK509" s="30"/>
      <c r="BL509" s="30"/>
      <c r="BM509" s="30"/>
      <c r="BN509" s="105"/>
      <c r="BW509" s="1"/>
    </row>
    <row r="510" spans="1:75" s="32" customFormat="1" ht="15.6" hidden="1">
      <c r="A510" s="20" t="str">
        <f t="shared" si="7"/>
        <v/>
      </c>
      <c r="B510" s="153"/>
      <c r="C510" s="21"/>
      <c r="D510" s="20" t="str">
        <f>IFERROR(VLOOKUP(FORMULACIÓN!C510,Lists!$A$2:$B$6,2,FALSE),"")</f>
        <v/>
      </c>
      <c r="E510" s="21"/>
      <c r="F510" s="21"/>
      <c r="G510" s="21"/>
      <c r="H510" s="21"/>
      <c r="I510" s="47"/>
      <c r="J510" s="104"/>
      <c r="K510" s="47"/>
      <c r="L510" s="21"/>
      <c r="M510" s="125"/>
      <c r="N510" s="24"/>
      <c r="O510" s="21"/>
      <c r="P510" s="21"/>
      <c r="Q510" s="21"/>
      <c r="R510" s="21"/>
      <c r="S510" s="21"/>
      <c r="T510" s="21"/>
      <c r="U510" s="21"/>
      <c r="V510" s="21"/>
      <c r="W510" s="21"/>
      <c r="X510" s="21" t="str">
        <f ca="1">IFERROR(IF($T510=Lists!$S$2,SUM(FORMULACIÓN!U510:W510),IF(FORMULACIÓN!$T510=Lists!$S$3,SUM(FORMULACIÓN!V510:W510),IF(FORMULACIÓN!$T510=Lists!$S$4,AVERAGE(FORMULACIÓN!V510:W510),IF(FORMULACIÓN!$T510=Lists!$S$5,OFFSET(U510,0,COUNTA(V510:W510)),IF(FORMULACIÓN!$T510=Lists!$S$6,AVERAGE(V510:W510),""))))),"")</f>
        <v/>
      </c>
      <c r="Y510" s="20" t="str">
        <f ca="1">IF($R510=Lists!$R$3,TEXT(FORMULACIÓN!X510,"00,00%"),IF(FORMULACIÓN!X510=0,0,TEXT(FORMULACIÓN!X510,"##.###")))</f>
        <v/>
      </c>
      <c r="Z510" s="93"/>
      <c r="AA510" s="94"/>
      <c r="AB510" s="95"/>
      <c r="AC510" s="95"/>
      <c r="AD510" s="95"/>
      <c r="AE510" s="95"/>
      <c r="AF510" s="95"/>
      <c r="AG510" s="95"/>
      <c r="AH510" s="95"/>
      <c r="AI510" s="95"/>
      <c r="AJ510" s="95"/>
      <c r="AK510" s="95"/>
      <c r="AL510" s="95"/>
      <c r="AM510" s="95"/>
      <c r="BD510" s="30"/>
      <c r="BE510" s="30"/>
      <c r="BF510" s="30"/>
      <c r="BG510" s="30"/>
      <c r="BH510" s="30"/>
      <c r="BI510" s="30"/>
      <c r="BJ510" s="30"/>
      <c r="BK510" s="30"/>
      <c r="BL510" s="30"/>
      <c r="BM510" s="30"/>
      <c r="BN510" s="105"/>
      <c r="BW510" s="1"/>
    </row>
    <row r="511" spans="1:75" s="32" customFormat="1" ht="15.6" hidden="1">
      <c r="A511" s="20" t="str">
        <f t="shared" si="7"/>
        <v/>
      </c>
      <c r="B511" s="153"/>
      <c r="C511" s="21"/>
      <c r="D511" s="20" t="str">
        <f>IFERROR(VLOOKUP(FORMULACIÓN!C511,Lists!$A$2:$B$6,2,FALSE),"")</f>
        <v/>
      </c>
      <c r="E511" s="21"/>
      <c r="F511" s="21"/>
      <c r="G511" s="21"/>
      <c r="H511" s="21"/>
      <c r="I511" s="47"/>
      <c r="J511" s="104"/>
      <c r="K511" s="47"/>
      <c r="L511" s="21"/>
      <c r="M511" s="125"/>
      <c r="N511" s="24"/>
      <c r="O511" s="21"/>
      <c r="P511" s="21"/>
      <c r="Q511" s="21"/>
      <c r="R511" s="21"/>
      <c r="S511" s="21"/>
      <c r="T511" s="21"/>
      <c r="U511" s="21"/>
      <c r="V511" s="21"/>
      <c r="W511" s="21"/>
      <c r="X511" s="21" t="str">
        <f ca="1">IFERROR(IF($T511=Lists!$S$2,SUM(FORMULACIÓN!U511:W511),IF(FORMULACIÓN!$T511=Lists!$S$3,SUM(FORMULACIÓN!V511:W511),IF(FORMULACIÓN!$T511=Lists!$S$4,AVERAGE(FORMULACIÓN!V511:W511),IF(FORMULACIÓN!$T511=Lists!$S$5,OFFSET(U511,0,COUNTA(V511:W511)),IF(FORMULACIÓN!$T511=Lists!$S$6,AVERAGE(V511:W511),""))))),"")</f>
        <v/>
      </c>
      <c r="Y511" s="20" t="str">
        <f ca="1">IF($R511=Lists!$R$3,TEXT(FORMULACIÓN!X511,"00,00%"),IF(FORMULACIÓN!X511=0,0,TEXT(FORMULACIÓN!X511,"##.###")))</f>
        <v/>
      </c>
      <c r="Z511" s="93"/>
      <c r="AA511" s="94"/>
      <c r="AB511" s="95"/>
      <c r="AC511" s="95"/>
      <c r="AD511" s="95"/>
      <c r="AE511" s="95"/>
      <c r="AF511" s="95"/>
      <c r="AG511" s="95"/>
      <c r="AH511" s="95"/>
      <c r="AI511" s="95"/>
      <c r="AJ511" s="95"/>
      <c r="AK511" s="95"/>
      <c r="AL511" s="95"/>
      <c r="AM511" s="95"/>
      <c r="BD511" s="30"/>
      <c r="BE511" s="30"/>
      <c r="BF511" s="30"/>
      <c r="BG511" s="30"/>
      <c r="BH511" s="30"/>
      <c r="BI511" s="30"/>
      <c r="BJ511" s="30"/>
      <c r="BK511" s="30"/>
      <c r="BL511" s="30"/>
      <c r="BM511" s="30"/>
      <c r="BN511" s="105"/>
      <c r="BW511" s="1"/>
    </row>
    <row r="512" spans="1:75" s="32" customFormat="1" ht="15.6" hidden="1">
      <c r="A512" s="20" t="str">
        <f t="shared" si="7"/>
        <v/>
      </c>
      <c r="B512" s="153"/>
      <c r="C512" s="21"/>
      <c r="D512" s="20" t="str">
        <f>IFERROR(VLOOKUP(FORMULACIÓN!C512,Lists!$A$2:$B$6,2,FALSE),"")</f>
        <v/>
      </c>
      <c r="E512" s="21"/>
      <c r="F512" s="21"/>
      <c r="G512" s="21"/>
      <c r="H512" s="21"/>
      <c r="I512" s="47"/>
      <c r="J512" s="104"/>
      <c r="K512" s="47"/>
      <c r="L512" s="21"/>
      <c r="M512" s="125"/>
      <c r="N512" s="24"/>
      <c r="O512" s="21"/>
      <c r="P512" s="21"/>
      <c r="Q512" s="21"/>
      <c r="R512" s="21"/>
      <c r="S512" s="21"/>
      <c r="T512" s="21"/>
      <c r="U512" s="21"/>
      <c r="V512" s="21"/>
      <c r="W512" s="21"/>
      <c r="X512" s="21" t="str">
        <f ca="1">IFERROR(IF($T512=Lists!$S$2,SUM(FORMULACIÓN!U512:W512),IF(FORMULACIÓN!$T512=Lists!$S$3,SUM(FORMULACIÓN!V512:W512),IF(FORMULACIÓN!$T512=Lists!$S$4,AVERAGE(FORMULACIÓN!V512:W512),IF(FORMULACIÓN!$T512=Lists!$S$5,OFFSET(U512,0,COUNTA(V512:W512)),IF(FORMULACIÓN!$T512=Lists!$S$6,AVERAGE(V512:W512),""))))),"")</f>
        <v/>
      </c>
      <c r="Y512" s="20" t="str">
        <f ca="1">IF($R512=Lists!$R$3,TEXT(FORMULACIÓN!X512,"00,00%"),IF(FORMULACIÓN!X512=0,0,TEXT(FORMULACIÓN!X512,"##.###")))</f>
        <v/>
      </c>
      <c r="Z512" s="93"/>
      <c r="AA512" s="94"/>
      <c r="AB512" s="95"/>
      <c r="AC512" s="95"/>
      <c r="AD512" s="95"/>
      <c r="AE512" s="95"/>
      <c r="AF512" s="95"/>
      <c r="AG512" s="95"/>
      <c r="AH512" s="95"/>
      <c r="AI512" s="95"/>
      <c r="AJ512" s="95"/>
      <c r="AK512" s="95"/>
      <c r="AL512" s="95"/>
      <c r="AM512" s="95"/>
      <c r="BD512" s="30"/>
      <c r="BE512" s="30"/>
      <c r="BF512" s="30"/>
      <c r="BG512" s="30"/>
      <c r="BH512" s="30"/>
      <c r="BI512" s="30"/>
      <c r="BJ512" s="30"/>
      <c r="BK512" s="30"/>
      <c r="BL512" s="30"/>
      <c r="BM512" s="30"/>
      <c r="BN512" s="105"/>
      <c r="BW512" s="1"/>
    </row>
    <row r="513" spans="1:75" s="32" customFormat="1" ht="15.6" hidden="1">
      <c r="A513" s="20" t="str">
        <f t="shared" si="7"/>
        <v/>
      </c>
      <c r="B513" s="153"/>
      <c r="C513" s="21"/>
      <c r="D513" s="20" t="str">
        <f>IFERROR(VLOOKUP(FORMULACIÓN!C513,Lists!$A$2:$B$6,2,FALSE),"")</f>
        <v/>
      </c>
      <c r="E513" s="21"/>
      <c r="F513" s="21"/>
      <c r="G513" s="21"/>
      <c r="H513" s="21"/>
      <c r="I513" s="47"/>
      <c r="J513" s="104"/>
      <c r="K513" s="47"/>
      <c r="L513" s="21"/>
      <c r="M513" s="125"/>
      <c r="N513" s="24"/>
      <c r="O513" s="21"/>
      <c r="P513" s="21"/>
      <c r="Q513" s="21"/>
      <c r="R513" s="21"/>
      <c r="S513" s="21"/>
      <c r="T513" s="21"/>
      <c r="U513" s="21"/>
      <c r="V513" s="21"/>
      <c r="W513" s="21"/>
      <c r="X513" s="21" t="str">
        <f ca="1">IFERROR(IF($T513=Lists!$S$2,SUM(FORMULACIÓN!U513:W513),IF(FORMULACIÓN!$T513=Lists!$S$3,SUM(FORMULACIÓN!V513:W513),IF(FORMULACIÓN!$T513=Lists!$S$4,AVERAGE(FORMULACIÓN!V513:W513),IF(FORMULACIÓN!$T513=Lists!$S$5,OFFSET(U513,0,COUNTA(V513:W513)),IF(FORMULACIÓN!$T513=Lists!$S$6,AVERAGE(V513:W513),""))))),"")</f>
        <v/>
      </c>
      <c r="Y513" s="20" t="str">
        <f ca="1">IF($R513=Lists!$R$3,TEXT(FORMULACIÓN!X513,"00,00%"),IF(FORMULACIÓN!X513=0,0,TEXT(FORMULACIÓN!X513,"##.###")))</f>
        <v/>
      </c>
      <c r="Z513" s="93"/>
      <c r="AA513" s="94"/>
      <c r="AB513" s="95"/>
      <c r="AC513" s="95"/>
      <c r="AD513" s="95"/>
      <c r="AE513" s="95"/>
      <c r="AF513" s="95"/>
      <c r="AG513" s="95"/>
      <c r="AH513" s="95"/>
      <c r="AI513" s="95"/>
      <c r="AJ513" s="95"/>
      <c r="AK513" s="95"/>
      <c r="AL513" s="95"/>
      <c r="AM513" s="95"/>
      <c r="BD513" s="30"/>
      <c r="BE513" s="30"/>
      <c r="BF513" s="30"/>
      <c r="BG513" s="30"/>
      <c r="BH513" s="30"/>
      <c r="BI513" s="30"/>
      <c r="BJ513" s="30"/>
      <c r="BK513" s="30"/>
      <c r="BL513" s="30"/>
      <c r="BM513" s="30"/>
      <c r="BN513" s="105"/>
      <c r="BW513" s="1"/>
    </row>
    <row r="514" spans="1:75" s="32" customFormat="1" ht="15.6" hidden="1">
      <c r="A514" s="20" t="str">
        <f t="shared" si="7"/>
        <v/>
      </c>
      <c r="B514" s="153"/>
      <c r="C514" s="21"/>
      <c r="D514" s="20" t="str">
        <f>IFERROR(VLOOKUP(FORMULACIÓN!C514,Lists!$A$2:$B$6,2,FALSE),"")</f>
        <v/>
      </c>
      <c r="E514" s="21"/>
      <c r="F514" s="21"/>
      <c r="G514" s="21"/>
      <c r="H514" s="21"/>
      <c r="I514" s="47"/>
      <c r="J514" s="104"/>
      <c r="K514" s="47"/>
      <c r="L514" s="21"/>
      <c r="M514" s="125"/>
      <c r="N514" s="24"/>
      <c r="O514" s="21"/>
      <c r="P514" s="21"/>
      <c r="Q514" s="21"/>
      <c r="R514" s="21"/>
      <c r="S514" s="21"/>
      <c r="T514" s="21"/>
      <c r="U514" s="21"/>
      <c r="V514" s="21"/>
      <c r="W514" s="21"/>
      <c r="X514" s="21" t="str">
        <f ca="1">IFERROR(IF($T514=Lists!$S$2,SUM(FORMULACIÓN!U514:W514),IF(FORMULACIÓN!$T514=Lists!$S$3,SUM(FORMULACIÓN!V514:W514),IF(FORMULACIÓN!$T514=Lists!$S$4,AVERAGE(FORMULACIÓN!V514:W514),IF(FORMULACIÓN!$T514=Lists!$S$5,OFFSET(U514,0,COUNTA(V514:W514)),IF(FORMULACIÓN!$T514=Lists!$S$6,AVERAGE(V514:W514),""))))),"")</f>
        <v/>
      </c>
      <c r="Y514" s="20" t="str">
        <f ca="1">IF($R514=Lists!$R$3,TEXT(FORMULACIÓN!X514,"00,00%"),IF(FORMULACIÓN!X514=0,0,TEXT(FORMULACIÓN!X514,"##.###")))</f>
        <v/>
      </c>
      <c r="Z514" s="93"/>
      <c r="AA514" s="94"/>
      <c r="AB514" s="95"/>
      <c r="AC514" s="95"/>
      <c r="AD514" s="95"/>
      <c r="AE514" s="95"/>
      <c r="AF514" s="95"/>
      <c r="AG514" s="95"/>
      <c r="AH514" s="95"/>
      <c r="AI514" s="95"/>
      <c r="AJ514" s="95"/>
      <c r="AK514" s="95"/>
      <c r="AL514" s="95"/>
      <c r="AM514" s="95"/>
      <c r="BD514" s="30"/>
      <c r="BE514" s="30"/>
      <c r="BF514" s="30"/>
      <c r="BG514" s="30"/>
      <c r="BH514" s="30"/>
      <c r="BI514" s="30"/>
      <c r="BJ514" s="30"/>
      <c r="BK514" s="30"/>
      <c r="BL514" s="30"/>
      <c r="BM514" s="30"/>
      <c r="BN514" s="105"/>
      <c r="BW514" s="1"/>
    </row>
    <row r="515" spans="1:75" s="32" customFormat="1" ht="15.6" hidden="1">
      <c r="A515" s="20" t="str">
        <f t="shared" si="7"/>
        <v/>
      </c>
      <c r="B515" s="153"/>
      <c r="C515" s="21"/>
      <c r="D515" s="20" t="str">
        <f>IFERROR(VLOOKUP(FORMULACIÓN!C515,Lists!$A$2:$B$6,2,FALSE),"")</f>
        <v/>
      </c>
      <c r="E515" s="21"/>
      <c r="F515" s="21"/>
      <c r="G515" s="21"/>
      <c r="H515" s="21"/>
      <c r="I515" s="47"/>
      <c r="J515" s="104"/>
      <c r="K515" s="47"/>
      <c r="L515" s="21"/>
      <c r="M515" s="125"/>
      <c r="N515" s="24"/>
      <c r="O515" s="21"/>
      <c r="P515" s="21"/>
      <c r="Q515" s="21"/>
      <c r="R515" s="21"/>
      <c r="S515" s="21"/>
      <c r="T515" s="21"/>
      <c r="U515" s="21"/>
      <c r="V515" s="21"/>
      <c r="W515" s="21"/>
      <c r="X515" s="21" t="str">
        <f ca="1">IFERROR(IF($T515=Lists!$S$2,SUM(FORMULACIÓN!U515:W515),IF(FORMULACIÓN!$T515=Lists!$S$3,SUM(FORMULACIÓN!V515:W515),IF(FORMULACIÓN!$T515=Lists!$S$4,AVERAGE(FORMULACIÓN!V515:W515),IF(FORMULACIÓN!$T515=Lists!$S$5,OFFSET(U515,0,COUNTA(V515:W515)),IF(FORMULACIÓN!$T515=Lists!$S$6,AVERAGE(V515:W515),""))))),"")</f>
        <v/>
      </c>
      <c r="Y515" s="20" t="str">
        <f ca="1">IF($R515=Lists!$R$3,TEXT(FORMULACIÓN!X515,"00,00%"),IF(FORMULACIÓN!X515=0,0,TEXT(FORMULACIÓN!X515,"##.###")))</f>
        <v/>
      </c>
      <c r="Z515" s="93"/>
      <c r="AA515" s="94"/>
      <c r="AB515" s="95"/>
      <c r="AC515" s="95"/>
      <c r="AD515" s="95"/>
      <c r="AE515" s="95"/>
      <c r="AF515" s="95"/>
      <c r="AG515" s="95"/>
      <c r="AH515" s="95"/>
      <c r="AI515" s="95"/>
      <c r="AJ515" s="95"/>
      <c r="AK515" s="95"/>
      <c r="AL515" s="95"/>
      <c r="AM515" s="95"/>
      <c r="BD515" s="30"/>
      <c r="BE515" s="30"/>
      <c r="BF515" s="30"/>
      <c r="BG515" s="30"/>
      <c r="BH515" s="30"/>
      <c r="BI515" s="30"/>
      <c r="BJ515" s="30"/>
      <c r="BK515" s="30"/>
      <c r="BL515" s="30"/>
      <c r="BM515" s="30"/>
      <c r="BN515" s="105"/>
      <c r="BW515" s="1"/>
    </row>
    <row r="516" spans="1:75" s="32" customFormat="1" ht="15.6" hidden="1">
      <c r="A516" s="20" t="str">
        <f t="shared" si="7"/>
        <v/>
      </c>
      <c r="B516" s="153"/>
      <c r="C516" s="21"/>
      <c r="D516" s="20" t="str">
        <f>IFERROR(VLOOKUP(FORMULACIÓN!C516,Lists!$A$2:$B$6,2,FALSE),"")</f>
        <v/>
      </c>
      <c r="E516" s="21"/>
      <c r="F516" s="21"/>
      <c r="G516" s="21"/>
      <c r="H516" s="21"/>
      <c r="I516" s="47"/>
      <c r="J516" s="104"/>
      <c r="K516" s="47"/>
      <c r="L516" s="21"/>
      <c r="M516" s="125"/>
      <c r="N516" s="24"/>
      <c r="O516" s="21"/>
      <c r="P516" s="21"/>
      <c r="Q516" s="21"/>
      <c r="R516" s="21"/>
      <c r="S516" s="21"/>
      <c r="T516" s="21"/>
      <c r="U516" s="21"/>
      <c r="V516" s="21"/>
      <c r="W516" s="21"/>
      <c r="X516" s="21" t="str">
        <f ca="1">IFERROR(IF($T516=Lists!$S$2,SUM(FORMULACIÓN!U516:W516),IF(FORMULACIÓN!$T516=Lists!$S$3,SUM(FORMULACIÓN!V516:W516),IF(FORMULACIÓN!$T516=Lists!$S$4,AVERAGE(FORMULACIÓN!V516:W516),IF(FORMULACIÓN!$T516=Lists!$S$5,OFFSET(U516,0,COUNTA(V516:W516)),IF(FORMULACIÓN!$T516=Lists!$S$6,AVERAGE(V516:W516),""))))),"")</f>
        <v/>
      </c>
      <c r="Y516" s="20" t="str">
        <f ca="1">IF($R516=Lists!$R$3,TEXT(FORMULACIÓN!X516,"00,00%"),IF(FORMULACIÓN!X516=0,0,TEXT(FORMULACIÓN!X516,"##.###")))</f>
        <v/>
      </c>
      <c r="Z516" s="93"/>
      <c r="AA516" s="94"/>
      <c r="AB516" s="95"/>
      <c r="AC516" s="95"/>
      <c r="AD516" s="95"/>
      <c r="AE516" s="95"/>
      <c r="AF516" s="95"/>
      <c r="AG516" s="95"/>
      <c r="AH516" s="95"/>
      <c r="AI516" s="95"/>
      <c r="AJ516" s="95"/>
      <c r="AK516" s="95"/>
      <c r="AL516" s="95"/>
      <c r="AM516" s="95"/>
      <c r="BD516" s="30"/>
      <c r="BE516" s="30"/>
      <c r="BF516" s="30"/>
      <c r="BG516" s="30"/>
      <c r="BH516" s="30"/>
      <c r="BI516" s="30"/>
      <c r="BJ516" s="30"/>
      <c r="BK516" s="30"/>
      <c r="BL516" s="30"/>
      <c r="BM516" s="30"/>
      <c r="BN516" s="105"/>
      <c r="BW516" s="1"/>
    </row>
    <row r="517" spans="1:75" s="32" customFormat="1" ht="15.6" hidden="1">
      <c r="A517" s="20" t="str">
        <f t="shared" si="7"/>
        <v/>
      </c>
      <c r="B517" s="153"/>
      <c r="C517" s="21"/>
      <c r="D517" s="20" t="str">
        <f>IFERROR(VLOOKUP(FORMULACIÓN!C517,Lists!$A$2:$B$6,2,FALSE),"")</f>
        <v/>
      </c>
      <c r="E517" s="21"/>
      <c r="F517" s="21"/>
      <c r="G517" s="21"/>
      <c r="H517" s="21"/>
      <c r="I517" s="47"/>
      <c r="J517" s="104"/>
      <c r="K517" s="47"/>
      <c r="L517" s="21"/>
      <c r="M517" s="125"/>
      <c r="N517" s="24"/>
      <c r="O517" s="21"/>
      <c r="P517" s="21"/>
      <c r="Q517" s="21"/>
      <c r="R517" s="21"/>
      <c r="S517" s="21"/>
      <c r="T517" s="21"/>
      <c r="U517" s="21"/>
      <c r="V517" s="21"/>
      <c r="W517" s="21"/>
      <c r="X517" s="21" t="str">
        <f ca="1">IFERROR(IF($T517=Lists!$S$2,SUM(FORMULACIÓN!U517:W517),IF(FORMULACIÓN!$T517=Lists!$S$3,SUM(FORMULACIÓN!V517:W517),IF(FORMULACIÓN!$T517=Lists!$S$4,AVERAGE(FORMULACIÓN!V517:W517),IF(FORMULACIÓN!$T517=Lists!$S$5,OFFSET(U517,0,COUNTA(V517:W517)),IF(FORMULACIÓN!$T517=Lists!$S$6,AVERAGE(V517:W517),""))))),"")</f>
        <v/>
      </c>
      <c r="Y517" s="20" t="str">
        <f ca="1">IF($R517=Lists!$R$3,TEXT(FORMULACIÓN!X517,"00,00%"),IF(FORMULACIÓN!X517=0,0,TEXT(FORMULACIÓN!X517,"##.###")))</f>
        <v/>
      </c>
      <c r="Z517" s="93"/>
      <c r="AA517" s="94"/>
      <c r="AB517" s="95"/>
      <c r="AC517" s="95"/>
      <c r="AD517" s="95"/>
      <c r="AE517" s="95"/>
      <c r="AF517" s="95"/>
      <c r="AG517" s="95"/>
      <c r="AH517" s="95"/>
      <c r="AI517" s="95"/>
      <c r="AJ517" s="95"/>
      <c r="AK517" s="95"/>
      <c r="AL517" s="95"/>
      <c r="AM517" s="95"/>
      <c r="BD517" s="30"/>
      <c r="BE517" s="30"/>
      <c r="BF517" s="30"/>
      <c r="BG517" s="30"/>
      <c r="BH517" s="30"/>
      <c r="BI517" s="30"/>
      <c r="BJ517" s="30"/>
      <c r="BK517" s="30"/>
      <c r="BL517" s="30"/>
      <c r="BM517" s="30"/>
      <c r="BN517" s="105"/>
      <c r="BW517" s="1"/>
    </row>
    <row r="518" spans="1:75" s="32" customFormat="1" ht="15.6" hidden="1">
      <c r="A518" s="20" t="str">
        <f t="shared" si="7"/>
        <v/>
      </c>
      <c r="B518" s="153"/>
      <c r="C518" s="21"/>
      <c r="D518" s="20" t="str">
        <f>IFERROR(VLOOKUP(FORMULACIÓN!C518,Lists!$A$2:$B$6,2,FALSE),"")</f>
        <v/>
      </c>
      <c r="E518" s="21"/>
      <c r="F518" s="21"/>
      <c r="G518" s="21"/>
      <c r="H518" s="21"/>
      <c r="I518" s="47"/>
      <c r="J518" s="104"/>
      <c r="K518" s="47"/>
      <c r="L518" s="21"/>
      <c r="M518" s="125"/>
      <c r="N518" s="24"/>
      <c r="O518" s="21"/>
      <c r="P518" s="21"/>
      <c r="Q518" s="21"/>
      <c r="R518" s="21"/>
      <c r="S518" s="21"/>
      <c r="T518" s="21"/>
      <c r="U518" s="21"/>
      <c r="V518" s="21"/>
      <c r="W518" s="21"/>
      <c r="X518" s="21" t="str">
        <f ca="1">IFERROR(IF($T518=Lists!$S$2,SUM(FORMULACIÓN!U518:W518),IF(FORMULACIÓN!$T518=Lists!$S$3,SUM(FORMULACIÓN!V518:W518),IF(FORMULACIÓN!$T518=Lists!$S$4,AVERAGE(FORMULACIÓN!V518:W518),IF(FORMULACIÓN!$T518=Lists!$S$5,OFFSET(U518,0,COUNTA(V518:W518)),IF(FORMULACIÓN!$T518=Lists!$S$6,AVERAGE(V518:W518),""))))),"")</f>
        <v/>
      </c>
      <c r="Y518" s="20" t="str">
        <f ca="1">IF($R518=Lists!$R$3,TEXT(FORMULACIÓN!X518,"00,00%"),IF(FORMULACIÓN!X518=0,0,TEXT(FORMULACIÓN!X518,"##.###")))</f>
        <v/>
      </c>
      <c r="Z518" s="93"/>
      <c r="AA518" s="94"/>
      <c r="AB518" s="95"/>
      <c r="AC518" s="95"/>
      <c r="AD518" s="95"/>
      <c r="AE518" s="95"/>
      <c r="AF518" s="95"/>
      <c r="AG518" s="95"/>
      <c r="AH518" s="95"/>
      <c r="AI518" s="95"/>
      <c r="AJ518" s="95"/>
      <c r="AK518" s="95"/>
      <c r="AL518" s="95"/>
      <c r="AM518" s="95"/>
      <c r="BD518" s="30"/>
      <c r="BE518" s="30"/>
      <c r="BF518" s="30"/>
      <c r="BG518" s="30"/>
      <c r="BH518" s="30"/>
      <c r="BI518" s="30"/>
      <c r="BJ518" s="30"/>
      <c r="BK518" s="30"/>
      <c r="BL518" s="30"/>
      <c r="BM518" s="30"/>
      <c r="BN518" s="105"/>
      <c r="BW518" s="1"/>
    </row>
    <row r="519" spans="1:75" s="32" customFormat="1" ht="15.6" hidden="1">
      <c r="A519" s="20" t="str">
        <f t="shared" si="7"/>
        <v/>
      </c>
      <c r="B519" s="153"/>
      <c r="C519" s="21"/>
      <c r="D519" s="20" t="str">
        <f>IFERROR(VLOOKUP(FORMULACIÓN!C519,Lists!$A$2:$B$6,2,FALSE),"")</f>
        <v/>
      </c>
      <c r="E519" s="21"/>
      <c r="F519" s="21"/>
      <c r="G519" s="21"/>
      <c r="H519" s="21"/>
      <c r="I519" s="47"/>
      <c r="J519" s="104"/>
      <c r="K519" s="47"/>
      <c r="L519" s="21"/>
      <c r="M519" s="125"/>
      <c r="N519" s="24"/>
      <c r="O519" s="21"/>
      <c r="P519" s="21"/>
      <c r="Q519" s="21"/>
      <c r="R519" s="21"/>
      <c r="S519" s="21"/>
      <c r="T519" s="21"/>
      <c r="U519" s="21"/>
      <c r="V519" s="21"/>
      <c r="W519" s="21"/>
      <c r="X519" s="21" t="str">
        <f ca="1">IFERROR(IF($T519=Lists!$S$2,SUM(FORMULACIÓN!U519:W519),IF(FORMULACIÓN!$T519=Lists!$S$3,SUM(FORMULACIÓN!V519:W519),IF(FORMULACIÓN!$T519=Lists!$S$4,AVERAGE(FORMULACIÓN!V519:W519),IF(FORMULACIÓN!$T519=Lists!$S$5,OFFSET(U519,0,COUNTA(V519:W519)),IF(FORMULACIÓN!$T519=Lists!$S$6,AVERAGE(V519:W519),""))))),"")</f>
        <v/>
      </c>
      <c r="Y519" s="20" t="str">
        <f ca="1">IF($R519=Lists!$R$3,TEXT(FORMULACIÓN!X519,"00,00%"),IF(FORMULACIÓN!X519=0,0,TEXT(FORMULACIÓN!X519,"##.###")))</f>
        <v/>
      </c>
      <c r="Z519" s="93"/>
      <c r="AA519" s="94"/>
      <c r="AB519" s="95"/>
      <c r="AC519" s="95"/>
      <c r="AD519" s="95"/>
      <c r="AE519" s="95"/>
      <c r="AF519" s="95"/>
      <c r="AG519" s="95"/>
      <c r="AH519" s="95"/>
      <c r="AI519" s="95"/>
      <c r="AJ519" s="95"/>
      <c r="AK519" s="95"/>
      <c r="AL519" s="95"/>
      <c r="AM519" s="95"/>
      <c r="BD519" s="30"/>
      <c r="BE519" s="30"/>
      <c r="BF519" s="30"/>
      <c r="BG519" s="30"/>
      <c r="BH519" s="30"/>
      <c r="BI519" s="30"/>
      <c r="BJ519" s="30"/>
      <c r="BK519" s="30"/>
      <c r="BL519" s="30"/>
      <c r="BM519" s="30"/>
      <c r="BN519" s="105"/>
      <c r="BW519" s="1"/>
    </row>
    <row r="520" spans="1:75" s="32" customFormat="1" ht="15.6" hidden="1">
      <c r="A520" s="20" t="str">
        <f t="shared" si="7"/>
        <v/>
      </c>
      <c r="B520" s="153"/>
      <c r="C520" s="21"/>
      <c r="D520" s="20" t="str">
        <f>IFERROR(VLOOKUP(FORMULACIÓN!C520,Lists!$A$2:$B$6,2,FALSE),"")</f>
        <v/>
      </c>
      <c r="E520" s="21"/>
      <c r="F520" s="21"/>
      <c r="G520" s="21"/>
      <c r="H520" s="21"/>
      <c r="I520" s="47"/>
      <c r="J520" s="104"/>
      <c r="K520" s="47"/>
      <c r="L520" s="21"/>
      <c r="M520" s="125"/>
      <c r="N520" s="24"/>
      <c r="O520" s="21"/>
      <c r="P520" s="21"/>
      <c r="Q520" s="21"/>
      <c r="R520" s="21"/>
      <c r="S520" s="21"/>
      <c r="T520" s="21"/>
      <c r="U520" s="21"/>
      <c r="V520" s="21"/>
      <c r="W520" s="21"/>
      <c r="X520" s="21" t="str">
        <f ca="1">IFERROR(IF($T520=Lists!$S$2,SUM(FORMULACIÓN!U520:W520),IF(FORMULACIÓN!$T520=Lists!$S$3,SUM(FORMULACIÓN!V520:W520),IF(FORMULACIÓN!$T520=Lists!$S$4,AVERAGE(FORMULACIÓN!V520:W520),IF(FORMULACIÓN!$T520=Lists!$S$5,OFFSET(U520,0,COUNTA(V520:W520)),IF(FORMULACIÓN!$T520=Lists!$S$6,AVERAGE(V520:W520),""))))),"")</f>
        <v/>
      </c>
      <c r="Y520" s="20" t="str">
        <f ca="1">IF($R520=Lists!$R$3,TEXT(FORMULACIÓN!X520,"00,00%"),IF(FORMULACIÓN!X520=0,0,TEXT(FORMULACIÓN!X520,"##.###")))</f>
        <v/>
      </c>
      <c r="Z520" s="93"/>
      <c r="AA520" s="94"/>
      <c r="AB520" s="95"/>
      <c r="AC520" s="95"/>
      <c r="AD520" s="95"/>
      <c r="AE520" s="95"/>
      <c r="AF520" s="95"/>
      <c r="AG520" s="95"/>
      <c r="AH520" s="95"/>
      <c r="AI520" s="95"/>
      <c r="AJ520" s="95"/>
      <c r="AK520" s="95"/>
      <c r="AL520" s="95"/>
      <c r="AM520" s="95"/>
      <c r="BD520" s="30"/>
      <c r="BE520" s="30"/>
      <c r="BF520" s="30"/>
      <c r="BG520" s="30"/>
      <c r="BH520" s="30"/>
      <c r="BI520" s="30"/>
      <c r="BJ520" s="30"/>
      <c r="BK520" s="30"/>
      <c r="BL520" s="30"/>
      <c r="BM520" s="30"/>
      <c r="BN520" s="105"/>
      <c r="BW520" s="1"/>
    </row>
    <row r="521" spans="1:75" s="32" customFormat="1" ht="15.6" hidden="1">
      <c r="A521" s="20" t="str">
        <f t="shared" si="7"/>
        <v/>
      </c>
      <c r="B521" s="153"/>
      <c r="C521" s="21"/>
      <c r="D521" s="20" t="str">
        <f>IFERROR(VLOOKUP(FORMULACIÓN!C521,Lists!$A$2:$B$6,2,FALSE),"")</f>
        <v/>
      </c>
      <c r="E521" s="21"/>
      <c r="F521" s="21"/>
      <c r="G521" s="21"/>
      <c r="H521" s="21"/>
      <c r="I521" s="47"/>
      <c r="J521" s="104"/>
      <c r="K521" s="47"/>
      <c r="L521" s="21"/>
      <c r="M521" s="125"/>
      <c r="N521" s="24"/>
      <c r="O521" s="21"/>
      <c r="P521" s="21"/>
      <c r="Q521" s="21"/>
      <c r="R521" s="21"/>
      <c r="S521" s="21"/>
      <c r="T521" s="21"/>
      <c r="U521" s="21"/>
      <c r="V521" s="21"/>
      <c r="W521" s="21"/>
      <c r="X521" s="21" t="str">
        <f ca="1">IFERROR(IF($T521=Lists!$S$2,SUM(FORMULACIÓN!U521:W521),IF(FORMULACIÓN!$T521=Lists!$S$3,SUM(FORMULACIÓN!V521:W521),IF(FORMULACIÓN!$T521=Lists!$S$4,AVERAGE(FORMULACIÓN!V521:W521),IF(FORMULACIÓN!$T521=Lists!$S$5,OFFSET(U521,0,COUNTA(V521:W521)),IF(FORMULACIÓN!$T521=Lists!$S$6,AVERAGE(V521:W521),""))))),"")</f>
        <v/>
      </c>
      <c r="Y521" s="20" t="str">
        <f ca="1">IF($R521=Lists!$R$3,TEXT(FORMULACIÓN!X521,"00,00%"),IF(FORMULACIÓN!X521=0,0,TEXT(FORMULACIÓN!X521,"##.###")))</f>
        <v/>
      </c>
      <c r="Z521" s="93"/>
      <c r="AA521" s="94"/>
      <c r="AB521" s="95"/>
      <c r="AC521" s="95"/>
      <c r="AD521" s="95"/>
      <c r="AE521" s="95"/>
      <c r="AF521" s="95"/>
      <c r="AG521" s="95"/>
      <c r="AH521" s="95"/>
      <c r="AI521" s="95"/>
      <c r="AJ521" s="95"/>
      <c r="AK521" s="95"/>
      <c r="AL521" s="95"/>
      <c r="AM521" s="95"/>
      <c r="BD521" s="30"/>
      <c r="BE521" s="30"/>
      <c r="BF521" s="30"/>
      <c r="BG521" s="30"/>
      <c r="BH521" s="30"/>
      <c r="BI521" s="30"/>
      <c r="BJ521" s="30"/>
      <c r="BK521" s="30"/>
      <c r="BL521" s="30"/>
      <c r="BM521" s="30"/>
      <c r="BN521" s="105"/>
      <c r="BW521" s="1"/>
    </row>
    <row r="522" spans="1:75" s="32" customFormat="1" ht="15.6" hidden="1">
      <c r="A522" s="20" t="str">
        <f t="shared" si="7"/>
        <v/>
      </c>
      <c r="B522" s="153"/>
      <c r="C522" s="21"/>
      <c r="D522" s="20" t="str">
        <f>IFERROR(VLOOKUP(FORMULACIÓN!C522,Lists!$A$2:$B$6,2,FALSE),"")</f>
        <v/>
      </c>
      <c r="E522" s="21"/>
      <c r="F522" s="21"/>
      <c r="G522" s="21"/>
      <c r="H522" s="21"/>
      <c r="I522" s="47"/>
      <c r="J522" s="104"/>
      <c r="K522" s="47"/>
      <c r="L522" s="21"/>
      <c r="M522" s="125"/>
      <c r="N522" s="24"/>
      <c r="O522" s="21"/>
      <c r="P522" s="21"/>
      <c r="Q522" s="21"/>
      <c r="R522" s="21"/>
      <c r="S522" s="21"/>
      <c r="T522" s="21"/>
      <c r="U522" s="21"/>
      <c r="V522" s="21"/>
      <c r="W522" s="21"/>
      <c r="X522" s="21" t="str">
        <f ca="1">IFERROR(IF($T522=Lists!$S$2,SUM(FORMULACIÓN!U522:W522),IF(FORMULACIÓN!$T522=Lists!$S$3,SUM(FORMULACIÓN!V522:W522),IF(FORMULACIÓN!$T522=Lists!$S$4,AVERAGE(FORMULACIÓN!V522:W522),IF(FORMULACIÓN!$T522=Lists!$S$5,OFFSET(U522,0,COUNTA(V522:W522)),IF(FORMULACIÓN!$T522=Lists!$S$6,AVERAGE(V522:W522),""))))),"")</f>
        <v/>
      </c>
      <c r="Y522" s="20" t="str">
        <f ca="1">IF($R522=Lists!$R$3,TEXT(FORMULACIÓN!X522,"00,00%"),IF(FORMULACIÓN!X522=0,0,TEXT(FORMULACIÓN!X522,"##.###")))</f>
        <v/>
      </c>
      <c r="Z522" s="93"/>
      <c r="AA522" s="94"/>
      <c r="AB522" s="95"/>
      <c r="AC522" s="95"/>
      <c r="AD522" s="95"/>
      <c r="AE522" s="95"/>
      <c r="AF522" s="95"/>
      <c r="AG522" s="95"/>
      <c r="AH522" s="95"/>
      <c r="AI522" s="95"/>
      <c r="AJ522" s="95"/>
      <c r="AK522" s="95"/>
      <c r="AL522" s="95"/>
      <c r="AM522" s="95"/>
      <c r="BD522" s="30"/>
      <c r="BE522" s="30"/>
      <c r="BF522" s="30"/>
      <c r="BG522" s="30"/>
      <c r="BH522" s="30"/>
      <c r="BI522" s="30"/>
      <c r="BJ522" s="30"/>
      <c r="BK522" s="30"/>
      <c r="BL522" s="30"/>
      <c r="BM522" s="30"/>
      <c r="BN522" s="105"/>
      <c r="BW522" s="1"/>
    </row>
    <row r="523" spans="1:75" s="32" customFormat="1" ht="15.6" hidden="1">
      <c r="A523" s="20" t="str">
        <f t="shared" si="7"/>
        <v/>
      </c>
      <c r="B523" s="153"/>
      <c r="C523" s="21"/>
      <c r="D523" s="20" t="str">
        <f>IFERROR(VLOOKUP(FORMULACIÓN!C523,Lists!$A$2:$B$6,2,FALSE),"")</f>
        <v/>
      </c>
      <c r="E523" s="21"/>
      <c r="F523" s="21"/>
      <c r="G523" s="21"/>
      <c r="H523" s="21"/>
      <c r="I523" s="47"/>
      <c r="J523" s="104"/>
      <c r="K523" s="47"/>
      <c r="L523" s="21"/>
      <c r="M523" s="125"/>
      <c r="N523" s="24"/>
      <c r="O523" s="21"/>
      <c r="P523" s="21"/>
      <c r="Q523" s="21"/>
      <c r="R523" s="21"/>
      <c r="S523" s="21"/>
      <c r="T523" s="21"/>
      <c r="U523" s="21"/>
      <c r="V523" s="21"/>
      <c r="W523" s="21"/>
      <c r="X523" s="21" t="str">
        <f ca="1">IFERROR(IF($T523=Lists!$S$2,SUM(FORMULACIÓN!U523:W523),IF(FORMULACIÓN!$T523=Lists!$S$3,SUM(FORMULACIÓN!V523:W523),IF(FORMULACIÓN!$T523=Lists!$S$4,AVERAGE(FORMULACIÓN!V523:W523),IF(FORMULACIÓN!$T523=Lists!$S$5,OFFSET(U523,0,COUNTA(V523:W523)),IF(FORMULACIÓN!$T523=Lists!$S$6,AVERAGE(V523:W523),""))))),"")</f>
        <v/>
      </c>
      <c r="Y523" s="20" t="str">
        <f ca="1">IF($R523=Lists!$R$3,TEXT(FORMULACIÓN!X523,"00,00%"),IF(FORMULACIÓN!X523=0,0,TEXT(FORMULACIÓN!X523,"##.###")))</f>
        <v/>
      </c>
      <c r="Z523" s="93"/>
      <c r="AA523" s="94"/>
      <c r="AB523" s="95"/>
      <c r="AC523" s="95"/>
      <c r="AD523" s="95"/>
      <c r="AE523" s="95"/>
      <c r="AF523" s="95"/>
      <c r="AG523" s="95"/>
      <c r="AH523" s="95"/>
      <c r="AI523" s="95"/>
      <c r="AJ523" s="95"/>
      <c r="AK523" s="95"/>
      <c r="AL523" s="95"/>
      <c r="AM523" s="95"/>
      <c r="BD523" s="30"/>
      <c r="BE523" s="30"/>
      <c r="BF523" s="30"/>
      <c r="BG523" s="30"/>
      <c r="BH523" s="30"/>
      <c r="BI523" s="30"/>
      <c r="BJ523" s="30"/>
      <c r="BK523" s="30"/>
      <c r="BL523" s="30"/>
      <c r="BM523" s="30"/>
      <c r="BN523" s="105"/>
      <c r="BW523" s="1"/>
    </row>
    <row r="524" spans="1:75" s="32" customFormat="1" ht="15.6" hidden="1">
      <c r="A524" s="20" t="str">
        <f t="shared" ref="A524:A587" si="8">IF(C524&lt;&gt;"",+A523+1,"")</f>
        <v/>
      </c>
      <c r="B524" s="153"/>
      <c r="C524" s="21"/>
      <c r="D524" s="20" t="str">
        <f>IFERROR(VLOOKUP(FORMULACIÓN!C524,Lists!$A$2:$B$6,2,FALSE),"")</f>
        <v/>
      </c>
      <c r="E524" s="21"/>
      <c r="F524" s="21"/>
      <c r="G524" s="21"/>
      <c r="H524" s="21"/>
      <c r="I524" s="47"/>
      <c r="J524" s="104"/>
      <c r="K524" s="47"/>
      <c r="L524" s="21"/>
      <c r="M524" s="125"/>
      <c r="N524" s="24"/>
      <c r="O524" s="21"/>
      <c r="P524" s="21"/>
      <c r="Q524" s="21"/>
      <c r="R524" s="21"/>
      <c r="S524" s="21"/>
      <c r="T524" s="21"/>
      <c r="U524" s="21"/>
      <c r="V524" s="21"/>
      <c r="W524" s="21"/>
      <c r="X524" s="21" t="str">
        <f ca="1">IFERROR(IF($T524=Lists!$S$2,SUM(FORMULACIÓN!U524:W524),IF(FORMULACIÓN!$T524=Lists!$S$3,SUM(FORMULACIÓN!V524:W524),IF(FORMULACIÓN!$T524=Lists!$S$4,AVERAGE(FORMULACIÓN!V524:W524),IF(FORMULACIÓN!$T524=Lists!$S$5,OFFSET(U524,0,COUNTA(V524:W524)),IF(FORMULACIÓN!$T524=Lists!$S$6,AVERAGE(V524:W524),""))))),"")</f>
        <v/>
      </c>
      <c r="Y524" s="20" t="str">
        <f ca="1">IF($R524=Lists!$R$3,TEXT(FORMULACIÓN!X524,"00,00%"),IF(FORMULACIÓN!X524=0,0,TEXT(FORMULACIÓN!X524,"##.###")))</f>
        <v/>
      </c>
      <c r="Z524" s="93"/>
      <c r="AA524" s="94"/>
      <c r="AB524" s="95"/>
      <c r="AC524" s="95"/>
      <c r="AD524" s="95"/>
      <c r="AE524" s="95"/>
      <c r="AF524" s="95"/>
      <c r="AG524" s="95"/>
      <c r="AH524" s="95"/>
      <c r="AI524" s="95"/>
      <c r="AJ524" s="95"/>
      <c r="AK524" s="95"/>
      <c r="AL524" s="95"/>
      <c r="AM524" s="95"/>
      <c r="BD524" s="30"/>
      <c r="BE524" s="30"/>
      <c r="BF524" s="30"/>
      <c r="BG524" s="30"/>
      <c r="BH524" s="30"/>
      <c r="BI524" s="30"/>
      <c r="BJ524" s="30"/>
      <c r="BK524" s="30"/>
      <c r="BL524" s="30"/>
      <c r="BM524" s="30"/>
      <c r="BN524" s="105"/>
      <c r="BW524" s="1"/>
    </row>
    <row r="525" spans="1:75" s="32" customFormat="1" ht="15.6" hidden="1">
      <c r="A525" s="20" t="str">
        <f t="shared" si="8"/>
        <v/>
      </c>
      <c r="B525" s="153"/>
      <c r="C525" s="21"/>
      <c r="D525" s="20" t="str">
        <f>IFERROR(VLOOKUP(FORMULACIÓN!C525,Lists!$A$2:$B$6,2,FALSE),"")</f>
        <v/>
      </c>
      <c r="E525" s="21"/>
      <c r="F525" s="21"/>
      <c r="G525" s="21"/>
      <c r="H525" s="21"/>
      <c r="I525" s="47"/>
      <c r="J525" s="104"/>
      <c r="K525" s="47"/>
      <c r="L525" s="21"/>
      <c r="M525" s="125"/>
      <c r="N525" s="24"/>
      <c r="O525" s="21"/>
      <c r="P525" s="21"/>
      <c r="Q525" s="21"/>
      <c r="R525" s="21"/>
      <c r="S525" s="21"/>
      <c r="T525" s="21"/>
      <c r="U525" s="21"/>
      <c r="V525" s="21"/>
      <c r="W525" s="21"/>
      <c r="X525" s="21" t="str">
        <f ca="1">IFERROR(IF($T525=Lists!$S$2,SUM(FORMULACIÓN!U525:W525),IF(FORMULACIÓN!$T525=Lists!$S$3,SUM(FORMULACIÓN!V525:W525),IF(FORMULACIÓN!$T525=Lists!$S$4,AVERAGE(FORMULACIÓN!V525:W525),IF(FORMULACIÓN!$T525=Lists!$S$5,OFFSET(U525,0,COUNTA(V525:W525)),IF(FORMULACIÓN!$T525=Lists!$S$6,AVERAGE(V525:W525),""))))),"")</f>
        <v/>
      </c>
      <c r="Y525" s="20" t="str">
        <f ca="1">IF($R525=Lists!$R$3,TEXT(FORMULACIÓN!X525,"00,00%"),IF(FORMULACIÓN!X525=0,0,TEXT(FORMULACIÓN!X525,"##.###")))</f>
        <v/>
      </c>
      <c r="Z525" s="93"/>
      <c r="AA525" s="94"/>
      <c r="AB525" s="95"/>
      <c r="AC525" s="95"/>
      <c r="AD525" s="95"/>
      <c r="AE525" s="95"/>
      <c r="AF525" s="95"/>
      <c r="AG525" s="95"/>
      <c r="AH525" s="95"/>
      <c r="AI525" s="95"/>
      <c r="AJ525" s="95"/>
      <c r="AK525" s="95"/>
      <c r="AL525" s="95"/>
      <c r="AM525" s="95"/>
      <c r="BD525" s="30"/>
      <c r="BE525" s="30"/>
      <c r="BF525" s="30"/>
      <c r="BG525" s="30"/>
      <c r="BH525" s="30"/>
      <c r="BI525" s="30"/>
      <c r="BJ525" s="30"/>
      <c r="BK525" s="30"/>
      <c r="BL525" s="30"/>
      <c r="BM525" s="30"/>
      <c r="BN525" s="105"/>
      <c r="BW525" s="1"/>
    </row>
    <row r="526" spans="1:75" s="32" customFormat="1" ht="15.6" hidden="1">
      <c r="A526" s="20" t="str">
        <f t="shared" si="8"/>
        <v/>
      </c>
      <c r="B526" s="153"/>
      <c r="C526" s="21"/>
      <c r="D526" s="20" t="str">
        <f>IFERROR(VLOOKUP(FORMULACIÓN!C526,Lists!$A$2:$B$6,2,FALSE),"")</f>
        <v/>
      </c>
      <c r="E526" s="21"/>
      <c r="F526" s="21"/>
      <c r="G526" s="21"/>
      <c r="H526" s="21"/>
      <c r="I526" s="47"/>
      <c r="J526" s="104"/>
      <c r="K526" s="47"/>
      <c r="L526" s="21"/>
      <c r="M526" s="125"/>
      <c r="N526" s="24"/>
      <c r="O526" s="21"/>
      <c r="P526" s="21"/>
      <c r="Q526" s="21"/>
      <c r="R526" s="21"/>
      <c r="S526" s="21"/>
      <c r="T526" s="21"/>
      <c r="U526" s="21"/>
      <c r="V526" s="21"/>
      <c r="W526" s="21"/>
      <c r="X526" s="21" t="str">
        <f ca="1">IFERROR(IF($T526=Lists!$S$2,SUM(FORMULACIÓN!U526:W526),IF(FORMULACIÓN!$T526=Lists!$S$3,SUM(FORMULACIÓN!V526:W526),IF(FORMULACIÓN!$T526=Lists!$S$4,AVERAGE(FORMULACIÓN!V526:W526),IF(FORMULACIÓN!$T526=Lists!$S$5,OFFSET(U526,0,COUNTA(V526:W526)),IF(FORMULACIÓN!$T526=Lists!$S$6,AVERAGE(V526:W526),""))))),"")</f>
        <v/>
      </c>
      <c r="Y526" s="20" t="str">
        <f ca="1">IF($R526=Lists!$R$3,TEXT(FORMULACIÓN!X526,"00,00%"),IF(FORMULACIÓN!X526=0,0,TEXT(FORMULACIÓN!X526,"##.###")))</f>
        <v/>
      </c>
      <c r="Z526" s="93"/>
      <c r="AA526" s="94"/>
      <c r="AB526" s="95"/>
      <c r="AC526" s="95"/>
      <c r="AD526" s="95"/>
      <c r="AE526" s="95"/>
      <c r="AF526" s="95"/>
      <c r="AG526" s="95"/>
      <c r="AH526" s="95"/>
      <c r="AI526" s="95"/>
      <c r="AJ526" s="95"/>
      <c r="AK526" s="95"/>
      <c r="AL526" s="95"/>
      <c r="AM526" s="95"/>
      <c r="BD526" s="30"/>
      <c r="BE526" s="30"/>
      <c r="BF526" s="30"/>
      <c r="BG526" s="30"/>
      <c r="BH526" s="30"/>
      <c r="BI526" s="30"/>
      <c r="BJ526" s="30"/>
      <c r="BK526" s="30"/>
      <c r="BL526" s="30"/>
      <c r="BM526" s="30"/>
      <c r="BN526" s="105"/>
      <c r="BW526" s="1"/>
    </row>
    <row r="527" spans="1:75" s="32" customFormat="1" ht="15.6" hidden="1">
      <c r="A527" s="20" t="str">
        <f t="shared" si="8"/>
        <v/>
      </c>
      <c r="B527" s="153"/>
      <c r="C527" s="21"/>
      <c r="D527" s="20" t="str">
        <f>IFERROR(VLOOKUP(FORMULACIÓN!C527,Lists!$A$2:$B$6,2,FALSE),"")</f>
        <v/>
      </c>
      <c r="E527" s="21"/>
      <c r="F527" s="21"/>
      <c r="G527" s="21"/>
      <c r="H527" s="21"/>
      <c r="I527" s="47"/>
      <c r="J527" s="104"/>
      <c r="K527" s="47"/>
      <c r="L527" s="21"/>
      <c r="M527" s="125"/>
      <c r="N527" s="24"/>
      <c r="O527" s="21"/>
      <c r="P527" s="21"/>
      <c r="Q527" s="21"/>
      <c r="R527" s="21"/>
      <c r="S527" s="21"/>
      <c r="T527" s="21"/>
      <c r="U527" s="21"/>
      <c r="V527" s="21"/>
      <c r="W527" s="21"/>
      <c r="X527" s="21" t="str">
        <f ca="1">IFERROR(IF($T527=Lists!$S$2,SUM(FORMULACIÓN!U527:W527),IF(FORMULACIÓN!$T527=Lists!$S$3,SUM(FORMULACIÓN!V527:W527),IF(FORMULACIÓN!$T527=Lists!$S$4,AVERAGE(FORMULACIÓN!V527:W527),IF(FORMULACIÓN!$T527=Lists!$S$5,OFFSET(U527,0,COUNTA(V527:W527)),IF(FORMULACIÓN!$T527=Lists!$S$6,AVERAGE(V527:W527),""))))),"")</f>
        <v/>
      </c>
      <c r="Y527" s="20" t="str">
        <f ca="1">IF($R527=Lists!$R$3,TEXT(FORMULACIÓN!X527,"00,00%"),IF(FORMULACIÓN!X527=0,0,TEXT(FORMULACIÓN!X527,"##.###")))</f>
        <v/>
      </c>
      <c r="Z527" s="93"/>
      <c r="AA527" s="94"/>
      <c r="AB527" s="95"/>
      <c r="AC527" s="95"/>
      <c r="AD527" s="95"/>
      <c r="AE527" s="95"/>
      <c r="AF527" s="95"/>
      <c r="AG527" s="95"/>
      <c r="AH527" s="95"/>
      <c r="AI527" s="95"/>
      <c r="AJ527" s="95"/>
      <c r="AK527" s="95"/>
      <c r="AL527" s="95"/>
      <c r="AM527" s="95"/>
      <c r="BD527" s="30"/>
      <c r="BE527" s="30"/>
      <c r="BF527" s="30"/>
      <c r="BG527" s="30"/>
      <c r="BH527" s="30"/>
      <c r="BI527" s="30"/>
      <c r="BJ527" s="30"/>
      <c r="BK527" s="30"/>
      <c r="BL527" s="30"/>
      <c r="BM527" s="30"/>
      <c r="BN527" s="105"/>
      <c r="BW527" s="1"/>
    </row>
    <row r="528" spans="1:75" s="32" customFormat="1" ht="15.6" hidden="1">
      <c r="A528" s="20" t="str">
        <f t="shared" si="8"/>
        <v/>
      </c>
      <c r="B528" s="153"/>
      <c r="C528" s="21"/>
      <c r="D528" s="20" t="str">
        <f>IFERROR(VLOOKUP(FORMULACIÓN!C528,Lists!$A$2:$B$6,2,FALSE),"")</f>
        <v/>
      </c>
      <c r="E528" s="21"/>
      <c r="F528" s="21"/>
      <c r="G528" s="21"/>
      <c r="H528" s="21"/>
      <c r="I528" s="47"/>
      <c r="J528" s="104"/>
      <c r="K528" s="47"/>
      <c r="L528" s="21"/>
      <c r="M528" s="125"/>
      <c r="N528" s="24"/>
      <c r="O528" s="21"/>
      <c r="P528" s="21"/>
      <c r="Q528" s="21"/>
      <c r="R528" s="21"/>
      <c r="S528" s="21"/>
      <c r="T528" s="21"/>
      <c r="U528" s="21"/>
      <c r="V528" s="21"/>
      <c r="W528" s="21"/>
      <c r="X528" s="21" t="str">
        <f ca="1">IFERROR(IF($T528=Lists!$S$2,SUM(FORMULACIÓN!U528:W528),IF(FORMULACIÓN!$T528=Lists!$S$3,SUM(FORMULACIÓN!V528:W528),IF(FORMULACIÓN!$T528=Lists!$S$4,AVERAGE(FORMULACIÓN!V528:W528),IF(FORMULACIÓN!$T528=Lists!$S$5,OFFSET(U528,0,COUNTA(V528:W528)),IF(FORMULACIÓN!$T528=Lists!$S$6,AVERAGE(V528:W528),""))))),"")</f>
        <v/>
      </c>
      <c r="Y528" s="20" t="str">
        <f ca="1">IF($R528=Lists!$R$3,TEXT(FORMULACIÓN!X528,"00,00%"),IF(FORMULACIÓN!X528=0,0,TEXT(FORMULACIÓN!X528,"##.###")))</f>
        <v/>
      </c>
      <c r="Z528" s="93"/>
      <c r="AA528" s="94"/>
      <c r="AB528" s="95"/>
      <c r="AC528" s="95"/>
      <c r="AD528" s="95"/>
      <c r="AE528" s="95"/>
      <c r="AF528" s="95"/>
      <c r="AG528" s="95"/>
      <c r="AH528" s="95"/>
      <c r="AI528" s="95"/>
      <c r="AJ528" s="95"/>
      <c r="AK528" s="95"/>
      <c r="AL528" s="95"/>
      <c r="AM528" s="95"/>
      <c r="BD528" s="30"/>
      <c r="BE528" s="30"/>
      <c r="BF528" s="30"/>
      <c r="BG528" s="30"/>
      <c r="BH528" s="30"/>
      <c r="BI528" s="30"/>
      <c r="BJ528" s="30"/>
      <c r="BK528" s="30"/>
      <c r="BL528" s="30"/>
      <c r="BM528" s="30"/>
      <c r="BN528" s="105"/>
      <c r="BW528" s="1"/>
    </row>
    <row r="529" spans="1:75" s="32" customFormat="1" ht="15.6" hidden="1">
      <c r="A529" s="20" t="str">
        <f t="shared" si="8"/>
        <v/>
      </c>
      <c r="B529" s="153"/>
      <c r="C529" s="21"/>
      <c r="D529" s="20" t="str">
        <f>IFERROR(VLOOKUP(FORMULACIÓN!C529,Lists!$A$2:$B$6,2,FALSE),"")</f>
        <v/>
      </c>
      <c r="E529" s="21"/>
      <c r="F529" s="21"/>
      <c r="G529" s="21"/>
      <c r="H529" s="21"/>
      <c r="I529" s="47"/>
      <c r="J529" s="104"/>
      <c r="K529" s="47"/>
      <c r="L529" s="21"/>
      <c r="M529" s="125"/>
      <c r="N529" s="24"/>
      <c r="O529" s="21"/>
      <c r="P529" s="21"/>
      <c r="Q529" s="21"/>
      <c r="R529" s="21"/>
      <c r="S529" s="21"/>
      <c r="T529" s="21"/>
      <c r="U529" s="21"/>
      <c r="V529" s="21"/>
      <c r="W529" s="21"/>
      <c r="X529" s="21" t="str">
        <f ca="1">IFERROR(IF($T529=Lists!$S$2,SUM(FORMULACIÓN!U529:W529),IF(FORMULACIÓN!$T529=Lists!$S$3,SUM(FORMULACIÓN!V529:W529),IF(FORMULACIÓN!$T529=Lists!$S$4,AVERAGE(FORMULACIÓN!V529:W529),IF(FORMULACIÓN!$T529=Lists!$S$5,OFFSET(U529,0,COUNTA(V529:W529)),IF(FORMULACIÓN!$T529=Lists!$S$6,AVERAGE(V529:W529),""))))),"")</f>
        <v/>
      </c>
      <c r="Y529" s="20" t="str">
        <f ca="1">IF($R529=Lists!$R$3,TEXT(FORMULACIÓN!X529,"00,00%"),IF(FORMULACIÓN!X529=0,0,TEXT(FORMULACIÓN!X529,"##.###")))</f>
        <v/>
      </c>
      <c r="Z529" s="93"/>
      <c r="AA529" s="94"/>
      <c r="AB529" s="95"/>
      <c r="AC529" s="95"/>
      <c r="AD529" s="95"/>
      <c r="AE529" s="95"/>
      <c r="AF529" s="95"/>
      <c r="AG529" s="95"/>
      <c r="AH529" s="95"/>
      <c r="AI529" s="95"/>
      <c r="AJ529" s="95"/>
      <c r="AK529" s="95"/>
      <c r="AL529" s="95"/>
      <c r="AM529" s="95"/>
      <c r="BD529" s="30"/>
      <c r="BE529" s="30"/>
      <c r="BF529" s="30"/>
      <c r="BG529" s="30"/>
      <c r="BH529" s="30"/>
      <c r="BI529" s="30"/>
      <c r="BJ529" s="30"/>
      <c r="BK529" s="30"/>
      <c r="BL529" s="30"/>
      <c r="BM529" s="30"/>
      <c r="BN529" s="105"/>
      <c r="BW529" s="1"/>
    </row>
    <row r="530" spans="1:75" s="32" customFormat="1" ht="15.6" hidden="1">
      <c r="A530" s="20" t="str">
        <f t="shared" si="8"/>
        <v/>
      </c>
      <c r="B530" s="153"/>
      <c r="C530" s="21"/>
      <c r="D530" s="20" t="str">
        <f>IFERROR(VLOOKUP(FORMULACIÓN!C530,Lists!$A$2:$B$6,2,FALSE),"")</f>
        <v/>
      </c>
      <c r="E530" s="21"/>
      <c r="F530" s="21"/>
      <c r="G530" s="21"/>
      <c r="H530" s="21"/>
      <c r="I530" s="47"/>
      <c r="J530" s="104"/>
      <c r="K530" s="47"/>
      <c r="L530" s="21"/>
      <c r="M530" s="125"/>
      <c r="N530" s="24"/>
      <c r="O530" s="21"/>
      <c r="P530" s="21"/>
      <c r="Q530" s="21"/>
      <c r="R530" s="21"/>
      <c r="S530" s="21"/>
      <c r="T530" s="21"/>
      <c r="U530" s="21"/>
      <c r="V530" s="21"/>
      <c r="W530" s="21"/>
      <c r="X530" s="21" t="str">
        <f ca="1">IFERROR(IF($T530=Lists!$S$2,SUM(FORMULACIÓN!U530:W530),IF(FORMULACIÓN!$T530=Lists!$S$3,SUM(FORMULACIÓN!V530:W530),IF(FORMULACIÓN!$T530=Lists!$S$4,AVERAGE(FORMULACIÓN!V530:W530),IF(FORMULACIÓN!$T530=Lists!$S$5,OFFSET(U530,0,COUNTA(V530:W530)),IF(FORMULACIÓN!$T530=Lists!$S$6,AVERAGE(V530:W530),""))))),"")</f>
        <v/>
      </c>
      <c r="Y530" s="20" t="str">
        <f ca="1">IF($R530=Lists!$R$3,TEXT(FORMULACIÓN!X530,"00,00%"),IF(FORMULACIÓN!X530=0,0,TEXT(FORMULACIÓN!X530,"##.###")))</f>
        <v/>
      </c>
      <c r="Z530" s="93"/>
      <c r="AA530" s="94"/>
      <c r="AB530" s="95"/>
      <c r="AC530" s="95"/>
      <c r="AD530" s="95"/>
      <c r="AE530" s="95"/>
      <c r="AF530" s="95"/>
      <c r="AG530" s="95"/>
      <c r="AH530" s="95"/>
      <c r="AI530" s="95"/>
      <c r="AJ530" s="95"/>
      <c r="AK530" s="95"/>
      <c r="AL530" s="95"/>
      <c r="AM530" s="95"/>
      <c r="BD530" s="30"/>
      <c r="BE530" s="30"/>
      <c r="BF530" s="30"/>
      <c r="BG530" s="30"/>
      <c r="BH530" s="30"/>
      <c r="BI530" s="30"/>
      <c r="BJ530" s="30"/>
      <c r="BK530" s="30"/>
      <c r="BL530" s="30"/>
      <c r="BM530" s="30"/>
      <c r="BN530" s="105"/>
      <c r="BW530" s="1"/>
    </row>
    <row r="531" spans="1:75" s="32" customFormat="1" ht="15.6" hidden="1">
      <c r="A531" s="20" t="str">
        <f t="shared" si="8"/>
        <v/>
      </c>
      <c r="B531" s="153"/>
      <c r="C531" s="21"/>
      <c r="D531" s="20" t="str">
        <f>IFERROR(VLOOKUP(FORMULACIÓN!C531,Lists!$A$2:$B$6,2,FALSE),"")</f>
        <v/>
      </c>
      <c r="E531" s="21"/>
      <c r="F531" s="21"/>
      <c r="G531" s="21"/>
      <c r="H531" s="21"/>
      <c r="I531" s="47"/>
      <c r="J531" s="104"/>
      <c r="K531" s="47"/>
      <c r="L531" s="21"/>
      <c r="M531" s="125"/>
      <c r="N531" s="24"/>
      <c r="O531" s="21"/>
      <c r="P531" s="21"/>
      <c r="Q531" s="21"/>
      <c r="R531" s="21"/>
      <c r="S531" s="21"/>
      <c r="T531" s="21"/>
      <c r="U531" s="21"/>
      <c r="V531" s="21"/>
      <c r="W531" s="21"/>
      <c r="X531" s="21" t="str">
        <f ca="1">IFERROR(IF($T531=Lists!$S$2,SUM(FORMULACIÓN!U531:W531),IF(FORMULACIÓN!$T531=Lists!$S$3,SUM(FORMULACIÓN!V531:W531),IF(FORMULACIÓN!$T531=Lists!$S$4,AVERAGE(FORMULACIÓN!V531:W531),IF(FORMULACIÓN!$T531=Lists!$S$5,OFFSET(U531,0,COUNTA(V531:W531)),IF(FORMULACIÓN!$T531=Lists!$S$6,AVERAGE(V531:W531),""))))),"")</f>
        <v/>
      </c>
      <c r="Y531" s="20" t="str">
        <f ca="1">IF($R531=Lists!$R$3,TEXT(FORMULACIÓN!X531,"00,00%"),IF(FORMULACIÓN!X531=0,0,TEXT(FORMULACIÓN!X531,"##.###")))</f>
        <v/>
      </c>
      <c r="Z531" s="93"/>
      <c r="AA531" s="94"/>
      <c r="AB531" s="95"/>
      <c r="AC531" s="95"/>
      <c r="AD531" s="95"/>
      <c r="AE531" s="95"/>
      <c r="AF531" s="95"/>
      <c r="AG531" s="95"/>
      <c r="AH531" s="95"/>
      <c r="AI531" s="95"/>
      <c r="AJ531" s="95"/>
      <c r="AK531" s="95"/>
      <c r="AL531" s="95"/>
      <c r="AM531" s="95"/>
      <c r="BD531" s="30"/>
      <c r="BE531" s="30"/>
      <c r="BF531" s="30"/>
      <c r="BG531" s="30"/>
      <c r="BH531" s="30"/>
      <c r="BI531" s="30"/>
      <c r="BJ531" s="30"/>
      <c r="BK531" s="30"/>
      <c r="BL531" s="30"/>
      <c r="BM531" s="30"/>
      <c r="BN531" s="105"/>
      <c r="BW531" s="1"/>
    </row>
    <row r="532" spans="1:75" s="32" customFormat="1" ht="15.6" hidden="1">
      <c r="A532" s="20" t="str">
        <f t="shared" si="8"/>
        <v/>
      </c>
      <c r="B532" s="153"/>
      <c r="C532" s="21"/>
      <c r="D532" s="20" t="str">
        <f>IFERROR(VLOOKUP(FORMULACIÓN!C532,Lists!$A$2:$B$6,2,FALSE),"")</f>
        <v/>
      </c>
      <c r="E532" s="21"/>
      <c r="F532" s="21"/>
      <c r="G532" s="21"/>
      <c r="H532" s="21"/>
      <c r="I532" s="47"/>
      <c r="J532" s="104"/>
      <c r="K532" s="47"/>
      <c r="L532" s="21"/>
      <c r="M532" s="125"/>
      <c r="N532" s="24"/>
      <c r="O532" s="21"/>
      <c r="P532" s="21"/>
      <c r="Q532" s="21"/>
      <c r="R532" s="21"/>
      <c r="S532" s="21"/>
      <c r="T532" s="21"/>
      <c r="U532" s="21"/>
      <c r="V532" s="21"/>
      <c r="W532" s="21"/>
      <c r="X532" s="21" t="str">
        <f ca="1">IFERROR(IF($T532=Lists!$S$2,SUM(FORMULACIÓN!U532:W532),IF(FORMULACIÓN!$T532=Lists!$S$3,SUM(FORMULACIÓN!V532:W532),IF(FORMULACIÓN!$T532=Lists!$S$4,AVERAGE(FORMULACIÓN!V532:W532),IF(FORMULACIÓN!$T532=Lists!$S$5,OFFSET(U532,0,COUNTA(V532:W532)),IF(FORMULACIÓN!$T532=Lists!$S$6,AVERAGE(V532:W532),""))))),"")</f>
        <v/>
      </c>
      <c r="Y532" s="20" t="str">
        <f ca="1">IF($R532=Lists!$R$3,TEXT(FORMULACIÓN!X532,"00,00%"),IF(FORMULACIÓN!X532=0,0,TEXT(FORMULACIÓN!X532,"##.###")))</f>
        <v/>
      </c>
      <c r="Z532" s="93"/>
      <c r="AA532" s="94"/>
      <c r="AB532" s="95"/>
      <c r="AC532" s="95"/>
      <c r="AD532" s="95"/>
      <c r="AE532" s="95"/>
      <c r="AF532" s="95"/>
      <c r="AG532" s="95"/>
      <c r="AH532" s="95"/>
      <c r="AI532" s="95"/>
      <c r="AJ532" s="95"/>
      <c r="AK532" s="95"/>
      <c r="AL532" s="95"/>
      <c r="AM532" s="95"/>
      <c r="BD532" s="30"/>
      <c r="BE532" s="30"/>
      <c r="BF532" s="30"/>
      <c r="BG532" s="30"/>
      <c r="BH532" s="30"/>
      <c r="BI532" s="30"/>
      <c r="BJ532" s="30"/>
      <c r="BK532" s="30"/>
      <c r="BL532" s="30"/>
      <c r="BM532" s="30"/>
      <c r="BN532" s="105"/>
      <c r="BW532" s="1"/>
    </row>
    <row r="533" spans="1:75" s="32" customFormat="1" ht="15.6" hidden="1">
      <c r="A533" s="20" t="str">
        <f t="shared" si="8"/>
        <v/>
      </c>
      <c r="B533" s="153"/>
      <c r="C533" s="21"/>
      <c r="D533" s="20" t="str">
        <f>IFERROR(VLOOKUP(FORMULACIÓN!C533,Lists!$A$2:$B$6,2,FALSE),"")</f>
        <v/>
      </c>
      <c r="E533" s="21"/>
      <c r="F533" s="21"/>
      <c r="G533" s="21"/>
      <c r="H533" s="21"/>
      <c r="I533" s="47"/>
      <c r="J533" s="104"/>
      <c r="K533" s="47"/>
      <c r="L533" s="21"/>
      <c r="M533" s="125"/>
      <c r="N533" s="24"/>
      <c r="O533" s="21"/>
      <c r="P533" s="21"/>
      <c r="Q533" s="21"/>
      <c r="R533" s="21"/>
      <c r="S533" s="21"/>
      <c r="T533" s="21"/>
      <c r="U533" s="21"/>
      <c r="V533" s="21"/>
      <c r="W533" s="21"/>
      <c r="X533" s="21" t="str">
        <f ca="1">IFERROR(IF($T533=Lists!$S$2,SUM(FORMULACIÓN!U533:W533),IF(FORMULACIÓN!$T533=Lists!$S$3,SUM(FORMULACIÓN!V533:W533),IF(FORMULACIÓN!$T533=Lists!$S$4,AVERAGE(FORMULACIÓN!V533:W533),IF(FORMULACIÓN!$T533=Lists!$S$5,OFFSET(U533,0,COUNTA(V533:W533)),IF(FORMULACIÓN!$T533=Lists!$S$6,AVERAGE(V533:W533),""))))),"")</f>
        <v/>
      </c>
      <c r="Y533" s="20" t="str">
        <f ca="1">IF($R533=Lists!$R$3,TEXT(FORMULACIÓN!X533,"00,00%"),IF(FORMULACIÓN!X533=0,0,TEXT(FORMULACIÓN!X533,"##.###")))</f>
        <v/>
      </c>
      <c r="Z533" s="93"/>
      <c r="AA533" s="94"/>
      <c r="AB533" s="95"/>
      <c r="AC533" s="95"/>
      <c r="AD533" s="95"/>
      <c r="AE533" s="95"/>
      <c r="AF533" s="95"/>
      <c r="AG533" s="95"/>
      <c r="AH533" s="95"/>
      <c r="AI533" s="95"/>
      <c r="AJ533" s="95"/>
      <c r="AK533" s="95"/>
      <c r="AL533" s="95"/>
      <c r="AM533" s="95"/>
      <c r="BD533" s="30"/>
      <c r="BE533" s="30"/>
      <c r="BF533" s="30"/>
      <c r="BG533" s="30"/>
      <c r="BH533" s="30"/>
      <c r="BI533" s="30"/>
      <c r="BJ533" s="30"/>
      <c r="BK533" s="30"/>
      <c r="BL533" s="30"/>
      <c r="BM533" s="30"/>
      <c r="BN533" s="105"/>
      <c r="BW533" s="1"/>
    </row>
    <row r="534" spans="1:75" s="32" customFormat="1" ht="15.6" hidden="1">
      <c r="A534" s="20" t="str">
        <f t="shared" si="8"/>
        <v/>
      </c>
      <c r="B534" s="153"/>
      <c r="C534" s="21"/>
      <c r="D534" s="20" t="str">
        <f>IFERROR(VLOOKUP(FORMULACIÓN!C534,Lists!$A$2:$B$6,2,FALSE),"")</f>
        <v/>
      </c>
      <c r="E534" s="21"/>
      <c r="F534" s="21"/>
      <c r="G534" s="21"/>
      <c r="H534" s="21"/>
      <c r="I534" s="47"/>
      <c r="J534" s="104"/>
      <c r="K534" s="47"/>
      <c r="L534" s="21"/>
      <c r="M534" s="125"/>
      <c r="N534" s="24"/>
      <c r="O534" s="21"/>
      <c r="P534" s="21"/>
      <c r="Q534" s="21"/>
      <c r="R534" s="21"/>
      <c r="S534" s="21"/>
      <c r="T534" s="21"/>
      <c r="U534" s="21"/>
      <c r="V534" s="21"/>
      <c r="W534" s="21"/>
      <c r="X534" s="21" t="str">
        <f ca="1">IFERROR(IF($T534=Lists!$S$2,SUM(FORMULACIÓN!U534:W534),IF(FORMULACIÓN!$T534=Lists!$S$3,SUM(FORMULACIÓN!V534:W534),IF(FORMULACIÓN!$T534=Lists!$S$4,AVERAGE(FORMULACIÓN!V534:W534),IF(FORMULACIÓN!$T534=Lists!$S$5,OFFSET(U534,0,COUNTA(V534:W534)),IF(FORMULACIÓN!$T534=Lists!$S$6,AVERAGE(V534:W534),""))))),"")</f>
        <v/>
      </c>
      <c r="Y534" s="20" t="str">
        <f ca="1">IF($R534=Lists!$R$3,TEXT(FORMULACIÓN!X534,"00,00%"),IF(FORMULACIÓN!X534=0,0,TEXT(FORMULACIÓN!X534,"##.###")))</f>
        <v/>
      </c>
      <c r="Z534" s="93"/>
      <c r="AA534" s="94"/>
      <c r="AB534" s="95"/>
      <c r="AC534" s="95"/>
      <c r="AD534" s="95"/>
      <c r="AE534" s="95"/>
      <c r="AF534" s="95"/>
      <c r="AG534" s="95"/>
      <c r="AH534" s="95"/>
      <c r="AI534" s="95"/>
      <c r="AJ534" s="95"/>
      <c r="AK534" s="95"/>
      <c r="AL534" s="95"/>
      <c r="AM534" s="95"/>
      <c r="BD534" s="30"/>
      <c r="BE534" s="30"/>
      <c r="BF534" s="30"/>
      <c r="BG534" s="30"/>
      <c r="BH534" s="30"/>
      <c r="BI534" s="30"/>
      <c r="BJ534" s="30"/>
      <c r="BK534" s="30"/>
      <c r="BL534" s="30"/>
      <c r="BM534" s="30"/>
      <c r="BN534" s="105"/>
      <c r="BW534" s="1"/>
    </row>
    <row r="535" spans="1:75" s="32" customFormat="1" ht="15.6" hidden="1">
      <c r="A535" s="20" t="str">
        <f t="shared" si="8"/>
        <v/>
      </c>
      <c r="B535" s="153"/>
      <c r="C535" s="21"/>
      <c r="D535" s="20" t="str">
        <f>IFERROR(VLOOKUP(FORMULACIÓN!C535,Lists!$A$2:$B$6,2,FALSE),"")</f>
        <v/>
      </c>
      <c r="E535" s="21"/>
      <c r="F535" s="21"/>
      <c r="G535" s="21"/>
      <c r="H535" s="21"/>
      <c r="I535" s="47"/>
      <c r="J535" s="104"/>
      <c r="K535" s="47"/>
      <c r="L535" s="21"/>
      <c r="M535" s="125"/>
      <c r="N535" s="24"/>
      <c r="O535" s="21"/>
      <c r="P535" s="21"/>
      <c r="Q535" s="21"/>
      <c r="R535" s="21"/>
      <c r="S535" s="21"/>
      <c r="T535" s="21"/>
      <c r="U535" s="21"/>
      <c r="V535" s="21"/>
      <c r="W535" s="21"/>
      <c r="X535" s="21" t="str">
        <f ca="1">IFERROR(IF($T535=Lists!$S$2,SUM(FORMULACIÓN!U535:W535),IF(FORMULACIÓN!$T535=Lists!$S$3,SUM(FORMULACIÓN!V535:W535),IF(FORMULACIÓN!$T535=Lists!$S$4,AVERAGE(FORMULACIÓN!V535:W535),IF(FORMULACIÓN!$T535=Lists!$S$5,OFFSET(U535,0,COUNTA(V535:W535)),IF(FORMULACIÓN!$T535=Lists!$S$6,AVERAGE(V535:W535),""))))),"")</f>
        <v/>
      </c>
      <c r="Y535" s="20" t="str">
        <f ca="1">IF($R535=Lists!$R$3,TEXT(FORMULACIÓN!X535,"00,00%"),IF(FORMULACIÓN!X535=0,0,TEXT(FORMULACIÓN!X535,"##.###")))</f>
        <v/>
      </c>
      <c r="Z535" s="93"/>
      <c r="AA535" s="94"/>
      <c r="AB535" s="95"/>
      <c r="AC535" s="95"/>
      <c r="AD535" s="95"/>
      <c r="AE535" s="95"/>
      <c r="AF535" s="95"/>
      <c r="AG535" s="95"/>
      <c r="AH535" s="95"/>
      <c r="AI535" s="95"/>
      <c r="AJ535" s="95"/>
      <c r="AK535" s="95"/>
      <c r="AL535" s="95"/>
      <c r="AM535" s="95"/>
      <c r="BD535" s="30"/>
      <c r="BE535" s="30"/>
      <c r="BF535" s="30"/>
      <c r="BG535" s="30"/>
      <c r="BH535" s="30"/>
      <c r="BI535" s="30"/>
      <c r="BJ535" s="30"/>
      <c r="BK535" s="30"/>
      <c r="BL535" s="30"/>
      <c r="BM535" s="30"/>
      <c r="BN535" s="105"/>
      <c r="BW535" s="1"/>
    </row>
    <row r="536" spans="1:75" s="32" customFormat="1" ht="15.6" hidden="1">
      <c r="A536" s="20" t="str">
        <f t="shared" si="8"/>
        <v/>
      </c>
      <c r="B536" s="153"/>
      <c r="C536" s="21"/>
      <c r="D536" s="20" t="str">
        <f>IFERROR(VLOOKUP(FORMULACIÓN!C536,Lists!$A$2:$B$6,2,FALSE),"")</f>
        <v/>
      </c>
      <c r="E536" s="21"/>
      <c r="F536" s="21"/>
      <c r="G536" s="21"/>
      <c r="H536" s="21"/>
      <c r="I536" s="47"/>
      <c r="J536" s="104"/>
      <c r="K536" s="47"/>
      <c r="L536" s="21"/>
      <c r="M536" s="125"/>
      <c r="N536" s="24"/>
      <c r="O536" s="21"/>
      <c r="P536" s="21"/>
      <c r="Q536" s="21"/>
      <c r="R536" s="21"/>
      <c r="S536" s="21"/>
      <c r="T536" s="21"/>
      <c r="U536" s="21"/>
      <c r="V536" s="21"/>
      <c r="W536" s="21"/>
      <c r="X536" s="21" t="str">
        <f ca="1">IFERROR(IF($T536=Lists!$S$2,SUM(FORMULACIÓN!U536:W536),IF(FORMULACIÓN!$T536=Lists!$S$3,SUM(FORMULACIÓN!V536:W536),IF(FORMULACIÓN!$T536=Lists!$S$4,AVERAGE(FORMULACIÓN!V536:W536),IF(FORMULACIÓN!$T536=Lists!$S$5,OFFSET(U536,0,COUNTA(V536:W536)),IF(FORMULACIÓN!$T536=Lists!$S$6,AVERAGE(V536:W536),""))))),"")</f>
        <v/>
      </c>
      <c r="Y536" s="20" t="str">
        <f ca="1">IF($R536=Lists!$R$3,TEXT(FORMULACIÓN!X536,"00,00%"),IF(FORMULACIÓN!X536=0,0,TEXT(FORMULACIÓN!X536,"##.###")))</f>
        <v/>
      </c>
      <c r="Z536" s="93"/>
      <c r="AA536" s="94"/>
      <c r="AB536" s="95"/>
      <c r="AC536" s="95"/>
      <c r="AD536" s="95"/>
      <c r="AE536" s="95"/>
      <c r="AF536" s="95"/>
      <c r="AG536" s="95"/>
      <c r="AH536" s="95"/>
      <c r="AI536" s="95"/>
      <c r="AJ536" s="95"/>
      <c r="AK536" s="95"/>
      <c r="AL536" s="95"/>
      <c r="AM536" s="95"/>
      <c r="BD536" s="30"/>
      <c r="BE536" s="30"/>
      <c r="BF536" s="30"/>
      <c r="BG536" s="30"/>
      <c r="BH536" s="30"/>
      <c r="BI536" s="30"/>
      <c r="BJ536" s="30"/>
      <c r="BK536" s="30"/>
      <c r="BL536" s="30"/>
      <c r="BM536" s="30"/>
      <c r="BN536" s="105"/>
      <c r="BW536" s="1"/>
    </row>
    <row r="537" spans="1:75" s="32" customFormat="1" ht="15.6" hidden="1">
      <c r="A537" s="20" t="str">
        <f t="shared" si="8"/>
        <v/>
      </c>
      <c r="B537" s="153"/>
      <c r="C537" s="21"/>
      <c r="D537" s="20" t="str">
        <f>IFERROR(VLOOKUP(FORMULACIÓN!C537,Lists!$A$2:$B$6,2,FALSE),"")</f>
        <v/>
      </c>
      <c r="E537" s="21"/>
      <c r="F537" s="21"/>
      <c r="G537" s="21"/>
      <c r="H537" s="21"/>
      <c r="I537" s="47"/>
      <c r="J537" s="104"/>
      <c r="K537" s="47"/>
      <c r="L537" s="21"/>
      <c r="M537" s="125"/>
      <c r="N537" s="24"/>
      <c r="O537" s="21"/>
      <c r="P537" s="21"/>
      <c r="Q537" s="21"/>
      <c r="R537" s="21"/>
      <c r="S537" s="21"/>
      <c r="T537" s="21"/>
      <c r="U537" s="21"/>
      <c r="V537" s="21"/>
      <c r="W537" s="21"/>
      <c r="X537" s="21" t="str">
        <f ca="1">IFERROR(IF($T537=Lists!$S$2,SUM(FORMULACIÓN!U537:W537),IF(FORMULACIÓN!$T537=Lists!$S$3,SUM(FORMULACIÓN!V537:W537),IF(FORMULACIÓN!$T537=Lists!$S$4,AVERAGE(FORMULACIÓN!V537:W537),IF(FORMULACIÓN!$T537=Lists!$S$5,OFFSET(U537,0,COUNTA(V537:W537)),IF(FORMULACIÓN!$T537=Lists!$S$6,AVERAGE(V537:W537),""))))),"")</f>
        <v/>
      </c>
      <c r="Y537" s="20" t="str">
        <f ca="1">IF($R537=Lists!$R$3,TEXT(FORMULACIÓN!X537,"00,00%"),IF(FORMULACIÓN!X537=0,0,TEXT(FORMULACIÓN!X537,"##.###")))</f>
        <v/>
      </c>
      <c r="Z537" s="93"/>
      <c r="AA537" s="94"/>
      <c r="AB537" s="95"/>
      <c r="AC537" s="95"/>
      <c r="AD537" s="95"/>
      <c r="AE537" s="95"/>
      <c r="AF537" s="95"/>
      <c r="AG537" s="95"/>
      <c r="AH537" s="95"/>
      <c r="AI537" s="95"/>
      <c r="AJ537" s="95"/>
      <c r="AK537" s="95"/>
      <c r="AL537" s="95"/>
      <c r="AM537" s="95"/>
      <c r="BD537" s="30"/>
      <c r="BE537" s="30"/>
      <c r="BF537" s="30"/>
      <c r="BG537" s="30"/>
      <c r="BH537" s="30"/>
      <c r="BI537" s="30"/>
      <c r="BJ537" s="30"/>
      <c r="BK537" s="30"/>
      <c r="BL537" s="30"/>
      <c r="BM537" s="30"/>
      <c r="BN537" s="105"/>
      <c r="BW537" s="1"/>
    </row>
    <row r="538" spans="1:75" s="32" customFormat="1" ht="15.6" hidden="1">
      <c r="A538" s="20" t="str">
        <f t="shared" si="8"/>
        <v/>
      </c>
      <c r="B538" s="153"/>
      <c r="C538" s="21"/>
      <c r="D538" s="20" t="str">
        <f>IFERROR(VLOOKUP(FORMULACIÓN!C538,Lists!$A$2:$B$6,2,FALSE),"")</f>
        <v/>
      </c>
      <c r="E538" s="21"/>
      <c r="F538" s="21"/>
      <c r="G538" s="21"/>
      <c r="H538" s="21"/>
      <c r="I538" s="47"/>
      <c r="J538" s="104"/>
      <c r="K538" s="47"/>
      <c r="L538" s="21"/>
      <c r="M538" s="125"/>
      <c r="N538" s="24"/>
      <c r="O538" s="21"/>
      <c r="P538" s="21"/>
      <c r="Q538" s="21"/>
      <c r="R538" s="21"/>
      <c r="S538" s="21"/>
      <c r="T538" s="21"/>
      <c r="U538" s="21"/>
      <c r="V538" s="21"/>
      <c r="W538" s="21"/>
      <c r="X538" s="21" t="str">
        <f ca="1">IFERROR(IF($T538=Lists!$S$2,SUM(FORMULACIÓN!U538:W538),IF(FORMULACIÓN!$T538=Lists!$S$3,SUM(FORMULACIÓN!V538:W538),IF(FORMULACIÓN!$T538=Lists!$S$4,AVERAGE(FORMULACIÓN!V538:W538),IF(FORMULACIÓN!$T538=Lists!$S$5,OFFSET(U538,0,COUNTA(V538:W538)),IF(FORMULACIÓN!$T538=Lists!$S$6,AVERAGE(V538:W538),""))))),"")</f>
        <v/>
      </c>
      <c r="Y538" s="20" t="str">
        <f ca="1">IF($R538=Lists!$R$3,TEXT(FORMULACIÓN!X538,"00,00%"),IF(FORMULACIÓN!X538=0,0,TEXT(FORMULACIÓN!X538,"##.###")))</f>
        <v/>
      </c>
      <c r="Z538" s="93"/>
      <c r="AA538" s="94"/>
      <c r="AB538" s="95"/>
      <c r="AC538" s="95"/>
      <c r="AD538" s="95"/>
      <c r="AE538" s="95"/>
      <c r="AF538" s="95"/>
      <c r="AG538" s="95"/>
      <c r="AH538" s="95"/>
      <c r="AI538" s="95"/>
      <c r="AJ538" s="95"/>
      <c r="AK538" s="95"/>
      <c r="AL538" s="95"/>
      <c r="AM538" s="95"/>
      <c r="BD538" s="30"/>
      <c r="BE538" s="30"/>
      <c r="BF538" s="30"/>
      <c r="BG538" s="30"/>
      <c r="BH538" s="30"/>
      <c r="BI538" s="30"/>
      <c r="BJ538" s="30"/>
      <c r="BK538" s="30"/>
      <c r="BL538" s="30"/>
      <c r="BM538" s="30"/>
      <c r="BN538" s="105"/>
      <c r="BW538" s="1"/>
    </row>
    <row r="539" spans="1:75" s="32" customFormat="1" ht="15.6" hidden="1">
      <c r="A539" s="20" t="str">
        <f t="shared" si="8"/>
        <v/>
      </c>
      <c r="B539" s="153"/>
      <c r="C539" s="21"/>
      <c r="D539" s="20" t="str">
        <f>IFERROR(VLOOKUP(FORMULACIÓN!C539,Lists!$A$2:$B$6,2,FALSE),"")</f>
        <v/>
      </c>
      <c r="E539" s="21"/>
      <c r="F539" s="21"/>
      <c r="G539" s="21"/>
      <c r="H539" s="21"/>
      <c r="I539" s="47"/>
      <c r="J539" s="104"/>
      <c r="K539" s="47"/>
      <c r="L539" s="21"/>
      <c r="M539" s="125"/>
      <c r="N539" s="24"/>
      <c r="O539" s="21"/>
      <c r="P539" s="21"/>
      <c r="Q539" s="21"/>
      <c r="R539" s="21"/>
      <c r="S539" s="21"/>
      <c r="T539" s="21"/>
      <c r="U539" s="21"/>
      <c r="V539" s="21"/>
      <c r="W539" s="21"/>
      <c r="X539" s="21" t="str">
        <f ca="1">IFERROR(IF($T539=Lists!$S$2,SUM(FORMULACIÓN!U539:W539),IF(FORMULACIÓN!$T539=Lists!$S$3,SUM(FORMULACIÓN!V539:W539),IF(FORMULACIÓN!$T539=Lists!$S$4,AVERAGE(FORMULACIÓN!V539:W539),IF(FORMULACIÓN!$T539=Lists!$S$5,OFFSET(U539,0,COUNTA(V539:W539)),IF(FORMULACIÓN!$T539=Lists!$S$6,AVERAGE(V539:W539),""))))),"")</f>
        <v/>
      </c>
      <c r="Y539" s="20" t="str">
        <f ca="1">IF($R539=Lists!$R$3,TEXT(FORMULACIÓN!X539,"00,00%"),IF(FORMULACIÓN!X539=0,0,TEXT(FORMULACIÓN!X539,"##.###")))</f>
        <v/>
      </c>
      <c r="Z539" s="93"/>
      <c r="AA539" s="94"/>
      <c r="AB539" s="95"/>
      <c r="AC539" s="95"/>
      <c r="AD539" s="95"/>
      <c r="AE539" s="95"/>
      <c r="AF539" s="95"/>
      <c r="AG539" s="95"/>
      <c r="AH539" s="95"/>
      <c r="AI539" s="95"/>
      <c r="AJ539" s="95"/>
      <c r="AK539" s="95"/>
      <c r="AL539" s="95"/>
      <c r="AM539" s="95"/>
      <c r="BD539" s="30"/>
      <c r="BE539" s="30"/>
      <c r="BF539" s="30"/>
      <c r="BG539" s="30"/>
      <c r="BH539" s="30"/>
      <c r="BI539" s="30"/>
      <c r="BJ539" s="30"/>
      <c r="BK539" s="30"/>
      <c r="BL539" s="30"/>
      <c r="BM539" s="30"/>
      <c r="BN539" s="105"/>
      <c r="BW539" s="1"/>
    </row>
    <row r="540" spans="1:75" s="32" customFormat="1" ht="15.6" hidden="1">
      <c r="A540" s="20" t="str">
        <f t="shared" si="8"/>
        <v/>
      </c>
      <c r="B540" s="153"/>
      <c r="C540" s="21"/>
      <c r="D540" s="20" t="str">
        <f>IFERROR(VLOOKUP(FORMULACIÓN!C540,Lists!$A$2:$B$6,2,FALSE),"")</f>
        <v/>
      </c>
      <c r="E540" s="21"/>
      <c r="F540" s="21"/>
      <c r="G540" s="21"/>
      <c r="H540" s="21"/>
      <c r="I540" s="47"/>
      <c r="J540" s="104"/>
      <c r="K540" s="47"/>
      <c r="L540" s="21"/>
      <c r="M540" s="125"/>
      <c r="N540" s="24"/>
      <c r="O540" s="21"/>
      <c r="P540" s="21"/>
      <c r="Q540" s="21"/>
      <c r="R540" s="21"/>
      <c r="S540" s="21"/>
      <c r="T540" s="21"/>
      <c r="U540" s="21"/>
      <c r="V540" s="21"/>
      <c r="W540" s="21"/>
      <c r="X540" s="21" t="str">
        <f ca="1">IFERROR(IF($T540=Lists!$S$2,SUM(FORMULACIÓN!U540:W540),IF(FORMULACIÓN!$T540=Lists!$S$3,SUM(FORMULACIÓN!V540:W540),IF(FORMULACIÓN!$T540=Lists!$S$4,AVERAGE(FORMULACIÓN!V540:W540),IF(FORMULACIÓN!$T540=Lists!$S$5,OFFSET(U540,0,COUNTA(V540:W540)),IF(FORMULACIÓN!$T540=Lists!$S$6,AVERAGE(V540:W540),""))))),"")</f>
        <v/>
      </c>
      <c r="Y540" s="20" t="str">
        <f ca="1">IF($R540=Lists!$R$3,TEXT(FORMULACIÓN!X540,"00,00%"),IF(FORMULACIÓN!X540=0,0,TEXT(FORMULACIÓN!X540,"##.###")))</f>
        <v/>
      </c>
      <c r="Z540" s="93"/>
      <c r="AA540" s="94"/>
      <c r="AB540" s="95"/>
      <c r="AC540" s="95"/>
      <c r="AD540" s="95"/>
      <c r="AE540" s="95"/>
      <c r="AF540" s="95"/>
      <c r="AG540" s="95"/>
      <c r="AH540" s="95"/>
      <c r="AI540" s="95"/>
      <c r="AJ540" s="95"/>
      <c r="AK540" s="95"/>
      <c r="AL540" s="95"/>
      <c r="AM540" s="95"/>
      <c r="BD540" s="30"/>
      <c r="BE540" s="30"/>
      <c r="BF540" s="30"/>
      <c r="BG540" s="30"/>
      <c r="BH540" s="30"/>
      <c r="BI540" s="30"/>
      <c r="BJ540" s="30"/>
      <c r="BK540" s="30"/>
      <c r="BL540" s="30"/>
      <c r="BM540" s="30"/>
      <c r="BN540" s="105"/>
      <c r="BW540" s="1"/>
    </row>
    <row r="541" spans="1:75" s="32" customFormat="1" ht="15.6" hidden="1">
      <c r="A541" s="20" t="str">
        <f t="shared" si="8"/>
        <v/>
      </c>
      <c r="B541" s="153"/>
      <c r="C541" s="21"/>
      <c r="D541" s="20" t="str">
        <f>IFERROR(VLOOKUP(FORMULACIÓN!C541,Lists!$A$2:$B$6,2,FALSE),"")</f>
        <v/>
      </c>
      <c r="E541" s="21"/>
      <c r="F541" s="21"/>
      <c r="G541" s="21"/>
      <c r="H541" s="21"/>
      <c r="I541" s="47"/>
      <c r="J541" s="104"/>
      <c r="K541" s="47"/>
      <c r="L541" s="21"/>
      <c r="M541" s="125"/>
      <c r="N541" s="24"/>
      <c r="O541" s="21"/>
      <c r="P541" s="21"/>
      <c r="Q541" s="21"/>
      <c r="R541" s="21"/>
      <c r="S541" s="21"/>
      <c r="T541" s="21"/>
      <c r="U541" s="21"/>
      <c r="V541" s="21"/>
      <c r="W541" s="21"/>
      <c r="X541" s="21" t="str">
        <f ca="1">IFERROR(IF($T541=Lists!$S$2,SUM(FORMULACIÓN!U541:W541),IF(FORMULACIÓN!$T541=Lists!$S$3,SUM(FORMULACIÓN!V541:W541),IF(FORMULACIÓN!$T541=Lists!$S$4,AVERAGE(FORMULACIÓN!V541:W541),IF(FORMULACIÓN!$T541=Lists!$S$5,OFFSET(U541,0,COUNTA(V541:W541)),IF(FORMULACIÓN!$T541=Lists!$S$6,AVERAGE(V541:W541),""))))),"")</f>
        <v/>
      </c>
      <c r="Y541" s="20" t="str">
        <f ca="1">IF($R541=Lists!$R$3,TEXT(FORMULACIÓN!X541,"00,00%"),IF(FORMULACIÓN!X541=0,0,TEXT(FORMULACIÓN!X541,"##.###")))</f>
        <v/>
      </c>
      <c r="Z541" s="93"/>
      <c r="AA541" s="94"/>
      <c r="AB541" s="95"/>
      <c r="AC541" s="95"/>
      <c r="AD541" s="95"/>
      <c r="AE541" s="95"/>
      <c r="AF541" s="95"/>
      <c r="AG541" s="95"/>
      <c r="AH541" s="95"/>
      <c r="AI541" s="95"/>
      <c r="AJ541" s="95"/>
      <c r="AK541" s="95"/>
      <c r="AL541" s="95"/>
      <c r="AM541" s="95"/>
      <c r="BD541" s="30"/>
      <c r="BE541" s="30"/>
      <c r="BF541" s="30"/>
      <c r="BG541" s="30"/>
      <c r="BH541" s="30"/>
      <c r="BI541" s="30"/>
      <c r="BJ541" s="30"/>
      <c r="BK541" s="30"/>
      <c r="BL541" s="30"/>
      <c r="BM541" s="30"/>
      <c r="BN541" s="105"/>
      <c r="BW541" s="1"/>
    </row>
    <row r="542" spans="1:75" s="32" customFormat="1" ht="15.6" hidden="1">
      <c r="A542" s="20" t="str">
        <f t="shared" si="8"/>
        <v/>
      </c>
      <c r="B542" s="153"/>
      <c r="C542" s="21"/>
      <c r="D542" s="20" t="str">
        <f>IFERROR(VLOOKUP(FORMULACIÓN!C542,Lists!$A$2:$B$6,2,FALSE),"")</f>
        <v/>
      </c>
      <c r="E542" s="21"/>
      <c r="F542" s="21"/>
      <c r="G542" s="21"/>
      <c r="H542" s="21"/>
      <c r="I542" s="47"/>
      <c r="J542" s="104"/>
      <c r="K542" s="47"/>
      <c r="L542" s="21"/>
      <c r="M542" s="125"/>
      <c r="N542" s="24"/>
      <c r="O542" s="21"/>
      <c r="P542" s="21"/>
      <c r="Q542" s="21"/>
      <c r="R542" s="21"/>
      <c r="S542" s="21"/>
      <c r="T542" s="21"/>
      <c r="U542" s="21"/>
      <c r="V542" s="21"/>
      <c r="W542" s="21"/>
      <c r="X542" s="21" t="str">
        <f ca="1">IFERROR(IF($T542=Lists!$S$2,SUM(FORMULACIÓN!U542:W542),IF(FORMULACIÓN!$T542=Lists!$S$3,SUM(FORMULACIÓN!V542:W542),IF(FORMULACIÓN!$T542=Lists!$S$4,AVERAGE(FORMULACIÓN!V542:W542),IF(FORMULACIÓN!$T542=Lists!$S$5,OFFSET(U542,0,COUNTA(V542:W542)),IF(FORMULACIÓN!$T542=Lists!$S$6,AVERAGE(V542:W542),""))))),"")</f>
        <v/>
      </c>
      <c r="Y542" s="20" t="str">
        <f ca="1">IF($R542=Lists!$R$3,TEXT(FORMULACIÓN!X542,"00,00%"),IF(FORMULACIÓN!X542=0,0,TEXT(FORMULACIÓN!X542,"##.###")))</f>
        <v/>
      </c>
      <c r="Z542" s="93"/>
      <c r="AA542" s="94"/>
      <c r="AB542" s="95"/>
      <c r="AC542" s="95"/>
      <c r="AD542" s="95"/>
      <c r="AE542" s="95"/>
      <c r="AF542" s="95"/>
      <c r="AG542" s="95"/>
      <c r="AH542" s="95"/>
      <c r="AI542" s="95"/>
      <c r="AJ542" s="95"/>
      <c r="AK542" s="95"/>
      <c r="AL542" s="95"/>
      <c r="AM542" s="95"/>
      <c r="BD542" s="30"/>
      <c r="BE542" s="30"/>
      <c r="BF542" s="30"/>
      <c r="BG542" s="30"/>
      <c r="BH542" s="30"/>
      <c r="BI542" s="30"/>
      <c r="BJ542" s="30"/>
      <c r="BK542" s="30"/>
      <c r="BL542" s="30"/>
      <c r="BM542" s="30"/>
      <c r="BN542" s="105"/>
      <c r="BW542" s="1"/>
    </row>
    <row r="543" spans="1:75" s="32" customFormat="1" ht="15.6" hidden="1">
      <c r="A543" s="20" t="str">
        <f t="shared" si="8"/>
        <v/>
      </c>
      <c r="B543" s="153"/>
      <c r="C543" s="21"/>
      <c r="D543" s="20" t="str">
        <f>IFERROR(VLOOKUP(FORMULACIÓN!C543,Lists!$A$2:$B$6,2,FALSE),"")</f>
        <v/>
      </c>
      <c r="E543" s="21"/>
      <c r="F543" s="21"/>
      <c r="G543" s="21"/>
      <c r="H543" s="21"/>
      <c r="I543" s="47"/>
      <c r="J543" s="104"/>
      <c r="K543" s="47"/>
      <c r="L543" s="21"/>
      <c r="M543" s="125"/>
      <c r="N543" s="24"/>
      <c r="O543" s="21"/>
      <c r="P543" s="21"/>
      <c r="Q543" s="21"/>
      <c r="R543" s="21"/>
      <c r="S543" s="21"/>
      <c r="T543" s="21"/>
      <c r="U543" s="21"/>
      <c r="V543" s="21"/>
      <c r="W543" s="21"/>
      <c r="X543" s="21" t="str">
        <f ca="1">IFERROR(IF($T543=Lists!$S$2,SUM(FORMULACIÓN!U543:W543),IF(FORMULACIÓN!$T543=Lists!$S$3,SUM(FORMULACIÓN!V543:W543),IF(FORMULACIÓN!$T543=Lists!$S$4,AVERAGE(FORMULACIÓN!V543:W543),IF(FORMULACIÓN!$T543=Lists!$S$5,OFFSET(U543,0,COUNTA(V543:W543)),IF(FORMULACIÓN!$T543=Lists!$S$6,AVERAGE(V543:W543),""))))),"")</f>
        <v/>
      </c>
      <c r="Y543" s="20" t="str">
        <f ca="1">IF($R543=Lists!$R$3,TEXT(FORMULACIÓN!X543,"00,00%"),IF(FORMULACIÓN!X543=0,0,TEXT(FORMULACIÓN!X543,"##.###")))</f>
        <v/>
      </c>
      <c r="Z543" s="93"/>
      <c r="AA543" s="94"/>
      <c r="AB543" s="95"/>
      <c r="AC543" s="95"/>
      <c r="AD543" s="95"/>
      <c r="AE543" s="95"/>
      <c r="AF543" s="95"/>
      <c r="AG543" s="95"/>
      <c r="AH543" s="95"/>
      <c r="AI543" s="95"/>
      <c r="AJ543" s="95"/>
      <c r="AK543" s="95"/>
      <c r="AL543" s="95"/>
      <c r="AM543" s="95"/>
      <c r="BD543" s="30"/>
      <c r="BE543" s="30"/>
      <c r="BF543" s="30"/>
      <c r="BG543" s="30"/>
      <c r="BH543" s="30"/>
      <c r="BI543" s="30"/>
      <c r="BJ543" s="30"/>
      <c r="BK543" s="30"/>
      <c r="BL543" s="30"/>
      <c r="BM543" s="30"/>
      <c r="BN543" s="105"/>
      <c r="BW543" s="1"/>
    </row>
    <row r="544" spans="1:75" s="32" customFormat="1" ht="15.6" hidden="1">
      <c r="A544" s="20" t="str">
        <f t="shared" si="8"/>
        <v/>
      </c>
      <c r="B544" s="153"/>
      <c r="C544" s="21"/>
      <c r="D544" s="20" t="str">
        <f>IFERROR(VLOOKUP(FORMULACIÓN!C544,Lists!$A$2:$B$6,2,FALSE),"")</f>
        <v/>
      </c>
      <c r="E544" s="21"/>
      <c r="F544" s="21"/>
      <c r="G544" s="21"/>
      <c r="H544" s="21"/>
      <c r="I544" s="47"/>
      <c r="J544" s="104"/>
      <c r="K544" s="47"/>
      <c r="L544" s="21"/>
      <c r="M544" s="125"/>
      <c r="N544" s="24"/>
      <c r="O544" s="21"/>
      <c r="P544" s="21"/>
      <c r="Q544" s="21"/>
      <c r="R544" s="21"/>
      <c r="S544" s="21"/>
      <c r="T544" s="21"/>
      <c r="U544" s="21"/>
      <c r="V544" s="21"/>
      <c r="W544" s="21"/>
      <c r="X544" s="21" t="str">
        <f ca="1">IFERROR(IF($T544=Lists!$S$2,SUM(FORMULACIÓN!U544:W544),IF(FORMULACIÓN!$T544=Lists!$S$3,SUM(FORMULACIÓN!V544:W544),IF(FORMULACIÓN!$T544=Lists!$S$4,AVERAGE(FORMULACIÓN!V544:W544),IF(FORMULACIÓN!$T544=Lists!$S$5,OFFSET(U544,0,COUNTA(V544:W544)),IF(FORMULACIÓN!$T544=Lists!$S$6,AVERAGE(V544:W544),""))))),"")</f>
        <v/>
      </c>
      <c r="Y544" s="20" t="str">
        <f ca="1">IF($R544=Lists!$R$3,TEXT(FORMULACIÓN!X544,"00,00%"),IF(FORMULACIÓN!X544=0,0,TEXT(FORMULACIÓN!X544,"##.###")))</f>
        <v/>
      </c>
      <c r="Z544" s="93"/>
      <c r="AA544" s="94"/>
      <c r="AB544" s="95"/>
      <c r="AC544" s="95"/>
      <c r="AD544" s="95"/>
      <c r="AE544" s="95"/>
      <c r="AF544" s="95"/>
      <c r="AG544" s="95"/>
      <c r="AH544" s="95"/>
      <c r="AI544" s="95"/>
      <c r="AJ544" s="95"/>
      <c r="AK544" s="95"/>
      <c r="AL544" s="95"/>
      <c r="AM544" s="95"/>
      <c r="BD544" s="30"/>
      <c r="BE544" s="30"/>
      <c r="BF544" s="30"/>
      <c r="BG544" s="30"/>
      <c r="BH544" s="30"/>
      <c r="BI544" s="30"/>
      <c r="BJ544" s="30"/>
      <c r="BK544" s="30"/>
      <c r="BL544" s="30"/>
      <c r="BM544" s="30"/>
      <c r="BN544" s="105"/>
      <c r="BW544" s="1"/>
    </row>
    <row r="545" spans="1:75" s="32" customFormat="1" ht="15.6" hidden="1">
      <c r="A545" s="20" t="str">
        <f t="shared" si="8"/>
        <v/>
      </c>
      <c r="B545" s="153"/>
      <c r="C545" s="21"/>
      <c r="D545" s="20" t="str">
        <f>IFERROR(VLOOKUP(FORMULACIÓN!C545,Lists!$A$2:$B$6,2,FALSE),"")</f>
        <v/>
      </c>
      <c r="E545" s="21"/>
      <c r="F545" s="21"/>
      <c r="G545" s="21"/>
      <c r="H545" s="21"/>
      <c r="I545" s="47"/>
      <c r="J545" s="104"/>
      <c r="K545" s="47"/>
      <c r="L545" s="21"/>
      <c r="M545" s="125"/>
      <c r="N545" s="24"/>
      <c r="O545" s="21"/>
      <c r="P545" s="21"/>
      <c r="Q545" s="21"/>
      <c r="R545" s="21"/>
      <c r="S545" s="21"/>
      <c r="T545" s="21"/>
      <c r="U545" s="21"/>
      <c r="V545" s="21"/>
      <c r="W545" s="21"/>
      <c r="X545" s="21" t="str">
        <f ca="1">IFERROR(IF($T545=Lists!$S$2,SUM(FORMULACIÓN!U545:W545),IF(FORMULACIÓN!$T545=Lists!$S$3,SUM(FORMULACIÓN!V545:W545),IF(FORMULACIÓN!$T545=Lists!$S$4,AVERAGE(FORMULACIÓN!V545:W545),IF(FORMULACIÓN!$T545=Lists!$S$5,OFFSET(U545,0,COUNTA(V545:W545)),IF(FORMULACIÓN!$T545=Lists!$S$6,AVERAGE(V545:W545),""))))),"")</f>
        <v/>
      </c>
      <c r="Y545" s="20" t="str">
        <f ca="1">IF($R545=Lists!$R$3,TEXT(FORMULACIÓN!X545,"00,00%"),IF(FORMULACIÓN!X545=0,0,TEXT(FORMULACIÓN!X545,"##.###")))</f>
        <v/>
      </c>
      <c r="Z545" s="93"/>
      <c r="AA545" s="94"/>
      <c r="AB545" s="95"/>
      <c r="AC545" s="95"/>
      <c r="AD545" s="95"/>
      <c r="AE545" s="95"/>
      <c r="AF545" s="95"/>
      <c r="AG545" s="95"/>
      <c r="AH545" s="95"/>
      <c r="AI545" s="95"/>
      <c r="AJ545" s="95"/>
      <c r="AK545" s="95"/>
      <c r="AL545" s="95"/>
      <c r="AM545" s="95"/>
      <c r="BD545" s="30"/>
      <c r="BE545" s="30"/>
      <c r="BF545" s="30"/>
      <c r="BG545" s="30"/>
      <c r="BH545" s="30"/>
      <c r="BI545" s="30"/>
      <c r="BJ545" s="30"/>
      <c r="BK545" s="30"/>
      <c r="BL545" s="30"/>
      <c r="BM545" s="30"/>
      <c r="BN545" s="105"/>
      <c r="BW545" s="1"/>
    </row>
    <row r="546" spans="1:75" s="32" customFormat="1" ht="15.6" hidden="1">
      <c r="A546" s="20" t="str">
        <f t="shared" si="8"/>
        <v/>
      </c>
      <c r="B546" s="153"/>
      <c r="C546" s="21"/>
      <c r="D546" s="20" t="str">
        <f>IFERROR(VLOOKUP(FORMULACIÓN!C546,Lists!$A$2:$B$6,2,FALSE),"")</f>
        <v/>
      </c>
      <c r="E546" s="21"/>
      <c r="F546" s="21"/>
      <c r="G546" s="21"/>
      <c r="H546" s="21"/>
      <c r="I546" s="47"/>
      <c r="J546" s="104"/>
      <c r="K546" s="47"/>
      <c r="L546" s="21"/>
      <c r="M546" s="125"/>
      <c r="N546" s="24"/>
      <c r="O546" s="21"/>
      <c r="P546" s="21"/>
      <c r="Q546" s="21"/>
      <c r="R546" s="21"/>
      <c r="S546" s="21"/>
      <c r="T546" s="21"/>
      <c r="U546" s="21"/>
      <c r="V546" s="21"/>
      <c r="W546" s="21"/>
      <c r="X546" s="21" t="str">
        <f ca="1">IFERROR(IF($T546=Lists!$S$2,SUM(FORMULACIÓN!U546:W546),IF(FORMULACIÓN!$T546=Lists!$S$3,SUM(FORMULACIÓN!V546:W546),IF(FORMULACIÓN!$T546=Lists!$S$4,AVERAGE(FORMULACIÓN!V546:W546),IF(FORMULACIÓN!$T546=Lists!$S$5,OFFSET(U546,0,COUNTA(V546:W546)),IF(FORMULACIÓN!$T546=Lists!$S$6,AVERAGE(V546:W546),""))))),"")</f>
        <v/>
      </c>
      <c r="Y546" s="20" t="str">
        <f ca="1">IF($R546=Lists!$R$3,TEXT(FORMULACIÓN!X546,"00,00%"),IF(FORMULACIÓN!X546=0,0,TEXT(FORMULACIÓN!X546,"##.###")))</f>
        <v/>
      </c>
      <c r="Z546" s="93"/>
      <c r="AA546" s="94"/>
      <c r="AB546" s="95"/>
      <c r="AC546" s="95"/>
      <c r="AD546" s="95"/>
      <c r="AE546" s="95"/>
      <c r="AF546" s="95"/>
      <c r="AG546" s="95"/>
      <c r="AH546" s="95"/>
      <c r="AI546" s="95"/>
      <c r="AJ546" s="95"/>
      <c r="AK546" s="95"/>
      <c r="AL546" s="95"/>
      <c r="AM546" s="95"/>
      <c r="BD546" s="30"/>
      <c r="BE546" s="30"/>
      <c r="BF546" s="30"/>
      <c r="BG546" s="30"/>
      <c r="BH546" s="30"/>
      <c r="BI546" s="30"/>
      <c r="BJ546" s="30"/>
      <c r="BK546" s="30"/>
      <c r="BL546" s="30"/>
      <c r="BM546" s="30"/>
      <c r="BN546" s="105"/>
      <c r="BW546" s="1"/>
    </row>
    <row r="547" spans="1:75" s="32" customFormat="1" ht="15.6" hidden="1">
      <c r="A547" s="20" t="str">
        <f t="shared" si="8"/>
        <v/>
      </c>
      <c r="B547" s="153"/>
      <c r="C547" s="21"/>
      <c r="D547" s="20" t="str">
        <f>IFERROR(VLOOKUP(FORMULACIÓN!C547,Lists!$A$2:$B$6,2,FALSE),"")</f>
        <v/>
      </c>
      <c r="E547" s="21"/>
      <c r="F547" s="21"/>
      <c r="G547" s="21"/>
      <c r="H547" s="21"/>
      <c r="I547" s="47"/>
      <c r="J547" s="104"/>
      <c r="K547" s="47"/>
      <c r="L547" s="21"/>
      <c r="M547" s="125"/>
      <c r="N547" s="24"/>
      <c r="O547" s="21"/>
      <c r="P547" s="21"/>
      <c r="Q547" s="21"/>
      <c r="R547" s="21"/>
      <c r="S547" s="21"/>
      <c r="T547" s="21"/>
      <c r="U547" s="21"/>
      <c r="V547" s="21"/>
      <c r="W547" s="21"/>
      <c r="X547" s="21" t="str">
        <f ca="1">IFERROR(IF($T547=Lists!$S$2,SUM(FORMULACIÓN!U547:W547),IF(FORMULACIÓN!$T547=Lists!$S$3,SUM(FORMULACIÓN!V547:W547),IF(FORMULACIÓN!$T547=Lists!$S$4,AVERAGE(FORMULACIÓN!V547:W547),IF(FORMULACIÓN!$T547=Lists!$S$5,OFFSET(U547,0,COUNTA(V547:W547)),IF(FORMULACIÓN!$T547=Lists!$S$6,AVERAGE(V547:W547),""))))),"")</f>
        <v/>
      </c>
      <c r="Y547" s="20" t="str">
        <f ca="1">IF($R547=Lists!$R$3,TEXT(FORMULACIÓN!X547,"00,00%"),IF(FORMULACIÓN!X547=0,0,TEXT(FORMULACIÓN!X547,"##.###")))</f>
        <v/>
      </c>
      <c r="Z547" s="93"/>
      <c r="AA547" s="94"/>
      <c r="AB547" s="95"/>
      <c r="AC547" s="95"/>
      <c r="AD547" s="95"/>
      <c r="AE547" s="95"/>
      <c r="AF547" s="95"/>
      <c r="AG547" s="95"/>
      <c r="AH547" s="95"/>
      <c r="AI547" s="95"/>
      <c r="AJ547" s="95"/>
      <c r="AK547" s="95"/>
      <c r="AL547" s="95"/>
      <c r="AM547" s="95"/>
      <c r="BD547" s="30"/>
      <c r="BE547" s="30"/>
      <c r="BF547" s="30"/>
      <c r="BG547" s="30"/>
      <c r="BH547" s="30"/>
      <c r="BI547" s="30"/>
      <c r="BJ547" s="30"/>
      <c r="BK547" s="30"/>
      <c r="BL547" s="30"/>
      <c r="BM547" s="30"/>
      <c r="BN547" s="105"/>
      <c r="BW547" s="1"/>
    </row>
    <row r="548" spans="1:75" s="32" customFormat="1" ht="15.6" hidden="1">
      <c r="A548" s="20" t="str">
        <f t="shared" si="8"/>
        <v/>
      </c>
      <c r="B548" s="153"/>
      <c r="C548" s="21"/>
      <c r="D548" s="20" t="str">
        <f>IFERROR(VLOOKUP(FORMULACIÓN!C548,Lists!$A$2:$B$6,2,FALSE),"")</f>
        <v/>
      </c>
      <c r="E548" s="21"/>
      <c r="F548" s="21"/>
      <c r="G548" s="21"/>
      <c r="H548" s="21"/>
      <c r="I548" s="47"/>
      <c r="J548" s="104"/>
      <c r="K548" s="47"/>
      <c r="L548" s="21"/>
      <c r="M548" s="125"/>
      <c r="N548" s="24"/>
      <c r="O548" s="21"/>
      <c r="P548" s="21"/>
      <c r="Q548" s="21"/>
      <c r="R548" s="21"/>
      <c r="S548" s="21"/>
      <c r="T548" s="21"/>
      <c r="U548" s="21"/>
      <c r="V548" s="21"/>
      <c r="W548" s="21"/>
      <c r="X548" s="21" t="str">
        <f ca="1">IFERROR(IF($T548=Lists!$S$2,SUM(FORMULACIÓN!U548:W548),IF(FORMULACIÓN!$T548=Lists!$S$3,SUM(FORMULACIÓN!V548:W548),IF(FORMULACIÓN!$T548=Lists!$S$4,AVERAGE(FORMULACIÓN!V548:W548),IF(FORMULACIÓN!$T548=Lists!$S$5,OFFSET(U548,0,COUNTA(V548:W548)),IF(FORMULACIÓN!$T548=Lists!$S$6,AVERAGE(V548:W548),""))))),"")</f>
        <v/>
      </c>
      <c r="Y548" s="20" t="str">
        <f ca="1">IF($R548=Lists!$R$3,TEXT(FORMULACIÓN!X548,"00,00%"),IF(FORMULACIÓN!X548=0,0,TEXT(FORMULACIÓN!X548,"##.###")))</f>
        <v/>
      </c>
      <c r="Z548" s="93"/>
      <c r="AA548" s="94"/>
      <c r="AB548" s="95"/>
      <c r="AC548" s="95"/>
      <c r="AD548" s="95"/>
      <c r="AE548" s="95"/>
      <c r="AF548" s="95"/>
      <c r="AG548" s="95"/>
      <c r="AH548" s="95"/>
      <c r="AI548" s="95"/>
      <c r="AJ548" s="95"/>
      <c r="AK548" s="95"/>
      <c r="AL548" s="95"/>
      <c r="AM548" s="95"/>
      <c r="BD548" s="30"/>
      <c r="BE548" s="30"/>
      <c r="BF548" s="30"/>
      <c r="BG548" s="30"/>
      <c r="BH548" s="30"/>
      <c r="BI548" s="30"/>
      <c r="BJ548" s="30"/>
      <c r="BK548" s="30"/>
      <c r="BL548" s="30"/>
      <c r="BM548" s="30"/>
      <c r="BN548" s="105"/>
      <c r="BW548" s="1"/>
    </row>
    <row r="549" spans="1:75" s="32" customFormat="1" ht="15.6" hidden="1">
      <c r="A549" s="20" t="str">
        <f t="shared" si="8"/>
        <v/>
      </c>
      <c r="B549" s="153"/>
      <c r="C549" s="21"/>
      <c r="D549" s="20" t="str">
        <f>IFERROR(VLOOKUP(FORMULACIÓN!C549,Lists!$A$2:$B$6,2,FALSE),"")</f>
        <v/>
      </c>
      <c r="E549" s="21"/>
      <c r="F549" s="21"/>
      <c r="G549" s="21"/>
      <c r="H549" s="21"/>
      <c r="I549" s="47"/>
      <c r="J549" s="104"/>
      <c r="K549" s="47"/>
      <c r="L549" s="21"/>
      <c r="M549" s="125"/>
      <c r="N549" s="24"/>
      <c r="O549" s="21"/>
      <c r="P549" s="21"/>
      <c r="Q549" s="21"/>
      <c r="R549" s="21"/>
      <c r="S549" s="21"/>
      <c r="T549" s="21"/>
      <c r="U549" s="21"/>
      <c r="V549" s="21"/>
      <c r="W549" s="21"/>
      <c r="X549" s="21" t="str">
        <f ca="1">IFERROR(IF($T549=Lists!$S$2,SUM(FORMULACIÓN!U549:W549),IF(FORMULACIÓN!$T549=Lists!$S$3,SUM(FORMULACIÓN!V549:W549),IF(FORMULACIÓN!$T549=Lists!$S$4,AVERAGE(FORMULACIÓN!V549:W549),IF(FORMULACIÓN!$T549=Lists!$S$5,OFFSET(U549,0,COUNTA(V549:W549)),IF(FORMULACIÓN!$T549=Lists!$S$6,AVERAGE(V549:W549),""))))),"")</f>
        <v/>
      </c>
      <c r="Y549" s="20" t="str">
        <f ca="1">IF($R549=Lists!$R$3,TEXT(FORMULACIÓN!X549,"00,00%"),IF(FORMULACIÓN!X549=0,0,TEXT(FORMULACIÓN!X549,"##.###")))</f>
        <v/>
      </c>
      <c r="Z549" s="93"/>
      <c r="AA549" s="94"/>
      <c r="AB549" s="95"/>
      <c r="AC549" s="95"/>
      <c r="AD549" s="95"/>
      <c r="AE549" s="95"/>
      <c r="AF549" s="95"/>
      <c r="AG549" s="95"/>
      <c r="AH549" s="95"/>
      <c r="AI549" s="95"/>
      <c r="AJ549" s="95"/>
      <c r="AK549" s="95"/>
      <c r="AL549" s="95"/>
      <c r="AM549" s="95"/>
      <c r="BD549" s="30"/>
      <c r="BE549" s="30"/>
      <c r="BF549" s="30"/>
      <c r="BG549" s="30"/>
      <c r="BH549" s="30"/>
      <c r="BI549" s="30"/>
      <c r="BJ549" s="30"/>
      <c r="BK549" s="30"/>
      <c r="BL549" s="30"/>
      <c r="BM549" s="30"/>
      <c r="BN549" s="105"/>
      <c r="BW549" s="1"/>
    </row>
    <row r="550" spans="1:75" s="32" customFormat="1" ht="15.6" hidden="1">
      <c r="A550" s="20" t="str">
        <f t="shared" si="8"/>
        <v/>
      </c>
      <c r="B550" s="153"/>
      <c r="C550" s="21"/>
      <c r="D550" s="20" t="str">
        <f>IFERROR(VLOOKUP(FORMULACIÓN!C550,Lists!$A$2:$B$6,2,FALSE),"")</f>
        <v/>
      </c>
      <c r="E550" s="21"/>
      <c r="F550" s="21"/>
      <c r="G550" s="21"/>
      <c r="H550" s="21"/>
      <c r="I550" s="47"/>
      <c r="J550" s="104"/>
      <c r="K550" s="47"/>
      <c r="L550" s="21"/>
      <c r="M550" s="125"/>
      <c r="N550" s="24"/>
      <c r="O550" s="21"/>
      <c r="P550" s="21"/>
      <c r="Q550" s="21"/>
      <c r="R550" s="21"/>
      <c r="S550" s="21"/>
      <c r="T550" s="21"/>
      <c r="U550" s="21"/>
      <c r="V550" s="21"/>
      <c r="W550" s="21"/>
      <c r="X550" s="21" t="str">
        <f ca="1">IFERROR(IF($T550=Lists!$S$2,SUM(FORMULACIÓN!U550:W550),IF(FORMULACIÓN!$T550=Lists!$S$3,SUM(FORMULACIÓN!V550:W550),IF(FORMULACIÓN!$T550=Lists!$S$4,AVERAGE(FORMULACIÓN!V550:W550),IF(FORMULACIÓN!$T550=Lists!$S$5,OFFSET(U550,0,COUNTA(V550:W550)),IF(FORMULACIÓN!$T550=Lists!$S$6,AVERAGE(V550:W550),""))))),"")</f>
        <v/>
      </c>
      <c r="Y550" s="20" t="str">
        <f ca="1">IF($R550=Lists!$R$3,TEXT(FORMULACIÓN!X550,"00,00%"),IF(FORMULACIÓN!X550=0,0,TEXT(FORMULACIÓN!X550,"##.###")))</f>
        <v/>
      </c>
      <c r="Z550" s="93"/>
      <c r="AA550" s="94"/>
      <c r="AB550" s="95"/>
      <c r="AC550" s="95"/>
      <c r="AD550" s="95"/>
      <c r="AE550" s="95"/>
      <c r="AF550" s="95"/>
      <c r="AG550" s="95"/>
      <c r="AH550" s="95"/>
      <c r="AI550" s="95"/>
      <c r="AJ550" s="95"/>
      <c r="AK550" s="95"/>
      <c r="AL550" s="95"/>
      <c r="AM550" s="95"/>
      <c r="BD550" s="30"/>
      <c r="BE550" s="30"/>
      <c r="BF550" s="30"/>
      <c r="BG550" s="30"/>
      <c r="BH550" s="30"/>
      <c r="BI550" s="30"/>
      <c r="BJ550" s="30"/>
      <c r="BK550" s="30"/>
      <c r="BL550" s="30"/>
      <c r="BM550" s="30"/>
      <c r="BN550" s="105"/>
      <c r="BW550" s="1"/>
    </row>
    <row r="551" spans="1:75" s="32" customFormat="1" ht="15.6" hidden="1">
      <c r="A551" s="20" t="str">
        <f t="shared" si="8"/>
        <v/>
      </c>
      <c r="B551" s="153"/>
      <c r="C551" s="21"/>
      <c r="D551" s="20" t="str">
        <f>IFERROR(VLOOKUP(FORMULACIÓN!C551,Lists!$A$2:$B$6,2,FALSE),"")</f>
        <v/>
      </c>
      <c r="E551" s="21"/>
      <c r="F551" s="21"/>
      <c r="G551" s="21"/>
      <c r="H551" s="21"/>
      <c r="I551" s="47"/>
      <c r="J551" s="104"/>
      <c r="K551" s="47"/>
      <c r="L551" s="21"/>
      <c r="M551" s="125"/>
      <c r="N551" s="24"/>
      <c r="O551" s="21"/>
      <c r="P551" s="21"/>
      <c r="Q551" s="21"/>
      <c r="R551" s="21"/>
      <c r="S551" s="21"/>
      <c r="T551" s="21"/>
      <c r="U551" s="21"/>
      <c r="V551" s="21"/>
      <c r="W551" s="21"/>
      <c r="X551" s="21" t="str">
        <f ca="1">IFERROR(IF($T551=Lists!$S$2,SUM(FORMULACIÓN!U551:W551),IF(FORMULACIÓN!$T551=Lists!$S$3,SUM(FORMULACIÓN!V551:W551),IF(FORMULACIÓN!$T551=Lists!$S$4,AVERAGE(FORMULACIÓN!V551:W551),IF(FORMULACIÓN!$T551=Lists!$S$5,OFFSET(U551,0,COUNTA(V551:W551)),IF(FORMULACIÓN!$T551=Lists!$S$6,AVERAGE(V551:W551),""))))),"")</f>
        <v/>
      </c>
      <c r="Y551" s="20" t="str">
        <f ca="1">IF($R551=Lists!$R$3,TEXT(FORMULACIÓN!X551,"00,00%"),IF(FORMULACIÓN!X551=0,0,TEXT(FORMULACIÓN!X551,"##.###")))</f>
        <v/>
      </c>
      <c r="Z551" s="93"/>
      <c r="AA551" s="94"/>
      <c r="AB551" s="95"/>
      <c r="AC551" s="95"/>
      <c r="AD551" s="95"/>
      <c r="AE551" s="95"/>
      <c r="AF551" s="95"/>
      <c r="AG551" s="95"/>
      <c r="AH551" s="95"/>
      <c r="AI551" s="95"/>
      <c r="AJ551" s="95"/>
      <c r="AK551" s="95"/>
      <c r="AL551" s="95"/>
      <c r="AM551" s="95"/>
      <c r="BD551" s="30"/>
      <c r="BE551" s="30"/>
      <c r="BF551" s="30"/>
      <c r="BG551" s="30"/>
      <c r="BH551" s="30"/>
      <c r="BI551" s="30"/>
      <c r="BJ551" s="30"/>
      <c r="BK551" s="30"/>
      <c r="BL551" s="30"/>
      <c r="BM551" s="30"/>
      <c r="BN551" s="105"/>
      <c r="BW551" s="1"/>
    </row>
    <row r="552" spans="1:75" s="32" customFormat="1" ht="15.6" hidden="1">
      <c r="A552" s="20" t="str">
        <f t="shared" si="8"/>
        <v/>
      </c>
      <c r="B552" s="153"/>
      <c r="C552" s="21"/>
      <c r="D552" s="20" t="str">
        <f>IFERROR(VLOOKUP(FORMULACIÓN!C552,Lists!$A$2:$B$6,2,FALSE),"")</f>
        <v/>
      </c>
      <c r="E552" s="21"/>
      <c r="F552" s="21"/>
      <c r="G552" s="21"/>
      <c r="H552" s="21"/>
      <c r="I552" s="47"/>
      <c r="J552" s="104"/>
      <c r="K552" s="47"/>
      <c r="L552" s="21"/>
      <c r="M552" s="125"/>
      <c r="N552" s="24"/>
      <c r="O552" s="21"/>
      <c r="P552" s="21"/>
      <c r="Q552" s="21"/>
      <c r="R552" s="21"/>
      <c r="S552" s="21"/>
      <c r="T552" s="21"/>
      <c r="U552" s="21"/>
      <c r="V552" s="21"/>
      <c r="W552" s="21"/>
      <c r="X552" s="21" t="str">
        <f ca="1">IFERROR(IF($T552=Lists!$S$2,SUM(FORMULACIÓN!U552:W552),IF(FORMULACIÓN!$T552=Lists!$S$3,SUM(FORMULACIÓN!V552:W552),IF(FORMULACIÓN!$T552=Lists!$S$4,AVERAGE(FORMULACIÓN!V552:W552),IF(FORMULACIÓN!$T552=Lists!$S$5,OFFSET(U552,0,COUNTA(V552:W552)),IF(FORMULACIÓN!$T552=Lists!$S$6,AVERAGE(V552:W552),""))))),"")</f>
        <v/>
      </c>
      <c r="Y552" s="20" t="str">
        <f ca="1">IF($R552=Lists!$R$3,TEXT(FORMULACIÓN!X552,"00,00%"),IF(FORMULACIÓN!X552=0,0,TEXT(FORMULACIÓN!X552,"##.###")))</f>
        <v/>
      </c>
      <c r="Z552" s="93"/>
      <c r="AA552" s="94"/>
      <c r="AB552" s="95"/>
      <c r="AC552" s="95"/>
      <c r="AD552" s="95"/>
      <c r="AE552" s="95"/>
      <c r="AF552" s="95"/>
      <c r="AG552" s="95"/>
      <c r="AH552" s="95"/>
      <c r="AI552" s="95"/>
      <c r="AJ552" s="95"/>
      <c r="AK552" s="95"/>
      <c r="AL552" s="95"/>
      <c r="AM552" s="95"/>
      <c r="BD552" s="30"/>
      <c r="BE552" s="30"/>
      <c r="BF552" s="30"/>
      <c r="BG552" s="30"/>
      <c r="BH552" s="30"/>
      <c r="BI552" s="30"/>
      <c r="BJ552" s="30"/>
      <c r="BK552" s="30"/>
      <c r="BL552" s="30"/>
      <c r="BM552" s="30"/>
      <c r="BN552" s="105"/>
      <c r="BW552" s="1"/>
    </row>
    <row r="553" spans="1:75" s="32" customFormat="1" ht="15.6" hidden="1">
      <c r="A553" s="20" t="str">
        <f t="shared" si="8"/>
        <v/>
      </c>
      <c r="B553" s="153"/>
      <c r="C553" s="21"/>
      <c r="D553" s="20" t="str">
        <f>IFERROR(VLOOKUP(FORMULACIÓN!C553,Lists!$A$2:$B$6,2,FALSE),"")</f>
        <v/>
      </c>
      <c r="E553" s="21"/>
      <c r="F553" s="21"/>
      <c r="G553" s="21"/>
      <c r="H553" s="21"/>
      <c r="I553" s="47"/>
      <c r="J553" s="104"/>
      <c r="K553" s="47"/>
      <c r="L553" s="21"/>
      <c r="M553" s="125"/>
      <c r="N553" s="24"/>
      <c r="O553" s="21"/>
      <c r="P553" s="21"/>
      <c r="Q553" s="21"/>
      <c r="R553" s="21"/>
      <c r="S553" s="21"/>
      <c r="T553" s="21"/>
      <c r="U553" s="21"/>
      <c r="V553" s="21"/>
      <c r="W553" s="21"/>
      <c r="X553" s="21" t="str">
        <f ca="1">IFERROR(IF($T553=Lists!$S$2,SUM(FORMULACIÓN!U553:W553),IF(FORMULACIÓN!$T553=Lists!$S$3,SUM(FORMULACIÓN!V553:W553),IF(FORMULACIÓN!$T553=Lists!$S$4,AVERAGE(FORMULACIÓN!V553:W553),IF(FORMULACIÓN!$T553=Lists!$S$5,OFFSET(U553,0,COUNTA(V553:W553)),IF(FORMULACIÓN!$T553=Lists!$S$6,AVERAGE(V553:W553),""))))),"")</f>
        <v/>
      </c>
      <c r="Y553" s="20" t="str">
        <f ca="1">IF($R553=Lists!$R$3,TEXT(FORMULACIÓN!X553,"00,00%"),IF(FORMULACIÓN!X553=0,0,TEXT(FORMULACIÓN!X553,"##.###")))</f>
        <v/>
      </c>
      <c r="Z553" s="93"/>
      <c r="AA553" s="94"/>
      <c r="AB553" s="95"/>
      <c r="AC553" s="95"/>
      <c r="AD553" s="95"/>
      <c r="AE553" s="95"/>
      <c r="AF553" s="95"/>
      <c r="AG553" s="95"/>
      <c r="AH553" s="95"/>
      <c r="AI553" s="95"/>
      <c r="AJ553" s="95"/>
      <c r="AK553" s="95"/>
      <c r="AL553" s="95"/>
      <c r="AM553" s="95"/>
      <c r="BD553" s="30"/>
      <c r="BE553" s="30"/>
      <c r="BF553" s="30"/>
      <c r="BG553" s="30"/>
      <c r="BH553" s="30"/>
      <c r="BI553" s="30"/>
      <c r="BJ553" s="30"/>
      <c r="BK553" s="30"/>
      <c r="BL553" s="30"/>
      <c r="BM553" s="30"/>
      <c r="BN553" s="105"/>
      <c r="BW553" s="1"/>
    </row>
    <row r="554" spans="1:75" s="32" customFormat="1" ht="15.6" hidden="1">
      <c r="A554" s="20" t="str">
        <f t="shared" si="8"/>
        <v/>
      </c>
      <c r="B554" s="153"/>
      <c r="C554" s="21"/>
      <c r="D554" s="20" t="str">
        <f>IFERROR(VLOOKUP(FORMULACIÓN!C554,Lists!$A$2:$B$6,2,FALSE),"")</f>
        <v/>
      </c>
      <c r="E554" s="21"/>
      <c r="F554" s="21"/>
      <c r="G554" s="21"/>
      <c r="H554" s="21"/>
      <c r="I554" s="47"/>
      <c r="J554" s="104"/>
      <c r="K554" s="47"/>
      <c r="L554" s="21"/>
      <c r="M554" s="125"/>
      <c r="N554" s="24"/>
      <c r="O554" s="21"/>
      <c r="P554" s="21"/>
      <c r="Q554" s="21"/>
      <c r="R554" s="21"/>
      <c r="S554" s="21"/>
      <c r="T554" s="21"/>
      <c r="U554" s="21"/>
      <c r="V554" s="21"/>
      <c r="W554" s="21"/>
      <c r="X554" s="21" t="str">
        <f ca="1">IFERROR(IF($T554=Lists!$S$2,SUM(FORMULACIÓN!U554:W554),IF(FORMULACIÓN!$T554=Lists!$S$3,SUM(FORMULACIÓN!V554:W554),IF(FORMULACIÓN!$T554=Lists!$S$4,AVERAGE(FORMULACIÓN!V554:W554),IF(FORMULACIÓN!$T554=Lists!$S$5,OFFSET(U554,0,COUNTA(V554:W554)),IF(FORMULACIÓN!$T554=Lists!$S$6,AVERAGE(V554:W554),""))))),"")</f>
        <v/>
      </c>
      <c r="Y554" s="20" t="str">
        <f ca="1">IF($R554=Lists!$R$3,TEXT(FORMULACIÓN!X554,"00,00%"),IF(FORMULACIÓN!X554=0,0,TEXT(FORMULACIÓN!X554,"##.###")))</f>
        <v/>
      </c>
      <c r="Z554" s="93"/>
      <c r="AA554" s="94"/>
      <c r="AB554" s="95"/>
      <c r="AC554" s="95"/>
      <c r="AD554" s="95"/>
      <c r="AE554" s="95"/>
      <c r="AF554" s="95"/>
      <c r="AG554" s="95"/>
      <c r="AH554" s="95"/>
      <c r="AI554" s="95"/>
      <c r="AJ554" s="95"/>
      <c r="AK554" s="95"/>
      <c r="AL554" s="95"/>
      <c r="AM554" s="95"/>
      <c r="BD554" s="30"/>
      <c r="BE554" s="30"/>
      <c r="BF554" s="30"/>
      <c r="BG554" s="30"/>
      <c r="BH554" s="30"/>
      <c r="BI554" s="30"/>
      <c r="BJ554" s="30"/>
      <c r="BK554" s="30"/>
      <c r="BL554" s="30"/>
      <c r="BM554" s="30"/>
      <c r="BN554" s="105"/>
      <c r="BW554" s="1"/>
    </row>
    <row r="555" spans="1:75" s="32" customFormat="1" ht="15.6" hidden="1">
      <c r="A555" s="20" t="str">
        <f t="shared" si="8"/>
        <v/>
      </c>
      <c r="B555" s="153"/>
      <c r="C555" s="21"/>
      <c r="D555" s="20" t="str">
        <f>IFERROR(VLOOKUP(FORMULACIÓN!C555,Lists!$A$2:$B$6,2,FALSE),"")</f>
        <v/>
      </c>
      <c r="E555" s="21"/>
      <c r="F555" s="21"/>
      <c r="G555" s="21"/>
      <c r="H555" s="21"/>
      <c r="I555" s="47"/>
      <c r="J555" s="104"/>
      <c r="K555" s="47"/>
      <c r="L555" s="21"/>
      <c r="M555" s="125"/>
      <c r="N555" s="24"/>
      <c r="O555" s="21"/>
      <c r="P555" s="21"/>
      <c r="Q555" s="21"/>
      <c r="R555" s="21"/>
      <c r="S555" s="21"/>
      <c r="T555" s="21"/>
      <c r="U555" s="21"/>
      <c r="V555" s="21"/>
      <c r="W555" s="21"/>
      <c r="X555" s="21" t="str">
        <f ca="1">IFERROR(IF($T555=Lists!$S$2,SUM(FORMULACIÓN!U555:W555),IF(FORMULACIÓN!$T555=Lists!$S$3,SUM(FORMULACIÓN!V555:W555),IF(FORMULACIÓN!$T555=Lists!$S$4,AVERAGE(FORMULACIÓN!V555:W555),IF(FORMULACIÓN!$T555=Lists!$S$5,OFFSET(U555,0,COUNTA(V555:W555)),IF(FORMULACIÓN!$T555=Lists!$S$6,AVERAGE(V555:W555),""))))),"")</f>
        <v/>
      </c>
      <c r="Y555" s="20" t="str">
        <f ca="1">IF($R555=Lists!$R$3,TEXT(FORMULACIÓN!X555,"00,00%"),IF(FORMULACIÓN!X555=0,0,TEXT(FORMULACIÓN!X555,"##.###")))</f>
        <v/>
      </c>
      <c r="Z555" s="93"/>
      <c r="AA555" s="94"/>
      <c r="AB555" s="95"/>
      <c r="AC555" s="95"/>
      <c r="AD555" s="95"/>
      <c r="AE555" s="95"/>
      <c r="AF555" s="95"/>
      <c r="AG555" s="95"/>
      <c r="AH555" s="95"/>
      <c r="AI555" s="95"/>
      <c r="AJ555" s="95"/>
      <c r="AK555" s="95"/>
      <c r="AL555" s="95"/>
      <c r="AM555" s="95"/>
      <c r="BD555" s="30"/>
      <c r="BE555" s="30"/>
      <c r="BF555" s="30"/>
      <c r="BG555" s="30"/>
      <c r="BH555" s="30"/>
      <c r="BI555" s="30"/>
      <c r="BJ555" s="30"/>
      <c r="BK555" s="30"/>
      <c r="BL555" s="30"/>
      <c r="BM555" s="30"/>
      <c r="BN555" s="105"/>
      <c r="BW555" s="1"/>
    </row>
    <row r="556" spans="1:75" s="32" customFormat="1" ht="15.6" hidden="1">
      <c r="A556" s="20" t="str">
        <f t="shared" si="8"/>
        <v/>
      </c>
      <c r="B556" s="153"/>
      <c r="C556" s="21"/>
      <c r="D556" s="20" t="str">
        <f>IFERROR(VLOOKUP(FORMULACIÓN!C556,Lists!$A$2:$B$6,2,FALSE),"")</f>
        <v/>
      </c>
      <c r="E556" s="21"/>
      <c r="F556" s="21"/>
      <c r="G556" s="21"/>
      <c r="H556" s="21"/>
      <c r="I556" s="47"/>
      <c r="J556" s="104"/>
      <c r="K556" s="47"/>
      <c r="L556" s="21"/>
      <c r="M556" s="125"/>
      <c r="N556" s="24"/>
      <c r="O556" s="21"/>
      <c r="P556" s="21"/>
      <c r="Q556" s="21"/>
      <c r="R556" s="21"/>
      <c r="S556" s="21"/>
      <c r="T556" s="21"/>
      <c r="U556" s="21"/>
      <c r="V556" s="21"/>
      <c r="W556" s="21"/>
      <c r="X556" s="21" t="str">
        <f ca="1">IFERROR(IF($T556=Lists!$S$2,SUM(FORMULACIÓN!U556:W556),IF(FORMULACIÓN!$T556=Lists!$S$3,SUM(FORMULACIÓN!V556:W556),IF(FORMULACIÓN!$T556=Lists!$S$4,AVERAGE(FORMULACIÓN!V556:W556),IF(FORMULACIÓN!$T556=Lists!$S$5,OFFSET(U556,0,COUNTA(V556:W556)),IF(FORMULACIÓN!$T556=Lists!$S$6,AVERAGE(V556:W556),""))))),"")</f>
        <v/>
      </c>
      <c r="Y556" s="20" t="str">
        <f ca="1">IF($R556=Lists!$R$3,TEXT(FORMULACIÓN!X556,"00,00%"),IF(FORMULACIÓN!X556=0,0,TEXT(FORMULACIÓN!X556,"##.###")))</f>
        <v/>
      </c>
      <c r="Z556" s="93"/>
      <c r="AA556" s="94"/>
      <c r="AB556" s="95"/>
      <c r="AC556" s="95"/>
      <c r="AD556" s="95"/>
      <c r="AE556" s="95"/>
      <c r="AF556" s="95"/>
      <c r="AG556" s="95"/>
      <c r="AH556" s="95"/>
      <c r="AI556" s="95"/>
      <c r="AJ556" s="95"/>
      <c r="AK556" s="95"/>
      <c r="AL556" s="95"/>
      <c r="AM556" s="95"/>
      <c r="BD556" s="30"/>
      <c r="BE556" s="30"/>
      <c r="BF556" s="30"/>
      <c r="BG556" s="30"/>
      <c r="BH556" s="30"/>
      <c r="BI556" s="30"/>
      <c r="BJ556" s="30"/>
      <c r="BK556" s="30"/>
      <c r="BL556" s="30"/>
      <c r="BM556" s="30"/>
      <c r="BN556" s="105"/>
      <c r="BW556" s="1"/>
    </row>
    <row r="557" spans="1:75" s="32" customFormat="1" ht="15.6" hidden="1">
      <c r="A557" s="20" t="str">
        <f t="shared" si="8"/>
        <v/>
      </c>
      <c r="B557" s="153"/>
      <c r="C557" s="21"/>
      <c r="D557" s="20" t="str">
        <f>IFERROR(VLOOKUP(FORMULACIÓN!C557,Lists!$A$2:$B$6,2,FALSE),"")</f>
        <v/>
      </c>
      <c r="E557" s="21"/>
      <c r="F557" s="21"/>
      <c r="G557" s="21"/>
      <c r="H557" s="21"/>
      <c r="I557" s="47"/>
      <c r="J557" s="104"/>
      <c r="K557" s="47"/>
      <c r="L557" s="21"/>
      <c r="M557" s="125"/>
      <c r="N557" s="24"/>
      <c r="O557" s="21"/>
      <c r="P557" s="21"/>
      <c r="Q557" s="21"/>
      <c r="R557" s="21"/>
      <c r="S557" s="21"/>
      <c r="T557" s="21"/>
      <c r="U557" s="21"/>
      <c r="V557" s="21"/>
      <c r="W557" s="21"/>
      <c r="X557" s="21" t="str">
        <f ca="1">IFERROR(IF($T557=Lists!$S$2,SUM(FORMULACIÓN!U557:W557),IF(FORMULACIÓN!$T557=Lists!$S$3,SUM(FORMULACIÓN!V557:W557),IF(FORMULACIÓN!$T557=Lists!$S$4,AVERAGE(FORMULACIÓN!V557:W557),IF(FORMULACIÓN!$T557=Lists!$S$5,OFFSET(U557,0,COUNTA(V557:W557)),IF(FORMULACIÓN!$T557=Lists!$S$6,AVERAGE(V557:W557),""))))),"")</f>
        <v/>
      </c>
      <c r="Y557" s="20" t="str">
        <f ca="1">IF($R557=Lists!$R$3,TEXT(FORMULACIÓN!X557,"00,00%"),IF(FORMULACIÓN!X557=0,0,TEXT(FORMULACIÓN!X557,"##.###")))</f>
        <v/>
      </c>
      <c r="Z557" s="93"/>
      <c r="AA557" s="94"/>
      <c r="AB557" s="95"/>
      <c r="AC557" s="95"/>
      <c r="AD557" s="95"/>
      <c r="AE557" s="95"/>
      <c r="AF557" s="95"/>
      <c r="AG557" s="95"/>
      <c r="AH557" s="95"/>
      <c r="AI557" s="95"/>
      <c r="AJ557" s="95"/>
      <c r="AK557" s="95"/>
      <c r="AL557" s="95"/>
      <c r="AM557" s="95"/>
      <c r="BD557" s="30"/>
      <c r="BE557" s="30"/>
      <c r="BF557" s="30"/>
      <c r="BG557" s="30"/>
      <c r="BH557" s="30"/>
      <c r="BI557" s="30"/>
      <c r="BJ557" s="30"/>
      <c r="BK557" s="30"/>
      <c r="BL557" s="30"/>
      <c r="BM557" s="30"/>
      <c r="BN557" s="105"/>
      <c r="BW557" s="1"/>
    </row>
    <row r="558" spans="1:75" s="32" customFormat="1" ht="15.6" hidden="1">
      <c r="A558" s="20" t="str">
        <f t="shared" si="8"/>
        <v/>
      </c>
      <c r="B558" s="153"/>
      <c r="C558" s="21"/>
      <c r="D558" s="20" t="str">
        <f>IFERROR(VLOOKUP(FORMULACIÓN!C558,Lists!$A$2:$B$6,2,FALSE),"")</f>
        <v/>
      </c>
      <c r="E558" s="21"/>
      <c r="F558" s="21"/>
      <c r="G558" s="21"/>
      <c r="H558" s="21"/>
      <c r="I558" s="47"/>
      <c r="J558" s="104"/>
      <c r="K558" s="47"/>
      <c r="L558" s="21"/>
      <c r="M558" s="125"/>
      <c r="N558" s="24"/>
      <c r="O558" s="21"/>
      <c r="P558" s="21"/>
      <c r="Q558" s="21"/>
      <c r="R558" s="21"/>
      <c r="S558" s="21"/>
      <c r="T558" s="21"/>
      <c r="U558" s="21"/>
      <c r="V558" s="21"/>
      <c r="W558" s="21"/>
      <c r="X558" s="21" t="str">
        <f ca="1">IFERROR(IF($T558=Lists!$S$2,SUM(FORMULACIÓN!U558:W558),IF(FORMULACIÓN!$T558=Lists!$S$3,SUM(FORMULACIÓN!V558:W558),IF(FORMULACIÓN!$T558=Lists!$S$4,AVERAGE(FORMULACIÓN!V558:W558),IF(FORMULACIÓN!$T558=Lists!$S$5,OFFSET(U558,0,COUNTA(V558:W558)),IF(FORMULACIÓN!$T558=Lists!$S$6,AVERAGE(V558:W558),""))))),"")</f>
        <v/>
      </c>
      <c r="Y558" s="20" t="str">
        <f ca="1">IF($R558=Lists!$R$3,TEXT(FORMULACIÓN!X558,"00,00%"),IF(FORMULACIÓN!X558=0,0,TEXT(FORMULACIÓN!X558,"##.###")))</f>
        <v/>
      </c>
      <c r="Z558" s="93"/>
      <c r="AA558" s="94"/>
      <c r="AB558" s="95"/>
      <c r="AC558" s="95"/>
      <c r="AD558" s="95"/>
      <c r="AE558" s="95"/>
      <c r="AF558" s="95"/>
      <c r="AG558" s="95"/>
      <c r="AH558" s="95"/>
      <c r="AI558" s="95"/>
      <c r="AJ558" s="95"/>
      <c r="AK558" s="95"/>
      <c r="AL558" s="95"/>
      <c r="AM558" s="95"/>
      <c r="BD558" s="30"/>
      <c r="BE558" s="30"/>
      <c r="BF558" s="30"/>
      <c r="BG558" s="30"/>
      <c r="BH558" s="30"/>
      <c r="BI558" s="30"/>
      <c r="BJ558" s="30"/>
      <c r="BK558" s="30"/>
      <c r="BL558" s="30"/>
      <c r="BM558" s="30"/>
      <c r="BN558" s="105"/>
      <c r="BW558" s="1"/>
    </row>
    <row r="559" spans="1:75" s="32" customFormat="1" ht="15.6" hidden="1">
      <c r="A559" s="20" t="str">
        <f t="shared" si="8"/>
        <v/>
      </c>
      <c r="B559" s="153"/>
      <c r="C559" s="21"/>
      <c r="D559" s="20" t="str">
        <f>IFERROR(VLOOKUP(FORMULACIÓN!C559,Lists!$A$2:$B$6,2,FALSE),"")</f>
        <v/>
      </c>
      <c r="E559" s="21"/>
      <c r="F559" s="21"/>
      <c r="G559" s="21"/>
      <c r="H559" s="21"/>
      <c r="I559" s="47"/>
      <c r="J559" s="104"/>
      <c r="K559" s="47"/>
      <c r="L559" s="21"/>
      <c r="M559" s="125"/>
      <c r="N559" s="24"/>
      <c r="O559" s="21"/>
      <c r="P559" s="21"/>
      <c r="Q559" s="21"/>
      <c r="R559" s="21"/>
      <c r="S559" s="21"/>
      <c r="T559" s="21"/>
      <c r="U559" s="21"/>
      <c r="V559" s="21"/>
      <c r="W559" s="21"/>
      <c r="X559" s="21" t="str">
        <f ca="1">IFERROR(IF($T559=Lists!$S$2,SUM(FORMULACIÓN!U559:W559),IF(FORMULACIÓN!$T559=Lists!$S$3,SUM(FORMULACIÓN!V559:W559),IF(FORMULACIÓN!$T559=Lists!$S$4,AVERAGE(FORMULACIÓN!V559:W559),IF(FORMULACIÓN!$T559=Lists!$S$5,OFFSET(U559,0,COUNTA(V559:W559)),IF(FORMULACIÓN!$T559=Lists!$S$6,AVERAGE(V559:W559),""))))),"")</f>
        <v/>
      </c>
      <c r="Y559" s="20" t="str">
        <f ca="1">IF($R559=Lists!$R$3,TEXT(FORMULACIÓN!X559,"00,00%"),IF(FORMULACIÓN!X559=0,0,TEXT(FORMULACIÓN!X559,"##.###")))</f>
        <v/>
      </c>
      <c r="Z559" s="93"/>
      <c r="AA559" s="94"/>
      <c r="AB559" s="95"/>
      <c r="AC559" s="95"/>
      <c r="AD559" s="95"/>
      <c r="AE559" s="95"/>
      <c r="AF559" s="95"/>
      <c r="AG559" s="95"/>
      <c r="AH559" s="95"/>
      <c r="AI559" s="95"/>
      <c r="AJ559" s="95"/>
      <c r="AK559" s="95"/>
      <c r="AL559" s="95"/>
      <c r="AM559" s="95"/>
      <c r="BD559" s="30"/>
      <c r="BE559" s="30"/>
      <c r="BF559" s="30"/>
      <c r="BG559" s="30"/>
      <c r="BH559" s="30"/>
      <c r="BI559" s="30"/>
      <c r="BJ559" s="30"/>
      <c r="BK559" s="30"/>
      <c r="BL559" s="30"/>
      <c r="BM559" s="30"/>
      <c r="BN559" s="105"/>
      <c r="BW559" s="1"/>
    </row>
    <row r="560" spans="1:75" s="32" customFormat="1" ht="15.6" hidden="1">
      <c r="A560" s="20" t="str">
        <f t="shared" si="8"/>
        <v/>
      </c>
      <c r="B560" s="153"/>
      <c r="C560" s="21"/>
      <c r="D560" s="20" t="str">
        <f>IFERROR(VLOOKUP(FORMULACIÓN!C560,Lists!$A$2:$B$6,2,FALSE),"")</f>
        <v/>
      </c>
      <c r="E560" s="21"/>
      <c r="F560" s="21"/>
      <c r="G560" s="21"/>
      <c r="H560" s="21"/>
      <c r="I560" s="47"/>
      <c r="J560" s="104"/>
      <c r="K560" s="47"/>
      <c r="L560" s="21"/>
      <c r="M560" s="125"/>
      <c r="N560" s="24"/>
      <c r="O560" s="21"/>
      <c r="P560" s="21"/>
      <c r="Q560" s="21"/>
      <c r="R560" s="21"/>
      <c r="S560" s="21"/>
      <c r="T560" s="21"/>
      <c r="U560" s="21"/>
      <c r="V560" s="21"/>
      <c r="W560" s="21"/>
      <c r="X560" s="21" t="str">
        <f ca="1">IFERROR(IF($T560=Lists!$S$2,SUM(FORMULACIÓN!U560:W560),IF(FORMULACIÓN!$T560=Lists!$S$3,SUM(FORMULACIÓN!V560:W560),IF(FORMULACIÓN!$T560=Lists!$S$4,AVERAGE(FORMULACIÓN!V560:W560),IF(FORMULACIÓN!$T560=Lists!$S$5,OFFSET(U560,0,COUNTA(V560:W560)),IF(FORMULACIÓN!$T560=Lists!$S$6,AVERAGE(V560:W560),""))))),"")</f>
        <v/>
      </c>
      <c r="Y560" s="20" t="str">
        <f ca="1">IF($R560=Lists!$R$3,TEXT(FORMULACIÓN!X560,"00,00%"),IF(FORMULACIÓN!X560=0,0,TEXT(FORMULACIÓN!X560,"##.###")))</f>
        <v/>
      </c>
      <c r="Z560" s="93"/>
      <c r="AA560" s="94"/>
      <c r="AB560" s="95"/>
      <c r="AC560" s="95"/>
      <c r="AD560" s="95"/>
      <c r="AE560" s="95"/>
      <c r="AF560" s="95"/>
      <c r="AG560" s="95"/>
      <c r="AH560" s="95"/>
      <c r="AI560" s="95"/>
      <c r="AJ560" s="95"/>
      <c r="AK560" s="95"/>
      <c r="AL560" s="95"/>
      <c r="AM560" s="95"/>
      <c r="BD560" s="30"/>
      <c r="BE560" s="30"/>
      <c r="BF560" s="30"/>
      <c r="BG560" s="30"/>
      <c r="BH560" s="30"/>
      <c r="BI560" s="30"/>
      <c r="BJ560" s="30"/>
      <c r="BK560" s="30"/>
      <c r="BL560" s="30"/>
      <c r="BM560" s="30"/>
      <c r="BN560" s="105"/>
      <c r="BW560" s="1"/>
    </row>
    <row r="561" spans="1:75" s="32" customFormat="1" ht="15.6" hidden="1">
      <c r="A561" s="20" t="str">
        <f t="shared" si="8"/>
        <v/>
      </c>
      <c r="B561" s="153"/>
      <c r="C561" s="21"/>
      <c r="D561" s="20" t="str">
        <f>IFERROR(VLOOKUP(FORMULACIÓN!C561,Lists!$A$2:$B$6,2,FALSE),"")</f>
        <v/>
      </c>
      <c r="E561" s="21"/>
      <c r="F561" s="21"/>
      <c r="G561" s="21"/>
      <c r="H561" s="21"/>
      <c r="I561" s="47"/>
      <c r="J561" s="104"/>
      <c r="K561" s="47"/>
      <c r="L561" s="21"/>
      <c r="M561" s="125"/>
      <c r="N561" s="24"/>
      <c r="O561" s="21"/>
      <c r="P561" s="21"/>
      <c r="Q561" s="21"/>
      <c r="R561" s="21"/>
      <c r="S561" s="21"/>
      <c r="T561" s="21"/>
      <c r="U561" s="21"/>
      <c r="V561" s="21"/>
      <c r="W561" s="21"/>
      <c r="X561" s="21" t="str">
        <f ca="1">IFERROR(IF($T561=Lists!$S$2,SUM(FORMULACIÓN!U561:W561),IF(FORMULACIÓN!$T561=Lists!$S$3,SUM(FORMULACIÓN!V561:W561),IF(FORMULACIÓN!$T561=Lists!$S$4,AVERAGE(FORMULACIÓN!V561:W561),IF(FORMULACIÓN!$T561=Lists!$S$5,OFFSET(U561,0,COUNTA(V561:W561)),IF(FORMULACIÓN!$T561=Lists!$S$6,AVERAGE(V561:W561),""))))),"")</f>
        <v/>
      </c>
      <c r="Y561" s="20" t="str">
        <f ca="1">IF($R561=Lists!$R$3,TEXT(FORMULACIÓN!X561,"00,00%"),IF(FORMULACIÓN!X561=0,0,TEXT(FORMULACIÓN!X561,"##.###")))</f>
        <v/>
      </c>
      <c r="Z561" s="93"/>
      <c r="AA561" s="94"/>
      <c r="AB561" s="95"/>
      <c r="AC561" s="95"/>
      <c r="AD561" s="95"/>
      <c r="AE561" s="95"/>
      <c r="AF561" s="95"/>
      <c r="AG561" s="95"/>
      <c r="AH561" s="95"/>
      <c r="AI561" s="95"/>
      <c r="AJ561" s="95"/>
      <c r="AK561" s="95"/>
      <c r="AL561" s="95"/>
      <c r="AM561" s="95"/>
      <c r="BD561" s="30"/>
      <c r="BE561" s="30"/>
      <c r="BF561" s="30"/>
      <c r="BG561" s="30"/>
      <c r="BH561" s="30"/>
      <c r="BI561" s="30"/>
      <c r="BJ561" s="30"/>
      <c r="BK561" s="30"/>
      <c r="BL561" s="30"/>
      <c r="BM561" s="30"/>
      <c r="BN561" s="105"/>
      <c r="BW561" s="1"/>
    </row>
    <row r="562" spans="1:75" s="32" customFormat="1" ht="15.6" hidden="1">
      <c r="A562" s="20" t="str">
        <f t="shared" si="8"/>
        <v/>
      </c>
      <c r="B562" s="153"/>
      <c r="C562" s="21"/>
      <c r="D562" s="20" t="str">
        <f>IFERROR(VLOOKUP(FORMULACIÓN!C562,Lists!$A$2:$B$6,2,FALSE),"")</f>
        <v/>
      </c>
      <c r="E562" s="21"/>
      <c r="F562" s="21"/>
      <c r="G562" s="21"/>
      <c r="H562" s="21"/>
      <c r="I562" s="47"/>
      <c r="J562" s="104"/>
      <c r="K562" s="47"/>
      <c r="L562" s="21"/>
      <c r="M562" s="125"/>
      <c r="N562" s="24"/>
      <c r="O562" s="21"/>
      <c r="P562" s="21"/>
      <c r="Q562" s="21"/>
      <c r="R562" s="21"/>
      <c r="S562" s="21"/>
      <c r="T562" s="21"/>
      <c r="U562" s="21"/>
      <c r="V562" s="21"/>
      <c r="W562" s="21"/>
      <c r="X562" s="21" t="str">
        <f ca="1">IFERROR(IF($T562=Lists!$S$2,SUM(FORMULACIÓN!U562:W562),IF(FORMULACIÓN!$T562=Lists!$S$3,SUM(FORMULACIÓN!V562:W562),IF(FORMULACIÓN!$T562=Lists!$S$4,AVERAGE(FORMULACIÓN!V562:W562),IF(FORMULACIÓN!$T562=Lists!$S$5,OFFSET(U562,0,COUNTA(V562:W562)),IF(FORMULACIÓN!$T562=Lists!$S$6,AVERAGE(V562:W562),""))))),"")</f>
        <v/>
      </c>
      <c r="Y562" s="20" t="str">
        <f ca="1">IF($R562=Lists!$R$3,TEXT(FORMULACIÓN!X562,"00,00%"),IF(FORMULACIÓN!X562=0,0,TEXT(FORMULACIÓN!X562,"##.###")))</f>
        <v/>
      </c>
      <c r="Z562" s="93"/>
      <c r="AA562" s="94"/>
      <c r="AB562" s="95"/>
      <c r="AC562" s="95"/>
      <c r="AD562" s="95"/>
      <c r="AE562" s="95"/>
      <c r="AF562" s="95"/>
      <c r="AG562" s="95"/>
      <c r="AH562" s="95"/>
      <c r="AI562" s="95"/>
      <c r="AJ562" s="95"/>
      <c r="AK562" s="95"/>
      <c r="AL562" s="95"/>
      <c r="AM562" s="95"/>
      <c r="BD562" s="30"/>
      <c r="BE562" s="30"/>
      <c r="BF562" s="30"/>
      <c r="BG562" s="30"/>
      <c r="BH562" s="30"/>
      <c r="BI562" s="30"/>
      <c r="BJ562" s="30"/>
      <c r="BK562" s="30"/>
      <c r="BL562" s="30"/>
      <c r="BM562" s="30"/>
      <c r="BN562" s="105"/>
      <c r="BW562" s="1"/>
    </row>
    <row r="563" spans="1:75" s="32" customFormat="1" ht="15.6" hidden="1">
      <c r="A563" s="20" t="str">
        <f t="shared" si="8"/>
        <v/>
      </c>
      <c r="B563" s="153"/>
      <c r="C563" s="21"/>
      <c r="D563" s="20" t="str">
        <f>IFERROR(VLOOKUP(FORMULACIÓN!C563,Lists!$A$2:$B$6,2,FALSE),"")</f>
        <v/>
      </c>
      <c r="E563" s="21"/>
      <c r="F563" s="21"/>
      <c r="G563" s="21"/>
      <c r="H563" s="21"/>
      <c r="I563" s="47"/>
      <c r="J563" s="104"/>
      <c r="K563" s="47"/>
      <c r="L563" s="21"/>
      <c r="M563" s="125"/>
      <c r="N563" s="24"/>
      <c r="O563" s="21"/>
      <c r="P563" s="21"/>
      <c r="Q563" s="21"/>
      <c r="R563" s="21"/>
      <c r="S563" s="21"/>
      <c r="T563" s="21"/>
      <c r="U563" s="21"/>
      <c r="V563" s="21"/>
      <c r="W563" s="21"/>
      <c r="X563" s="21" t="str">
        <f ca="1">IFERROR(IF($T563=Lists!$S$2,SUM(FORMULACIÓN!U563:W563),IF(FORMULACIÓN!$T563=Lists!$S$3,SUM(FORMULACIÓN!V563:W563),IF(FORMULACIÓN!$T563=Lists!$S$4,AVERAGE(FORMULACIÓN!V563:W563),IF(FORMULACIÓN!$T563=Lists!$S$5,OFFSET(U563,0,COUNTA(V563:W563)),IF(FORMULACIÓN!$T563=Lists!$S$6,AVERAGE(V563:W563),""))))),"")</f>
        <v/>
      </c>
      <c r="Y563" s="20" t="str">
        <f ca="1">IF($R563=Lists!$R$3,TEXT(FORMULACIÓN!X563,"00,00%"),IF(FORMULACIÓN!X563=0,0,TEXT(FORMULACIÓN!X563,"##.###")))</f>
        <v/>
      </c>
      <c r="Z563" s="93"/>
      <c r="AA563" s="94"/>
      <c r="AB563" s="95"/>
      <c r="AC563" s="95"/>
      <c r="AD563" s="95"/>
      <c r="AE563" s="95"/>
      <c r="AF563" s="95"/>
      <c r="AG563" s="95"/>
      <c r="AH563" s="95"/>
      <c r="AI563" s="95"/>
      <c r="AJ563" s="95"/>
      <c r="AK563" s="95"/>
      <c r="AL563" s="95"/>
      <c r="AM563" s="95"/>
      <c r="BD563" s="30"/>
      <c r="BE563" s="30"/>
      <c r="BF563" s="30"/>
      <c r="BG563" s="30"/>
      <c r="BH563" s="30"/>
      <c r="BI563" s="30"/>
      <c r="BJ563" s="30"/>
      <c r="BK563" s="30"/>
      <c r="BL563" s="30"/>
      <c r="BM563" s="30"/>
      <c r="BN563" s="105"/>
      <c r="BW563" s="1"/>
    </row>
    <row r="564" spans="1:75" s="32" customFormat="1" ht="15.6" hidden="1">
      <c r="A564" s="20" t="str">
        <f t="shared" si="8"/>
        <v/>
      </c>
      <c r="B564" s="153"/>
      <c r="C564" s="21"/>
      <c r="D564" s="20" t="str">
        <f>IFERROR(VLOOKUP(FORMULACIÓN!C564,Lists!$A$2:$B$6,2,FALSE),"")</f>
        <v/>
      </c>
      <c r="E564" s="21"/>
      <c r="F564" s="21"/>
      <c r="G564" s="21"/>
      <c r="H564" s="21"/>
      <c r="I564" s="47"/>
      <c r="J564" s="104"/>
      <c r="K564" s="47"/>
      <c r="L564" s="21"/>
      <c r="M564" s="125"/>
      <c r="N564" s="24"/>
      <c r="O564" s="21"/>
      <c r="P564" s="21"/>
      <c r="Q564" s="21"/>
      <c r="R564" s="21"/>
      <c r="S564" s="21"/>
      <c r="T564" s="21"/>
      <c r="U564" s="21"/>
      <c r="V564" s="21"/>
      <c r="W564" s="21"/>
      <c r="X564" s="21" t="str">
        <f ca="1">IFERROR(IF($T564=Lists!$S$2,SUM(FORMULACIÓN!U564:W564),IF(FORMULACIÓN!$T564=Lists!$S$3,SUM(FORMULACIÓN!V564:W564),IF(FORMULACIÓN!$T564=Lists!$S$4,AVERAGE(FORMULACIÓN!V564:W564),IF(FORMULACIÓN!$T564=Lists!$S$5,OFFSET(U564,0,COUNTA(V564:W564)),IF(FORMULACIÓN!$T564=Lists!$S$6,AVERAGE(V564:W564),""))))),"")</f>
        <v/>
      </c>
      <c r="Y564" s="20" t="str">
        <f ca="1">IF($R564=Lists!$R$3,TEXT(FORMULACIÓN!X564,"00,00%"),IF(FORMULACIÓN!X564=0,0,TEXT(FORMULACIÓN!X564,"##.###")))</f>
        <v/>
      </c>
      <c r="Z564" s="93"/>
      <c r="AA564" s="94"/>
      <c r="AB564" s="95"/>
      <c r="AC564" s="95"/>
      <c r="AD564" s="95"/>
      <c r="AE564" s="95"/>
      <c r="AF564" s="95"/>
      <c r="AG564" s="95"/>
      <c r="AH564" s="95"/>
      <c r="AI564" s="95"/>
      <c r="AJ564" s="95"/>
      <c r="AK564" s="95"/>
      <c r="AL564" s="95"/>
      <c r="AM564" s="95"/>
      <c r="BD564" s="30"/>
      <c r="BE564" s="30"/>
      <c r="BF564" s="30"/>
      <c r="BG564" s="30"/>
      <c r="BH564" s="30"/>
      <c r="BI564" s="30"/>
      <c r="BJ564" s="30"/>
      <c r="BK564" s="30"/>
      <c r="BL564" s="30"/>
      <c r="BM564" s="30"/>
      <c r="BN564" s="105"/>
      <c r="BW564" s="1"/>
    </row>
    <row r="565" spans="1:75" s="32" customFormat="1" ht="15.6" hidden="1">
      <c r="A565" s="20" t="str">
        <f t="shared" si="8"/>
        <v/>
      </c>
      <c r="B565" s="153"/>
      <c r="C565" s="21"/>
      <c r="D565" s="20" t="str">
        <f>IFERROR(VLOOKUP(FORMULACIÓN!C565,Lists!$A$2:$B$6,2,FALSE),"")</f>
        <v/>
      </c>
      <c r="E565" s="21"/>
      <c r="F565" s="21"/>
      <c r="G565" s="21"/>
      <c r="H565" s="21"/>
      <c r="I565" s="47"/>
      <c r="J565" s="104"/>
      <c r="K565" s="47"/>
      <c r="L565" s="21"/>
      <c r="M565" s="125"/>
      <c r="N565" s="24"/>
      <c r="O565" s="21"/>
      <c r="P565" s="21"/>
      <c r="Q565" s="21"/>
      <c r="R565" s="21"/>
      <c r="S565" s="21"/>
      <c r="T565" s="21"/>
      <c r="U565" s="21"/>
      <c r="V565" s="21"/>
      <c r="W565" s="21"/>
      <c r="X565" s="21" t="str">
        <f ca="1">IFERROR(IF($T565=Lists!$S$2,SUM(FORMULACIÓN!U565:W565),IF(FORMULACIÓN!$T565=Lists!$S$3,SUM(FORMULACIÓN!V565:W565),IF(FORMULACIÓN!$T565=Lists!$S$4,AVERAGE(FORMULACIÓN!V565:W565),IF(FORMULACIÓN!$T565=Lists!$S$5,OFFSET(U565,0,COUNTA(V565:W565)),IF(FORMULACIÓN!$T565=Lists!$S$6,AVERAGE(V565:W565),""))))),"")</f>
        <v/>
      </c>
      <c r="Y565" s="20" t="str">
        <f ca="1">IF($R565=Lists!$R$3,TEXT(FORMULACIÓN!X565,"00,00%"),IF(FORMULACIÓN!X565=0,0,TEXT(FORMULACIÓN!X565,"##.###")))</f>
        <v/>
      </c>
      <c r="Z565" s="93"/>
      <c r="AA565" s="94"/>
      <c r="AB565" s="95"/>
      <c r="AC565" s="95"/>
      <c r="AD565" s="95"/>
      <c r="AE565" s="95"/>
      <c r="AF565" s="95"/>
      <c r="AG565" s="95"/>
      <c r="AH565" s="95"/>
      <c r="AI565" s="95"/>
      <c r="AJ565" s="95"/>
      <c r="AK565" s="95"/>
      <c r="AL565" s="95"/>
      <c r="AM565" s="95"/>
      <c r="BD565" s="30"/>
      <c r="BE565" s="30"/>
      <c r="BF565" s="30"/>
      <c r="BG565" s="30"/>
      <c r="BH565" s="30"/>
      <c r="BI565" s="30"/>
      <c r="BJ565" s="30"/>
      <c r="BK565" s="30"/>
      <c r="BL565" s="30"/>
      <c r="BM565" s="30"/>
      <c r="BN565" s="105"/>
      <c r="BW565" s="1"/>
    </row>
    <row r="566" spans="1:75" s="32" customFormat="1" ht="15.6" hidden="1">
      <c r="A566" s="20" t="str">
        <f t="shared" si="8"/>
        <v/>
      </c>
      <c r="B566" s="153"/>
      <c r="C566" s="21"/>
      <c r="D566" s="20" t="str">
        <f>IFERROR(VLOOKUP(FORMULACIÓN!C566,Lists!$A$2:$B$6,2,FALSE),"")</f>
        <v/>
      </c>
      <c r="E566" s="21"/>
      <c r="F566" s="21"/>
      <c r="G566" s="21"/>
      <c r="H566" s="21"/>
      <c r="I566" s="47"/>
      <c r="J566" s="104"/>
      <c r="K566" s="47"/>
      <c r="L566" s="21"/>
      <c r="M566" s="125"/>
      <c r="N566" s="24"/>
      <c r="O566" s="21"/>
      <c r="P566" s="21"/>
      <c r="Q566" s="21"/>
      <c r="R566" s="21"/>
      <c r="S566" s="21"/>
      <c r="T566" s="21"/>
      <c r="U566" s="21"/>
      <c r="V566" s="21"/>
      <c r="W566" s="21"/>
      <c r="X566" s="21" t="str">
        <f ca="1">IFERROR(IF($T566=Lists!$S$2,SUM(FORMULACIÓN!U566:W566),IF(FORMULACIÓN!$T566=Lists!$S$3,SUM(FORMULACIÓN!V566:W566),IF(FORMULACIÓN!$T566=Lists!$S$4,AVERAGE(FORMULACIÓN!V566:W566),IF(FORMULACIÓN!$T566=Lists!$S$5,OFFSET(U566,0,COUNTA(V566:W566)),IF(FORMULACIÓN!$T566=Lists!$S$6,AVERAGE(V566:W566),""))))),"")</f>
        <v/>
      </c>
      <c r="Y566" s="20" t="str">
        <f ca="1">IF($R566=Lists!$R$3,TEXT(FORMULACIÓN!X566,"00,00%"),IF(FORMULACIÓN!X566=0,0,TEXT(FORMULACIÓN!X566,"##.###")))</f>
        <v/>
      </c>
      <c r="Z566" s="93"/>
      <c r="AA566" s="94"/>
      <c r="AB566" s="95"/>
      <c r="AC566" s="95"/>
      <c r="AD566" s="95"/>
      <c r="AE566" s="95"/>
      <c r="AF566" s="95"/>
      <c r="AG566" s="95"/>
      <c r="AH566" s="95"/>
      <c r="AI566" s="95"/>
      <c r="AJ566" s="95"/>
      <c r="AK566" s="95"/>
      <c r="AL566" s="95"/>
      <c r="AM566" s="95"/>
      <c r="BD566" s="30"/>
      <c r="BE566" s="30"/>
      <c r="BF566" s="30"/>
      <c r="BG566" s="30"/>
      <c r="BH566" s="30"/>
      <c r="BI566" s="30"/>
      <c r="BJ566" s="30"/>
      <c r="BK566" s="30"/>
      <c r="BL566" s="30"/>
      <c r="BM566" s="30"/>
      <c r="BN566" s="105"/>
      <c r="BW566" s="1"/>
    </row>
    <row r="567" spans="1:75" s="32" customFormat="1" ht="15.6" hidden="1">
      <c r="A567" s="20" t="str">
        <f t="shared" si="8"/>
        <v/>
      </c>
      <c r="B567" s="153"/>
      <c r="C567" s="21"/>
      <c r="D567" s="20" t="str">
        <f>IFERROR(VLOOKUP(FORMULACIÓN!C567,Lists!$A$2:$B$6,2,FALSE),"")</f>
        <v/>
      </c>
      <c r="E567" s="21"/>
      <c r="F567" s="21"/>
      <c r="G567" s="21"/>
      <c r="H567" s="21"/>
      <c r="I567" s="47"/>
      <c r="J567" s="104"/>
      <c r="K567" s="47"/>
      <c r="L567" s="21"/>
      <c r="M567" s="125"/>
      <c r="N567" s="24"/>
      <c r="O567" s="21"/>
      <c r="P567" s="21"/>
      <c r="Q567" s="21"/>
      <c r="R567" s="21"/>
      <c r="S567" s="21"/>
      <c r="T567" s="21"/>
      <c r="U567" s="21"/>
      <c r="V567" s="21"/>
      <c r="W567" s="21"/>
      <c r="X567" s="21" t="str">
        <f ca="1">IFERROR(IF($T567=Lists!$S$2,SUM(FORMULACIÓN!U567:W567),IF(FORMULACIÓN!$T567=Lists!$S$3,SUM(FORMULACIÓN!V567:W567),IF(FORMULACIÓN!$T567=Lists!$S$4,AVERAGE(FORMULACIÓN!V567:W567),IF(FORMULACIÓN!$T567=Lists!$S$5,OFFSET(U567,0,COUNTA(V567:W567)),IF(FORMULACIÓN!$T567=Lists!$S$6,AVERAGE(V567:W567),""))))),"")</f>
        <v/>
      </c>
      <c r="Y567" s="20" t="str">
        <f ca="1">IF($R567=Lists!$R$3,TEXT(FORMULACIÓN!X567,"00,00%"),IF(FORMULACIÓN!X567=0,0,TEXT(FORMULACIÓN!X567,"##.###")))</f>
        <v/>
      </c>
      <c r="Z567" s="93"/>
      <c r="AA567" s="94"/>
      <c r="AB567" s="95"/>
      <c r="AC567" s="95"/>
      <c r="AD567" s="95"/>
      <c r="AE567" s="95"/>
      <c r="AF567" s="95"/>
      <c r="AG567" s="95"/>
      <c r="AH567" s="95"/>
      <c r="AI567" s="95"/>
      <c r="AJ567" s="95"/>
      <c r="AK567" s="95"/>
      <c r="AL567" s="95"/>
      <c r="AM567" s="95"/>
      <c r="BD567" s="30"/>
      <c r="BE567" s="30"/>
      <c r="BF567" s="30"/>
      <c r="BG567" s="30"/>
      <c r="BH567" s="30"/>
      <c r="BI567" s="30"/>
      <c r="BJ567" s="30"/>
      <c r="BK567" s="30"/>
      <c r="BL567" s="30"/>
      <c r="BM567" s="30"/>
      <c r="BN567" s="105"/>
      <c r="BW567" s="1"/>
    </row>
    <row r="568" spans="1:75" s="32" customFormat="1" ht="15.6" hidden="1">
      <c r="A568" s="20" t="str">
        <f t="shared" si="8"/>
        <v/>
      </c>
      <c r="B568" s="153"/>
      <c r="C568" s="21"/>
      <c r="D568" s="20" t="str">
        <f>IFERROR(VLOOKUP(FORMULACIÓN!C568,Lists!$A$2:$B$6,2,FALSE),"")</f>
        <v/>
      </c>
      <c r="E568" s="21"/>
      <c r="F568" s="21"/>
      <c r="G568" s="21"/>
      <c r="H568" s="21"/>
      <c r="I568" s="47"/>
      <c r="J568" s="104"/>
      <c r="K568" s="47"/>
      <c r="L568" s="21"/>
      <c r="M568" s="125"/>
      <c r="N568" s="24"/>
      <c r="O568" s="21"/>
      <c r="P568" s="21"/>
      <c r="Q568" s="21"/>
      <c r="R568" s="21"/>
      <c r="S568" s="21"/>
      <c r="T568" s="21"/>
      <c r="U568" s="21"/>
      <c r="V568" s="21"/>
      <c r="W568" s="21"/>
      <c r="X568" s="21" t="str">
        <f ca="1">IFERROR(IF($T568=Lists!$S$2,SUM(FORMULACIÓN!U568:W568),IF(FORMULACIÓN!$T568=Lists!$S$3,SUM(FORMULACIÓN!V568:W568),IF(FORMULACIÓN!$T568=Lists!$S$4,AVERAGE(FORMULACIÓN!V568:W568),IF(FORMULACIÓN!$T568=Lists!$S$5,OFFSET(U568,0,COUNTA(V568:W568)),IF(FORMULACIÓN!$T568=Lists!$S$6,AVERAGE(V568:W568),""))))),"")</f>
        <v/>
      </c>
      <c r="Y568" s="20" t="str">
        <f ca="1">IF($R568=Lists!$R$3,TEXT(FORMULACIÓN!X568,"00,00%"),IF(FORMULACIÓN!X568=0,0,TEXT(FORMULACIÓN!X568,"##.###")))</f>
        <v/>
      </c>
      <c r="Z568" s="93"/>
      <c r="AA568" s="94"/>
      <c r="AB568" s="95"/>
      <c r="AC568" s="95"/>
      <c r="AD568" s="95"/>
      <c r="AE568" s="95"/>
      <c r="AF568" s="95"/>
      <c r="AG568" s="95"/>
      <c r="AH568" s="95"/>
      <c r="AI568" s="95"/>
      <c r="AJ568" s="95"/>
      <c r="AK568" s="95"/>
      <c r="AL568" s="95"/>
      <c r="AM568" s="95"/>
      <c r="BD568" s="30"/>
      <c r="BE568" s="30"/>
      <c r="BF568" s="30"/>
      <c r="BG568" s="30"/>
      <c r="BH568" s="30"/>
      <c r="BI568" s="30"/>
      <c r="BJ568" s="30"/>
      <c r="BK568" s="30"/>
      <c r="BL568" s="30"/>
      <c r="BM568" s="30"/>
      <c r="BN568" s="105"/>
      <c r="BW568" s="1"/>
    </row>
    <row r="569" spans="1:75" s="32" customFormat="1" ht="15.6" hidden="1">
      <c r="A569" s="20" t="str">
        <f t="shared" si="8"/>
        <v/>
      </c>
      <c r="B569" s="153"/>
      <c r="C569" s="21"/>
      <c r="D569" s="20" t="str">
        <f>IFERROR(VLOOKUP(FORMULACIÓN!C569,Lists!$A$2:$B$6,2,FALSE),"")</f>
        <v/>
      </c>
      <c r="E569" s="21"/>
      <c r="F569" s="21"/>
      <c r="G569" s="21"/>
      <c r="H569" s="21"/>
      <c r="I569" s="47"/>
      <c r="J569" s="104"/>
      <c r="K569" s="47"/>
      <c r="L569" s="21"/>
      <c r="M569" s="125"/>
      <c r="N569" s="24"/>
      <c r="O569" s="21"/>
      <c r="P569" s="21"/>
      <c r="Q569" s="21"/>
      <c r="R569" s="21"/>
      <c r="S569" s="21"/>
      <c r="T569" s="21"/>
      <c r="U569" s="21"/>
      <c r="V569" s="21"/>
      <c r="W569" s="21"/>
      <c r="X569" s="21" t="str">
        <f ca="1">IFERROR(IF($T569=Lists!$S$2,SUM(FORMULACIÓN!U569:W569),IF(FORMULACIÓN!$T569=Lists!$S$3,SUM(FORMULACIÓN!V569:W569),IF(FORMULACIÓN!$T569=Lists!$S$4,AVERAGE(FORMULACIÓN!V569:W569),IF(FORMULACIÓN!$T569=Lists!$S$5,OFFSET(U569,0,COUNTA(V569:W569)),IF(FORMULACIÓN!$T569=Lists!$S$6,AVERAGE(V569:W569),""))))),"")</f>
        <v/>
      </c>
      <c r="Y569" s="20" t="str">
        <f ca="1">IF($R569=Lists!$R$3,TEXT(FORMULACIÓN!X569,"00,00%"),IF(FORMULACIÓN!X569=0,0,TEXT(FORMULACIÓN!X569,"##.###")))</f>
        <v/>
      </c>
      <c r="Z569" s="93"/>
      <c r="AA569" s="94"/>
      <c r="AB569" s="95"/>
      <c r="AC569" s="95"/>
      <c r="AD569" s="95"/>
      <c r="AE569" s="95"/>
      <c r="AF569" s="95"/>
      <c r="AG569" s="95"/>
      <c r="AH569" s="95"/>
      <c r="AI569" s="95"/>
      <c r="AJ569" s="95"/>
      <c r="AK569" s="95"/>
      <c r="AL569" s="95"/>
      <c r="AM569" s="95"/>
      <c r="BD569" s="30"/>
      <c r="BE569" s="30"/>
      <c r="BF569" s="30"/>
      <c r="BG569" s="30"/>
      <c r="BH569" s="30"/>
      <c r="BI569" s="30"/>
      <c r="BJ569" s="30"/>
      <c r="BK569" s="30"/>
      <c r="BL569" s="30"/>
      <c r="BM569" s="30"/>
      <c r="BN569" s="105"/>
      <c r="BW569" s="1"/>
    </row>
    <row r="570" spans="1:75" s="32" customFormat="1" ht="15.6" hidden="1">
      <c r="A570" s="20" t="str">
        <f t="shared" si="8"/>
        <v/>
      </c>
      <c r="B570" s="153"/>
      <c r="C570" s="21"/>
      <c r="D570" s="20" t="str">
        <f>IFERROR(VLOOKUP(FORMULACIÓN!C570,Lists!$A$2:$B$6,2,FALSE),"")</f>
        <v/>
      </c>
      <c r="E570" s="21"/>
      <c r="F570" s="21"/>
      <c r="G570" s="21"/>
      <c r="H570" s="21"/>
      <c r="I570" s="47"/>
      <c r="J570" s="104"/>
      <c r="K570" s="47"/>
      <c r="L570" s="21"/>
      <c r="M570" s="125"/>
      <c r="N570" s="24"/>
      <c r="O570" s="21"/>
      <c r="P570" s="21"/>
      <c r="Q570" s="21"/>
      <c r="R570" s="21"/>
      <c r="S570" s="21"/>
      <c r="T570" s="21"/>
      <c r="U570" s="21"/>
      <c r="V570" s="21"/>
      <c r="W570" s="21"/>
      <c r="X570" s="21" t="str">
        <f ca="1">IFERROR(IF($T570=Lists!$S$2,SUM(FORMULACIÓN!U570:W570),IF(FORMULACIÓN!$T570=Lists!$S$3,SUM(FORMULACIÓN!V570:W570),IF(FORMULACIÓN!$T570=Lists!$S$4,AVERAGE(FORMULACIÓN!V570:W570),IF(FORMULACIÓN!$T570=Lists!$S$5,OFFSET(U570,0,COUNTA(V570:W570)),IF(FORMULACIÓN!$T570=Lists!$S$6,AVERAGE(V570:W570),""))))),"")</f>
        <v/>
      </c>
      <c r="Y570" s="20" t="str">
        <f ca="1">IF($R570=Lists!$R$3,TEXT(FORMULACIÓN!X570,"00,00%"),IF(FORMULACIÓN!X570=0,0,TEXT(FORMULACIÓN!X570,"##.###")))</f>
        <v/>
      </c>
      <c r="Z570" s="93"/>
      <c r="AA570" s="94"/>
      <c r="AB570" s="95"/>
      <c r="AC570" s="95"/>
      <c r="AD570" s="95"/>
      <c r="AE570" s="95"/>
      <c r="AF570" s="95"/>
      <c r="AG570" s="95"/>
      <c r="AH570" s="95"/>
      <c r="AI570" s="95"/>
      <c r="AJ570" s="95"/>
      <c r="AK570" s="95"/>
      <c r="AL570" s="95"/>
      <c r="AM570" s="95"/>
      <c r="BD570" s="30"/>
      <c r="BE570" s="30"/>
      <c r="BF570" s="30"/>
      <c r="BG570" s="30"/>
      <c r="BH570" s="30"/>
      <c r="BI570" s="30"/>
      <c r="BJ570" s="30"/>
      <c r="BK570" s="30"/>
      <c r="BL570" s="30"/>
      <c r="BM570" s="30"/>
      <c r="BN570" s="105"/>
      <c r="BW570" s="1"/>
    </row>
    <row r="571" spans="1:75" s="32" customFormat="1" ht="15.6" hidden="1">
      <c r="A571" s="20" t="str">
        <f t="shared" si="8"/>
        <v/>
      </c>
      <c r="B571" s="153"/>
      <c r="C571" s="21"/>
      <c r="D571" s="20" t="str">
        <f>IFERROR(VLOOKUP(FORMULACIÓN!C571,Lists!$A$2:$B$6,2,FALSE),"")</f>
        <v/>
      </c>
      <c r="E571" s="21"/>
      <c r="F571" s="21"/>
      <c r="G571" s="21"/>
      <c r="H571" s="21"/>
      <c r="I571" s="47"/>
      <c r="J571" s="104"/>
      <c r="K571" s="47"/>
      <c r="L571" s="21"/>
      <c r="M571" s="125"/>
      <c r="N571" s="24"/>
      <c r="O571" s="21"/>
      <c r="P571" s="21"/>
      <c r="Q571" s="21"/>
      <c r="R571" s="21"/>
      <c r="S571" s="21"/>
      <c r="T571" s="21"/>
      <c r="U571" s="21"/>
      <c r="V571" s="21"/>
      <c r="W571" s="21"/>
      <c r="X571" s="21" t="str">
        <f ca="1">IFERROR(IF($T571=Lists!$S$2,SUM(FORMULACIÓN!U571:W571),IF(FORMULACIÓN!$T571=Lists!$S$3,SUM(FORMULACIÓN!V571:W571),IF(FORMULACIÓN!$T571=Lists!$S$4,AVERAGE(FORMULACIÓN!V571:W571),IF(FORMULACIÓN!$T571=Lists!$S$5,OFFSET(U571,0,COUNTA(V571:W571)),IF(FORMULACIÓN!$T571=Lists!$S$6,AVERAGE(V571:W571),""))))),"")</f>
        <v/>
      </c>
      <c r="Y571" s="20" t="str">
        <f ca="1">IF($R571=Lists!$R$3,TEXT(FORMULACIÓN!X571,"00,00%"),IF(FORMULACIÓN!X571=0,0,TEXT(FORMULACIÓN!X571,"##.###")))</f>
        <v/>
      </c>
      <c r="Z571" s="93"/>
      <c r="AA571" s="94"/>
      <c r="AB571" s="95"/>
      <c r="AC571" s="95"/>
      <c r="AD571" s="95"/>
      <c r="AE571" s="95"/>
      <c r="AF571" s="95"/>
      <c r="AG571" s="95"/>
      <c r="AH571" s="95"/>
      <c r="AI571" s="95"/>
      <c r="AJ571" s="95"/>
      <c r="AK571" s="95"/>
      <c r="AL571" s="95"/>
      <c r="AM571" s="95"/>
      <c r="BD571" s="30"/>
      <c r="BE571" s="30"/>
      <c r="BF571" s="30"/>
      <c r="BG571" s="30"/>
      <c r="BH571" s="30"/>
      <c r="BI571" s="30"/>
      <c r="BJ571" s="30"/>
      <c r="BK571" s="30"/>
      <c r="BL571" s="30"/>
      <c r="BM571" s="30"/>
      <c r="BN571" s="105"/>
      <c r="BW571" s="1"/>
    </row>
    <row r="572" spans="1:75" s="32" customFormat="1" ht="15.6" hidden="1">
      <c r="A572" s="20" t="str">
        <f t="shared" si="8"/>
        <v/>
      </c>
      <c r="B572" s="153"/>
      <c r="C572" s="21"/>
      <c r="D572" s="20" t="str">
        <f>IFERROR(VLOOKUP(FORMULACIÓN!C572,Lists!$A$2:$B$6,2,FALSE),"")</f>
        <v/>
      </c>
      <c r="E572" s="21"/>
      <c r="F572" s="21"/>
      <c r="G572" s="21"/>
      <c r="H572" s="21"/>
      <c r="I572" s="47"/>
      <c r="J572" s="104"/>
      <c r="K572" s="47"/>
      <c r="L572" s="21"/>
      <c r="M572" s="125"/>
      <c r="N572" s="24"/>
      <c r="O572" s="21"/>
      <c r="P572" s="21"/>
      <c r="Q572" s="21"/>
      <c r="R572" s="21"/>
      <c r="S572" s="21"/>
      <c r="T572" s="21"/>
      <c r="U572" s="21"/>
      <c r="V572" s="21"/>
      <c r="W572" s="21"/>
      <c r="X572" s="21" t="str">
        <f ca="1">IFERROR(IF($T572=Lists!$S$2,SUM(FORMULACIÓN!U572:W572),IF(FORMULACIÓN!$T572=Lists!$S$3,SUM(FORMULACIÓN!V572:W572),IF(FORMULACIÓN!$T572=Lists!$S$4,AVERAGE(FORMULACIÓN!V572:W572),IF(FORMULACIÓN!$T572=Lists!$S$5,OFFSET(U572,0,COUNTA(V572:W572)),IF(FORMULACIÓN!$T572=Lists!$S$6,AVERAGE(V572:W572),""))))),"")</f>
        <v/>
      </c>
      <c r="Y572" s="20" t="str">
        <f ca="1">IF($R572=Lists!$R$3,TEXT(FORMULACIÓN!X572,"00,00%"),IF(FORMULACIÓN!X572=0,0,TEXT(FORMULACIÓN!X572,"##.###")))</f>
        <v/>
      </c>
      <c r="Z572" s="93"/>
      <c r="AA572" s="94"/>
      <c r="AB572" s="95"/>
      <c r="AC572" s="95"/>
      <c r="AD572" s="95"/>
      <c r="AE572" s="95"/>
      <c r="AF572" s="95"/>
      <c r="AG572" s="95"/>
      <c r="AH572" s="95"/>
      <c r="AI572" s="95"/>
      <c r="AJ572" s="95"/>
      <c r="AK572" s="95"/>
      <c r="AL572" s="95"/>
      <c r="AM572" s="95"/>
      <c r="BD572" s="30"/>
      <c r="BE572" s="30"/>
      <c r="BF572" s="30"/>
      <c r="BG572" s="30"/>
      <c r="BH572" s="30"/>
      <c r="BI572" s="30"/>
      <c r="BJ572" s="30"/>
      <c r="BK572" s="30"/>
      <c r="BL572" s="30"/>
      <c r="BM572" s="30"/>
      <c r="BN572" s="105"/>
      <c r="BW572" s="1"/>
    </row>
    <row r="573" spans="1:75" s="32" customFormat="1" ht="15.6" hidden="1">
      <c r="A573" s="20" t="str">
        <f t="shared" si="8"/>
        <v/>
      </c>
      <c r="B573" s="153"/>
      <c r="C573" s="21"/>
      <c r="D573" s="20" t="str">
        <f>IFERROR(VLOOKUP(FORMULACIÓN!C573,Lists!$A$2:$B$6,2,FALSE),"")</f>
        <v/>
      </c>
      <c r="E573" s="21"/>
      <c r="F573" s="21"/>
      <c r="G573" s="21"/>
      <c r="H573" s="21"/>
      <c r="I573" s="47"/>
      <c r="J573" s="104"/>
      <c r="K573" s="47"/>
      <c r="L573" s="21"/>
      <c r="M573" s="125"/>
      <c r="N573" s="24"/>
      <c r="O573" s="21"/>
      <c r="P573" s="21"/>
      <c r="Q573" s="21"/>
      <c r="R573" s="21"/>
      <c r="S573" s="21"/>
      <c r="T573" s="21"/>
      <c r="U573" s="21"/>
      <c r="V573" s="21"/>
      <c r="W573" s="21"/>
      <c r="X573" s="21" t="str">
        <f ca="1">IFERROR(IF($T573=Lists!$S$2,SUM(FORMULACIÓN!U573:W573),IF(FORMULACIÓN!$T573=Lists!$S$3,SUM(FORMULACIÓN!V573:W573),IF(FORMULACIÓN!$T573=Lists!$S$4,AVERAGE(FORMULACIÓN!V573:W573),IF(FORMULACIÓN!$T573=Lists!$S$5,OFFSET(U573,0,COUNTA(V573:W573)),IF(FORMULACIÓN!$T573=Lists!$S$6,AVERAGE(V573:W573),""))))),"")</f>
        <v/>
      </c>
      <c r="Y573" s="20" t="str">
        <f ca="1">IF($R573=Lists!$R$3,TEXT(FORMULACIÓN!X573,"00,00%"),IF(FORMULACIÓN!X573=0,0,TEXT(FORMULACIÓN!X573,"##.###")))</f>
        <v/>
      </c>
      <c r="Z573" s="93"/>
      <c r="AA573" s="94"/>
      <c r="AB573" s="95"/>
      <c r="AC573" s="95"/>
      <c r="AD573" s="95"/>
      <c r="AE573" s="95"/>
      <c r="AF573" s="95"/>
      <c r="AG573" s="95"/>
      <c r="AH573" s="95"/>
      <c r="AI573" s="95"/>
      <c r="AJ573" s="95"/>
      <c r="AK573" s="95"/>
      <c r="AL573" s="95"/>
      <c r="AM573" s="95"/>
      <c r="BD573" s="30"/>
      <c r="BE573" s="30"/>
      <c r="BF573" s="30"/>
      <c r="BG573" s="30"/>
      <c r="BH573" s="30"/>
      <c r="BI573" s="30"/>
      <c r="BJ573" s="30"/>
      <c r="BK573" s="30"/>
      <c r="BL573" s="30"/>
      <c r="BM573" s="30"/>
      <c r="BN573" s="105"/>
      <c r="BW573" s="1"/>
    </row>
    <row r="574" spans="1:75" s="32" customFormat="1" ht="15.6" hidden="1">
      <c r="A574" s="20" t="str">
        <f t="shared" si="8"/>
        <v/>
      </c>
      <c r="B574" s="153"/>
      <c r="C574" s="21"/>
      <c r="D574" s="20" t="str">
        <f>IFERROR(VLOOKUP(FORMULACIÓN!C574,Lists!$A$2:$B$6,2,FALSE),"")</f>
        <v/>
      </c>
      <c r="E574" s="21"/>
      <c r="F574" s="21"/>
      <c r="G574" s="21"/>
      <c r="H574" s="21"/>
      <c r="I574" s="47"/>
      <c r="J574" s="104"/>
      <c r="K574" s="47"/>
      <c r="L574" s="21"/>
      <c r="M574" s="125"/>
      <c r="N574" s="24"/>
      <c r="O574" s="21"/>
      <c r="P574" s="21"/>
      <c r="Q574" s="21"/>
      <c r="R574" s="21"/>
      <c r="S574" s="21"/>
      <c r="T574" s="21"/>
      <c r="U574" s="21"/>
      <c r="V574" s="21"/>
      <c r="W574" s="21"/>
      <c r="X574" s="21" t="str">
        <f ca="1">IFERROR(IF($T574=Lists!$S$2,SUM(FORMULACIÓN!U574:W574),IF(FORMULACIÓN!$T574=Lists!$S$3,SUM(FORMULACIÓN!V574:W574),IF(FORMULACIÓN!$T574=Lists!$S$4,AVERAGE(FORMULACIÓN!V574:W574),IF(FORMULACIÓN!$T574=Lists!$S$5,OFFSET(U574,0,COUNTA(V574:W574)),IF(FORMULACIÓN!$T574=Lists!$S$6,AVERAGE(V574:W574),""))))),"")</f>
        <v/>
      </c>
      <c r="Y574" s="20" t="str">
        <f ca="1">IF($R574=Lists!$R$3,TEXT(FORMULACIÓN!X574,"00,00%"),IF(FORMULACIÓN!X574=0,0,TEXT(FORMULACIÓN!X574,"##.###")))</f>
        <v/>
      </c>
      <c r="Z574" s="93"/>
      <c r="AA574" s="94"/>
      <c r="AB574" s="95"/>
      <c r="AC574" s="95"/>
      <c r="AD574" s="95"/>
      <c r="AE574" s="95"/>
      <c r="AF574" s="95"/>
      <c r="AG574" s="95"/>
      <c r="AH574" s="95"/>
      <c r="AI574" s="95"/>
      <c r="AJ574" s="95"/>
      <c r="AK574" s="95"/>
      <c r="AL574" s="95"/>
      <c r="AM574" s="95"/>
      <c r="BD574" s="30"/>
      <c r="BE574" s="30"/>
      <c r="BF574" s="30"/>
      <c r="BG574" s="30"/>
      <c r="BH574" s="30"/>
      <c r="BI574" s="30"/>
      <c r="BJ574" s="30"/>
      <c r="BK574" s="30"/>
      <c r="BL574" s="30"/>
      <c r="BM574" s="30"/>
      <c r="BN574" s="105"/>
      <c r="BW574" s="1"/>
    </row>
    <row r="575" spans="1:75" s="32" customFormat="1" ht="15.6" hidden="1">
      <c r="A575" s="20" t="str">
        <f t="shared" si="8"/>
        <v/>
      </c>
      <c r="B575" s="153"/>
      <c r="C575" s="21"/>
      <c r="D575" s="20" t="str">
        <f>IFERROR(VLOOKUP(FORMULACIÓN!C575,Lists!$A$2:$B$6,2,FALSE),"")</f>
        <v/>
      </c>
      <c r="E575" s="21"/>
      <c r="F575" s="21"/>
      <c r="G575" s="21"/>
      <c r="H575" s="21"/>
      <c r="I575" s="47"/>
      <c r="J575" s="104"/>
      <c r="K575" s="47"/>
      <c r="L575" s="21"/>
      <c r="M575" s="125"/>
      <c r="N575" s="24"/>
      <c r="O575" s="21"/>
      <c r="P575" s="21"/>
      <c r="Q575" s="21"/>
      <c r="R575" s="21"/>
      <c r="S575" s="21"/>
      <c r="T575" s="21"/>
      <c r="U575" s="21"/>
      <c r="V575" s="21"/>
      <c r="W575" s="21"/>
      <c r="X575" s="21" t="str">
        <f ca="1">IFERROR(IF($T575=Lists!$S$2,SUM(FORMULACIÓN!U575:W575),IF(FORMULACIÓN!$T575=Lists!$S$3,SUM(FORMULACIÓN!V575:W575),IF(FORMULACIÓN!$T575=Lists!$S$4,AVERAGE(FORMULACIÓN!V575:W575),IF(FORMULACIÓN!$T575=Lists!$S$5,OFFSET(U575,0,COUNTA(V575:W575)),IF(FORMULACIÓN!$T575=Lists!$S$6,AVERAGE(V575:W575),""))))),"")</f>
        <v/>
      </c>
      <c r="Y575" s="20" t="str">
        <f ca="1">IF($R575=Lists!$R$3,TEXT(FORMULACIÓN!X575,"00,00%"),IF(FORMULACIÓN!X575=0,0,TEXT(FORMULACIÓN!X575,"##.###")))</f>
        <v/>
      </c>
      <c r="Z575" s="93"/>
      <c r="AA575" s="94"/>
      <c r="AB575" s="95"/>
      <c r="AC575" s="95"/>
      <c r="AD575" s="95"/>
      <c r="AE575" s="95"/>
      <c r="AF575" s="95"/>
      <c r="AG575" s="95"/>
      <c r="AH575" s="95"/>
      <c r="AI575" s="95"/>
      <c r="AJ575" s="95"/>
      <c r="AK575" s="95"/>
      <c r="AL575" s="95"/>
      <c r="AM575" s="95"/>
      <c r="BD575" s="30"/>
      <c r="BE575" s="30"/>
      <c r="BF575" s="30"/>
      <c r="BG575" s="30"/>
      <c r="BH575" s="30"/>
      <c r="BI575" s="30"/>
      <c r="BJ575" s="30"/>
      <c r="BK575" s="30"/>
      <c r="BL575" s="30"/>
      <c r="BM575" s="30"/>
      <c r="BN575" s="105"/>
      <c r="BW575" s="1"/>
    </row>
    <row r="576" spans="1:75" s="32" customFormat="1" ht="15.6" hidden="1">
      <c r="A576" s="20" t="str">
        <f t="shared" si="8"/>
        <v/>
      </c>
      <c r="B576" s="153"/>
      <c r="C576" s="21"/>
      <c r="D576" s="20" t="str">
        <f>IFERROR(VLOOKUP(FORMULACIÓN!C576,Lists!$A$2:$B$6,2,FALSE),"")</f>
        <v/>
      </c>
      <c r="E576" s="21"/>
      <c r="F576" s="21"/>
      <c r="G576" s="21"/>
      <c r="H576" s="21"/>
      <c r="I576" s="47"/>
      <c r="J576" s="104"/>
      <c r="K576" s="47"/>
      <c r="L576" s="21"/>
      <c r="M576" s="125"/>
      <c r="N576" s="24"/>
      <c r="O576" s="21"/>
      <c r="P576" s="21"/>
      <c r="Q576" s="21"/>
      <c r="R576" s="21"/>
      <c r="S576" s="21"/>
      <c r="T576" s="21"/>
      <c r="U576" s="21"/>
      <c r="V576" s="21"/>
      <c r="W576" s="21"/>
      <c r="X576" s="21" t="str">
        <f ca="1">IFERROR(IF($T576=Lists!$S$2,SUM(FORMULACIÓN!U576:W576),IF(FORMULACIÓN!$T576=Lists!$S$3,SUM(FORMULACIÓN!V576:W576),IF(FORMULACIÓN!$T576=Lists!$S$4,AVERAGE(FORMULACIÓN!V576:W576),IF(FORMULACIÓN!$T576=Lists!$S$5,OFFSET(U576,0,COUNTA(V576:W576)),IF(FORMULACIÓN!$T576=Lists!$S$6,AVERAGE(V576:W576),""))))),"")</f>
        <v/>
      </c>
      <c r="Y576" s="20" t="str">
        <f ca="1">IF($R576=Lists!$R$3,TEXT(FORMULACIÓN!X576,"00,00%"),IF(FORMULACIÓN!X576=0,0,TEXT(FORMULACIÓN!X576,"##.###")))</f>
        <v/>
      </c>
      <c r="Z576" s="93"/>
      <c r="AA576" s="94"/>
      <c r="AB576" s="95"/>
      <c r="AC576" s="95"/>
      <c r="AD576" s="95"/>
      <c r="AE576" s="95"/>
      <c r="AF576" s="95"/>
      <c r="AG576" s="95"/>
      <c r="AH576" s="95"/>
      <c r="AI576" s="95"/>
      <c r="AJ576" s="95"/>
      <c r="AK576" s="95"/>
      <c r="AL576" s="95"/>
      <c r="AM576" s="95"/>
      <c r="BD576" s="30"/>
      <c r="BE576" s="30"/>
      <c r="BF576" s="30"/>
      <c r="BG576" s="30"/>
      <c r="BH576" s="30"/>
      <c r="BI576" s="30"/>
      <c r="BJ576" s="30"/>
      <c r="BK576" s="30"/>
      <c r="BL576" s="30"/>
      <c r="BM576" s="30"/>
      <c r="BN576" s="105"/>
      <c r="BW576" s="1"/>
    </row>
    <row r="577" spans="1:75" s="32" customFormat="1" ht="15.6" hidden="1">
      <c r="A577" s="20" t="str">
        <f t="shared" si="8"/>
        <v/>
      </c>
      <c r="B577" s="153"/>
      <c r="C577" s="21"/>
      <c r="D577" s="20" t="str">
        <f>IFERROR(VLOOKUP(FORMULACIÓN!C577,Lists!$A$2:$B$6,2,FALSE),"")</f>
        <v/>
      </c>
      <c r="E577" s="21"/>
      <c r="F577" s="21"/>
      <c r="G577" s="21"/>
      <c r="H577" s="21"/>
      <c r="I577" s="47"/>
      <c r="J577" s="104"/>
      <c r="K577" s="47"/>
      <c r="L577" s="21"/>
      <c r="M577" s="125"/>
      <c r="N577" s="24"/>
      <c r="O577" s="21"/>
      <c r="P577" s="21"/>
      <c r="Q577" s="21"/>
      <c r="R577" s="21"/>
      <c r="S577" s="21"/>
      <c r="T577" s="21"/>
      <c r="U577" s="21"/>
      <c r="V577" s="21"/>
      <c r="W577" s="21"/>
      <c r="X577" s="21" t="str">
        <f ca="1">IFERROR(IF($T577=Lists!$S$2,SUM(FORMULACIÓN!U577:W577),IF(FORMULACIÓN!$T577=Lists!$S$3,SUM(FORMULACIÓN!V577:W577),IF(FORMULACIÓN!$T577=Lists!$S$4,AVERAGE(FORMULACIÓN!V577:W577),IF(FORMULACIÓN!$T577=Lists!$S$5,OFFSET(U577,0,COUNTA(V577:W577)),IF(FORMULACIÓN!$T577=Lists!$S$6,AVERAGE(V577:W577),""))))),"")</f>
        <v/>
      </c>
      <c r="Y577" s="20" t="str">
        <f ca="1">IF($R577=Lists!$R$3,TEXT(FORMULACIÓN!X577,"00,00%"),IF(FORMULACIÓN!X577=0,0,TEXT(FORMULACIÓN!X577,"##.###")))</f>
        <v/>
      </c>
      <c r="Z577" s="93"/>
      <c r="AA577" s="94"/>
      <c r="AB577" s="95"/>
      <c r="AC577" s="95"/>
      <c r="AD577" s="95"/>
      <c r="AE577" s="95"/>
      <c r="AF577" s="95"/>
      <c r="AG577" s="95"/>
      <c r="AH577" s="95"/>
      <c r="AI577" s="95"/>
      <c r="AJ577" s="95"/>
      <c r="AK577" s="95"/>
      <c r="AL577" s="95"/>
      <c r="AM577" s="95"/>
      <c r="BD577" s="30"/>
      <c r="BE577" s="30"/>
      <c r="BF577" s="30"/>
      <c r="BG577" s="30"/>
      <c r="BH577" s="30"/>
      <c r="BI577" s="30"/>
      <c r="BJ577" s="30"/>
      <c r="BK577" s="30"/>
      <c r="BL577" s="30"/>
      <c r="BM577" s="30"/>
      <c r="BN577" s="105"/>
      <c r="BW577" s="1"/>
    </row>
    <row r="578" spans="1:75" s="32" customFormat="1" ht="15.6" hidden="1">
      <c r="A578" s="20" t="str">
        <f t="shared" si="8"/>
        <v/>
      </c>
      <c r="B578" s="153"/>
      <c r="C578" s="21"/>
      <c r="D578" s="20" t="str">
        <f>IFERROR(VLOOKUP(FORMULACIÓN!C578,Lists!$A$2:$B$6,2,FALSE),"")</f>
        <v/>
      </c>
      <c r="E578" s="21"/>
      <c r="F578" s="21"/>
      <c r="G578" s="21"/>
      <c r="H578" s="21"/>
      <c r="I578" s="47"/>
      <c r="J578" s="104"/>
      <c r="K578" s="47"/>
      <c r="L578" s="21"/>
      <c r="M578" s="125"/>
      <c r="N578" s="24"/>
      <c r="O578" s="21"/>
      <c r="P578" s="21"/>
      <c r="Q578" s="21"/>
      <c r="R578" s="21"/>
      <c r="S578" s="21"/>
      <c r="T578" s="21"/>
      <c r="U578" s="21"/>
      <c r="V578" s="21"/>
      <c r="W578" s="21"/>
      <c r="X578" s="21" t="str">
        <f ca="1">IFERROR(IF($T578=Lists!$S$2,SUM(FORMULACIÓN!U578:W578),IF(FORMULACIÓN!$T578=Lists!$S$3,SUM(FORMULACIÓN!V578:W578),IF(FORMULACIÓN!$T578=Lists!$S$4,AVERAGE(FORMULACIÓN!V578:W578),IF(FORMULACIÓN!$T578=Lists!$S$5,OFFSET(U578,0,COUNTA(V578:W578)),IF(FORMULACIÓN!$T578=Lists!$S$6,AVERAGE(V578:W578),""))))),"")</f>
        <v/>
      </c>
      <c r="Y578" s="20" t="str">
        <f ca="1">IF($R578=Lists!$R$3,TEXT(FORMULACIÓN!X578,"00,00%"),IF(FORMULACIÓN!X578=0,0,TEXT(FORMULACIÓN!X578,"##.###")))</f>
        <v/>
      </c>
      <c r="Z578" s="93"/>
      <c r="AA578" s="94"/>
      <c r="AB578" s="95"/>
      <c r="AC578" s="95"/>
      <c r="AD578" s="95"/>
      <c r="AE578" s="95"/>
      <c r="AF578" s="95"/>
      <c r="AG578" s="95"/>
      <c r="AH578" s="95"/>
      <c r="AI578" s="95"/>
      <c r="AJ578" s="95"/>
      <c r="AK578" s="95"/>
      <c r="AL578" s="95"/>
      <c r="AM578" s="95"/>
      <c r="BD578" s="30"/>
      <c r="BE578" s="30"/>
      <c r="BF578" s="30"/>
      <c r="BG578" s="30"/>
      <c r="BH578" s="30"/>
      <c r="BI578" s="30"/>
      <c r="BJ578" s="30"/>
      <c r="BK578" s="30"/>
      <c r="BL578" s="30"/>
      <c r="BM578" s="30"/>
      <c r="BN578" s="105"/>
      <c r="BW578" s="1"/>
    </row>
    <row r="579" spans="1:75" s="32" customFormat="1" ht="15.6" hidden="1">
      <c r="A579" s="20" t="str">
        <f t="shared" si="8"/>
        <v/>
      </c>
      <c r="B579" s="153"/>
      <c r="C579" s="21"/>
      <c r="D579" s="20" t="str">
        <f>IFERROR(VLOOKUP(FORMULACIÓN!C579,Lists!$A$2:$B$6,2,FALSE),"")</f>
        <v/>
      </c>
      <c r="E579" s="21"/>
      <c r="F579" s="21"/>
      <c r="G579" s="21"/>
      <c r="H579" s="21"/>
      <c r="I579" s="47"/>
      <c r="J579" s="104"/>
      <c r="K579" s="47"/>
      <c r="L579" s="21"/>
      <c r="M579" s="125"/>
      <c r="N579" s="24"/>
      <c r="O579" s="21"/>
      <c r="P579" s="21"/>
      <c r="Q579" s="21"/>
      <c r="R579" s="21"/>
      <c r="S579" s="21"/>
      <c r="T579" s="21"/>
      <c r="U579" s="21"/>
      <c r="V579" s="21"/>
      <c r="W579" s="21"/>
      <c r="X579" s="21" t="str">
        <f ca="1">IFERROR(IF($T579=Lists!$S$2,SUM(FORMULACIÓN!U579:W579),IF(FORMULACIÓN!$T579=Lists!$S$3,SUM(FORMULACIÓN!V579:W579),IF(FORMULACIÓN!$T579=Lists!$S$4,AVERAGE(FORMULACIÓN!V579:W579),IF(FORMULACIÓN!$T579=Lists!$S$5,OFFSET(U579,0,COUNTA(V579:W579)),IF(FORMULACIÓN!$T579=Lists!$S$6,AVERAGE(V579:W579),""))))),"")</f>
        <v/>
      </c>
      <c r="Y579" s="20" t="str">
        <f ca="1">IF($R579=Lists!$R$3,TEXT(FORMULACIÓN!X579,"00,00%"),IF(FORMULACIÓN!X579=0,0,TEXT(FORMULACIÓN!X579,"##.###")))</f>
        <v/>
      </c>
      <c r="Z579" s="93"/>
      <c r="AA579" s="94"/>
      <c r="AB579" s="95"/>
      <c r="AC579" s="95"/>
      <c r="AD579" s="95"/>
      <c r="AE579" s="95"/>
      <c r="AF579" s="95"/>
      <c r="AG579" s="95"/>
      <c r="AH579" s="95"/>
      <c r="AI579" s="95"/>
      <c r="AJ579" s="95"/>
      <c r="AK579" s="95"/>
      <c r="AL579" s="95"/>
      <c r="AM579" s="95"/>
      <c r="BD579" s="30"/>
      <c r="BE579" s="30"/>
      <c r="BF579" s="30"/>
      <c r="BG579" s="30"/>
      <c r="BH579" s="30"/>
      <c r="BI579" s="30"/>
      <c r="BJ579" s="30"/>
      <c r="BK579" s="30"/>
      <c r="BL579" s="30"/>
      <c r="BM579" s="30"/>
      <c r="BN579" s="105"/>
      <c r="BW579" s="1"/>
    </row>
    <row r="580" spans="1:75" s="32" customFormat="1" ht="15.6" hidden="1">
      <c r="A580" s="20" t="str">
        <f t="shared" si="8"/>
        <v/>
      </c>
      <c r="B580" s="153"/>
      <c r="C580" s="21"/>
      <c r="D580" s="20" t="str">
        <f>IFERROR(VLOOKUP(FORMULACIÓN!C580,Lists!$A$2:$B$6,2,FALSE),"")</f>
        <v/>
      </c>
      <c r="E580" s="21"/>
      <c r="F580" s="21"/>
      <c r="G580" s="21"/>
      <c r="H580" s="21"/>
      <c r="I580" s="47"/>
      <c r="J580" s="104"/>
      <c r="K580" s="47"/>
      <c r="L580" s="21"/>
      <c r="M580" s="125"/>
      <c r="N580" s="24"/>
      <c r="O580" s="21"/>
      <c r="P580" s="21"/>
      <c r="Q580" s="21"/>
      <c r="R580" s="21"/>
      <c r="S580" s="21"/>
      <c r="T580" s="21"/>
      <c r="U580" s="21"/>
      <c r="V580" s="21"/>
      <c r="W580" s="21"/>
      <c r="X580" s="21" t="str">
        <f ca="1">IFERROR(IF($T580=Lists!$S$2,SUM(FORMULACIÓN!U580:W580),IF(FORMULACIÓN!$T580=Lists!$S$3,SUM(FORMULACIÓN!V580:W580),IF(FORMULACIÓN!$T580=Lists!$S$4,AVERAGE(FORMULACIÓN!V580:W580),IF(FORMULACIÓN!$T580=Lists!$S$5,OFFSET(U580,0,COUNTA(V580:W580)),IF(FORMULACIÓN!$T580=Lists!$S$6,AVERAGE(V580:W580),""))))),"")</f>
        <v/>
      </c>
      <c r="Y580" s="20" t="str">
        <f ca="1">IF($R580=Lists!$R$3,TEXT(FORMULACIÓN!X580,"00,00%"),IF(FORMULACIÓN!X580=0,0,TEXT(FORMULACIÓN!X580,"##.###")))</f>
        <v/>
      </c>
      <c r="Z580" s="93"/>
      <c r="AA580" s="94"/>
      <c r="AB580" s="95"/>
      <c r="AC580" s="95"/>
      <c r="AD580" s="95"/>
      <c r="AE580" s="95"/>
      <c r="AF580" s="95"/>
      <c r="AG580" s="95"/>
      <c r="AH580" s="95"/>
      <c r="AI580" s="95"/>
      <c r="AJ580" s="95"/>
      <c r="AK580" s="95"/>
      <c r="AL580" s="95"/>
      <c r="AM580" s="95"/>
      <c r="BD580" s="30"/>
      <c r="BE580" s="30"/>
      <c r="BF580" s="30"/>
      <c r="BG580" s="30"/>
      <c r="BH580" s="30"/>
      <c r="BI580" s="30"/>
      <c r="BJ580" s="30"/>
      <c r="BK580" s="30"/>
      <c r="BL580" s="30"/>
      <c r="BM580" s="30"/>
      <c r="BN580" s="105"/>
      <c r="BW580" s="1"/>
    </row>
    <row r="581" spans="1:75" s="32" customFormat="1" ht="15.6" hidden="1">
      <c r="A581" s="20" t="str">
        <f t="shared" si="8"/>
        <v/>
      </c>
      <c r="B581" s="153"/>
      <c r="C581" s="21"/>
      <c r="D581" s="20" t="str">
        <f>IFERROR(VLOOKUP(FORMULACIÓN!C581,Lists!$A$2:$B$6,2,FALSE),"")</f>
        <v/>
      </c>
      <c r="E581" s="21"/>
      <c r="F581" s="21"/>
      <c r="G581" s="21"/>
      <c r="H581" s="21"/>
      <c r="I581" s="47"/>
      <c r="J581" s="104"/>
      <c r="K581" s="47"/>
      <c r="L581" s="21"/>
      <c r="M581" s="125"/>
      <c r="N581" s="24"/>
      <c r="O581" s="21"/>
      <c r="P581" s="21"/>
      <c r="Q581" s="21"/>
      <c r="R581" s="21"/>
      <c r="S581" s="21"/>
      <c r="T581" s="21"/>
      <c r="U581" s="21"/>
      <c r="V581" s="21"/>
      <c r="W581" s="21"/>
      <c r="X581" s="21" t="str">
        <f ca="1">IFERROR(IF($T581=Lists!$S$2,SUM(FORMULACIÓN!U581:W581),IF(FORMULACIÓN!$T581=Lists!$S$3,SUM(FORMULACIÓN!V581:W581),IF(FORMULACIÓN!$T581=Lists!$S$4,AVERAGE(FORMULACIÓN!V581:W581),IF(FORMULACIÓN!$T581=Lists!$S$5,OFFSET(U581,0,COUNTA(V581:W581)),IF(FORMULACIÓN!$T581=Lists!$S$6,AVERAGE(V581:W581),""))))),"")</f>
        <v/>
      </c>
      <c r="Y581" s="20" t="str">
        <f ca="1">IF($R581=Lists!$R$3,TEXT(FORMULACIÓN!X581,"00,00%"),IF(FORMULACIÓN!X581=0,0,TEXT(FORMULACIÓN!X581,"##.###")))</f>
        <v/>
      </c>
      <c r="Z581" s="93"/>
      <c r="AA581" s="94"/>
      <c r="AB581" s="95"/>
      <c r="AC581" s="95"/>
      <c r="AD581" s="95"/>
      <c r="AE581" s="95"/>
      <c r="AF581" s="95"/>
      <c r="AG581" s="95"/>
      <c r="AH581" s="95"/>
      <c r="AI581" s="95"/>
      <c r="AJ581" s="95"/>
      <c r="AK581" s="95"/>
      <c r="AL581" s="95"/>
      <c r="AM581" s="95"/>
      <c r="BD581" s="30"/>
      <c r="BE581" s="30"/>
      <c r="BF581" s="30"/>
      <c r="BG581" s="30"/>
      <c r="BH581" s="30"/>
      <c r="BI581" s="30"/>
      <c r="BJ581" s="30"/>
      <c r="BK581" s="30"/>
      <c r="BL581" s="30"/>
      <c r="BM581" s="30"/>
      <c r="BN581" s="105"/>
      <c r="BW581" s="1"/>
    </row>
    <row r="582" spans="1:75" s="32" customFormat="1" ht="15.6" hidden="1">
      <c r="A582" s="20" t="str">
        <f t="shared" si="8"/>
        <v/>
      </c>
      <c r="B582" s="153"/>
      <c r="C582" s="21"/>
      <c r="D582" s="20" t="str">
        <f>IFERROR(VLOOKUP(FORMULACIÓN!C582,Lists!$A$2:$B$6,2,FALSE),"")</f>
        <v/>
      </c>
      <c r="E582" s="21"/>
      <c r="F582" s="21"/>
      <c r="G582" s="21"/>
      <c r="H582" s="21"/>
      <c r="I582" s="47"/>
      <c r="J582" s="104"/>
      <c r="K582" s="47"/>
      <c r="L582" s="21"/>
      <c r="M582" s="125"/>
      <c r="N582" s="24"/>
      <c r="O582" s="21"/>
      <c r="P582" s="21"/>
      <c r="Q582" s="21"/>
      <c r="R582" s="21"/>
      <c r="S582" s="21"/>
      <c r="T582" s="21"/>
      <c r="U582" s="21"/>
      <c r="V582" s="21"/>
      <c r="W582" s="21"/>
      <c r="X582" s="21" t="str">
        <f ca="1">IFERROR(IF($T582=Lists!$S$2,SUM(FORMULACIÓN!U582:W582),IF(FORMULACIÓN!$T582=Lists!$S$3,SUM(FORMULACIÓN!V582:W582),IF(FORMULACIÓN!$T582=Lists!$S$4,AVERAGE(FORMULACIÓN!V582:W582),IF(FORMULACIÓN!$T582=Lists!$S$5,OFFSET(U582,0,COUNTA(V582:W582)),IF(FORMULACIÓN!$T582=Lists!$S$6,AVERAGE(V582:W582),""))))),"")</f>
        <v/>
      </c>
      <c r="Y582" s="20" t="str">
        <f ca="1">IF($R582=Lists!$R$3,TEXT(FORMULACIÓN!X582,"00,00%"),IF(FORMULACIÓN!X582=0,0,TEXT(FORMULACIÓN!X582,"##.###")))</f>
        <v/>
      </c>
      <c r="Z582" s="93"/>
      <c r="AA582" s="94"/>
      <c r="AB582" s="95"/>
      <c r="AC582" s="95"/>
      <c r="AD582" s="95"/>
      <c r="AE582" s="95"/>
      <c r="AF582" s="95"/>
      <c r="AG582" s="95"/>
      <c r="AH582" s="95"/>
      <c r="AI582" s="95"/>
      <c r="AJ582" s="95"/>
      <c r="AK582" s="95"/>
      <c r="AL582" s="95"/>
      <c r="AM582" s="95"/>
      <c r="BD582" s="30"/>
      <c r="BE582" s="30"/>
      <c r="BF582" s="30"/>
      <c r="BG582" s="30"/>
      <c r="BH582" s="30"/>
      <c r="BI582" s="30"/>
      <c r="BJ582" s="30"/>
      <c r="BK582" s="30"/>
      <c r="BL582" s="30"/>
      <c r="BM582" s="30"/>
      <c r="BN582" s="105"/>
      <c r="BW582" s="1"/>
    </row>
    <row r="583" spans="1:75" s="32" customFormat="1" ht="15.6" hidden="1">
      <c r="A583" s="20" t="str">
        <f t="shared" si="8"/>
        <v/>
      </c>
      <c r="B583" s="153"/>
      <c r="C583" s="21"/>
      <c r="D583" s="20" t="str">
        <f>IFERROR(VLOOKUP(FORMULACIÓN!C583,Lists!$A$2:$B$6,2,FALSE),"")</f>
        <v/>
      </c>
      <c r="E583" s="21"/>
      <c r="F583" s="21"/>
      <c r="G583" s="21"/>
      <c r="H583" s="21"/>
      <c r="I583" s="47"/>
      <c r="J583" s="104"/>
      <c r="K583" s="47"/>
      <c r="L583" s="21"/>
      <c r="M583" s="125"/>
      <c r="N583" s="24"/>
      <c r="O583" s="21"/>
      <c r="P583" s="21"/>
      <c r="Q583" s="21"/>
      <c r="R583" s="21"/>
      <c r="S583" s="21"/>
      <c r="T583" s="21"/>
      <c r="U583" s="21"/>
      <c r="V583" s="21"/>
      <c r="W583" s="21"/>
      <c r="X583" s="21" t="str">
        <f ca="1">IFERROR(IF($T583=Lists!$S$2,SUM(FORMULACIÓN!U583:W583),IF(FORMULACIÓN!$T583=Lists!$S$3,SUM(FORMULACIÓN!V583:W583),IF(FORMULACIÓN!$T583=Lists!$S$4,AVERAGE(FORMULACIÓN!V583:W583),IF(FORMULACIÓN!$T583=Lists!$S$5,OFFSET(U583,0,COUNTA(V583:W583)),IF(FORMULACIÓN!$T583=Lists!$S$6,AVERAGE(V583:W583),""))))),"")</f>
        <v/>
      </c>
      <c r="Y583" s="20" t="str">
        <f ca="1">IF($R583=Lists!$R$3,TEXT(FORMULACIÓN!X583,"00,00%"),IF(FORMULACIÓN!X583=0,0,TEXT(FORMULACIÓN!X583,"##.###")))</f>
        <v/>
      </c>
      <c r="Z583" s="93"/>
      <c r="AA583" s="94"/>
      <c r="AB583" s="95"/>
      <c r="AC583" s="95"/>
      <c r="AD583" s="95"/>
      <c r="AE583" s="95"/>
      <c r="AF583" s="95"/>
      <c r="AG583" s="95"/>
      <c r="AH583" s="95"/>
      <c r="AI583" s="95"/>
      <c r="AJ583" s="95"/>
      <c r="AK583" s="95"/>
      <c r="AL583" s="95"/>
      <c r="AM583" s="95"/>
      <c r="BD583" s="30"/>
      <c r="BE583" s="30"/>
      <c r="BF583" s="30"/>
      <c r="BG583" s="30"/>
      <c r="BH583" s="30"/>
      <c r="BI583" s="30"/>
      <c r="BJ583" s="30"/>
      <c r="BK583" s="30"/>
      <c r="BL583" s="30"/>
      <c r="BM583" s="30"/>
      <c r="BN583" s="105"/>
      <c r="BW583" s="1"/>
    </row>
    <row r="584" spans="1:75" s="32" customFormat="1" ht="15.6" hidden="1">
      <c r="A584" s="20" t="str">
        <f t="shared" si="8"/>
        <v/>
      </c>
      <c r="B584" s="153"/>
      <c r="C584" s="21"/>
      <c r="D584" s="20" t="str">
        <f>IFERROR(VLOOKUP(FORMULACIÓN!C584,Lists!$A$2:$B$6,2,FALSE),"")</f>
        <v/>
      </c>
      <c r="E584" s="21"/>
      <c r="F584" s="21"/>
      <c r="G584" s="21"/>
      <c r="H584" s="21"/>
      <c r="I584" s="47"/>
      <c r="J584" s="104"/>
      <c r="K584" s="47"/>
      <c r="L584" s="21"/>
      <c r="M584" s="125"/>
      <c r="N584" s="24"/>
      <c r="O584" s="21"/>
      <c r="P584" s="21"/>
      <c r="Q584" s="21"/>
      <c r="R584" s="21"/>
      <c r="S584" s="21"/>
      <c r="T584" s="21"/>
      <c r="U584" s="21"/>
      <c r="V584" s="21"/>
      <c r="W584" s="21"/>
      <c r="X584" s="21" t="str">
        <f ca="1">IFERROR(IF($T584=Lists!$S$2,SUM(FORMULACIÓN!U584:W584),IF(FORMULACIÓN!$T584=Lists!$S$3,SUM(FORMULACIÓN!V584:W584),IF(FORMULACIÓN!$T584=Lists!$S$4,AVERAGE(FORMULACIÓN!V584:W584),IF(FORMULACIÓN!$T584=Lists!$S$5,OFFSET(U584,0,COUNTA(V584:W584)),IF(FORMULACIÓN!$T584=Lists!$S$6,AVERAGE(V584:W584),""))))),"")</f>
        <v/>
      </c>
      <c r="Y584" s="20" t="str">
        <f ca="1">IF($R584=Lists!$R$3,TEXT(FORMULACIÓN!X584,"00,00%"),IF(FORMULACIÓN!X584=0,0,TEXT(FORMULACIÓN!X584,"##.###")))</f>
        <v/>
      </c>
      <c r="Z584" s="93"/>
      <c r="AA584" s="94"/>
      <c r="AB584" s="95"/>
      <c r="AC584" s="95"/>
      <c r="AD584" s="95"/>
      <c r="AE584" s="95"/>
      <c r="AF584" s="95"/>
      <c r="AG584" s="95"/>
      <c r="AH584" s="95"/>
      <c r="AI584" s="95"/>
      <c r="AJ584" s="95"/>
      <c r="AK584" s="95"/>
      <c r="AL584" s="95"/>
      <c r="AM584" s="95"/>
      <c r="BD584" s="30"/>
      <c r="BE584" s="30"/>
      <c r="BF584" s="30"/>
      <c r="BG584" s="30"/>
      <c r="BH584" s="30"/>
      <c r="BI584" s="30"/>
      <c r="BJ584" s="30"/>
      <c r="BK584" s="30"/>
      <c r="BL584" s="30"/>
      <c r="BM584" s="30"/>
      <c r="BN584" s="105"/>
      <c r="BW584" s="1"/>
    </row>
    <row r="585" spans="1:75" s="32" customFormat="1" ht="15.6" hidden="1">
      <c r="A585" s="20" t="str">
        <f t="shared" si="8"/>
        <v/>
      </c>
      <c r="B585" s="153"/>
      <c r="C585" s="21"/>
      <c r="D585" s="20" t="str">
        <f>IFERROR(VLOOKUP(FORMULACIÓN!C585,Lists!$A$2:$B$6,2,FALSE),"")</f>
        <v/>
      </c>
      <c r="E585" s="21"/>
      <c r="F585" s="21"/>
      <c r="G585" s="21"/>
      <c r="H585" s="21"/>
      <c r="I585" s="47"/>
      <c r="J585" s="104"/>
      <c r="K585" s="47"/>
      <c r="L585" s="21"/>
      <c r="M585" s="125"/>
      <c r="N585" s="24"/>
      <c r="O585" s="21"/>
      <c r="P585" s="21"/>
      <c r="Q585" s="21"/>
      <c r="R585" s="21"/>
      <c r="S585" s="21"/>
      <c r="T585" s="21"/>
      <c r="U585" s="21"/>
      <c r="V585" s="21"/>
      <c r="W585" s="21"/>
      <c r="X585" s="21" t="str">
        <f ca="1">IFERROR(IF($T585=Lists!$S$2,SUM(FORMULACIÓN!U585:W585),IF(FORMULACIÓN!$T585=Lists!$S$3,SUM(FORMULACIÓN!V585:W585),IF(FORMULACIÓN!$T585=Lists!$S$4,AVERAGE(FORMULACIÓN!V585:W585),IF(FORMULACIÓN!$T585=Lists!$S$5,OFFSET(U585,0,COUNTA(V585:W585)),IF(FORMULACIÓN!$T585=Lists!$S$6,AVERAGE(V585:W585),""))))),"")</f>
        <v/>
      </c>
      <c r="Y585" s="20" t="str">
        <f ca="1">IF($R585=Lists!$R$3,TEXT(FORMULACIÓN!X585,"00,00%"),IF(FORMULACIÓN!X585=0,0,TEXT(FORMULACIÓN!X585,"##.###")))</f>
        <v/>
      </c>
      <c r="Z585" s="93"/>
      <c r="AA585" s="94"/>
      <c r="AB585" s="95"/>
      <c r="AC585" s="95"/>
      <c r="AD585" s="95"/>
      <c r="AE585" s="95"/>
      <c r="AF585" s="95"/>
      <c r="AG585" s="95"/>
      <c r="AH585" s="95"/>
      <c r="AI585" s="95"/>
      <c r="AJ585" s="95"/>
      <c r="AK585" s="95"/>
      <c r="AL585" s="95"/>
      <c r="AM585" s="95"/>
      <c r="BD585" s="30"/>
      <c r="BE585" s="30"/>
      <c r="BF585" s="30"/>
      <c r="BG585" s="30"/>
      <c r="BH585" s="30"/>
      <c r="BI585" s="30"/>
      <c r="BJ585" s="30"/>
      <c r="BK585" s="30"/>
      <c r="BL585" s="30"/>
      <c r="BM585" s="30"/>
      <c r="BN585" s="105"/>
      <c r="BW585" s="1"/>
    </row>
    <row r="586" spans="1:75" s="32" customFormat="1" ht="15.6" hidden="1">
      <c r="A586" s="20" t="str">
        <f t="shared" si="8"/>
        <v/>
      </c>
      <c r="B586" s="153"/>
      <c r="C586" s="21"/>
      <c r="D586" s="20" t="str">
        <f>IFERROR(VLOOKUP(FORMULACIÓN!C586,Lists!$A$2:$B$6,2,FALSE),"")</f>
        <v/>
      </c>
      <c r="E586" s="21"/>
      <c r="F586" s="21"/>
      <c r="G586" s="21"/>
      <c r="H586" s="21"/>
      <c r="I586" s="47"/>
      <c r="J586" s="104"/>
      <c r="K586" s="47"/>
      <c r="L586" s="21"/>
      <c r="M586" s="125"/>
      <c r="N586" s="24"/>
      <c r="O586" s="21"/>
      <c r="P586" s="21"/>
      <c r="Q586" s="21"/>
      <c r="R586" s="21"/>
      <c r="S586" s="21"/>
      <c r="T586" s="21"/>
      <c r="U586" s="21"/>
      <c r="V586" s="21"/>
      <c r="W586" s="21"/>
      <c r="X586" s="21" t="str">
        <f ca="1">IFERROR(IF($T586=Lists!$S$2,SUM(FORMULACIÓN!U586:W586),IF(FORMULACIÓN!$T586=Lists!$S$3,SUM(FORMULACIÓN!V586:W586),IF(FORMULACIÓN!$T586=Lists!$S$4,AVERAGE(FORMULACIÓN!V586:W586),IF(FORMULACIÓN!$T586=Lists!$S$5,OFFSET(U586,0,COUNTA(V586:W586)),IF(FORMULACIÓN!$T586=Lists!$S$6,AVERAGE(V586:W586),""))))),"")</f>
        <v/>
      </c>
      <c r="Y586" s="20" t="str">
        <f ca="1">IF($R586=Lists!$R$3,TEXT(FORMULACIÓN!X586,"00,00%"),IF(FORMULACIÓN!X586=0,0,TEXT(FORMULACIÓN!X586,"##.###")))</f>
        <v/>
      </c>
      <c r="Z586" s="93"/>
      <c r="AA586" s="94"/>
      <c r="AB586" s="95"/>
      <c r="AC586" s="95"/>
      <c r="AD586" s="95"/>
      <c r="AE586" s="95"/>
      <c r="AF586" s="95"/>
      <c r="AG586" s="95"/>
      <c r="AH586" s="95"/>
      <c r="AI586" s="95"/>
      <c r="AJ586" s="95"/>
      <c r="AK586" s="95"/>
      <c r="AL586" s="95"/>
      <c r="AM586" s="95"/>
      <c r="BD586" s="30"/>
      <c r="BE586" s="30"/>
      <c r="BF586" s="30"/>
      <c r="BG586" s="30"/>
      <c r="BH586" s="30"/>
      <c r="BI586" s="30"/>
      <c r="BJ586" s="30"/>
      <c r="BK586" s="30"/>
      <c r="BL586" s="30"/>
      <c r="BM586" s="30"/>
      <c r="BN586" s="105"/>
      <c r="BW586" s="1"/>
    </row>
    <row r="587" spans="1:75" s="32" customFormat="1" ht="15.6" hidden="1">
      <c r="A587" s="20" t="str">
        <f t="shared" si="8"/>
        <v/>
      </c>
      <c r="B587" s="153"/>
      <c r="C587" s="21"/>
      <c r="D587" s="20" t="str">
        <f>IFERROR(VLOOKUP(FORMULACIÓN!C587,Lists!$A$2:$B$6,2,FALSE),"")</f>
        <v/>
      </c>
      <c r="E587" s="21"/>
      <c r="F587" s="21"/>
      <c r="G587" s="21"/>
      <c r="H587" s="21"/>
      <c r="I587" s="47"/>
      <c r="J587" s="104"/>
      <c r="K587" s="47"/>
      <c r="L587" s="21"/>
      <c r="M587" s="125"/>
      <c r="N587" s="24"/>
      <c r="O587" s="21"/>
      <c r="P587" s="21"/>
      <c r="Q587" s="21"/>
      <c r="R587" s="21"/>
      <c r="S587" s="21"/>
      <c r="T587" s="21"/>
      <c r="U587" s="21"/>
      <c r="V587" s="21"/>
      <c r="W587" s="21"/>
      <c r="X587" s="21" t="str">
        <f ca="1">IFERROR(IF($T587=Lists!$S$2,SUM(FORMULACIÓN!U587:W587),IF(FORMULACIÓN!$T587=Lists!$S$3,SUM(FORMULACIÓN!V587:W587),IF(FORMULACIÓN!$T587=Lists!$S$4,AVERAGE(FORMULACIÓN!V587:W587),IF(FORMULACIÓN!$T587=Lists!$S$5,OFFSET(U587,0,COUNTA(V587:W587)),IF(FORMULACIÓN!$T587=Lists!$S$6,AVERAGE(V587:W587),""))))),"")</f>
        <v/>
      </c>
      <c r="Y587" s="20" t="str">
        <f ca="1">IF($R587=Lists!$R$3,TEXT(FORMULACIÓN!X587,"00,00%"),IF(FORMULACIÓN!X587=0,0,TEXT(FORMULACIÓN!X587,"##.###")))</f>
        <v/>
      </c>
      <c r="Z587" s="93"/>
      <c r="AA587" s="94"/>
      <c r="AB587" s="95"/>
      <c r="AC587" s="95"/>
      <c r="AD587" s="95"/>
      <c r="AE587" s="95"/>
      <c r="AF587" s="95"/>
      <c r="AG587" s="95"/>
      <c r="AH587" s="95"/>
      <c r="AI587" s="95"/>
      <c r="AJ587" s="95"/>
      <c r="AK587" s="95"/>
      <c r="AL587" s="95"/>
      <c r="AM587" s="95"/>
      <c r="BD587" s="30"/>
      <c r="BE587" s="30"/>
      <c r="BF587" s="30"/>
      <c r="BG587" s="30"/>
      <c r="BH587" s="30"/>
      <c r="BI587" s="30"/>
      <c r="BJ587" s="30"/>
      <c r="BK587" s="30"/>
      <c r="BL587" s="30"/>
      <c r="BM587" s="30"/>
      <c r="BN587" s="105"/>
      <c r="BW587" s="1"/>
    </row>
    <row r="588" spans="1:75" s="32" customFormat="1" ht="15.6" hidden="1">
      <c r="A588" s="20" t="str">
        <f t="shared" ref="A588:A651" si="9">IF(C588&lt;&gt;"",+A587+1,"")</f>
        <v/>
      </c>
      <c r="B588" s="153"/>
      <c r="C588" s="21"/>
      <c r="D588" s="20" t="str">
        <f>IFERROR(VLOOKUP(FORMULACIÓN!C588,Lists!$A$2:$B$6,2,FALSE),"")</f>
        <v/>
      </c>
      <c r="E588" s="21"/>
      <c r="F588" s="21"/>
      <c r="G588" s="21"/>
      <c r="H588" s="21"/>
      <c r="I588" s="47"/>
      <c r="J588" s="104"/>
      <c r="K588" s="47"/>
      <c r="L588" s="21"/>
      <c r="M588" s="125"/>
      <c r="N588" s="24"/>
      <c r="O588" s="21"/>
      <c r="P588" s="21"/>
      <c r="Q588" s="21"/>
      <c r="R588" s="21"/>
      <c r="S588" s="21"/>
      <c r="T588" s="21"/>
      <c r="U588" s="21"/>
      <c r="V588" s="21"/>
      <c r="W588" s="21"/>
      <c r="X588" s="21" t="str">
        <f ca="1">IFERROR(IF($T588=Lists!$S$2,SUM(FORMULACIÓN!U588:W588),IF(FORMULACIÓN!$T588=Lists!$S$3,SUM(FORMULACIÓN!V588:W588),IF(FORMULACIÓN!$T588=Lists!$S$4,AVERAGE(FORMULACIÓN!V588:W588),IF(FORMULACIÓN!$T588=Lists!$S$5,OFFSET(U588,0,COUNTA(V588:W588)),IF(FORMULACIÓN!$T588=Lists!$S$6,AVERAGE(V588:W588),""))))),"")</f>
        <v/>
      </c>
      <c r="Y588" s="20" t="str">
        <f ca="1">IF($R588=Lists!$R$3,TEXT(FORMULACIÓN!X588,"00,00%"),IF(FORMULACIÓN!X588=0,0,TEXT(FORMULACIÓN!X588,"##.###")))</f>
        <v/>
      </c>
      <c r="Z588" s="93"/>
      <c r="AA588" s="94"/>
      <c r="AB588" s="95"/>
      <c r="AC588" s="95"/>
      <c r="AD588" s="95"/>
      <c r="AE588" s="95"/>
      <c r="AF588" s="95"/>
      <c r="AG588" s="95"/>
      <c r="AH588" s="95"/>
      <c r="AI588" s="95"/>
      <c r="AJ588" s="95"/>
      <c r="AK588" s="95"/>
      <c r="AL588" s="95"/>
      <c r="AM588" s="95"/>
      <c r="BD588" s="30"/>
      <c r="BE588" s="30"/>
      <c r="BF588" s="30"/>
      <c r="BG588" s="30"/>
      <c r="BH588" s="30"/>
      <c r="BI588" s="30"/>
      <c r="BJ588" s="30"/>
      <c r="BK588" s="30"/>
      <c r="BL588" s="30"/>
      <c r="BM588" s="30"/>
      <c r="BN588" s="105"/>
      <c r="BW588" s="1"/>
    </row>
    <row r="589" spans="1:75" s="32" customFormat="1" ht="15.6" hidden="1">
      <c r="A589" s="20" t="str">
        <f t="shared" si="9"/>
        <v/>
      </c>
      <c r="B589" s="153"/>
      <c r="C589" s="21"/>
      <c r="D589" s="20" t="str">
        <f>IFERROR(VLOOKUP(FORMULACIÓN!C589,Lists!$A$2:$B$6,2,FALSE),"")</f>
        <v/>
      </c>
      <c r="E589" s="21"/>
      <c r="F589" s="21"/>
      <c r="G589" s="21"/>
      <c r="H589" s="21"/>
      <c r="I589" s="47"/>
      <c r="J589" s="104"/>
      <c r="K589" s="47"/>
      <c r="L589" s="21"/>
      <c r="M589" s="125"/>
      <c r="N589" s="24"/>
      <c r="O589" s="21"/>
      <c r="P589" s="21"/>
      <c r="Q589" s="21"/>
      <c r="R589" s="21"/>
      <c r="S589" s="21"/>
      <c r="T589" s="21"/>
      <c r="U589" s="21"/>
      <c r="V589" s="21"/>
      <c r="W589" s="21"/>
      <c r="X589" s="21" t="str">
        <f ca="1">IFERROR(IF($T589=Lists!$S$2,SUM(FORMULACIÓN!U589:W589),IF(FORMULACIÓN!$T589=Lists!$S$3,SUM(FORMULACIÓN!V589:W589),IF(FORMULACIÓN!$T589=Lists!$S$4,AVERAGE(FORMULACIÓN!V589:W589),IF(FORMULACIÓN!$T589=Lists!$S$5,OFFSET(U589,0,COUNTA(V589:W589)),IF(FORMULACIÓN!$T589=Lists!$S$6,AVERAGE(V589:W589),""))))),"")</f>
        <v/>
      </c>
      <c r="Y589" s="20" t="str">
        <f ca="1">IF($R589=Lists!$R$3,TEXT(FORMULACIÓN!X589,"00,00%"),IF(FORMULACIÓN!X589=0,0,TEXT(FORMULACIÓN!X589,"##.###")))</f>
        <v/>
      </c>
      <c r="Z589" s="93"/>
      <c r="AA589" s="94"/>
      <c r="AB589" s="95"/>
      <c r="AC589" s="95"/>
      <c r="AD589" s="95"/>
      <c r="AE589" s="95"/>
      <c r="AF589" s="95"/>
      <c r="AG589" s="95"/>
      <c r="AH589" s="95"/>
      <c r="AI589" s="95"/>
      <c r="AJ589" s="95"/>
      <c r="AK589" s="95"/>
      <c r="AL589" s="95"/>
      <c r="AM589" s="95"/>
      <c r="BD589" s="30"/>
      <c r="BE589" s="30"/>
      <c r="BF589" s="30"/>
      <c r="BG589" s="30"/>
      <c r="BH589" s="30"/>
      <c r="BI589" s="30"/>
      <c r="BJ589" s="30"/>
      <c r="BK589" s="30"/>
      <c r="BL589" s="30"/>
      <c r="BM589" s="30"/>
      <c r="BN589" s="105"/>
      <c r="BW589" s="1"/>
    </row>
    <row r="590" spans="1:75" s="32" customFormat="1" ht="15.6" hidden="1">
      <c r="A590" s="20" t="str">
        <f t="shared" si="9"/>
        <v/>
      </c>
      <c r="B590" s="153"/>
      <c r="C590" s="21"/>
      <c r="D590" s="20" t="str">
        <f>IFERROR(VLOOKUP(FORMULACIÓN!C590,Lists!$A$2:$B$6,2,FALSE),"")</f>
        <v/>
      </c>
      <c r="E590" s="21"/>
      <c r="F590" s="21"/>
      <c r="G590" s="21"/>
      <c r="H590" s="21"/>
      <c r="I590" s="47"/>
      <c r="J590" s="104"/>
      <c r="K590" s="47"/>
      <c r="L590" s="21"/>
      <c r="M590" s="125"/>
      <c r="N590" s="24"/>
      <c r="O590" s="21"/>
      <c r="P590" s="21"/>
      <c r="Q590" s="21"/>
      <c r="R590" s="21"/>
      <c r="S590" s="21"/>
      <c r="T590" s="21"/>
      <c r="U590" s="21"/>
      <c r="V590" s="21"/>
      <c r="W590" s="21"/>
      <c r="X590" s="21" t="str">
        <f ca="1">IFERROR(IF($T590=Lists!$S$2,SUM(FORMULACIÓN!U590:W590),IF(FORMULACIÓN!$T590=Lists!$S$3,SUM(FORMULACIÓN!V590:W590),IF(FORMULACIÓN!$T590=Lists!$S$4,AVERAGE(FORMULACIÓN!V590:W590),IF(FORMULACIÓN!$T590=Lists!$S$5,OFFSET(U590,0,COUNTA(V590:W590)),IF(FORMULACIÓN!$T590=Lists!$S$6,AVERAGE(V590:W590),""))))),"")</f>
        <v/>
      </c>
      <c r="Y590" s="20" t="str">
        <f ca="1">IF($R590=Lists!$R$3,TEXT(FORMULACIÓN!X590,"00,00%"),IF(FORMULACIÓN!X590=0,0,TEXT(FORMULACIÓN!X590,"##.###")))</f>
        <v/>
      </c>
      <c r="Z590" s="93"/>
      <c r="AA590" s="94"/>
      <c r="AB590" s="95"/>
      <c r="AC590" s="95"/>
      <c r="AD590" s="95"/>
      <c r="AE590" s="95"/>
      <c r="AF590" s="95"/>
      <c r="AG590" s="95"/>
      <c r="AH590" s="95"/>
      <c r="AI590" s="95"/>
      <c r="AJ590" s="95"/>
      <c r="AK590" s="95"/>
      <c r="AL590" s="95"/>
      <c r="AM590" s="95"/>
      <c r="BD590" s="30"/>
      <c r="BE590" s="30"/>
      <c r="BF590" s="30"/>
      <c r="BG590" s="30"/>
      <c r="BH590" s="30"/>
      <c r="BI590" s="30"/>
      <c r="BJ590" s="30"/>
      <c r="BK590" s="30"/>
      <c r="BL590" s="30"/>
      <c r="BM590" s="30"/>
      <c r="BN590" s="105"/>
      <c r="BW590" s="1"/>
    </row>
    <row r="591" spans="1:75" s="32" customFormat="1" ht="15.6" hidden="1">
      <c r="A591" s="20" t="str">
        <f t="shared" si="9"/>
        <v/>
      </c>
      <c r="B591" s="153"/>
      <c r="C591" s="21"/>
      <c r="D591" s="20" t="str">
        <f>IFERROR(VLOOKUP(FORMULACIÓN!C591,Lists!$A$2:$B$6,2,FALSE),"")</f>
        <v/>
      </c>
      <c r="E591" s="21"/>
      <c r="F591" s="21"/>
      <c r="G591" s="21"/>
      <c r="H591" s="21"/>
      <c r="I591" s="47"/>
      <c r="J591" s="104"/>
      <c r="K591" s="47"/>
      <c r="L591" s="21"/>
      <c r="M591" s="125"/>
      <c r="N591" s="24"/>
      <c r="O591" s="21"/>
      <c r="P591" s="21"/>
      <c r="Q591" s="21"/>
      <c r="R591" s="21"/>
      <c r="S591" s="21"/>
      <c r="T591" s="21"/>
      <c r="U591" s="21"/>
      <c r="V591" s="21"/>
      <c r="W591" s="21"/>
      <c r="X591" s="21" t="str">
        <f ca="1">IFERROR(IF($T591=Lists!$S$2,SUM(FORMULACIÓN!U591:W591),IF(FORMULACIÓN!$T591=Lists!$S$3,SUM(FORMULACIÓN!V591:W591),IF(FORMULACIÓN!$T591=Lists!$S$4,AVERAGE(FORMULACIÓN!V591:W591),IF(FORMULACIÓN!$T591=Lists!$S$5,OFFSET(U591,0,COUNTA(V591:W591)),IF(FORMULACIÓN!$T591=Lists!$S$6,AVERAGE(V591:W591),""))))),"")</f>
        <v/>
      </c>
      <c r="Y591" s="20" t="str">
        <f ca="1">IF($R591=Lists!$R$3,TEXT(FORMULACIÓN!X591,"00,00%"),IF(FORMULACIÓN!X591=0,0,TEXT(FORMULACIÓN!X591,"##.###")))</f>
        <v/>
      </c>
      <c r="Z591" s="93"/>
      <c r="AA591" s="94"/>
      <c r="AB591" s="95"/>
      <c r="AC591" s="95"/>
      <c r="AD591" s="95"/>
      <c r="AE591" s="95"/>
      <c r="AF591" s="95"/>
      <c r="AG591" s="95"/>
      <c r="AH591" s="95"/>
      <c r="AI591" s="95"/>
      <c r="AJ591" s="95"/>
      <c r="AK591" s="95"/>
      <c r="AL591" s="95"/>
      <c r="AM591" s="95"/>
      <c r="BD591" s="30"/>
      <c r="BE591" s="30"/>
      <c r="BF591" s="30"/>
      <c r="BG591" s="30"/>
      <c r="BH591" s="30"/>
      <c r="BI591" s="30"/>
      <c r="BJ591" s="30"/>
      <c r="BK591" s="30"/>
      <c r="BL591" s="30"/>
      <c r="BM591" s="30"/>
      <c r="BN591" s="105"/>
      <c r="BW591" s="1"/>
    </row>
    <row r="592" spans="1:75" s="32" customFormat="1" ht="15.6" hidden="1">
      <c r="A592" s="20" t="str">
        <f t="shared" si="9"/>
        <v/>
      </c>
      <c r="B592" s="153"/>
      <c r="C592" s="21"/>
      <c r="D592" s="20" t="str">
        <f>IFERROR(VLOOKUP(FORMULACIÓN!C592,Lists!$A$2:$B$6,2,FALSE),"")</f>
        <v/>
      </c>
      <c r="E592" s="21"/>
      <c r="F592" s="21"/>
      <c r="G592" s="21"/>
      <c r="H592" s="21"/>
      <c r="I592" s="47"/>
      <c r="J592" s="104"/>
      <c r="K592" s="47"/>
      <c r="L592" s="21"/>
      <c r="M592" s="125"/>
      <c r="N592" s="24"/>
      <c r="O592" s="21"/>
      <c r="P592" s="21"/>
      <c r="Q592" s="21"/>
      <c r="R592" s="21"/>
      <c r="S592" s="21"/>
      <c r="T592" s="21"/>
      <c r="U592" s="21"/>
      <c r="V592" s="21"/>
      <c r="W592" s="21"/>
      <c r="X592" s="21" t="str">
        <f ca="1">IFERROR(IF($T592=Lists!$S$2,SUM(FORMULACIÓN!U592:W592),IF(FORMULACIÓN!$T592=Lists!$S$3,SUM(FORMULACIÓN!V592:W592),IF(FORMULACIÓN!$T592=Lists!$S$4,AVERAGE(FORMULACIÓN!V592:W592),IF(FORMULACIÓN!$T592=Lists!$S$5,OFFSET(U592,0,COUNTA(V592:W592)),IF(FORMULACIÓN!$T592=Lists!$S$6,AVERAGE(V592:W592),""))))),"")</f>
        <v/>
      </c>
      <c r="Y592" s="20" t="str">
        <f ca="1">IF($R592=Lists!$R$3,TEXT(FORMULACIÓN!X592,"00,00%"),IF(FORMULACIÓN!X592=0,0,TEXT(FORMULACIÓN!X592,"##.###")))</f>
        <v/>
      </c>
      <c r="Z592" s="93"/>
      <c r="AA592" s="94"/>
      <c r="AB592" s="95"/>
      <c r="AC592" s="95"/>
      <c r="AD592" s="95"/>
      <c r="AE592" s="95"/>
      <c r="AF592" s="95"/>
      <c r="AG592" s="95"/>
      <c r="AH592" s="95"/>
      <c r="AI592" s="95"/>
      <c r="AJ592" s="95"/>
      <c r="AK592" s="95"/>
      <c r="AL592" s="95"/>
      <c r="AM592" s="95"/>
      <c r="BD592" s="30"/>
      <c r="BE592" s="30"/>
      <c r="BF592" s="30"/>
      <c r="BG592" s="30"/>
      <c r="BH592" s="30"/>
      <c r="BI592" s="30"/>
      <c r="BJ592" s="30"/>
      <c r="BK592" s="30"/>
      <c r="BL592" s="30"/>
      <c r="BM592" s="30"/>
      <c r="BN592" s="105"/>
      <c r="BW592" s="1"/>
    </row>
    <row r="593" spans="1:75" s="32" customFormat="1" ht="15.6" hidden="1">
      <c r="A593" s="20" t="str">
        <f t="shared" si="9"/>
        <v/>
      </c>
      <c r="B593" s="153"/>
      <c r="C593" s="21"/>
      <c r="D593" s="20" t="str">
        <f>IFERROR(VLOOKUP(FORMULACIÓN!C593,Lists!$A$2:$B$6,2,FALSE),"")</f>
        <v/>
      </c>
      <c r="E593" s="21"/>
      <c r="F593" s="21"/>
      <c r="G593" s="21"/>
      <c r="H593" s="21"/>
      <c r="I593" s="47"/>
      <c r="J593" s="104"/>
      <c r="K593" s="47"/>
      <c r="L593" s="21"/>
      <c r="M593" s="125"/>
      <c r="N593" s="24"/>
      <c r="O593" s="21"/>
      <c r="P593" s="21"/>
      <c r="Q593" s="21"/>
      <c r="R593" s="21"/>
      <c r="S593" s="21"/>
      <c r="T593" s="21"/>
      <c r="U593" s="21"/>
      <c r="V593" s="21"/>
      <c r="W593" s="21"/>
      <c r="X593" s="21" t="str">
        <f ca="1">IFERROR(IF($T593=Lists!$S$2,SUM(FORMULACIÓN!U593:W593),IF(FORMULACIÓN!$T593=Lists!$S$3,SUM(FORMULACIÓN!V593:W593),IF(FORMULACIÓN!$T593=Lists!$S$4,AVERAGE(FORMULACIÓN!V593:W593),IF(FORMULACIÓN!$T593=Lists!$S$5,OFFSET(U593,0,COUNTA(V593:W593)),IF(FORMULACIÓN!$T593=Lists!$S$6,AVERAGE(V593:W593),""))))),"")</f>
        <v/>
      </c>
      <c r="Y593" s="20" t="str">
        <f ca="1">IF($R593=Lists!$R$3,TEXT(FORMULACIÓN!X593,"00,00%"),IF(FORMULACIÓN!X593=0,0,TEXT(FORMULACIÓN!X593,"##.###")))</f>
        <v/>
      </c>
      <c r="Z593" s="93"/>
      <c r="AA593" s="94"/>
      <c r="AB593" s="95"/>
      <c r="AC593" s="95"/>
      <c r="AD593" s="95"/>
      <c r="AE593" s="95"/>
      <c r="AF593" s="95"/>
      <c r="AG593" s="95"/>
      <c r="AH593" s="95"/>
      <c r="AI593" s="95"/>
      <c r="AJ593" s="95"/>
      <c r="AK593" s="95"/>
      <c r="AL593" s="95"/>
      <c r="AM593" s="95"/>
      <c r="BD593" s="30"/>
      <c r="BE593" s="30"/>
      <c r="BF593" s="30"/>
      <c r="BG593" s="30"/>
      <c r="BH593" s="30"/>
      <c r="BI593" s="30"/>
      <c r="BJ593" s="30"/>
      <c r="BK593" s="30"/>
      <c r="BL593" s="30"/>
      <c r="BM593" s="30"/>
      <c r="BN593" s="105"/>
      <c r="BW593" s="1"/>
    </row>
    <row r="594" spans="1:75" s="32" customFormat="1" ht="15.6" hidden="1">
      <c r="A594" s="20" t="str">
        <f t="shared" si="9"/>
        <v/>
      </c>
      <c r="B594" s="153"/>
      <c r="C594" s="21"/>
      <c r="D594" s="20" t="str">
        <f>IFERROR(VLOOKUP(FORMULACIÓN!C594,Lists!$A$2:$B$6,2,FALSE),"")</f>
        <v/>
      </c>
      <c r="E594" s="21"/>
      <c r="F594" s="21"/>
      <c r="G594" s="21"/>
      <c r="H594" s="21"/>
      <c r="I594" s="47"/>
      <c r="J594" s="104"/>
      <c r="K594" s="47"/>
      <c r="L594" s="21"/>
      <c r="M594" s="125"/>
      <c r="N594" s="24"/>
      <c r="O594" s="21"/>
      <c r="P594" s="21"/>
      <c r="Q594" s="21"/>
      <c r="R594" s="21"/>
      <c r="S594" s="21"/>
      <c r="T594" s="21"/>
      <c r="U594" s="21"/>
      <c r="V594" s="21"/>
      <c r="W594" s="21"/>
      <c r="X594" s="21" t="str">
        <f ca="1">IFERROR(IF($T594=Lists!$S$2,SUM(FORMULACIÓN!U594:W594),IF(FORMULACIÓN!$T594=Lists!$S$3,SUM(FORMULACIÓN!V594:W594),IF(FORMULACIÓN!$T594=Lists!$S$4,AVERAGE(FORMULACIÓN!V594:W594),IF(FORMULACIÓN!$T594=Lists!$S$5,OFFSET(U594,0,COUNTA(V594:W594)),IF(FORMULACIÓN!$T594=Lists!$S$6,AVERAGE(V594:W594),""))))),"")</f>
        <v/>
      </c>
      <c r="Y594" s="20" t="str">
        <f ca="1">IF($R594=Lists!$R$3,TEXT(FORMULACIÓN!X594,"00,00%"),IF(FORMULACIÓN!X594=0,0,TEXT(FORMULACIÓN!X594,"##.###")))</f>
        <v/>
      </c>
      <c r="Z594" s="93"/>
      <c r="AA594" s="94"/>
      <c r="AB594" s="95"/>
      <c r="AC594" s="95"/>
      <c r="AD594" s="95"/>
      <c r="AE594" s="95"/>
      <c r="AF594" s="95"/>
      <c r="AG594" s="95"/>
      <c r="AH594" s="95"/>
      <c r="AI594" s="95"/>
      <c r="AJ594" s="95"/>
      <c r="AK594" s="95"/>
      <c r="AL594" s="95"/>
      <c r="AM594" s="95"/>
      <c r="BD594" s="30"/>
      <c r="BE594" s="30"/>
      <c r="BF594" s="30"/>
      <c r="BG594" s="30"/>
      <c r="BH594" s="30"/>
      <c r="BI594" s="30"/>
      <c r="BJ594" s="30"/>
      <c r="BK594" s="30"/>
      <c r="BL594" s="30"/>
      <c r="BM594" s="30"/>
      <c r="BN594" s="105"/>
      <c r="BW594" s="1"/>
    </row>
    <row r="595" spans="1:75" s="32" customFormat="1" ht="15.6" hidden="1">
      <c r="A595" s="20" t="str">
        <f t="shared" si="9"/>
        <v/>
      </c>
      <c r="B595" s="153"/>
      <c r="C595" s="21"/>
      <c r="D595" s="20" t="str">
        <f>IFERROR(VLOOKUP(FORMULACIÓN!C595,Lists!$A$2:$B$6,2,FALSE),"")</f>
        <v/>
      </c>
      <c r="E595" s="21"/>
      <c r="F595" s="21"/>
      <c r="G595" s="21"/>
      <c r="H595" s="21"/>
      <c r="I595" s="47"/>
      <c r="J595" s="104"/>
      <c r="K595" s="47"/>
      <c r="L595" s="21"/>
      <c r="M595" s="125"/>
      <c r="N595" s="24"/>
      <c r="O595" s="21"/>
      <c r="P595" s="21"/>
      <c r="Q595" s="21"/>
      <c r="R595" s="21"/>
      <c r="S595" s="21"/>
      <c r="T595" s="21"/>
      <c r="U595" s="21"/>
      <c r="V595" s="21"/>
      <c r="W595" s="21"/>
      <c r="X595" s="21" t="str">
        <f ca="1">IFERROR(IF($T595=Lists!$S$2,SUM(FORMULACIÓN!U595:W595),IF(FORMULACIÓN!$T595=Lists!$S$3,SUM(FORMULACIÓN!V595:W595),IF(FORMULACIÓN!$T595=Lists!$S$4,AVERAGE(FORMULACIÓN!V595:W595),IF(FORMULACIÓN!$T595=Lists!$S$5,OFFSET(U595,0,COUNTA(V595:W595)),IF(FORMULACIÓN!$T595=Lists!$S$6,AVERAGE(V595:W595),""))))),"")</f>
        <v/>
      </c>
      <c r="Y595" s="20" t="str">
        <f ca="1">IF($R595=Lists!$R$3,TEXT(FORMULACIÓN!X595,"00,00%"),IF(FORMULACIÓN!X595=0,0,TEXT(FORMULACIÓN!X595,"##.###")))</f>
        <v/>
      </c>
      <c r="Z595" s="93"/>
      <c r="AA595" s="94"/>
      <c r="AB595" s="95"/>
      <c r="AC595" s="95"/>
      <c r="AD595" s="95"/>
      <c r="AE595" s="95"/>
      <c r="AF595" s="95"/>
      <c r="AG595" s="95"/>
      <c r="AH595" s="95"/>
      <c r="AI595" s="95"/>
      <c r="AJ595" s="95"/>
      <c r="AK595" s="95"/>
      <c r="AL595" s="95"/>
      <c r="AM595" s="95"/>
      <c r="BD595" s="30"/>
      <c r="BE595" s="30"/>
      <c r="BF595" s="30"/>
      <c r="BG595" s="30"/>
      <c r="BH595" s="30"/>
      <c r="BI595" s="30"/>
      <c r="BJ595" s="30"/>
      <c r="BK595" s="30"/>
      <c r="BL595" s="30"/>
      <c r="BM595" s="30"/>
      <c r="BN595" s="105"/>
      <c r="BW595" s="1"/>
    </row>
    <row r="596" spans="1:75" s="32" customFormat="1" ht="15.6" hidden="1">
      <c r="A596" s="20" t="str">
        <f t="shared" si="9"/>
        <v/>
      </c>
      <c r="B596" s="153"/>
      <c r="C596" s="21"/>
      <c r="D596" s="20" t="str">
        <f>IFERROR(VLOOKUP(FORMULACIÓN!C596,Lists!$A$2:$B$6,2,FALSE),"")</f>
        <v/>
      </c>
      <c r="E596" s="21"/>
      <c r="F596" s="21"/>
      <c r="G596" s="21"/>
      <c r="H596" s="21"/>
      <c r="I596" s="47"/>
      <c r="J596" s="104"/>
      <c r="K596" s="47"/>
      <c r="L596" s="21"/>
      <c r="M596" s="125"/>
      <c r="N596" s="24"/>
      <c r="O596" s="21"/>
      <c r="P596" s="21"/>
      <c r="Q596" s="21"/>
      <c r="R596" s="21"/>
      <c r="S596" s="21"/>
      <c r="T596" s="21"/>
      <c r="U596" s="21"/>
      <c r="V596" s="21"/>
      <c r="W596" s="21"/>
      <c r="X596" s="21" t="str">
        <f ca="1">IFERROR(IF($T596=Lists!$S$2,SUM(FORMULACIÓN!U596:W596),IF(FORMULACIÓN!$T596=Lists!$S$3,SUM(FORMULACIÓN!V596:W596),IF(FORMULACIÓN!$T596=Lists!$S$4,AVERAGE(FORMULACIÓN!V596:W596),IF(FORMULACIÓN!$T596=Lists!$S$5,OFFSET(U596,0,COUNTA(V596:W596)),IF(FORMULACIÓN!$T596=Lists!$S$6,AVERAGE(V596:W596),""))))),"")</f>
        <v/>
      </c>
      <c r="Y596" s="20" t="str">
        <f ca="1">IF($R596=Lists!$R$3,TEXT(FORMULACIÓN!X596,"00,00%"),IF(FORMULACIÓN!X596=0,0,TEXT(FORMULACIÓN!X596,"##.###")))</f>
        <v/>
      </c>
      <c r="Z596" s="93"/>
      <c r="AA596" s="94"/>
      <c r="AB596" s="95"/>
      <c r="AC596" s="95"/>
      <c r="AD596" s="95"/>
      <c r="AE596" s="95"/>
      <c r="AF596" s="95"/>
      <c r="AG596" s="95"/>
      <c r="AH596" s="95"/>
      <c r="AI596" s="95"/>
      <c r="AJ596" s="95"/>
      <c r="AK596" s="95"/>
      <c r="AL596" s="95"/>
      <c r="AM596" s="95"/>
      <c r="BD596" s="30"/>
      <c r="BE596" s="30"/>
      <c r="BF596" s="30"/>
      <c r="BG596" s="30"/>
      <c r="BH596" s="30"/>
      <c r="BI596" s="30"/>
      <c r="BJ596" s="30"/>
      <c r="BK596" s="30"/>
      <c r="BL596" s="30"/>
      <c r="BM596" s="30"/>
      <c r="BN596" s="105"/>
      <c r="BW596" s="1"/>
    </row>
    <row r="597" spans="1:75" s="32" customFormat="1" ht="15.6" hidden="1">
      <c r="A597" s="20" t="str">
        <f t="shared" si="9"/>
        <v/>
      </c>
      <c r="B597" s="153"/>
      <c r="C597" s="21"/>
      <c r="D597" s="20" t="str">
        <f>IFERROR(VLOOKUP(FORMULACIÓN!C597,Lists!$A$2:$B$6,2,FALSE),"")</f>
        <v/>
      </c>
      <c r="E597" s="21"/>
      <c r="F597" s="21"/>
      <c r="G597" s="21"/>
      <c r="H597" s="21"/>
      <c r="I597" s="47"/>
      <c r="J597" s="104"/>
      <c r="K597" s="47"/>
      <c r="L597" s="21"/>
      <c r="M597" s="125"/>
      <c r="N597" s="24"/>
      <c r="O597" s="21"/>
      <c r="P597" s="21"/>
      <c r="Q597" s="21"/>
      <c r="R597" s="21"/>
      <c r="S597" s="21"/>
      <c r="T597" s="21"/>
      <c r="U597" s="21"/>
      <c r="V597" s="21"/>
      <c r="W597" s="21"/>
      <c r="X597" s="21" t="str">
        <f ca="1">IFERROR(IF($T597=Lists!$S$2,SUM(FORMULACIÓN!U597:W597),IF(FORMULACIÓN!$T597=Lists!$S$3,SUM(FORMULACIÓN!V597:W597),IF(FORMULACIÓN!$T597=Lists!$S$4,AVERAGE(FORMULACIÓN!V597:W597),IF(FORMULACIÓN!$T597=Lists!$S$5,OFFSET(U597,0,COUNTA(V597:W597)),IF(FORMULACIÓN!$T597=Lists!$S$6,AVERAGE(V597:W597),""))))),"")</f>
        <v/>
      </c>
      <c r="Y597" s="20" t="str">
        <f ca="1">IF($R597=Lists!$R$3,TEXT(FORMULACIÓN!X597,"00,00%"),IF(FORMULACIÓN!X597=0,0,TEXT(FORMULACIÓN!X597,"##.###")))</f>
        <v/>
      </c>
      <c r="Z597" s="93"/>
      <c r="AA597" s="94"/>
      <c r="AB597" s="95"/>
      <c r="AC597" s="95"/>
      <c r="AD597" s="95"/>
      <c r="AE597" s="95"/>
      <c r="AF597" s="95"/>
      <c r="AG597" s="95"/>
      <c r="AH597" s="95"/>
      <c r="AI597" s="95"/>
      <c r="AJ597" s="95"/>
      <c r="AK597" s="95"/>
      <c r="AL597" s="95"/>
      <c r="AM597" s="95"/>
      <c r="BD597" s="30"/>
      <c r="BE597" s="30"/>
      <c r="BF597" s="30"/>
      <c r="BG597" s="30"/>
      <c r="BH597" s="30"/>
      <c r="BI597" s="30"/>
      <c r="BJ597" s="30"/>
      <c r="BK597" s="30"/>
      <c r="BL597" s="30"/>
      <c r="BM597" s="30"/>
      <c r="BN597" s="105"/>
      <c r="BW597" s="1"/>
    </row>
    <row r="598" spans="1:75" s="32" customFormat="1" ht="15.6" hidden="1">
      <c r="A598" s="20" t="str">
        <f t="shared" si="9"/>
        <v/>
      </c>
      <c r="B598" s="153"/>
      <c r="C598" s="21"/>
      <c r="D598" s="20" t="str">
        <f>IFERROR(VLOOKUP(FORMULACIÓN!C598,Lists!$A$2:$B$6,2,FALSE),"")</f>
        <v/>
      </c>
      <c r="E598" s="21"/>
      <c r="F598" s="21"/>
      <c r="G598" s="21"/>
      <c r="H598" s="21"/>
      <c r="I598" s="47"/>
      <c r="J598" s="104"/>
      <c r="K598" s="47"/>
      <c r="L598" s="21"/>
      <c r="M598" s="125"/>
      <c r="N598" s="24"/>
      <c r="O598" s="21"/>
      <c r="P598" s="21"/>
      <c r="Q598" s="21"/>
      <c r="R598" s="21"/>
      <c r="S598" s="21"/>
      <c r="T598" s="21"/>
      <c r="U598" s="21"/>
      <c r="V598" s="21"/>
      <c r="W598" s="21"/>
      <c r="X598" s="21" t="str">
        <f ca="1">IFERROR(IF($T598=Lists!$S$2,SUM(FORMULACIÓN!U598:W598),IF(FORMULACIÓN!$T598=Lists!$S$3,SUM(FORMULACIÓN!V598:W598),IF(FORMULACIÓN!$T598=Lists!$S$4,AVERAGE(FORMULACIÓN!V598:W598),IF(FORMULACIÓN!$T598=Lists!$S$5,OFFSET(U598,0,COUNTA(V598:W598)),IF(FORMULACIÓN!$T598=Lists!$S$6,AVERAGE(V598:W598),""))))),"")</f>
        <v/>
      </c>
      <c r="Y598" s="20" t="str">
        <f ca="1">IF($R598=Lists!$R$3,TEXT(FORMULACIÓN!X598,"00,00%"),IF(FORMULACIÓN!X598=0,0,TEXT(FORMULACIÓN!X598,"##.###")))</f>
        <v/>
      </c>
      <c r="Z598" s="93"/>
      <c r="AA598" s="94"/>
      <c r="AB598" s="95"/>
      <c r="AC598" s="95"/>
      <c r="AD598" s="95"/>
      <c r="AE598" s="95"/>
      <c r="AF598" s="95"/>
      <c r="AG598" s="95"/>
      <c r="AH598" s="95"/>
      <c r="AI598" s="95"/>
      <c r="AJ598" s="95"/>
      <c r="AK598" s="95"/>
      <c r="AL598" s="95"/>
      <c r="AM598" s="95"/>
      <c r="BD598" s="30"/>
      <c r="BE598" s="30"/>
      <c r="BF598" s="30"/>
      <c r="BG598" s="30"/>
      <c r="BH598" s="30"/>
      <c r="BI598" s="30"/>
      <c r="BJ598" s="30"/>
      <c r="BK598" s="30"/>
      <c r="BL598" s="30"/>
      <c r="BM598" s="30"/>
      <c r="BN598" s="105"/>
      <c r="BW598" s="1"/>
    </row>
    <row r="599" spans="1:75" s="32" customFormat="1" ht="15.6" hidden="1">
      <c r="A599" s="20" t="str">
        <f t="shared" si="9"/>
        <v/>
      </c>
      <c r="B599" s="153"/>
      <c r="C599" s="21"/>
      <c r="D599" s="20" t="str">
        <f>IFERROR(VLOOKUP(FORMULACIÓN!C599,Lists!$A$2:$B$6,2,FALSE),"")</f>
        <v/>
      </c>
      <c r="E599" s="21"/>
      <c r="F599" s="21"/>
      <c r="G599" s="21"/>
      <c r="H599" s="21"/>
      <c r="I599" s="47"/>
      <c r="J599" s="104"/>
      <c r="K599" s="47"/>
      <c r="L599" s="21"/>
      <c r="M599" s="125"/>
      <c r="N599" s="24"/>
      <c r="O599" s="21"/>
      <c r="P599" s="21"/>
      <c r="Q599" s="21"/>
      <c r="R599" s="21"/>
      <c r="S599" s="21"/>
      <c r="T599" s="21"/>
      <c r="U599" s="21"/>
      <c r="V599" s="21"/>
      <c r="W599" s="21"/>
      <c r="X599" s="21" t="str">
        <f ca="1">IFERROR(IF($T599=Lists!$S$2,SUM(FORMULACIÓN!U599:W599),IF(FORMULACIÓN!$T599=Lists!$S$3,SUM(FORMULACIÓN!V599:W599),IF(FORMULACIÓN!$T599=Lists!$S$4,AVERAGE(FORMULACIÓN!V599:W599),IF(FORMULACIÓN!$T599=Lists!$S$5,OFFSET(U599,0,COUNTA(V599:W599)),IF(FORMULACIÓN!$T599=Lists!$S$6,AVERAGE(V599:W599),""))))),"")</f>
        <v/>
      </c>
      <c r="Y599" s="20" t="str">
        <f ca="1">IF($R599=Lists!$R$3,TEXT(FORMULACIÓN!X599,"00,00%"),IF(FORMULACIÓN!X599=0,0,TEXT(FORMULACIÓN!X599,"##.###")))</f>
        <v/>
      </c>
      <c r="Z599" s="93"/>
      <c r="AA599" s="94"/>
      <c r="AB599" s="95"/>
      <c r="AC599" s="95"/>
      <c r="AD599" s="95"/>
      <c r="AE599" s="95"/>
      <c r="AF599" s="95"/>
      <c r="AG599" s="95"/>
      <c r="AH599" s="95"/>
      <c r="AI599" s="95"/>
      <c r="AJ599" s="95"/>
      <c r="AK599" s="95"/>
      <c r="AL599" s="95"/>
      <c r="AM599" s="95"/>
      <c r="BD599" s="30"/>
      <c r="BE599" s="30"/>
      <c r="BF599" s="30"/>
      <c r="BG599" s="30"/>
      <c r="BH599" s="30"/>
      <c r="BI599" s="30"/>
      <c r="BJ599" s="30"/>
      <c r="BK599" s="30"/>
      <c r="BL599" s="30"/>
      <c r="BM599" s="30"/>
      <c r="BN599" s="105"/>
      <c r="BW599" s="1"/>
    </row>
    <row r="600" spans="1:75" s="32" customFormat="1" ht="15.6" hidden="1">
      <c r="A600" s="20" t="str">
        <f t="shared" si="9"/>
        <v/>
      </c>
      <c r="B600" s="153"/>
      <c r="C600" s="21"/>
      <c r="D600" s="20" t="str">
        <f>IFERROR(VLOOKUP(FORMULACIÓN!C600,Lists!$A$2:$B$6,2,FALSE),"")</f>
        <v/>
      </c>
      <c r="E600" s="21"/>
      <c r="F600" s="21"/>
      <c r="G600" s="21"/>
      <c r="H600" s="21"/>
      <c r="I600" s="47"/>
      <c r="J600" s="104"/>
      <c r="K600" s="47"/>
      <c r="L600" s="21"/>
      <c r="M600" s="125"/>
      <c r="N600" s="24"/>
      <c r="O600" s="21"/>
      <c r="P600" s="21"/>
      <c r="Q600" s="21"/>
      <c r="R600" s="21"/>
      <c r="S600" s="21"/>
      <c r="T600" s="21"/>
      <c r="U600" s="21"/>
      <c r="V600" s="21"/>
      <c r="W600" s="21"/>
      <c r="X600" s="21" t="str">
        <f ca="1">IFERROR(IF($T600=Lists!$S$2,SUM(FORMULACIÓN!U600:W600),IF(FORMULACIÓN!$T600=Lists!$S$3,SUM(FORMULACIÓN!V600:W600),IF(FORMULACIÓN!$T600=Lists!$S$4,AVERAGE(FORMULACIÓN!V600:W600),IF(FORMULACIÓN!$T600=Lists!$S$5,OFFSET(U600,0,COUNTA(V600:W600)),IF(FORMULACIÓN!$T600=Lists!$S$6,AVERAGE(V600:W600),""))))),"")</f>
        <v/>
      </c>
      <c r="Y600" s="20" t="str">
        <f ca="1">IF($R600=Lists!$R$3,TEXT(FORMULACIÓN!X600,"00,00%"),IF(FORMULACIÓN!X600=0,0,TEXT(FORMULACIÓN!X600,"##.###")))</f>
        <v/>
      </c>
      <c r="Z600" s="93"/>
      <c r="AA600" s="94"/>
      <c r="AB600" s="95"/>
      <c r="AC600" s="95"/>
      <c r="AD600" s="95"/>
      <c r="AE600" s="95"/>
      <c r="AF600" s="95"/>
      <c r="AG600" s="95"/>
      <c r="AH600" s="95"/>
      <c r="AI600" s="95"/>
      <c r="AJ600" s="95"/>
      <c r="AK600" s="95"/>
      <c r="AL600" s="95"/>
      <c r="AM600" s="95"/>
      <c r="BD600" s="30"/>
      <c r="BE600" s="30"/>
      <c r="BF600" s="30"/>
      <c r="BG600" s="30"/>
      <c r="BH600" s="30"/>
      <c r="BI600" s="30"/>
      <c r="BJ600" s="30"/>
      <c r="BK600" s="30"/>
      <c r="BL600" s="30"/>
      <c r="BM600" s="30"/>
      <c r="BN600" s="105"/>
      <c r="BW600" s="1"/>
    </row>
    <row r="601" spans="1:75" s="32" customFormat="1" ht="15.6" hidden="1">
      <c r="A601" s="20" t="str">
        <f t="shared" si="9"/>
        <v/>
      </c>
      <c r="B601" s="153"/>
      <c r="C601" s="21"/>
      <c r="D601" s="20" t="str">
        <f>IFERROR(VLOOKUP(FORMULACIÓN!C601,Lists!$A$2:$B$6,2,FALSE),"")</f>
        <v/>
      </c>
      <c r="E601" s="21"/>
      <c r="F601" s="21"/>
      <c r="G601" s="21"/>
      <c r="H601" s="21"/>
      <c r="I601" s="47"/>
      <c r="J601" s="104"/>
      <c r="K601" s="47"/>
      <c r="L601" s="21"/>
      <c r="M601" s="125"/>
      <c r="N601" s="24"/>
      <c r="O601" s="21"/>
      <c r="P601" s="21"/>
      <c r="Q601" s="21"/>
      <c r="R601" s="21"/>
      <c r="S601" s="21"/>
      <c r="T601" s="21"/>
      <c r="U601" s="21"/>
      <c r="V601" s="21"/>
      <c r="W601" s="21"/>
      <c r="X601" s="21" t="str">
        <f ca="1">IFERROR(IF($T601=Lists!$S$2,SUM(FORMULACIÓN!U601:W601),IF(FORMULACIÓN!$T601=Lists!$S$3,SUM(FORMULACIÓN!V601:W601),IF(FORMULACIÓN!$T601=Lists!$S$4,AVERAGE(FORMULACIÓN!V601:W601),IF(FORMULACIÓN!$T601=Lists!$S$5,OFFSET(U601,0,COUNTA(V601:W601)),IF(FORMULACIÓN!$T601=Lists!$S$6,AVERAGE(V601:W601),""))))),"")</f>
        <v/>
      </c>
      <c r="Y601" s="20" t="str">
        <f ca="1">IF($R601=Lists!$R$3,TEXT(FORMULACIÓN!X601,"00,00%"),IF(FORMULACIÓN!X601=0,0,TEXT(FORMULACIÓN!X601,"##.###")))</f>
        <v/>
      </c>
      <c r="Z601" s="93"/>
      <c r="AA601" s="94"/>
      <c r="AB601" s="95"/>
      <c r="AC601" s="95"/>
      <c r="AD601" s="95"/>
      <c r="AE601" s="95"/>
      <c r="AF601" s="95"/>
      <c r="AG601" s="95"/>
      <c r="AH601" s="95"/>
      <c r="AI601" s="95"/>
      <c r="AJ601" s="95"/>
      <c r="AK601" s="95"/>
      <c r="AL601" s="95"/>
      <c r="AM601" s="95"/>
      <c r="BD601" s="30"/>
      <c r="BE601" s="30"/>
      <c r="BF601" s="30"/>
      <c r="BG601" s="30"/>
      <c r="BH601" s="30"/>
      <c r="BI601" s="30"/>
      <c r="BJ601" s="30"/>
      <c r="BK601" s="30"/>
      <c r="BL601" s="30"/>
      <c r="BM601" s="30"/>
      <c r="BN601" s="105"/>
      <c r="BW601" s="1"/>
    </row>
    <row r="602" spans="1:75" s="32" customFormat="1" ht="15.6" hidden="1">
      <c r="A602" s="20" t="str">
        <f t="shared" si="9"/>
        <v/>
      </c>
      <c r="B602" s="153"/>
      <c r="C602" s="21"/>
      <c r="D602" s="20" t="str">
        <f>IFERROR(VLOOKUP(FORMULACIÓN!C602,Lists!$A$2:$B$6,2,FALSE),"")</f>
        <v/>
      </c>
      <c r="E602" s="21"/>
      <c r="F602" s="21"/>
      <c r="G602" s="21"/>
      <c r="H602" s="21"/>
      <c r="I602" s="47"/>
      <c r="J602" s="104"/>
      <c r="K602" s="47"/>
      <c r="L602" s="21"/>
      <c r="M602" s="125"/>
      <c r="N602" s="24"/>
      <c r="O602" s="21"/>
      <c r="P602" s="21"/>
      <c r="Q602" s="21"/>
      <c r="R602" s="21"/>
      <c r="S602" s="21"/>
      <c r="T602" s="21"/>
      <c r="U602" s="21"/>
      <c r="V602" s="21"/>
      <c r="W602" s="21"/>
      <c r="X602" s="21" t="str">
        <f ca="1">IFERROR(IF($T602=Lists!$S$2,SUM(FORMULACIÓN!U602:W602),IF(FORMULACIÓN!$T602=Lists!$S$3,SUM(FORMULACIÓN!V602:W602),IF(FORMULACIÓN!$T602=Lists!$S$4,AVERAGE(FORMULACIÓN!V602:W602),IF(FORMULACIÓN!$T602=Lists!$S$5,OFFSET(U602,0,COUNTA(V602:W602)),IF(FORMULACIÓN!$T602=Lists!$S$6,AVERAGE(V602:W602),""))))),"")</f>
        <v/>
      </c>
      <c r="Y602" s="20" t="str">
        <f ca="1">IF($R602=Lists!$R$3,TEXT(FORMULACIÓN!X602,"00,00%"),IF(FORMULACIÓN!X602=0,0,TEXT(FORMULACIÓN!X602,"##.###")))</f>
        <v/>
      </c>
      <c r="Z602" s="93"/>
      <c r="AA602" s="94"/>
      <c r="AB602" s="95"/>
      <c r="AC602" s="95"/>
      <c r="AD602" s="95"/>
      <c r="AE602" s="95"/>
      <c r="AF602" s="95"/>
      <c r="AG602" s="95"/>
      <c r="AH602" s="95"/>
      <c r="AI602" s="95"/>
      <c r="AJ602" s="95"/>
      <c r="AK602" s="95"/>
      <c r="AL602" s="95"/>
      <c r="AM602" s="95"/>
      <c r="BD602" s="30"/>
      <c r="BE602" s="30"/>
      <c r="BF602" s="30"/>
      <c r="BG602" s="30"/>
      <c r="BH602" s="30"/>
      <c r="BI602" s="30"/>
      <c r="BJ602" s="30"/>
      <c r="BK602" s="30"/>
      <c r="BL602" s="30"/>
      <c r="BM602" s="30"/>
      <c r="BN602" s="105"/>
      <c r="BW602" s="1"/>
    </row>
    <row r="603" spans="1:75" s="32" customFormat="1" ht="15.6" hidden="1">
      <c r="A603" s="20" t="str">
        <f t="shared" si="9"/>
        <v/>
      </c>
      <c r="B603" s="153"/>
      <c r="C603" s="21"/>
      <c r="D603" s="20" t="str">
        <f>IFERROR(VLOOKUP(FORMULACIÓN!C603,Lists!$A$2:$B$6,2,FALSE),"")</f>
        <v/>
      </c>
      <c r="E603" s="21"/>
      <c r="F603" s="21"/>
      <c r="G603" s="21"/>
      <c r="H603" s="21"/>
      <c r="I603" s="47"/>
      <c r="J603" s="104"/>
      <c r="K603" s="47"/>
      <c r="L603" s="21"/>
      <c r="M603" s="125"/>
      <c r="N603" s="24"/>
      <c r="O603" s="21"/>
      <c r="P603" s="21"/>
      <c r="Q603" s="21"/>
      <c r="R603" s="21"/>
      <c r="S603" s="21"/>
      <c r="T603" s="21"/>
      <c r="U603" s="21"/>
      <c r="V603" s="21"/>
      <c r="W603" s="21"/>
      <c r="X603" s="21" t="str">
        <f ca="1">IFERROR(IF($T603=Lists!$S$2,SUM(FORMULACIÓN!U603:W603),IF(FORMULACIÓN!$T603=Lists!$S$3,SUM(FORMULACIÓN!V603:W603),IF(FORMULACIÓN!$T603=Lists!$S$4,AVERAGE(FORMULACIÓN!V603:W603),IF(FORMULACIÓN!$T603=Lists!$S$5,OFFSET(U603,0,COUNTA(V603:W603)),IF(FORMULACIÓN!$T603=Lists!$S$6,AVERAGE(V603:W603),""))))),"")</f>
        <v/>
      </c>
      <c r="Y603" s="20" t="str">
        <f ca="1">IF($R603=Lists!$R$3,TEXT(FORMULACIÓN!X603,"00,00%"),IF(FORMULACIÓN!X603=0,0,TEXT(FORMULACIÓN!X603,"##.###")))</f>
        <v/>
      </c>
      <c r="Z603" s="93"/>
      <c r="AA603" s="94"/>
      <c r="AB603" s="95"/>
      <c r="AC603" s="95"/>
      <c r="AD603" s="95"/>
      <c r="AE603" s="95"/>
      <c r="AF603" s="95"/>
      <c r="AG603" s="95"/>
      <c r="AH603" s="95"/>
      <c r="AI603" s="95"/>
      <c r="AJ603" s="95"/>
      <c r="AK603" s="95"/>
      <c r="AL603" s="95"/>
      <c r="AM603" s="95"/>
      <c r="BD603" s="30"/>
      <c r="BE603" s="30"/>
      <c r="BF603" s="30"/>
      <c r="BG603" s="30"/>
      <c r="BH603" s="30"/>
      <c r="BI603" s="30"/>
      <c r="BJ603" s="30"/>
      <c r="BK603" s="30"/>
      <c r="BL603" s="30"/>
      <c r="BM603" s="30"/>
      <c r="BN603" s="105"/>
      <c r="BW603" s="1"/>
    </row>
    <row r="604" spans="1:75" s="32" customFormat="1" ht="15.6" hidden="1">
      <c r="A604" s="20" t="str">
        <f t="shared" si="9"/>
        <v/>
      </c>
      <c r="B604" s="153"/>
      <c r="C604" s="21"/>
      <c r="D604" s="20" t="str">
        <f>IFERROR(VLOOKUP(FORMULACIÓN!C604,Lists!$A$2:$B$6,2,FALSE),"")</f>
        <v/>
      </c>
      <c r="E604" s="21"/>
      <c r="F604" s="21"/>
      <c r="G604" s="21"/>
      <c r="H604" s="21"/>
      <c r="I604" s="47"/>
      <c r="J604" s="104"/>
      <c r="K604" s="47"/>
      <c r="L604" s="21"/>
      <c r="M604" s="125"/>
      <c r="N604" s="24"/>
      <c r="O604" s="21"/>
      <c r="P604" s="21"/>
      <c r="Q604" s="21"/>
      <c r="R604" s="21"/>
      <c r="S604" s="21"/>
      <c r="T604" s="21"/>
      <c r="U604" s="21"/>
      <c r="V604" s="21"/>
      <c r="W604" s="21"/>
      <c r="X604" s="21" t="str">
        <f ca="1">IFERROR(IF($T604=Lists!$S$2,SUM(FORMULACIÓN!U604:W604),IF(FORMULACIÓN!$T604=Lists!$S$3,SUM(FORMULACIÓN!V604:W604),IF(FORMULACIÓN!$T604=Lists!$S$4,AVERAGE(FORMULACIÓN!V604:W604),IF(FORMULACIÓN!$T604=Lists!$S$5,OFFSET(U604,0,COUNTA(V604:W604)),IF(FORMULACIÓN!$T604=Lists!$S$6,AVERAGE(V604:W604),""))))),"")</f>
        <v/>
      </c>
      <c r="Y604" s="20" t="str">
        <f ca="1">IF($R604=Lists!$R$3,TEXT(FORMULACIÓN!X604,"00,00%"),IF(FORMULACIÓN!X604=0,0,TEXT(FORMULACIÓN!X604,"##.###")))</f>
        <v/>
      </c>
      <c r="Z604" s="93"/>
      <c r="AA604" s="94"/>
      <c r="AB604" s="95"/>
      <c r="AC604" s="95"/>
      <c r="AD604" s="95"/>
      <c r="AE604" s="95"/>
      <c r="AF604" s="95"/>
      <c r="AG604" s="95"/>
      <c r="AH604" s="95"/>
      <c r="AI604" s="95"/>
      <c r="AJ604" s="95"/>
      <c r="AK604" s="95"/>
      <c r="AL604" s="95"/>
      <c r="AM604" s="95"/>
      <c r="BD604" s="30"/>
      <c r="BE604" s="30"/>
      <c r="BF604" s="30"/>
      <c r="BG604" s="30"/>
      <c r="BH604" s="30"/>
      <c r="BI604" s="30"/>
      <c r="BJ604" s="30"/>
      <c r="BK604" s="30"/>
      <c r="BL604" s="30"/>
      <c r="BM604" s="30"/>
      <c r="BN604" s="105"/>
      <c r="BW604" s="1"/>
    </row>
    <row r="605" spans="1:75" s="32" customFormat="1" ht="15.6" hidden="1">
      <c r="A605" s="20" t="str">
        <f t="shared" si="9"/>
        <v/>
      </c>
      <c r="B605" s="153"/>
      <c r="C605" s="21"/>
      <c r="D605" s="20" t="str">
        <f>IFERROR(VLOOKUP(FORMULACIÓN!C605,Lists!$A$2:$B$6,2,FALSE),"")</f>
        <v/>
      </c>
      <c r="E605" s="21"/>
      <c r="F605" s="21"/>
      <c r="G605" s="21"/>
      <c r="H605" s="21"/>
      <c r="I605" s="47"/>
      <c r="J605" s="104"/>
      <c r="K605" s="47"/>
      <c r="L605" s="21"/>
      <c r="M605" s="125"/>
      <c r="N605" s="24"/>
      <c r="O605" s="21"/>
      <c r="P605" s="21"/>
      <c r="Q605" s="21"/>
      <c r="R605" s="21"/>
      <c r="S605" s="21"/>
      <c r="T605" s="21"/>
      <c r="U605" s="21"/>
      <c r="V605" s="21"/>
      <c r="W605" s="21"/>
      <c r="X605" s="21" t="str">
        <f ca="1">IFERROR(IF($T605=Lists!$S$2,SUM(FORMULACIÓN!U605:W605),IF(FORMULACIÓN!$T605=Lists!$S$3,SUM(FORMULACIÓN!V605:W605),IF(FORMULACIÓN!$T605=Lists!$S$4,AVERAGE(FORMULACIÓN!V605:W605),IF(FORMULACIÓN!$T605=Lists!$S$5,OFFSET(U605,0,COUNTA(V605:W605)),IF(FORMULACIÓN!$T605=Lists!$S$6,AVERAGE(V605:W605),""))))),"")</f>
        <v/>
      </c>
      <c r="Y605" s="20" t="str">
        <f ca="1">IF($R605=Lists!$R$3,TEXT(FORMULACIÓN!X605,"00,00%"),IF(FORMULACIÓN!X605=0,0,TEXT(FORMULACIÓN!X605,"##.###")))</f>
        <v/>
      </c>
      <c r="Z605" s="93"/>
      <c r="AA605" s="94"/>
      <c r="AB605" s="95"/>
      <c r="AC605" s="95"/>
      <c r="AD605" s="95"/>
      <c r="AE605" s="95"/>
      <c r="AF605" s="95"/>
      <c r="AG605" s="95"/>
      <c r="AH605" s="95"/>
      <c r="AI605" s="95"/>
      <c r="AJ605" s="95"/>
      <c r="AK605" s="95"/>
      <c r="AL605" s="95"/>
      <c r="AM605" s="95"/>
      <c r="BD605" s="30"/>
      <c r="BE605" s="30"/>
      <c r="BF605" s="30"/>
      <c r="BG605" s="30"/>
      <c r="BH605" s="30"/>
      <c r="BI605" s="30"/>
      <c r="BJ605" s="30"/>
      <c r="BK605" s="30"/>
      <c r="BL605" s="30"/>
      <c r="BM605" s="30"/>
      <c r="BN605" s="105"/>
      <c r="BW605" s="1"/>
    </row>
    <row r="606" spans="1:75" s="32" customFormat="1" ht="15.6" hidden="1">
      <c r="A606" s="20" t="str">
        <f t="shared" si="9"/>
        <v/>
      </c>
      <c r="B606" s="153"/>
      <c r="C606" s="21"/>
      <c r="D606" s="20" t="str">
        <f>IFERROR(VLOOKUP(FORMULACIÓN!C606,Lists!$A$2:$B$6,2,FALSE),"")</f>
        <v/>
      </c>
      <c r="E606" s="21"/>
      <c r="F606" s="21"/>
      <c r="G606" s="21"/>
      <c r="H606" s="21"/>
      <c r="I606" s="47"/>
      <c r="J606" s="104"/>
      <c r="K606" s="47"/>
      <c r="L606" s="21"/>
      <c r="M606" s="125"/>
      <c r="N606" s="24"/>
      <c r="O606" s="21"/>
      <c r="P606" s="21"/>
      <c r="Q606" s="21"/>
      <c r="R606" s="21"/>
      <c r="S606" s="21"/>
      <c r="T606" s="21"/>
      <c r="U606" s="21"/>
      <c r="V606" s="21"/>
      <c r="W606" s="21"/>
      <c r="X606" s="21" t="str">
        <f ca="1">IFERROR(IF($T606=Lists!$S$2,SUM(FORMULACIÓN!U606:W606),IF(FORMULACIÓN!$T606=Lists!$S$3,SUM(FORMULACIÓN!V606:W606),IF(FORMULACIÓN!$T606=Lists!$S$4,AVERAGE(FORMULACIÓN!V606:W606),IF(FORMULACIÓN!$T606=Lists!$S$5,OFFSET(U606,0,COUNTA(V606:W606)),IF(FORMULACIÓN!$T606=Lists!$S$6,AVERAGE(V606:W606),""))))),"")</f>
        <v/>
      </c>
      <c r="Y606" s="20" t="str">
        <f ca="1">IF($R606=Lists!$R$3,TEXT(FORMULACIÓN!X606,"00,00%"),IF(FORMULACIÓN!X606=0,0,TEXT(FORMULACIÓN!X606,"##.###")))</f>
        <v/>
      </c>
      <c r="Z606" s="93"/>
      <c r="AA606" s="94"/>
      <c r="AB606" s="95"/>
      <c r="AC606" s="95"/>
      <c r="AD606" s="95"/>
      <c r="AE606" s="95"/>
      <c r="AF606" s="95"/>
      <c r="AG606" s="95"/>
      <c r="AH606" s="95"/>
      <c r="AI606" s="95"/>
      <c r="AJ606" s="95"/>
      <c r="AK606" s="95"/>
      <c r="AL606" s="95"/>
      <c r="AM606" s="95"/>
      <c r="BD606" s="30"/>
      <c r="BE606" s="30"/>
      <c r="BF606" s="30"/>
      <c r="BG606" s="30"/>
      <c r="BH606" s="30"/>
      <c r="BI606" s="30"/>
      <c r="BJ606" s="30"/>
      <c r="BK606" s="30"/>
      <c r="BL606" s="30"/>
      <c r="BM606" s="30"/>
      <c r="BN606" s="105"/>
      <c r="BW606" s="1"/>
    </row>
    <row r="607" spans="1:75" s="32" customFormat="1" ht="15.6" hidden="1">
      <c r="A607" s="20" t="str">
        <f t="shared" si="9"/>
        <v/>
      </c>
      <c r="B607" s="153"/>
      <c r="C607" s="21"/>
      <c r="D607" s="20" t="str">
        <f>IFERROR(VLOOKUP(FORMULACIÓN!C607,Lists!$A$2:$B$6,2,FALSE),"")</f>
        <v/>
      </c>
      <c r="E607" s="21"/>
      <c r="F607" s="21"/>
      <c r="G607" s="21"/>
      <c r="H607" s="21"/>
      <c r="I607" s="47"/>
      <c r="J607" s="104"/>
      <c r="K607" s="47"/>
      <c r="L607" s="21"/>
      <c r="M607" s="125"/>
      <c r="N607" s="24"/>
      <c r="O607" s="21"/>
      <c r="P607" s="21"/>
      <c r="Q607" s="21"/>
      <c r="R607" s="21"/>
      <c r="S607" s="21"/>
      <c r="T607" s="21"/>
      <c r="U607" s="21"/>
      <c r="V607" s="21"/>
      <c r="W607" s="21"/>
      <c r="X607" s="21" t="str">
        <f ca="1">IFERROR(IF($T607=Lists!$S$2,SUM(FORMULACIÓN!U607:W607),IF(FORMULACIÓN!$T607=Lists!$S$3,SUM(FORMULACIÓN!V607:W607),IF(FORMULACIÓN!$T607=Lists!$S$4,AVERAGE(FORMULACIÓN!V607:W607),IF(FORMULACIÓN!$T607=Lists!$S$5,OFFSET(U607,0,COUNTA(V607:W607)),IF(FORMULACIÓN!$T607=Lists!$S$6,AVERAGE(V607:W607),""))))),"")</f>
        <v/>
      </c>
      <c r="Y607" s="20" t="str">
        <f ca="1">IF($R607=Lists!$R$3,TEXT(FORMULACIÓN!X607,"00,00%"),IF(FORMULACIÓN!X607=0,0,TEXT(FORMULACIÓN!X607,"##.###")))</f>
        <v/>
      </c>
      <c r="Z607" s="93"/>
      <c r="AA607" s="94"/>
      <c r="AB607" s="95"/>
      <c r="AC607" s="95"/>
      <c r="AD607" s="95"/>
      <c r="AE607" s="95"/>
      <c r="AF607" s="95"/>
      <c r="AG607" s="95"/>
      <c r="AH607" s="95"/>
      <c r="AI607" s="95"/>
      <c r="AJ607" s="95"/>
      <c r="AK607" s="95"/>
      <c r="AL607" s="95"/>
      <c r="AM607" s="95"/>
      <c r="BD607" s="30"/>
      <c r="BE607" s="30"/>
      <c r="BF607" s="30"/>
      <c r="BG607" s="30"/>
      <c r="BH607" s="30"/>
      <c r="BI607" s="30"/>
      <c r="BJ607" s="30"/>
      <c r="BK607" s="30"/>
      <c r="BL607" s="30"/>
      <c r="BM607" s="30"/>
      <c r="BN607" s="105"/>
      <c r="BW607" s="1"/>
    </row>
    <row r="608" spans="1:75" s="32" customFormat="1" ht="15.6" hidden="1">
      <c r="A608" s="20" t="str">
        <f t="shared" si="9"/>
        <v/>
      </c>
      <c r="B608" s="153"/>
      <c r="C608" s="21"/>
      <c r="D608" s="20" t="str">
        <f>IFERROR(VLOOKUP(FORMULACIÓN!C608,Lists!$A$2:$B$6,2,FALSE),"")</f>
        <v/>
      </c>
      <c r="E608" s="21"/>
      <c r="F608" s="21"/>
      <c r="G608" s="21"/>
      <c r="H608" s="21"/>
      <c r="I608" s="47"/>
      <c r="J608" s="104"/>
      <c r="K608" s="47"/>
      <c r="L608" s="21"/>
      <c r="M608" s="125"/>
      <c r="N608" s="24"/>
      <c r="O608" s="21"/>
      <c r="P608" s="21"/>
      <c r="Q608" s="21"/>
      <c r="R608" s="21"/>
      <c r="S608" s="21"/>
      <c r="T608" s="21"/>
      <c r="U608" s="21"/>
      <c r="V608" s="21"/>
      <c r="W608" s="21"/>
      <c r="X608" s="21" t="str">
        <f ca="1">IFERROR(IF($T608=Lists!$S$2,SUM(FORMULACIÓN!U608:W608),IF(FORMULACIÓN!$T608=Lists!$S$3,SUM(FORMULACIÓN!V608:W608),IF(FORMULACIÓN!$T608=Lists!$S$4,AVERAGE(FORMULACIÓN!V608:W608),IF(FORMULACIÓN!$T608=Lists!$S$5,OFFSET(U608,0,COUNTA(V608:W608)),IF(FORMULACIÓN!$T608=Lists!$S$6,AVERAGE(V608:W608),""))))),"")</f>
        <v/>
      </c>
      <c r="Y608" s="20" t="str">
        <f ca="1">IF($R608=Lists!$R$3,TEXT(FORMULACIÓN!X608,"00,00%"),IF(FORMULACIÓN!X608=0,0,TEXT(FORMULACIÓN!X608,"##.###")))</f>
        <v/>
      </c>
      <c r="Z608" s="93"/>
      <c r="AA608" s="94"/>
      <c r="AB608" s="95"/>
      <c r="AC608" s="95"/>
      <c r="AD608" s="95"/>
      <c r="AE608" s="95"/>
      <c r="AF608" s="95"/>
      <c r="AG608" s="95"/>
      <c r="AH608" s="95"/>
      <c r="AI608" s="95"/>
      <c r="AJ608" s="95"/>
      <c r="AK608" s="95"/>
      <c r="AL608" s="95"/>
      <c r="AM608" s="95"/>
      <c r="BD608" s="30"/>
      <c r="BE608" s="30"/>
      <c r="BF608" s="30"/>
      <c r="BG608" s="30"/>
      <c r="BH608" s="30"/>
      <c r="BI608" s="30"/>
      <c r="BJ608" s="30"/>
      <c r="BK608" s="30"/>
      <c r="BL608" s="30"/>
      <c r="BM608" s="30"/>
      <c r="BN608" s="105"/>
      <c r="BW608" s="1"/>
    </row>
    <row r="609" spans="1:75" s="32" customFormat="1" ht="15.6" hidden="1">
      <c r="A609" s="20" t="str">
        <f t="shared" si="9"/>
        <v/>
      </c>
      <c r="B609" s="153"/>
      <c r="C609" s="21"/>
      <c r="D609" s="20" t="str">
        <f>IFERROR(VLOOKUP(FORMULACIÓN!C609,Lists!$A$2:$B$6,2,FALSE),"")</f>
        <v/>
      </c>
      <c r="E609" s="21"/>
      <c r="F609" s="21"/>
      <c r="G609" s="21"/>
      <c r="H609" s="21"/>
      <c r="I609" s="47"/>
      <c r="J609" s="104"/>
      <c r="K609" s="47"/>
      <c r="L609" s="21"/>
      <c r="M609" s="125"/>
      <c r="N609" s="24"/>
      <c r="O609" s="21"/>
      <c r="P609" s="21"/>
      <c r="Q609" s="21"/>
      <c r="R609" s="21"/>
      <c r="S609" s="21"/>
      <c r="T609" s="21"/>
      <c r="U609" s="21"/>
      <c r="V609" s="21"/>
      <c r="W609" s="21"/>
      <c r="X609" s="21" t="str">
        <f ca="1">IFERROR(IF($T609=Lists!$S$2,SUM(FORMULACIÓN!U609:W609),IF(FORMULACIÓN!$T609=Lists!$S$3,SUM(FORMULACIÓN!V609:W609),IF(FORMULACIÓN!$T609=Lists!$S$4,AVERAGE(FORMULACIÓN!V609:W609),IF(FORMULACIÓN!$T609=Lists!$S$5,OFFSET(U609,0,COUNTA(V609:W609)),IF(FORMULACIÓN!$T609=Lists!$S$6,AVERAGE(V609:W609),""))))),"")</f>
        <v/>
      </c>
      <c r="Y609" s="20" t="str">
        <f ca="1">IF($R609=Lists!$R$3,TEXT(FORMULACIÓN!X609,"00,00%"),IF(FORMULACIÓN!X609=0,0,TEXT(FORMULACIÓN!X609,"##.###")))</f>
        <v/>
      </c>
      <c r="Z609" s="93"/>
      <c r="AA609" s="94"/>
      <c r="AB609" s="95"/>
      <c r="AC609" s="95"/>
      <c r="AD609" s="95"/>
      <c r="AE609" s="95"/>
      <c r="AF609" s="95"/>
      <c r="AG609" s="95"/>
      <c r="AH609" s="95"/>
      <c r="AI609" s="95"/>
      <c r="AJ609" s="95"/>
      <c r="AK609" s="95"/>
      <c r="AL609" s="95"/>
      <c r="AM609" s="95"/>
      <c r="BD609" s="30"/>
      <c r="BE609" s="30"/>
      <c r="BF609" s="30"/>
      <c r="BG609" s="30"/>
      <c r="BH609" s="30"/>
      <c r="BI609" s="30"/>
      <c r="BJ609" s="30"/>
      <c r="BK609" s="30"/>
      <c r="BL609" s="30"/>
      <c r="BM609" s="30"/>
      <c r="BN609" s="105"/>
      <c r="BW609" s="1"/>
    </row>
    <row r="610" spans="1:75" s="32" customFormat="1" ht="15.6" hidden="1">
      <c r="A610" s="20" t="str">
        <f t="shared" si="9"/>
        <v/>
      </c>
      <c r="B610" s="153"/>
      <c r="C610" s="21"/>
      <c r="D610" s="20" t="str">
        <f>IFERROR(VLOOKUP(FORMULACIÓN!C610,Lists!$A$2:$B$6,2,FALSE),"")</f>
        <v/>
      </c>
      <c r="E610" s="21"/>
      <c r="F610" s="21"/>
      <c r="G610" s="21"/>
      <c r="H610" s="21"/>
      <c r="I610" s="47"/>
      <c r="J610" s="104"/>
      <c r="K610" s="47"/>
      <c r="L610" s="21"/>
      <c r="M610" s="125"/>
      <c r="N610" s="24"/>
      <c r="O610" s="21"/>
      <c r="P610" s="21"/>
      <c r="Q610" s="21"/>
      <c r="R610" s="21"/>
      <c r="S610" s="21"/>
      <c r="T610" s="21"/>
      <c r="U610" s="21"/>
      <c r="V610" s="21"/>
      <c r="W610" s="21"/>
      <c r="X610" s="21" t="str">
        <f ca="1">IFERROR(IF($T610=Lists!$S$2,SUM(FORMULACIÓN!U610:W610),IF(FORMULACIÓN!$T610=Lists!$S$3,SUM(FORMULACIÓN!V610:W610),IF(FORMULACIÓN!$T610=Lists!$S$4,AVERAGE(FORMULACIÓN!V610:W610),IF(FORMULACIÓN!$T610=Lists!$S$5,OFFSET(U610,0,COUNTA(V610:W610)),IF(FORMULACIÓN!$T610=Lists!$S$6,AVERAGE(V610:W610),""))))),"")</f>
        <v/>
      </c>
      <c r="Y610" s="20" t="str">
        <f ca="1">IF($R610=Lists!$R$3,TEXT(FORMULACIÓN!X610,"00,00%"),IF(FORMULACIÓN!X610=0,0,TEXT(FORMULACIÓN!X610,"##.###")))</f>
        <v/>
      </c>
      <c r="Z610" s="93"/>
      <c r="AA610" s="94"/>
      <c r="AB610" s="95"/>
      <c r="AC610" s="95"/>
      <c r="AD610" s="95"/>
      <c r="AE610" s="95"/>
      <c r="AF610" s="95"/>
      <c r="AG610" s="95"/>
      <c r="AH610" s="95"/>
      <c r="AI610" s="95"/>
      <c r="AJ610" s="95"/>
      <c r="AK610" s="95"/>
      <c r="AL610" s="95"/>
      <c r="AM610" s="95"/>
      <c r="BD610" s="30"/>
      <c r="BE610" s="30"/>
      <c r="BF610" s="30"/>
      <c r="BG610" s="30"/>
      <c r="BH610" s="30"/>
      <c r="BI610" s="30"/>
      <c r="BJ610" s="30"/>
      <c r="BK610" s="30"/>
      <c r="BL610" s="30"/>
      <c r="BM610" s="30"/>
      <c r="BN610" s="105"/>
      <c r="BW610" s="1"/>
    </row>
    <row r="611" spans="1:75" s="32" customFormat="1" ht="15.6" hidden="1">
      <c r="A611" s="20" t="str">
        <f t="shared" si="9"/>
        <v/>
      </c>
      <c r="B611" s="153"/>
      <c r="C611" s="21"/>
      <c r="D611" s="20" t="str">
        <f>IFERROR(VLOOKUP(FORMULACIÓN!C611,Lists!$A$2:$B$6,2,FALSE),"")</f>
        <v/>
      </c>
      <c r="E611" s="21"/>
      <c r="F611" s="21"/>
      <c r="G611" s="21"/>
      <c r="H611" s="21"/>
      <c r="I611" s="47"/>
      <c r="J611" s="104"/>
      <c r="K611" s="47"/>
      <c r="L611" s="21"/>
      <c r="M611" s="125"/>
      <c r="N611" s="24"/>
      <c r="O611" s="21"/>
      <c r="P611" s="21"/>
      <c r="Q611" s="21"/>
      <c r="R611" s="21"/>
      <c r="S611" s="21"/>
      <c r="T611" s="21"/>
      <c r="U611" s="21"/>
      <c r="V611" s="21"/>
      <c r="W611" s="21"/>
      <c r="X611" s="21" t="str">
        <f ca="1">IFERROR(IF($T611=Lists!$S$2,SUM(FORMULACIÓN!U611:W611),IF(FORMULACIÓN!$T611=Lists!$S$3,SUM(FORMULACIÓN!V611:W611),IF(FORMULACIÓN!$T611=Lists!$S$4,AVERAGE(FORMULACIÓN!V611:W611),IF(FORMULACIÓN!$T611=Lists!$S$5,OFFSET(U611,0,COUNTA(V611:W611)),IF(FORMULACIÓN!$T611=Lists!$S$6,AVERAGE(V611:W611),""))))),"")</f>
        <v/>
      </c>
      <c r="Y611" s="20" t="str">
        <f ca="1">IF($R611=Lists!$R$3,TEXT(FORMULACIÓN!X611,"00,00%"),IF(FORMULACIÓN!X611=0,0,TEXT(FORMULACIÓN!X611,"##.###")))</f>
        <v/>
      </c>
      <c r="Z611" s="93"/>
      <c r="AA611" s="94"/>
      <c r="AB611" s="95"/>
      <c r="AC611" s="95"/>
      <c r="AD611" s="95"/>
      <c r="AE611" s="95"/>
      <c r="AF611" s="95"/>
      <c r="AG611" s="95"/>
      <c r="AH611" s="95"/>
      <c r="AI611" s="95"/>
      <c r="AJ611" s="95"/>
      <c r="AK611" s="95"/>
      <c r="AL611" s="95"/>
      <c r="AM611" s="95"/>
      <c r="BD611" s="30"/>
      <c r="BE611" s="30"/>
      <c r="BF611" s="30"/>
      <c r="BG611" s="30"/>
      <c r="BH611" s="30"/>
      <c r="BI611" s="30"/>
      <c r="BJ611" s="30"/>
      <c r="BK611" s="30"/>
      <c r="BL611" s="30"/>
      <c r="BM611" s="30"/>
      <c r="BN611" s="105"/>
      <c r="BW611" s="1"/>
    </row>
    <row r="612" spans="1:75" s="32" customFormat="1" ht="15.6" hidden="1">
      <c r="A612" s="20" t="str">
        <f t="shared" si="9"/>
        <v/>
      </c>
      <c r="B612" s="153"/>
      <c r="C612" s="21"/>
      <c r="D612" s="20" t="str">
        <f>IFERROR(VLOOKUP(FORMULACIÓN!C612,Lists!$A$2:$B$6,2,FALSE),"")</f>
        <v/>
      </c>
      <c r="E612" s="21"/>
      <c r="F612" s="21"/>
      <c r="G612" s="21"/>
      <c r="H612" s="21"/>
      <c r="I612" s="47"/>
      <c r="J612" s="104"/>
      <c r="K612" s="47"/>
      <c r="L612" s="21"/>
      <c r="M612" s="125"/>
      <c r="N612" s="24"/>
      <c r="O612" s="21"/>
      <c r="P612" s="21"/>
      <c r="Q612" s="21"/>
      <c r="R612" s="21"/>
      <c r="S612" s="21"/>
      <c r="T612" s="21"/>
      <c r="U612" s="21"/>
      <c r="V612" s="21"/>
      <c r="W612" s="21"/>
      <c r="X612" s="21" t="str">
        <f ca="1">IFERROR(IF($T612=Lists!$S$2,SUM(FORMULACIÓN!U612:W612),IF(FORMULACIÓN!$T612=Lists!$S$3,SUM(FORMULACIÓN!V612:W612),IF(FORMULACIÓN!$T612=Lists!$S$4,AVERAGE(FORMULACIÓN!V612:W612),IF(FORMULACIÓN!$T612=Lists!$S$5,OFFSET(U612,0,COUNTA(V612:W612)),IF(FORMULACIÓN!$T612=Lists!$S$6,AVERAGE(V612:W612),""))))),"")</f>
        <v/>
      </c>
      <c r="Y612" s="20" t="str">
        <f ca="1">IF($R612=Lists!$R$3,TEXT(FORMULACIÓN!X612,"00,00%"),IF(FORMULACIÓN!X612=0,0,TEXT(FORMULACIÓN!X612,"##.###")))</f>
        <v/>
      </c>
      <c r="Z612" s="93"/>
      <c r="AA612" s="94"/>
      <c r="AB612" s="95"/>
      <c r="AC612" s="95"/>
      <c r="AD612" s="95"/>
      <c r="AE612" s="95"/>
      <c r="AF612" s="95"/>
      <c r="AG612" s="95"/>
      <c r="AH612" s="95"/>
      <c r="AI612" s="95"/>
      <c r="AJ612" s="95"/>
      <c r="AK612" s="95"/>
      <c r="AL612" s="95"/>
      <c r="AM612" s="95"/>
      <c r="BD612" s="30"/>
      <c r="BE612" s="30"/>
      <c r="BF612" s="30"/>
      <c r="BG612" s="30"/>
      <c r="BH612" s="30"/>
      <c r="BI612" s="30"/>
      <c r="BJ612" s="30"/>
      <c r="BK612" s="30"/>
      <c r="BL612" s="30"/>
      <c r="BM612" s="30"/>
      <c r="BN612" s="105"/>
      <c r="BW612" s="1"/>
    </row>
    <row r="613" spans="1:75" s="32" customFormat="1" ht="15.6" hidden="1">
      <c r="A613" s="20" t="str">
        <f t="shared" si="9"/>
        <v/>
      </c>
      <c r="B613" s="153"/>
      <c r="C613" s="21"/>
      <c r="D613" s="20" t="str">
        <f>IFERROR(VLOOKUP(FORMULACIÓN!C613,Lists!$A$2:$B$6,2,FALSE),"")</f>
        <v/>
      </c>
      <c r="E613" s="21"/>
      <c r="F613" s="21"/>
      <c r="G613" s="21"/>
      <c r="H613" s="21"/>
      <c r="I613" s="47"/>
      <c r="J613" s="104"/>
      <c r="K613" s="47"/>
      <c r="L613" s="21"/>
      <c r="M613" s="125"/>
      <c r="N613" s="24"/>
      <c r="O613" s="21"/>
      <c r="P613" s="21"/>
      <c r="Q613" s="21"/>
      <c r="R613" s="21"/>
      <c r="S613" s="21"/>
      <c r="T613" s="21"/>
      <c r="U613" s="21"/>
      <c r="V613" s="21"/>
      <c r="W613" s="21"/>
      <c r="X613" s="21" t="str">
        <f ca="1">IFERROR(IF($T613=Lists!$S$2,SUM(FORMULACIÓN!U613:W613),IF(FORMULACIÓN!$T613=Lists!$S$3,SUM(FORMULACIÓN!V613:W613),IF(FORMULACIÓN!$T613=Lists!$S$4,AVERAGE(FORMULACIÓN!V613:W613),IF(FORMULACIÓN!$T613=Lists!$S$5,OFFSET(U613,0,COUNTA(V613:W613)),IF(FORMULACIÓN!$T613=Lists!$S$6,AVERAGE(V613:W613),""))))),"")</f>
        <v/>
      </c>
      <c r="Y613" s="20" t="str">
        <f ca="1">IF($R613=Lists!$R$3,TEXT(FORMULACIÓN!X613,"00,00%"),IF(FORMULACIÓN!X613=0,0,TEXT(FORMULACIÓN!X613,"##.###")))</f>
        <v/>
      </c>
      <c r="Z613" s="93"/>
      <c r="AA613" s="94"/>
      <c r="AB613" s="95"/>
      <c r="AC613" s="95"/>
      <c r="AD613" s="95"/>
      <c r="AE613" s="95"/>
      <c r="AF613" s="95"/>
      <c r="AG613" s="95"/>
      <c r="AH613" s="95"/>
      <c r="AI613" s="95"/>
      <c r="AJ613" s="95"/>
      <c r="AK613" s="95"/>
      <c r="AL613" s="95"/>
      <c r="AM613" s="95"/>
      <c r="BD613" s="30"/>
      <c r="BE613" s="30"/>
      <c r="BF613" s="30"/>
      <c r="BG613" s="30"/>
      <c r="BH613" s="30"/>
      <c r="BI613" s="30"/>
      <c r="BJ613" s="30"/>
      <c r="BK613" s="30"/>
      <c r="BL613" s="30"/>
      <c r="BM613" s="30"/>
      <c r="BN613" s="105"/>
      <c r="BW613" s="1"/>
    </row>
    <row r="614" spans="1:75" s="32" customFormat="1" ht="15.6" hidden="1">
      <c r="A614" s="20" t="str">
        <f t="shared" si="9"/>
        <v/>
      </c>
      <c r="B614" s="153"/>
      <c r="C614" s="21"/>
      <c r="D614" s="20" t="str">
        <f>IFERROR(VLOOKUP(FORMULACIÓN!C614,Lists!$A$2:$B$6,2,FALSE),"")</f>
        <v/>
      </c>
      <c r="E614" s="21"/>
      <c r="F614" s="21"/>
      <c r="G614" s="21"/>
      <c r="H614" s="21"/>
      <c r="I614" s="47"/>
      <c r="J614" s="104"/>
      <c r="K614" s="47"/>
      <c r="L614" s="21"/>
      <c r="M614" s="125"/>
      <c r="N614" s="24"/>
      <c r="O614" s="21"/>
      <c r="P614" s="21"/>
      <c r="Q614" s="21"/>
      <c r="R614" s="21"/>
      <c r="S614" s="21"/>
      <c r="T614" s="21"/>
      <c r="U614" s="21"/>
      <c r="V614" s="21"/>
      <c r="W614" s="21"/>
      <c r="X614" s="21" t="str">
        <f ca="1">IFERROR(IF($T614=Lists!$S$2,SUM(FORMULACIÓN!U614:W614),IF(FORMULACIÓN!$T614=Lists!$S$3,SUM(FORMULACIÓN!V614:W614),IF(FORMULACIÓN!$T614=Lists!$S$4,AVERAGE(FORMULACIÓN!V614:W614),IF(FORMULACIÓN!$T614=Lists!$S$5,OFFSET(U614,0,COUNTA(V614:W614)),IF(FORMULACIÓN!$T614=Lists!$S$6,AVERAGE(V614:W614),""))))),"")</f>
        <v/>
      </c>
      <c r="Y614" s="20" t="str">
        <f ca="1">IF($R614=Lists!$R$3,TEXT(FORMULACIÓN!X614,"00,00%"),IF(FORMULACIÓN!X614=0,0,TEXT(FORMULACIÓN!X614,"##.###")))</f>
        <v/>
      </c>
      <c r="Z614" s="93"/>
      <c r="AA614" s="94"/>
      <c r="AB614" s="95"/>
      <c r="AC614" s="95"/>
      <c r="AD614" s="95"/>
      <c r="AE614" s="95"/>
      <c r="AF614" s="95"/>
      <c r="AG614" s="95"/>
      <c r="AH614" s="95"/>
      <c r="AI614" s="95"/>
      <c r="AJ614" s="95"/>
      <c r="AK614" s="95"/>
      <c r="AL614" s="95"/>
      <c r="AM614" s="95"/>
      <c r="BD614" s="30"/>
      <c r="BE614" s="30"/>
      <c r="BF614" s="30"/>
      <c r="BG614" s="30"/>
      <c r="BH614" s="30"/>
      <c r="BI614" s="30"/>
      <c r="BJ614" s="30"/>
      <c r="BK614" s="30"/>
      <c r="BL614" s="30"/>
      <c r="BM614" s="30"/>
      <c r="BN614" s="105"/>
      <c r="BW614" s="1"/>
    </row>
    <row r="615" spans="1:75" s="32" customFormat="1" ht="15.6" hidden="1">
      <c r="A615" s="20" t="str">
        <f t="shared" si="9"/>
        <v/>
      </c>
      <c r="B615" s="153"/>
      <c r="C615" s="21"/>
      <c r="D615" s="20" t="str">
        <f>IFERROR(VLOOKUP(FORMULACIÓN!C615,Lists!$A$2:$B$6,2,FALSE),"")</f>
        <v/>
      </c>
      <c r="E615" s="21"/>
      <c r="F615" s="21"/>
      <c r="G615" s="21"/>
      <c r="H615" s="21"/>
      <c r="I615" s="47"/>
      <c r="J615" s="104"/>
      <c r="K615" s="47"/>
      <c r="L615" s="21"/>
      <c r="M615" s="125"/>
      <c r="N615" s="24"/>
      <c r="O615" s="21"/>
      <c r="P615" s="21"/>
      <c r="Q615" s="21"/>
      <c r="R615" s="21"/>
      <c r="S615" s="21"/>
      <c r="T615" s="21"/>
      <c r="U615" s="21"/>
      <c r="V615" s="21"/>
      <c r="W615" s="21"/>
      <c r="X615" s="21" t="str">
        <f ca="1">IFERROR(IF($T615=Lists!$S$2,SUM(FORMULACIÓN!U615:W615),IF(FORMULACIÓN!$T615=Lists!$S$3,SUM(FORMULACIÓN!V615:W615),IF(FORMULACIÓN!$T615=Lists!$S$4,AVERAGE(FORMULACIÓN!V615:W615),IF(FORMULACIÓN!$T615=Lists!$S$5,OFFSET(U615,0,COUNTA(V615:W615)),IF(FORMULACIÓN!$T615=Lists!$S$6,AVERAGE(V615:W615),""))))),"")</f>
        <v/>
      </c>
      <c r="Y615" s="20" t="str">
        <f ca="1">IF($R615=Lists!$R$3,TEXT(FORMULACIÓN!X615,"00,00%"),IF(FORMULACIÓN!X615=0,0,TEXT(FORMULACIÓN!X615,"##.###")))</f>
        <v/>
      </c>
      <c r="Z615" s="93"/>
      <c r="AA615" s="94"/>
      <c r="AB615" s="95"/>
      <c r="AC615" s="95"/>
      <c r="AD615" s="95"/>
      <c r="AE615" s="95"/>
      <c r="AF615" s="95"/>
      <c r="AG615" s="95"/>
      <c r="AH615" s="95"/>
      <c r="AI615" s="95"/>
      <c r="AJ615" s="95"/>
      <c r="AK615" s="95"/>
      <c r="AL615" s="95"/>
      <c r="AM615" s="95"/>
      <c r="BD615" s="30"/>
      <c r="BE615" s="30"/>
      <c r="BF615" s="30"/>
      <c r="BG615" s="30"/>
      <c r="BH615" s="30"/>
      <c r="BI615" s="30"/>
      <c r="BJ615" s="30"/>
      <c r="BK615" s="30"/>
      <c r="BL615" s="30"/>
      <c r="BM615" s="30"/>
      <c r="BN615" s="105"/>
      <c r="BW615" s="1"/>
    </row>
    <row r="616" spans="1:75" s="32" customFormat="1" ht="15.6" hidden="1">
      <c r="A616" s="20" t="str">
        <f t="shared" si="9"/>
        <v/>
      </c>
      <c r="B616" s="153"/>
      <c r="C616" s="21"/>
      <c r="D616" s="20" t="str">
        <f>IFERROR(VLOOKUP(FORMULACIÓN!C616,Lists!$A$2:$B$6,2,FALSE),"")</f>
        <v/>
      </c>
      <c r="E616" s="21"/>
      <c r="F616" s="21"/>
      <c r="G616" s="21"/>
      <c r="H616" s="21"/>
      <c r="I616" s="47"/>
      <c r="J616" s="104"/>
      <c r="K616" s="47"/>
      <c r="L616" s="21"/>
      <c r="M616" s="125"/>
      <c r="N616" s="24"/>
      <c r="O616" s="21"/>
      <c r="P616" s="21"/>
      <c r="Q616" s="21"/>
      <c r="R616" s="21"/>
      <c r="S616" s="21"/>
      <c r="T616" s="21"/>
      <c r="U616" s="21"/>
      <c r="V616" s="21"/>
      <c r="W616" s="21"/>
      <c r="X616" s="21" t="str">
        <f ca="1">IFERROR(IF($T616=Lists!$S$2,SUM(FORMULACIÓN!U616:W616),IF(FORMULACIÓN!$T616=Lists!$S$3,SUM(FORMULACIÓN!V616:W616),IF(FORMULACIÓN!$T616=Lists!$S$4,AVERAGE(FORMULACIÓN!V616:W616),IF(FORMULACIÓN!$T616=Lists!$S$5,OFFSET(U616,0,COUNTA(V616:W616)),IF(FORMULACIÓN!$T616=Lists!$S$6,AVERAGE(V616:W616),""))))),"")</f>
        <v/>
      </c>
      <c r="Y616" s="20" t="str">
        <f ca="1">IF($R616=Lists!$R$3,TEXT(FORMULACIÓN!X616,"00,00%"),IF(FORMULACIÓN!X616=0,0,TEXT(FORMULACIÓN!X616,"##.###")))</f>
        <v/>
      </c>
      <c r="Z616" s="93"/>
      <c r="AA616" s="94"/>
      <c r="AB616" s="95"/>
      <c r="AC616" s="95"/>
      <c r="AD616" s="95"/>
      <c r="AE616" s="95"/>
      <c r="AF616" s="95"/>
      <c r="AG616" s="95"/>
      <c r="AH616" s="95"/>
      <c r="AI616" s="95"/>
      <c r="AJ616" s="95"/>
      <c r="AK616" s="95"/>
      <c r="AL616" s="95"/>
      <c r="AM616" s="95"/>
      <c r="BD616" s="30"/>
      <c r="BE616" s="30"/>
      <c r="BF616" s="30"/>
      <c r="BG616" s="30"/>
      <c r="BH616" s="30"/>
      <c r="BI616" s="30"/>
      <c r="BJ616" s="30"/>
      <c r="BK616" s="30"/>
      <c r="BL616" s="30"/>
      <c r="BM616" s="30"/>
      <c r="BN616" s="105"/>
      <c r="BW616" s="1"/>
    </row>
    <row r="617" spans="1:75" s="32" customFormat="1" ht="15.6" hidden="1">
      <c r="A617" s="20" t="str">
        <f t="shared" si="9"/>
        <v/>
      </c>
      <c r="B617" s="153"/>
      <c r="C617" s="21"/>
      <c r="D617" s="20" t="str">
        <f>IFERROR(VLOOKUP(FORMULACIÓN!C617,Lists!$A$2:$B$6,2,FALSE),"")</f>
        <v/>
      </c>
      <c r="E617" s="21"/>
      <c r="F617" s="21"/>
      <c r="G617" s="21"/>
      <c r="H617" s="21"/>
      <c r="I617" s="47"/>
      <c r="J617" s="104"/>
      <c r="K617" s="47"/>
      <c r="L617" s="21"/>
      <c r="M617" s="125"/>
      <c r="N617" s="24"/>
      <c r="O617" s="21"/>
      <c r="P617" s="21"/>
      <c r="Q617" s="21"/>
      <c r="R617" s="21"/>
      <c r="S617" s="21"/>
      <c r="T617" s="21"/>
      <c r="U617" s="21"/>
      <c r="V617" s="21"/>
      <c r="W617" s="21"/>
      <c r="X617" s="21" t="str">
        <f ca="1">IFERROR(IF($T617=Lists!$S$2,SUM(FORMULACIÓN!U617:W617),IF(FORMULACIÓN!$T617=Lists!$S$3,SUM(FORMULACIÓN!V617:W617),IF(FORMULACIÓN!$T617=Lists!$S$4,AVERAGE(FORMULACIÓN!V617:W617),IF(FORMULACIÓN!$T617=Lists!$S$5,OFFSET(U617,0,COUNTA(V617:W617)),IF(FORMULACIÓN!$T617=Lists!$S$6,AVERAGE(V617:W617),""))))),"")</f>
        <v/>
      </c>
      <c r="Y617" s="20" t="str">
        <f ca="1">IF($R617=Lists!$R$3,TEXT(FORMULACIÓN!X617,"00,00%"),IF(FORMULACIÓN!X617=0,0,TEXT(FORMULACIÓN!X617,"##.###")))</f>
        <v/>
      </c>
      <c r="Z617" s="93"/>
      <c r="AA617" s="94"/>
      <c r="AB617" s="95"/>
      <c r="AC617" s="95"/>
      <c r="AD617" s="95"/>
      <c r="AE617" s="95"/>
      <c r="AF617" s="95"/>
      <c r="AG617" s="95"/>
      <c r="AH617" s="95"/>
      <c r="AI617" s="95"/>
      <c r="AJ617" s="95"/>
      <c r="AK617" s="95"/>
      <c r="AL617" s="95"/>
      <c r="AM617" s="95"/>
      <c r="BD617" s="30"/>
      <c r="BE617" s="30"/>
      <c r="BF617" s="30"/>
      <c r="BG617" s="30"/>
      <c r="BH617" s="30"/>
      <c r="BI617" s="30"/>
      <c r="BJ617" s="30"/>
      <c r="BK617" s="30"/>
      <c r="BL617" s="30"/>
      <c r="BM617" s="30"/>
      <c r="BN617" s="105"/>
      <c r="BW617" s="1"/>
    </row>
    <row r="618" spans="1:75" s="32" customFormat="1" ht="15.6" hidden="1">
      <c r="A618" s="20" t="str">
        <f t="shared" si="9"/>
        <v/>
      </c>
      <c r="B618" s="153"/>
      <c r="C618" s="21"/>
      <c r="D618" s="20" t="str">
        <f>IFERROR(VLOOKUP(FORMULACIÓN!C618,Lists!$A$2:$B$6,2,FALSE),"")</f>
        <v/>
      </c>
      <c r="E618" s="21"/>
      <c r="F618" s="21"/>
      <c r="G618" s="21"/>
      <c r="H618" s="21"/>
      <c r="I618" s="47"/>
      <c r="J618" s="104"/>
      <c r="K618" s="47"/>
      <c r="L618" s="21"/>
      <c r="M618" s="125"/>
      <c r="N618" s="24"/>
      <c r="O618" s="21"/>
      <c r="P618" s="21"/>
      <c r="Q618" s="21"/>
      <c r="R618" s="21"/>
      <c r="S618" s="21"/>
      <c r="T618" s="21"/>
      <c r="U618" s="21"/>
      <c r="V618" s="21"/>
      <c r="W618" s="21"/>
      <c r="X618" s="21" t="str">
        <f ca="1">IFERROR(IF($T618=Lists!$S$2,SUM(FORMULACIÓN!U618:W618),IF(FORMULACIÓN!$T618=Lists!$S$3,SUM(FORMULACIÓN!V618:W618),IF(FORMULACIÓN!$T618=Lists!$S$4,AVERAGE(FORMULACIÓN!V618:W618),IF(FORMULACIÓN!$T618=Lists!$S$5,OFFSET(U618,0,COUNTA(V618:W618)),IF(FORMULACIÓN!$T618=Lists!$S$6,AVERAGE(V618:W618),""))))),"")</f>
        <v/>
      </c>
      <c r="Y618" s="20" t="str">
        <f ca="1">IF($R618=Lists!$R$3,TEXT(FORMULACIÓN!X618,"00,00%"),IF(FORMULACIÓN!X618=0,0,TEXT(FORMULACIÓN!X618,"##.###")))</f>
        <v/>
      </c>
      <c r="Z618" s="93"/>
      <c r="AA618" s="94"/>
      <c r="AB618" s="95"/>
      <c r="AC618" s="95"/>
      <c r="AD618" s="95"/>
      <c r="AE618" s="95"/>
      <c r="AF618" s="95"/>
      <c r="AG618" s="95"/>
      <c r="AH618" s="95"/>
      <c r="AI618" s="95"/>
      <c r="AJ618" s="95"/>
      <c r="AK618" s="95"/>
      <c r="AL618" s="95"/>
      <c r="AM618" s="95"/>
      <c r="BD618" s="30"/>
      <c r="BE618" s="30"/>
      <c r="BF618" s="30"/>
      <c r="BG618" s="30"/>
      <c r="BH618" s="30"/>
      <c r="BI618" s="30"/>
      <c r="BJ618" s="30"/>
      <c r="BK618" s="30"/>
      <c r="BL618" s="30"/>
      <c r="BM618" s="30"/>
      <c r="BN618" s="105"/>
      <c r="BW618" s="1"/>
    </row>
    <row r="619" spans="1:75" s="32" customFormat="1" ht="15.6" hidden="1">
      <c r="A619" s="20" t="str">
        <f t="shared" si="9"/>
        <v/>
      </c>
      <c r="B619" s="153"/>
      <c r="C619" s="21"/>
      <c r="D619" s="20" t="str">
        <f>IFERROR(VLOOKUP(FORMULACIÓN!C619,Lists!$A$2:$B$6,2,FALSE),"")</f>
        <v/>
      </c>
      <c r="E619" s="21"/>
      <c r="F619" s="21"/>
      <c r="G619" s="21"/>
      <c r="H619" s="21"/>
      <c r="I619" s="47"/>
      <c r="J619" s="104"/>
      <c r="K619" s="47"/>
      <c r="L619" s="21"/>
      <c r="M619" s="125"/>
      <c r="N619" s="24"/>
      <c r="O619" s="21"/>
      <c r="P619" s="21"/>
      <c r="Q619" s="21"/>
      <c r="R619" s="21"/>
      <c r="S619" s="21"/>
      <c r="T619" s="21"/>
      <c r="U619" s="21"/>
      <c r="V619" s="21"/>
      <c r="W619" s="21"/>
      <c r="X619" s="21" t="str">
        <f ca="1">IFERROR(IF($T619=Lists!$S$2,SUM(FORMULACIÓN!U619:W619),IF(FORMULACIÓN!$T619=Lists!$S$3,SUM(FORMULACIÓN!V619:W619),IF(FORMULACIÓN!$T619=Lists!$S$4,AVERAGE(FORMULACIÓN!V619:W619),IF(FORMULACIÓN!$T619=Lists!$S$5,OFFSET(U619,0,COUNTA(V619:W619)),IF(FORMULACIÓN!$T619=Lists!$S$6,AVERAGE(V619:W619),""))))),"")</f>
        <v/>
      </c>
      <c r="Y619" s="20" t="str">
        <f ca="1">IF($R619=Lists!$R$3,TEXT(FORMULACIÓN!X619,"00,00%"),IF(FORMULACIÓN!X619=0,0,TEXT(FORMULACIÓN!X619,"##.###")))</f>
        <v/>
      </c>
      <c r="Z619" s="93"/>
      <c r="AA619" s="94"/>
      <c r="AB619" s="95"/>
      <c r="AC619" s="95"/>
      <c r="AD619" s="95"/>
      <c r="AE619" s="95"/>
      <c r="AF619" s="95"/>
      <c r="AG619" s="95"/>
      <c r="AH619" s="95"/>
      <c r="AI619" s="95"/>
      <c r="AJ619" s="95"/>
      <c r="AK619" s="95"/>
      <c r="AL619" s="95"/>
      <c r="AM619" s="95"/>
      <c r="BD619" s="30"/>
      <c r="BE619" s="30"/>
      <c r="BF619" s="30"/>
      <c r="BG619" s="30"/>
      <c r="BH619" s="30"/>
      <c r="BI619" s="30"/>
      <c r="BJ619" s="30"/>
      <c r="BK619" s="30"/>
      <c r="BL619" s="30"/>
      <c r="BM619" s="30"/>
      <c r="BN619" s="105"/>
      <c r="BW619" s="1"/>
    </row>
    <row r="620" spans="1:75" s="32" customFormat="1" ht="15.6" hidden="1">
      <c r="A620" s="20" t="str">
        <f t="shared" si="9"/>
        <v/>
      </c>
      <c r="B620" s="153"/>
      <c r="C620" s="21"/>
      <c r="D620" s="20" t="str">
        <f>IFERROR(VLOOKUP(FORMULACIÓN!C620,Lists!$A$2:$B$6,2,FALSE),"")</f>
        <v/>
      </c>
      <c r="E620" s="21"/>
      <c r="F620" s="21"/>
      <c r="G620" s="21"/>
      <c r="H620" s="21"/>
      <c r="I620" s="47"/>
      <c r="J620" s="104"/>
      <c r="K620" s="47"/>
      <c r="L620" s="21"/>
      <c r="M620" s="125"/>
      <c r="N620" s="24"/>
      <c r="O620" s="21"/>
      <c r="P620" s="21"/>
      <c r="Q620" s="21"/>
      <c r="R620" s="21"/>
      <c r="S620" s="21"/>
      <c r="T620" s="21"/>
      <c r="U620" s="21"/>
      <c r="V620" s="21"/>
      <c r="W620" s="21"/>
      <c r="X620" s="21" t="str">
        <f ca="1">IFERROR(IF($T620=Lists!$S$2,SUM(FORMULACIÓN!U620:W620),IF(FORMULACIÓN!$T620=Lists!$S$3,SUM(FORMULACIÓN!V620:W620),IF(FORMULACIÓN!$T620=Lists!$S$4,AVERAGE(FORMULACIÓN!V620:W620),IF(FORMULACIÓN!$T620=Lists!$S$5,OFFSET(U620,0,COUNTA(V620:W620)),IF(FORMULACIÓN!$T620=Lists!$S$6,AVERAGE(V620:W620),""))))),"")</f>
        <v/>
      </c>
      <c r="Y620" s="20" t="str">
        <f ca="1">IF($R620=Lists!$R$3,TEXT(FORMULACIÓN!X620,"00,00%"),IF(FORMULACIÓN!X620=0,0,TEXT(FORMULACIÓN!X620,"##.###")))</f>
        <v/>
      </c>
      <c r="Z620" s="93"/>
      <c r="AA620" s="94"/>
      <c r="AB620" s="95"/>
      <c r="AC620" s="95"/>
      <c r="AD620" s="95"/>
      <c r="AE620" s="95"/>
      <c r="AF620" s="95"/>
      <c r="AG620" s="95"/>
      <c r="AH620" s="95"/>
      <c r="AI620" s="95"/>
      <c r="AJ620" s="95"/>
      <c r="AK620" s="95"/>
      <c r="AL620" s="95"/>
      <c r="AM620" s="95"/>
      <c r="BD620" s="30"/>
      <c r="BE620" s="30"/>
      <c r="BF620" s="30"/>
      <c r="BG620" s="30"/>
      <c r="BH620" s="30"/>
      <c r="BI620" s="30"/>
      <c r="BJ620" s="30"/>
      <c r="BK620" s="30"/>
      <c r="BL620" s="30"/>
      <c r="BM620" s="30"/>
      <c r="BN620" s="105"/>
      <c r="BW620" s="1"/>
    </row>
    <row r="621" spans="1:75" s="32" customFormat="1" ht="15.6" hidden="1">
      <c r="A621" s="20" t="str">
        <f t="shared" si="9"/>
        <v/>
      </c>
      <c r="B621" s="153"/>
      <c r="C621" s="21"/>
      <c r="D621" s="20" t="str">
        <f>IFERROR(VLOOKUP(FORMULACIÓN!C621,Lists!$A$2:$B$6,2,FALSE),"")</f>
        <v/>
      </c>
      <c r="E621" s="21"/>
      <c r="F621" s="21"/>
      <c r="G621" s="21"/>
      <c r="H621" s="21"/>
      <c r="I621" s="47"/>
      <c r="J621" s="104"/>
      <c r="K621" s="47"/>
      <c r="L621" s="21"/>
      <c r="M621" s="125"/>
      <c r="N621" s="24"/>
      <c r="O621" s="21"/>
      <c r="P621" s="21"/>
      <c r="Q621" s="21"/>
      <c r="R621" s="21"/>
      <c r="S621" s="21"/>
      <c r="T621" s="21"/>
      <c r="U621" s="21"/>
      <c r="V621" s="21"/>
      <c r="W621" s="21"/>
      <c r="X621" s="21" t="str">
        <f ca="1">IFERROR(IF($T621=Lists!$S$2,SUM(FORMULACIÓN!U621:W621),IF(FORMULACIÓN!$T621=Lists!$S$3,SUM(FORMULACIÓN!V621:W621),IF(FORMULACIÓN!$T621=Lists!$S$4,AVERAGE(FORMULACIÓN!V621:W621),IF(FORMULACIÓN!$T621=Lists!$S$5,OFFSET(U621,0,COUNTA(V621:W621)),IF(FORMULACIÓN!$T621=Lists!$S$6,AVERAGE(V621:W621),""))))),"")</f>
        <v/>
      </c>
      <c r="Y621" s="20" t="str">
        <f ca="1">IF($R621=Lists!$R$3,TEXT(FORMULACIÓN!X621,"00,00%"),IF(FORMULACIÓN!X621=0,0,TEXT(FORMULACIÓN!X621,"##.###")))</f>
        <v/>
      </c>
      <c r="Z621" s="93"/>
      <c r="AA621" s="94"/>
      <c r="AB621" s="95"/>
      <c r="AC621" s="95"/>
      <c r="AD621" s="95"/>
      <c r="AE621" s="95"/>
      <c r="AF621" s="95"/>
      <c r="AG621" s="95"/>
      <c r="AH621" s="95"/>
      <c r="AI621" s="95"/>
      <c r="AJ621" s="95"/>
      <c r="AK621" s="95"/>
      <c r="AL621" s="95"/>
      <c r="AM621" s="95"/>
      <c r="BD621" s="30"/>
      <c r="BE621" s="30"/>
      <c r="BF621" s="30"/>
      <c r="BG621" s="30"/>
      <c r="BH621" s="30"/>
      <c r="BI621" s="30"/>
      <c r="BJ621" s="30"/>
      <c r="BK621" s="30"/>
      <c r="BL621" s="30"/>
      <c r="BM621" s="30"/>
      <c r="BN621" s="105"/>
      <c r="BW621" s="1"/>
    </row>
    <row r="622" spans="1:75" s="32" customFormat="1" ht="15.6" hidden="1">
      <c r="A622" s="20" t="str">
        <f t="shared" si="9"/>
        <v/>
      </c>
      <c r="B622" s="153"/>
      <c r="C622" s="21"/>
      <c r="D622" s="20" t="str">
        <f>IFERROR(VLOOKUP(FORMULACIÓN!C622,Lists!$A$2:$B$6,2,FALSE),"")</f>
        <v/>
      </c>
      <c r="E622" s="21"/>
      <c r="F622" s="21"/>
      <c r="G622" s="21"/>
      <c r="H622" s="21"/>
      <c r="I622" s="47"/>
      <c r="J622" s="104"/>
      <c r="K622" s="47"/>
      <c r="L622" s="21"/>
      <c r="M622" s="125"/>
      <c r="N622" s="24"/>
      <c r="O622" s="21"/>
      <c r="P622" s="21"/>
      <c r="Q622" s="21"/>
      <c r="R622" s="21"/>
      <c r="S622" s="21"/>
      <c r="T622" s="21"/>
      <c r="U622" s="21"/>
      <c r="V622" s="21"/>
      <c r="W622" s="21"/>
      <c r="X622" s="21" t="str">
        <f ca="1">IFERROR(IF($T622=Lists!$S$2,SUM(FORMULACIÓN!U622:W622),IF(FORMULACIÓN!$T622=Lists!$S$3,SUM(FORMULACIÓN!V622:W622),IF(FORMULACIÓN!$T622=Lists!$S$4,AVERAGE(FORMULACIÓN!V622:W622),IF(FORMULACIÓN!$T622=Lists!$S$5,OFFSET(U622,0,COUNTA(V622:W622)),IF(FORMULACIÓN!$T622=Lists!$S$6,AVERAGE(V622:W622),""))))),"")</f>
        <v/>
      </c>
      <c r="Y622" s="20" t="str">
        <f ca="1">IF($R622=Lists!$R$3,TEXT(FORMULACIÓN!X622,"00,00%"),IF(FORMULACIÓN!X622=0,0,TEXT(FORMULACIÓN!X622,"##.###")))</f>
        <v/>
      </c>
      <c r="Z622" s="93"/>
      <c r="AA622" s="94"/>
      <c r="AB622" s="95"/>
      <c r="AC622" s="95"/>
      <c r="AD622" s="95"/>
      <c r="AE622" s="95"/>
      <c r="AF622" s="95"/>
      <c r="AG622" s="95"/>
      <c r="AH622" s="95"/>
      <c r="AI622" s="95"/>
      <c r="AJ622" s="95"/>
      <c r="AK622" s="95"/>
      <c r="AL622" s="95"/>
      <c r="AM622" s="95"/>
      <c r="BD622" s="30"/>
      <c r="BE622" s="30"/>
      <c r="BF622" s="30"/>
      <c r="BG622" s="30"/>
      <c r="BH622" s="30"/>
      <c r="BI622" s="30"/>
      <c r="BJ622" s="30"/>
      <c r="BK622" s="30"/>
      <c r="BL622" s="30"/>
      <c r="BM622" s="30"/>
      <c r="BN622" s="105"/>
      <c r="BW622" s="1"/>
    </row>
    <row r="623" spans="1:75" s="32" customFormat="1" ht="15.6" hidden="1">
      <c r="A623" s="20" t="str">
        <f t="shared" si="9"/>
        <v/>
      </c>
      <c r="B623" s="153"/>
      <c r="C623" s="21"/>
      <c r="D623" s="20" t="str">
        <f>IFERROR(VLOOKUP(FORMULACIÓN!C623,Lists!$A$2:$B$6,2,FALSE),"")</f>
        <v/>
      </c>
      <c r="E623" s="21"/>
      <c r="F623" s="21"/>
      <c r="G623" s="21"/>
      <c r="H623" s="21"/>
      <c r="I623" s="47"/>
      <c r="J623" s="104"/>
      <c r="K623" s="47"/>
      <c r="L623" s="21"/>
      <c r="M623" s="125"/>
      <c r="N623" s="24"/>
      <c r="O623" s="21"/>
      <c r="P623" s="21"/>
      <c r="Q623" s="21"/>
      <c r="R623" s="21"/>
      <c r="S623" s="21"/>
      <c r="T623" s="21"/>
      <c r="U623" s="21"/>
      <c r="V623" s="21"/>
      <c r="W623" s="21"/>
      <c r="X623" s="21" t="str">
        <f ca="1">IFERROR(IF($T623=Lists!$S$2,SUM(FORMULACIÓN!U623:W623),IF(FORMULACIÓN!$T623=Lists!$S$3,SUM(FORMULACIÓN!V623:W623),IF(FORMULACIÓN!$T623=Lists!$S$4,AVERAGE(FORMULACIÓN!V623:W623),IF(FORMULACIÓN!$T623=Lists!$S$5,OFFSET(U623,0,COUNTA(V623:W623)),IF(FORMULACIÓN!$T623=Lists!$S$6,AVERAGE(V623:W623),""))))),"")</f>
        <v/>
      </c>
      <c r="Y623" s="20" t="str">
        <f ca="1">IF($R623=Lists!$R$3,TEXT(FORMULACIÓN!X623,"00,00%"),IF(FORMULACIÓN!X623=0,0,TEXT(FORMULACIÓN!X623,"##.###")))</f>
        <v/>
      </c>
      <c r="Z623" s="93"/>
      <c r="AA623" s="94"/>
      <c r="AB623" s="95"/>
      <c r="AC623" s="95"/>
      <c r="AD623" s="95"/>
      <c r="AE623" s="95"/>
      <c r="AF623" s="95"/>
      <c r="AG623" s="95"/>
      <c r="AH623" s="95"/>
      <c r="AI623" s="95"/>
      <c r="AJ623" s="95"/>
      <c r="AK623" s="95"/>
      <c r="AL623" s="95"/>
      <c r="AM623" s="95"/>
      <c r="BD623" s="30"/>
      <c r="BE623" s="30"/>
      <c r="BF623" s="30"/>
      <c r="BG623" s="30"/>
      <c r="BH623" s="30"/>
      <c r="BI623" s="30"/>
      <c r="BJ623" s="30"/>
      <c r="BK623" s="30"/>
      <c r="BL623" s="30"/>
      <c r="BM623" s="30"/>
      <c r="BN623" s="105"/>
      <c r="BW623" s="1"/>
    </row>
    <row r="624" spans="1:75" s="32" customFormat="1" ht="15.6" hidden="1">
      <c r="A624" s="20" t="str">
        <f t="shared" si="9"/>
        <v/>
      </c>
      <c r="B624" s="153"/>
      <c r="C624" s="21"/>
      <c r="D624" s="20" t="str">
        <f>IFERROR(VLOOKUP(FORMULACIÓN!C624,Lists!$A$2:$B$6,2,FALSE),"")</f>
        <v/>
      </c>
      <c r="E624" s="21"/>
      <c r="F624" s="21"/>
      <c r="G624" s="21"/>
      <c r="H624" s="21"/>
      <c r="I624" s="47"/>
      <c r="J624" s="104"/>
      <c r="K624" s="47"/>
      <c r="L624" s="21"/>
      <c r="M624" s="125"/>
      <c r="N624" s="24"/>
      <c r="O624" s="21"/>
      <c r="P624" s="21"/>
      <c r="Q624" s="21"/>
      <c r="R624" s="21"/>
      <c r="S624" s="21"/>
      <c r="T624" s="21"/>
      <c r="U624" s="21"/>
      <c r="V624" s="21"/>
      <c r="W624" s="21"/>
      <c r="X624" s="21" t="str">
        <f ca="1">IFERROR(IF($T624=Lists!$S$2,SUM(FORMULACIÓN!U624:W624),IF(FORMULACIÓN!$T624=Lists!$S$3,SUM(FORMULACIÓN!V624:W624),IF(FORMULACIÓN!$T624=Lists!$S$4,AVERAGE(FORMULACIÓN!V624:W624),IF(FORMULACIÓN!$T624=Lists!$S$5,OFFSET(U624,0,COUNTA(V624:W624)),IF(FORMULACIÓN!$T624=Lists!$S$6,AVERAGE(V624:W624),""))))),"")</f>
        <v/>
      </c>
      <c r="Y624" s="20" t="str">
        <f ca="1">IF($R624=Lists!$R$3,TEXT(FORMULACIÓN!X624,"00,00%"),IF(FORMULACIÓN!X624=0,0,TEXT(FORMULACIÓN!X624,"##.###")))</f>
        <v/>
      </c>
      <c r="Z624" s="93"/>
      <c r="AA624" s="94"/>
      <c r="AB624" s="95"/>
      <c r="AC624" s="95"/>
      <c r="AD624" s="95"/>
      <c r="AE624" s="95"/>
      <c r="AF624" s="95"/>
      <c r="AG624" s="95"/>
      <c r="AH624" s="95"/>
      <c r="AI624" s="95"/>
      <c r="AJ624" s="95"/>
      <c r="AK624" s="95"/>
      <c r="AL624" s="95"/>
      <c r="AM624" s="95"/>
      <c r="BD624" s="30"/>
      <c r="BE624" s="30"/>
      <c r="BF624" s="30"/>
      <c r="BG624" s="30"/>
      <c r="BH624" s="30"/>
      <c r="BI624" s="30"/>
      <c r="BJ624" s="30"/>
      <c r="BK624" s="30"/>
      <c r="BL624" s="30"/>
      <c r="BM624" s="30"/>
      <c r="BN624" s="105"/>
      <c r="BW624" s="1"/>
    </row>
    <row r="625" spans="1:75" s="32" customFormat="1" ht="15.6" hidden="1">
      <c r="A625" s="20" t="str">
        <f t="shared" si="9"/>
        <v/>
      </c>
      <c r="B625" s="153"/>
      <c r="C625" s="21"/>
      <c r="D625" s="20" t="str">
        <f>IFERROR(VLOOKUP(FORMULACIÓN!C625,Lists!$A$2:$B$6,2,FALSE),"")</f>
        <v/>
      </c>
      <c r="E625" s="21"/>
      <c r="F625" s="21"/>
      <c r="G625" s="21"/>
      <c r="H625" s="21"/>
      <c r="I625" s="47"/>
      <c r="J625" s="104"/>
      <c r="K625" s="47"/>
      <c r="L625" s="21"/>
      <c r="M625" s="125"/>
      <c r="N625" s="24"/>
      <c r="O625" s="21"/>
      <c r="P625" s="21"/>
      <c r="Q625" s="21"/>
      <c r="R625" s="21"/>
      <c r="S625" s="21"/>
      <c r="T625" s="21"/>
      <c r="U625" s="21"/>
      <c r="V625" s="21"/>
      <c r="W625" s="21"/>
      <c r="X625" s="21" t="str">
        <f ca="1">IFERROR(IF($T625=Lists!$S$2,SUM(FORMULACIÓN!U625:W625),IF(FORMULACIÓN!$T625=Lists!$S$3,SUM(FORMULACIÓN!V625:W625),IF(FORMULACIÓN!$T625=Lists!$S$4,AVERAGE(FORMULACIÓN!V625:W625),IF(FORMULACIÓN!$T625=Lists!$S$5,OFFSET(U625,0,COUNTA(V625:W625)),IF(FORMULACIÓN!$T625=Lists!$S$6,AVERAGE(V625:W625),""))))),"")</f>
        <v/>
      </c>
      <c r="Y625" s="20" t="str">
        <f ca="1">IF($R625=Lists!$R$3,TEXT(FORMULACIÓN!X625,"00,00%"),IF(FORMULACIÓN!X625=0,0,TEXT(FORMULACIÓN!X625,"##.###")))</f>
        <v/>
      </c>
      <c r="Z625" s="93"/>
      <c r="AA625" s="94"/>
      <c r="AB625" s="95"/>
      <c r="AC625" s="95"/>
      <c r="AD625" s="95"/>
      <c r="AE625" s="95"/>
      <c r="AF625" s="95"/>
      <c r="AG625" s="95"/>
      <c r="AH625" s="95"/>
      <c r="AI625" s="95"/>
      <c r="AJ625" s="95"/>
      <c r="AK625" s="95"/>
      <c r="AL625" s="95"/>
      <c r="AM625" s="95"/>
      <c r="BD625" s="30"/>
      <c r="BE625" s="30"/>
      <c r="BF625" s="30"/>
      <c r="BG625" s="30"/>
      <c r="BH625" s="30"/>
      <c r="BI625" s="30"/>
      <c r="BJ625" s="30"/>
      <c r="BK625" s="30"/>
      <c r="BL625" s="30"/>
      <c r="BM625" s="30"/>
      <c r="BN625" s="105"/>
      <c r="BW625" s="1"/>
    </row>
    <row r="626" spans="1:75" s="32" customFormat="1" ht="15.6" hidden="1">
      <c r="A626" s="20" t="str">
        <f t="shared" si="9"/>
        <v/>
      </c>
      <c r="B626" s="153"/>
      <c r="C626" s="21"/>
      <c r="D626" s="20" t="str">
        <f>IFERROR(VLOOKUP(FORMULACIÓN!C626,Lists!$A$2:$B$6,2,FALSE),"")</f>
        <v/>
      </c>
      <c r="E626" s="21"/>
      <c r="F626" s="21"/>
      <c r="G626" s="21"/>
      <c r="H626" s="21"/>
      <c r="I626" s="47"/>
      <c r="J626" s="104"/>
      <c r="K626" s="47"/>
      <c r="L626" s="21"/>
      <c r="M626" s="125"/>
      <c r="N626" s="24"/>
      <c r="O626" s="21"/>
      <c r="P626" s="21"/>
      <c r="Q626" s="21"/>
      <c r="R626" s="21"/>
      <c r="S626" s="21"/>
      <c r="T626" s="21"/>
      <c r="U626" s="21"/>
      <c r="V626" s="21"/>
      <c r="W626" s="21"/>
      <c r="X626" s="21" t="str">
        <f ca="1">IFERROR(IF($T626=Lists!$S$2,SUM(FORMULACIÓN!U626:W626),IF(FORMULACIÓN!$T626=Lists!$S$3,SUM(FORMULACIÓN!V626:W626),IF(FORMULACIÓN!$T626=Lists!$S$4,AVERAGE(FORMULACIÓN!V626:W626),IF(FORMULACIÓN!$T626=Lists!$S$5,OFFSET(U626,0,COUNTA(V626:W626)),IF(FORMULACIÓN!$T626=Lists!$S$6,AVERAGE(V626:W626),""))))),"")</f>
        <v/>
      </c>
      <c r="Y626" s="20" t="str">
        <f ca="1">IF($R626=Lists!$R$3,TEXT(FORMULACIÓN!X626,"00,00%"),IF(FORMULACIÓN!X626=0,0,TEXT(FORMULACIÓN!X626,"##.###")))</f>
        <v/>
      </c>
      <c r="Z626" s="93"/>
      <c r="AA626" s="94"/>
      <c r="AB626" s="95"/>
      <c r="AC626" s="95"/>
      <c r="AD626" s="95"/>
      <c r="AE626" s="95"/>
      <c r="AF626" s="95"/>
      <c r="AG626" s="95"/>
      <c r="AH626" s="95"/>
      <c r="AI626" s="95"/>
      <c r="AJ626" s="95"/>
      <c r="AK626" s="95"/>
      <c r="AL626" s="95"/>
      <c r="AM626" s="95"/>
      <c r="BD626" s="30"/>
      <c r="BE626" s="30"/>
      <c r="BF626" s="30"/>
      <c r="BG626" s="30"/>
      <c r="BH626" s="30"/>
      <c r="BI626" s="30"/>
      <c r="BJ626" s="30"/>
      <c r="BK626" s="30"/>
      <c r="BL626" s="30"/>
      <c r="BM626" s="30"/>
      <c r="BN626" s="105"/>
      <c r="BW626" s="1"/>
    </row>
    <row r="627" spans="1:75" s="32" customFormat="1" ht="15.6" hidden="1">
      <c r="A627" s="20" t="str">
        <f t="shared" si="9"/>
        <v/>
      </c>
      <c r="B627" s="153"/>
      <c r="C627" s="21"/>
      <c r="D627" s="20" t="str">
        <f>IFERROR(VLOOKUP(FORMULACIÓN!C627,Lists!$A$2:$B$6,2,FALSE),"")</f>
        <v/>
      </c>
      <c r="E627" s="21"/>
      <c r="F627" s="21"/>
      <c r="G627" s="21"/>
      <c r="H627" s="21"/>
      <c r="I627" s="47"/>
      <c r="J627" s="104"/>
      <c r="K627" s="47"/>
      <c r="L627" s="21"/>
      <c r="M627" s="125"/>
      <c r="N627" s="24"/>
      <c r="O627" s="21"/>
      <c r="P627" s="21"/>
      <c r="Q627" s="21"/>
      <c r="R627" s="21"/>
      <c r="S627" s="21"/>
      <c r="T627" s="21"/>
      <c r="U627" s="21"/>
      <c r="V627" s="21"/>
      <c r="W627" s="21"/>
      <c r="X627" s="21" t="str">
        <f ca="1">IFERROR(IF($T627=Lists!$S$2,SUM(FORMULACIÓN!U627:W627),IF(FORMULACIÓN!$T627=Lists!$S$3,SUM(FORMULACIÓN!V627:W627),IF(FORMULACIÓN!$T627=Lists!$S$4,AVERAGE(FORMULACIÓN!V627:W627),IF(FORMULACIÓN!$T627=Lists!$S$5,OFFSET(U627,0,COUNTA(V627:W627)),IF(FORMULACIÓN!$T627=Lists!$S$6,AVERAGE(V627:W627),""))))),"")</f>
        <v/>
      </c>
      <c r="Y627" s="20" t="str">
        <f ca="1">IF($R627=Lists!$R$3,TEXT(FORMULACIÓN!X627,"00,00%"),IF(FORMULACIÓN!X627=0,0,TEXT(FORMULACIÓN!X627,"##.###")))</f>
        <v/>
      </c>
      <c r="Z627" s="93"/>
      <c r="AA627" s="94"/>
      <c r="AB627" s="95"/>
      <c r="AC627" s="95"/>
      <c r="AD627" s="95"/>
      <c r="AE627" s="95"/>
      <c r="AF627" s="95"/>
      <c r="AG627" s="95"/>
      <c r="AH627" s="95"/>
      <c r="AI627" s="95"/>
      <c r="AJ627" s="95"/>
      <c r="AK627" s="95"/>
      <c r="AL627" s="95"/>
      <c r="AM627" s="95"/>
      <c r="BD627" s="30"/>
      <c r="BE627" s="30"/>
      <c r="BF627" s="30"/>
      <c r="BG627" s="30"/>
      <c r="BH627" s="30"/>
      <c r="BI627" s="30"/>
      <c r="BJ627" s="30"/>
      <c r="BK627" s="30"/>
      <c r="BL627" s="30"/>
      <c r="BM627" s="30"/>
      <c r="BN627" s="105"/>
      <c r="BW627" s="1"/>
    </row>
    <row r="628" spans="1:75" s="32" customFormat="1" ht="15.6" hidden="1">
      <c r="A628" s="20" t="str">
        <f t="shared" si="9"/>
        <v/>
      </c>
      <c r="B628" s="153"/>
      <c r="C628" s="21"/>
      <c r="D628" s="20" t="str">
        <f>IFERROR(VLOOKUP(FORMULACIÓN!C628,Lists!$A$2:$B$6,2,FALSE),"")</f>
        <v/>
      </c>
      <c r="E628" s="21"/>
      <c r="F628" s="21"/>
      <c r="G628" s="21"/>
      <c r="H628" s="21"/>
      <c r="I628" s="47"/>
      <c r="J628" s="104"/>
      <c r="K628" s="47"/>
      <c r="L628" s="21"/>
      <c r="M628" s="125"/>
      <c r="N628" s="24"/>
      <c r="O628" s="21"/>
      <c r="P628" s="21"/>
      <c r="Q628" s="21"/>
      <c r="R628" s="21"/>
      <c r="S628" s="21"/>
      <c r="T628" s="21"/>
      <c r="U628" s="21"/>
      <c r="V628" s="21"/>
      <c r="W628" s="21"/>
      <c r="X628" s="21" t="str">
        <f ca="1">IFERROR(IF($T628=Lists!$S$2,SUM(FORMULACIÓN!U628:W628),IF(FORMULACIÓN!$T628=Lists!$S$3,SUM(FORMULACIÓN!V628:W628),IF(FORMULACIÓN!$T628=Lists!$S$4,AVERAGE(FORMULACIÓN!V628:W628),IF(FORMULACIÓN!$T628=Lists!$S$5,OFFSET(U628,0,COUNTA(V628:W628)),IF(FORMULACIÓN!$T628=Lists!$S$6,AVERAGE(V628:W628),""))))),"")</f>
        <v/>
      </c>
      <c r="Y628" s="20" t="str">
        <f ca="1">IF($R628=Lists!$R$3,TEXT(FORMULACIÓN!X628,"00,00%"),IF(FORMULACIÓN!X628=0,0,TEXT(FORMULACIÓN!X628,"##.###")))</f>
        <v/>
      </c>
      <c r="Z628" s="93"/>
      <c r="AA628" s="94"/>
      <c r="AB628" s="95"/>
      <c r="AC628" s="95"/>
      <c r="AD628" s="95"/>
      <c r="AE628" s="95"/>
      <c r="AF628" s="95"/>
      <c r="AG628" s="95"/>
      <c r="AH628" s="95"/>
      <c r="AI628" s="95"/>
      <c r="AJ628" s="95"/>
      <c r="AK628" s="95"/>
      <c r="AL628" s="95"/>
      <c r="AM628" s="95"/>
      <c r="BD628" s="30"/>
      <c r="BE628" s="30"/>
      <c r="BF628" s="30"/>
      <c r="BG628" s="30"/>
      <c r="BH628" s="30"/>
      <c r="BI628" s="30"/>
      <c r="BJ628" s="30"/>
      <c r="BK628" s="30"/>
      <c r="BL628" s="30"/>
      <c r="BM628" s="30"/>
      <c r="BN628" s="105"/>
      <c r="BW628" s="1"/>
    </row>
    <row r="629" spans="1:75" s="32" customFormat="1" ht="15.6" hidden="1">
      <c r="A629" s="20" t="str">
        <f t="shared" si="9"/>
        <v/>
      </c>
      <c r="B629" s="153"/>
      <c r="C629" s="21"/>
      <c r="D629" s="20" t="str">
        <f>IFERROR(VLOOKUP(FORMULACIÓN!C629,Lists!$A$2:$B$6,2,FALSE),"")</f>
        <v/>
      </c>
      <c r="E629" s="21"/>
      <c r="F629" s="21"/>
      <c r="G629" s="21"/>
      <c r="H629" s="21"/>
      <c r="I629" s="47"/>
      <c r="J629" s="104"/>
      <c r="K629" s="47"/>
      <c r="L629" s="21"/>
      <c r="M629" s="125"/>
      <c r="N629" s="24"/>
      <c r="O629" s="21"/>
      <c r="P629" s="21"/>
      <c r="Q629" s="21"/>
      <c r="R629" s="21"/>
      <c r="S629" s="21"/>
      <c r="T629" s="21"/>
      <c r="U629" s="21"/>
      <c r="V629" s="21"/>
      <c r="W629" s="21"/>
      <c r="X629" s="21" t="str">
        <f ca="1">IFERROR(IF($T629=Lists!$S$2,SUM(FORMULACIÓN!U629:W629),IF(FORMULACIÓN!$T629=Lists!$S$3,SUM(FORMULACIÓN!V629:W629),IF(FORMULACIÓN!$T629=Lists!$S$4,AVERAGE(FORMULACIÓN!V629:W629),IF(FORMULACIÓN!$T629=Lists!$S$5,OFFSET(U629,0,COUNTA(V629:W629)),IF(FORMULACIÓN!$T629=Lists!$S$6,AVERAGE(V629:W629),""))))),"")</f>
        <v/>
      </c>
      <c r="Y629" s="20" t="str">
        <f ca="1">IF($R629=Lists!$R$3,TEXT(FORMULACIÓN!X629,"00,00%"),IF(FORMULACIÓN!X629=0,0,TEXT(FORMULACIÓN!X629,"##.###")))</f>
        <v/>
      </c>
      <c r="Z629" s="93"/>
      <c r="AA629" s="94"/>
      <c r="AB629" s="95"/>
      <c r="AC629" s="95"/>
      <c r="AD629" s="95"/>
      <c r="AE629" s="95"/>
      <c r="AF629" s="95"/>
      <c r="AG629" s="95"/>
      <c r="AH629" s="95"/>
      <c r="AI629" s="95"/>
      <c r="AJ629" s="95"/>
      <c r="AK629" s="95"/>
      <c r="AL629" s="95"/>
      <c r="AM629" s="95"/>
      <c r="BD629" s="30"/>
      <c r="BE629" s="30"/>
      <c r="BF629" s="30"/>
      <c r="BG629" s="30"/>
      <c r="BH629" s="30"/>
      <c r="BI629" s="30"/>
      <c r="BJ629" s="30"/>
      <c r="BK629" s="30"/>
      <c r="BL629" s="30"/>
      <c r="BM629" s="30"/>
      <c r="BN629" s="105"/>
      <c r="BW629" s="1"/>
    </row>
    <row r="630" spans="1:75" s="32" customFormat="1" ht="15.6" hidden="1">
      <c r="A630" s="20" t="str">
        <f t="shared" si="9"/>
        <v/>
      </c>
      <c r="B630" s="153"/>
      <c r="C630" s="21"/>
      <c r="D630" s="20" t="str">
        <f>IFERROR(VLOOKUP(FORMULACIÓN!C630,Lists!$A$2:$B$6,2,FALSE),"")</f>
        <v/>
      </c>
      <c r="E630" s="21"/>
      <c r="F630" s="21"/>
      <c r="G630" s="21"/>
      <c r="H630" s="21"/>
      <c r="I630" s="47"/>
      <c r="J630" s="104"/>
      <c r="K630" s="47"/>
      <c r="L630" s="21"/>
      <c r="M630" s="125"/>
      <c r="N630" s="24"/>
      <c r="O630" s="21"/>
      <c r="P630" s="21"/>
      <c r="Q630" s="21"/>
      <c r="R630" s="21"/>
      <c r="S630" s="21"/>
      <c r="T630" s="21"/>
      <c r="U630" s="21"/>
      <c r="V630" s="21"/>
      <c r="W630" s="21"/>
      <c r="X630" s="21" t="str">
        <f ca="1">IFERROR(IF($T630=Lists!$S$2,SUM(FORMULACIÓN!U630:W630),IF(FORMULACIÓN!$T630=Lists!$S$3,SUM(FORMULACIÓN!V630:W630),IF(FORMULACIÓN!$T630=Lists!$S$4,AVERAGE(FORMULACIÓN!V630:W630),IF(FORMULACIÓN!$T630=Lists!$S$5,OFFSET(U630,0,COUNTA(V630:W630)),IF(FORMULACIÓN!$T630=Lists!$S$6,AVERAGE(V630:W630),""))))),"")</f>
        <v/>
      </c>
      <c r="Y630" s="20" t="str">
        <f ca="1">IF($R630=Lists!$R$3,TEXT(FORMULACIÓN!X630,"00,00%"),IF(FORMULACIÓN!X630=0,0,TEXT(FORMULACIÓN!X630,"##.###")))</f>
        <v/>
      </c>
      <c r="Z630" s="93"/>
      <c r="AA630" s="94"/>
      <c r="AB630" s="95"/>
      <c r="AC630" s="95"/>
      <c r="AD630" s="95"/>
      <c r="AE630" s="95"/>
      <c r="AF630" s="95"/>
      <c r="AG630" s="95"/>
      <c r="AH630" s="95"/>
      <c r="AI630" s="95"/>
      <c r="AJ630" s="95"/>
      <c r="AK630" s="95"/>
      <c r="AL630" s="95"/>
      <c r="AM630" s="95"/>
      <c r="BD630" s="30"/>
      <c r="BE630" s="30"/>
      <c r="BF630" s="30"/>
      <c r="BG630" s="30"/>
      <c r="BH630" s="30"/>
      <c r="BI630" s="30"/>
      <c r="BJ630" s="30"/>
      <c r="BK630" s="30"/>
      <c r="BL630" s="30"/>
      <c r="BM630" s="30"/>
      <c r="BN630" s="105"/>
      <c r="BW630" s="1"/>
    </row>
    <row r="631" spans="1:75" s="32" customFormat="1" ht="15.6" hidden="1">
      <c r="A631" s="20" t="str">
        <f t="shared" si="9"/>
        <v/>
      </c>
      <c r="B631" s="153"/>
      <c r="C631" s="21"/>
      <c r="D631" s="20" t="str">
        <f>IFERROR(VLOOKUP(FORMULACIÓN!C631,Lists!$A$2:$B$6,2,FALSE),"")</f>
        <v/>
      </c>
      <c r="E631" s="21"/>
      <c r="F631" s="21"/>
      <c r="G631" s="21"/>
      <c r="H631" s="21"/>
      <c r="I631" s="47"/>
      <c r="J631" s="104"/>
      <c r="K631" s="47"/>
      <c r="L631" s="21"/>
      <c r="M631" s="125"/>
      <c r="N631" s="24"/>
      <c r="O631" s="21"/>
      <c r="P631" s="21"/>
      <c r="Q631" s="21"/>
      <c r="R631" s="21"/>
      <c r="S631" s="21"/>
      <c r="T631" s="21"/>
      <c r="U631" s="21"/>
      <c r="V631" s="21"/>
      <c r="W631" s="21"/>
      <c r="X631" s="21" t="str">
        <f ca="1">IFERROR(IF($T631=Lists!$S$2,SUM(FORMULACIÓN!U631:W631),IF(FORMULACIÓN!$T631=Lists!$S$3,SUM(FORMULACIÓN!V631:W631),IF(FORMULACIÓN!$T631=Lists!$S$4,AVERAGE(FORMULACIÓN!V631:W631),IF(FORMULACIÓN!$T631=Lists!$S$5,OFFSET(U631,0,COUNTA(V631:W631)),IF(FORMULACIÓN!$T631=Lists!$S$6,AVERAGE(V631:W631),""))))),"")</f>
        <v/>
      </c>
      <c r="Y631" s="20" t="str">
        <f ca="1">IF($R631=Lists!$R$3,TEXT(FORMULACIÓN!X631,"00,00%"),IF(FORMULACIÓN!X631=0,0,TEXT(FORMULACIÓN!X631,"##.###")))</f>
        <v/>
      </c>
      <c r="Z631" s="93"/>
      <c r="AA631" s="94"/>
      <c r="AB631" s="95"/>
      <c r="AC631" s="95"/>
      <c r="AD631" s="95"/>
      <c r="AE631" s="95"/>
      <c r="AF631" s="95"/>
      <c r="AG631" s="95"/>
      <c r="AH631" s="95"/>
      <c r="AI631" s="95"/>
      <c r="AJ631" s="95"/>
      <c r="AK631" s="95"/>
      <c r="AL631" s="95"/>
      <c r="AM631" s="95"/>
      <c r="BD631" s="30"/>
      <c r="BE631" s="30"/>
      <c r="BF631" s="30"/>
      <c r="BG631" s="30"/>
      <c r="BH631" s="30"/>
      <c r="BI631" s="30"/>
      <c r="BJ631" s="30"/>
      <c r="BK631" s="30"/>
      <c r="BL631" s="30"/>
      <c r="BM631" s="30"/>
      <c r="BN631" s="105"/>
      <c r="BW631" s="1"/>
    </row>
    <row r="632" spans="1:75" s="32" customFormat="1" ht="15.6" hidden="1">
      <c r="A632" s="20" t="str">
        <f t="shared" si="9"/>
        <v/>
      </c>
      <c r="B632" s="153"/>
      <c r="C632" s="21"/>
      <c r="D632" s="20" t="str">
        <f>IFERROR(VLOOKUP(FORMULACIÓN!C632,Lists!$A$2:$B$6,2,FALSE),"")</f>
        <v/>
      </c>
      <c r="E632" s="21"/>
      <c r="F632" s="21"/>
      <c r="G632" s="21"/>
      <c r="H632" s="21"/>
      <c r="I632" s="47"/>
      <c r="J632" s="104"/>
      <c r="K632" s="47"/>
      <c r="L632" s="21"/>
      <c r="M632" s="125"/>
      <c r="N632" s="24"/>
      <c r="O632" s="21"/>
      <c r="P632" s="21"/>
      <c r="Q632" s="21"/>
      <c r="R632" s="21"/>
      <c r="S632" s="21"/>
      <c r="T632" s="21"/>
      <c r="U632" s="21"/>
      <c r="V632" s="21"/>
      <c r="W632" s="21"/>
      <c r="X632" s="21" t="str">
        <f ca="1">IFERROR(IF($T632=Lists!$S$2,SUM(FORMULACIÓN!U632:W632),IF(FORMULACIÓN!$T632=Lists!$S$3,SUM(FORMULACIÓN!V632:W632),IF(FORMULACIÓN!$T632=Lists!$S$4,AVERAGE(FORMULACIÓN!V632:W632),IF(FORMULACIÓN!$T632=Lists!$S$5,OFFSET(U632,0,COUNTA(V632:W632)),IF(FORMULACIÓN!$T632=Lists!$S$6,AVERAGE(V632:W632),""))))),"")</f>
        <v/>
      </c>
      <c r="Y632" s="20" t="str">
        <f ca="1">IF($R632=Lists!$R$3,TEXT(FORMULACIÓN!X632,"00,00%"),IF(FORMULACIÓN!X632=0,0,TEXT(FORMULACIÓN!X632,"##.###")))</f>
        <v/>
      </c>
      <c r="Z632" s="93"/>
      <c r="AA632" s="94"/>
      <c r="AB632" s="95"/>
      <c r="AC632" s="95"/>
      <c r="AD632" s="95"/>
      <c r="AE632" s="95"/>
      <c r="AF632" s="95"/>
      <c r="AG632" s="95"/>
      <c r="AH632" s="95"/>
      <c r="AI632" s="95"/>
      <c r="AJ632" s="95"/>
      <c r="AK632" s="95"/>
      <c r="AL632" s="95"/>
      <c r="AM632" s="95"/>
      <c r="BD632" s="30"/>
      <c r="BE632" s="30"/>
      <c r="BF632" s="30"/>
      <c r="BG632" s="30"/>
      <c r="BH632" s="30"/>
      <c r="BI632" s="30"/>
      <c r="BJ632" s="30"/>
      <c r="BK632" s="30"/>
      <c r="BL632" s="30"/>
      <c r="BM632" s="30"/>
      <c r="BN632" s="105"/>
      <c r="BW632" s="1"/>
    </row>
    <row r="633" spans="1:75" s="32" customFormat="1" ht="15.6" hidden="1">
      <c r="A633" s="20" t="str">
        <f t="shared" si="9"/>
        <v/>
      </c>
      <c r="B633" s="153"/>
      <c r="C633" s="21"/>
      <c r="D633" s="20" t="str">
        <f>IFERROR(VLOOKUP(FORMULACIÓN!C633,Lists!$A$2:$B$6,2,FALSE),"")</f>
        <v/>
      </c>
      <c r="E633" s="21"/>
      <c r="F633" s="21"/>
      <c r="G633" s="21"/>
      <c r="H633" s="21"/>
      <c r="I633" s="47"/>
      <c r="J633" s="104"/>
      <c r="K633" s="47"/>
      <c r="L633" s="21"/>
      <c r="M633" s="125"/>
      <c r="N633" s="24"/>
      <c r="O633" s="21"/>
      <c r="P633" s="21"/>
      <c r="Q633" s="21"/>
      <c r="R633" s="21"/>
      <c r="S633" s="21"/>
      <c r="T633" s="21"/>
      <c r="U633" s="21"/>
      <c r="V633" s="21"/>
      <c r="W633" s="21"/>
      <c r="X633" s="21" t="str">
        <f ca="1">IFERROR(IF($T633=Lists!$S$2,SUM(FORMULACIÓN!U633:W633),IF(FORMULACIÓN!$T633=Lists!$S$3,SUM(FORMULACIÓN!V633:W633),IF(FORMULACIÓN!$T633=Lists!$S$4,AVERAGE(FORMULACIÓN!V633:W633),IF(FORMULACIÓN!$T633=Lists!$S$5,OFFSET(U633,0,COUNTA(V633:W633)),IF(FORMULACIÓN!$T633=Lists!$S$6,AVERAGE(V633:W633),""))))),"")</f>
        <v/>
      </c>
      <c r="Y633" s="20" t="str">
        <f ca="1">IF($R633=Lists!$R$3,TEXT(FORMULACIÓN!X633,"00,00%"),IF(FORMULACIÓN!X633=0,0,TEXT(FORMULACIÓN!X633,"##.###")))</f>
        <v/>
      </c>
      <c r="Z633" s="93"/>
      <c r="AA633" s="94"/>
      <c r="AB633" s="95"/>
      <c r="AC633" s="95"/>
      <c r="AD633" s="95"/>
      <c r="AE633" s="95"/>
      <c r="AF633" s="95"/>
      <c r="AG633" s="95"/>
      <c r="AH633" s="95"/>
      <c r="AI633" s="95"/>
      <c r="AJ633" s="95"/>
      <c r="AK633" s="95"/>
      <c r="AL633" s="95"/>
      <c r="AM633" s="95"/>
      <c r="BD633" s="30"/>
      <c r="BE633" s="30"/>
      <c r="BF633" s="30"/>
      <c r="BG633" s="30"/>
      <c r="BH633" s="30"/>
      <c r="BI633" s="30"/>
      <c r="BJ633" s="30"/>
      <c r="BK633" s="30"/>
      <c r="BL633" s="30"/>
      <c r="BM633" s="30"/>
      <c r="BN633" s="105"/>
      <c r="BW633" s="1"/>
    </row>
    <row r="634" spans="1:75" s="32" customFormat="1" ht="15.6" hidden="1">
      <c r="A634" s="20" t="str">
        <f t="shared" si="9"/>
        <v/>
      </c>
      <c r="B634" s="153"/>
      <c r="C634" s="21"/>
      <c r="D634" s="20" t="str">
        <f>IFERROR(VLOOKUP(FORMULACIÓN!C634,Lists!$A$2:$B$6,2,FALSE),"")</f>
        <v/>
      </c>
      <c r="E634" s="21"/>
      <c r="F634" s="21"/>
      <c r="G634" s="21"/>
      <c r="H634" s="21"/>
      <c r="I634" s="47"/>
      <c r="J634" s="104"/>
      <c r="K634" s="47"/>
      <c r="L634" s="21"/>
      <c r="M634" s="125"/>
      <c r="N634" s="24"/>
      <c r="O634" s="21"/>
      <c r="P634" s="21"/>
      <c r="Q634" s="21"/>
      <c r="R634" s="21"/>
      <c r="S634" s="21"/>
      <c r="T634" s="21"/>
      <c r="U634" s="21"/>
      <c r="V634" s="21"/>
      <c r="W634" s="21"/>
      <c r="X634" s="21" t="str">
        <f ca="1">IFERROR(IF($T634=Lists!$S$2,SUM(FORMULACIÓN!U634:W634),IF(FORMULACIÓN!$T634=Lists!$S$3,SUM(FORMULACIÓN!V634:W634),IF(FORMULACIÓN!$T634=Lists!$S$4,AVERAGE(FORMULACIÓN!V634:W634),IF(FORMULACIÓN!$T634=Lists!$S$5,OFFSET(U634,0,COUNTA(V634:W634)),IF(FORMULACIÓN!$T634=Lists!$S$6,AVERAGE(V634:W634),""))))),"")</f>
        <v/>
      </c>
      <c r="Y634" s="20" t="str">
        <f ca="1">IF($R634=Lists!$R$3,TEXT(FORMULACIÓN!X634,"00,00%"),IF(FORMULACIÓN!X634=0,0,TEXT(FORMULACIÓN!X634,"##.###")))</f>
        <v/>
      </c>
      <c r="Z634" s="93"/>
      <c r="AA634" s="94"/>
      <c r="AB634" s="95"/>
      <c r="AC634" s="95"/>
      <c r="AD634" s="95"/>
      <c r="AE634" s="95"/>
      <c r="AF634" s="95"/>
      <c r="AG634" s="95"/>
      <c r="AH634" s="95"/>
      <c r="AI634" s="95"/>
      <c r="AJ634" s="95"/>
      <c r="AK634" s="95"/>
      <c r="AL634" s="95"/>
      <c r="AM634" s="95"/>
      <c r="BD634" s="30"/>
      <c r="BE634" s="30"/>
      <c r="BF634" s="30"/>
      <c r="BG634" s="30"/>
      <c r="BH634" s="30"/>
      <c r="BI634" s="30"/>
      <c r="BJ634" s="30"/>
      <c r="BK634" s="30"/>
      <c r="BL634" s="30"/>
      <c r="BM634" s="30"/>
      <c r="BN634" s="105"/>
      <c r="BW634" s="1"/>
    </row>
    <row r="635" spans="1:75" s="32" customFormat="1" ht="15.6" hidden="1">
      <c r="A635" s="20" t="str">
        <f t="shared" si="9"/>
        <v/>
      </c>
      <c r="B635" s="153"/>
      <c r="C635" s="21"/>
      <c r="D635" s="20" t="str">
        <f>IFERROR(VLOOKUP(FORMULACIÓN!C635,Lists!$A$2:$B$6,2,FALSE),"")</f>
        <v/>
      </c>
      <c r="E635" s="21"/>
      <c r="F635" s="21"/>
      <c r="G635" s="21"/>
      <c r="H635" s="21"/>
      <c r="I635" s="47"/>
      <c r="J635" s="104"/>
      <c r="K635" s="47"/>
      <c r="L635" s="21"/>
      <c r="M635" s="125"/>
      <c r="N635" s="24"/>
      <c r="O635" s="21"/>
      <c r="P635" s="21"/>
      <c r="Q635" s="21"/>
      <c r="R635" s="21"/>
      <c r="S635" s="21"/>
      <c r="T635" s="21"/>
      <c r="U635" s="21"/>
      <c r="V635" s="21"/>
      <c r="W635" s="21"/>
      <c r="X635" s="21" t="str">
        <f ca="1">IFERROR(IF($T635=Lists!$S$2,SUM(FORMULACIÓN!U635:W635),IF(FORMULACIÓN!$T635=Lists!$S$3,SUM(FORMULACIÓN!V635:W635),IF(FORMULACIÓN!$T635=Lists!$S$4,AVERAGE(FORMULACIÓN!V635:W635),IF(FORMULACIÓN!$T635=Lists!$S$5,OFFSET(U635,0,COUNTA(V635:W635)),IF(FORMULACIÓN!$T635=Lists!$S$6,AVERAGE(V635:W635),""))))),"")</f>
        <v/>
      </c>
      <c r="Y635" s="20" t="str">
        <f ca="1">IF($R635=Lists!$R$3,TEXT(FORMULACIÓN!X635,"00,00%"),IF(FORMULACIÓN!X635=0,0,TEXT(FORMULACIÓN!X635,"##.###")))</f>
        <v/>
      </c>
      <c r="Z635" s="93"/>
      <c r="AA635" s="94"/>
      <c r="AB635" s="95"/>
      <c r="AC635" s="95"/>
      <c r="AD635" s="95"/>
      <c r="AE635" s="95"/>
      <c r="AF635" s="95"/>
      <c r="AG635" s="95"/>
      <c r="AH635" s="95"/>
      <c r="AI635" s="95"/>
      <c r="AJ635" s="95"/>
      <c r="AK635" s="95"/>
      <c r="AL635" s="95"/>
      <c r="AM635" s="95"/>
      <c r="BD635" s="30"/>
      <c r="BE635" s="30"/>
      <c r="BF635" s="30"/>
      <c r="BG635" s="30"/>
      <c r="BH635" s="30"/>
      <c r="BI635" s="30"/>
      <c r="BJ635" s="30"/>
      <c r="BK635" s="30"/>
      <c r="BL635" s="30"/>
      <c r="BM635" s="30"/>
      <c r="BN635" s="105"/>
      <c r="BW635" s="1"/>
    </row>
    <row r="636" spans="1:75" s="32" customFormat="1" ht="15.6" hidden="1">
      <c r="A636" s="20" t="str">
        <f t="shared" si="9"/>
        <v/>
      </c>
      <c r="B636" s="153"/>
      <c r="C636" s="21"/>
      <c r="D636" s="20" t="str">
        <f>IFERROR(VLOOKUP(FORMULACIÓN!C636,Lists!$A$2:$B$6,2,FALSE),"")</f>
        <v/>
      </c>
      <c r="E636" s="21"/>
      <c r="F636" s="21"/>
      <c r="G636" s="21"/>
      <c r="H636" s="21"/>
      <c r="I636" s="47"/>
      <c r="J636" s="104"/>
      <c r="K636" s="47"/>
      <c r="L636" s="21"/>
      <c r="M636" s="125"/>
      <c r="N636" s="24"/>
      <c r="O636" s="21"/>
      <c r="P636" s="21"/>
      <c r="Q636" s="21"/>
      <c r="R636" s="21"/>
      <c r="S636" s="21"/>
      <c r="T636" s="21"/>
      <c r="U636" s="21"/>
      <c r="V636" s="21"/>
      <c r="W636" s="21"/>
      <c r="X636" s="21" t="str">
        <f ca="1">IFERROR(IF($T636=Lists!$S$2,SUM(FORMULACIÓN!U636:W636),IF(FORMULACIÓN!$T636=Lists!$S$3,SUM(FORMULACIÓN!V636:W636),IF(FORMULACIÓN!$T636=Lists!$S$4,AVERAGE(FORMULACIÓN!V636:W636),IF(FORMULACIÓN!$T636=Lists!$S$5,OFFSET(U636,0,COUNTA(V636:W636)),IF(FORMULACIÓN!$T636=Lists!$S$6,AVERAGE(V636:W636),""))))),"")</f>
        <v/>
      </c>
      <c r="Y636" s="20" t="str">
        <f ca="1">IF($R636=Lists!$R$3,TEXT(FORMULACIÓN!X636,"00,00%"),IF(FORMULACIÓN!X636=0,0,TEXT(FORMULACIÓN!X636,"##.###")))</f>
        <v/>
      </c>
      <c r="Z636" s="93"/>
      <c r="AA636" s="94"/>
      <c r="AB636" s="95"/>
      <c r="AC636" s="95"/>
      <c r="AD636" s="95"/>
      <c r="AE636" s="95"/>
      <c r="AF636" s="95"/>
      <c r="AG636" s="95"/>
      <c r="AH636" s="95"/>
      <c r="AI636" s="95"/>
      <c r="AJ636" s="95"/>
      <c r="AK636" s="95"/>
      <c r="AL636" s="95"/>
      <c r="AM636" s="95"/>
      <c r="BD636" s="30"/>
      <c r="BE636" s="30"/>
      <c r="BF636" s="30"/>
      <c r="BG636" s="30"/>
      <c r="BH636" s="30"/>
      <c r="BI636" s="30"/>
      <c r="BJ636" s="30"/>
      <c r="BK636" s="30"/>
      <c r="BL636" s="30"/>
      <c r="BM636" s="30"/>
      <c r="BN636" s="105"/>
      <c r="BW636" s="1"/>
    </row>
    <row r="637" spans="1:75" s="32" customFormat="1" ht="15.6" hidden="1">
      <c r="A637" s="20" t="str">
        <f t="shared" si="9"/>
        <v/>
      </c>
      <c r="B637" s="153"/>
      <c r="C637" s="21"/>
      <c r="D637" s="20" t="str">
        <f>IFERROR(VLOOKUP(FORMULACIÓN!C637,Lists!$A$2:$B$6,2,FALSE),"")</f>
        <v/>
      </c>
      <c r="E637" s="21"/>
      <c r="F637" s="21"/>
      <c r="G637" s="21"/>
      <c r="H637" s="21"/>
      <c r="I637" s="47"/>
      <c r="J637" s="104"/>
      <c r="K637" s="47"/>
      <c r="L637" s="21"/>
      <c r="M637" s="125"/>
      <c r="N637" s="24"/>
      <c r="O637" s="21"/>
      <c r="P637" s="21"/>
      <c r="Q637" s="21"/>
      <c r="R637" s="21"/>
      <c r="S637" s="21"/>
      <c r="T637" s="21"/>
      <c r="U637" s="21"/>
      <c r="V637" s="21"/>
      <c r="W637" s="21"/>
      <c r="X637" s="21" t="str">
        <f ca="1">IFERROR(IF($T637=Lists!$S$2,SUM(FORMULACIÓN!U637:W637),IF(FORMULACIÓN!$T637=Lists!$S$3,SUM(FORMULACIÓN!V637:W637),IF(FORMULACIÓN!$T637=Lists!$S$4,AVERAGE(FORMULACIÓN!V637:W637),IF(FORMULACIÓN!$T637=Lists!$S$5,OFFSET(U637,0,COUNTA(V637:W637)),IF(FORMULACIÓN!$T637=Lists!$S$6,AVERAGE(V637:W637),""))))),"")</f>
        <v/>
      </c>
      <c r="Y637" s="20" t="str">
        <f ca="1">IF($R637=Lists!$R$3,TEXT(FORMULACIÓN!X637,"00,00%"),IF(FORMULACIÓN!X637=0,0,TEXT(FORMULACIÓN!X637,"##.###")))</f>
        <v/>
      </c>
      <c r="Z637" s="93"/>
      <c r="AA637" s="94"/>
      <c r="AB637" s="95"/>
      <c r="AC637" s="95"/>
      <c r="AD637" s="95"/>
      <c r="AE637" s="95"/>
      <c r="AF637" s="95"/>
      <c r="AG637" s="95"/>
      <c r="AH637" s="95"/>
      <c r="AI637" s="95"/>
      <c r="AJ637" s="95"/>
      <c r="AK637" s="95"/>
      <c r="AL637" s="95"/>
      <c r="AM637" s="95"/>
      <c r="BD637" s="30"/>
      <c r="BE637" s="30"/>
      <c r="BF637" s="30"/>
      <c r="BG637" s="30"/>
      <c r="BH637" s="30"/>
      <c r="BI637" s="30"/>
      <c r="BJ637" s="30"/>
      <c r="BK637" s="30"/>
      <c r="BL637" s="30"/>
      <c r="BM637" s="30"/>
      <c r="BN637" s="105"/>
      <c r="BW637" s="1"/>
    </row>
    <row r="638" spans="1:75" s="32" customFormat="1" ht="15.6" hidden="1">
      <c r="A638" s="20" t="str">
        <f t="shared" si="9"/>
        <v/>
      </c>
      <c r="B638" s="153"/>
      <c r="C638" s="21"/>
      <c r="D638" s="20" t="str">
        <f>IFERROR(VLOOKUP(FORMULACIÓN!C638,Lists!$A$2:$B$6,2,FALSE),"")</f>
        <v/>
      </c>
      <c r="E638" s="21"/>
      <c r="F638" s="21"/>
      <c r="G638" s="21"/>
      <c r="H638" s="21"/>
      <c r="I638" s="47"/>
      <c r="J638" s="104"/>
      <c r="K638" s="47"/>
      <c r="L638" s="21"/>
      <c r="M638" s="125"/>
      <c r="N638" s="24"/>
      <c r="O638" s="21"/>
      <c r="P638" s="21"/>
      <c r="Q638" s="21"/>
      <c r="R638" s="21"/>
      <c r="S638" s="21"/>
      <c r="T638" s="21"/>
      <c r="U638" s="21"/>
      <c r="V638" s="21"/>
      <c r="W638" s="21"/>
      <c r="X638" s="21" t="str">
        <f ca="1">IFERROR(IF($T638=Lists!$S$2,SUM(FORMULACIÓN!U638:W638),IF(FORMULACIÓN!$T638=Lists!$S$3,SUM(FORMULACIÓN!V638:W638),IF(FORMULACIÓN!$T638=Lists!$S$4,AVERAGE(FORMULACIÓN!V638:W638),IF(FORMULACIÓN!$T638=Lists!$S$5,OFFSET(U638,0,COUNTA(V638:W638)),IF(FORMULACIÓN!$T638=Lists!$S$6,AVERAGE(V638:W638),""))))),"")</f>
        <v/>
      </c>
      <c r="Y638" s="20" t="str">
        <f ca="1">IF($R638=Lists!$R$3,TEXT(FORMULACIÓN!X638,"00,00%"),IF(FORMULACIÓN!X638=0,0,TEXT(FORMULACIÓN!X638,"##.###")))</f>
        <v/>
      </c>
      <c r="Z638" s="93"/>
      <c r="AA638" s="94"/>
      <c r="AB638" s="95"/>
      <c r="AC638" s="95"/>
      <c r="AD638" s="95"/>
      <c r="AE638" s="95"/>
      <c r="AF638" s="95"/>
      <c r="AG638" s="95"/>
      <c r="AH638" s="95"/>
      <c r="AI638" s="95"/>
      <c r="AJ638" s="95"/>
      <c r="AK638" s="95"/>
      <c r="AL638" s="95"/>
      <c r="AM638" s="95"/>
      <c r="BD638" s="30"/>
      <c r="BE638" s="30"/>
      <c r="BF638" s="30"/>
      <c r="BG638" s="30"/>
      <c r="BH638" s="30"/>
      <c r="BI638" s="30"/>
      <c r="BJ638" s="30"/>
      <c r="BK638" s="30"/>
      <c r="BL638" s="30"/>
      <c r="BM638" s="30"/>
      <c r="BN638" s="105"/>
      <c r="BW638" s="1"/>
    </row>
    <row r="639" spans="1:75" s="32" customFormat="1" ht="15.6" hidden="1">
      <c r="A639" s="20" t="str">
        <f t="shared" si="9"/>
        <v/>
      </c>
      <c r="B639" s="153"/>
      <c r="C639" s="21"/>
      <c r="D639" s="20" t="str">
        <f>IFERROR(VLOOKUP(FORMULACIÓN!C639,Lists!$A$2:$B$6,2,FALSE),"")</f>
        <v/>
      </c>
      <c r="E639" s="21"/>
      <c r="F639" s="21"/>
      <c r="G639" s="21"/>
      <c r="H639" s="21"/>
      <c r="I639" s="47"/>
      <c r="J639" s="104"/>
      <c r="K639" s="47"/>
      <c r="L639" s="21"/>
      <c r="M639" s="125"/>
      <c r="N639" s="24"/>
      <c r="O639" s="21"/>
      <c r="P639" s="21"/>
      <c r="Q639" s="21"/>
      <c r="R639" s="21"/>
      <c r="S639" s="21"/>
      <c r="T639" s="21"/>
      <c r="U639" s="21"/>
      <c r="V639" s="21"/>
      <c r="W639" s="21"/>
      <c r="X639" s="21" t="str">
        <f ca="1">IFERROR(IF($T639=Lists!$S$2,SUM(FORMULACIÓN!U639:W639),IF(FORMULACIÓN!$T639=Lists!$S$3,SUM(FORMULACIÓN!V639:W639),IF(FORMULACIÓN!$T639=Lists!$S$4,AVERAGE(FORMULACIÓN!V639:W639),IF(FORMULACIÓN!$T639=Lists!$S$5,OFFSET(U639,0,COUNTA(V639:W639)),IF(FORMULACIÓN!$T639=Lists!$S$6,AVERAGE(V639:W639),""))))),"")</f>
        <v/>
      </c>
      <c r="Y639" s="20" t="str">
        <f ca="1">IF($R639=Lists!$R$3,TEXT(FORMULACIÓN!X639,"00,00%"),IF(FORMULACIÓN!X639=0,0,TEXT(FORMULACIÓN!X639,"##.###")))</f>
        <v/>
      </c>
      <c r="Z639" s="93"/>
      <c r="AA639" s="94"/>
      <c r="AB639" s="95"/>
      <c r="AC639" s="95"/>
      <c r="AD639" s="95"/>
      <c r="AE639" s="95"/>
      <c r="AF639" s="95"/>
      <c r="AG639" s="95"/>
      <c r="AH639" s="95"/>
      <c r="AI639" s="95"/>
      <c r="AJ639" s="95"/>
      <c r="AK639" s="95"/>
      <c r="AL639" s="95"/>
      <c r="AM639" s="95"/>
      <c r="BD639" s="30"/>
      <c r="BE639" s="30"/>
      <c r="BF639" s="30"/>
      <c r="BG639" s="30"/>
      <c r="BH639" s="30"/>
      <c r="BI639" s="30"/>
      <c r="BJ639" s="30"/>
      <c r="BK639" s="30"/>
      <c r="BL639" s="30"/>
      <c r="BM639" s="30"/>
      <c r="BN639" s="105"/>
      <c r="BW639" s="1"/>
    </row>
    <row r="640" spans="1:75" s="32" customFormat="1" ht="15.6" hidden="1">
      <c r="A640" s="20" t="str">
        <f t="shared" si="9"/>
        <v/>
      </c>
      <c r="B640" s="153"/>
      <c r="C640" s="21"/>
      <c r="D640" s="20" t="str">
        <f>IFERROR(VLOOKUP(FORMULACIÓN!C640,Lists!$A$2:$B$6,2,FALSE),"")</f>
        <v/>
      </c>
      <c r="E640" s="21"/>
      <c r="F640" s="21"/>
      <c r="G640" s="21"/>
      <c r="H640" s="21"/>
      <c r="I640" s="47"/>
      <c r="J640" s="104"/>
      <c r="K640" s="47"/>
      <c r="L640" s="21"/>
      <c r="M640" s="125"/>
      <c r="N640" s="24"/>
      <c r="O640" s="21"/>
      <c r="P640" s="21"/>
      <c r="Q640" s="21"/>
      <c r="R640" s="21"/>
      <c r="S640" s="21"/>
      <c r="T640" s="21"/>
      <c r="U640" s="21"/>
      <c r="V640" s="21"/>
      <c r="W640" s="21"/>
      <c r="X640" s="21" t="str">
        <f ca="1">IFERROR(IF($T640=Lists!$S$2,SUM(FORMULACIÓN!U640:W640),IF(FORMULACIÓN!$T640=Lists!$S$3,SUM(FORMULACIÓN!V640:W640),IF(FORMULACIÓN!$T640=Lists!$S$4,AVERAGE(FORMULACIÓN!V640:W640),IF(FORMULACIÓN!$T640=Lists!$S$5,OFFSET(U640,0,COUNTA(V640:W640)),IF(FORMULACIÓN!$T640=Lists!$S$6,AVERAGE(V640:W640),""))))),"")</f>
        <v/>
      </c>
      <c r="Y640" s="20" t="str">
        <f ca="1">IF($R640=Lists!$R$3,TEXT(FORMULACIÓN!X640,"00,00%"),IF(FORMULACIÓN!X640=0,0,TEXT(FORMULACIÓN!X640,"##.###")))</f>
        <v/>
      </c>
      <c r="Z640" s="93"/>
      <c r="AA640" s="94"/>
      <c r="AB640" s="95"/>
      <c r="AC640" s="95"/>
      <c r="AD640" s="95"/>
      <c r="AE640" s="95"/>
      <c r="AF640" s="95"/>
      <c r="AG640" s="95"/>
      <c r="AH640" s="95"/>
      <c r="AI640" s="95"/>
      <c r="AJ640" s="95"/>
      <c r="AK640" s="95"/>
      <c r="AL640" s="95"/>
      <c r="AM640" s="95"/>
      <c r="BD640" s="30"/>
      <c r="BE640" s="30"/>
      <c r="BF640" s="30"/>
      <c r="BG640" s="30"/>
      <c r="BH640" s="30"/>
      <c r="BI640" s="30"/>
      <c r="BJ640" s="30"/>
      <c r="BK640" s="30"/>
      <c r="BL640" s="30"/>
      <c r="BM640" s="30"/>
      <c r="BN640" s="105"/>
      <c r="BW640" s="1"/>
    </row>
    <row r="641" spans="1:75" s="32" customFormat="1" ht="15.6" hidden="1">
      <c r="A641" s="20" t="str">
        <f t="shared" si="9"/>
        <v/>
      </c>
      <c r="B641" s="153"/>
      <c r="C641" s="21"/>
      <c r="D641" s="20" t="str">
        <f>IFERROR(VLOOKUP(FORMULACIÓN!C641,Lists!$A$2:$B$6,2,FALSE),"")</f>
        <v/>
      </c>
      <c r="E641" s="21"/>
      <c r="F641" s="21"/>
      <c r="G641" s="21"/>
      <c r="H641" s="21"/>
      <c r="I641" s="47"/>
      <c r="J641" s="104"/>
      <c r="K641" s="47"/>
      <c r="L641" s="21"/>
      <c r="M641" s="125"/>
      <c r="N641" s="24"/>
      <c r="O641" s="21"/>
      <c r="P641" s="21"/>
      <c r="Q641" s="21"/>
      <c r="R641" s="21"/>
      <c r="S641" s="21"/>
      <c r="T641" s="21"/>
      <c r="U641" s="21"/>
      <c r="V641" s="21"/>
      <c r="W641" s="21"/>
      <c r="X641" s="21" t="str">
        <f ca="1">IFERROR(IF($T641=Lists!$S$2,SUM(FORMULACIÓN!U641:W641),IF(FORMULACIÓN!$T641=Lists!$S$3,SUM(FORMULACIÓN!V641:W641),IF(FORMULACIÓN!$T641=Lists!$S$4,AVERAGE(FORMULACIÓN!V641:W641),IF(FORMULACIÓN!$T641=Lists!$S$5,OFFSET(U641,0,COUNTA(V641:W641)),IF(FORMULACIÓN!$T641=Lists!$S$6,AVERAGE(V641:W641),""))))),"")</f>
        <v/>
      </c>
      <c r="Y641" s="20" t="str">
        <f ca="1">IF($R641=Lists!$R$3,TEXT(FORMULACIÓN!X641,"00,00%"),IF(FORMULACIÓN!X641=0,0,TEXT(FORMULACIÓN!X641,"##.###")))</f>
        <v/>
      </c>
      <c r="Z641" s="93"/>
      <c r="AA641" s="94"/>
      <c r="AB641" s="95"/>
      <c r="AC641" s="95"/>
      <c r="AD641" s="95"/>
      <c r="AE641" s="95"/>
      <c r="AF641" s="95"/>
      <c r="AG641" s="95"/>
      <c r="AH641" s="95"/>
      <c r="AI641" s="95"/>
      <c r="AJ641" s="95"/>
      <c r="AK641" s="95"/>
      <c r="AL641" s="95"/>
      <c r="AM641" s="95"/>
      <c r="BD641" s="30"/>
      <c r="BE641" s="30"/>
      <c r="BF641" s="30"/>
      <c r="BG641" s="30"/>
      <c r="BH641" s="30"/>
      <c r="BI641" s="30"/>
      <c r="BJ641" s="30"/>
      <c r="BK641" s="30"/>
      <c r="BL641" s="30"/>
      <c r="BM641" s="30"/>
      <c r="BN641" s="105"/>
      <c r="BW641" s="1"/>
    </row>
    <row r="642" spans="1:75" s="32" customFormat="1" ht="15.6" hidden="1">
      <c r="A642" s="20" t="str">
        <f t="shared" si="9"/>
        <v/>
      </c>
      <c r="B642" s="153"/>
      <c r="C642" s="21"/>
      <c r="D642" s="20" t="str">
        <f>IFERROR(VLOOKUP(FORMULACIÓN!C642,Lists!$A$2:$B$6,2,FALSE),"")</f>
        <v/>
      </c>
      <c r="E642" s="21"/>
      <c r="F642" s="21"/>
      <c r="G642" s="21"/>
      <c r="H642" s="21"/>
      <c r="I642" s="47"/>
      <c r="J642" s="104"/>
      <c r="K642" s="47"/>
      <c r="L642" s="21"/>
      <c r="M642" s="125"/>
      <c r="N642" s="24"/>
      <c r="O642" s="21"/>
      <c r="P642" s="21"/>
      <c r="Q642" s="21"/>
      <c r="R642" s="21"/>
      <c r="S642" s="21"/>
      <c r="T642" s="21"/>
      <c r="U642" s="21"/>
      <c r="V642" s="21"/>
      <c r="W642" s="21"/>
      <c r="X642" s="21" t="str">
        <f ca="1">IFERROR(IF($T642=Lists!$S$2,SUM(FORMULACIÓN!U642:W642),IF(FORMULACIÓN!$T642=Lists!$S$3,SUM(FORMULACIÓN!V642:W642),IF(FORMULACIÓN!$T642=Lists!$S$4,AVERAGE(FORMULACIÓN!V642:W642),IF(FORMULACIÓN!$T642=Lists!$S$5,OFFSET(U642,0,COUNTA(V642:W642)),IF(FORMULACIÓN!$T642=Lists!$S$6,AVERAGE(V642:W642),""))))),"")</f>
        <v/>
      </c>
      <c r="Y642" s="20" t="str">
        <f ca="1">IF($R642=Lists!$R$3,TEXT(FORMULACIÓN!X642,"00,00%"),IF(FORMULACIÓN!X642=0,0,TEXT(FORMULACIÓN!X642,"##.###")))</f>
        <v/>
      </c>
      <c r="Z642" s="93"/>
      <c r="AA642" s="94"/>
      <c r="AB642" s="95"/>
      <c r="AC642" s="95"/>
      <c r="AD642" s="95"/>
      <c r="AE642" s="95"/>
      <c r="AF642" s="95"/>
      <c r="AG642" s="95"/>
      <c r="AH642" s="95"/>
      <c r="AI642" s="95"/>
      <c r="AJ642" s="95"/>
      <c r="AK642" s="95"/>
      <c r="AL642" s="95"/>
      <c r="AM642" s="95"/>
      <c r="BD642" s="30"/>
      <c r="BE642" s="30"/>
      <c r="BF642" s="30"/>
      <c r="BG642" s="30"/>
      <c r="BH642" s="30"/>
      <c r="BI642" s="30"/>
      <c r="BJ642" s="30"/>
      <c r="BK642" s="30"/>
      <c r="BL642" s="30"/>
      <c r="BM642" s="30"/>
      <c r="BN642" s="105"/>
      <c r="BW642" s="1"/>
    </row>
    <row r="643" spans="1:75" s="32" customFormat="1" ht="15.6" hidden="1">
      <c r="A643" s="20" t="str">
        <f t="shared" si="9"/>
        <v/>
      </c>
      <c r="B643" s="153"/>
      <c r="C643" s="21"/>
      <c r="D643" s="20" t="str">
        <f>IFERROR(VLOOKUP(FORMULACIÓN!C643,Lists!$A$2:$B$6,2,FALSE),"")</f>
        <v/>
      </c>
      <c r="E643" s="21"/>
      <c r="F643" s="21"/>
      <c r="G643" s="21"/>
      <c r="H643" s="21"/>
      <c r="I643" s="47"/>
      <c r="J643" s="104"/>
      <c r="K643" s="47"/>
      <c r="L643" s="21"/>
      <c r="M643" s="125"/>
      <c r="N643" s="24"/>
      <c r="O643" s="21"/>
      <c r="P643" s="21"/>
      <c r="Q643" s="21"/>
      <c r="R643" s="21"/>
      <c r="S643" s="21"/>
      <c r="T643" s="21"/>
      <c r="U643" s="21"/>
      <c r="V643" s="21"/>
      <c r="W643" s="21"/>
      <c r="X643" s="21" t="str">
        <f ca="1">IFERROR(IF($T643=Lists!$S$2,SUM(FORMULACIÓN!U643:W643),IF(FORMULACIÓN!$T643=Lists!$S$3,SUM(FORMULACIÓN!V643:W643),IF(FORMULACIÓN!$T643=Lists!$S$4,AVERAGE(FORMULACIÓN!V643:W643),IF(FORMULACIÓN!$T643=Lists!$S$5,OFFSET(U643,0,COUNTA(V643:W643)),IF(FORMULACIÓN!$T643=Lists!$S$6,AVERAGE(V643:W643),""))))),"")</f>
        <v/>
      </c>
      <c r="Y643" s="20" t="str">
        <f ca="1">IF($R643=Lists!$R$3,TEXT(FORMULACIÓN!X643,"00,00%"),IF(FORMULACIÓN!X643=0,0,TEXT(FORMULACIÓN!X643,"##.###")))</f>
        <v/>
      </c>
      <c r="Z643" s="93"/>
      <c r="AA643" s="94"/>
      <c r="AB643" s="95"/>
      <c r="AC643" s="95"/>
      <c r="AD643" s="95"/>
      <c r="AE643" s="95"/>
      <c r="AF643" s="95"/>
      <c r="AG643" s="95"/>
      <c r="AH643" s="95"/>
      <c r="AI643" s="95"/>
      <c r="AJ643" s="95"/>
      <c r="AK643" s="95"/>
      <c r="AL643" s="95"/>
      <c r="AM643" s="95"/>
      <c r="BD643" s="30"/>
      <c r="BE643" s="30"/>
      <c r="BF643" s="30"/>
      <c r="BG643" s="30"/>
      <c r="BH643" s="30"/>
      <c r="BI643" s="30"/>
      <c r="BJ643" s="30"/>
      <c r="BK643" s="30"/>
      <c r="BL643" s="30"/>
      <c r="BM643" s="30"/>
      <c r="BN643" s="105"/>
      <c r="BW643" s="1"/>
    </row>
    <row r="644" spans="1:75" s="32" customFormat="1" ht="15.6" hidden="1">
      <c r="A644" s="20" t="str">
        <f t="shared" si="9"/>
        <v/>
      </c>
      <c r="B644" s="153"/>
      <c r="C644" s="21"/>
      <c r="D644" s="20" t="str">
        <f>IFERROR(VLOOKUP(FORMULACIÓN!C644,Lists!$A$2:$B$6,2,FALSE),"")</f>
        <v/>
      </c>
      <c r="E644" s="21"/>
      <c r="F644" s="21"/>
      <c r="G644" s="21"/>
      <c r="H644" s="21"/>
      <c r="I644" s="47"/>
      <c r="J644" s="104"/>
      <c r="K644" s="47"/>
      <c r="L644" s="21"/>
      <c r="M644" s="125"/>
      <c r="N644" s="24"/>
      <c r="O644" s="21"/>
      <c r="P644" s="21"/>
      <c r="Q644" s="21"/>
      <c r="R644" s="21"/>
      <c r="S644" s="21"/>
      <c r="T644" s="21"/>
      <c r="U644" s="21"/>
      <c r="V644" s="21"/>
      <c r="W644" s="21"/>
      <c r="X644" s="21" t="str">
        <f ca="1">IFERROR(IF($T644=Lists!$S$2,SUM(FORMULACIÓN!U644:W644),IF(FORMULACIÓN!$T644=Lists!$S$3,SUM(FORMULACIÓN!V644:W644),IF(FORMULACIÓN!$T644=Lists!$S$4,AVERAGE(FORMULACIÓN!V644:W644),IF(FORMULACIÓN!$T644=Lists!$S$5,OFFSET(U644,0,COUNTA(V644:W644)),IF(FORMULACIÓN!$T644=Lists!$S$6,AVERAGE(V644:W644),""))))),"")</f>
        <v/>
      </c>
      <c r="Y644" s="20" t="str">
        <f ca="1">IF($R644=Lists!$R$3,TEXT(FORMULACIÓN!X644,"00,00%"),IF(FORMULACIÓN!X644=0,0,TEXT(FORMULACIÓN!X644,"##.###")))</f>
        <v/>
      </c>
      <c r="Z644" s="93"/>
      <c r="AA644" s="94"/>
      <c r="AB644" s="95"/>
      <c r="AC644" s="95"/>
      <c r="AD644" s="95"/>
      <c r="AE644" s="95"/>
      <c r="AF644" s="95"/>
      <c r="AG644" s="95"/>
      <c r="AH644" s="95"/>
      <c r="AI644" s="95"/>
      <c r="AJ644" s="95"/>
      <c r="AK644" s="95"/>
      <c r="AL644" s="95"/>
      <c r="AM644" s="95"/>
      <c r="BD644" s="30"/>
      <c r="BE644" s="30"/>
      <c r="BF644" s="30"/>
      <c r="BG644" s="30"/>
      <c r="BH644" s="30"/>
      <c r="BI644" s="30"/>
      <c r="BJ644" s="30"/>
      <c r="BK644" s="30"/>
      <c r="BL644" s="30"/>
      <c r="BM644" s="30"/>
      <c r="BN644" s="105"/>
      <c r="BW644" s="1"/>
    </row>
    <row r="645" spans="1:75" s="32" customFormat="1" ht="15.6" hidden="1">
      <c r="A645" s="20" t="str">
        <f t="shared" si="9"/>
        <v/>
      </c>
      <c r="B645" s="153"/>
      <c r="C645" s="21"/>
      <c r="D645" s="20" t="str">
        <f>IFERROR(VLOOKUP(FORMULACIÓN!C645,Lists!$A$2:$B$6,2,FALSE),"")</f>
        <v/>
      </c>
      <c r="E645" s="21"/>
      <c r="F645" s="21"/>
      <c r="G645" s="21"/>
      <c r="H645" s="21"/>
      <c r="I645" s="47"/>
      <c r="J645" s="104"/>
      <c r="K645" s="47"/>
      <c r="L645" s="21"/>
      <c r="M645" s="125"/>
      <c r="N645" s="24"/>
      <c r="O645" s="21"/>
      <c r="P645" s="21"/>
      <c r="Q645" s="21"/>
      <c r="R645" s="21"/>
      <c r="S645" s="21"/>
      <c r="T645" s="21"/>
      <c r="U645" s="21"/>
      <c r="V645" s="21"/>
      <c r="W645" s="21"/>
      <c r="X645" s="21" t="str">
        <f ca="1">IFERROR(IF($T645=Lists!$S$2,SUM(FORMULACIÓN!U645:W645),IF(FORMULACIÓN!$T645=Lists!$S$3,SUM(FORMULACIÓN!V645:W645),IF(FORMULACIÓN!$T645=Lists!$S$4,AVERAGE(FORMULACIÓN!V645:W645),IF(FORMULACIÓN!$T645=Lists!$S$5,OFFSET(U645,0,COUNTA(V645:W645)),IF(FORMULACIÓN!$T645=Lists!$S$6,AVERAGE(V645:W645),""))))),"")</f>
        <v/>
      </c>
      <c r="Y645" s="20" t="str">
        <f ca="1">IF($R645=Lists!$R$3,TEXT(FORMULACIÓN!X645,"00,00%"),IF(FORMULACIÓN!X645=0,0,TEXT(FORMULACIÓN!X645,"##.###")))</f>
        <v/>
      </c>
      <c r="Z645" s="93"/>
      <c r="AA645" s="94"/>
      <c r="AB645" s="95"/>
      <c r="AC645" s="95"/>
      <c r="AD645" s="95"/>
      <c r="AE645" s="95"/>
      <c r="AF645" s="95"/>
      <c r="AG645" s="95"/>
      <c r="AH645" s="95"/>
      <c r="AI645" s="95"/>
      <c r="AJ645" s="95"/>
      <c r="AK645" s="95"/>
      <c r="AL645" s="95"/>
      <c r="AM645" s="95"/>
      <c r="BD645" s="30"/>
      <c r="BE645" s="30"/>
      <c r="BF645" s="30"/>
      <c r="BG645" s="30"/>
      <c r="BH645" s="30"/>
      <c r="BI645" s="30"/>
      <c r="BJ645" s="30"/>
      <c r="BK645" s="30"/>
      <c r="BL645" s="30"/>
      <c r="BM645" s="30"/>
      <c r="BN645" s="105"/>
      <c r="BW645" s="1"/>
    </row>
    <row r="646" spans="1:75" s="32" customFormat="1" ht="15.6" hidden="1">
      <c r="A646" s="20" t="str">
        <f t="shared" si="9"/>
        <v/>
      </c>
      <c r="B646" s="153"/>
      <c r="C646" s="21"/>
      <c r="D646" s="20" t="str">
        <f>IFERROR(VLOOKUP(FORMULACIÓN!C646,Lists!$A$2:$B$6,2,FALSE),"")</f>
        <v/>
      </c>
      <c r="E646" s="21"/>
      <c r="F646" s="21"/>
      <c r="G646" s="21"/>
      <c r="H646" s="21"/>
      <c r="I646" s="47"/>
      <c r="J646" s="104"/>
      <c r="K646" s="47"/>
      <c r="L646" s="21"/>
      <c r="M646" s="125"/>
      <c r="N646" s="24"/>
      <c r="O646" s="21"/>
      <c r="P646" s="21"/>
      <c r="Q646" s="21"/>
      <c r="R646" s="21"/>
      <c r="S646" s="21"/>
      <c r="T646" s="21"/>
      <c r="U646" s="21"/>
      <c r="V646" s="21"/>
      <c r="W646" s="21"/>
      <c r="X646" s="21" t="str">
        <f ca="1">IFERROR(IF($T646=Lists!$S$2,SUM(FORMULACIÓN!U646:W646),IF(FORMULACIÓN!$T646=Lists!$S$3,SUM(FORMULACIÓN!V646:W646),IF(FORMULACIÓN!$T646=Lists!$S$4,AVERAGE(FORMULACIÓN!V646:W646),IF(FORMULACIÓN!$T646=Lists!$S$5,OFFSET(U646,0,COUNTA(V646:W646)),IF(FORMULACIÓN!$T646=Lists!$S$6,AVERAGE(V646:W646),""))))),"")</f>
        <v/>
      </c>
      <c r="Y646" s="20" t="str">
        <f ca="1">IF($R646=Lists!$R$3,TEXT(FORMULACIÓN!X646,"00,00%"),IF(FORMULACIÓN!X646=0,0,TEXT(FORMULACIÓN!X646,"##.###")))</f>
        <v/>
      </c>
      <c r="Z646" s="93"/>
      <c r="AA646" s="94"/>
      <c r="AB646" s="95"/>
      <c r="AC646" s="95"/>
      <c r="AD646" s="95"/>
      <c r="AE646" s="95"/>
      <c r="AF646" s="95"/>
      <c r="AG646" s="95"/>
      <c r="AH646" s="95"/>
      <c r="AI646" s="95"/>
      <c r="AJ646" s="95"/>
      <c r="AK646" s="95"/>
      <c r="AL646" s="95"/>
      <c r="AM646" s="95"/>
      <c r="BD646" s="30"/>
      <c r="BE646" s="30"/>
      <c r="BF646" s="30"/>
      <c r="BG646" s="30"/>
      <c r="BH646" s="30"/>
      <c r="BI646" s="30"/>
      <c r="BJ646" s="30"/>
      <c r="BK646" s="30"/>
      <c r="BL646" s="30"/>
      <c r="BM646" s="30"/>
      <c r="BN646" s="105"/>
      <c r="BW646" s="1"/>
    </row>
    <row r="647" spans="1:75" s="32" customFormat="1" ht="15.6" hidden="1">
      <c r="A647" s="20" t="str">
        <f t="shared" si="9"/>
        <v/>
      </c>
      <c r="B647" s="153"/>
      <c r="C647" s="21"/>
      <c r="D647" s="20" t="str">
        <f>IFERROR(VLOOKUP(FORMULACIÓN!C647,Lists!$A$2:$B$6,2,FALSE),"")</f>
        <v/>
      </c>
      <c r="E647" s="21"/>
      <c r="F647" s="21"/>
      <c r="G647" s="21"/>
      <c r="H647" s="21"/>
      <c r="I647" s="47"/>
      <c r="J647" s="104"/>
      <c r="K647" s="47"/>
      <c r="L647" s="21"/>
      <c r="M647" s="125"/>
      <c r="N647" s="24"/>
      <c r="O647" s="21"/>
      <c r="P647" s="21"/>
      <c r="Q647" s="21"/>
      <c r="R647" s="21"/>
      <c r="S647" s="21"/>
      <c r="T647" s="21"/>
      <c r="U647" s="21"/>
      <c r="V647" s="21"/>
      <c r="W647" s="21"/>
      <c r="X647" s="21" t="str">
        <f ca="1">IFERROR(IF($T647=Lists!$S$2,SUM(FORMULACIÓN!U647:W647),IF(FORMULACIÓN!$T647=Lists!$S$3,SUM(FORMULACIÓN!V647:W647),IF(FORMULACIÓN!$T647=Lists!$S$4,AVERAGE(FORMULACIÓN!V647:W647),IF(FORMULACIÓN!$T647=Lists!$S$5,OFFSET(U647,0,COUNTA(V647:W647)),IF(FORMULACIÓN!$T647=Lists!$S$6,AVERAGE(V647:W647),""))))),"")</f>
        <v/>
      </c>
      <c r="Y647" s="20" t="str">
        <f ca="1">IF($R647=Lists!$R$3,TEXT(FORMULACIÓN!X647,"00,00%"),IF(FORMULACIÓN!X647=0,0,TEXT(FORMULACIÓN!X647,"##.###")))</f>
        <v/>
      </c>
      <c r="Z647" s="93"/>
      <c r="AA647" s="94"/>
      <c r="AB647" s="95"/>
      <c r="AC647" s="95"/>
      <c r="AD647" s="95"/>
      <c r="AE647" s="95"/>
      <c r="AF647" s="95"/>
      <c r="AG647" s="95"/>
      <c r="AH647" s="95"/>
      <c r="AI647" s="95"/>
      <c r="AJ647" s="95"/>
      <c r="AK647" s="95"/>
      <c r="AL647" s="95"/>
      <c r="AM647" s="95"/>
      <c r="BD647" s="30"/>
      <c r="BE647" s="30"/>
      <c r="BF647" s="30"/>
      <c r="BG647" s="30"/>
      <c r="BH647" s="30"/>
      <c r="BI647" s="30"/>
      <c r="BJ647" s="30"/>
      <c r="BK647" s="30"/>
      <c r="BL647" s="30"/>
      <c r="BM647" s="30"/>
      <c r="BN647" s="105"/>
      <c r="BW647" s="1"/>
    </row>
    <row r="648" spans="1:75" s="32" customFormat="1" ht="15.6" hidden="1">
      <c r="A648" s="20" t="str">
        <f t="shared" si="9"/>
        <v/>
      </c>
      <c r="B648" s="153"/>
      <c r="C648" s="21"/>
      <c r="D648" s="20" t="str">
        <f>IFERROR(VLOOKUP(FORMULACIÓN!C648,Lists!$A$2:$B$6,2,FALSE),"")</f>
        <v/>
      </c>
      <c r="E648" s="21"/>
      <c r="F648" s="21"/>
      <c r="G648" s="21"/>
      <c r="H648" s="21"/>
      <c r="I648" s="47"/>
      <c r="J648" s="104"/>
      <c r="K648" s="47"/>
      <c r="L648" s="21"/>
      <c r="M648" s="125"/>
      <c r="N648" s="24"/>
      <c r="O648" s="21"/>
      <c r="P648" s="21"/>
      <c r="Q648" s="21"/>
      <c r="R648" s="21"/>
      <c r="S648" s="21"/>
      <c r="T648" s="21"/>
      <c r="U648" s="21"/>
      <c r="V648" s="21"/>
      <c r="W648" s="21"/>
      <c r="X648" s="21" t="str">
        <f ca="1">IFERROR(IF($T648=Lists!$S$2,SUM(FORMULACIÓN!U648:W648),IF(FORMULACIÓN!$T648=Lists!$S$3,SUM(FORMULACIÓN!V648:W648),IF(FORMULACIÓN!$T648=Lists!$S$4,AVERAGE(FORMULACIÓN!V648:W648),IF(FORMULACIÓN!$T648=Lists!$S$5,OFFSET(U648,0,COUNTA(V648:W648)),IF(FORMULACIÓN!$T648=Lists!$S$6,AVERAGE(V648:W648),""))))),"")</f>
        <v/>
      </c>
      <c r="Y648" s="20" t="str">
        <f ca="1">IF($R648=Lists!$R$3,TEXT(FORMULACIÓN!X648,"00,00%"),IF(FORMULACIÓN!X648=0,0,TEXT(FORMULACIÓN!X648,"##.###")))</f>
        <v/>
      </c>
      <c r="Z648" s="93"/>
      <c r="AA648" s="94"/>
      <c r="AB648" s="95"/>
      <c r="AC648" s="95"/>
      <c r="AD648" s="95"/>
      <c r="AE648" s="95"/>
      <c r="AF648" s="95"/>
      <c r="AG648" s="95"/>
      <c r="AH648" s="95"/>
      <c r="AI648" s="95"/>
      <c r="AJ648" s="95"/>
      <c r="AK648" s="95"/>
      <c r="AL648" s="95"/>
      <c r="AM648" s="95"/>
      <c r="BD648" s="30"/>
      <c r="BE648" s="30"/>
      <c r="BF648" s="30"/>
      <c r="BG648" s="30"/>
      <c r="BH648" s="30"/>
      <c r="BI648" s="30"/>
      <c r="BJ648" s="30"/>
      <c r="BK648" s="30"/>
      <c r="BL648" s="30"/>
      <c r="BM648" s="30"/>
      <c r="BN648" s="105"/>
      <c r="BW648" s="1"/>
    </row>
    <row r="649" spans="1:75" s="32" customFormat="1" ht="15.6" hidden="1">
      <c r="A649" s="20" t="str">
        <f t="shared" si="9"/>
        <v/>
      </c>
      <c r="B649" s="153"/>
      <c r="C649" s="21"/>
      <c r="D649" s="20" t="str">
        <f>IFERROR(VLOOKUP(FORMULACIÓN!C649,Lists!$A$2:$B$6,2,FALSE),"")</f>
        <v/>
      </c>
      <c r="E649" s="21"/>
      <c r="F649" s="21"/>
      <c r="G649" s="21"/>
      <c r="H649" s="21"/>
      <c r="I649" s="47"/>
      <c r="J649" s="104"/>
      <c r="K649" s="47"/>
      <c r="L649" s="21"/>
      <c r="M649" s="125"/>
      <c r="N649" s="24"/>
      <c r="O649" s="21"/>
      <c r="P649" s="21"/>
      <c r="Q649" s="21"/>
      <c r="R649" s="21"/>
      <c r="S649" s="21"/>
      <c r="T649" s="21"/>
      <c r="U649" s="21"/>
      <c r="V649" s="21"/>
      <c r="W649" s="21"/>
      <c r="X649" s="21" t="str">
        <f ca="1">IFERROR(IF($T649=Lists!$S$2,SUM(FORMULACIÓN!U649:W649),IF(FORMULACIÓN!$T649=Lists!$S$3,SUM(FORMULACIÓN!V649:W649),IF(FORMULACIÓN!$T649=Lists!$S$4,AVERAGE(FORMULACIÓN!V649:W649),IF(FORMULACIÓN!$T649=Lists!$S$5,OFFSET(U649,0,COUNTA(V649:W649)),IF(FORMULACIÓN!$T649=Lists!$S$6,AVERAGE(V649:W649),""))))),"")</f>
        <v/>
      </c>
      <c r="Y649" s="20" t="str">
        <f ca="1">IF($R649=Lists!$R$3,TEXT(FORMULACIÓN!X649,"00,00%"),IF(FORMULACIÓN!X649=0,0,TEXT(FORMULACIÓN!X649,"##.###")))</f>
        <v/>
      </c>
      <c r="Z649" s="93"/>
      <c r="AA649" s="94"/>
      <c r="AB649" s="95"/>
      <c r="AC649" s="95"/>
      <c r="AD649" s="95"/>
      <c r="AE649" s="95"/>
      <c r="AF649" s="95"/>
      <c r="AG649" s="95"/>
      <c r="AH649" s="95"/>
      <c r="AI649" s="95"/>
      <c r="AJ649" s="95"/>
      <c r="AK649" s="95"/>
      <c r="AL649" s="95"/>
      <c r="AM649" s="95"/>
      <c r="BD649" s="30"/>
      <c r="BE649" s="30"/>
      <c r="BF649" s="30"/>
      <c r="BG649" s="30"/>
      <c r="BH649" s="30"/>
      <c r="BI649" s="30"/>
      <c r="BJ649" s="30"/>
      <c r="BK649" s="30"/>
      <c r="BL649" s="30"/>
      <c r="BM649" s="30"/>
      <c r="BN649" s="105"/>
      <c r="BW649" s="1"/>
    </row>
    <row r="650" spans="1:75" s="32" customFormat="1" ht="15.6" hidden="1">
      <c r="A650" s="20" t="str">
        <f t="shared" si="9"/>
        <v/>
      </c>
      <c r="B650" s="153"/>
      <c r="C650" s="21"/>
      <c r="D650" s="20" t="str">
        <f>IFERROR(VLOOKUP(FORMULACIÓN!C650,Lists!$A$2:$B$6,2,FALSE),"")</f>
        <v/>
      </c>
      <c r="E650" s="21"/>
      <c r="F650" s="21"/>
      <c r="G650" s="21"/>
      <c r="H650" s="21"/>
      <c r="I650" s="47"/>
      <c r="J650" s="104"/>
      <c r="K650" s="47"/>
      <c r="L650" s="21"/>
      <c r="M650" s="125"/>
      <c r="N650" s="24"/>
      <c r="O650" s="21"/>
      <c r="P650" s="21"/>
      <c r="Q650" s="21"/>
      <c r="R650" s="21"/>
      <c r="S650" s="21"/>
      <c r="T650" s="21"/>
      <c r="U650" s="21"/>
      <c r="V650" s="21"/>
      <c r="W650" s="21"/>
      <c r="X650" s="21" t="str">
        <f ca="1">IFERROR(IF($T650=Lists!$S$2,SUM(FORMULACIÓN!U650:W650),IF(FORMULACIÓN!$T650=Lists!$S$3,SUM(FORMULACIÓN!V650:W650),IF(FORMULACIÓN!$T650=Lists!$S$4,AVERAGE(FORMULACIÓN!V650:W650),IF(FORMULACIÓN!$T650=Lists!$S$5,OFFSET(U650,0,COUNTA(V650:W650)),IF(FORMULACIÓN!$T650=Lists!$S$6,AVERAGE(V650:W650),""))))),"")</f>
        <v/>
      </c>
      <c r="Y650" s="20" t="str">
        <f ca="1">IF($R650=Lists!$R$3,TEXT(FORMULACIÓN!X650,"00,00%"),IF(FORMULACIÓN!X650=0,0,TEXT(FORMULACIÓN!X650,"##.###")))</f>
        <v/>
      </c>
      <c r="Z650" s="93"/>
      <c r="AA650" s="94"/>
      <c r="AB650" s="95"/>
      <c r="AC650" s="95"/>
      <c r="AD650" s="95"/>
      <c r="AE650" s="95"/>
      <c r="AF650" s="95"/>
      <c r="AG650" s="95"/>
      <c r="AH650" s="95"/>
      <c r="AI650" s="95"/>
      <c r="AJ650" s="95"/>
      <c r="AK650" s="95"/>
      <c r="AL650" s="95"/>
      <c r="AM650" s="95"/>
      <c r="BD650" s="30"/>
      <c r="BE650" s="30"/>
      <c r="BF650" s="30"/>
      <c r="BG650" s="30"/>
      <c r="BH650" s="30"/>
      <c r="BI650" s="30"/>
      <c r="BJ650" s="30"/>
      <c r="BK650" s="30"/>
      <c r="BL650" s="30"/>
      <c r="BM650" s="30"/>
      <c r="BN650" s="105"/>
      <c r="BW650" s="1"/>
    </row>
    <row r="651" spans="1:75" s="32" customFormat="1" ht="15.6" hidden="1">
      <c r="A651" s="20" t="str">
        <f t="shared" si="9"/>
        <v/>
      </c>
      <c r="B651" s="153"/>
      <c r="C651" s="21"/>
      <c r="D651" s="20" t="str">
        <f>IFERROR(VLOOKUP(FORMULACIÓN!C651,Lists!$A$2:$B$6,2,FALSE),"")</f>
        <v/>
      </c>
      <c r="E651" s="21"/>
      <c r="F651" s="21"/>
      <c r="G651" s="21"/>
      <c r="H651" s="21"/>
      <c r="I651" s="47"/>
      <c r="J651" s="104"/>
      <c r="K651" s="47"/>
      <c r="L651" s="21"/>
      <c r="M651" s="125"/>
      <c r="N651" s="24"/>
      <c r="O651" s="21"/>
      <c r="P651" s="21"/>
      <c r="Q651" s="21"/>
      <c r="R651" s="21"/>
      <c r="S651" s="21"/>
      <c r="T651" s="21"/>
      <c r="U651" s="21"/>
      <c r="V651" s="21"/>
      <c r="W651" s="21"/>
      <c r="X651" s="21" t="str">
        <f ca="1">IFERROR(IF($T651=Lists!$S$2,SUM(FORMULACIÓN!U651:W651),IF(FORMULACIÓN!$T651=Lists!$S$3,SUM(FORMULACIÓN!V651:W651),IF(FORMULACIÓN!$T651=Lists!$S$4,AVERAGE(FORMULACIÓN!V651:W651),IF(FORMULACIÓN!$T651=Lists!$S$5,OFFSET(U651,0,COUNTA(V651:W651)),IF(FORMULACIÓN!$T651=Lists!$S$6,AVERAGE(V651:W651),""))))),"")</f>
        <v/>
      </c>
      <c r="Y651" s="20" t="str">
        <f ca="1">IF($R651=Lists!$R$3,TEXT(FORMULACIÓN!X651,"00,00%"),IF(FORMULACIÓN!X651=0,0,TEXT(FORMULACIÓN!X651,"##.###")))</f>
        <v/>
      </c>
      <c r="Z651" s="93"/>
      <c r="AA651" s="94"/>
      <c r="AB651" s="95"/>
      <c r="AC651" s="95"/>
      <c r="AD651" s="95"/>
      <c r="AE651" s="95"/>
      <c r="AF651" s="95"/>
      <c r="AG651" s="95"/>
      <c r="AH651" s="95"/>
      <c r="AI651" s="95"/>
      <c r="AJ651" s="95"/>
      <c r="AK651" s="95"/>
      <c r="AL651" s="95"/>
      <c r="AM651" s="95"/>
      <c r="BD651" s="30"/>
      <c r="BE651" s="30"/>
      <c r="BF651" s="30"/>
      <c r="BG651" s="30"/>
      <c r="BH651" s="30"/>
      <c r="BI651" s="30"/>
      <c r="BJ651" s="30"/>
      <c r="BK651" s="30"/>
      <c r="BL651" s="30"/>
      <c r="BM651" s="30"/>
      <c r="BN651" s="105"/>
      <c r="BW651" s="1"/>
    </row>
    <row r="652" spans="1:75" s="32" customFormat="1" ht="15.6" hidden="1">
      <c r="A652" s="20" t="str">
        <f t="shared" ref="A652:A715" si="10">IF(C652&lt;&gt;"",+A651+1,"")</f>
        <v/>
      </c>
      <c r="B652" s="153"/>
      <c r="C652" s="21"/>
      <c r="D652" s="20" t="str">
        <f>IFERROR(VLOOKUP(FORMULACIÓN!C652,Lists!$A$2:$B$6,2,FALSE),"")</f>
        <v/>
      </c>
      <c r="E652" s="21"/>
      <c r="F652" s="21"/>
      <c r="G652" s="21"/>
      <c r="H652" s="21"/>
      <c r="I652" s="47"/>
      <c r="J652" s="104"/>
      <c r="K652" s="47"/>
      <c r="L652" s="21"/>
      <c r="M652" s="125"/>
      <c r="N652" s="24"/>
      <c r="O652" s="21"/>
      <c r="P652" s="21"/>
      <c r="Q652" s="21"/>
      <c r="R652" s="21"/>
      <c r="S652" s="21"/>
      <c r="T652" s="21"/>
      <c r="U652" s="21"/>
      <c r="V652" s="21"/>
      <c r="W652" s="21"/>
      <c r="X652" s="21" t="str">
        <f ca="1">IFERROR(IF($T652=Lists!$S$2,SUM(FORMULACIÓN!U652:W652),IF(FORMULACIÓN!$T652=Lists!$S$3,SUM(FORMULACIÓN!V652:W652),IF(FORMULACIÓN!$T652=Lists!$S$4,AVERAGE(FORMULACIÓN!V652:W652),IF(FORMULACIÓN!$T652=Lists!$S$5,OFFSET(U652,0,COUNTA(V652:W652)),IF(FORMULACIÓN!$T652=Lists!$S$6,AVERAGE(V652:W652),""))))),"")</f>
        <v/>
      </c>
      <c r="Y652" s="20" t="str">
        <f ca="1">IF($R652=Lists!$R$3,TEXT(FORMULACIÓN!X652,"00,00%"),IF(FORMULACIÓN!X652=0,0,TEXT(FORMULACIÓN!X652,"##.###")))</f>
        <v/>
      </c>
      <c r="Z652" s="93"/>
      <c r="AA652" s="94"/>
      <c r="AB652" s="95"/>
      <c r="AC652" s="95"/>
      <c r="AD652" s="95"/>
      <c r="AE652" s="95"/>
      <c r="AF652" s="95"/>
      <c r="AG652" s="95"/>
      <c r="AH652" s="95"/>
      <c r="AI652" s="95"/>
      <c r="AJ652" s="95"/>
      <c r="AK652" s="95"/>
      <c r="AL652" s="95"/>
      <c r="AM652" s="95"/>
      <c r="BD652" s="30"/>
      <c r="BE652" s="30"/>
      <c r="BF652" s="30"/>
      <c r="BG652" s="30"/>
      <c r="BH652" s="30"/>
      <c r="BI652" s="30"/>
      <c r="BJ652" s="30"/>
      <c r="BK652" s="30"/>
      <c r="BL652" s="30"/>
      <c r="BM652" s="30"/>
      <c r="BN652" s="105"/>
      <c r="BW652" s="1"/>
    </row>
    <row r="653" spans="1:75" s="32" customFormat="1" ht="15.6" hidden="1">
      <c r="A653" s="20" t="str">
        <f t="shared" si="10"/>
        <v/>
      </c>
      <c r="B653" s="153"/>
      <c r="C653" s="21"/>
      <c r="D653" s="20" t="str">
        <f>IFERROR(VLOOKUP(FORMULACIÓN!C653,Lists!$A$2:$B$6,2,FALSE),"")</f>
        <v/>
      </c>
      <c r="E653" s="21"/>
      <c r="F653" s="21"/>
      <c r="G653" s="21"/>
      <c r="H653" s="21"/>
      <c r="I653" s="47"/>
      <c r="J653" s="104"/>
      <c r="K653" s="47"/>
      <c r="L653" s="21"/>
      <c r="M653" s="125"/>
      <c r="N653" s="24"/>
      <c r="O653" s="21"/>
      <c r="P653" s="21"/>
      <c r="Q653" s="21"/>
      <c r="R653" s="21"/>
      <c r="S653" s="21"/>
      <c r="T653" s="21"/>
      <c r="U653" s="21"/>
      <c r="V653" s="21"/>
      <c r="W653" s="21"/>
      <c r="X653" s="21" t="str">
        <f ca="1">IFERROR(IF($T653=Lists!$S$2,SUM(FORMULACIÓN!U653:W653),IF(FORMULACIÓN!$T653=Lists!$S$3,SUM(FORMULACIÓN!V653:W653),IF(FORMULACIÓN!$T653=Lists!$S$4,AVERAGE(FORMULACIÓN!V653:W653),IF(FORMULACIÓN!$T653=Lists!$S$5,OFFSET(U653,0,COUNTA(V653:W653)),IF(FORMULACIÓN!$T653=Lists!$S$6,AVERAGE(V653:W653),""))))),"")</f>
        <v/>
      </c>
      <c r="Y653" s="20" t="str">
        <f ca="1">IF($R653=Lists!$R$3,TEXT(FORMULACIÓN!X653,"00,00%"),IF(FORMULACIÓN!X653=0,0,TEXT(FORMULACIÓN!X653,"##.###")))</f>
        <v/>
      </c>
      <c r="Z653" s="93"/>
      <c r="AA653" s="94"/>
      <c r="AB653" s="95"/>
      <c r="AC653" s="95"/>
      <c r="AD653" s="95"/>
      <c r="AE653" s="95"/>
      <c r="AF653" s="95"/>
      <c r="AG653" s="95"/>
      <c r="AH653" s="95"/>
      <c r="AI653" s="95"/>
      <c r="AJ653" s="95"/>
      <c r="AK653" s="95"/>
      <c r="AL653" s="95"/>
      <c r="AM653" s="95"/>
      <c r="BD653" s="30"/>
      <c r="BE653" s="30"/>
      <c r="BF653" s="30"/>
      <c r="BG653" s="30"/>
      <c r="BH653" s="30"/>
      <c r="BI653" s="30"/>
      <c r="BJ653" s="30"/>
      <c r="BK653" s="30"/>
      <c r="BL653" s="30"/>
      <c r="BM653" s="30"/>
      <c r="BN653" s="105"/>
      <c r="BW653" s="1"/>
    </row>
    <row r="654" spans="1:75" s="32" customFormat="1" ht="15.6" hidden="1">
      <c r="A654" s="20" t="str">
        <f t="shared" si="10"/>
        <v/>
      </c>
      <c r="B654" s="153"/>
      <c r="C654" s="21"/>
      <c r="D654" s="20" t="str">
        <f>IFERROR(VLOOKUP(FORMULACIÓN!C654,Lists!$A$2:$B$6,2,FALSE),"")</f>
        <v/>
      </c>
      <c r="E654" s="21"/>
      <c r="F654" s="21"/>
      <c r="G654" s="21"/>
      <c r="H654" s="21"/>
      <c r="I654" s="47"/>
      <c r="J654" s="104"/>
      <c r="K654" s="47"/>
      <c r="L654" s="21"/>
      <c r="M654" s="125"/>
      <c r="N654" s="24"/>
      <c r="O654" s="21"/>
      <c r="P654" s="21"/>
      <c r="Q654" s="21"/>
      <c r="R654" s="21"/>
      <c r="S654" s="21"/>
      <c r="T654" s="21"/>
      <c r="U654" s="21"/>
      <c r="V654" s="21"/>
      <c r="W654" s="21"/>
      <c r="X654" s="21" t="str">
        <f ca="1">IFERROR(IF($T654=Lists!$S$2,SUM(FORMULACIÓN!U654:W654),IF(FORMULACIÓN!$T654=Lists!$S$3,SUM(FORMULACIÓN!V654:W654),IF(FORMULACIÓN!$T654=Lists!$S$4,AVERAGE(FORMULACIÓN!V654:W654),IF(FORMULACIÓN!$T654=Lists!$S$5,OFFSET(U654,0,COUNTA(V654:W654)),IF(FORMULACIÓN!$T654=Lists!$S$6,AVERAGE(V654:W654),""))))),"")</f>
        <v/>
      </c>
      <c r="Y654" s="20" t="str">
        <f ca="1">IF($R654=Lists!$R$3,TEXT(FORMULACIÓN!X654,"00,00%"),IF(FORMULACIÓN!X654=0,0,TEXT(FORMULACIÓN!X654,"##.###")))</f>
        <v/>
      </c>
      <c r="Z654" s="93"/>
      <c r="AA654" s="94"/>
      <c r="AB654" s="95"/>
      <c r="AC654" s="95"/>
      <c r="AD654" s="95"/>
      <c r="AE654" s="95"/>
      <c r="AF654" s="95"/>
      <c r="AG654" s="95"/>
      <c r="AH654" s="95"/>
      <c r="AI654" s="95"/>
      <c r="AJ654" s="95"/>
      <c r="AK654" s="95"/>
      <c r="AL654" s="95"/>
      <c r="AM654" s="95"/>
      <c r="BD654" s="30"/>
      <c r="BE654" s="30"/>
      <c r="BF654" s="30"/>
      <c r="BG654" s="30"/>
      <c r="BH654" s="30"/>
      <c r="BI654" s="30"/>
      <c r="BJ654" s="30"/>
      <c r="BK654" s="30"/>
      <c r="BL654" s="30"/>
      <c r="BM654" s="30"/>
      <c r="BN654" s="105"/>
      <c r="BW654" s="1"/>
    </row>
    <row r="655" spans="1:75" s="32" customFormat="1" ht="15.6" hidden="1">
      <c r="A655" s="20" t="str">
        <f t="shared" si="10"/>
        <v/>
      </c>
      <c r="B655" s="153"/>
      <c r="C655" s="21"/>
      <c r="D655" s="20" t="str">
        <f>IFERROR(VLOOKUP(FORMULACIÓN!C655,Lists!$A$2:$B$6,2,FALSE),"")</f>
        <v/>
      </c>
      <c r="E655" s="21"/>
      <c r="F655" s="21"/>
      <c r="G655" s="21"/>
      <c r="H655" s="21"/>
      <c r="I655" s="47"/>
      <c r="J655" s="104"/>
      <c r="K655" s="47"/>
      <c r="L655" s="21"/>
      <c r="M655" s="125"/>
      <c r="N655" s="24"/>
      <c r="O655" s="21"/>
      <c r="P655" s="21"/>
      <c r="Q655" s="21"/>
      <c r="R655" s="21"/>
      <c r="S655" s="21"/>
      <c r="T655" s="21"/>
      <c r="U655" s="21"/>
      <c r="V655" s="21"/>
      <c r="W655" s="21"/>
      <c r="X655" s="21" t="str">
        <f ca="1">IFERROR(IF($T655=Lists!$S$2,SUM(FORMULACIÓN!U655:W655),IF(FORMULACIÓN!$T655=Lists!$S$3,SUM(FORMULACIÓN!V655:W655),IF(FORMULACIÓN!$T655=Lists!$S$4,AVERAGE(FORMULACIÓN!V655:W655),IF(FORMULACIÓN!$T655=Lists!$S$5,OFFSET(U655,0,COUNTA(V655:W655)),IF(FORMULACIÓN!$T655=Lists!$S$6,AVERAGE(V655:W655),""))))),"")</f>
        <v/>
      </c>
      <c r="Y655" s="20" t="str">
        <f ca="1">IF($R655=Lists!$R$3,TEXT(FORMULACIÓN!X655,"00,00%"),IF(FORMULACIÓN!X655=0,0,TEXT(FORMULACIÓN!X655,"##.###")))</f>
        <v/>
      </c>
      <c r="Z655" s="93"/>
      <c r="AA655" s="94"/>
      <c r="AB655" s="95"/>
      <c r="AC655" s="95"/>
      <c r="AD655" s="95"/>
      <c r="AE655" s="95"/>
      <c r="AF655" s="95"/>
      <c r="AG655" s="95"/>
      <c r="AH655" s="95"/>
      <c r="AI655" s="95"/>
      <c r="AJ655" s="95"/>
      <c r="AK655" s="95"/>
      <c r="AL655" s="95"/>
      <c r="AM655" s="95"/>
      <c r="BD655" s="30"/>
      <c r="BE655" s="30"/>
      <c r="BF655" s="30"/>
      <c r="BG655" s="30"/>
      <c r="BH655" s="30"/>
      <c r="BI655" s="30"/>
      <c r="BJ655" s="30"/>
      <c r="BK655" s="30"/>
      <c r="BL655" s="30"/>
      <c r="BM655" s="30"/>
      <c r="BN655" s="105"/>
      <c r="BW655" s="1"/>
    </row>
    <row r="656" spans="1:75" s="32" customFormat="1" ht="15.6" hidden="1">
      <c r="A656" s="20" t="str">
        <f t="shared" si="10"/>
        <v/>
      </c>
      <c r="B656" s="153"/>
      <c r="C656" s="21"/>
      <c r="D656" s="20" t="str">
        <f>IFERROR(VLOOKUP(FORMULACIÓN!C656,Lists!$A$2:$B$6,2,FALSE),"")</f>
        <v/>
      </c>
      <c r="E656" s="21"/>
      <c r="F656" s="21"/>
      <c r="G656" s="21"/>
      <c r="H656" s="21"/>
      <c r="I656" s="47"/>
      <c r="J656" s="104"/>
      <c r="K656" s="47"/>
      <c r="L656" s="21"/>
      <c r="M656" s="125"/>
      <c r="N656" s="24"/>
      <c r="O656" s="21"/>
      <c r="P656" s="21"/>
      <c r="Q656" s="21"/>
      <c r="R656" s="21"/>
      <c r="S656" s="21"/>
      <c r="T656" s="21"/>
      <c r="U656" s="21"/>
      <c r="V656" s="21"/>
      <c r="W656" s="21"/>
      <c r="X656" s="21" t="str">
        <f ca="1">IFERROR(IF($T656=Lists!$S$2,SUM(FORMULACIÓN!U656:W656),IF(FORMULACIÓN!$T656=Lists!$S$3,SUM(FORMULACIÓN!V656:W656),IF(FORMULACIÓN!$T656=Lists!$S$4,AVERAGE(FORMULACIÓN!V656:W656),IF(FORMULACIÓN!$T656=Lists!$S$5,OFFSET(U656,0,COUNTA(V656:W656)),IF(FORMULACIÓN!$T656=Lists!$S$6,AVERAGE(V656:W656),""))))),"")</f>
        <v/>
      </c>
      <c r="Y656" s="20" t="str">
        <f ca="1">IF($R656=Lists!$R$3,TEXT(FORMULACIÓN!X656,"00,00%"),IF(FORMULACIÓN!X656=0,0,TEXT(FORMULACIÓN!X656,"##.###")))</f>
        <v/>
      </c>
      <c r="Z656" s="93"/>
      <c r="AA656" s="94"/>
      <c r="AB656" s="95"/>
      <c r="AC656" s="95"/>
      <c r="AD656" s="95"/>
      <c r="AE656" s="95"/>
      <c r="AF656" s="95"/>
      <c r="AG656" s="95"/>
      <c r="AH656" s="95"/>
      <c r="AI656" s="95"/>
      <c r="AJ656" s="95"/>
      <c r="AK656" s="95"/>
      <c r="AL656" s="95"/>
      <c r="AM656" s="95"/>
      <c r="BD656" s="30"/>
      <c r="BE656" s="30"/>
      <c r="BF656" s="30"/>
      <c r="BG656" s="30"/>
      <c r="BH656" s="30"/>
      <c r="BI656" s="30"/>
      <c r="BJ656" s="30"/>
      <c r="BK656" s="30"/>
      <c r="BL656" s="30"/>
      <c r="BM656" s="30"/>
      <c r="BN656" s="105"/>
      <c r="BW656" s="1"/>
    </row>
    <row r="657" spans="1:75" s="32" customFormat="1" ht="15.6" hidden="1">
      <c r="A657" s="20" t="str">
        <f t="shared" si="10"/>
        <v/>
      </c>
      <c r="B657" s="153"/>
      <c r="C657" s="21"/>
      <c r="D657" s="20" t="str">
        <f>IFERROR(VLOOKUP(FORMULACIÓN!C657,Lists!$A$2:$B$6,2,FALSE),"")</f>
        <v/>
      </c>
      <c r="E657" s="21"/>
      <c r="F657" s="21"/>
      <c r="G657" s="21"/>
      <c r="H657" s="21"/>
      <c r="I657" s="47"/>
      <c r="J657" s="104"/>
      <c r="K657" s="47"/>
      <c r="L657" s="21"/>
      <c r="M657" s="125"/>
      <c r="N657" s="24"/>
      <c r="O657" s="21"/>
      <c r="P657" s="21"/>
      <c r="Q657" s="21"/>
      <c r="R657" s="21"/>
      <c r="S657" s="21"/>
      <c r="T657" s="21"/>
      <c r="U657" s="21"/>
      <c r="V657" s="21"/>
      <c r="W657" s="21"/>
      <c r="X657" s="21" t="str">
        <f ca="1">IFERROR(IF($T657=Lists!$S$2,SUM(FORMULACIÓN!U657:W657),IF(FORMULACIÓN!$T657=Lists!$S$3,SUM(FORMULACIÓN!V657:W657),IF(FORMULACIÓN!$T657=Lists!$S$4,AVERAGE(FORMULACIÓN!V657:W657),IF(FORMULACIÓN!$T657=Lists!$S$5,OFFSET(U657,0,COUNTA(V657:W657)),IF(FORMULACIÓN!$T657=Lists!$S$6,AVERAGE(V657:W657),""))))),"")</f>
        <v/>
      </c>
      <c r="Y657" s="20" t="str">
        <f ca="1">IF($R657=Lists!$R$3,TEXT(FORMULACIÓN!X657,"00,00%"),IF(FORMULACIÓN!X657=0,0,TEXT(FORMULACIÓN!X657,"##.###")))</f>
        <v/>
      </c>
      <c r="Z657" s="93"/>
      <c r="AA657" s="94"/>
      <c r="AB657" s="95"/>
      <c r="AC657" s="95"/>
      <c r="AD657" s="95"/>
      <c r="AE657" s="95"/>
      <c r="AF657" s="95"/>
      <c r="AG657" s="95"/>
      <c r="AH657" s="95"/>
      <c r="AI657" s="95"/>
      <c r="AJ657" s="95"/>
      <c r="AK657" s="95"/>
      <c r="AL657" s="95"/>
      <c r="AM657" s="95"/>
      <c r="BD657" s="30"/>
      <c r="BE657" s="30"/>
      <c r="BF657" s="30"/>
      <c r="BG657" s="30"/>
      <c r="BH657" s="30"/>
      <c r="BI657" s="30"/>
      <c r="BJ657" s="30"/>
      <c r="BK657" s="30"/>
      <c r="BL657" s="30"/>
      <c r="BM657" s="30"/>
      <c r="BN657" s="105"/>
      <c r="BW657" s="1"/>
    </row>
    <row r="658" spans="1:75" s="32" customFormat="1" ht="15.6" hidden="1">
      <c r="A658" s="20" t="str">
        <f t="shared" si="10"/>
        <v/>
      </c>
      <c r="B658" s="153"/>
      <c r="C658" s="21"/>
      <c r="D658" s="20" t="str">
        <f>IFERROR(VLOOKUP(FORMULACIÓN!C658,Lists!$A$2:$B$6,2,FALSE),"")</f>
        <v/>
      </c>
      <c r="E658" s="21"/>
      <c r="F658" s="21"/>
      <c r="G658" s="21"/>
      <c r="H658" s="21"/>
      <c r="I658" s="47"/>
      <c r="J658" s="104"/>
      <c r="K658" s="47"/>
      <c r="L658" s="21"/>
      <c r="M658" s="125"/>
      <c r="N658" s="24"/>
      <c r="O658" s="21"/>
      <c r="P658" s="21"/>
      <c r="Q658" s="21"/>
      <c r="R658" s="21"/>
      <c r="S658" s="21"/>
      <c r="T658" s="21"/>
      <c r="U658" s="21"/>
      <c r="V658" s="21"/>
      <c r="W658" s="21"/>
      <c r="X658" s="21" t="str">
        <f ca="1">IFERROR(IF($T658=Lists!$S$2,SUM(FORMULACIÓN!U658:W658),IF(FORMULACIÓN!$T658=Lists!$S$3,SUM(FORMULACIÓN!V658:W658),IF(FORMULACIÓN!$T658=Lists!$S$4,AVERAGE(FORMULACIÓN!V658:W658),IF(FORMULACIÓN!$T658=Lists!$S$5,OFFSET(U658,0,COUNTA(V658:W658)),IF(FORMULACIÓN!$T658=Lists!$S$6,AVERAGE(V658:W658),""))))),"")</f>
        <v/>
      </c>
      <c r="Y658" s="20" t="str">
        <f ca="1">IF($R658=Lists!$R$3,TEXT(FORMULACIÓN!X658,"00,00%"),IF(FORMULACIÓN!X658=0,0,TEXT(FORMULACIÓN!X658,"##.###")))</f>
        <v/>
      </c>
      <c r="Z658" s="93"/>
      <c r="AA658" s="94"/>
      <c r="AB658" s="95"/>
      <c r="AC658" s="95"/>
      <c r="AD658" s="95"/>
      <c r="AE658" s="95"/>
      <c r="AF658" s="95"/>
      <c r="AG658" s="95"/>
      <c r="AH658" s="95"/>
      <c r="AI658" s="95"/>
      <c r="AJ658" s="95"/>
      <c r="AK658" s="95"/>
      <c r="AL658" s="95"/>
      <c r="AM658" s="95"/>
      <c r="BD658" s="30"/>
      <c r="BE658" s="30"/>
      <c r="BF658" s="30"/>
      <c r="BG658" s="30"/>
      <c r="BH658" s="30"/>
      <c r="BI658" s="30"/>
      <c r="BJ658" s="30"/>
      <c r="BK658" s="30"/>
      <c r="BL658" s="30"/>
      <c r="BM658" s="30"/>
      <c r="BN658" s="105"/>
      <c r="BW658" s="1"/>
    </row>
    <row r="659" spans="1:75" s="32" customFormat="1" ht="15.6" hidden="1">
      <c r="A659" s="20" t="str">
        <f t="shared" si="10"/>
        <v/>
      </c>
      <c r="B659" s="153"/>
      <c r="C659" s="21"/>
      <c r="D659" s="20" t="str">
        <f>IFERROR(VLOOKUP(FORMULACIÓN!C659,Lists!$A$2:$B$6,2,FALSE),"")</f>
        <v/>
      </c>
      <c r="E659" s="21"/>
      <c r="F659" s="21"/>
      <c r="G659" s="21"/>
      <c r="H659" s="21"/>
      <c r="I659" s="47"/>
      <c r="J659" s="104"/>
      <c r="K659" s="47"/>
      <c r="L659" s="21"/>
      <c r="M659" s="125"/>
      <c r="N659" s="24"/>
      <c r="O659" s="21"/>
      <c r="P659" s="21"/>
      <c r="Q659" s="21"/>
      <c r="R659" s="21"/>
      <c r="S659" s="21"/>
      <c r="T659" s="21"/>
      <c r="U659" s="21"/>
      <c r="V659" s="21"/>
      <c r="W659" s="21"/>
      <c r="X659" s="21" t="str">
        <f ca="1">IFERROR(IF($T659=Lists!$S$2,SUM(FORMULACIÓN!U659:W659),IF(FORMULACIÓN!$T659=Lists!$S$3,SUM(FORMULACIÓN!V659:W659),IF(FORMULACIÓN!$T659=Lists!$S$4,AVERAGE(FORMULACIÓN!V659:W659),IF(FORMULACIÓN!$T659=Lists!$S$5,OFFSET(U659,0,COUNTA(V659:W659)),IF(FORMULACIÓN!$T659=Lists!$S$6,AVERAGE(V659:W659),""))))),"")</f>
        <v/>
      </c>
      <c r="Y659" s="20" t="str">
        <f ca="1">IF($R659=Lists!$R$3,TEXT(FORMULACIÓN!X659,"00,00%"),IF(FORMULACIÓN!X659=0,0,TEXT(FORMULACIÓN!X659,"##.###")))</f>
        <v/>
      </c>
      <c r="Z659" s="93"/>
      <c r="AA659" s="94"/>
      <c r="AB659" s="95"/>
      <c r="AC659" s="95"/>
      <c r="AD659" s="95"/>
      <c r="AE659" s="95"/>
      <c r="AF659" s="95"/>
      <c r="AG659" s="95"/>
      <c r="AH659" s="95"/>
      <c r="AI659" s="95"/>
      <c r="AJ659" s="95"/>
      <c r="AK659" s="95"/>
      <c r="AL659" s="95"/>
      <c r="AM659" s="95"/>
      <c r="BD659" s="30"/>
      <c r="BE659" s="30"/>
      <c r="BF659" s="30"/>
      <c r="BG659" s="30"/>
      <c r="BH659" s="30"/>
      <c r="BI659" s="30"/>
      <c r="BJ659" s="30"/>
      <c r="BK659" s="30"/>
      <c r="BL659" s="30"/>
      <c r="BM659" s="30"/>
      <c r="BN659" s="105"/>
      <c r="BW659" s="1"/>
    </row>
    <row r="660" spans="1:75" s="32" customFormat="1" ht="15.6" hidden="1">
      <c r="A660" s="20" t="str">
        <f t="shared" si="10"/>
        <v/>
      </c>
      <c r="B660" s="153"/>
      <c r="C660" s="21"/>
      <c r="D660" s="20" t="str">
        <f>IFERROR(VLOOKUP(FORMULACIÓN!C660,Lists!$A$2:$B$6,2,FALSE),"")</f>
        <v/>
      </c>
      <c r="E660" s="21"/>
      <c r="F660" s="21"/>
      <c r="G660" s="21"/>
      <c r="H660" s="21"/>
      <c r="I660" s="47"/>
      <c r="J660" s="104"/>
      <c r="K660" s="47"/>
      <c r="L660" s="21"/>
      <c r="M660" s="125"/>
      <c r="N660" s="24"/>
      <c r="O660" s="21"/>
      <c r="P660" s="21"/>
      <c r="Q660" s="21"/>
      <c r="R660" s="21"/>
      <c r="S660" s="21"/>
      <c r="T660" s="21"/>
      <c r="U660" s="21"/>
      <c r="V660" s="21"/>
      <c r="W660" s="21"/>
      <c r="X660" s="21" t="str">
        <f ca="1">IFERROR(IF($T660=Lists!$S$2,SUM(FORMULACIÓN!U660:W660),IF(FORMULACIÓN!$T660=Lists!$S$3,SUM(FORMULACIÓN!V660:W660),IF(FORMULACIÓN!$T660=Lists!$S$4,AVERAGE(FORMULACIÓN!V660:W660),IF(FORMULACIÓN!$T660=Lists!$S$5,OFFSET(U660,0,COUNTA(V660:W660)),IF(FORMULACIÓN!$T660=Lists!$S$6,AVERAGE(V660:W660),""))))),"")</f>
        <v/>
      </c>
      <c r="Y660" s="20" t="str">
        <f ca="1">IF($R660=Lists!$R$3,TEXT(FORMULACIÓN!X660,"00,00%"),IF(FORMULACIÓN!X660=0,0,TEXT(FORMULACIÓN!X660,"##.###")))</f>
        <v/>
      </c>
      <c r="Z660" s="93"/>
      <c r="AA660" s="94"/>
      <c r="AB660" s="95"/>
      <c r="AC660" s="95"/>
      <c r="AD660" s="95"/>
      <c r="AE660" s="95"/>
      <c r="AF660" s="95"/>
      <c r="AG660" s="95"/>
      <c r="AH660" s="95"/>
      <c r="AI660" s="95"/>
      <c r="AJ660" s="95"/>
      <c r="AK660" s="95"/>
      <c r="AL660" s="95"/>
      <c r="AM660" s="95"/>
      <c r="BD660" s="30"/>
      <c r="BE660" s="30"/>
      <c r="BF660" s="30"/>
      <c r="BG660" s="30"/>
      <c r="BH660" s="30"/>
      <c r="BI660" s="30"/>
      <c r="BJ660" s="30"/>
      <c r="BK660" s="30"/>
      <c r="BL660" s="30"/>
      <c r="BM660" s="30"/>
      <c r="BN660" s="105"/>
      <c r="BW660" s="1"/>
    </row>
    <row r="661" spans="1:75" s="32" customFormat="1" ht="15.6" hidden="1">
      <c r="A661" s="20" t="str">
        <f t="shared" si="10"/>
        <v/>
      </c>
      <c r="B661" s="153"/>
      <c r="C661" s="21"/>
      <c r="D661" s="20" t="str">
        <f>IFERROR(VLOOKUP(FORMULACIÓN!C661,Lists!$A$2:$B$6,2,FALSE),"")</f>
        <v/>
      </c>
      <c r="E661" s="21"/>
      <c r="F661" s="21"/>
      <c r="G661" s="21"/>
      <c r="H661" s="21"/>
      <c r="I661" s="47"/>
      <c r="J661" s="104"/>
      <c r="K661" s="47"/>
      <c r="L661" s="21"/>
      <c r="M661" s="125"/>
      <c r="N661" s="24"/>
      <c r="O661" s="21"/>
      <c r="P661" s="21"/>
      <c r="Q661" s="21"/>
      <c r="R661" s="21"/>
      <c r="S661" s="21"/>
      <c r="T661" s="21"/>
      <c r="U661" s="21"/>
      <c r="V661" s="21"/>
      <c r="W661" s="21"/>
      <c r="X661" s="21" t="str">
        <f ca="1">IFERROR(IF($T661=Lists!$S$2,SUM(FORMULACIÓN!U661:W661),IF(FORMULACIÓN!$T661=Lists!$S$3,SUM(FORMULACIÓN!V661:W661),IF(FORMULACIÓN!$T661=Lists!$S$4,AVERAGE(FORMULACIÓN!V661:W661),IF(FORMULACIÓN!$T661=Lists!$S$5,OFFSET(U661,0,COUNTA(V661:W661)),IF(FORMULACIÓN!$T661=Lists!$S$6,AVERAGE(V661:W661),""))))),"")</f>
        <v/>
      </c>
      <c r="Y661" s="20" t="str">
        <f ca="1">IF($R661=Lists!$R$3,TEXT(FORMULACIÓN!X661,"00,00%"),IF(FORMULACIÓN!X661=0,0,TEXT(FORMULACIÓN!X661,"##.###")))</f>
        <v/>
      </c>
      <c r="Z661" s="93"/>
      <c r="AA661" s="94"/>
      <c r="AB661" s="95"/>
      <c r="AC661" s="95"/>
      <c r="AD661" s="95"/>
      <c r="AE661" s="95"/>
      <c r="AF661" s="95"/>
      <c r="AG661" s="95"/>
      <c r="AH661" s="95"/>
      <c r="AI661" s="95"/>
      <c r="AJ661" s="95"/>
      <c r="AK661" s="95"/>
      <c r="AL661" s="95"/>
      <c r="AM661" s="95"/>
      <c r="BD661" s="30"/>
      <c r="BE661" s="30"/>
      <c r="BF661" s="30"/>
      <c r="BG661" s="30"/>
      <c r="BH661" s="30"/>
      <c r="BI661" s="30"/>
      <c r="BJ661" s="30"/>
      <c r="BK661" s="30"/>
      <c r="BL661" s="30"/>
      <c r="BM661" s="30"/>
      <c r="BN661" s="105"/>
      <c r="BW661" s="1"/>
    </row>
    <row r="662" spans="1:75" s="32" customFormat="1" ht="15.6" hidden="1">
      <c r="A662" s="20" t="str">
        <f t="shared" si="10"/>
        <v/>
      </c>
      <c r="B662" s="153"/>
      <c r="C662" s="21"/>
      <c r="D662" s="20" t="str">
        <f>IFERROR(VLOOKUP(FORMULACIÓN!C662,Lists!$A$2:$B$6,2,FALSE),"")</f>
        <v/>
      </c>
      <c r="E662" s="21"/>
      <c r="F662" s="21"/>
      <c r="G662" s="21"/>
      <c r="H662" s="21"/>
      <c r="I662" s="47"/>
      <c r="J662" s="104"/>
      <c r="K662" s="47"/>
      <c r="L662" s="21"/>
      <c r="M662" s="125"/>
      <c r="N662" s="24"/>
      <c r="O662" s="21"/>
      <c r="P662" s="21"/>
      <c r="Q662" s="21"/>
      <c r="R662" s="21"/>
      <c r="S662" s="21"/>
      <c r="T662" s="21"/>
      <c r="U662" s="21"/>
      <c r="V662" s="21"/>
      <c r="W662" s="21"/>
      <c r="X662" s="21" t="str">
        <f ca="1">IFERROR(IF($T662=Lists!$S$2,SUM(FORMULACIÓN!U662:W662),IF(FORMULACIÓN!$T662=Lists!$S$3,SUM(FORMULACIÓN!V662:W662),IF(FORMULACIÓN!$T662=Lists!$S$4,AVERAGE(FORMULACIÓN!V662:W662),IF(FORMULACIÓN!$T662=Lists!$S$5,OFFSET(U662,0,COUNTA(V662:W662)),IF(FORMULACIÓN!$T662=Lists!$S$6,AVERAGE(V662:W662),""))))),"")</f>
        <v/>
      </c>
      <c r="Y662" s="20" t="str">
        <f ca="1">IF($R662=Lists!$R$3,TEXT(FORMULACIÓN!X662,"00,00%"),IF(FORMULACIÓN!X662=0,0,TEXT(FORMULACIÓN!X662,"##.###")))</f>
        <v/>
      </c>
      <c r="Z662" s="93"/>
      <c r="AA662" s="94"/>
      <c r="AB662" s="95"/>
      <c r="AC662" s="95"/>
      <c r="AD662" s="95"/>
      <c r="AE662" s="95"/>
      <c r="AF662" s="95"/>
      <c r="AG662" s="95"/>
      <c r="AH662" s="95"/>
      <c r="AI662" s="95"/>
      <c r="AJ662" s="95"/>
      <c r="AK662" s="95"/>
      <c r="AL662" s="95"/>
      <c r="AM662" s="95"/>
      <c r="BD662" s="30"/>
      <c r="BE662" s="30"/>
      <c r="BF662" s="30"/>
      <c r="BG662" s="30"/>
      <c r="BH662" s="30"/>
      <c r="BI662" s="30"/>
      <c r="BJ662" s="30"/>
      <c r="BK662" s="30"/>
      <c r="BL662" s="30"/>
      <c r="BM662" s="30"/>
      <c r="BN662" s="105"/>
      <c r="BW662" s="1"/>
    </row>
    <row r="663" spans="1:75" s="32" customFormat="1" ht="15.6" hidden="1">
      <c r="A663" s="20" t="str">
        <f t="shared" si="10"/>
        <v/>
      </c>
      <c r="B663" s="153"/>
      <c r="C663" s="21"/>
      <c r="D663" s="20" t="str">
        <f>IFERROR(VLOOKUP(FORMULACIÓN!C663,Lists!$A$2:$B$6,2,FALSE),"")</f>
        <v/>
      </c>
      <c r="E663" s="21"/>
      <c r="F663" s="21"/>
      <c r="G663" s="21"/>
      <c r="H663" s="21"/>
      <c r="I663" s="47"/>
      <c r="J663" s="104"/>
      <c r="K663" s="47"/>
      <c r="L663" s="21"/>
      <c r="M663" s="125"/>
      <c r="N663" s="24"/>
      <c r="O663" s="21"/>
      <c r="P663" s="21"/>
      <c r="Q663" s="21"/>
      <c r="R663" s="21"/>
      <c r="S663" s="21"/>
      <c r="T663" s="21"/>
      <c r="U663" s="21"/>
      <c r="V663" s="21"/>
      <c r="W663" s="21"/>
      <c r="X663" s="21" t="str">
        <f ca="1">IFERROR(IF($T663=Lists!$S$2,SUM(FORMULACIÓN!U663:W663),IF(FORMULACIÓN!$T663=Lists!$S$3,SUM(FORMULACIÓN!V663:W663),IF(FORMULACIÓN!$T663=Lists!$S$4,AVERAGE(FORMULACIÓN!V663:W663),IF(FORMULACIÓN!$T663=Lists!$S$5,OFFSET(U663,0,COUNTA(V663:W663)),IF(FORMULACIÓN!$T663=Lists!$S$6,AVERAGE(V663:W663),""))))),"")</f>
        <v/>
      </c>
      <c r="Y663" s="20" t="str">
        <f ca="1">IF($R663=Lists!$R$3,TEXT(FORMULACIÓN!X663,"00,00%"),IF(FORMULACIÓN!X663=0,0,TEXT(FORMULACIÓN!X663,"##.###")))</f>
        <v/>
      </c>
      <c r="Z663" s="93"/>
      <c r="AA663" s="94"/>
      <c r="AB663" s="95"/>
      <c r="AC663" s="95"/>
      <c r="AD663" s="95"/>
      <c r="AE663" s="95"/>
      <c r="AF663" s="95"/>
      <c r="AG663" s="95"/>
      <c r="AH663" s="95"/>
      <c r="AI663" s="95"/>
      <c r="AJ663" s="95"/>
      <c r="AK663" s="95"/>
      <c r="AL663" s="95"/>
      <c r="AM663" s="95"/>
      <c r="BD663" s="30"/>
      <c r="BE663" s="30"/>
      <c r="BF663" s="30"/>
      <c r="BG663" s="30"/>
      <c r="BH663" s="30"/>
      <c r="BI663" s="30"/>
      <c r="BJ663" s="30"/>
      <c r="BK663" s="30"/>
      <c r="BL663" s="30"/>
      <c r="BM663" s="30"/>
      <c r="BN663" s="105"/>
      <c r="BW663" s="1"/>
    </row>
    <row r="664" spans="1:75" s="32" customFormat="1" ht="15.6" hidden="1">
      <c r="A664" s="20" t="str">
        <f t="shared" si="10"/>
        <v/>
      </c>
      <c r="B664" s="153"/>
      <c r="C664" s="21"/>
      <c r="D664" s="20" t="str">
        <f>IFERROR(VLOOKUP(FORMULACIÓN!C664,Lists!$A$2:$B$6,2,FALSE),"")</f>
        <v/>
      </c>
      <c r="E664" s="21"/>
      <c r="F664" s="21"/>
      <c r="G664" s="21"/>
      <c r="H664" s="21"/>
      <c r="I664" s="47"/>
      <c r="J664" s="104"/>
      <c r="K664" s="47"/>
      <c r="L664" s="21"/>
      <c r="M664" s="125"/>
      <c r="N664" s="24"/>
      <c r="O664" s="21"/>
      <c r="P664" s="21"/>
      <c r="Q664" s="21"/>
      <c r="R664" s="21"/>
      <c r="S664" s="21"/>
      <c r="T664" s="21"/>
      <c r="U664" s="21"/>
      <c r="V664" s="21"/>
      <c r="W664" s="21"/>
      <c r="X664" s="21" t="str">
        <f ca="1">IFERROR(IF($T664=Lists!$S$2,SUM(FORMULACIÓN!U664:W664),IF(FORMULACIÓN!$T664=Lists!$S$3,SUM(FORMULACIÓN!V664:W664),IF(FORMULACIÓN!$T664=Lists!$S$4,AVERAGE(FORMULACIÓN!V664:W664),IF(FORMULACIÓN!$T664=Lists!$S$5,OFFSET(U664,0,COUNTA(V664:W664)),IF(FORMULACIÓN!$T664=Lists!$S$6,AVERAGE(V664:W664),""))))),"")</f>
        <v/>
      </c>
      <c r="Y664" s="20" t="str">
        <f ca="1">IF($R664=Lists!$R$3,TEXT(FORMULACIÓN!X664,"00,00%"),IF(FORMULACIÓN!X664=0,0,TEXT(FORMULACIÓN!X664,"##.###")))</f>
        <v/>
      </c>
      <c r="Z664" s="93"/>
      <c r="AA664" s="94"/>
      <c r="AB664" s="95"/>
      <c r="AC664" s="95"/>
      <c r="AD664" s="95"/>
      <c r="AE664" s="95"/>
      <c r="AF664" s="95"/>
      <c r="AG664" s="95"/>
      <c r="AH664" s="95"/>
      <c r="AI664" s="95"/>
      <c r="AJ664" s="95"/>
      <c r="AK664" s="95"/>
      <c r="AL664" s="95"/>
      <c r="AM664" s="95"/>
      <c r="BD664" s="30"/>
      <c r="BE664" s="30"/>
      <c r="BF664" s="30"/>
      <c r="BG664" s="30"/>
      <c r="BH664" s="30"/>
      <c r="BI664" s="30"/>
      <c r="BJ664" s="30"/>
      <c r="BK664" s="30"/>
      <c r="BL664" s="30"/>
      <c r="BM664" s="30"/>
      <c r="BN664" s="105"/>
      <c r="BW664" s="1"/>
    </row>
    <row r="665" spans="1:75" s="32" customFormat="1" ht="15.6" hidden="1">
      <c r="A665" s="20" t="str">
        <f t="shared" si="10"/>
        <v/>
      </c>
      <c r="B665" s="153"/>
      <c r="C665" s="21"/>
      <c r="D665" s="20" t="str">
        <f>IFERROR(VLOOKUP(FORMULACIÓN!C665,Lists!$A$2:$B$6,2,FALSE),"")</f>
        <v/>
      </c>
      <c r="E665" s="21"/>
      <c r="F665" s="21"/>
      <c r="G665" s="21"/>
      <c r="H665" s="21"/>
      <c r="I665" s="47"/>
      <c r="J665" s="104"/>
      <c r="K665" s="47"/>
      <c r="L665" s="21"/>
      <c r="M665" s="125"/>
      <c r="N665" s="24"/>
      <c r="O665" s="21"/>
      <c r="P665" s="21"/>
      <c r="Q665" s="21"/>
      <c r="R665" s="21"/>
      <c r="S665" s="21"/>
      <c r="T665" s="21"/>
      <c r="U665" s="21"/>
      <c r="V665" s="21"/>
      <c r="W665" s="21"/>
      <c r="X665" s="21" t="str">
        <f ca="1">IFERROR(IF($T665=Lists!$S$2,SUM(FORMULACIÓN!U665:W665),IF(FORMULACIÓN!$T665=Lists!$S$3,SUM(FORMULACIÓN!V665:W665),IF(FORMULACIÓN!$T665=Lists!$S$4,AVERAGE(FORMULACIÓN!V665:W665),IF(FORMULACIÓN!$T665=Lists!$S$5,OFFSET(U665,0,COUNTA(V665:W665)),IF(FORMULACIÓN!$T665=Lists!$S$6,AVERAGE(V665:W665),""))))),"")</f>
        <v/>
      </c>
      <c r="Y665" s="20" t="str">
        <f ca="1">IF($R665=Lists!$R$3,TEXT(FORMULACIÓN!X665,"00,00%"),IF(FORMULACIÓN!X665=0,0,TEXT(FORMULACIÓN!X665,"##.###")))</f>
        <v/>
      </c>
      <c r="Z665" s="93"/>
      <c r="AA665" s="94"/>
      <c r="AB665" s="95"/>
      <c r="AC665" s="95"/>
      <c r="AD665" s="95"/>
      <c r="AE665" s="95"/>
      <c r="AF665" s="95"/>
      <c r="AG665" s="95"/>
      <c r="AH665" s="95"/>
      <c r="AI665" s="95"/>
      <c r="AJ665" s="95"/>
      <c r="AK665" s="95"/>
      <c r="AL665" s="95"/>
      <c r="AM665" s="95"/>
      <c r="BD665" s="30"/>
      <c r="BE665" s="30"/>
      <c r="BF665" s="30"/>
      <c r="BG665" s="30"/>
      <c r="BH665" s="30"/>
      <c r="BI665" s="30"/>
      <c r="BJ665" s="30"/>
      <c r="BK665" s="30"/>
      <c r="BL665" s="30"/>
      <c r="BM665" s="30"/>
      <c r="BN665" s="105"/>
      <c r="BW665" s="1"/>
    </row>
    <row r="666" spans="1:75" s="32" customFormat="1" ht="15.6" hidden="1">
      <c r="A666" s="20" t="str">
        <f t="shared" si="10"/>
        <v/>
      </c>
      <c r="B666" s="153"/>
      <c r="C666" s="21"/>
      <c r="D666" s="20" t="str">
        <f>IFERROR(VLOOKUP(FORMULACIÓN!C666,Lists!$A$2:$B$6,2,FALSE),"")</f>
        <v/>
      </c>
      <c r="E666" s="21"/>
      <c r="F666" s="21"/>
      <c r="G666" s="21"/>
      <c r="H666" s="21"/>
      <c r="I666" s="47"/>
      <c r="J666" s="104"/>
      <c r="K666" s="47"/>
      <c r="L666" s="21"/>
      <c r="M666" s="125"/>
      <c r="N666" s="24"/>
      <c r="O666" s="21"/>
      <c r="P666" s="21"/>
      <c r="Q666" s="21"/>
      <c r="R666" s="21"/>
      <c r="S666" s="21"/>
      <c r="T666" s="21"/>
      <c r="U666" s="21"/>
      <c r="V666" s="21"/>
      <c r="W666" s="21"/>
      <c r="X666" s="21" t="str">
        <f ca="1">IFERROR(IF($T666=Lists!$S$2,SUM(FORMULACIÓN!U666:W666),IF(FORMULACIÓN!$T666=Lists!$S$3,SUM(FORMULACIÓN!V666:W666),IF(FORMULACIÓN!$T666=Lists!$S$4,AVERAGE(FORMULACIÓN!V666:W666),IF(FORMULACIÓN!$T666=Lists!$S$5,OFFSET(U666,0,COUNTA(V666:W666)),IF(FORMULACIÓN!$T666=Lists!$S$6,AVERAGE(V666:W666),""))))),"")</f>
        <v/>
      </c>
      <c r="Y666" s="20" t="str">
        <f ca="1">IF($R666=Lists!$R$3,TEXT(FORMULACIÓN!X666,"00,00%"),IF(FORMULACIÓN!X666=0,0,TEXT(FORMULACIÓN!X666,"##.###")))</f>
        <v/>
      </c>
      <c r="Z666" s="93"/>
      <c r="AA666" s="94"/>
      <c r="AB666" s="95"/>
      <c r="AC666" s="95"/>
      <c r="AD666" s="95"/>
      <c r="AE666" s="95"/>
      <c r="AF666" s="95"/>
      <c r="AG666" s="95"/>
      <c r="AH666" s="95"/>
      <c r="AI666" s="95"/>
      <c r="AJ666" s="95"/>
      <c r="AK666" s="95"/>
      <c r="AL666" s="95"/>
      <c r="AM666" s="95"/>
      <c r="BD666" s="30"/>
      <c r="BE666" s="30"/>
      <c r="BF666" s="30"/>
      <c r="BG666" s="30"/>
      <c r="BH666" s="30"/>
      <c r="BI666" s="30"/>
      <c r="BJ666" s="30"/>
      <c r="BK666" s="30"/>
      <c r="BL666" s="30"/>
      <c r="BM666" s="30"/>
      <c r="BN666" s="105"/>
      <c r="BW666" s="1"/>
    </row>
    <row r="667" spans="1:75" s="32" customFormat="1" ht="15.6" hidden="1">
      <c r="A667" s="20" t="str">
        <f t="shared" si="10"/>
        <v/>
      </c>
      <c r="B667" s="153"/>
      <c r="C667" s="21"/>
      <c r="D667" s="20" t="str">
        <f>IFERROR(VLOOKUP(FORMULACIÓN!C667,Lists!$A$2:$B$6,2,FALSE),"")</f>
        <v/>
      </c>
      <c r="E667" s="21"/>
      <c r="F667" s="21"/>
      <c r="G667" s="21"/>
      <c r="H667" s="21"/>
      <c r="I667" s="47"/>
      <c r="J667" s="104"/>
      <c r="K667" s="47"/>
      <c r="L667" s="21"/>
      <c r="M667" s="125"/>
      <c r="N667" s="24"/>
      <c r="O667" s="21"/>
      <c r="P667" s="21"/>
      <c r="Q667" s="21"/>
      <c r="R667" s="21"/>
      <c r="S667" s="21"/>
      <c r="T667" s="21"/>
      <c r="U667" s="21"/>
      <c r="V667" s="21"/>
      <c r="W667" s="21"/>
      <c r="X667" s="21" t="str">
        <f ca="1">IFERROR(IF($T667=Lists!$S$2,SUM(FORMULACIÓN!U667:W667),IF(FORMULACIÓN!$T667=Lists!$S$3,SUM(FORMULACIÓN!V667:W667),IF(FORMULACIÓN!$T667=Lists!$S$4,AVERAGE(FORMULACIÓN!V667:W667),IF(FORMULACIÓN!$T667=Lists!$S$5,OFFSET(U667,0,COUNTA(V667:W667)),IF(FORMULACIÓN!$T667=Lists!$S$6,AVERAGE(V667:W667),""))))),"")</f>
        <v/>
      </c>
      <c r="Y667" s="20" t="str">
        <f ca="1">IF($R667=Lists!$R$3,TEXT(FORMULACIÓN!X667,"00,00%"),IF(FORMULACIÓN!X667=0,0,TEXT(FORMULACIÓN!X667,"##.###")))</f>
        <v/>
      </c>
      <c r="Z667" s="93"/>
      <c r="AA667" s="94"/>
      <c r="AB667" s="95"/>
      <c r="AC667" s="95"/>
      <c r="AD667" s="95"/>
      <c r="AE667" s="95"/>
      <c r="AF667" s="95"/>
      <c r="AG667" s="95"/>
      <c r="AH667" s="95"/>
      <c r="AI667" s="95"/>
      <c r="AJ667" s="95"/>
      <c r="AK667" s="95"/>
      <c r="AL667" s="95"/>
      <c r="AM667" s="95"/>
      <c r="BD667" s="30"/>
      <c r="BE667" s="30"/>
      <c r="BF667" s="30"/>
      <c r="BG667" s="30"/>
      <c r="BH667" s="30"/>
      <c r="BI667" s="30"/>
      <c r="BJ667" s="30"/>
      <c r="BK667" s="30"/>
      <c r="BL667" s="30"/>
      <c r="BM667" s="30"/>
      <c r="BN667" s="105"/>
      <c r="BW667" s="1"/>
    </row>
    <row r="668" spans="1:75" s="32" customFormat="1" ht="15.6" hidden="1">
      <c r="A668" s="20" t="str">
        <f t="shared" si="10"/>
        <v/>
      </c>
      <c r="B668" s="153"/>
      <c r="C668" s="21"/>
      <c r="D668" s="20" t="str">
        <f>IFERROR(VLOOKUP(FORMULACIÓN!C668,Lists!$A$2:$B$6,2,FALSE),"")</f>
        <v/>
      </c>
      <c r="E668" s="21"/>
      <c r="F668" s="21"/>
      <c r="G668" s="21"/>
      <c r="H668" s="21"/>
      <c r="I668" s="47"/>
      <c r="J668" s="104"/>
      <c r="K668" s="47"/>
      <c r="L668" s="21"/>
      <c r="M668" s="125"/>
      <c r="N668" s="24"/>
      <c r="O668" s="21"/>
      <c r="P668" s="21"/>
      <c r="Q668" s="21"/>
      <c r="R668" s="21"/>
      <c r="S668" s="21"/>
      <c r="T668" s="21"/>
      <c r="U668" s="21"/>
      <c r="V668" s="21"/>
      <c r="W668" s="21"/>
      <c r="X668" s="21" t="str">
        <f ca="1">IFERROR(IF($T668=Lists!$S$2,SUM(FORMULACIÓN!U668:W668),IF(FORMULACIÓN!$T668=Lists!$S$3,SUM(FORMULACIÓN!V668:W668),IF(FORMULACIÓN!$T668=Lists!$S$4,AVERAGE(FORMULACIÓN!V668:W668),IF(FORMULACIÓN!$T668=Lists!$S$5,OFFSET(U668,0,COUNTA(V668:W668)),IF(FORMULACIÓN!$T668=Lists!$S$6,AVERAGE(V668:W668),""))))),"")</f>
        <v/>
      </c>
      <c r="Y668" s="20" t="str">
        <f ca="1">IF($R668=Lists!$R$3,TEXT(FORMULACIÓN!X668,"00,00%"),IF(FORMULACIÓN!X668=0,0,TEXT(FORMULACIÓN!X668,"##.###")))</f>
        <v/>
      </c>
      <c r="Z668" s="93"/>
      <c r="AA668" s="94"/>
      <c r="AB668" s="95"/>
      <c r="AC668" s="95"/>
      <c r="AD668" s="95"/>
      <c r="AE668" s="95"/>
      <c r="AF668" s="95"/>
      <c r="AG668" s="95"/>
      <c r="AH668" s="95"/>
      <c r="AI668" s="95"/>
      <c r="AJ668" s="95"/>
      <c r="AK668" s="95"/>
      <c r="AL668" s="95"/>
      <c r="AM668" s="95"/>
      <c r="BD668" s="30"/>
      <c r="BE668" s="30"/>
      <c r="BF668" s="30"/>
      <c r="BG668" s="30"/>
      <c r="BH668" s="30"/>
      <c r="BI668" s="30"/>
      <c r="BJ668" s="30"/>
      <c r="BK668" s="30"/>
      <c r="BL668" s="30"/>
      <c r="BM668" s="30"/>
      <c r="BN668" s="105"/>
      <c r="BW668" s="1"/>
    </row>
    <row r="669" spans="1:75" s="32" customFormat="1" ht="15.6" hidden="1">
      <c r="A669" s="20" t="str">
        <f t="shared" si="10"/>
        <v/>
      </c>
      <c r="B669" s="153"/>
      <c r="C669" s="21"/>
      <c r="D669" s="20" t="str">
        <f>IFERROR(VLOOKUP(FORMULACIÓN!C669,Lists!$A$2:$B$6,2,FALSE),"")</f>
        <v/>
      </c>
      <c r="E669" s="21"/>
      <c r="F669" s="21"/>
      <c r="G669" s="21"/>
      <c r="H669" s="21"/>
      <c r="I669" s="47"/>
      <c r="J669" s="104"/>
      <c r="K669" s="47"/>
      <c r="L669" s="21"/>
      <c r="M669" s="125"/>
      <c r="N669" s="24"/>
      <c r="O669" s="21"/>
      <c r="P669" s="21"/>
      <c r="Q669" s="21"/>
      <c r="R669" s="21"/>
      <c r="S669" s="21"/>
      <c r="T669" s="21"/>
      <c r="U669" s="21"/>
      <c r="V669" s="21"/>
      <c r="W669" s="21"/>
      <c r="X669" s="21" t="str">
        <f ca="1">IFERROR(IF($T669=Lists!$S$2,SUM(FORMULACIÓN!U669:W669),IF(FORMULACIÓN!$T669=Lists!$S$3,SUM(FORMULACIÓN!V669:W669),IF(FORMULACIÓN!$T669=Lists!$S$4,AVERAGE(FORMULACIÓN!V669:W669),IF(FORMULACIÓN!$T669=Lists!$S$5,OFFSET(U669,0,COUNTA(V669:W669)),IF(FORMULACIÓN!$T669=Lists!$S$6,AVERAGE(V669:W669),""))))),"")</f>
        <v/>
      </c>
      <c r="Y669" s="20" t="str">
        <f ca="1">IF($R669=Lists!$R$3,TEXT(FORMULACIÓN!X669,"00,00%"),IF(FORMULACIÓN!X669=0,0,TEXT(FORMULACIÓN!X669,"##.###")))</f>
        <v/>
      </c>
      <c r="Z669" s="93"/>
      <c r="AA669" s="94"/>
      <c r="AB669" s="95"/>
      <c r="AC669" s="95"/>
      <c r="AD669" s="95"/>
      <c r="AE669" s="95"/>
      <c r="AF669" s="95"/>
      <c r="AG669" s="95"/>
      <c r="AH669" s="95"/>
      <c r="AI669" s="95"/>
      <c r="AJ669" s="95"/>
      <c r="AK669" s="95"/>
      <c r="AL669" s="95"/>
      <c r="AM669" s="95"/>
      <c r="BD669" s="30"/>
      <c r="BE669" s="30"/>
      <c r="BF669" s="30"/>
      <c r="BG669" s="30"/>
      <c r="BH669" s="30"/>
      <c r="BI669" s="30"/>
      <c r="BJ669" s="30"/>
      <c r="BK669" s="30"/>
      <c r="BL669" s="30"/>
      <c r="BM669" s="30"/>
      <c r="BN669" s="105"/>
      <c r="BW669" s="1"/>
    </row>
    <row r="670" spans="1:75" s="32" customFormat="1" ht="15.6" hidden="1">
      <c r="A670" s="20" t="str">
        <f t="shared" si="10"/>
        <v/>
      </c>
      <c r="B670" s="153"/>
      <c r="C670" s="21"/>
      <c r="D670" s="20" t="str">
        <f>IFERROR(VLOOKUP(FORMULACIÓN!C670,Lists!$A$2:$B$6,2,FALSE),"")</f>
        <v/>
      </c>
      <c r="E670" s="21"/>
      <c r="F670" s="21"/>
      <c r="G670" s="21"/>
      <c r="H670" s="21"/>
      <c r="I670" s="47"/>
      <c r="J670" s="104"/>
      <c r="K670" s="47"/>
      <c r="L670" s="21"/>
      <c r="M670" s="125"/>
      <c r="N670" s="24"/>
      <c r="O670" s="21"/>
      <c r="P670" s="21"/>
      <c r="Q670" s="21"/>
      <c r="R670" s="21"/>
      <c r="S670" s="21"/>
      <c r="T670" s="21"/>
      <c r="U670" s="21"/>
      <c r="V670" s="21"/>
      <c r="W670" s="21"/>
      <c r="X670" s="21" t="str">
        <f ca="1">IFERROR(IF($T670=Lists!$S$2,SUM(FORMULACIÓN!U670:W670),IF(FORMULACIÓN!$T670=Lists!$S$3,SUM(FORMULACIÓN!V670:W670),IF(FORMULACIÓN!$T670=Lists!$S$4,AVERAGE(FORMULACIÓN!V670:W670),IF(FORMULACIÓN!$T670=Lists!$S$5,OFFSET(U670,0,COUNTA(V670:W670)),IF(FORMULACIÓN!$T670=Lists!$S$6,AVERAGE(V670:W670),""))))),"")</f>
        <v/>
      </c>
      <c r="Y670" s="20" t="str">
        <f ca="1">IF($R670=Lists!$R$3,TEXT(FORMULACIÓN!X670,"00,00%"),IF(FORMULACIÓN!X670=0,0,TEXT(FORMULACIÓN!X670,"##.###")))</f>
        <v/>
      </c>
      <c r="Z670" s="93"/>
      <c r="AA670" s="94"/>
      <c r="AB670" s="95"/>
      <c r="AC670" s="95"/>
      <c r="AD670" s="95"/>
      <c r="AE670" s="95"/>
      <c r="AF670" s="95"/>
      <c r="AG670" s="95"/>
      <c r="AH670" s="95"/>
      <c r="AI670" s="95"/>
      <c r="AJ670" s="95"/>
      <c r="AK670" s="95"/>
      <c r="AL670" s="95"/>
      <c r="AM670" s="95"/>
      <c r="BD670" s="30"/>
      <c r="BE670" s="30"/>
      <c r="BF670" s="30"/>
      <c r="BG670" s="30"/>
      <c r="BH670" s="30"/>
      <c r="BI670" s="30"/>
      <c r="BJ670" s="30"/>
      <c r="BK670" s="30"/>
      <c r="BL670" s="30"/>
      <c r="BM670" s="30"/>
      <c r="BN670" s="105"/>
      <c r="BW670" s="1"/>
    </row>
    <row r="671" spans="1:75" s="32" customFormat="1" ht="15.6" hidden="1">
      <c r="A671" s="20" t="str">
        <f t="shared" si="10"/>
        <v/>
      </c>
      <c r="B671" s="153"/>
      <c r="C671" s="21"/>
      <c r="D671" s="20" t="str">
        <f>IFERROR(VLOOKUP(FORMULACIÓN!C671,Lists!$A$2:$B$6,2,FALSE),"")</f>
        <v/>
      </c>
      <c r="E671" s="21"/>
      <c r="F671" s="21"/>
      <c r="G671" s="21"/>
      <c r="H671" s="21"/>
      <c r="I671" s="47"/>
      <c r="J671" s="104"/>
      <c r="K671" s="47"/>
      <c r="L671" s="21"/>
      <c r="M671" s="125"/>
      <c r="N671" s="24"/>
      <c r="O671" s="21"/>
      <c r="P671" s="21"/>
      <c r="Q671" s="21"/>
      <c r="R671" s="21"/>
      <c r="S671" s="21"/>
      <c r="T671" s="21"/>
      <c r="U671" s="21"/>
      <c r="V671" s="21"/>
      <c r="W671" s="21"/>
      <c r="X671" s="21" t="str">
        <f ca="1">IFERROR(IF($T671=Lists!$S$2,SUM(FORMULACIÓN!U671:W671),IF(FORMULACIÓN!$T671=Lists!$S$3,SUM(FORMULACIÓN!V671:W671),IF(FORMULACIÓN!$T671=Lists!$S$4,AVERAGE(FORMULACIÓN!V671:W671),IF(FORMULACIÓN!$T671=Lists!$S$5,OFFSET(U671,0,COUNTA(V671:W671)),IF(FORMULACIÓN!$T671=Lists!$S$6,AVERAGE(V671:W671),""))))),"")</f>
        <v/>
      </c>
      <c r="Y671" s="20" t="str">
        <f ca="1">IF($R671=Lists!$R$3,TEXT(FORMULACIÓN!X671,"00,00%"),IF(FORMULACIÓN!X671=0,0,TEXT(FORMULACIÓN!X671,"##.###")))</f>
        <v/>
      </c>
      <c r="Z671" s="93"/>
      <c r="AA671" s="94"/>
      <c r="AB671" s="95"/>
      <c r="AC671" s="95"/>
      <c r="AD671" s="95"/>
      <c r="AE671" s="95"/>
      <c r="AF671" s="95"/>
      <c r="AG671" s="95"/>
      <c r="AH671" s="95"/>
      <c r="AI671" s="95"/>
      <c r="AJ671" s="95"/>
      <c r="AK671" s="95"/>
      <c r="AL671" s="95"/>
      <c r="AM671" s="95"/>
      <c r="BD671" s="30"/>
      <c r="BE671" s="30"/>
      <c r="BF671" s="30"/>
      <c r="BG671" s="30"/>
      <c r="BH671" s="30"/>
      <c r="BI671" s="30"/>
      <c r="BJ671" s="30"/>
      <c r="BK671" s="30"/>
      <c r="BL671" s="30"/>
      <c r="BM671" s="30"/>
      <c r="BN671" s="105"/>
      <c r="BW671" s="1"/>
    </row>
    <row r="672" spans="1:75" s="32" customFormat="1" ht="15.6" hidden="1">
      <c r="A672" s="20" t="str">
        <f t="shared" si="10"/>
        <v/>
      </c>
      <c r="B672" s="153"/>
      <c r="C672" s="21"/>
      <c r="D672" s="20" t="str">
        <f>IFERROR(VLOOKUP(FORMULACIÓN!C672,Lists!$A$2:$B$6,2,FALSE),"")</f>
        <v/>
      </c>
      <c r="E672" s="21"/>
      <c r="F672" s="21"/>
      <c r="G672" s="21"/>
      <c r="H672" s="21"/>
      <c r="I672" s="47"/>
      <c r="J672" s="104"/>
      <c r="K672" s="47"/>
      <c r="L672" s="21"/>
      <c r="M672" s="125"/>
      <c r="N672" s="24"/>
      <c r="O672" s="21"/>
      <c r="P672" s="21"/>
      <c r="Q672" s="21"/>
      <c r="R672" s="21"/>
      <c r="S672" s="21"/>
      <c r="T672" s="21"/>
      <c r="U672" s="21"/>
      <c r="V672" s="21"/>
      <c r="W672" s="21"/>
      <c r="X672" s="21" t="str">
        <f ca="1">IFERROR(IF($T672=Lists!$S$2,SUM(FORMULACIÓN!U672:W672),IF(FORMULACIÓN!$T672=Lists!$S$3,SUM(FORMULACIÓN!V672:W672),IF(FORMULACIÓN!$T672=Lists!$S$4,AVERAGE(FORMULACIÓN!V672:W672),IF(FORMULACIÓN!$T672=Lists!$S$5,OFFSET(U672,0,COUNTA(V672:W672)),IF(FORMULACIÓN!$T672=Lists!$S$6,AVERAGE(V672:W672),""))))),"")</f>
        <v/>
      </c>
      <c r="Y672" s="20" t="str">
        <f ca="1">IF($R672=Lists!$R$3,TEXT(FORMULACIÓN!X672,"00,00%"),IF(FORMULACIÓN!X672=0,0,TEXT(FORMULACIÓN!X672,"##.###")))</f>
        <v/>
      </c>
      <c r="Z672" s="93"/>
      <c r="AA672" s="94"/>
      <c r="AB672" s="95"/>
      <c r="AC672" s="95"/>
      <c r="AD672" s="95"/>
      <c r="AE672" s="95"/>
      <c r="AF672" s="95"/>
      <c r="AG672" s="95"/>
      <c r="AH672" s="95"/>
      <c r="AI672" s="95"/>
      <c r="AJ672" s="95"/>
      <c r="AK672" s="95"/>
      <c r="AL672" s="95"/>
      <c r="AM672" s="95"/>
      <c r="BD672" s="30"/>
      <c r="BE672" s="30"/>
      <c r="BF672" s="30"/>
      <c r="BG672" s="30"/>
      <c r="BH672" s="30"/>
      <c r="BI672" s="30"/>
      <c r="BJ672" s="30"/>
      <c r="BK672" s="30"/>
      <c r="BL672" s="30"/>
      <c r="BM672" s="30"/>
      <c r="BN672" s="105"/>
      <c r="BW672" s="1"/>
    </row>
    <row r="673" spans="1:75" s="32" customFormat="1" ht="15.6" hidden="1">
      <c r="A673" s="20" t="str">
        <f t="shared" si="10"/>
        <v/>
      </c>
      <c r="B673" s="153"/>
      <c r="C673" s="21"/>
      <c r="D673" s="20" t="str">
        <f>IFERROR(VLOOKUP(FORMULACIÓN!C673,Lists!$A$2:$B$6,2,FALSE),"")</f>
        <v/>
      </c>
      <c r="E673" s="21"/>
      <c r="F673" s="21"/>
      <c r="G673" s="21"/>
      <c r="H673" s="21"/>
      <c r="I673" s="47"/>
      <c r="J673" s="104"/>
      <c r="K673" s="47"/>
      <c r="L673" s="21"/>
      <c r="M673" s="125"/>
      <c r="N673" s="24"/>
      <c r="O673" s="21"/>
      <c r="P673" s="21"/>
      <c r="Q673" s="21"/>
      <c r="R673" s="21"/>
      <c r="S673" s="21"/>
      <c r="T673" s="21"/>
      <c r="U673" s="21"/>
      <c r="V673" s="21"/>
      <c r="W673" s="21"/>
      <c r="X673" s="21" t="str">
        <f ca="1">IFERROR(IF($T673=Lists!$S$2,SUM(FORMULACIÓN!U673:W673),IF(FORMULACIÓN!$T673=Lists!$S$3,SUM(FORMULACIÓN!V673:W673),IF(FORMULACIÓN!$T673=Lists!$S$4,AVERAGE(FORMULACIÓN!V673:W673),IF(FORMULACIÓN!$T673=Lists!$S$5,OFFSET(U673,0,COUNTA(V673:W673)),IF(FORMULACIÓN!$T673=Lists!$S$6,AVERAGE(V673:W673),""))))),"")</f>
        <v/>
      </c>
      <c r="Y673" s="20" t="str">
        <f ca="1">IF($R673=Lists!$R$3,TEXT(FORMULACIÓN!X673,"00,00%"),IF(FORMULACIÓN!X673=0,0,TEXT(FORMULACIÓN!X673,"##.###")))</f>
        <v/>
      </c>
      <c r="Z673" s="93"/>
      <c r="AA673" s="94"/>
      <c r="AB673" s="95"/>
      <c r="AC673" s="95"/>
      <c r="AD673" s="95"/>
      <c r="AE673" s="95"/>
      <c r="AF673" s="95"/>
      <c r="AG673" s="95"/>
      <c r="AH673" s="95"/>
      <c r="AI673" s="95"/>
      <c r="AJ673" s="95"/>
      <c r="AK673" s="95"/>
      <c r="AL673" s="95"/>
      <c r="AM673" s="95"/>
      <c r="BD673" s="30"/>
      <c r="BE673" s="30"/>
      <c r="BF673" s="30"/>
      <c r="BG673" s="30"/>
      <c r="BH673" s="30"/>
      <c r="BI673" s="30"/>
      <c r="BJ673" s="30"/>
      <c r="BK673" s="30"/>
      <c r="BL673" s="30"/>
      <c r="BM673" s="30"/>
      <c r="BN673" s="105"/>
      <c r="BW673" s="1"/>
    </row>
    <row r="674" spans="1:75" s="32" customFormat="1" ht="15.6" hidden="1">
      <c r="A674" s="20" t="str">
        <f t="shared" si="10"/>
        <v/>
      </c>
      <c r="B674" s="153"/>
      <c r="C674" s="21"/>
      <c r="D674" s="20" t="str">
        <f>IFERROR(VLOOKUP(FORMULACIÓN!C674,Lists!$A$2:$B$6,2,FALSE),"")</f>
        <v/>
      </c>
      <c r="E674" s="21"/>
      <c r="F674" s="21"/>
      <c r="G674" s="21"/>
      <c r="H674" s="21"/>
      <c r="I674" s="47"/>
      <c r="J674" s="104"/>
      <c r="K674" s="47"/>
      <c r="L674" s="21"/>
      <c r="M674" s="125"/>
      <c r="N674" s="24"/>
      <c r="O674" s="21"/>
      <c r="P674" s="21"/>
      <c r="Q674" s="21"/>
      <c r="R674" s="21"/>
      <c r="S674" s="21"/>
      <c r="T674" s="21"/>
      <c r="U674" s="21"/>
      <c r="V674" s="21"/>
      <c r="W674" s="21"/>
      <c r="X674" s="21" t="str">
        <f ca="1">IFERROR(IF($T674=Lists!$S$2,SUM(FORMULACIÓN!U674:W674),IF(FORMULACIÓN!$T674=Lists!$S$3,SUM(FORMULACIÓN!V674:W674),IF(FORMULACIÓN!$T674=Lists!$S$4,AVERAGE(FORMULACIÓN!V674:W674),IF(FORMULACIÓN!$T674=Lists!$S$5,OFFSET(U674,0,COUNTA(V674:W674)),IF(FORMULACIÓN!$T674=Lists!$S$6,AVERAGE(V674:W674),""))))),"")</f>
        <v/>
      </c>
      <c r="Y674" s="20" t="str">
        <f ca="1">IF($R674=Lists!$R$3,TEXT(FORMULACIÓN!X674,"00,00%"),IF(FORMULACIÓN!X674=0,0,TEXT(FORMULACIÓN!X674,"##.###")))</f>
        <v/>
      </c>
      <c r="Z674" s="93"/>
      <c r="AA674" s="94"/>
      <c r="AB674" s="95"/>
      <c r="AC674" s="95"/>
      <c r="AD674" s="95"/>
      <c r="AE674" s="95"/>
      <c r="AF674" s="95"/>
      <c r="AG674" s="95"/>
      <c r="AH674" s="95"/>
      <c r="AI674" s="95"/>
      <c r="AJ674" s="95"/>
      <c r="AK674" s="95"/>
      <c r="AL674" s="95"/>
      <c r="AM674" s="95"/>
      <c r="BD674" s="30"/>
      <c r="BE674" s="30"/>
      <c r="BF674" s="30"/>
      <c r="BG674" s="30"/>
      <c r="BH674" s="30"/>
      <c r="BI674" s="30"/>
      <c r="BJ674" s="30"/>
      <c r="BK674" s="30"/>
      <c r="BL674" s="30"/>
      <c r="BM674" s="30"/>
      <c r="BN674" s="105"/>
      <c r="BW674" s="1"/>
    </row>
    <row r="675" spans="1:75" s="32" customFormat="1" ht="15.6" hidden="1">
      <c r="A675" s="20" t="str">
        <f t="shared" si="10"/>
        <v/>
      </c>
      <c r="B675" s="153"/>
      <c r="C675" s="21"/>
      <c r="D675" s="20" t="str">
        <f>IFERROR(VLOOKUP(FORMULACIÓN!C675,Lists!$A$2:$B$6,2,FALSE),"")</f>
        <v/>
      </c>
      <c r="E675" s="21"/>
      <c r="F675" s="21"/>
      <c r="G675" s="21"/>
      <c r="H675" s="21"/>
      <c r="I675" s="47"/>
      <c r="J675" s="104"/>
      <c r="K675" s="47"/>
      <c r="L675" s="21"/>
      <c r="M675" s="125"/>
      <c r="N675" s="24"/>
      <c r="O675" s="21"/>
      <c r="P675" s="21"/>
      <c r="Q675" s="21"/>
      <c r="R675" s="21"/>
      <c r="S675" s="21"/>
      <c r="T675" s="21"/>
      <c r="U675" s="21"/>
      <c r="V675" s="21"/>
      <c r="W675" s="21"/>
      <c r="X675" s="21" t="str">
        <f ca="1">IFERROR(IF($T675=Lists!$S$2,SUM(FORMULACIÓN!U675:W675),IF(FORMULACIÓN!$T675=Lists!$S$3,SUM(FORMULACIÓN!V675:W675),IF(FORMULACIÓN!$T675=Lists!$S$4,AVERAGE(FORMULACIÓN!V675:W675),IF(FORMULACIÓN!$T675=Lists!$S$5,OFFSET(U675,0,COUNTA(V675:W675)),IF(FORMULACIÓN!$T675=Lists!$S$6,AVERAGE(V675:W675),""))))),"")</f>
        <v/>
      </c>
      <c r="Y675" s="20" t="str">
        <f ca="1">IF($R675=Lists!$R$3,TEXT(FORMULACIÓN!X675,"00,00%"),IF(FORMULACIÓN!X675=0,0,TEXT(FORMULACIÓN!X675,"##.###")))</f>
        <v/>
      </c>
      <c r="Z675" s="93"/>
      <c r="AA675" s="94"/>
      <c r="AB675" s="95"/>
      <c r="AC675" s="95"/>
      <c r="AD675" s="95"/>
      <c r="AE675" s="95"/>
      <c r="AF675" s="95"/>
      <c r="AG675" s="95"/>
      <c r="AH675" s="95"/>
      <c r="AI675" s="95"/>
      <c r="AJ675" s="95"/>
      <c r="AK675" s="95"/>
      <c r="AL675" s="95"/>
      <c r="AM675" s="95"/>
      <c r="BD675" s="30"/>
      <c r="BE675" s="30"/>
      <c r="BF675" s="30"/>
      <c r="BG675" s="30"/>
      <c r="BH675" s="30"/>
      <c r="BI675" s="30"/>
      <c r="BJ675" s="30"/>
      <c r="BK675" s="30"/>
      <c r="BL675" s="30"/>
      <c r="BM675" s="30"/>
      <c r="BN675" s="105"/>
      <c r="BW675" s="1"/>
    </row>
    <row r="676" spans="1:75" s="32" customFormat="1" ht="15.6" hidden="1">
      <c r="A676" s="20" t="str">
        <f t="shared" si="10"/>
        <v/>
      </c>
      <c r="B676" s="153"/>
      <c r="C676" s="21"/>
      <c r="D676" s="20" t="str">
        <f>IFERROR(VLOOKUP(FORMULACIÓN!C676,Lists!$A$2:$B$6,2,FALSE),"")</f>
        <v/>
      </c>
      <c r="E676" s="21"/>
      <c r="F676" s="21"/>
      <c r="G676" s="21"/>
      <c r="H676" s="21"/>
      <c r="I676" s="47"/>
      <c r="J676" s="104"/>
      <c r="K676" s="47"/>
      <c r="L676" s="21"/>
      <c r="M676" s="125"/>
      <c r="N676" s="24"/>
      <c r="O676" s="21"/>
      <c r="P676" s="21"/>
      <c r="Q676" s="21"/>
      <c r="R676" s="21"/>
      <c r="S676" s="21"/>
      <c r="T676" s="21"/>
      <c r="U676" s="21"/>
      <c r="V676" s="21"/>
      <c r="W676" s="21"/>
      <c r="X676" s="21" t="str">
        <f ca="1">IFERROR(IF($T676=Lists!$S$2,SUM(FORMULACIÓN!U676:W676),IF(FORMULACIÓN!$T676=Lists!$S$3,SUM(FORMULACIÓN!V676:W676),IF(FORMULACIÓN!$T676=Lists!$S$4,AVERAGE(FORMULACIÓN!V676:W676),IF(FORMULACIÓN!$T676=Lists!$S$5,OFFSET(U676,0,COUNTA(V676:W676)),IF(FORMULACIÓN!$T676=Lists!$S$6,AVERAGE(V676:W676),""))))),"")</f>
        <v/>
      </c>
      <c r="Y676" s="20" t="str">
        <f ca="1">IF($R676=Lists!$R$3,TEXT(FORMULACIÓN!X676,"00,00%"),IF(FORMULACIÓN!X676=0,0,TEXT(FORMULACIÓN!X676,"##.###")))</f>
        <v/>
      </c>
      <c r="Z676" s="93"/>
      <c r="AA676" s="94"/>
      <c r="AB676" s="95"/>
      <c r="AC676" s="95"/>
      <c r="AD676" s="95"/>
      <c r="AE676" s="95"/>
      <c r="AF676" s="95"/>
      <c r="AG676" s="95"/>
      <c r="AH676" s="95"/>
      <c r="AI676" s="95"/>
      <c r="AJ676" s="95"/>
      <c r="AK676" s="95"/>
      <c r="AL676" s="95"/>
      <c r="AM676" s="95"/>
      <c r="BD676" s="30"/>
      <c r="BE676" s="30"/>
      <c r="BF676" s="30"/>
      <c r="BG676" s="30"/>
      <c r="BH676" s="30"/>
      <c r="BI676" s="30"/>
      <c r="BJ676" s="30"/>
      <c r="BK676" s="30"/>
      <c r="BL676" s="30"/>
      <c r="BM676" s="30"/>
      <c r="BN676" s="105"/>
      <c r="BW676" s="1"/>
    </row>
    <row r="677" spans="1:75" s="32" customFormat="1" ht="15.6" hidden="1">
      <c r="A677" s="20" t="str">
        <f t="shared" si="10"/>
        <v/>
      </c>
      <c r="B677" s="153"/>
      <c r="C677" s="21"/>
      <c r="D677" s="20" t="str">
        <f>IFERROR(VLOOKUP(FORMULACIÓN!C677,Lists!$A$2:$B$6,2,FALSE),"")</f>
        <v/>
      </c>
      <c r="E677" s="21"/>
      <c r="F677" s="21"/>
      <c r="G677" s="21"/>
      <c r="H677" s="21"/>
      <c r="I677" s="47"/>
      <c r="J677" s="104"/>
      <c r="K677" s="47"/>
      <c r="L677" s="21"/>
      <c r="M677" s="125"/>
      <c r="N677" s="24"/>
      <c r="O677" s="21"/>
      <c r="P677" s="21"/>
      <c r="Q677" s="21"/>
      <c r="R677" s="21"/>
      <c r="S677" s="21"/>
      <c r="T677" s="21"/>
      <c r="U677" s="21"/>
      <c r="V677" s="21"/>
      <c r="W677" s="21"/>
      <c r="X677" s="21" t="str">
        <f ca="1">IFERROR(IF($T677=Lists!$S$2,SUM(FORMULACIÓN!U677:W677),IF(FORMULACIÓN!$T677=Lists!$S$3,SUM(FORMULACIÓN!V677:W677),IF(FORMULACIÓN!$T677=Lists!$S$4,AVERAGE(FORMULACIÓN!V677:W677),IF(FORMULACIÓN!$T677=Lists!$S$5,OFFSET(U677,0,COUNTA(V677:W677)),IF(FORMULACIÓN!$T677=Lists!$S$6,AVERAGE(V677:W677),""))))),"")</f>
        <v/>
      </c>
      <c r="Y677" s="20" t="str">
        <f ca="1">IF($R677=Lists!$R$3,TEXT(FORMULACIÓN!X677,"00,00%"),IF(FORMULACIÓN!X677=0,0,TEXT(FORMULACIÓN!X677,"##.###")))</f>
        <v/>
      </c>
      <c r="Z677" s="93"/>
      <c r="AA677" s="94"/>
      <c r="AB677" s="95"/>
      <c r="AC677" s="95"/>
      <c r="AD677" s="95"/>
      <c r="AE677" s="95"/>
      <c r="AF677" s="95"/>
      <c r="AG677" s="95"/>
      <c r="AH677" s="95"/>
      <c r="AI677" s="95"/>
      <c r="AJ677" s="95"/>
      <c r="AK677" s="95"/>
      <c r="AL677" s="95"/>
      <c r="AM677" s="95"/>
      <c r="BD677" s="30"/>
      <c r="BE677" s="30"/>
      <c r="BF677" s="30"/>
      <c r="BG677" s="30"/>
      <c r="BH677" s="30"/>
      <c r="BI677" s="30"/>
      <c r="BJ677" s="30"/>
      <c r="BK677" s="30"/>
      <c r="BL677" s="30"/>
      <c r="BM677" s="30"/>
      <c r="BN677" s="105"/>
      <c r="BW677" s="1"/>
    </row>
    <row r="678" spans="1:75" s="32" customFormat="1" ht="15.6" hidden="1">
      <c r="A678" s="20" t="str">
        <f t="shared" si="10"/>
        <v/>
      </c>
      <c r="B678" s="153"/>
      <c r="C678" s="21"/>
      <c r="D678" s="20" t="str">
        <f>IFERROR(VLOOKUP(FORMULACIÓN!C678,Lists!$A$2:$B$6,2,FALSE),"")</f>
        <v/>
      </c>
      <c r="E678" s="21"/>
      <c r="F678" s="21"/>
      <c r="G678" s="21"/>
      <c r="H678" s="21"/>
      <c r="I678" s="47"/>
      <c r="J678" s="104"/>
      <c r="K678" s="47"/>
      <c r="L678" s="21"/>
      <c r="M678" s="125"/>
      <c r="N678" s="24"/>
      <c r="O678" s="21"/>
      <c r="P678" s="21"/>
      <c r="Q678" s="21"/>
      <c r="R678" s="21"/>
      <c r="S678" s="21"/>
      <c r="T678" s="21"/>
      <c r="U678" s="21"/>
      <c r="V678" s="21"/>
      <c r="W678" s="21"/>
      <c r="X678" s="21" t="str">
        <f ca="1">IFERROR(IF($T678=Lists!$S$2,SUM(FORMULACIÓN!U678:W678),IF(FORMULACIÓN!$T678=Lists!$S$3,SUM(FORMULACIÓN!V678:W678),IF(FORMULACIÓN!$T678=Lists!$S$4,AVERAGE(FORMULACIÓN!V678:W678),IF(FORMULACIÓN!$T678=Lists!$S$5,OFFSET(U678,0,COUNTA(V678:W678)),IF(FORMULACIÓN!$T678=Lists!$S$6,AVERAGE(V678:W678),""))))),"")</f>
        <v/>
      </c>
      <c r="Y678" s="20" t="str">
        <f ca="1">IF($R678=Lists!$R$3,TEXT(FORMULACIÓN!X678,"00,00%"),IF(FORMULACIÓN!X678=0,0,TEXT(FORMULACIÓN!X678,"##.###")))</f>
        <v/>
      </c>
      <c r="Z678" s="93"/>
      <c r="AA678" s="94"/>
      <c r="AB678" s="95"/>
      <c r="AC678" s="95"/>
      <c r="AD678" s="95"/>
      <c r="AE678" s="95"/>
      <c r="AF678" s="95"/>
      <c r="AG678" s="95"/>
      <c r="AH678" s="95"/>
      <c r="AI678" s="95"/>
      <c r="AJ678" s="95"/>
      <c r="AK678" s="95"/>
      <c r="AL678" s="95"/>
      <c r="AM678" s="95"/>
      <c r="BD678" s="30"/>
      <c r="BE678" s="30"/>
      <c r="BF678" s="30"/>
      <c r="BG678" s="30"/>
      <c r="BH678" s="30"/>
      <c r="BI678" s="30"/>
      <c r="BJ678" s="30"/>
      <c r="BK678" s="30"/>
      <c r="BL678" s="30"/>
      <c r="BM678" s="30"/>
      <c r="BN678" s="105"/>
      <c r="BW678" s="1"/>
    </row>
    <row r="679" spans="1:75" s="32" customFormat="1" ht="15.6" hidden="1">
      <c r="A679" s="20" t="str">
        <f t="shared" si="10"/>
        <v/>
      </c>
      <c r="B679" s="153"/>
      <c r="C679" s="21"/>
      <c r="D679" s="20" t="str">
        <f>IFERROR(VLOOKUP(FORMULACIÓN!C679,Lists!$A$2:$B$6,2,FALSE),"")</f>
        <v/>
      </c>
      <c r="E679" s="21"/>
      <c r="F679" s="21"/>
      <c r="G679" s="21"/>
      <c r="H679" s="21"/>
      <c r="I679" s="47"/>
      <c r="J679" s="104"/>
      <c r="K679" s="47"/>
      <c r="L679" s="21"/>
      <c r="M679" s="125"/>
      <c r="N679" s="24"/>
      <c r="O679" s="21"/>
      <c r="P679" s="21"/>
      <c r="Q679" s="21"/>
      <c r="R679" s="21"/>
      <c r="S679" s="21"/>
      <c r="T679" s="21"/>
      <c r="U679" s="21"/>
      <c r="V679" s="21"/>
      <c r="W679" s="21"/>
      <c r="X679" s="21" t="str">
        <f ca="1">IFERROR(IF($T679=Lists!$S$2,SUM(FORMULACIÓN!U679:W679),IF(FORMULACIÓN!$T679=Lists!$S$3,SUM(FORMULACIÓN!V679:W679),IF(FORMULACIÓN!$T679=Lists!$S$4,AVERAGE(FORMULACIÓN!V679:W679),IF(FORMULACIÓN!$T679=Lists!$S$5,OFFSET(U679,0,COUNTA(V679:W679)),IF(FORMULACIÓN!$T679=Lists!$S$6,AVERAGE(V679:W679),""))))),"")</f>
        <v/>
      </c>
      <c r="Y679" s="20" t="str">
        <f ca="1">IF($R679=Lists!$R$3,TEXT(FORMULACIÓN!X679,"00,00%"),IF(FORMULACIÓN!X679=0,0,TEXT(FORMULACIÓN!X679,"##.###")))</f>
        <v/>
      </c>
      <c r="Z679" s="93"/>
      <c r="AA679" s="94"/>
      <c r="AB679" s="95"/>
      <c r="AC679" s="95"/>
      <c r="AD679" s="95"/>
      <c r="AE679" s="95"/>
      <c r="AF679" s="95"/>
      <c r="AG679" s="95"/>
      <c r="AH679" s="95"/>
      <c r="AI679" s="95"/>
      <c r="AJ679" s="95"/>
      <c r="AK679" s="95"/>
      <c r="AL679" s="95"/>
      <c r="AM679" s="95"/>
      <c r="BD679" s="30"/>
      <c r="BE679" s="30"/>
      <c r="BF679" s="30"/>
      <c r="BG679" s="30"/>
      <c r="BH679" s="30"/>
      <c r="BI679" s="30"/>
      <c r="BJ679" s="30"/>
      <c r="BK679" s="30"/>
      <c r="BL679" s="30"/>
      <c r="BM679" s="30"/>
      <c r="BN679" s="105"/>
      <c r="BW679" s="1"/>
    </row>
    <row r="680" spans="1:75" s="32" customFormat="1" ht="15.6" hidden="1">
      <c r="A680" s="20" t="str">
        <f t="shared" si="10"/>
        <v/>
      </c>
      <c r="B680" s="153"/>
      <c r="C680" s="21"/>
      <c r="D680" s="20" t="str">
        <f>IFERROR(VLOOKUP(FORMULACIÓN!C680,Lists!$A$2:$B$6,2,FALSE),"")</f>
        <v/>
      </c>
      <c r="E680" s="21"/>
      <c r="F680" s="21"/>
      <c r="G680" s="21"/>
      <c r="H680" s="21"/>
      <c r="I680" s="47"/>
      <c r="J680" s="104"/>
      <c r="K680" s="47"/>
      <c r="L680" s="21"/>
      <c r="M680" s="125"/>
      <c r="N680" s="24"/>
      <c r="O680" s="21"/>
      <c r="P680" s="21"/>
      <c r="Q680" s="21"/>
      <c r="R680" s="21"/>
      <c r="S680" s="21"/>
      <c r="T680" s="21"/>
      <c r="U680" s="21"/>
      <c r="V680" s="21"/>
      <c r="W680" s="21"/>
      <c r="X680" s="21" t="str">
        <f ca="1">IFERROR(IF($T680=Lists!$S$2,SUM(FORMULACIÓN!U680:W680),IF(FORMULACIÓN!$T680=Lists!$S$3,SUM(FORMULACIÓN!V680:W680),IF(FORMULACIÓN!$T680=Lists!$S$4,AVERAGE(FORMULACIÓN!V680:W680),IF(FORMULACIÓN!$T680=Lists!$S$5,OFFSET(U680,0,COUNTA(V680:W680)),IF(FORMULACIÓN!$T680=Lists!$S$6,AVERAGE(V680:W680),""))))),"")</f>
        <v/>
      </c>
      <c r="Y680" s="20" t="str">
        <f ca="1">IF($R680=Lists!$R$3,TEXT(FORMULACIÓN!X680,"00,00%"),IF(FORMULACIÓN!X680=0,0,TEXT(FORMULACIÓN!X680,"##.###")))</f>
        <v/>
      </c>
      <c r="Z680" s="93"/>
      <c r="AA680" s="94"/>
      <c r="AB680" s="95"/>
      <c r="AC680" s="95"/>
      <c r="AD680" s="95"/>
      <c r="AE680" s="95"/>
      <c r="AF680" s="95"/>
      <c r="AG680" s="95"/>
      <c r="AH680" s="95"/>
      <c r="AI680" s="95"/>
      <c r="AJ680" s="95"/>
      <c r="AK680" s="95"/>
      <c r="AL680" s="95"/>
      <c r="AM680" s="95"/>
      <c r="BD680" s="30"/>
      <c r="BE680" s="30"/>
      <c r="BF680" s="30"/>
      <c r="BG680" s="30"/>
      <c r="BH680" s="30"/>
      <c r="BI680" s="30"/>
      <c r="BJ680" s="30"/>
      <c r="BK680" s="30"/>
      <c r="BL680" s="30"/>
      <c r="BM680" s="30"/>
      <c r="BN680" s="105"/>
      <c r="BW680" s="1"/>
    </row>
    <row r="681" spans="1:75" s="32" customFormat="1" ht="15.6" hidden="1">
      <c r="A681" s="20" t="str">
        <f t="shared" si="10"/>
        <v/>
      </c>
      <c r="B681" s="153"/>
      <c r="C681" s="21"/>
      <c r="D681" s="20" t="str">
        <f>IFERROR(VLOOKUP(FORMULACIÓN!C681,Lists!$A$2:$B$6,2,FALSE),"")</f>
        <v/>
      </c>
      <c r="E681" s="21"/>
      <c r="F681" s="21"/>
      <c r="G681" s="21"/>
      <c r="H681" s="21"/>
      <c r="I681" s="47"/>
      <c r="J681" s="104"/>
      <c r="K681" s="47"/>
      <c r="L681" s="21"/>
      <c r="M681" s="125"/>
      <c r="N681" s="24"/>
      <c r="O681" s="21"/>
      <c r="P681" s="21"/>
      <c r="Q681" s="21"/>
      <c r="R681" s="21"/>
      <c r="S681" s="21"/>
      <c r="T681" s="21"/>
      <c r="U681" s="21"/>
      <c r="V681" s="21"/>
      <c r="W681" s="21"/>
      <c r="X681" s="21" t="str">
        <f ca="1">IFERROR(IF($T681=Lists!$S$2,SUM(FORMULACIÓN!U681:W681),IF(FORMULACIÓN!$T681=Lists!$S$3,SUM(FORMULACIÓN!V681:W681),IF(FORMULACIÓN!$T681=Lists!$S$4,AVERAGE(FORMULACIÓN!V681:W681),IF(FORMULACIÓN!$T681=Lists!$S$5,OFFSET(U681,0,COUNTA(V681:W681)),IF(FORMULACIÓN!$T681=Lists!$S$6,AVERAGE(V681:W681),""))))),"")</f>
        <v/>
      </c>
      <c r="Y681" s="20" t="str">
        <f ca="1">IF($R681=Lists!$R$3,TEXT(FORMULACIÓN!X681,"00,00%"),IF(FORMULACIÓN!X681=0,0,TEXT(FORMULACIÓN!X681,"##.###")))</f>
        <v/>
      </c>
      <c r="Z681" s="93"/>
      <c r="AA681" s="94"/>
      <c r="AB681" s="95"/>
      <c r="AC681" s="95"/>
      <c r="AD681" s="95"/>
      <c r="AE681" s="95"/>
      <c r="AF681" s="95"/>
      <c r="AG681" s="95"/>
      <c r="AH681" s="95"/>
      <c r="AI681" s="95"/>
      <c r="AJ681" s="95"/>
      <c r="AK681" s="95"/>
      <c r="AL681" s="95"/>
      <c r="AM681" s="95"/>
      <c r="BD681" s="30"/>
      <c r="BE681" s="30"/>
      <c r="BF681" s="30"/>
      <c r="BG681" s="30"/>
      <c r="BH681" s="30"/>
      <c r="BI681" s="30"/>
      <c r="BJ681" s="30"/>
      <c r="BK681" s="30"/>
      <c r="BL681" s="30"/>
      <c r="BM681" s="30"/>
      <c r="BN681" s="105"/>
      <c r="BW681" s="1"/>
    </row>
    <row r="682" spans="1:75" s="32" customFormat="1" ht="15.6" hidden="1">
      <c r="A682" s="20" t="str">
        <f t="shared" si="10"/>
        <v/>
      </c>
      <c r="B682" s="153"/>
      <c r="C682" s="21"/>
      <c r="D682" s="20" t="str">
        <f>IFERROR(VLOOKUP(FORMULACIÓN!C682,Lists!$A$2:$B$6,2,FALSE),"")</f>
        <v/>
      </c>
      <c r="E682" s="21"/>
      <c r="F682" s="21"/>
      <c r="G682" s="21"/>
      <c r="H682" s="21"/>
      <c r="I682" s="47"/>
      <c r="J682" s="104"/>
      <c r="K682" s="47"/>
      <c r="L682" s="21"/>
      <c r="M682" s="125"/>
      <c r="N682" s="24"/>
      <c r="O682" s="21"/>
      <c r="P682" s="21"/>
      <c r="Q682" s="21"/>
      <c r="R682" s="21"/>
      <c r="S682" s="21"/>
      <c r="T682" s="21"/>
      <c r="U682" s="21"/>
      <c r="V682" s="21"/>
      <c r="W682" s="21"/>
      <c r="X682" s="21" t="str">
        <f ca="1">IFERROR(IF($T682=Lists!$S$2,SUM(FORMULACIÓN!U682:W682),IF(FORMULACIÓN!$T682=Lists!$S$3,SUM(FORMULACIÓN!V682:W682),IF(FORMULACIÓN!$T682=Lists!$S$4,AVERAGE(FORMULACIÓN!V682:W682),IF(FORMULACIÓN!$T682=Lists!$S$5,OFFSET(U682,0,COUNTA(V682:W682)),IF(FORMULACIÓN!$T682=Lists!$S$6,AVERAGE(V682:W682),""))))),"")</f>
        <v/>
      </c>
      <c r="Y682" s="20" t="str">
        <f ca="1">IF($R682=Lists!$R$3,TEXT(FORMULACIÓN!X682,"00,00%"),IF(FORMULACIÓN!X682=0,0,TEXT(FORMULACIÓN!X682,"##.###")))</f>
        <v/>
      </c>
      <c r="Z682" s="93"/>
      <c r="AA682" s="94"/>
      <c r="AB682" s="95"/>
      <c r="AC682" s="95"/>
      <c r="AD682" s="95"/>
      <c r="AE682" s="95"/>
      <c r="AF682" s="95"/>
      <c r="AG682" s="95"/>
      <c r="AH682" s="95"/>
      <c r="AI682" s="95"/>
      <c r="AJ682" s="95"/>
      <c r="AK682" s="95"/>
      <c r="AL682" s="95"/>
      <c r="AM682" s="95"/>
      <c r="BD682" s="30"/>
      <c r="BE682" s="30"/>
      <c r="BF682" s="30"/>
      <c r="BG682" s="30"/>
      <c r="BH682" s="30"/>
      <c r="BI682" s="30"/>
      <c r="BJ682" s="30"/>
      <c r="BK682" s="30"/>
      <c r="BL682" s="30"/>
      <c r="BM682" s="30"/>
      <c r="BN682" s="105"/>
      <c r="BW682" s="1"/>
    </row>
    <row r="683" spans="1:75" s="32" customFormat="1" ht="15.6" hidden="1">
      <c r="A683" s="20" t="str">
        <f t="shared" si="10"/>
        <v/>
      </c>
      <c r="B683" s="153"/>
      <c r="C683" s="21"/>
      <c r="D683" s="20" t="str">
        <f>IFERROR(VLOOKUP(FORMULACIÓN!C683,Lists!$A$2:$B$6,2,FALSE),"")</f>
        <v/>
      </c>
      <c r="E683" s="21"/>
      <c r="F683" s="21"/>
      <c r="G683" s="21"/>
      <c r="H683" s="21"/>
      <c r="I683" s="47"/>
      <c r="J683" s="104"/>
      <c r="K683" s="47"/>
      <c r="L683" s="21"/>
      <c r="M683" s="125"/>
      <c r="N683" s="24"/>
      <c r="O683" s="21"/>
      <c r="P683" s="21"/>
      <c r="Q683" s="21"/>
      <c r="R683" s="21"/>
      <c r="S683" s="21"/>
      <c r="T683" s="21"/>
      <c r="U683" s="21"/>
      <c r="V683" s="21"/>
      <c r="W683" s="21"/>
      <c r="X683" s="21" t="str">
        <f ca="1">IFERROR(IF($T683=Lists!$S$2,SUM(FORMULACIÓN!U683:W683),IF(FORMULACIÓN!$T683=Lists!$S$3,SUM(FORMULACIÓN!V683:W683),IF(FORMULACIÓN!$T683=Lists!$S$4,AVERAGE(FORMULACIÓN!V683:W683),IF(FORMULACIÓN!$T683=Lists!$S$5,OFFSET(U683,0,COUNTA(V683:W683)),IF(FORMULACIÓN!$T683=Lists!$S$6,AVERAGE(V683:W683),""))))),"")</f>
        <v/>
      </c>
      <c r="Y683" s="20" t="str">
        <f ca="1">IF($R683=Lists!$R$3,TEXT(FORMULACIÓN!X683,"00,00%"),IF(FORMULACIÓN!X683=0,0,TEXT(FORMULACIÓN!X683,"##.###")))</f>
        <v/>
      </c>
      <c r="Z683" s="93"/>
      <c r="AA683" s="94"/>
      <c r="AB683" s="95"/>
      <c r="AC683" s="95"/>
      <c r="AD683" s="95"/>
      <c r="AE683" s="95"/>
      <c r="AF683" s="95"/>
      <c r="AG683" s="95"/>
      <c r="AH683" s="95"/>
      <c r="AI683" s="95"/>
      <c r="AJ683" s="95"/>
      <c r="AK683" s="95"/>
      <c r="AL683" s="95"/>
      <c r="AM683" s="95"/>
      <c r="BD683" s="30"/>
      <c r="BE683" s="30"/>
      <c r="BF683" s="30"/>
      <c r="BG683" s="30"/>
      <c r="BH683" s="30"/>
      <c r="BI683" s="30"/>
      <c r="BJ683" s="30"/>
      <c r="BK683" s="30"/>
      <c r="BL683" s="30"/>
      <c r="BM683" s="30"/>
      <c r="BN683" s="105"/>
      <c r="BW683" s="1"/>
    </row>
    <row r="684" spans="1:75" s="32" customFormat="1" ht="15.6" hidden="1">
      <c r="A684" s="20" t="str">
        <f t="shared" si="10"/>
        <v/>
      </c>
      <c r="B684" s="153"/>
      <c r="C684" s="21"/>
      <c r="D684" s="20" t="str">
        <f>IFERROR(VLOOKUP(FORMULACIÓN!C684,Lists!$A$2:$B$6,2,FALSE),"")</f>
        <v/>
      </c>
      <c r="E684" s="21"/>
      <c r="F684" s="21"/>
      <c r="G684" s="21"/>
      <c r="H684" s="21"/>
      <c r="I684" s="47"/>
      <c r="J684" s="104"/>
      <c r="K684" s="47"/>
      <c r="L684" s="21"/>
      <c r="M684" s="125"/>
      <c r="N684" s="24"/>
      <c r="O684" s="21"/>
      <c r="P684" s="21"/>
      <c r="Q684" s="21"/>
      <c r="R684" s="21"/>
      <c r="S684" s="21"/>
      <c r="T684" s="21"/>
      <c r="U684" s="21"/>
      <c r="V684" s="21"/>
      <c r="W684" s="21"/>
      <c r="X684" s="21" t="str">
        <f ca="1">IFERROR(IF($T684=Lists!$S$2,SUM(FORMULACIÓN!U684:W684),IF(FORMULACIÓN!$T684=Lists!$S$3,SUM(FORMULACIÓN!V684:W684),IF(FORMULACIÓN!$T684=Lists!$S$4,AVERAGE(FORMULACIÓN!V684:W684),IF(FORMULACIÓN!$T684=Lists!$S$5,OFFSET(U684,0,COUNTA(V684:W684)),IF(FORMULACIÓN!$T684=Lists!$S$6,AVERAGE(V684:W684),""))))),"")</f>
        <v/>
      </c>
      <c r="Y684" s="20" t="str">
        <f ca="1">IF($R684=Lists!$R$3,TEXT(FORMULACIÓN!X684,"00,00%"),IF(FORMULACIÓN!X684=0,0,TEXT(FORMULACIÓN!X684,"##.###")))</f>
        <v/>
      </c>
      <c r="Z684" s="93"/>
      <c r="AA684" s="94"/>
      <c r="AB684" s="95"/>
      <c r="AC684" s="95"/>
      <c r="AD684" s="95"/>
      <c r="AE684" s="95"/>
      <c r="AF684" s="95"/>
      <c r="AG684" s="95"/>
      <c r="AH684" s="95"/>
      <c r="AI684" s="95"/>
      <c r="AJ684" s="95"/>
      <c r="AK684" s="95"/>
      <c r="AL684" s="95"/>
      <c r="AM684" s="95"/>
      <c r="BD684" s="30"/>
      <c r="BE684" s="30"/>
      <c r="BF684" s="30"/>
      <c r="BG684" s="30"/>
      <c r="BH684" s="30"/>
      <c r="BI684" s="30"/>
      <c r="BJ684" s="30"/>
      <c r="BK684" s="30"/>
      <c r="BL684" s="30"/>
      <c r="BM684" s="30"/>
      <c r="BN684" s="105"/>
      <c r="BW684" s="1"/>
    </row>
    <row r="685" spans="1:75" s="32" customFormat="1" ht="15.6" hidden="1">
      <c r="A685" s="20" t="str">
        <f t="shared" si="10"/>
        <v/>
      </c>
      <c r="B685" s="153"/>
      <c r="C685" s="21"/>
      <c r="D685" s="20" t="str">
        <f>IFERROR(VLOOKUP(FORMULACIÓN!C685,Lists!$A$2:$B$6,2,FALSE),"")</f>
        <v/>
      </c>
      <c r="E685" s="21"/>
      <c r="F685" s="21"/>
      <c r="G685" s="21"/>
      <c r="H685" s="21"/>
      <c r="I685" s="47"/>
      <c r="J685" s="104"/>
      <c r="K685" s="47"/>
      <c r="L685" s="21"/>
      <c r="M685" s="125"/>
      <c r="N685" s="24"/>
      <c r="O685" s="21"/>
      <c r="P685" s="21"/>
      <c r="Q685" s="21"/>
      <c r="R685" s="21"/>
      <c r="S685" s="21"/>
      <c r="T685" s="21"/>
      <c r="U685" s="21"/>
      <c r="V685" s="21"/>
      <c r="W685" s="21"/>
      <c r="X685" s="21" t="str">
        <f ca="1">IFERROR(IF($T685=Lists!$S$2,SUM(FORMULACIÓN!U685:W685),IF(FORMULACIÓN!$T685=Lists!$S$3,SUM(FORMULACIÓN!V685:W685),IF(FORMULACIÓN!$T685=Lists!$S$4,AVERAGE(FORMULACIÓN!V685:W685),IF(FORMULACIÓN!$T685=Lists!$S$5,OFFSET(U685,0,COUNTA(V685:W685)),IF(FORMULACIÓN!$T685=Lists!$S$6,AVERAGE(V685:W685),""))))),"")</f>
        <v/>
      </c>
      <c r="Y685" s="20" t="str">
        <f ca="1">IF($R685=Lists!$R$3,TEXT(FORMULACIÓN!X685,"00,00%"),IF(FORMULACIÓN!X685=0,0,TEXT(FORMULACIÓN!X685,"##.###")))</f>
        <v/>
      </c>
      <c r="Z685" s="93"/>
      <c r="AA685" s="94"/>
      <c r="AB685" s="95"/>
      <c r="AC685" s="95"/>
      <c r="AD685" s="95"/>
      <c r="AE685" s="95"/>
      <c r="AF685" s="95"/>
      <c r="AG685" s="95"/>
      <c r="AH685" s="95"/>
      <c r="AI685" s="95"/>
      <c r="AJ685" s="95"/>
      <c r="AK685" s="95"/>
      <c r="AL685" s="95"/>
      <c r="AM685" s="95"/>
      <c r="BD685" s="30"/>
      <c r="BE685" s="30"/>
      <c r="BF685" s="30"/>
      <c r="BG685" s="30"/>
      <c r="BH685" s="30"/>
      <c r="BI685" s="30"/>
      <c r="BJ685" s="30"/>
      <c r="BK685" s="30"/>
      <c r="BL685" s="30"/>
      <c r="BM685" s="30"/>
      <c r="BN685" s="105"/>
      <c r="BW685" s="1"/>
    </row>
    <row r="686" spans="1:75" s="32" customFormat="1" ht="15.6" hidden="1">
      <c r="A686" s="20" t="str">
        <f t="shared" si="10"/>
        <v/>
      </c>
      <c r="B686" s="153"/>
      <c r="C686" s="21"/>
      <c r="D686" s="20" t="str">
        <f>IFERROR(VLOOKUP(FORMULACIÓN!C686,Lists!$A$2:$B$6,2,FALSE),"")</f>
        <v/>
      </c>
      <c r="E686" s="21"/>
      <c r="F686" s="21"/>
      <c r="G686" s="21"/>
      <c r="H686" s="21"/>
      <c r="I686" s="47"/>
      <c r="J686" s="104"/>
      <c r="K686" s="47"/>
      <c r="L686" s="21"/>
      <c r="M686" s="125"/>
      <c r="N686" s="24"/>
      <c r="O686" s="21"/>
      <c r="P686" s="21"/>
      <c r="Q686" s="21"/>
      <c r="R686" s="21"/>
      <c r="S686" s="21"/>
      <c r="T686" s="21"/>
      <c r="U686" s="21"/>
      <c r="V686" s="21"/>
      <c r="W686" s="21"/>
      <c r="X686" s="21" t="str">
        <f ca="1">IFERROR(IF($T686=Lists!$S$2,SUM(FORMULACIÓN!U686:W686),IF(FORMULACIÓN!$T686=Lists!$S$3,SUM(FORMULACIÓN!V686:W686),IF(FORMULACIÓN!$T686=Lists!$S$4,AVERAGE(FORMULACIÓN!V686:W686),IF(FORMULACIÓN!$T686=Lists!$S$5,OFFSET(U686,0,COUNTA(V686:W686)),IF(FORMULACIÓN!$T686=Lists!$S$6,AVERAGE(V686:W686),""))))),"")</f>
        <v/>
      </c>
      <c r="Y686" s="20" t="str">
        <f ca="1">IF($R686=Lists!$R$3,TEXT(FORMULACIÓN!X686,"00,00%"),IF(FORMULACIÓN!X686=0,0,TEXT(FORMULACIÓN!X686,"##.###")))</f>
        <v/>
      </c>
      <c r="Z686" s="93"/>
      <c r="AA686" s="94"/>
      <c r="AB686" s="95"/>
      <c r="AC686" s="95"/>
      <c r="AD686" s="95"/>
      <c r="AE686" s="95"/>
      <c r="AF686" s="95"/>
      <c r="AG686" s="95"/>
      <c r="AH686" s="95"/>
      <c r="AI686" s="95"/>
      <c r="AJ686" s="95"/>
      <c r="AK686" s="95"/>
      <c r="AL686" s="95"/>
      <c r="AM686" s="95"/>
      <c r="BD686" s="30"/>
      <c r="BE686" s="30"/>
      <c r="BF686" s="30"/>
      <c r="BG686" s="30"/>
      <c r="BH686" s="30"/>
      <c r="BI686" s="30"/>
      <c r="BJ686" s="30"/>
      <c r="BK686" s="30"/>
      <c r="BL686" s="30"/>
      <c r="BM686" s="30"/>
      <c r="BN686" s="105"/>
      <c r="BW686" s="1"/>
    </row>
    <row r="687" spans="1:75" s="32" customFormat="1" ht="15.6" hidden="1">
      <c r="A687" s="20" t="str">
        <f t="shared" si="10"/>
        <v/>
      </c>
      <c r="B687" s="153"/>
      <c r="C687" s="21"/>
      <c r="D687" s="20" t="str">
        <f>IFERROR(VLOOKUP(FORMULACIÓN!C687,Lists!$A$2:$B$6,2,FALSE),"")</f>
        <v/>
      </c>
      <c r="E687" s="21"/>
      <c r="F687" s="21"/>
      <c r="G687" s="21"/>
      <c r="H687" s="21"/>
      <c r="I687" s="47"/>
      <c r="J687" s="104"/>
      <c r="K687" s="47"/>
      <c r="L687" s="21"/>
      <c r="M687" s="125"/>
      <c r="N687" s="24"/>
      <c r="O687" s="21"/>
      <c r="P687" s="21"/>
      <c r="Q687" s="21"/>
      <c r="R687" s="21"/>
      <c r="S687" s="21"/>
      <c r="T687" s="21"/>
      <c r="U687" s="21"/>
      <c r="V687" s="21"/>
      <c r="W687" s="21"/>
      <c r="X687" s="21" t="str">
        <f ca="1">IFERROR(IF($T687=Lists!$S$2,SUM(FORMULACIÓN!U687:W687),IF(FORMULACIÓN!$T687=Lists!$S$3,SUM(FORMULACIÓN!V687:W687),IF(FORMULACIÓN!$T687=Lists!$S$4,AVERAGE(FORMULACIÓN!V687:W687),IF(FORMULACIÓN!$T687=Lists!$S$5,OFFSET(U687,0,COUNTA(V687:W687)),IF(FORMULACIÓN!$T687=Lists!$S$6,AVERAGE(V687:W687),""))))),"")</f>
        <v/>
      </c>
      <c r="Y687" s="20" t="str">
        <f ca="1">IF($R687=Lists!$R$3,TEXT(FORMULACIÓN!X687,"00,00%"),IF(FORMULACIÓN!X687=0,0,TEXT(FORMULACIÓN!X687,"##.###")))</f>
        <v/>
      </c>
      <c r="Z687" s="93"/>
      <c r="AA687" s="94"/>
      <c r="AB687" s="95"/>
      <c r="AC687" s="95"/>
      <c r="AD687" s="95"/>
      <c r="AE687" s="95"/>
      <c r="AF687" s="95"/>
      <c r="AG687" s="95"/>
      <c r="AH687" s="95"/>
      <c r="AI687" s="95"/>
      <c r="AJ687" s="95"/>
      <c r="AK687" s="95"/>
      <c r="AL687" s="95"/>
      <c r="AM687" s="95"/>
      <c r="BD687" s="30"/>
      <c r="BE687" s="30"/>
      <c r="BF687" s="30"/>
      <c r="BG687" s="30"/>
      <c r="BH687" s="30"/>
      <c r="BI687" s="30"/>
      <c r="BJ687" s="30"/>
      <c r="BK687" s="30"/>
      <c r="BL687" s="30"/>
      <c r="BM687" s="30"/>
      <c r="BN687" s="105"/>
      <c r="BW687" s="1"/>
    </row>
    <row r="688" spans="1:75" s="32" customFormat="1" ht="15.6" hidden="1">
      <c r="A688" s="20" t="str">
        <f t="shared" si="10"/>
        <v/>
      </c>
      <c r="B688" s="153"/>
      <c r="C688" s="21"/>
      <c r="D688" s="20" t="str">
        <f>IFERROR(VLOOKUP(FORMULACIÓN!C688,Lists!$A$2:$B$6,2,FALSE),"")</f>
        <v/>
      </c>
      <c r="E688" s="21"/>
      <c r="F688" s="21"/>
      <c r="G688" s="21"/>
      <c r="H688" s="21"/>
      <c r="I688" s="47"/>
      <c r="J688" s="104"/>
      <c r="K688" s="47"/>
      <c r="L688" s="21"/>
      <c r="M688" s="125"/>
      <c r="N688" s="24"/>
      <c r="O688" s="21"/>
      <c r="P688" s="21"/>
      <c r="Q688" s="21"/>
      <c r="R688" s="21"/>
      <c r="S688" s="21"/>
      <c r="T688" s="21"/>
      <c r="U688" s="21"/>
      <c r="V688" s="21"/>
      <c r="W688" s="21"/>
      <c r="X688" s="21" t="str">
        <f ca="1">IFERROR(IF($T688=Lists!$S$2,SUM(FORMULACIÓN!U688:W688),IF(FORMULACIÓN!$T688=Lists!$S$3,SUM(FORMULACIÓN!V688:W688),IF(FORMULACIÓN!$T688=Lists!$S$4,AVERAGE(FORMULACIÓN!V688:W688),IF(FORMULACIÓN!$T688=Lists!$S$5,OFFSET(U688,0,COUNTA(V688:W688)),IF(FORMULACIÓN!$T688=Lists!$S$6,AVERAGE(V688:W688),""))))),"")</f>
        <v/>
      </c>
      <c r="Y688" s="20" t="str">
        <f ca="1">IF($R688=Lists!$R$3,TEXT(FORMULACIÓN!X688,"00,00%"),IF(FORMULACIÓN!X688=0,0,TEXT(FORMULACIÓN!X688,"##.###")))</f>
        <v/>
      </c>
      <c r="Z688" s="93"/>
      <c r="AA688" s="94"/>
      <c r="AB688" s="95"/>
      <c r="AC688" s="95"/>
      <c r="AD688" s="95"/>
      <c r="AE688" s="95"/>
      <c r="AF688" s="95"/>
      <c r="AG688" s="95"/>
      <c r="AH688" s="95"/>
      <c r="AI688" s="95"/>
      <c r="AJ688" s="95"/>
      <c r="AK688" s="95"/>
      <c r="AL688" s="95"/>
      <c r="AM688" s="95"/>
      <c r="BD688" s="30"/>
      <c r="BE688" s="30"/>
      <c r="BF688" s="30"/>
      <c r="BG688" s="30"/>
      <c r="BH688" s="30"/>
      <c r="BI688" s="30"/>
      <c r="BJ688" s="30"/>
      <c r="BK688" s="30"/>
      <c r="BL688" s="30"/>
      <c r="BM688" s="30"/>
      <c r="BN688" s="105"/>
      <c r="BW688" s="1"/>
    </row>
    <row r="689" spans="1:75" s="32" customFormat="1" ht="15.6" hidden="1">
      <c r="A689" s="20" t="str">
        <f t="shared" si="10"/>
        <v/>
      </c>
      <c r="B689" s="153"/>
      <c r="C689" s="21"/>
      <c r="D689" s="20" t="str">
        <f>IFERROR(VLOOKUP(FORMULACIÓN!C689,Lists!$A$2:$B$6,2,FALSE),"")</f>
        <v/>
      </c>
      <c r="E689" s="21"/>
      <c r="F689" s="21"/>
      <c r="G689" s="21"/>
      <c r="H689" s="21"/>
      <c r="I689" s="47"/>
      <c r="J689" s="104"/>
      <c r="K689" s="47"/>
      <c r="L689" s="21"/>
      <c r="M689" s="125"/>
      <c r="N689" s="24"/>
      <c r="O689" s="21"/>
      <c r="P689" s="21"/>
      <c r="Q689" s="21"/>
      <c r="R689" s="21"/>
      <c r="S689" s="21"/>
      <c r="T689" s="21"/>
      <c r="U689" s="21"/>
      <c r="V689" s="21"/>
      <c r="W689" s="21"/>
      <c r="X689" s="21" t="str">
        <f ca="1">IFERROR(IF($T689=Lists!$S$2,SUM(FORMULACIÓN!U689:W689),IF(FORMULACIÓN!$T689=Lists!$S$3,SUM(FORMULACIÓN!V689:W689),IF(FORMULACIÓN!$T689=Lists!$S$4,AVERAGE(FORMULACIÓN!V689:W689),IF(FORMULACIÓN!$T689=Lists!$S$5,OFFSET(U689,0,COUNTA(V689:W689)),IF(FORMULACIÓN!$T689=Lists!$S$6,AVERAGE(V689:W689),""))))),"")</f>
        <v/>
      </c>
      <c r="Y689" s="20" t="str">
        <f ca="1">IF($R689=Lists!$R$3,TEXT(FORMULACIÓN!X689,"00,00%"),IF(FORMULACIÓN!X689=0,0,TEXT(FORMULACIÓN!X689,"##.###")))</f>
        <v/>
      </c>
      <c r="Z689" s="93"/>
      <c r="AA689" s="94"/>
      <c r="AB689" s="95"/>
      <c r="AC689" s="95"/>
      <c r="AD689" s="95"/>
      <c r="AE689" s="95"/>
      <c r="AF689" s="95"/>
      <c r="AG689" s="95"/>
      <c r="AH689" s="95"/>
      <c r="AI689" s="95"/>
      <c r="AJ689" s="95"/>
      <c r="AK689" s="95"/>
      <c r="AL689" s="95"/>
      <c r="AM689" s="95"/>
      <c r="BD689" s="30"/>
      <c r="BE689" s="30"/>
      <c r="BF689" s="30"/>
      <c r="BG689" s="30"/>
      <c r="BH689" s="30"/>
      <c r="BI689" s="30"/>
      <c r="BJ689" s="30"/>
      <c r="BK689" s="30"/>
      <c r="BL689" s="30"/>
      <c r="BM689" s="30"/>
      <c r="BN689" s="105"/>
      <c r="BW689" s="1"/>
    </row>
    <row r="690" spans="1:75" s="32" customFormat="1" ht="15.6" hidden="1">
      <c r="A690" s="20" t="str">
        <f t="shared" si="10"/>
        <v/>
      </c>
      <c r="B690" s="153"/>
      <c r="C690" s="21"/>
      <c r="D690" s="20" t="str">
        <f>IFERROR(VLOOKUP(FORMULACIÓN!C690,Lists!$A$2:$B$6,2,FALSE),"")</f>
        <v/>
      </c>
      <c r="E690" s="21"/>
      <c r="F690" s="21"/>
      <c r="G690" s="21"/>
      <c r="H690" s="21"/>
      <c r="I690" s="47"/>
      <c r="J690" s="104"/>
      <c r="K690" s="47"/>
      <c r="L690" s="21"/>
      <c r="M690" s="125"/>
      <c r="N690" s="24"/>
      <c r="O690" s="21"/>
      <c r="P690" s="21"/>
      <c r="Q690" s="21"/>
      <c r="R690" s="21"/>
      <c r="S690" s="21"/>
      <c r="T690" s="21"/>
      <c r="U690" s="21"/>
      <c r="V690" s="21"/>
      <c r="W690" s="21"/>
      <c r="X690" s="21" t="str">
        <f ca="1">IFERROR(IF($T690=Lists!$S$2,SUM(FORMULACIÓN!U690:W690),IF(FORMULACIÓN!$T690=Lists!$S$3,SUM(FORMULACIÓN!V690:W690),IF(FORMULACIÓN!$T690=Lists!$S$4,AVERAGE(FORMULACIÓN!V690:W690),IF(FORMULACIÓN!$T690=Lists!$S$5,OFFSET(U690,0,COUNTA(V690:W690)),IF(FORMULACIÓN!$T690=Lists!$S$6,AVERAGE(V690:W690),""))))),"")</f>
        <v/>
      </c>
      <c r="Y690" s="20" t="str">
        <f ca="1">IF($R690=Lists!$R$3,TEXT(FORMULACIÓN!X690,"00,00%"),IF(FORMULACIÓN!X690=0,0,TEXT(FORMULACIÓN!X690,"##.###")))</f>
        <v/>
      </c>
      <c r="Z690" s="93"/>
      <c r="AA690" s="94"/>
      <c r="AB690" s="95"/>
      <c r="AC690" s="95"/>
      <c r="AD690" s="95"/>
      <c r="AE690" s="95"/>
      <c r="AF690" s="95"/>
      <c r="AG690" s="95"/>
      <c r="AH690" s="95"/>
      <c r="AI690" s="95"/>
      <c r="AJ690" s="95"/>
      <c r="AK690" s="95"/>
      <c r="AL690" s="95"/>
      <c r="AM690" s="95"/>
      <c r="BD690" s="30"/>
      <c r="BE690" s="30"/>
      <c r="BF690" s="30"/>
      <c r="BG690" s="30"/>
      <c r="BH690" s="30"/>
      <c r="BI690" s="30"/>
      <c r="BJ690" s="30"/>
      <c r="BK690" s="30"/>
      <c r="BL690" s="30"/>
      <c r="BM690" s="30"/>
      <c r="BN690" s="105"/>
      <c r="BW690" s="1"/>
    </row>
    <row r="691" spans="1:75" s="32" customFormat="1" ht="15.6" hidden="1">
      <c r="A691" s="20" t="str">
        <f t="shared" si="10"/>
        <v/>
      </c>
      <c r="B691" s="153"/>
      <c r="C691" s="21"/>
      <c r="D691" s="20" t="str">
        <f>IFERROR(VLOOKUP(FORMULACIÓN!C691,Lists!$A$2:$B$6,2,FALSE),"")</f>
        <v/>
      </c>
      <c r="E691" s="21"/>
      <c r="F691" s="21"/>
      <c r="G691" s="21"/>
      <c r="H691" s="21"/>
      <c r="I691" s="47"/>
      <c r="J691" s="104"/>
      <c r="K691" s="47"/>
      <c r="L691" s="21"/>
      <c r="M691" s="125"/>
      <c r="N691" s="24"/>
      <c r="O691" s="21"/>
      <c r="P691" s="21"/>
      <c r="Q691" s="21"/>
      <c r="R691" s="21"/>
      <c r="S691" s="21"/>
      <c r="T691" s="21"/>
      <c r="U691" s="21"/>
      <c r="V691" s="21"/>
      <c r="W691" s="21"/>
      <c r="X691" s="21" t="str">
        <f ca="1">IFERROR(IF($T691=Lists!$S$2,SUM(FORMULACIÓN!U691:W691),IF(FORMULACIÓN!$T691=Lists!$S$3,SUM(FORMULACIÓN!V691:W691),IF(FORMULACIÓN!$T691=Lists!$S$4,AVERAGE(FORMULACIÓN!V691:W691),IF(FORMULACIÓN!$T691=Lists!$S$5,OFFSET(U691,0,COUNTA(V691:W691)),IF(FORMULACIÓN!$T691=Lists!$S$6,AVERAGE(V691:W691),""))))),"")</f>
        <v/>
      </c>
      <c r="Y691" s="20" t="str">
        <f ca="1">IF($R691=Lists!$R$3,TEXT(FORMULACIÓN!X691,"00,00%"),IF(FORMULACIÓN!X691=0,0,TEXT(FORMULACIÓN!X691,"##.###")))</f>
        <v/>
      </c>
      <c r="Z691" s="93"/>
      <c r="AA691" s="94"/>
      <c r="AB691" s="95"/>
      <c r="AC691" s="95"/>
      <c r="AD691" s="95"/>
      <c r="AE691" s="95"/>
      <c r="AF691" s="95"/>
      <c r="AG691" s="95"/>
      <c r="AH691" s="95"/>
      <c r="AI691" s="95"/>
      <c r="AJ691" s="95"/>
      <c r="AK691" s="95"/>
      <c r="AL691" s="95"/>
      <c r="AM691" s="95"/>
      <c r="BD691" s="30"/>
      <c r="BE691" s="30"/>
      <c r="BF691" s="30"/>
      <c r="BG691" s="30"/>
      <c r="BH691" s="30"/>
      <c r="BI691" s="30"/>
      <c r="BJ691" s="30"/>
      <c r="BK691" s="30"/>
      <c r="BL691" s="30"/>
      <c r="BM691" s="30"/>
      <c r="BN691" s="105"/>
      <c r="BW691" s="1"/>
    </row>
    <row r="692" spans="1:75" s="32" customFormat="1" ht="15.6" hidden="1">
      <c r="A692" s="20" t="str">
        <f t="shared" si="10"/>
        <v/>
      </c>
      <c r="B692" s="153"/>
      <c r="C692" s="21"/>
      <c r="D692" s="20" t="str">
        <f>IFERROR(VLOOKUP(FORMULACIÓN!C692,Lists!$A$2:$B$6,2,FALSE),"")</f>
        <v/>
      </c>
      <c r="E692" s="21"/>
      <c r="F692" s="21"/>
      <c r="G692" s="21"/>
      <c r="H692" s="21"/>
      <c r="I692" s="47"/>
      <c r="J692" s="104"/>
      <c r="K692" s="47"/>
      <c r="L692" s="21"/>
      <c r="M692" s="125"/>
      <c r="N692" s="24"/>
      <c r="O692" s="21"/>
      <c r="P692" s="21"/>
      <c r="Q692" s="21"/>
      <c r="R692" s="21"/>
      <c r="S692" s="21"/>
      <c r="T692" s="21"/>
      <c r="U692" s="21"/>
      <c r="V692" s="21"/>
      <c r="W692" s="21"/>
      <c r="X692" s="21" t="str">
        <f ca="1">IFERROR(IF($T692=Lists!$S$2,SUM(FORMULACIÓN!U692:W692),IF(FORMULACIÓN!$T692=Lists!$S$3,SUM(FORMULACIÓN!V692:W692),IF(FORMULACIÓN!$T692=Lists!$S$4,AVERAGE(FORMULACIÓN!V692:W692),IF(FORMULACIÓN!$T692=Lists!$S$5,OFFSET(U692,0,COUNTA(V692:W692)),IF(FORMULACIÓN!$T692=Lists!$S$6,AVERAGE(V692:W692),""))))),"")</f>
        <v/>
      </c>
      <c r="Y692" s="20" t="str">
        <f ca="1">IF($R692=Lists!$R$3,TEXT(FORMULACIÓN!X692,"00,00%"),IF(FORMULACIÓN!X692=0,0,TEXT(FORMULACIÓN!X692,"##.###")))</f>
        <v/>
      </c>
      <c r="Z692" s="93"/>
      <c r="AA692" s="94"/>
      <c r="AB692" s="95"/>
      <c r="AC692" s="95"/>
      <c r="AD692" s="95"/>
      <c r="AE692" s="95"/>
      <c r="AF692" s="95"/>
      <c r="AG692" s="95"/>
      <c r="AH692" s="95"/>
      <c r="AI692" s="95"/>
      <c r="AJ692" s="95"/>
      <c r="AK692" s="95"/>
      <c r="AL692" s="95"/>
      <c r="AM692" s="95"/>
      <c r="BD692" s="30"/>
      <c r="BE692" s="30"/>
      <c r="BF692" s="30"/>
      <c r="BG692" s="30"/>
      <c r="BH692" s="30"/>
      <c r="BI692" s="30"/>
      <c r="BJ692" s="30"/>
      <c r="BK692" s="30"/>
      <c r="BL692" s="30"/>
      <c r="BM692" s="30"/>
      <c r="BN692" s="105"/>
      <c r="BW692" s="1"/>
    </row>
    <row r="693" spans="1:75" s="32" customFormat="1" ht="15.6" hidden="1">
      <c r="A693" s="20" t="str">
        <f t="shared" si="10"/>
        <v/>
      </c>
      <c r="B693" s="153"/>
      <c r="C693" s="21"/>
      <c r="D693" s="20" t="str">
        <f>IFERROR(VLOOKUP(FORMULACIÓN!C693,Lists!$A$2:$B$6,2,FALSE),"")</f>
        <v/>
      </c>
      <c r="E693" s="21"/>
      <c r="F693" s="21"/>
      <c r="G693" s="21"/>
      <c r="H693" s="21"/>
      <c r="I693" s="47"/>
      <c r="J693" s="104"/>
      <c r="K693" s="47"/>
      <c r="L693" s="21"/>
      <c r="M693" s="125"/>
      <c r="N693" s="24"/>
      <c r="O693" s="21"/>
      <c r="P693" s="21"/>
      <c r="Q693" s="21"/>
      <c r="R693" s="21"/>
      <c r="S693" s="21"/>
      <c r="T693" s="21"/>
      <c r="U693" s="21"/>
      <c r="V693" s="21"/>
      <c r="W693" s="21"/>
      <c r="X693" s="21" t="str">
        <f ca="1">IFERROR(IF($T693=Lists!$S$2,SUM(FORMULACIÓN!U693:W693),IF(FORMULACIÓN!$T693=Lists!$S$3,SUM(FORMULACIÓN!V693:W693),IF(FORMULACIÓN!$T693=Lists!$S$4,AVERAGE(FORMULACIÓN!V693:W693),IF(FORMULACIÓN!$T693=Lists!$S$5,OFFSET(U693,0,COUNTA(V693:W693)),IF(FORMULACIÓN!$T693=Lists!$S$6,AVERAGE(V693:W693),""))))),"")</f>
        <v/>
      </c>
      <c r="Y693" s="20" t="str">
        <f ca="1">IF($R693=Lists!$R$3,TEXT(FORMULACIÓN!X693,"00,00%"),IF(FORMULACIÓN!X693=0,0,TEXT(FORMULACIÓN!X693,"##.###")))</f>
        <v/>
      </c>
      <c r="Z693" s="93"/>
      <c r="AA693" s="94"/>
      <c r="AB693" s="95"/>
      <c r="AC693" s="95"/>
      <c r="AD693" s="95"/>
      <c r="AE693" s="95"/>
      <c r="AF693" s="95"/>
      <c r="AG693" s="95"/>
      <c r="AH693" s="95"/>
      <c r="AI693" s="95"/>
      <c r="AJ693" s="95"/>
      <c r="AK693" s="95"/>
      <c r="AL693" s="95"/>
      <c r="AM693" s="95"/>
      <c r="BD693" s="30"/>
      <c r="BE693" s="30"/>
      <c r="BF693" s="30"/>
      <c r="BG693" s="30"/>
      <c r="BH693" s="30"/>
      <c r="BI693" s="30"/>
      <c r="BJ693" s="30"/>
      <c r="BK693" s="30"/>
      <c r="BL693" s="30"/>
      <c r="BM693" s="30"/>
      <c r="BN693" s="105"/>
      <c r="BW693" s="1"/>
    </row>
    <row r="694" spans="1:75" s="32" customFormat="1" ht="15.6" hidden="1">
      <c r="A694" s="20" t="str">
        <f t="shared" si="10"/>
        <v/>
      </c>
      <c r="B694" s="153"/>
      <c r="C694" s="21"/>
      <c r="D694" s="20" t="str">
        <f>IFERROR(VLOOKUP(FORMULACIÓN!C694,Lists!$A$2:$B$6,2,FALSE),"")</f>
        <v/>
      </c>
      <c r="E694" s="21"/>
      <c r="F694" s="21"/>
      <c r="G694" s="21"/>
      <c r="H694" s="21"/>
      <c r="I694" s="47"/>
      <c r="J694" s="104"/>
      <c r="K694" s="47"/>
      <c r="L694" s="21"/>
      <c r="M694" s="125"/>
      <c r="N694" s="24"/>
      <c r="O694" s="21"/>
      <c r="P694" s="21"/>
      <c r="Q694" s="21"/>
      <c r="R694" s="21"/>
      <c r="S694" s="21"/>
      <c r="T694" s="21"/>
      <c r="U694" s="21"/>
      <c r="V694" s="21"/>
      <c r="W694" s="21"/>
      <c r="X694" s="21" t="str">
        <f ca="1">IFERROR(IF($T694=Lists!$S$2,SUM(FORMULACIÓN!U694:W694),IF(FORMULACIÓN!$T694=Lists!$S$3,SUM(FORMULACIÓN!V694:W694),IF(FORMULACIÓN!$T694=Lists!$S$4,AVERAGE(FORMULACIÓN!V694:W694),IF(FORMULACIÓN!$T694=Lists!$S$5,OFFSET(U694,0,COUNTA(V694:W694)),IF(FORMULACIÓN!$T694=Lists!$S$6,AVERAGE(V694:W694),""))))),"")</f>
        <v/>
      </c>
      <c r="Y694" s="20" t="str">
        <f ca="1">IF($R694=Lists!$R$3,TEXT(FORMULACIÓN!X694,"00,00%"),IF(FORMULACIÓN!X694=0,0,TEXT(FORMULACIÓN!X694,"##.###")))</f>
        <v/>
      </c>
      <c r="Z694" s="93"/>
      <c r="AA694" s="94"/>
      <c r="AB694" s="95"/>
      <c r="AC694" s="95"/>
      <c r="AD694" s="95"/>
      <c r="AE694" s="95"/>
      <c r="AF694" s="95"/>
      <c r="AG694" s="95"/>
      <c r="AH694" s="95"/>
      <c r="AI694" s="95"/>
      <c r="AJ694" s="95"/>
      <c r="AK694" s="95"/>
      <c r="AL694" s="95"/>
      <c r="AM694" s="95"/>
      <c r="BD694" s="30"/>
      <c r="BE694" s="30"/>
      <c r="BF694" s="30"/>
      <c r="BG694" s="30"/>
      <c r="BH694" s="30"/>
      <c r="BI694" s="30"/>
      <c r="BJ694" s="30"/>
      <c r="BK694" s="30"/>
      <c r="BL694" s="30"/>
      <c r="BM694" s="30"/>
      <c r="BN694" s="105"/>
      <c r="BW694" s="1"/>
    </row>
    <row r="695" spans="1:75" s="32" customFormat="1" ht="15.6" hidden="1">
      <c r="A695" s="20" t="str">
        <f t="shared" si="10"/>
        <v/>
      </c>
      <c r="B695" s="153"/>
      <c r="C695" s="21"/>
      <c r="D695" s="20" t="str">
        <f>IFERROR(VLOOKUP(FORMULACIÓN!C695,Lists!$A$2:$B$6,2,FALSE),"")</f>
        <v/>
      </c>
      <c r="E695" s="21"/>
      <c r="F695" s="21"/>
      <c r="G695" s="21"/>
      <c r="H695" s="21"/>
      <c r="I695" s="47"/>
      <c r="J695" s="104"/>
      <c r="K695" s="47"/>
      <c r="L695" s="21"/>
      <c r="M695" s="125"/>
      <c r="N695" s="24"/>
      <c r="O695" s="21"/>
      <c r="P695" s="21"/>
      <c r="Q695" s="21"/>
      <c r="R695" s="21"/>
      <c r="S695" s="21"/>
      <c r="T695" s="21"/>
      <c r="U695" s="21"/>
      <c r="V695" s="21"/>
      <c r="W695" s="21"/>
      <c r="X695" s="21" t="str">
        <f ca="1">IFERROR(IF($T695=Lists!$S$2,SUM(FORMULACIÓN!U695:W695),IF(FORMULACIÓN!$T695=Lists!$S$3,SUM(FORMULACIÓN!V695:W695),IF(FORMULACIÓN!$T695=Lists!$S$4,AVERAGE(FORMULACIÓN!V695:W695),IF(FORMULACIÓN!$T695=Lists!$S$5,OFFSET(U695,0,COUNTA(V695:W695)),IF(FORMULACIÓN!$T695=Lists!$S$6,AVERAGE(V695:W695),""))))),"")</f>
        <v/>
      </c>
      <c r="Y695" s="20" t="str">
        <f ca="1">IF($R695=Lists!$R$3,TEXT(FORMULACIÓN!X695,"00,00%"),IF(FORMULACIÓN!X695=0,0,TEXT(FORMULACIÓN!X695,"##.###")))</f>
        <v/>
      </c>
      <c r="Z695" s="93"/>
      <c r="AA695" s="94"/>
      <c r="AB695" s="95"/>
      <c r="AC695" s="95"/>
      <c r="AD695" s="95"/>
      <c r="AE695" s="95"/>
      <c r="AF695" s="95"/>
      <c r="AG695" s="95"/>
      <c r="AH695" s="95"/>
      <c r="AI695" s="95"/>
      <c r="AJ695" s="95"/>
      <c r="AK695" s="95"/>
      <c r="AL695" s="95"/>
      <c r="AM695" s="95"/>
      <c r="BD695" s="30"/>
      <c r="BE695" s="30"/>
      <c r="BF695" s="30"/>
      <c r="BG695" s="30"/>
      <c r="BH695" s="30"/>
      <c r="BI695" s="30"/>
      <c r="BJ695" s="30"/>
      <c r="BK695" s="30"/>
      <c r="BL695" s="30"/>
      <c r="BM695" s="30"/>
      <c r="BN695" s="105"/>
      <c r="BW695" s="1"/>
    </row>
    <row r="696" spans="1:75" s="32" customFormat="1" ht="15.6" hidden="1">
      <c r="A696" s="20" t="str">
        <f t="shared" si="10"/>
        <v/>
      </c>
      <c r="B696" s="153"/>
      <c r="C696" s="21"/>
      <c r="D696" s="20" t="str">
        <f>IFERROR(VLOOKUP(FORMULACIÓN!C696,Lists!$A$2:$B$6,2,FALSE),"")</f>
        <v/>
      </c>
      <c r="E696" s="21"/>
      <c r="F696" s="21"/>
      <c r="G696" s="21"/>
      <c r="H696" s="21"/>
      <c r="I696" s="47"/>
      <c r="J696" s="104"/>
      <c r="K696" s="47"/>
      <c r="L696" s="21"/>
      <c r="M696" s="125"/>
      <c r="N696" s="24"/>
      <c r="O696" s="21"/>
      <c r="P696" s="21"/>
      <c r="Q696" s="21"/>
      <c r="R696" s="21"/>
      <c r="S696" s="21"/>
      <c r="T696" s="21"/>
      <c r="U696" s="21"/>
      <c r="V696" s="21"/>
      <c r="W696" s="21"/>
      <c r="X696" s="21" t="str">
        <f ca="1">IFERROR(IF($T696=Lists!$S$2,SUM(FORMULACIÓN!U696:W696),IF(FORMULACIÓN!$T696=Lists!$S$3,SUM(FORMULACIÓN!V696:W696),IF(FORMULACIÓN!$T696=Lists!$S$4,AVERAGE(FORMULACIÓN!V696:W696),IF(FORMULACIÓN!$T696=Lists!$S$5,OFFSET(U696,0,COUNTA(V696:W696)),IF(FORMULACIÓN!$T696=Lists!$S$6,AVERAGE(V696:W696),""))))),"")</f>
        <v/>
      </c>
      <c r="Y696" s="20" t="str">
        <f ca="1">IF($R696=Lists!$R$3,TEXT(FORMULACIÓN!X696,"00,00%"),IF(FORMULACIÓN!X696=0,0,TEXT(FORMULACIÓN!X696,"##.###")))</f>
        <v/>
      </c>
      <c r="Z696" s="93"/>
      <c r="AA696" s="94"/>
      <c r="AB696" s="95"/>
      <c r="AC696" s="95"/>
      <c r="AD696" s="95"/>
      <c r="AE696" s="95"/>
      <c r="AF696" s="95"/>
      <c r="AG696" s="95"/>
      <c r="AH696" s="95"/>
      <c r="AI696" s="95"/>
      <c r="AJ696" s="95"/>
      <c r="AK696" s="95"/>
      <c r="AL696" s="95"/>
      <c r="AM696" s="95"/>
      <c r="BD696" s="30"/>
      <c r="BE696" s="30"/>
      <c r="BF696" s="30"/>
      <c r="BG696" s="30"/>
      <c r="BH696" s="30"/>
      <c r="BI696" s="30"/>
      <c r="BJ696" s="30"/>
      <c r="BK696" s="30"/>
      <c r="BL696" s="30"/>
      <c r="BM696" s="30"/>
      <c r="BN696" s="105"/>
      <c r="BW696" s="1"/>
    </row>
    <row r="697" spans="1:75" s="32" customFormat="1" ht="15.6" hidden="1">
      <c r="A697" s="20" t="str">
        <f t="shared" si="10"/>
        <v/>
      </c>
      <c r="B697" s="153"/>
      <c r="C697" s="21"/>
      <c r="D697" s="20" t="str">
        <f>IFERROR(VLOOKUP(FORMULACIÓN!C697,Lists!$A$2:$B$6,2,FALSE),"")</f>
        <v/>
      </c>
      <c r="E697" s="21"/>
      <c r="F697" s="21"/>
      <c r="G697" s="21"/>
      <c r="H697" s="21"/>
      <c r="I697" s="47"/>
      <c r="J697" s="104"/>
      <c r="K697" s="47"/>
      <c r="L697" s="21"/>
      <c r="M697" s="125"/>
      <c r="N697" s="24"/>
      <c r="O697" s="21"/>
      <c r="P697" s="21"/>
      <c r="Q697" s="21"/>
      <c r="R697" s="21"/>
      <c r="S697" s="21"/>
      <c r="T697" s="21"/>
      <c r="U697" s="21"/>
      <c r="V697" s="21"/>
      <c r="W697" s="21"/>
      <c r="X697" s="21" t="str">
        <f ca="1">IFERROR(IF($T697=Lists!$S$2,SUM(FORMULACIÓN!U697:W697),IF(FORMULACIÓN!$T697=Lists!$S$3,SUM(FORMULACIÓN!V697:W697),IF(FORMULACIÓN!$T697=Lists!$S$4,AVERAGE(FORMULACIÓN!V697:W697),IF(FORMULACIÓN!$T697=Lists!$S$5,OFFSET(U697,0,COUNTA(V697:W697)),IF(FORMULACIÓN!$T697=Lists!$S$6,AVERAGE(V697:W697),""))))),"")</f>
        <v/>
      </c>
      <c r="Y697" s="20" t="str">
        <f ca="1">IF($R697=Lists!$R$3,TEXT(FORMULACIÓN!X697,"00,00%"),IF(FORMULACIÓN!X697=0,0,TEXT(FORMULACIÓN!X697,"##.###")))</f>
        <v/>
      </c>
      <c r="Z697" s="93"/>
      <c r="AA697" s="94"/>
      <c r="AB697" s="95"/>
      <c r="AC697" s="95"/>
      <c r="AD697" s="95"/>
      <c r="AE697" s="95"/>
      <c r="AF697" s="95"/>
      <c r="AG697" s="95"/>
      <c r="AH697" s="95"/>
      <c r="AI697" s="95"/>
      <c r="AJ697" s="95"/>
      <c r="AK697" s="95"/>
      <c r="AL697" s="95"/>
      <c r="AM697" s="95"/>
      <c r="BD697" s="30"/>
      <c r="BE697" s="30"/>
      <c r="BF697" s="30"/>
      <c r="BG697" s="30"/>
      <c r="BH697" s="30"/>
      <c r="BI697" s="30"/>
      <c r="BJ697" s="30"/>
      <c r="BK697" s="30"/>
      <c r="BL697" s="30"/>
      <c r="BM697" s="30"/>
      <c r="BN697" s="105"/>
      <c r="BW697" s="1"/>
    </row>
    <row r="698" spans="1:75" s="32" customFormat="1" ht="15.6" hidden="1">
      <c r="A698" s="20" t="str">
        <f t="shared" si="10"/>
        <v/>
      </c>
      <c r="B698" s="153"/>
      <c r="C698" s="21"/>
      <c r="D698" s="20" t="str">
        <f>IFERROR(VLOOKUP(FORMULACIÓN!C698,Lists!$A$2:$B$6,2,FALSE),"")</f>
        <v/>
      </c>
      <c r="E698" s="21"/>
      <c r="F698" s="21"/>
      <c r="G698" s="21"/>
      <c r="H698" s="21"/>
      <c r="I698" s="47"/>
      <c r="J698" s="104"/>
      <c r="K698" s="47"/>
      <c r="L698" s="21"/>
      <c r="M698" s="125"/>
      <c r="N698" s="24"/>
      <c r="O698" s="21"/>
      <c r="P698" s="21"/>
      <c r="Q698" s="21"/>
      <c r="R698" s="21"/>
      <c r="S698" s="21"/>
      <c r="T698" s="21"/>
      <c r="U698" s="21"/>
      <c r="V698" s="21"/>
      <c r="W698" s="21"/>
      <c r="X698" s="21" t="str">
        <f ca="1">IFERROR(IF($T698=Lists!$S$2,SUM(FORMULACIÓN!U698:W698),IF(FORMULACIÓN!$T698=Lists!$S$3,SUM(FORMULACIÓN!V698:W698),IF(FORMULACIÓN!$T698=Lists!$S$4,AVERAGE(FORMULACIÓN!V698:W698),IF(FORMULACIÓN!$T698=Lists!$S$5,OFFSET(U698,0,COUNTA(V698:W698)),IF(FORMULACIÓN!$T698=Lists!$S$6,AVERAGE(V698:W698),""))))),"")</f>
        <v/>
      </c>
      <c r="Y698" s="20" t="str">
        <f ca="1">IF($R698=Lists!$R$3,TEXT(FORMULACIÓN!X698,"00,00%"),IF(FORMULACIÓN!X698=0,0,TEXT(FORMULACIÓN!X698,"##.###")))</f>
        <v/>
      </c>
      <c r="Z698" s="93"/>
      <c r="AA698" s="94"/>
      <c r="AB698" s="95"/>
      <c r="AC698" s="95"/>
      <c r="AD698" s="95"/>
      <c r="AE698" s="95"/>
      <c r="AF698" s="95"/>
      <c r="AG698" s="95"/>
      <c r="AH698" s="95"/>
      <c r="AI698" s="95"/>
      <c r="AJ698" s="95"/>
      <c r="AK698" s="95"/>
      <c r="AL698" s="95"/>
      <c r="AM698" s="95"/>
      <c r="BD698" s="30"/>
      <c r="BE698" s="30"/>
      <c r="BF698" s="30"/>
      <c r="BG698" s="30"/>
      <c r="BH698" s="30"/>
      <c r="BI698" s="30"/>
      <c r="BJ698" s="30"/>
      <c r="BK698" s="30"/>
      <c r="BL698" s="30"/>
      <c r="BM698" s="30"/>
      <c r="BN698" s="105"/>
      <c r="BW698" s="1"/>
    </row>
    <row r="699" spans="1:75" s="32" customFormat="1" ht="15.6" hidden="1">
      <c r="A699" s="20" t="str">
        <f t="shared" si="10"/>
        <v/>
      </c>
      <c r="B699" s="153"/>
      <c r="C699" s="21"/>
      <c r="D699" s="20" t="str">
        <f>IFERROR(VLOOKUP(FORMULACIÓN!C699,Lists!$A$2:$B$6,2,FALSE),"")</f>
        <v/>
      </c>
      <c r="E699" s="21"/>
      <c r="F699" s="21"/>
      <c r="G699" s="21"/>
      <c r="H699" s="21"/>
      <c r="I699" s="47"/>
      <c r="J699" s="104"/>
      <c r="K699" s="47"/>
      <c r="L699" s="21"/>
      <c r="M699" s="125"/>
      <c r="N699" s="24"/>
      <c r="O699" s="21"/>
      <c r="P699" s="21"/>
      <c r="Q699" s="21"/>
      <c r="R699" s="21"/>
      <c r="S699" s="21"/>
      <c r="T699" s="21"/>
      <c r="U699" s="21"/>
      <c r="V699" s="21"/>
      <c r="W699" s="21"/>
      <c r="X699" s="21" t="str">
        <f ca="1">IFERROR(IF($T699=Lists!$S$2,SUM(FORMULACIÓN!U699:W699),IF(FORMULACIÓN!$T699=Lists!$S$3,SUM(FORMULACIÓN!V699:W699),IF(FORMULACIÓN!$T699=Lists!$S$4,AVERAGE(FORMULACIÓN!V699:W699),IF(FORMULACIÓN!$T699=Lists!$S$5,OFFSET(U699,0,COUNTA(V699:W699)),IF(FORMULACIÓN!$T699=Lists!$S$6,AVERAGE(V699:W699),""))))),"")</f>
        <v/>
      </c>
      <c r="Y699" s="20" t="str">
        <f ca="1">IF($R699=Lists!$R$3,TEXT(FORMULACIÓN!X699,"00,00%"),IF(FORMULACIÓN!X699=0,0,TEXT(FORMULACIÓN!X699,"##.###")))</f>
        <v/>
      </c>
      <c r="Z699" s="93"/>
      <c r="AA699" s="94"/>
      <c r="AB699" s="95"/>
      <c r="AC699" s="95"/>
      <c r="AD699" s="95"/>
      <c r="AE699" s="95"/>
      <c r="AF699" s="95"/>
      <c r="AG699" s="95"/>
      <c r="AH699" s="95"/>
      <c r="AI699" s="95"/>
      <c r="AJ699" s="95"/>
      <c r="AK699" s="95"/>
      <c r="AL699" s="95"/>
      <c r="AM699" s="95"/>
      <c r="BD699" s="30"/>
      <c r="BE699" s="30"/>
      <c r="BF699" s="30"/>
      <c r="BG699" s="30"/>
      <c r="BH699" s="30"/>
      <c r="BI699" s="30"/>
      <c r="BJ699" s="30"/>
      <c r="BK699" s="30"/>
      <c r="BL699" s="30"/>
      <c r="BM699" s="30"/>
      <c r="BN699" s="105"/>
      <c r="BW699" s="1"/>
    </row>
    <row r="700" spans="1:75" s="32" customFormat="1" ht="15.6" hidden="1">
      <c r="A700" s="20" t="str">
        <f t="shared" si="10"/>
        <v/>
      </c>
      <c r="B700" s="153"/>
      <c r="C700" s="21"/>
      <c r="D700" s="20" t="str">
        <f>IFERROR(VLOOKUP(FORMULACIÓN!C700,Lists!$A$2:$B$6,2,FALSE),"")</f>
        <v/>
      </c>
      <c r="E700" s="21"/>
      <c r="F700" s="21"/>
      <c r="G700" s="21"/>
      <c r="H700" s="21"/>
      <c r="I700" s="47"/>
      <c r="J700" s="104"/>
      <c r="K700" s="47"/>
      <c r="L700" s="21"/>
      <c r="M700" s="125"/>
      <c r="N700" s="24"/>
      <c r="O700" s="21"/>
      <c r="P700" s="21"/>
      <c r="Q700" s="21"/>
      <c r="R700" s="21"/>
      <c r="S700" s="21"/>
      <c r="T700" s="21"/>
      <c r="U700" s="21"/>
      <c r="V700" s="21"/>
      <c r="W700" s="21"/>
      <c r="X700" s="21" t="str">
        <f ca="1">IFERROR(IF($T700=Lists!$S$2,SUM(FORMULACIÓN!U700:W700),IF(FORMULACIÓN!$T700=Lists!$S$3,SUM(FORMULACIÓN!V700:W700),IF(FORMULACIÓN!$T700=Lists!$S$4,AVERAGE(FORMULACIÓN!V700:W700),IF(FORMULACIÓN!$T700=Lists!$S$5,OFFSET(U700,0,COUNTA(V700:W700)),IF(FORMULACIÓN!$T700=Lists!$S$6,AVERAGE(V700:W700),""))))),"")</f>
        <v/>
      </c>
      <c r="Y700" s="20" t="str">
        <f ca="1">IF($R700=Lists!$R$3,TEXT(FORMULACIÓN!X700,"00,00%"),IF(FORMULACIÓN!X700=0,0,TEXT(FORMULACIÓN!X700,"##.###")))</f>
        <v/>
      </c>
      <c r="Z700" s="93"/>
      <c r="AA700" s="94"/>
      <c r="AB700" s="95"/>
      <c r="AC700" s="95"/>
      <c r="AD700" s="95"/>
      <c r="AE700" s="95"/>
      <c r="AF700" s="95"/>
      <c r="AG700" s="95"/>
      <c r="AH700" s="95"/>
      <c r="AI700" s="95"/>
      <c r="AJ700" s="95"/>
      <c r="AK700" s="95"/>
      <c r="AL700" s="95"/>
      <c r="AM700" s="95"/>
      <c r="BD700" s="30"/>
      <c r="BE700" s="30"/>
      <c r="BF700" s="30"/>
      <c r="BG700" s="30"/>
      <c r="BH700" s="30"/>
      <c r="BI700" s="30"/>
      <c r="BJ700" s="30"/>
      <c r="BK700" s="30"/>
      <c r="BL700" s="30"/>
      <c r="BM700" s="30"/>
      <c r="BN700" s="105"/>
      <c r="BW700" s="1"/>
    </row>
    <row r="701" spans="1:75" s="32" customFormat="1" ht="15.6" hidden="1">
      <c r="A701" s="20" t="str">
        <f t="shared" si="10"/>
        <v/>
      </c>
      <c r="B701" s="153"/>
      <c r="C701" s="21"/>
      <c r="D701" s="20" t="str">
        <f>IFERROR(VLOOKUP(FORMULACIÓN!C701,Lists!$A$2:$B$6,2,FALSE),"")</f>
        <v/>
      </c>
      <c r="E701" s="21"/>
      <c r="F701" s="21"/>
      <c r="G701" s="21"/>
      <c r="H701" s="21"/>
      <c r="I701" s="47"/>
      <c r="J701" s="104"/>
      <c r="K701" s="47"/>
      <c r="L701" s="21"/>
      <c r="M701" s="125"/>
      <c r="N701" s="24"/>
      <c r="O701" s="21"/>
      <c r="P701" s="21"/>
      <c r="Q701" s="21"/>
      <c r="R701" s="21"/>
      <c r="S701" s="21"/>
      <c r="T701" s="21"/>
      <c r="U701" s="21"/>
      <c r="V701" s="21"/>
      <c r="W701" s="21"/>
      <c r="X701" s="21" t="str">
        <f ca="1">IFERROR(IF($T701=Lists!$S$2,SUM(FORMULACIÓN!U701:W701),IF(FORMULACIÓN!$T701=Lists!$S$3,SUM(FORMULACIÓN!V701:W701),IF(FORMULACIÓN!$T701=Lists!$S$4,AVERAGE(FORMULACIÓN!V701:W701),IF(FORMULACIÓN!$T701=Lists!$S$5,OFFSET(U701,0,COUNTA(V701:W701)),IF(FORMULACIÓN!$T701=Lists!$S$6,AVERAGE(V701:W701),""))))),"")</f>
        <v/>
      </c>
      <c r="Y701" s="20" t="str">
        <f ca="1">IF($R701=Lists!$R$3,TEXT(FORMULACIÓN!X701,"00,00%"),IF(FORMULACIÓN!X701=0,0,TEXT(FORMULACIÓN!X701,"##.###")))</f>
        <v/>
      </c>
      <c r="Z701" s="93"/>
      <c r="AA701" s="94"/>
      <c r="AB701" s="95"/>
      <c r="AC701" s="95"/>
      <c r="AD701" s="95"/>
      <c r="AE701" s="95"/>
      <c r="AF701" s="95"/>
      <c r="AG701" s="95"/>
      <c r="AH701" s="95"/>
      <c r="AI701" s="95"/>
      <c r="AJ701" s="95"/>
      <c r="AK701" s="95"/>
      <c r="AL701" s="95"/>
      <c r="AM701" s="95"/>
      <c r="BD701" s="30"/>
      <c r="BE701" s="30"/>
      <c r="BF701" s="30"/>
      <c r="BG701" s="30"/>
      <c r="BH701" s="30"/>
      <c r="BI701" s="30"/>
      <c r="BJ701" s="30"/>
      <c r="BK701" s="30"/>
      <c r="BL701" s="30"/>
      <c r="BM701" s="30"/>
      <c r="BN701" s="105"/>
      <c r="BW701" s="1"/>
    </row>
    <row r="702" spans="1:75" s="32" customFormat="1" ht="15.6" hidden="1">
      <c r="A702" s="20" t="str">
        <f t="shared" si="10"/>
        <v/>
      </c>
      <c r="B702" s="153"/>
      <c r="C702" s="21"/>
      <c r="D702" s="20" t="str">
        <f>IFERROR(VLOOKUP(FORMULACIÓN!C702,Lists!$A$2:$B$6,2,FALSE),"")</f>
        <v/>
      </c>
      <c r="E702" s="21"/>
      <c r="F702" s="21"/>
      <c r="G702" s="21"/>
      <c r="H702" s="21"/>
      <c r="I702" s="47"/>
      <c r="J702" s="104"/>
      <c r="K702" s="47"/>
      <c r="L702" s="21"/>
      <c r="M702" s="125"/>
      <c r="N702" s="24"/>
      <c r="O702" s="21"/>
      <c r="P702" s="21"/>
      <c r="Q702" s="21"/>
      <c r="R702" s="21"/>
      <c r="S702" s="21"/>
      <c r="T702" s="21"/>
      <c r="U702" s="21"/>
      <c r="V702" s="21"/>
      <c r="W702" s="21"/>
      <c r="X702" s="21" t="str">
        <f ca="1">IFERROR(IF($T702=Lists!$S$2,SUM(FORMULACIÓN!U702:W702),IF(FORMULACIÓN!$T702=Lists!$S$3,SUM(FORMULACIÓN!V702:W702),IF(FORMULACIÓN!$T702=Lists!$S$4,AVERAGE(FORMULACIÓN!V702:W702),IF(FORMULACIÓN!$T702=Lists!$S$5,OFFSET(U702,0,COUNTA(V702:W702)),IF(FORMULACIÓN!$T702=Lists!$S$6,AVERAGE(V702:W702),""))))),"")</f>
        <v/>
      </c>
      <c r="Y702" s="20" t="str">
        <f ca="1">IF($R702=Lists!$R$3,TEXT(FORMULACIÓN!X702,"00,00%"),IF(FORMULACIÓN!X702=0,0,TEXT(FORMULACIÓN!X702,"##.###")))</f>
        <v/>
      </c>
      <c r="Z702" s="93"/>
      <c r="AA702" s="94"/>
      <c r="AB702" s="95"/>
      <c r="AC702" s="95"/>
      <c r="AD702" s="95"/>
      <c r="AE702" s="95"/>
      <c r="AF702" s="95"/>
      <c r="AG702" s="95"/>
      <c r="AH702" s="95"/>
      <c r="AI702" s="95"/>
      <c r="AJ702" s="95"/>
      <c r="AK702" s="95"/>
      <c r="AL702" s="95"/>
      <c r="AM702" s="95"/>
      <c r="BD702" s="30"/>
      <c r="BE702" s="30"/>
      <c r="BF702" s="30"/>
      <c r="BG702" s="30"/>
      <c r="BH702" s="30"/>
      <c r="BI702" s="30"/>
      <c r="BJ702" s="30"/>
      <c r="BK702" s="30"/>
      <c r="BL702" s="30"/>
      <c r="BM702" s="30"/>
      <c r="BN702" s="105"/>
      <c r="BW702" s="1"/>
    </row>
    <row r="703" spans="1:75" s="32" customFormat="1" ht="15.6" hidden="1">
      <c r="A703" s="20" t="str">
        <f t="shared" si="10"/>
        <v/>
      </c>
      <c r="B703" s="153"/>
      <c r="C703" s="21"/>
      <c r="D703" s="20" t="str">
        <f>IFERROR(VLOOKUP(FORMULACIÓN!C703,Lists!$A$2:$B$6,2,FALSE),"")</f>
        <v/>
      </c>
      <c r="E703" s="21"/>
      <c r="F703" s="21"/>
      <c r="G703" s="21"/>
      <c r="H703" s="21"/>
      <c r="I703" s="47"/>
      <c r="J703" s="104"/>
      <c r="K703" s="47"/>
      <c r="L703" s="21"/>
      <c r="M703" s="125"/>
      <c r="N703" s="24"/>
      <c r="O703" s="21"/>
      <c r="P703" s="21"/>
      <c r="Q703" s="21"/>
      <c r="R703" s="21"/>
      <c r="S703" s="21"/>
      <c r="T703" s="21"/>
      <c r="U703" s="21"/>
      <c r="V703" s="21"/>
      <c r="W703" s="21"/>
      <c r="X703" s="21" t="str">
        <f ca="1">IFERROR(IF($T703=Lists!$S$2,SUM(FORMULACIÓN!U703:W703),IF(FORMULACIÓN!$T703=Lists!$S$3,SUM(FORMULACIÓN!V703:W703),IF(FORMULACIÓN!$T703=Lists!$S$4,AVERAGE(FORMULACIÓN!V703:W703),IF(FORMULACIÓN!$T703=Lists!$S$5,OFFSET(U703,0,COUNTA(V703:W703)),IF(FORMULACIÓN!$T703=Lists!$S$6,AVERAGE(V703:W703),""))))),"")</f>
        <v/>
      </c>
      <c r="Y703" s="20" t="str">
        <f ca="1">IF($R703=Lists!$R$3,TEXT(FORMULACIÓN!X703,"00,00%"),IF(FORMULACIÓN!X703=0,0,TEXT(FORMULACIÓN!X703,"##.###")))</f>
        <v/>
      </c>
      <c r="Z703" s="93"/>
      <c r="AA703" s="94"/>
      <c r="AB703" s="95"/>
      <c r="AC703" s="95"/>
      <c r="AD703" s="95"/>
      <c r="AE703" s="95"/>
      <c r="AF703" s="95"/>
      <c r="AG703" s="95"/>
      <c r="AH703" s="95"/>
      <c r="AI703" s="95"/>
      <c r="AJ703" s="95"/>
      <c r="AK703" s="95"/>
      <c r="AL703" s="95"/>
      <c r="AM703" s="95"/>
      <c r="BD703" s="30"/>
      <c r="BE703" s="30"/>
      <c r="BF703" s="30"/>
      <c r="BG703" s="30"/>
      <c r="BH703" s="30"/>
      <c r="BI703" s="30"/>
      <c r="BJ703" s="30"/>
      <c r="BK703" s="30"/>
      <c r="BL703" s="30"/>
      <c r="BM703" s="30"/>
      <c r="BN703" s="105"/>
      <c r="BW703" s="1"/>
    </row>
    <row r="704" spans="1:75" s="32" customFormat="1" ht="15.6" hidden="1">
      <c r="A704" s="20" t="str">
        <f t="shared" si="10"/>
        <v/>
      </c>
      <c r="B704" s="153"/>
      <c r="C704" s="21"/>
      <c r="D704" s="20" t="str">
        <f>IFERROR(VLOOKUP(FORMULACIÓN!C704,Lists!$A$2:$B$6,2,FALSE),"")</f>
        <v/>
      </c>
      <c r="E704" s="21"/>
      <c r="F704" s="21"/>
      <c r="G704" s="21"/>
      <c r="H704" s="21"/>
      <c r="I704" s="47"/>
      <c r="J704" s="104"/>
      <c r="K704" s="47"/>
      <c r="L704" s="21"/>
      <c r="M704" s="125"/>
      <c r="N704" s="24"/>
      <c r="O704" s="21"/>
      <c r="P704" s="21"/>
      <c r="Q704" s="21"/>
      <c r="R704" s="21"/>
      <c r="S704" s="21"/>
      <c r="T704" s="21"/>
      <c r="U704" s="21"/>
      <c r="V704" s="21"/>
      <c r="W704" s="21"/>
      <c r="X704" s="21" t="str">
        <f ca="1">IFERROR(IF($T704=Lists!$S$2,SUM(FORMULACIÓN!U704:W704),IF(FORMULACIÓN!$T704=Lists!$S$3,SUM(FORMULACIÓN!V704:W704),IF(FORMULACIÓN!$T704=Lists!$S$4,AVERAGE(FORMULACIÓN!V704:W704),IF(FORMULACIÓN!$T704=Lists!$S$5,OFFSET(U704,0,COUNTA(V704:W704)),IF(FORMULACIÓN!$T704=Lists!$S$6,AVERAGE(V704:W704),""))))),"")</f>
        <v/>
      </c>
      <c r="Y704" s="20" t="str">
        <f ca="1">IF($R704=Lists!$R$3,TEXT(FORMULACIÓN!X704,"00,00%"),IF(FORMULACIÓN!X704=0,0,TEXT(FORMULACIÓN!X704,"##.###")))</f>
        <v/>
      </c>
      <c r="Z704" s="93"/>
      <c r="AA704" s="94"/>
      <c r="AB704" s="95"/>
      <c r="AC704" s="95"/>
      <c r="AD704" s="95"/>
      <c r="AE704" s="95"/>
      <c r="AF704" s="95"/>
      <c r="AG704" s="95"/>
      <c r="AH704" s="95"/>
      <c r="AI704" s="95"/>
      <c r="AJ704" s="95"/>
      <c r="AK704" s="95"/>
      <c r="AL704" s="95"/>
      <c r="AM704" s="95"/>
      <c r="BD704" s="30"/>
      <c r="BE704" s="30"/>
      <c r="BF704" s="30"/>
      <c r="BG704" s="30"/>
      <c r="BH704" s="30"/>
      <c r="BI704" s="30"/>
      <c r="BJ704" s="30"/>
      <c r="BK704" s="30"/>
      <c r="BL704" s="30"/>
      <c r="BM704" s="30"/>
      <c r="BN704" s="105"/>
      <c r="BW704" s="1"/>
    </row>
    <row r="705" spans="1:75" s="32" customFormat="1" ht="15.6" hidden="1">
      <c r="A705" s="20" t="str">
        <f t="shared" si="10"/>
        <v/>
      </c>
      <c r="B705" s="153"/>
      <c r="C705" s="21"/>
      <c r="D705" s="20" t="str">
        <f>IFERROR(VLOOKUP(FORMULACIÓN!C705,Lists!$A$2:$B$6,2,FALSE),"")</f>
        <v/>
      </c>
      <c r="E705" s="21"/>
      <c r="F705" s="21"/>
      <c r="G705" s="21"/>
      <c r="H705" s="21"/>
      <c r="I705" s="47"/>
      <c r="J705" s="104"/>
      <c r="K705" s="47"/>
      <c r="L705" s="21"/>
      <c r="M705" s="125"/>
      <c r="N705" s="24"/>
      <c r="O705" s="21"/>
      <c r="P705" s="21"/>
      <c r="Q705" s="21"/>
      <c r="R705" s="21"/>
      <c r="S705" s="21"/>
      <c r="T705" s="21"/>
      <c r="U705" s="21"/>
      <c r="V705" s="21"/>
      <c r="W705" s="21"/>
      <c r="X705" s="21" t="str">
        <f ca="1">IFERROR(IF($T705=Lists!$S$2,SUM(FORMULACIÓN!U705:W705),IF(FORMULACIÓN!$T705=Lists!$S$3,SUM(FORMULACIÓN!V705:W705),IF(FORMULACIÓN!$T705=Lists!$S$4,AVERAGE(FORMULACIÓN!V705:W705),IF(FORMULACIÓN!$T705=Lists!$S$5,OFFSET(U705,0,COUNTA(V705:W705)),IF(FORMULACIÓN!$T705=Lists!$S$6,AVERAGE(V705:W705),""))))),"")</f>
        <v/>
      </c>
      <c r="Y705" s="20" t="str">
        <f ca="1">IF($R705=Lists!$R$3,TEXT(FORMULACIÓN!X705,"00,00%"),IF(FORMULACIÓN!X705=0,0,TEXT(FORMULACIÓN!X705,"##.###")))</f>
        <v/>
      </c>
      <c r="Z705" s="93"/>
      <c r="AA705" s="94"/>
      <c r="AB705" s="95"/>
      <c r="AC705" s="95"/>
      <c r="AD705" s="95"/>
      <c r="AE705" s="95"/>
      <c r="AF705" s="95"/>
      <c r="AG705" s="95"/>
      <c r="AH705" s="95"/>
      <c r="AI705" s="95"/>
      <c r="AJ705" s="95"/>
      <c r="AK705" s="95"/>
      <c r="AL705" s="95"/>
      <c r="AM705" s="95"/>
      <c r="BD705" s="30"/>
      <c r="BE705" s="30"/>
      <c r="BF705" s="30"/>
      <c r="BG705" s="30"/>
      <c r="BH705" s="30"/>
      <c r="BI705" s="30"/>
      <c r="BJ705" s="30"/>
      <c r="BK705" s="30"/>
      <c r="BL705" s="30"/>
      <c r="BM705" s="30"/>
      <c r="BN705" s="105"/>
      <c r="BW705" s="1"/>
    </row>
    <row r="706" spans="1:75" s="32" customFormat="1" ht="15.6" hidden="1">
      <c r="A706" s="20" t="str">
        <f t="shared" si="10"/>
        <v/>
      </c>
      <c r="B706" s="153"/>
      <c r="C706" s="21"/>
      <c r="D706" s="20" t="str">
        <f>IFERROR(VLOOKUP(FORMULACIÓN!C706,Lists!$A$2:$B$6,2,FALSE),"")</f>
        <v/>
      </c>
      <c r="E706" s="21"/>
      <c r="F706" s="21"/>
      <c r="G706" s="21"/>
      <c r="H706" s="21"/>
      <c r="I706" s="47"/>
      <c r="J706" s="104"/>
      <c r="K706" s="47"/>
      <c r="L706" s="21"/>
      <c r="M706" s="125"/>
      <c r="N706" s="24"/>
      <c r="O706" s="21"/>
      <c r="P706" s="21"/>
      <c r="Q706" s="21"/>
      <c r="R706" s="21"/>
      <c r="S706" s="21"/>
      <c r="T706" s="21"/>
      <c r="U706" s="21"/>
      <c r="V706" s="21"/>
      <c r="W706" s="21"/>
      <c r="X706" s="21" t="str">
        <f ca="1">IFERROR(IF($T706=Lists!$S$2,SUM(FORMULACIÓN!U706:W706),IF(FORMULACIÓN!$T706=Lists!$S$3,SUM(FORMULACIÓN!V706:W706),IF(FORMULACIÓN!$T706=Lists!$S$4,AVERAGE(FORMULACIÓN!V706:W706),IF(FORMULACIÓN!$T706=Lists!$S$5,OFFSET(U706,0,COUNTA(V706:W706)),IF(FORMULACIÓN!$T706=Lists!$S$6,AVERAGE(V706:W706),""))))),"")</f>
        <v/>
      </c>
      <c r="Y706" s="20" t="str">
        <f ca="1">IF($R706=Lists!$R$3,TEXT(FORMULACIÓN!X706,"00,00%"),IF(FORMULACIÓN!X706=0,0,TEXT(FORMULACIÓN!X706,"##.###")))</f>
        <v/>
      </c>
      <c r="Z706" s="93"/>
      <c r="AA706" s="94"/>
      <c r="AB706" s="95"/>
      <c r="AC706" s="95"/>
      <c r="AD706" s="95"/>
      <c r="AE706" s="95"/>
      <c r="AF706" s="95"/>
      <c r="AG706" s="95"/>
      <c r="AH706" s="95"/>
      <c r="AI706" s="95"/>
      <c r="AJ706" s="95"/>
      <c r="AK706" s="95"/>
      <c r="AL706" s="95"/>
      <c r="AM706" s="95"/>
      <c r="BD706" s="30"/>
      <c r="BE706" s="30"/>
      <c r="BF706" s="30"/>
      <c r="BG706" s="30"/>
      <c r="BH706" s="30"/>
      <c r="BI706" s="30"/>
      <c r="BJ706" s="30"/>
      <c r="BK706" s="30"/>
      <c r="BL706" s="30"/>
      <c r="BM706" s="30"/>
      <c r="BN706" s="105"/>
      <c r="BW706" s="1"/>
    </row>
    <row r="707" spans="1:75" s="32" customFormat="1" ht="15.6" hidden="1">
      <c r="A707" s="20" t="str">
        <f t="shared" si="10"/>
        <v/>
      </c>
      <c r="B707" s="153"/>
      <c r="C707" s="21"/>
      <c r="D707" s="20" t="str">
        <f>IFERROR(VLOOKUP(FORMULACIÓN!C707,Lists!$A$2:$B$6,2,FALSE),"")</f>
        <v/>
      </c>
      <c r="E707" s="21"/>
      <c r="F707" s="21"/>
      <c r="G707" s="21"/>
      <c r="H707" s="21"/>
      <c r="I707" s="47"/>
      <c r="J707" s="104"/>
      <c r="K707" s="47"/>
      <c r="L707" s="21"/>
      <c r="M707" s="125"/>
      <c r="N707" s="24"/>
      <c r="O707" s="21"/>
      <c r="P707" s="21"/>
      <c r="Q707" s="21"/>
      <c r="R707" s="21"/>
      <c r="S707" s="21"/>
      <c r="T707" s="21"/>
      <c r="U707" s="21"/>
      <c r="V707" s="21"/>
      <c r="W707" s="21"/>
      <c r="X707" s="21" t="str">
        <f ca="1">IFERROR(IF($T707=Lists!$S$2,SUM(FORMULACIÓN!U707:W707),IF(FORMULACIÓN!$T707=Lists!$S$3,SUM(FORMULACIÓN!V707:W707),IF(FORMULACIÓN!$T707=Lists!$S$4,AVERAGE(FORMULACIÓN!V707:W707),IF(FORMULACIÓN!$T707=Lists!$S$5,OFFSET(U707,0,COUNTA(V707:W707)),IF(FORMULACIÓN!$T707=Lists!$S$6,AVERAGE(V707:W707),""))))),"")</f>
        <v/>
      </c>
      <c r="Y707" s="20" t="str">
        <f ca="1">IF($R707=Lists!$R$3,TEXT(FORMULACIÓN!X707,"00,00%"),IF(FORMULACIÓN!X707=0,0,TEXT(FORMULACIÓN!X707,"##.###")))</f>
        <v/>
      </c>
      <c r="Z707" s="93"/>
      <c r="AA707" s="94"/>
      <c r="AB707" s="95"/>
      <c r="AC707" s="95"/>
      <c r="AD707" s="95"/>
      <c r="AE707" s="95"/>
      <c r="AF707" s="95"/>
      <c r="AG707" s="95"/>
      <c r="AH707" s="95"/>
      <c r="AI707" s="95"/>
      <c r="AJ707" s="95"/>
      <c r="AK707" s="95"/>
      <c r="AL707" s="95"/>
      <c r="AM707" s="95"/>
      <c r="BD707" s="30"/>
      <c r="BE707" s="30"/>
      <c r="BF707" s="30"/>
      <c r="BG707" s="30"/>
      <c r="BH707" s="30"/>
      <c r="BI707" s="30"/>
      <c r="BJ707" s="30"/>
      <c r="BK707" s="30"/>
      <c r="BL707" s="30"/>
      <c r="BM707" s="30"/>
      <c r="BN707" s="105"/>
      <c r="BW707" s="1"/>
    </row>
    <row r="708" spans="1:75" s="32" customFormat="1" ht="15.6" hidden="1">
      <c r="A708" s="20" t="str">
        <f t="shared" si="10"/>
        <v/>
      </c>
      <c r="B708" s="153"/>
      <c r="C708" s="21"/>
      <c r="D708" s="20" t="str">
        <f>IFERROR(VLOOKUP(FORMULACIÓN!C708,Lists!$A$2:$B$6,2,FALSE),"")</f>
        <v/>
      </c>
      <c r="E708" s="21"/>
      <c r="F708" s="21"/>
      <c r="G708" s="21"/>
      <c r="H708" s="21"/>
      <c r="I708" s="47"/>
      <c r="J708" s="104"/>
      <c r="K708" s="47"/>
      <c r="L708" s="21"/>
      <c r="M708" s="125"/>
      <c r="N708" s="24"/>
      <c r="O708" s="21"/>
      <c r="P708" s="21"/>
      <c r="Q708" s="21"/>
      <c r="R708" s="21"/>
      <c r="S708" s="21"/>
      <c r="T708" s="21"/>
      <c r="U708" s="21"/>
      <c r="V708" s="21"/>
      <c r="W708" s="21"/>
      <c r="X708" s="21" t="str">
        <f ca="1">IFERROR(IF($T708=Lists!$S$2,SUM(FORMULACIÓN!U708:W708),IF(FORMULACIÓN!$T708=Lists!$S$3,SUM(FORMULACIÓN!V708:W708),IF(FORMULACIÓN!$T708=Lists!$S$4,AVERAGE(FORMULACIÓN!V708:W708),IF(FORMULACIÓN!$T708=Lists!$S$5,OFFSET(U708,0,COUNTA(V708:W708)),IF(FORMULACIÓN!$T708=Lists!$S$6,AVERAGE(V708:W708),""))))),"")</f>
        <v/>
      </c>
      <c r="Y708" s="20" t="str">
        <f ca="1">IF($R708=Lists!$R$3,TEXT(FORMULACIÓN!X708,"00,00%"),IF(FORMULACIÓN!X708=0,0,TEXT(FORMULACIÓN!X708,"##.###")))</f>
        <v/>
      </c>
      <c r="Z708" s="93"/>
      <c r="AA708" s="94"/>
      <c r="AB708" s="95"/>
      <c r="AC708" s="95"/>
      <c r="AD708" s="95"/>
      <c r="AE708" s="95"/>
      <c r="AF708" s="95"/>
      <c r="AG708" s="95"/>
      <c r="AH708" s="95"/>
      <c r="AI708" s="95"/>
      <c r="AJ708" s="95"/>
      <c r="AK708" s="95"/>
      <c r="AL708" s="95"/>
      <c r="AM708" s="95"/>
      <c r="BD708" s="30"/>
      <c r="BE708" s="30"/>
      <c r="BF708" s="30"/>
      <c r="BG708" s="30"/>
      <c r="BH708" s="30"/>
      <c r="BI708" s="30"/>
      <c r="BJ708" s="30"/>
      <c r="BK708" s="30"/>
      <c r="BL708" s="30"/>
      <c r="BM708" s="30"/>
      <c r="BN708" s="105"/>
      <c r="BW708" s="1"/>
    </row>
    <row r="709" spans="1:75" s="32" customFormat="1" ht="15.6" hidden="1">
      <c r="A709" s="20" t="str">
        <f t="shared" si="10"/>
        <v/>
      </c>
      <c r="B709" s="153"/>
      <c r="C709" s="21"/>
      <c r="D709" s="20" t="str">
        <f>IFERROR(VLOOKUP(FORMULACIÓN!C709,Lists!$A$2:$B$6,2,FALSE),"")</f>
        <v/>
      </c>
      <c r="E709" s="21"/>
      <c r="F709" s="21"/>
      <c r="G709" s="21"/>
      <c r="H709" s="21"/>
      <c r="I709" s="47"/>
      <c r="J709" s="104"/>
      <c r="K709" s="47"/>
      <c r="L709" s="21"/>
      <c r="M709" s="125"/>
      <c r="N709" s="24"/>
      <c r="O709" s="21"/>
      <c r="P709" s="21"/>
      <c r="Q709" s="21"/>
      <c r="R709" s="21"/>
      <c r="S709" s="21"/>
      <c r="T709" s="21"/>
      <c r="U709" s="21"/>
      <c r="V709" s="21"/>
      <c r="W709" s="21"/>
      <c r="X709" s="21" t="str">
        <f ca="1">IFERROR(IF($T709=Lists!$S$2,SUM(FORMULACIÓN!U709:W709),IF(FORMULACIÓN!$T709=Lists!$S$3,SUM(FORMULACIÓN!V709:W709),IF(FORMULACIÓN!$T709=Lists!$S$4,AVERAGE(FORMULACIÓN!V709:W709),IF(FORMULACIÓN!$T709=Lists!$S$5,OFFSET(U709,0,COUNTA(V709:W709)),IF(FORMULACIÓN!$T709=Lists!$S$6,AVERAGE(V709:W709),""))))),"")</f>
        <v/>
      </c>
      <c r="Y709" s="20" t="str">
        <f ca="1">IF($R709=Lists!$R$3,TEXT(FORMULACIÓN!X709,"00,00%"),IF(FORMULACIÓN!X709=0,0,TEXT(FORMULACIÓN!X709,"##.###")))</f>
        <v/>
      </c>
      <c r="Z709" s="93"/>
      <c r="AA709" s="94"/>
      <c r="AB709" s="95"/>
      <c r="AC709" s="95"/>
      <c r="AD709" s="95"/>
      <c r="AE709" s="95"/>
      <c r="AF709" s="95"/>
      <c r="AG709" s="95"/>
      <c r="AH709" s="95"/>
      <c r="AI709" s="95"/>
      <c r="AJ709" s="95"/>
      <c r="AK709" s="95"/>
      <c r="AL709" s="95"/>
      <c r="AM709" s="95"/>
      <c r="BD709" s="30"/>
      <c r="BE709" s="30"/>
      <c r="BF709" s="30"/>
      <c r="BG709" s="30"/>
      <c r="BH709" s="30"/>
      <c r="BI709" s="30"/>
      <c r="BJ709" s="30"/>
      <c r="BK709" s="30"/>
      <c r="BL709" s="30"/>
      <c r="BM709" s="30"/>
      <c r="BN709" s="105"/>
      <c r="BW709" s="1"/>
    </row>
    <row r="710" spans="1:75" s="32" customFormat="1" ht="15.6" hidden="1">
      <c r="A710" s="20" t="str">
        <f t="shared" si="10"/>
        <v/>
      </c>
      <c r="B710" s="153"/>
      <c r="C710" s="21"/>
      <c r="D710" s="20" t="str">
        <f>IFERROR(VLOOKUP(FORMULACIÓN!C710,Lists!$A$2:$B$6,2,FALSE),"")</f>
        <v/>
      </c>
      <c r="E710" s="21"/>
      <c r="F710" s="21"/>
      <c r="G710" s="21"/>
      <c r="H710" s="21"/>
      <c r="I710" s="47"/>
      <c r="J710" s="104"/>
      <c r="K710" s="47"/>
      <c r="L710" s="21"/>
      <c r="M710" s="125"/>
      <c r="N710" s="24"/>
      <c r="O710" s="21"/>
      <c r="P710" s="21"/>
      <c r="Q710" s="21"/>
      <c r="R710" s="21"/>
      <c r="S710" s="21"/>
      <c r="T710" s="21"/>
      <c r="U710" s="21"/>
      <c r="V710" s="21"/>
      <c r="W710" s="21"/>
      <c r="X710" s="21" t="str">
        <f ca="1">IFERROR(IF($T710=Lists!$S$2,SUM(FORMULACIÓN!U710:W710),IF(FORMULACIÓN!$T710=Lists!$S$3,SUM(FORMULACIÓN!V710:W710),IF(FORMULACIÓN!$T710=Lists!$S$4,AVERAGE(FORMULACIÓN!V710:W710),IF(FORMULACIÓN!$T710=Lists!$S$5,OFFSET(U710,0,COUNTA(V710:W710)),IF(FORMULACIÓN!$T710=Lists!$S$6,AVERAGE(V710:W710),""))))),"")</f>
        <v/>
      </c>
      <c r="Y710" s="20" t="str">
        <f ca="1">IF($R710=Lists!$R$3,TEXT(FORMULACIÓN!X710,"00,00%"),IF(FORMULACIÓN!X710=0,0,TEXT(FORMULACIÓN!X710,"##.###")))</f>
        <v/>
      </c>
      <c r="Z710" s="93"/>
      <c r="AA710" s="94"/>
      <c r="AB710" s="95"/>
      <c r="AC710" s="95"/>
      <c r="AD710" s="95"/>
      <c r="AE710" s="95"/>
      <c r="AF710" s="95"/>
      <c r="AG710" s="95"/>
      <c r="AH710" s="95"/>
      <c r="AI710" s="95"/>
      <c r="AJ710" s="95"/>
      <c r="AK710" s="95"/>
      <c r="AL710" s="95"/>
      <c r="AM710" s="95"/>
      <c r="BD710" s="30"/>
      <c r="BE710" s="30"/>
      <c r="BF710" s="30"/>
      <c r="BG710" s="30"/>
      <c r="BH710" s="30"/>
      <c r="BI710" s="30"/>
      <c r="BJ710" s="30"/>
      <c r="BK710" s="30"/>
      <c r="BL710" s="30"/>
      <c r="BM710" s="30"/>
      <c r="BN710" s="105"/>
      <c r="BW710" s="1"/>
    </row>
    <row r="711" spans="1:75" s="32" customFormat="1" ht="15.6" hidden="1">
      <c r="A711" s="20" t="str">
        <f t="shared" si="10"/>
        <v/>
      </c>
      <c r="B711" s="153"/>
      <c r="C711" s="21"/>
      <c r="D711" s="20" t="str">
        <f>IFERROR(VLOOKUP(FORMULACIÓN!C711,Lists!$A$2:$B$6,2,FALSE),"")</f>
        <v/>
      </c>
      <c r="E711" s="21"/>
      <c r="F711" s="21"/>
      <c r="G711" s="21"/>
      <c r="H711" s="21"/>
      <c r="I711" s="47"/>
      <c r="J711" s="104"/>
      <c r="K711" s="47"/>
      <c r="L711" s="21"/>
      <c r="M711" s="125"/>
      <c r="N711" s="24"/>
      <c r="O711" s="21"/>
      <c r="P711" s="21"/>
      <c r="Q711" s="21"/>
      <c r="R711" s="21"/>
      <c r="S711" s="21"/>
      <c r="T711" s="21"/>
      <c r="U711" s="21"/>
      <c r="V711" s="21"/>
      <c r="W711" s="21"/>
      <c r="X711" s="21" t="str">
        <f ca="1">IFERROR(IF($T711=Lists!$S$2,SUM(FORMULACIÓN!U711:W711),IF(FORMULACIÓN!$T711=Lists!$S$3,SUM(FORMULACIÓN!V711:W711),IF(FORMULACIÓN!$T711=Lists!$S$4,AVERAGE(FORMULACIÓN!V711:W711),IF(FORMULACIÓN!$T711=Lists!$S$5,OFFSET(U711,0,COUNTA(V711:W711)),IF(FORMULACIÓN!$T711=Lists!$S$6,AVERAGE(V711:W711),""))))),"")</f>
        <v/>
      </c>
      <c r="Y711" s="20" t="str">
        <f ca="1">IF($R711=Lists!$R$3,TEXT(FORMULACIÓN!X711,"00,00%"),IF(FORMULACIÓN!X711=0,0,TEXT(FORMULACIÓN!X711,"##.###")))</f>
        <v/>
      </c>
      <c r="Z711" s="93"/>
      <c r="AA711" s="94"/>
      <c r="AB711" s="95"/>
      <c r="AC711" s="95"/>
      <c r="AD711" s="95"/>
      <c r="AE711" s="95"/>
      <c r="AF711" s="95"/>
      <c r="AG711" s="95"/>
      <c r="AH711" s="95"/>
      <c r="AI711" s="95"/>
      <c r="AJ711" s="95"/>
      <c r="AK711" s="95"/>
      <c r="AL711" s="95"/>
      <c r="AM711" s="95"/>
      <c r="BD711" s="30"/>
      <c r="BE711" s="30"/>
      <c r="BF711" s="30"/>
      <c r="BG711" s="30"/>
      <c r="BH711" s="30"/>
      <c r="BI711" s="30"/>
      <c r="BJ711" s="30"/>
      <c r="BK711" s="30"/>
      <c r="BL711" s="30"/>
      <c r="BM711" s="30"/>
      <c r="BN711" s="105"/>
      <c r="BW711" s="1"/>
    </row>
    <row r="712" spans="1:75" s="32" customFormat="1" ht="15.6" hidden="1">
      <c r="A712" s="20" t="str">
        <f t="shared" si="10"/>
        <v/>
      </c>
      <c r="B712" s="153"/>
      <c r="C712" s="21"/>
      <c r="D712" s="20" t="str">
        <f>IFERROR(VLOOKUP(FORMULACIÓN!C712,Lists!$A$2:$B$6,2,FALSE),"")</f>
        <v/>
      </c>
      <c r="E712" s="21"/>
      <c r="F712" s="21"/>
      <c r="G712" s="21"/>
      <c r="H712" s="21"/>
      <c r="I712" s="47"/>
      <c r="J712" s="104"/>
      <c r="K712" s="47"/>
      <c r="L712" s="21"/>
      <c r="M712" s="125"/>
      <c r="N712" s="24"/>
      <c r="O712" s="21"/>
      <c r="P712" s="21"/>
      <c r="Q712" s="21"/>
      <c r="R712" s="21"/>
      <c r="S712" s="21"/>
      <c r="T712" s="21"/>
      <c r="U712" s="21"/>
      <c r="V712" s="21"/>
      <c r="W712" s="21"/>
      <c r="X712" s="21" t="str">
        <f ca="1">IFERROR(IF($T712=Lists!$S$2,SUM(FORMULACIÓN!U712:W712),IF(FORMULACIÓN!$T712=Lists!$S$3,SUM(FORMULACIÓN!V712:W712),IF(FORMULACIÓN!$T712=Lists!$S$4,AVERAGE(FORMULACIÓN!V712:W712),IF(FORMULACIÓN!$T712=Lists!$S$5,OFFSET(U712,0,COUNTA(V712:W712)),IF(FORMULACIÓN!$T712=Lists!$S$6,AVERAGE(V712:W712),""))))),"")</f>
        <v/>
      </c>
      <c r="Y712" s="20" t="str">
        <f ca="1">IF($R712=Lists!$R$3,TEXT(FORMULACIÓN!X712,"00,00%"),IF(FORMULACIÓN!X712=0,0,TEXT(FORMULACIÓN!X712,"##.###")))</f>
        <v/>
      </c>
      <c r="Z712" s="93"/>
      <c r="AA712" s="94"/>
      <c r="AB712" s="95"/>
      <c r="AC712" s="95"/>
      <c r="AD712" s="95"/>
      <c r="AE712" s="95"/>
      <c r="AF712" s="95"/>
      <c r="AG712" s="95"/>
      <c r="AH712" s="95"/>
      <c r="AI712" s="95"/>
      <c r="AJ712" s="95"/>
      <c r="AK712" s="95"/>
      <c r="AL712" s="95"/>
      <c r="AM712" s="95"/>
      <c r="BD712" s="30"/>
      <c r="BE712" s="30"/>
      <c r="BF712" s="30"/>
      <c r="BG712" s="30"/>
      <c r="BH712" s="30"/>
      <c r="BI712" s="30"/>
      <c r="BJ712" s="30"/>
      <c r="BK712" s="30"/>
      <c r="BL712" s="30"/>
      <c r="BM712" s="30"/>
      <c r="BN712" s="105"/>
      <c r="BW712" s="1"/>
    </row>
    <row r="713" spans="1:75" s="32" customFormat="1" ht="15.6" hidden="1">
      <c r="A713" s="20" t="str">
        <f t="shared" si="10"/>
        <v/>
      </c>
      <c r="B713" s="153"/>
      <c r="C713" s="21"/>
      <c r="D713" s="20" t="str">
        <f>IFERROR(VLOOKUP(FORMULACIÓN!C713,Lists!$A$2:$B$6,2,FALSE),"")</f>
        <v/>
      </c>
      <c r="E713" s="21"/>
      <c r="F713" s="21"/>
      <c r="G713" s="21"/>
      <c r="H713" s="21"/>
      <c r="I713" s="47"/>
      <c r="J713" s="104"/>
      <c r="K713" s="47"/>
      <c r="L713" s="21"/>
      <c r="M713" s="125"/>
      <c r="N713" s="24"/>
      <c r="O713" s="21"/>
      <c r="P713" s="21"/>
      <c r="Q713" s="21"/>
      <c r="R713" s="21"/>
      <c r="S713" s="21"/>
      <c r="T713" s="21"/>
      <c r="U713" s="21"/>
      <c r="V713" s="21"/>
      <c r="W713" s="21"/>
      <c r="X713" s="21" t="str">
        <f ca="1">IFERROR(IF($T713=Lists!$S$2,SUM(FORMULACIÓN!U713:W713),IF(FORMULACIÓN!$T713=Lists!$S$3,SUM(FORMULACIÓN!V713:W713),IF(FORMULACIÓN!$T713=Lists!$S$4,AVERAGE(FORMULACIÓN!V713:W713),IF(FORMULACIÓN!$T713=Lists!$S$5,OFFSET(U713,0,COUNTA(V713:W713)),IF(FORMULACIÓN!$T713=Lists!$S$6,AVERAGE(V713:W713),""))))),"")</f>
        <v/>
      </c>
      <c r="Y713" s="20" t="str">
        <f ca="1">IF($R713=Lists!$R$3,TEXT(FORMULACIÓN!X713,"00,00%"),IF(FORMULACIÓN!X713=0,0,TEXT(FORMULACIÓN!X713,"##.###")))</f>
        <v/>
      </c>
      <c r="Z713" s="93"/>
      <c r="AA713" s="94"/>
      <c r="AB713" s="95"/>
      <c r="AC713" s="95"/>
      <c r="AD713" s="95"/>
      <c r="AE713" s="95"/>
      <c r="AF713" s="95"/>
      <c r="AG713" s="95"/>
      <c r="AH713" s="95"/>
      <c r="AI713" s="95"/>
      <c r="AJ713" s="95"/>
      <c r="AK713" s="95"/>
      <c r="AL713" s="95"/>
      <c r="AM713" s="95"/>
      <c r="BD713" s="30"/>
      <c r="BE713" s="30"/>
      <c r="BF713" s="30"/>
      <c r="BG713" s="30"/>
      <c r="BH713" s="30"/>
      <c r="BI713" s="30"/>
      <c r="BJ713" s="30"/>
      <c r="BK713" s="30"/>
      <c r="BL713" s="30"/>
      <c r="BM713" s="30"/>
      <c r="BN713" s="105"/>
      <c r="BW713" s="1"/>
    </row>
    <row r="714" spans="1:75" s="32" customFormat="1" ht="15.6" hidden="1">
      <c r="A714" s="20" t="str">
        <f t="shared" si="10"/>
        <v/>
      </c>
      <c r="B714" s="153"/>
      <c r="C714" s="21"/>
      <c r="D714" s="20" t="str">
        <f>IFERROR(VLOOKUP(FORMULACIÓN!C714,Lists!$A$2:$B$6,2,FALSE),"")</f>
        <v/>
      </c>
      <c r="E714" s="21"/>
      <c r="F714" s="21"/>
      <c r="G714" s="21"/>
      <c r="H714" s="21"/>
      <c r="I714" s="47"/>
      <c r="J714" s="104"/>
      <c r="K714" s="47"/>
      <c r="L714" s="21"/>
      <c r="M714" s="125"/>
      <c r="N714" s="24"/>
      <c r="O714" s="21"/>
      <c r="P714" s="21"/>
      <c r="Q714" s="21"/>
      <c r="R714" s="21"/>
      <c r="S714" s="21"/>
      <c r="T714" s="21"/>
      <c r="U714" s="21"/>
      <c r="V714" s="21"/>
      <c r="W714" s="21"/>
      <c r="X714" s="21" t="str">
        <f ca="1">IFERROR(IF($T714=Lists!$S$2,SUM(FORMULACIÓN!U714:W714),IF(FORMULACIÓN!$T714=Lists!$S$3,SUM(FORMULACIÓN!V714:W714),IF(FORMULACIÓN!$T714=Lists!$S$4,AVERAGE(FORMULACIÓN!V714:W714),IF(FORMULACIÓN!$T714=Lists!$S$5,OFFSET(U714,0,COUNTA(V714:W714)),IF(FORMULACIÓN!$T714=Lists!$S$6,AVERAGE(V714:W714),""))))),"")</f>
        <v/>
      </c>
      <c r="Y714" s="20" t="str">
        <f ca="1">IF($R714=Lists!$R$3,TEXT(FORMULACIÓN!X714,"00,00%"),IF(FORMULACIÓN!X714=0,0,TEXT(FORMULACIÓN!X714,"##.###")))</f>
        <v/>
      </c>
      <c r="Z714" s="93"/>
      <c r="AA714" s="94"/>
      <c r="AB714" s="95"/>
      <c r="AC714" s="95"/>
      <c r="AD714" s="95"/>
      <c r="AE714" s="95"/>
      <c r="AF714" s="95"/>
      <c r="AG714" s="95"/>
      <c r="AH714" s="95"/>
      <c r="AI714" s="95"/>
      <c r="AJ714" s="95"/>
      <c r="AK714" s="95"/>
      <c r="AL714" s="95"/>
      <c r="AM714" s="95"/>
      <c r="BD714" s="30"/>
      <c r="BE714" s="30"/>
      <c r="BF714" s="30"/>
      <c r="BG714" s="30"/>
      <c r="BH714" s="30"/>
      <c r="BI714" s="30"/>
      <c r="BJ714" s="30"/>
      <c r="BK714" s="30"/>
      <c r="BL714" s="30"/>
      <c r="BM714" s="30"/>
      <c r="BN714" s="105"/>
      <c r="BW714" s="1"/>
    </row>
    <row r="715" spans="1:75" s="32" customFormat="1" ht="15.6" hidden="1">
      <c r="A715" s="20" t="str">
        <f t="shared" si="10"/>
        <v/>
      </c>
      <c r="B715" s="153"/>
      <c r="C715" s="21"/>
      <c r="D715" s="20" t="str">
        <f>IFERROR(VLOOKUP(FORMULACIÓN!C715,Lists!$A$2:$B$6,2,FALSE),"")</f>
        <v/>
      </c>
      <c r="E715" s="21"/>
      <c r="F715" s="21"/>
      <c r="G715" s="21"/>
      <c r="H715" s="21"/>
      <c r="I715" s="47"/>
      <c r="J715" s="104"/>
      <c r="K715" s="47"/>
      <c r="L715" s="21"/>
      <c r="M715" s="125"/>
      <c r="N715" s="24"/>
      <c r="O715" s="21"/>
      <c r="P715" s="21"/>
      <c r="Q715" s="21"/>
      <c r="R715" s="21"/>
      <c r="S715" s="21"/>
      <c r="T715" s="21"/>
      <c r="U715" s="21"/>
      <c r="V715" s="21"/>
      <c r="W715" s="21"/>
      <c r="X715" s="21" t="str">
        <f ca="1">IFERROR(IF($T715=Lists!$S$2,SUM(FORMULACIÓN!U715:W715),IF(FORMULACIÓN!$T715=Lists!$S$3,SUM(FORMULACIÓN!V715:W715),IF(FORMULACIÓN!$T715=Lists!$S$4,AVERAGE(FORMULACIÓN!V715:W715),IF(FORMULACIÓN!$T715=Lists!$S$5,OFFSET(U715,0,COUNTA(V715:W715)),IF(FORMULACIÓN!$T715=Lists!$S$6,AVERAGE(V715:W715),""))))),"")</f>
        <v/>
      </c>
      <c r="Y715" s="20" t="str">
        <f ca="1">IF($R715=Lists!$R$3,TEXT(FORMULACIÓN!X715,"00,00%"),IF(FORMULACIÓN!X715=0,0,TEXT(FORMULACIÓN!X715,"##.###")))</f>
        <v/>
      </c>
      <c r="Z715" s="93"/>
      <c r="AA715" s="94"/>
      <c r="AB715" s="95"/>
      <c r="AC715" s="95"/>
      <c r="AD715" s="95"/>
      <c r="AE715" s="95"/>
      <c r="AF715" s="95"/>
      <c r="AG715" s="95"/>
      <c r="AH715" s="95"/>
      <c r="AI715" s="95"/>
      <c r="AJ715" s="95"/>
      <c r="AK715" s="95"/>
      <c r="AL715" s="95"/>
      <c r="AM715" s="95"/>
      <c r="BD715" s="30"/>
      <c r="BE715" s="30"/>
      <c r="BF715" s="30"/>
      <c r="BG715" s="30"/>
      <c r="BH715" s="30"/>
      <c r="BI715" s="30"/>
      <c r="BJ715" s="30"/>
      <c r="BK715" s="30"/>
      <c r="BL715" s="30"/>
      <c r="BM715" s="30"/>
      <c r="BN715" s="105"/>
      <c r="BW715" s="1"/>
    </row>
    <row r="716" spans="1:75" s="32" customFormat="1" ht="15.6" hidden="1">
      <c r="A716" s="20" t="str">
        <f t="shared" ref="A716:A779" si="11">IF(C716&lt;&gt;"",+A715+1,"")</f>
        <v/>
      </c>
      <c r="B716" s="153"/>
      <c r="C716" s="21"/>
      <c r="D716" s="20" t="str">
        <f>IFERROR(VLOOKUP(FORMULACIÓN!C716,Lists!$A$2:$B$6,2,FALSE),"")</f>
        <v/>
      </c>
      <c r="E716" s="21"/>
      <c r="F716" s="21"/>
      <c r="G716" s="21"/>
      <c r="H716" s="21"/>
      <c r="I716" s="47"/>
      <c r="J716" s="104"/>
      <c r="K716" s="47"/>
      <c r="L716" s="21"/>
      <c r="M716" s="125"/>
      <c r="N716" s="24"/>
      <c r="O716" s="21"/>
      <c r="P716" s="21"/>
      <c r="Q716" s="21"/>
      <c r="R716" s="21"/>
      <c r="S716" s="21"/>
      <c r="T716" s="21"/>
      <c r="U716" s="21"/>
      <c r="V716" s="21"/>
      <c r="W716" s="21"/>
      <c r="X716" s="21" t="str">
        <f ca="1">IFERROR(IF($T716=Lists!$S$2,SUM(FORMULACIÓN!U716:W716),IF(FORMULACIÓN!$T716=Lists!$S$3,SUM(FORMULACIÓN!V716:W716),IF(FORMULACIÓN!$T716=Lists!$S$4,AVERAGE(FORMULACIÓN!V716:W716),IF(FORMULACIÓN!$T716=Lists!$S$5,OFFSET(U716,0,COUNTA(V716:W716)),IF(FORMULACIÓN!$T716=Lists!$S$6,AVERAGE(V716:W716),""))))),"")</f>
        <v/>
      </c>
      <c r="Y716" s="20" t="str">
        <f ca="1">IF($R716=Lists!$R$3,TEXT(FORMULACIÓN!X716,"00,00%"),IF(FORMULACIÓN!X716=0,0,TEXT(FORMULACIÓN!X716,"##.###")))</f>
        <v/>
      </c>
      <c r="Z716" s="93"/>
      <c r="AA716" s="94"/>
      <c r="AB716" s="95"/>
      <c r="AC716" s="95"/>
      <c r="AD716" s="95"/>
      <c r="AE716" s="95"/>
      <c r="AF716" s="95"/>
      <c r="AG716" s="95"/>
      <c r="AH716" s="95"/>
      <c r="AI716" s="95"/>
      <c r="AJ716" s="95"/>
      <c r="AK716" s="95"/>
      <c r="AL716" s="95"/>
      <c r="AM716" s="95"/>
      <c r="BD716" s="30"/>
      <c r="BE716" s="30"/>
      <c r="BF716" s="30"/>
      <c r="BG716" s="30"/>
      <c r="BH716" s="30"/>
      <c r="BI716" s="30"/>
      <c r="BJ716" s="30"/>
      <c r="BK716" s="30"/>
      <c r="BL716" s="30"/>
      <c r="BM716" s="30"/>
      <c r="BN716" s="105"/>
      <c r="BW716" s="1"/>
    </row>
    <row r="717" spans="1:75" s="32" customFormat="1" ht="15.6" hidden="1">
      <c r="A717" s="20" t="str">
        <f t="shared" si="11"/>
        <v/>
      </c>
      <c r="B717" s="153"/>
      <c r="C717" s="21"/>
      <c r="D717" s="20" t="str">
        <f>IFERROR(VLOOKUP(FORMULACIÓN!C717,Lists!$A$2:$B$6,2,FALSE),"")</f>
        <v/>
      </c>
      <c r="E717" s="21"/>
      <c r="F717" s="21"/>
      <c r="G717" s="21"/>
      <c r="H717" s="21"/>
      <c r="I717" s="47"/>
      <c r="J717" s="104"/>
      <c r="K717" s="47"/>
      <c r="L717" s="21"/>
      <c r="M717" s="125"/>
      <c r="N717" s="24"/>
      <c r="O717" s="21"/>
      <c r="P717" s="21"/>
      <c r="Q717" s="21"/>
      <c r="R717" s="21"/>
      <c r="S717" s="21"/>
      <c r="T717" s="21"/>
      <c r="U717" s="21"/>
      <c r="V717" s="21"/>
      <c r="W717" s="21"/>
      <c r="X717" s="21" t="str">
        <f ca="1">IFERROR(IF($T717=Lists!$S$2,SUM(FORMULACIÓN!U717:W717),IF(FORMULACIÓN!$T717=Lists!$S$3,SUM(FORMULACIÓN!V717:W717),IF(FORMULACIÓN!$T717=Lists!$S$4,AVERAGE(FORMULACIÓN!V717:W717),IF(FORMULACIÓN!$T717=Lists!$S$5,OFFSET(U717,0,COUNTA(V717:W717)),IF(FORMULACIÓN!$T717=Lists!$S$6,AVERAGE(V717:W717),""))))),"")</f>
        <v/>
      </c>
      <c r="Y717" s="20" t="str">
        <f ca="1">IF($R717=Lists!$R$3,TEXT(FORMULACIÓN!X717,"00,00%"),IF(FORMULACIÓN!X717=0,0,TEXT(FORMULACIÓN!X717,"##.###")))</f>
        <v/>
      </c>
      <c r="Z717" s="93"/>
      <c r="AA717" s="94"/>
      <c r="AB717" s="95"/>
      <c r="AC717" s="95"/>
      <c r="AD717" s="95"/>
      <c r="AE717" s="95"/>
      <c r="AF717" s="95"/>
      <c r="AG717" s="95"/>
      <c r="AH717" s="95"/>
      <c r="AI717" s="95"/>
      <c r="AJ717" s="95"/>
      <c r="AK717" s="95"/>
      <c r="AL717" s="95"/>
      <c r="AM717" s="95"/>
      <c r="BD717" s="30"/>
      <c r="BE717" s="30"/>
      <c r="BF717" s="30"/>
      <c r="BG717" s="30"/>
      <c r="BH717" s="30"/>
      <c r="BI717" s="30"/>
      <c r="BJ717" s="30"/>
      <c r="BK717" s="30"/>
      <c r="BL717" s="30"/>
      <c r="BM717" s="30"/>
      <c r="BN717" s="105"/>
      <c r="BW717" s="1"/>
    </row>
    <row r="718" spans="1:75" s="32" customFormat="1" ht="15.6" hidden="1">
      <c r="A718" s="20" t="str">
        <f t="shared" si="11"/>
        <v/>
      </c>
      <c r="B718" s="153"/>
      <c r="C718" s="21"/>
      <c r="D718" s="20" t="str">
        <f>IFERROR(VLOOKUP(FORMULACIÓN!C718,Lists!$A$2:$B$6,2,FALSE),"")</f>
        <v/>
      </c>
      <c r="E718" s="21"/>
      <c r="F718" s="21"/>
      <c r="G718" s="21"/>
      <c r="H718" s="21"/>
      <c r="I718" s="47"/>
      <c r="J718" s="104"/>
      <c r="K718" s="47"/>
      <c r="L718" s="21"/>
      <c r="M718" s="125"/>
      <c r="N718" s="24"/>
      <c r="O718" s="21"/>
      <c r="P718" s="21"/>
      <c r="Q718" s="21"/>
      <c r="R718" s="21"/>
      <c r="S718" s="21"/>
      <c r="T718" s="21"/>
      <c r="U718" s="21"/>
      <c r="V718" s="21"/>
      <c r="W718" s="21"/>
      <c r="X718" s="21" t="str">
        <f ca="1">IFERROR(IF($T718=Lists!$S$2,SUM(FORMULACIÓN!U718:W718),IF(FORMULACIÓN!$T718=Lists!$S$3,SUM(FORMULACIÓN!V718:W718),IF(FORMULACIÓN!$T718=Lists!$S$4,AVERAGE(FORMULACIÓN!V718:W718),IF(FORMULACIÓN!$T718=Lists!$S$5,OFFSET(U718,0,COUNTA(V718:W718)),IF(FORMULACIÓN!$T718=Lists!$S$6,AVERAGE(V718:W718),""))))),"")</f>
        <v/>
      </c>
      <c r="Y718" s="20" t="str">
        <f ca="1">IF($R718=Lists!$R$3,TEXT(FORMULACIÓN!X718,"00,00%"),IF(FORMULACIÓN!X718=0,0,TEXT(FORMULACIÓN!X718,"##.###")))</f>
        <v/>
      </c>
      <c r="Z718" s="93"/>
      <c r="AA718" s="94"/>
      <c r="AB718" s="95"/>
      <c r="AC718" s="95"/>
      <c r="AD718" s="95"/>
      <c r="AE718" s="95"/>
      <c r="AF718" s="95"/>
      <c r="AG718" s="95"/>
      <c r="AH718" s="95"/>
      <c r="AI718" s="95"/>
      <c r="AJ718" s="95"/>
      <c r="AK718" s="95"/>
      <c r="AL718" s="95"/>
      <c r="AM718" s="95"/>
      <c r="BD718" s="30"/>
      <c r="BE718" s="30"/>
      <c r="BF718" s="30"/>
      <c r="BG718" s="30"/>
      <c r="BH718" s="30"/>
      <c r="BI718" s="30"/>
      <c r="BJ718" s="30"/>
      <c r="BK718" s="30"/>
      <c r="BL718" s="30"/>
      <c r="BM718" s="30"/>
      <c r="BN718" s="105"/>
      <c r="BW718" s="1"/>
    </row>
    <row r="719" spans="1:75" s="32" customFormat="1" ht="15.6" hidden="1">
      <c r="A719" s="20" t="str">
        <f t="shared" si="11"/>
        <v/>
      </c>
      <c r="B719" s="153"/>
      <c r="C719" s="21"/>
      <c r="D719" s="20" t="str">
        <f>IFERROR(VLOOKUP(FORMULACIÓN!C719,Lists!$A$2:$B$6,2,FALSE),"")</f>
        <v/>
      </c>
      <c r="E719" s="21"/>
      <c r="F719" s="21"/>
      <c r="G719" s="21"/>
      <c r="H719" s="21"/>
      <c r="I719" s="47"/>
      <c r="J719" s="104"/>
      <c r="K719" s="47"/>
      <c r="L719" s="21"/>
      <c r="M719" s="125"/>
      <c r="N719" s="24"/>
      <c r="O719" s="21"/>
      <c r="P719" s="21"/>
      <c r="Q719" s="21"/>
      <c r="R719" s="21"/>
      <c r="S719" s="21"/>
      <c r="T719" s="21"/>
      <c r="U719" s="21"/>
      <c r="V719" s="21"/>
      <c r="W719" s="21"/>
      <c r="X719" s="21" t="str">
        <f ca="1">IFERROR(IF($T719=Lists!$S$2,SUM(FORMULACIÓN!U719:W719),IF(FORMULACIÓN!$T719=Lists!$S$3,SUM(FORMULACIÓN!V719:W719),IF(FORMULACIÓN!$T719=Lists!$S$4,AVERAGE(FORMULACIÓN!V719:W719),IF(FORMULACIÓN!$T719=Lists!$S$5,OFFSET(U719,0,COUNTA(V719:W719)),IF(FORMULACIÓN!$T719=Lists!$S$6,AVERAGE(V719:W719),""))))),"")</f>
        <v/>
      </c>
      <c r="Y719" s="20" t="str">
        <f ca="1">IF($R719=Lists!$R$3,TEXT(FORMULACIÓN!X719,"00,00%"),IF(FORMULACIÓN!X719=0,0,TEXT(FORMULACIÓN!X719,"##.###")))</f>
        <v/>
      </c>
      <c r="Z719" s="93"/>
      <c r="AA719" s="94"/>
      <c r="AB719" s="95"/>
      <c r="AC719" s="95"/>
      <c r="AD719" s="95"/>
      <c r="AE719" s="95"/>
      <c r="AF719" s="95"/>
      <c r="AG719" s="95"/>
      <c r="AH719" s="95"/>
      <c r="AI719" s="95"/>
      <c r="AJ719" s="95"/>
      <c r="AK719" s="95"/>
      <c r="AL719" s="95"/>
      <c r="AM719" s="95"/>
      <c r="BD719" s="30"/>
      <c r="BE719" s="30"/>
      <c r="BF719" s="30"/>
      <c r="BG719" s="30"/>
      <c r="BH719" s="30"/>
      <c r="BI719" s="30"/>
      <c r="BJ719" s="30"/>
      <c r="BK719" s="30"/>
      <c r="BL719" s="30"/>
      <c r="BM719" s="30"/>
      <c r="BN719" s="105"/>
      <c r="BW719" s="1"/>
    </row>
    <row r="720" spans="1:75" s="32" customFormat="1" ht="15.6" hidden="1">
      <c r="A720" s="20" t="str">
        <f t="shared" si="11"/>
        <v/>
      </c>
      <c r="B720" s="153"/>
      <c r="C720" s="21"/>
      <c r="D720" s="20" t="str">
        <f>IFERROR(VLOOKUP(FORMULACIÓN!C720,Lists!$A$2:$B$6,2,FALSE),"")</f>
        <v/>
      </c>
      <c r="E720" s="21"/>
      <c r="F720" s="21"/>
      <c r="G720" s="21"/>
      <c r="H720" s="21"/>
      <c r="I720" s="47"/>
      <c r="J720" s="104"/>
      <c r="K720" s="47"/>
      <c r="L720" s="21"/>
      <c r="M720" s="125"/>
      <c r="N720" s="24"/>
      <c r="O720" s="21"/>
      <c r="P720" s="21"/>
      <c r="Q720" s="21"/>
      <c r="R720" s="21"/>
      <c r="S720" s="21"/>
      <c r="T720" s="21"/>
      <c r="U720" s="21"/>
      <c r="V720" s="21"/>
      <c r="W720" s="21"/>
      <c r="X720" s="21" t="str">
        <f ca="1">IFERROR(IF($T720=Lists!$S$2,SUM(FORMULACIÓN!U720:W720),IF(FORMULACIÓN!$T720=Lists!$S$3,SUM(FORMULACIÓN!V720:W720),IF(FORMULACIÓN!$T720=Lists!$S$4,AVERAGE(FORMULACIÓN!V720:W720),IF(FORMULACIÓN!$T720=Lists!$S$5,OFFSET(U720,0,COUNTA(V720:W720)),IF(FORMULACIÓN!$T720=Lists!$S$6,AVERAGE(V720:W720),""))))),"")</f>
        <v/>
      </c>
      <c r="Y720" s="20" t="str">
        <f ca="1">IF($R720=Lists!$R$3,TEXT(FORMULACIÓN!X720,"00,00%"),IF(FORMULACIÓN!X720=0,0,TEXT(FORMULACIÓN!X720,"##.###")))</f>
        <v/>
      </c>
      <c r="Z720" s="93"/>
      <c r="AA720" s="94"/>
      <c r="AB720" s="95"/>
      <c r="AC720" s="95"/>
      <c r="AD720" s="95"/>
      <c r="AE720" s="95"/>
      <c r="AF720" s="95"/>
      <c r="AG720" s="95"/>
      <c r="AH720" s="95"/>
      <c r="AI720" s="95"/>
      <c r="AJ720" s="95"/>
      <c r="AK720" s="95"/>
      <c r="AL720" s="95"/>
      <c r="AM720" s="95"/>
      <c r="BD720" s="30"/>
      <c r="BE720" s="30"/>
      <c r="BF720" s="30"/>
      <c r="BG720" s="30"/>
      <c r="BH720" s="30"/>
      <c r="BI720" s="30"/>
      <c r="BJ720" s="30"/>
      <c r="BK720" s="30"/>
      <c r="BL720" s="30"/>
      <c r="BM720" s="30"/>
      <c r="BN720" s="105"/>
      <c r="BW720" s="1"/>
    </row>
    <row r="721" spans="1:75" s="32" customFormat="1" ht="15.6" hidden="1">
      <c r="A721" s="20" t="str">
        <f t="shared" si="11"/>
        <v/>
      </c>
      <c r="B721" s="153"/>
      <c r="C721" s="21"/>
      <c r="D721" s="20" t="str">
        <f>IFERROR(VLOOKUP(FORMULACIÓN!C721,Lists!$A$2:$B$6,2,FALSE),"")</f>
        <v/>
      </c>
      <c r="E721" s="21"/>
      <c r="F721" s="21"/>
      <c r="G721" s="21"/>
      <c r="H721" s="21"/>
      <c r="I721" s="47"/>
      <c r="J721" s="104"/>
      <c r="K721" s="47"/>
      <c r="L721" s="21"/>
      <c r="M721" s="125"/>
      <c r="N721" s="24"/>
      <c r="O721" s="21"/>
      <c r="P721" s="21"/>
      <c r="Q721" s="21"/>
      <c r="R721" s="21"/>
      <c r="S721" s="21"/>
      <c r="T721" s="21"/>
      <c r="U721" s="21"/>
      <c r="V721" s="21"/>
      <c r="W721" s="21"/>
      <c r="X721" s="21" t="str">
        <f ca="1">IFERROR(IF($T721=Lists!$S$2,SUM(FORMULACIÓN!U721:W721),IF(FORMULACIÓN!$T721=Lists!$S$3,SUM(FORMULACIÓN!V721:W721),IF(FORMULACIÓN!$T721=Lists!$S$4,AVERAGE(FORMULACIÓN!V721:W721),IF(FORMULACIÓN!$T721=Lists!$S$5,OFFSET(U721,0,COUNTA(V721:W721)),IF(FORMULACIÓN!$T721=Lists!$S$6,AVERAGE(V721:W721),""))))),"")</f>
        <v/>
      </c>
      <c r="Y721" s="20" t="str">
        <f ca="1">IF($R721=Lists!$R$3,TEXT(FORMULACIÓN!X721,"00,00%"),IF(FORMULACIÓN!X721=0,0,TEXT(FORMULACIÓN!X721,"##.###")))</f>
        <v/>
      </c>
      <c r="Z721" s="93"/>
      <c r="AA721" s="94"/>
      <c r="AB721" s="95"/>
      <c r="AC721" s="95"/>
      <c r="AD721" s="95"/>
      <c r="AE721" s="95"/>
      <c r="AF721" s="95"/>
      <c r="AG721" s="95"/>
      <c r="AH721" s="95"/>
      <c r="AI721" s="95"/>
      <c r="AJ721" s="95"/>
      <c r="AK721" s="95"/>
      <c r="AL721" s="95"/>
      <c r="AM721" s="95"/>
      <c r="BD721" s="30"/>
      <c r="BE721" s="30"/>
      <c r="BF721" s="30"/>
      <c r="BG721" s="30"/>
      <c r="BH721" s="30"/>
      <c r="BI721" s="30"/>
      <c r="BJ721" s="30"/>
      <c r="BK721" s="30"/>
      <c r="BL721" s="30"/>
      <c r="BM721" s="30"/>
      <c r="BN721" s="105"/>
      <c r="BW721" s="1"/>
    </row>
    <row r="722" spans="1:75" s="32" customFormat="1" ht="15.6" hidden="1">
      <c r="A722" s="20" t="str">
        <f t="shared" si="11"/>
        <v/>
      </c>
      <c r="B722" s="153"/>
      <c r="C722" s="21"/>
      <c r="D722" s="20" t="str">
        <f>IFERROR(VLOOKUP(FORMULACIÓN!C722,Lists!$A$2:$B$6,2,FALSE),"")</f>
        <v/>
      </c>
      <c r="E722" s="21"/>
      <c r="F722" s="21"/>
      <c r="G722" s="21"/>
      <c r="H722" s="21"/>
      <c r="I722" s="47"/>
      <c r="J722" s="104"/>
      <c r="K722" s="47"/>
      <c r="L722" s="21"/>
      <c r="M722" s="125"/>
      <c r="N722" s="24"/>
      <c r="O722" s="21"/>
      <c r="P722" s="21"/>
      <c r="Q722" s="21"/>
      <c r="R722" s="21"/>
      <c r="S722" s="21"/>
      <c r="T722" s="21"/>
      <c r="U722" s="21"/>
      <c r="V722" s="21"/>
      <c r="W722" s="21"/>
      <c r="X722" s="21" t="str">
        <f ca="1">IFERROR(IF($T722=Lists!$S$2,SUM(FORMULACIÓN!U722:W722),IF(FORMULACIÓN!$T722=Lists!$S$3,SUM(FORMULACIÓN!V722:W722),IF(FORMULACIÓN!$T722=Lists!$S$4,AVERAGE(FORMULACIÓN!V722:W722),IF(FORMULACIÓN!$T722=Lists!$S$5,OFFSET(U722,0,COUNTA(V722:W722)),IF(FORMULACIÓN!$T722=Lists!$S$6,AVERAGE(V722:W722),""))))),"")</f>
        <v/>
      </c>
      <c r="Y722" s="20" t="str">
        <f ca="1">IF($R722=Lists!$R$3,TEXT(FORMULACIÓN!X722,"00,00%"),IF(FORMULACIÓN!X722=0,0,TEXT(FORMULACIÓN!X722,"##.###")))</f>
        <v/>
      </c>
      <c r="Z722" s="93"/>
      <c r="AA722" s="94"/>
      <c r="AB722" s="95"/>
      <c r="AC722" s="95"/>
      <c r="AD722" s="95"/>
      <c r="AE722" s="95"/>
      <c r="AF722" s="95"/>
      <c r="AG722" s="95"/>
      <c r="AH722" s="95"/>
      <c r="AI722" s="95"/>
      <c r="AJ722" s="95"/>
      <c r="AK722" s="95"/>
      <c r="AL722" s="95"/>
      <c r="AM722" s="95"/>
      <c r="BD722" s="30"/>
      <c r="BE722" s="30"/>
      <c r="BF722" s="30"/>
      <c r="BG722" s="30"/>
      <c r="BH722" s="30"/>
      <c r="BI722" s="30"/>
      <c r="BJ722" s="30"/>
      <c r="BK722" s="30"/>
      <c r="BL722" s="30"/>
      <c r="BM722" s="30"/>
      <c r="BN722" s="105"/>
      <c r="BW722" s="1"/>
    </row>
    <row r="723" spans="1:75" s="32" customFormat="1" ht="15.6" hidden="1">
      <c r="A723" s="20" t="str">
        <f t="shared" si="11"/>
        <v/>
      </c>
      <c r="B723" s="153"/>
      <c r="C723" s="21"/>
      <c r="D723" s="20" t="str">
        <f>IFERROR(VLOOKUP(FORMULACIÓN!C723,Lists!$A$2:$B$6,2,FALSE),"")</f>
        <v/>
      </c>
      <c r="E723" s="21"/>
      <c r="F723" s="21"/>
      <c r="G723" s="21"/>
      <c r="H723" s="21"/>
      <c r="I723" s="47"/>
      <c r="J723" s="104"/>
      <c r="K723" s="47"/>
      <c r="L723" s="21"/>
      <c r="M723" s="125"/>
      <c r="N723" s="24"/>
      <c r="O723" s="21"/>
      <c r="P723" s="21"/>
      <c r="Q723" s="21"/>
      <c r="R723" s="21"/>
      <c r="S723" s="21"/>
      <c r="T723" s="21"/>
      <c r="U723" s="21"/>
      <c r="V723" s="21"/>
      <c r="W723" s="21"/>
      <c r="X723" s="21" t="str">
        <f ca="1">IFERROR(IF($T723=Lists!$S$2,SUM(FORMULACIÓN!U723:W723),IF(FORMULACIÓN!$T723=Lists!$S$3,SUM(FORMULACIÓN!V723:W723),IF(FORMULACIÓN!$T723=Lists!$S$4,AVERAGE(FORMULACIÓN!V723:W723),IF(FORMULACIÓN!$T723=Lists!$S$5,OFFSET(U723,0,COUNTA(V723:W723)),IF(FORMULACIÓN!$T723=Lists!$S$6,AVERAGE(V723:W723),""))))),"")</f>
        <v/>
      </c>
      <c r="Y723" s="20" t="str">
        <f ca="1">IF($R723=Lists!$R$3,TEXT(FORMULACIÓN!X723,"00,00%"),IF(FORMULACIÓN!X723=0,0,TEXT(FORMULACIÓN!X723,"##.###")))</f>
        <v/>
      </c>
      <c r="Z723" s="93"/>
      <c r="AA723" s="94"/>
      <c r="AB723" s="95"/>
      <c r="AC723" s="95"/>
      <c r="AD723" s="95"/>
      <c r="AE723" s="95"/>
      <c r="AF723" s="95"/>
      <c r="AG723" s="95"/>
      <c r="AH723" s="95"/>
      <c r="AI723" s="95"/>
      <c r="AJ723" s="95"/>
      <c r="AK723" s="95"/>
      <c r="AL723" s="95"/>
      <c r="AM723" s="95"/>
      <c r="BD723" s="30"/>
      <c r="BE723" s="30"/>
      <c r="BF723" s="30"/>
      <c r="BG723" s="30"/>
      <c r="BH723" s="30"/>
      <c r="BI723" s="30"/>
      <c r="BJ723" s="30"/>
      <c r="BK723" s="30"/>
      <c r="BL723" s="30"/>
      <c r="BM723" s="30"/>
      <c r="BN723" s="105"/>
      <c r="BW723" s="1"/>
    </row>
    <row r="724" spans="1:75" s="32" customFormat="1" ht="15.6" hidden="1">
      <c r="A724" s="20" t="str">
        <f t="shared" si="11"/>
        <v/>
      </c>
      <c r="B724" s="153"/>
      <c r="C724" s="21"/>
      <c r="D724" s="20" t="str">
        <f>IFERROR(VLOOKUP(FORMULACIÓN!C724,Lists!$A$2:$B$6,2,FALSE),"")</f>
        <v/>
      </c>
      <c r="E724" s="21"/>
      <c r="F724" s="21"/>
      <c r="G724" s="21"/>
      <c r="H724" s="21"/>
      <c r="I724" s="47"/>
      <c r="J724" s="104"/>
      <c r="K724" s="47"/>
      <c r="L724" s="21"/>
      <c r="M724" s="125"/>
      <c r="N724" s="24"/>
      <c r="O724" s="21"/>
      <c r="P724" s="21"/>
      <c r="Q724" s="21"/>
      <c r="R724" s="21"/>
      <c r="S724" s="21"/>
      <c r="T724" s="21"/>
      <c r="U724" s="21"/>
      <c r="V724" s="21"/>
      <c r="W724" s="21"/>
      <c r="X724" s="21" t="str">
        <f ca="1">IFERROR(IF($T724=Lists!$S$2,SUM(FORMULACIÓN!U724:W724),IF(FORMULACIÓN!$T724=Lists!$S$3,SUM(FORMULACIÓN!V724:W724),IF(FORMULACIÓN!$T724=Lists!$S$4,AVERAGE(FORMULACIÓN!V724:W724),IF(FORMULACIÓN!$T724=Lists!$S$5,OFFSET(U724,0,COUNTA(V724:W724)),IF(FORMULACIÓN!$T724=Lists!$S$6,AVERAGE(V724:W724),""))))),"")</f>
        <v/>
      </c>
      <c r="Y724" s="20" t="str">
        <f ca="1">IF($R724=Lists!$R$3,TEXT(FORMULACIÓN!X724,"00,00%"),IF(FORMULACIÓN!X724=0,0,TEXT(FORMULACIÓN!X724,"##.###")))</f>
        <v/>
      </c>
      <c r="Z724" s="93"/>
      <c r="AA724" s="94"/>
      <c r="AB724" s="95"/>
      <c r="AC724" s="95"/>
      <c r="AD724" s="95"/>
      <c r="AE724" s="95"/>
      <c r="AF724" s="95"/>
      <c r="AG724" s="95"/>
      <c r="AH724" s="95"/>
      <c r="AI724" s="95"/>
      <c r="AJ724" s="95"/>
      <c r="AK724" s="95"/>
      <c r="AL724" s="95"/>
      <c r="AM724" s="95"/>
      <c r="BD724" s="30"/>
      <c r="BE724" s="30"/>
      <c r="BF724" s="30"/>
      <c r="BG724" s="30"/>
      <c r="BH724" s="30"/>
      <c r="BI724" s="30"/>
      <c r="BJ724" s="30"/>
      <c r="BK724" s="30"/>
      <c r="BL724" s="30"/>
      <c r="BM724" s="30"/>
      <c r="BN724" s="105"/>
      <c r="BW724" s="1"/>
    </row>
    <row r="725" spans="1:75" s="32" customFormat="1" ht="15.6" hidden="1">
      <c r="A725" s="20" t="str">
        <f t="shared" si="11"/>
        <v/>
      </c>
      <c r="B725" s="153"/>
      <c r="C725" s="21"/>
      <c r="D725" s="20" t="str">
        <f>IFERROR(VLOOKUP(FORMULACIÓN!C725,Lists!$A$2:$B$6,2,FALSE),"")</f>
        <v/>
      </c>
      <c r="E725" s="21"/>
      <c r="F725" s="21"/>
      <c r="G725" s="21"/>
      <c r="H725" s="21"/>
      <c r="I725" s="47"/>
      <c r="J725" s="104"/>
      <c r="K725" s="47"/>
      <c r="L725" s="21"/>
      <c r="M725" s="125"/>
      <c r="N725" s="24"/>
      <c r="O725" s="21"/>
      <c r="P725" s="21"/>
      <c r="Q725" s="21"/>
      <c r="R725" s="21"/>
      <c r="S725" s="21"/>
      <c r="T725" s="21"/>
      <c r="U725" s="21"/>
      <c r="V725" s="21"/>
      <c r="W725" s="21"/>
      <c r="X725" s="21" t="str">
        <f ca="1">IFERROR(IF($T725=Lists!$S$2,SUM(FORMULACIÓN!U725:W725),IF(FORMULACIÓN!$T725=Lists!$S$3,SUM(FORMULACIÓN!V725:W725),IF(FORMULACIÓN!$T725=Lists!$S$4,AVERAGE(FORMULACIÓN!V725:W725),IF(FORMULACIÓN!$T725=Lists!$S$5,OFFSET(U725,0,COUNTA(V725:W725)),IF(FORMULACIÓN!$T725=Lists!$S$6,AVERAGE(V725:W725),""))))),"")</f>
        <v/>
      </c>
      <c r="Y725" s="20" t="str">
        <f ca="1">IF($R725=Lists!$R$3,TEXT(FORMULACIÓN!X725,"00,00%"),IF(FORMULACIÓN!X725=0,0,TEXT(FORMULACIÓN!X725,"##.###")))</f>
        <v/>
      </c>
      <c r="Z725" s="93"/>
      <c r="AA725" s="94"/>
      <c r="AB725" s="95"/>
      <c r="AC725" s="95"/>
      <c r="AD725" s="95"/>
      <c r="AE725" s="95"/>
      <c r="AF725" s="95"/>
      <c r="AG725" s="95"/>
      <c r="AH725" s="95"/>
      <c r="AI725" s="95"/>
      <c r="AJ725" s="95"/>
      <c r="AK725" s="95"/>
      <c r="AL725" s="95"/>
      <c r="AM725" s="95"/>
      <c r="BD725" s="30"/>
      <c r="BE725" s="30"/>
      <c r="BF725" s="30"/>
      <c r="BG725" s="30"/>
      <c r="BH725" s="30"/>
      <c r="BI725" s="30"/>
      <c r="BJ725" s="30"/>
      <c r="BK725" s="30"/>
      <c r="BL725" s="30"/>
      <c r="BM725" s="30"/>
      <c r="BN725" s="105"/>
      <c r="BW725" s="1"/>
    </row>
    <row r="726" spans="1:75" s="32" customFormat="1" ht="15.6" hidden="1">
      <c r="A726" s="20" t="str">
        <f t="shared" si="11"/>
        <v/>
      </c>
      <c r="B726" s="153"/>
      <c r="C726" s="21"/>
      <c r="D726" s="20" t="str">
        <f>IFERROR(VLOOKUP(FORMULACIÓN!C726,Lists!$A$2:$B$6,2,FALSE),"")</f>
        <v/>
      </c>
      <c r="E726" s="21"/>
      <c r="F726" s="21"/>
      <c r="G726" s="21"/>
      <c r="H726" s="21"/>
      <c r="I726" s="47"/>
      <c r="J726" s="104"/>
      <c r="K726" s="47"/>
      <c r="L726" s="21"/>
      <c r="M726" s="125"/>
      <c r="N726" s="24"/>
      <c r="O726" s="21"/>
      <c r="P726" s="21"/>
      <c r="Q726" s="21"/>
      <c r="R726" s="21"/>
      <c r="S726" s="21"/>
      <c r="T726" s="21"/>
      <c r="U726" s="21"/>
      <c r="V726" s="21"/>
      <c r="W726" s="21"/>
      <c r="X726" s="21" t="str">
        <f ca="1">IFERROR(IF($T726=Lists!$S$2,SUM(FORMULACIÓN!U726:W726),IF(FORMULACIÓN!$T726=Lists!$S$3,SUM(FORMULACIÓN!V726:W726),IF(FORMULACIÓN!$T726=Lists!$S$4,AVERAGE(FORMULACIÓN!V726:W726),IF(FORMULACIÓN!$T726=Lists!$S$5,OFFSET(U726,0,COUNTA(V726:W726)),IF(FORMULACIÓN!$T726=Lists!$S$6,AVERAGE(V726:W726),""))))),"")</f>
        <v/>
      </c>
      <c r="Y726" s="20" t="str">
        <f ca="1">IF($R726=Lists!$R$3,TEXT(FORMULACIÓN!X726,"00,00%"),IF(FORMULACIÓN!X726=0,0,TEXT(FORMULACIÓN!X726,"##.###")))</f>
        <v/>
      </c>
      <c r="Z726" s="93"/>
      <c r="AA726" s="94"/>
      <c r="AB726" s="95"/>
      <c r="AC726" s="95"/>
      <c r="AD726" s="95"/>
      <c r="AE726" s="95"/>
      <c r="AF726" s="95"/>
      <c r="AG726" s="95"/>
      <c r="AH726" s="95"/>
      <c r="AI726" s="95"/>
      <c r="AJ726" s="95"/>
      <c r="AK726" s="95"/>
      <c r="AL726" s="95"/>
      <c r="AM726" s="95"/>
      <c r="BD726" s="30"/>
      <c r="BE726" s="30"/>
      <c r="BF726" s="30"/>
      <c r="BG726" s="30"/>
      <c r="BH726" s="30"/>
      <c r="BI726" s="30"/>
      <c r="BJ726" s="30"/>
      <c r="BK726" s="30"/>
      <c r="BL726" s="30"/>
      <c r="BM726" s="30"/>
      <c r="BN726" s="105"/>
      <c r="BW726" s="1"/>
    </row>
    <row r="727" spans="1:75" s="32" customFormat="1" ht="15.6" hidden="1">
      <c r="A727" s="20" t="str">
        <f t="shared" si="11"/>
        <v/>
      </c>
      <c r="B727" s="153"/>
      <c r="C727" s="21"/>
      <c r="D727" s="20" t="str">
        <f>IFERROR(VLOOKUP(FORMULACIÓN!C727,Lists!$A$2:$B$6,2,FALSE),"")</f>
        <v/>
      </c>
      <c r="E727" s="21"/>
      <c r="F727" s="21"/>
      <c r="G727" s="21"/>
      <c r="H727" s="21"/>
      <c r="I727" s="47"/>
      <c r="J727" s="104"/>
      <c r="K727" s="47"/>
      <c r="L727" s="21"/>
      <c r="M727" s="125"/>
      <c r="N727" s="24"/>
      <c r="O727" s="21"/>
      <c r="P727" s="21"/>
      <c r="Q727" s="21"/>
      <c r="R727" s="21"/>
      <c r="S727" s="21"/>
      <c r="T727" s="21"/>
      <c r="U727" s="21"/>
      <c r="V727" s="21"/>
      <c r="W727" s="21"/>
      <c r="X727" s="21" t="str">
        <f ca="1">IFERROR(IF($T727=Lists!$S$2,SUM(FORMULACIÓN!U727:W727),IF(FORMULACIÓN!$T727=Lists!$S$3,SUM(FORMULACIÓN!V727:W727),IF(FORMULACIÓN!$T727=Lists!$S$4,AVERAGE(FORMULACIÓN!V727:W727),IF(FORMULACIÓN!$T727=Lists!$S$5,OFFSET(U727,0,COUNTA(V727:W727)),IF(FORMULACIÓN!$T727=Lists!$S$6,AVERAGE(V727:W727),""))))),"")</f>
        <v/>
      </c>
      <c r="Y727" s="20" t="str">
        <f ca="1">IF($R727=Lists!$R$3,TEXT(FORMULACIÓN!X727,"00,00%"),IF(FORMULACIÓN!X727=0,0,TEXT(FORMULACIÓN!X727,"##.###")))</f>
        <v/>
      </c>
      <c r="Z727" s="93"/>
      <c r="AA727" s="94"/>
      <c r="AB727" s="95"/>
      <c r="AC727" s="95"/>
      <c r="AD727" s="95"/>
      <c r="AE727" s="95"/>
      <c r="AF727" s="95"/>
      <c r="AG727" s="95"/>
      <c r="AH727" s="95"/>
      <c r="AI727" s="95"/>
      <c r="AJ727" s="95"/>
      <c r="AK727" s="95"/>
      <c r="AL727" s="95"/>
      <c r="AM727" s="95"/>
      <c r="BD727" s="30"/>
      <c r="BE727" s="30"/>
      <c r="BF727" s="30"/>
      <c r="BG727" s="30"/>
      <c r="BH727" s="30"/>
      <c r="BI727" s="30"/>
      <c r="BJ727" s="30"/>
      <c r="BK727" s="30"/>
      <c r="BL727" s="30"/>
      <c r="BM727" s="30"/>
      <c r="BN727" s="105"/>
      <c r="BW727" s="1"/>
    </row>
    <row r="728" spans="1:75" s="32" customFormat="1" ht="15.6" hidden="1">
      <c r="A728" s="20" t="str">
        <f t="shared" si="11"/>
        <v/>
      </c>
      <c r="B728" s="153"/>
      <c r="C728" s="21"/>
      <c r="D728" s="20" t="str">
        <f>IFERROR(VLOOKUP(FORMULACIÓN!C728,Lists!$A$2:$B$6,2,FALSE),"")</f>
        <v/>
      </c>
      <c r="E728" s="21"/>
      <c r="F728" s="21"/>
      <c r="G728" s="21"/>
      <c r="H728" s="21"/>
      <c r="I728" s="47"/>
      <c r="J728" s="104"/>
      <c r="K728" s="47"/>
      <c r="L728" s="21"/>
      <c r="M728" s="125"/>
      <c r="N728" s="24"/>
      <c r="O728" s="21"/>
      <c r="P728" s="21"/>
      <c r="Q728" s="21"/>
      <c r="R728" s="21"/>
      <c r="S728" s="21"/>
      <c r="T728" s="21"/>
      <c r="U728" s="21"/>
      <c r="V728" s="21"/>
      <c r="W728" s="21"/>
      <c r="X728" s="21" t="str">
        <f ca="1">IFERROR(IF($T728=Lists!$S$2,SUM(FORMULACIÓN!U728:W728),IF(FORMULACIÓN!$T728=Lists!$S$3,SUM(FORMULACIÓN!V728:W728),IF(FORMULACIÓN!$T728=Lists!$S$4,AVERAGE(FORMULACIÓN!V728:W728),IF(FORMULACIÓN!$T728=Lists!$S$5,OFFSET(U728,0,COUNTA(V728:W728)),IF(FORMULACIÓN!$T728=Lists!$S$6,AVERAGE(V728:W728),""))))),"")</f>
        <v/>
      </c>
      <c r="Y728" s="20" t="str">
        <f ca="1">IF($R728=Lists!$R$3,TEXT(FORMULACIÓN!X728,"00,00%"),IF(FORMULACIÓN!X728=0,0,TEXT(FORMULACIÓN!X728,"##.###")))</f>
        <v/>
      </c>
      <c r="Z728" s="93"/>
      <c r="AA728" s="94"/>
      <c r="AB728" s="95"/>
      <c r="AC728" s="95"/>
      <c r="AD728" s="95"/>
      <c r="AE728" s="95"/>
      <c r="AF728" s="95"/>
      <c r="AG728" s="95"/>
      <c r="AH728" s="95"/>
      <c r="AI728" s="95"/>
      <c r="AJ728" s="95"/>
      <c r="AK728" s="95"/>
      <c r="AL728" s="95"/>
      <c r="AM728" s="95"/>
      <c r="BD728" s="30"/>
      <c r="BE728" s="30"/>
      <c r="BF728" s="30"/>
      <c r="BG728" s="30"/>
      <c r="BH728" s="30"/>
      <c r="BI728" s="30"/>
      <c r="BJ728" s="30"/>
      <c r="BK728" s="30"/>
      <c r="BL728" s="30"/>
      <c r="BM728" s="30"/>
      <c r="BN728" s="105"/>
      <c r="BW728" s="1"/>
    </row>
    <row r="729" spans="1:75" s="32" customFormat="1" ht="15.6" hidden="1">
      <c r="A729" s="20" t="str">
        <f t="shared" si="11"/>
        <v/>
      </c>
      <c r="B729" s="153"/>
      <c r="C729" s="21"/>
      <c r="D729" s="20" t="str">
        <f>IFERROR(VLOOKUP(FORMULACIÓN!C729,Lists!$A$2:$B$6,2,FALSE),"")</f>
        <v/>
      </c>
      <c r="E729" s="21"/>
      <c r="F729" s="21"/>
      <c r="G729" s="21"/>
      <c r="H729" s="21"/>
      <c r="I729" s="47"/>
      <c r="J729" s="104"/>
      <c r="K729" s="47"/>
      <c r="L729" s="21"/>
      <c r="M729" s="125"/>
      <c r="N729" s="24"/>
      <c r="O729" s="21"/>
      <c r="P729" s="21"/>
      <c r="Q729" s="21"/>
      <c r="R729" s="21"/>
      <c r="S729" s="21"/>
      <c r="T729" s="21"/>
      <c r="U729" s="21"/>
      <c r="V729" s="21"/>
      <c r="W729" s="21"/>
      <c r="X729" s="21" t="str">
        <f ca="1">IFERROR(IF($T729=Lists!$S$2,SUM(FORMULACIÓN!U729:W729),IF(FORMULACIÓN!$T729=Lists!$S$3,SUM(FORMULACIÓN!V729:W729),IF(FORMULACIÓN!$T729=Lists!$S$4,AVERAGE(FORMULACIÓN!V729:W729),IF(FORMULACIÓN!$T729=Lists!$S$5,OFFSET(U729,0,COUNTA(V729:W729)),IF(FORMULACIÓN!$T729=Lists!$S$6,AVERAGE(V729:W729),""))))),"")</f>
        <v/>
      </c>
      <c r="Y729" s="20" t="str">
        <f ca="1">IF($R729=Lists!$R$3,TEXT(FORMULACIÓN!X729,"00,00%"),IF(FORMULACIÓN!X729=0,0,TEXT(FORMULACIÓN!X729,"##.###")))</f>
        <v/>
      </c>
      <c r="Z729" s="93"/>
      <c r="AA729" s="94"/>
      <c r="AB729" s="95"/>
      <c r="AC729" s="95"/>
      <c r="AD729" s="95"/>
      <c r="AE729" s="95"/>
      <c r="AF729" s="95"/>
      <c r="AG729" s="95"/>
      <c r="AH729" s="95"/>
      <c r="AI729" s="95"/>
      <c r="AJ729" s="95"/>
      <c r="AK729" s="95"/>
      <c r="AL729" s="95"/>
      <c r="AM729" s="95"/>
      <c r="BD729" s="30"/>
      <c r="BE729" s="30"/>
      <c r="BF729" s="30"/>
      <c r="BG729" s="30"/>
      <c r="BH729" s="30"/>
      <c r="BI729" s="30"/>
      <c r="BJ729" s="30"/>
      <c r="BK729" s="30"/>
      <c r="BL729" s="30"/>
      <c r="BM729" s="30"/>
      <c r="BN729" s="105"/>
      <c r="BW729" s="1"/>
    </row>
    <row r="730" spans="1:75" s="32" customFormat="1" ht="15.6" hidden="1">
      <c r="A730" s="20" t="str">
        <f t="shared" si="11"/>
        <v/>
      </c>
      <c r="B730" s="153"/>
      <c r="C730" s="21"/>
      <c r="D730" s="20" t="str">
        <f>IFERROR(VLOOKUP(FORMULACIÓN!C730,Lists!$A$2:$B$6,2,FALSE),"")</f>
        <v/>
      </c>
      <c r="E730" s="21"/>
      <c r="F730" s="21"/>
      <c r="G730" s="21"/>
      <c r="H730" s="21"/>
      <c r="I730" s="47"/>
      <c r="J730" s="104"/>
      <c r="K730" s="47"/>
      <c r="L730" s="21"/>
      <c r="M730" s="125"/>
      <c r="N730" s="24"/>
      <c r="O730" s="21"/>
      <c r="P730" s="21"/>
      <c r="Q730" s="21"/>
      <c r="R730" s="21"/>
      <c r="S730" s="21"/>
      <c r="T730" s="21"/>
      <c r="U730" s="21"/>
      <c r="V730" s="21"/>
      <c r="W730" s="21"/>
      <c r="X730" s="21" t="str">
        <f ca="1">IFERROR(IF($T730=Lists!$S$2,SUM(FORMULACIÓN!U730:W730),IF(FORMULACIÓN!$T730=Lists!$S$3,SUM(FORMULACIÓN!V730:W730),IF(FORMULACIÓN!$T730=Lists!$S$4,AVERAGE(FORMULACIÓN!V730:W730),IF(FORMULACIÓN!$T730=Lists!$S$5,OFFSET(U730,0,COUNTA(V730:W730)),IF(FORMULACIÓN!$T730=Lists!$S$6,AVERAGE(V730:W730),""))))),"")</f>
        <v/>
      </c>
      <c r="Y730" s="20" t="str">
        <f ca="1">IF($R730=Lists!$R$3,TEXT(FORMULACIÓN!X730,"00,00%"),IF(FORMULACIÓN!X730=0,0,TEXT(FORMULACIÓN!X730,"##.###")))</f>
        <v/>
      </c>
      <c r="Z730" s="93"/>
      <c r="AA730" s="94"/>
      <c r="AB730" s="95"/>
      <c r="AC730" s="95"/>
      <c r="AD730" s="95"/>
      <c r="AE730" s="95"/>
      <c r="AF730" s="95"/>
      <c r="AG730" s="95"/>
      <c r="AH730" s="95"/>
      <c r="AI730" s="95"/>
      <c r="AJ730" s="95"/>
      <c r="AK730" s="95"/>
      <c r="AL730" s="95"/>
      <c r="AM730" s="95"/>
      <c r="BD730" s="30"/>
      <c r="BE730" s="30"/>
      <c r="BF730" s="30"/>
      <c r="BG730" s="30"/>
      <c r="BH730" s="30"/>
      <c r="BI730" s="30"/>
      <c r="BJ730" s="30"/>
      <c r="BK730" s="30"/>
      <c r="BL730" s="30"/>
      <c r="BM730" s="30"/>
      <c r="BN730" s="105"/>
      <c r="BW730" s="1"/>
    </row>
    <row r="731" spans="1:75" s="32" customFormat="1" ht="15.6" hidden="1">
      <c r="A731" s="20" t="str">
        <f t="shared" si="11"/>
        <v/>
      </c>
      <c r="B731" s="153"/>
      <c r="C731" s="21"/>
      <c r="D731" s="20" t="str">
        <f>IFERROR(VLOOKUP(FORMULACIÓN!C731,Lists!$A$2:$B$6,2,FALSE),"")</f>
        <v/>
      </c>
      <c r="E731" s="21"/>
      <c r="F731" s="21"/>
      <c r="G731" s="21"/>
      <c r="H731" s="21"/>
      <c r="I731" s="47"/>
      <c r="J731" s="104"/>
      <c r="K731" s="47"/>
      <c r="L731" s="21"/>
      <c r="M731" s="125"/>
      <c r="N731" s="24"/>
      <c r="O731" s="21"/>
      <c r="P731" s="21"/>
      <c r="Q731" s="21"/>
      <c r="R731" s="21"/>
      <c r="S731" s="21"/>
      <c r="T731" s="21"/>
      <c r="U731" s="21"/>
      <c r="V731" s="21"/>
      <c r="W731" s="21"/>
      <c r="X731" s="21" t="str">
        <f ca="1">IFERROR(IF($T731=Lists!$S$2,SUM(FORMULACIÓN!U731:W731),IF(FORMULACIÓN!$T731=Lists!$S$3,SUM(FORMULACIÓN!V731:W731),IF(FORMULACIÓN!$T731=Lists!$S$4,AVERAGE(FORMULACIÓN!V731:W731),IF(FORMULACIÓN!$T731=Lists!$S$5,OFFSET(U731,0,COUNTA(V731:W731)),IF(FORMULACIÓN!$T731=Lists!$S$6,AVERAGE(V731:W731),""))))),"")</f>
        <v/>
      </c>
      <c r="Y731" s="20" t="str">
        <f ca="1">IF($R731=Lists!$R$3,TEXT(FORMULACIÓN!X731,"00,00%"),IF(FORMULACIÓN!X731=0,0,TEXT(FORMULACIÓN!X731,"##.###")))</f>
        <v/>
      </c>
      <c r="Z731" s="93"/>
      <c r="AA731" s="94"/>
      <c r="AB731" s="95"/>
      <c r="AC731" s="95"/>
      <c r="AD731" s="95"/>
      <c r="AE731" s="95"/>
      <c r="AF731" s="95"/>
      <c r="AG731" s="95"/>
      <c r="AH731" s="95"/>
      <c r="AI731" s="95"/>
      <c r="AJ731" s="95"/>
      <c r="AK731" s="95"/>
      <c r="AL731" s="95"/>
      <c r="AM731" s="95"/>
      <c r="BD731" s="30"/>
      <c r="BE731" s="30"/>
      <c r="BF731" s="30"/>
      <c r="BG731" s="30"/>
      <c r="BH731" s="30"/>
      <c r="BI731" s="30"/>
      <c r="BJ731" s="30"/>
      <c r="BK731" s="30"/>
      <c r="BL731" s="30"/>
      <c r="BM731" s="30"/>
      <c r="BN731" s="105"/>
      <c r="BW731" s="1"/>
    </row>
    <row r="732" spans="1:75" s="32" customFormat="1" ht="15.6" hidden="1">
      <c r="A732" s="20" t="str">
        <f t="shared" si="11"/>
        <v/>
      </c>
      <c r="B732" s="153"/>
      <c r="C732" s="21"/>
      <c r="D732" s="20" t="str">
        <f>IFERROR(VLOOKUP(FORMULACIÓN!C732,Lists!$A$2:$B$6,2,FALSE),"")</f>
        <v/>
      </c>
      <c r="E732" s="21"/>
      <c r="F732" s="21"/>
      <c r="G732" s="21"/>
      <c r="H732" s="21"/>
      <c r="I732" s="47"/>
      <c r="J732" s="104"/>
      <c r="K732" s="47"/>
      <c r="L732" s="21"/>
      <c r="M732" s="125"/>
      <c r="N732" s="24"/>
      <c r="O732" s="21"/>
      <c r="P732" s="21"/>
      <c r="Q732" s="21"/>
      <c r="R732" s="21"/>
      <c r="S732" s="21"/>
      <c r="T732" s="21"/>
      <c r="U732" s="21"/>
      <c r="V732" s="21"/>
      <c r="W732" s="21"/>
      <c r="X732" s="21" t="str">
        <f ca="1">IFERROR(IF($T732=Lists!$S$2,SUM(FORMULACIÓN!U732:W732),IF(FORMULACIÓN!$T732=Lists!$S$3,SUM(FORMULACIÓN!V732:W732),IF(FORMULACIÓN!$T732=Lists!$S$4,AVERAGE(FORMULACIÓN!V732:W732),IF(FORMULACIÓN!$T732=Lists!$S$5,OFFSET(U732,0,COUNTA(V732:W732)),IF(FORMULACIÓN!$T732=Lists!$S$6,AVERAGE(V732:W732),""))))),"")</f>
        <v/>
      </c>
      <c r="Y732" s="20" t="str">
        <f ca="1">IF($R732=Lists!$R$3,TEXT(FORMULACIÓN!X732,"00,00%"),IF(FORMULACIÓN!X732=0,0,TEXT(FORMULACIÓN!X732,"##.###")))</f>
        <v/>
      </c>
      <c r="Z732" s="93"/>
      <c r="AA732" s="94"/>
      <c r="AB732" s="95"/>
      <c r="AC732" s="95"/>
      <c r="AD732" s="95"/>
      <c r="AE732" s="95"/>
      <c r="AF732" s="95"/>
      <c r="AG732" s="95"/>
      <c r="AH732" s="95"/>
      <c r="AI732" s="95"/>
      <c r="AJ732" s="95"/>
      <c r="AK732" s="95"/>
      <c r="AL732" s="95"/>
      <c r="AM732" s="95"/>
      <c r="BD732" s="30"/>
      <c r="BE732" s="30"/>
      <c r="BF732" s="30"/>
      <c r="BG732" s="30"/>
      <c r="BH732" s="30"/>
      <c r="BI732" s="30"/>
      <c r="BJ732" s="30"/>
      <c r="BK732" s="30"/>
      <c r="BL732" s="30"/>
      <c r="BM732" s="30"/>
      <c r="BN732" s="105"/>
      <c r="BW732" s="1"/>
    </row>
    <row r="733" spans="1:75" s="32" customFormat="1" ht="15.6" hidden="1">
      <c r="A733" s="20" t="str">
        <f t="shared" si="11"/>
        <v/>
      </c>
      <c r="B733" s="153"/>
      <c r="C733" s="21"/>
      <c r="D733" s="20" t="str">
        <f>IFERROR(VLOOKUP(FORMULACIÓN!C733,Lists!$A$2:$B$6,2,FALSE),"")</f>
        <v/>
      </c>
      <c r="E733" s="21"/>
      <c r="F733" s="21"/>
      <c r="G733" s="21"/>
      <c r="H733" s="21"/>
      <c r="I733" s="47"/>
      <c r="J733" s="104"/>
      <c r="K733" s="47"/>
      <c r="L733" s="21"/>
      <c r="M733" s="125"/>
      <c r="N733" s="24"/>
      <c r="O733" s="21"/>
      <c r="P733" s="21"/>
      <c r="Q733" s="21"/>
      <c r="R733" s="21"/>
      <c r="S733" s="21"/>
      <c r="T733" s="21"/>
      <c r="U733" s="21"/>
      <c r="V733" s="21"/>
      <c r="W733" s="21"/>
      <c r="X733" s="21" t="str">
        <f ca="1">IFERROR(IF($T733=Lists!$S$2,SUM(FORMULACIÓN!U733:W733),IF(FORMULACIÓN!$T733=Lists!$S$3,SUM(FORMULACIÓN!V733:W733),IF(FORMULACIÓN!$T733=Lists!$S$4,AVERAGE(FORMULACIÓN!V733:W733),IF(FORMULACIÓN!$T733=Lists!$S$5,OFFSET(U733,0,COUNTA(V733:W733)),IF(FORMULACIÓN!$T733=Lists!$S$6,AVERAGE(V733:W733),""))))),"")</f>
        <v/>
      </c>
      <c r="Y733" s="20" t="str">
        <f ca="1">IF($R733=Lists!$R$3,TEXT(FORMULACIÓN!X733,"00,00%"),IF(FORMULACIÓN!X733=0,0,TEXT(FORMULACIÓN!X733,"##.###")))</f>
        <v/>
      </c>
      <c r="Z733" s="93"/>
      <c r="AA733" s="94"/>
      <c r="AB733" s="95"/>
      <c r="AC733" s="95"/>
      <c r="AD733" s="95"/>
      <c r="AE733" s="95"/>
      <c r="AF733" s="95"/>
      <c r="AG733" s="95"/>
      <c r="AH733" s="95"/>
      <c r="AI733" s="95"/>
      <c r="AJ733" s="95"/>
      <c r="AK733" s="95"/>
      <c r="AL733" s="95"/>
      <c r="AM733" s="95"/>
      <c r="BD733" s="30"/>
      <c r="BE733" s="30"/>
      <c r="BF733" s="30"/>
      <c r="BG733" s="30"/>
      <c r="BH733" s="30"/>
      <c r="BI733" s="30"/>
      <c r="BJ733" s="30"/>
      <c r="BK733" s="30"/>
      <c r="BL733" s="30"/>
      <c r="BM733" s="30"/>
      <c r="BN733" s="105"/>
      <c r="BW733" s="1"/>
    </row>
    <row r="734" spans="1:75" s="32" customFormat="1" ht="15.6" hidden="1">
      <c r="A734" s="20" t="str">
        <f t="shared" si="11"/>
        <v/>
      </c>
      <c r="B734" s="153"/>
      <c r="C734" s="21"/>
      <c r="D734" s="20" t="str">
        <f>IFERROR(VLOOKUP(FORMULACIÓN!C734,Lists!$A$2:$B$6,2,FALSE),"")</f>
        <v/>
      </c>
      <c r="E734" s="21"/>
      <c r="F734" s="21"/>
      <c r="G734" s="21"/>
      <c r="H734" s="21"/>
      <c r="I734" s="47"/>
      <c r="J734" s="104"/>
      <c r="K734" s="47"/>
      <c r="L734" s="21"/>
      <c r="M734" s="125"/>
      <c r="N734" s="24"/>
      <c r="O734" s="21"/>
      <c r="P734" s="21"/>
      <c r="Q734" s="21"/>
      <c r="R734" s="21"/>
      <c r="S734" s="21"/>
      <c r="T734" s="21"/>
      <c r="U734" s="21"/>
      <c r="V734" s="21"/>
      <c r="W734" s="21"/>
      <c r="X734" s="21" t="str">
        <f ca="1">IFERROR(IF($T734=Lists!$S$2,SUM(FORMULACIÓN!U734:W734),IF(FORMULACIÓN!$T734=Lists!$S$3,SUM(FORMULACIÓN!V734:W734),IF(FORMULACIÓN!$T734=Lists!$S$4,AVERAGE(FORMULACIÓN!V734:W734),IF(FORMULACIÓN!$T734=Lists!$S$5,OFFSET(U734,0,COUNTA(V734:W734)),IF(FORMULACIÓN!$T734=Lists!$S$6,AVERAGE(V734:W734),""))))),"")</f>
        <v/>
      </c>
      <c r="Y734" s="20" t="str">
        <f ca="1">IF($R734=Lists!$R$3,TEXT(FORMULACIÓN!X734,"00,00%"),IF(FORMULACIÓN!X734=0,0,TEXT(FORMULACIÓN!X734,"##.###")))</f>
        <v/>
      </c>
      <c r="Z734" s="93"/>
      <c r="AA734" s="94"/>
      <c r="AB734" s="95"/>
      <c r="AC734" s="95"/>
      <c r="AD734" s="95"/>
      <c r="AE734" s="95"/>
      <c r="AF734" s="95"/>
      <c r="AG734" s="95"/>
      <c r="AH734" s="95"/>
      <c r="AI734" s="95"/>
      <c r="AJ734" s="95"/>
      <c r="AK734" s="95"/>
      <c r="AL734" s="95"/>
      <c r="AM734" s="95"/>
      <c r="BD734" s="30"/>
      <c r="BE734" s="30"/>
      <c r="BF734" s="30"/>
      <c r="BG734" s="30"/>
      <c r="BH734" s="30"/>
      <c r="BI734" s="30"/>
      <c r="BJ734" s="30"/>
      <c r="BK734" s="30"/>
      <c r="BL734" s="30"/>
      <c r="BM734" s="30"/>
      <c r="BN734" s="105"/>
      <c r="BW734" s="1"/>
    </row>
    <row r="735" spans="1:75" s="32" customFormat="1" ht="15.6" hidden="1">
      <c r="A735" s="20" t="str">
        <f t="shared" si="11"/>
        <v/>
      </c>
      <c r="B735" s="153"/>
      <c r="C735" s="21"/>
      <c r="D735" s="20" t="str">
        <f>IFERROR(VLOOKUP(FORMULACIÓN!C735,Lists!$A$2:$B$6,2,FALSE),"")</f>
        <v/>
      </c>
      <c r="E735" s="21"/>
      <c r="F735" s="21"/>
      <c r="G735" s="21"/>
      <c r="H735" s="21"/>
      <c r="I735" s="47"/>
      <c r="J735" s="104"/>
      <c r="K735" s="47"/>
      <c r="L735" s="21"/>
      <c r="M735" s="125"/>
      <c r="N735" s="24"/>
      <c r="O735" s="21"/>
      <c r="P735" s="21"/>
      <c r="Q735" s="21"/>
      <c r="R735" s="21"/>
      <c r="S735" s="21"/>
      <c r="T735" s="21"/>
      <c r="U735" s="21"/>
      <c r="V735" s="21"/>
      <c r="W735" s="21"/>
      <c r="X735" s="21" t="str">
        <f ca="1">IFERROR(IF($T735=Lists!$S$2,SUM(FORMULACIÓN!U735:W735),IF(FORMULACIÓN!$T735=Lists!$S$3,SUM(FORMULACIÓN!V735:W735),IF(FORMULACIÓN!$T735=Lists!$S$4,AVERAGE(FORMULACIÓN!V735:W735),IF(FORMULACIÓN!$T735=Lists!$S$5,OFFSET(U735,0,COUNTA(V735:W735)),IF(FORMULACIÓN!$T735=Lists!$S$6,AVERAGE(V735:W735),""))))),"")</f>
        <v/>
      </c>
      <c r="Y735" s="20" t="str">
        <f ca="1">IF($R735=Lists!$R$3,TEXT(FORMULACIÓN!X735,"00,00%"),IF(FORMULACIÓN!X735=0,0,TEXT(FORMULACIÓN!X735,"##.###")))</f>
        <v/>
      </c>
      <c r="Z735" s="93"/>
      <c r="AA735" s="94"/>
      <c r="AB735" s="95"/>
      <c r="AC735" s="95"/>
      <c r="AD735" s="95"/>
      <c r="AE735" s="95"/>
      <c r="AF735" s="95"/>
      <c r="AG735" s="95"/>
      <c r="AH735" s="95"/>
      <c r="AI735" s="95"/>
      <c r="AJ735" s="95"/>
      <c r="AK735" s="95"/>
      <c r="AL735" s="95"/>
      <c r="AM735" s="95"/>
      <c r="BD735" s="30"/>
      <c r="BE735" s="30"/>
      <c r="BF735" s="30"/>
      <c r="BG735" s="30"/>
      <c r="BH735" s="30"/>
      <c r="BI735" s="30"/>
      <c r="BJ735" s="30"/>
      <c r="BK735" s="30"/>
      <c r="BL735" s="30"/>
      <c r="BM735" s="30"/>
      <c r="BN735" s="105"/>
      <c r="BW735" s="1"/>
    </row>
    <row r="736" spans="1:75" s="32" customFormat="1" ht="15.6" hidden="1">
      <c r="A736" s="20" t="str">
        <f t="shared" si="11"/>
        <v/>
      </c>
      <c r="B736" s="153"/>
      <c r="C736" s="21"/>
      <c r="D736" s="20" t="str">
        <f>IFERROR(VLOOKUP(FORMULACIÓN!C736,Lists!$A$2:$B$6,2,FALSE),"")</f>
        <v/>
      </c>
      <c r="E736" s="21"/>
      <c r="F736" s="21"/>
      <c r="G736" s="21"/>
      <c r="H736" s="21"/>
      <c r="I736" s="47"/>
      <c r="J736" s="104"/>
      <c r="K736" s="47"/>
      <c r="L736" s="21"/>
      <c r="M736" s="125"/>
      <c r="N736" s="24"/>
      <c r="O736" s="21"/>
      <c r="P736" s="21"/>
      <c r="Q736" s="21"/>
      <c r="R736" s="21"/>
      <c r="S736" s="21"/>
      <c r="T736" s="21"/>
      <c r="U736" s="21"/>
      <c r="V736" s="21"/>
      <c r="W736" s="21"/>
      <c r="X736" s="21" t="str">
        <f ca="1">IFERROR(IF($T736=Lists!$S$2,SUM(FORMULACIÓN!U736:W736),IF(FORMULACIÓN!$T736=Lists!$S$3,SUM(FORMULACIÓN!V736:W736),IF(FORMULACIÓN!$T736=Lists!$S$4,AVERAGE(FORMULACIÓN!V736:W736),IF(FORMULACIÓN!$T736=Lists!$S$5,OFFSET(U736,0,COUNTA(V736:W736)),IF(FORMULACIÓN!$T736=Lists!$S$6,AVERAGE(V736:W736),""))))),"")</f>
        <v/>
      </c>
      <c r="Y736" s="20" t="str">
        <f ca="1">IF($R736=Lists!$R$3,TEXT(FORMULACIÓN!X736,"00,00%"),IF(FORMULACIÓN!X736=0,0,TEXT(FORMULACIÓN!X736,"##.###")))</f>
        <v/>
      </c>
      <c r="Z736" s="93"/>
      <c r="AA736" s="94"/>
      <c r="AB736" s="95"/>
      <c r="AC736" s="95"/>
      <c r="AD736" s="95"/>
      <c r="AE736" s="95"/>
      <c r="AF736" s="95"/>
      <c r="AG736" s="95"/>
      <c r="AH736" s="95"/>
      <c r="AI736" s="95"/>
      <c r="AJ736" s="95"/>
      <c r="AK736" s="95"/>
      <c r="AL736" s="95"/>
      <c r="AM736" s="95"/>
      <c r="BD736" s="30"/>
      <c r="BE736" s="30"/>
      <c r="BF736" s="30"/>
      <c r="BG736" s="30"/>
      <c r="BH736" s="30"/>
      <c r="BI736" s="30"/>
      <c r="BJ736" s="30"/>
      <c r="BK736" s="30"/>
      <c r="BL736" s="30"/>
      <c r="BM736" s="30"/>
      <c r="BN736" s="105"/>
      <c r="BW736" s="1"/>
    </row>
    <row r="737" spans="1:75" s="32" customFormat="1" ht="15.6" hidden="1">
      <c r="A737" s="20" t="str">
        <f t="shared" si="11"/>
        <v/>
      </c>
      <c r="B737" s="153"/>
      <c r="C737" s="21"/>
      <c r="D737" s="20" t="str">
        <f>IFERROR(VLOOKUP(FORMULACIÓN!C737,Lists!$A$2:$B$6,2,FALSE),"")</f>
        <v/>
      </c>
      <c r="E737" s="21"/>
      <c r="F737" s="21"/>
      <c r="G737" s="21"/>
      <c r="H737" s="21"/>
      <c r="I737" s="47"/>
      <c r="J737" s="104"/>
      <c r="K737" s="47"/>
      <c r="L737" s="21"/>
      <c r="M737" s="125"/>
      <c r="N737" s="24"/>
      <c r="O737" s="21"/>
      <c r="P737" s="21"/>
      <c r="Q737" s="21"/>
      <c r="R737" s="21"/>
      <c r="S737" s="21"/>
      <c r="T737" s="21"/>
      <c r="U737" s="21"/>
      <c r="V737" s="21"/>
      <c r="W737" s="21"/>
      <c r="X737" s="21" t="str">
        <f ca="1">IFERROR(IF($T737=Lists!$S$2,SUM(FORMULACIÓN!U737:W737),IF(FORMULACIÓN!$T737=Lists!$S$3,SUM(FORMULACIÓN!V737:W737),IF(FORMULACIÓN!$T737=Lists!$S$4,AVERAGE(FORMULACIÓN!V737:W737),IF(FORMULACIÓN!$T737=Lists!$S$5,OFFSET(U737,0,COUNTA(V737:W737)),IF(FORMULACIÓN!$T737=Lists!$S$6,AVERAGE(V737:W737),""))))),"")</f>
        <v/>
      </c>
      <c r="Y737" s="20" t="str">
        <f ca="1">IF($R737=Lists!$R$3,TEXT(FORMULACIÓN!X737,"00,00%"),IF(FORMULACIÓN!X737=0,0,TEXT(FORMULACIÓN!X737,"##.###")))</f>
        <v/>
      </c>
      <c r="Z737" s="93"/>
      <c r="AA737" s="94"/>
      <c r="AB737" s="95"/>
      <c r="AC737" s="95"/>
      <c r="AD737" s="95"/>
      <c r="AE737" s="95"/>
      <c r="AF737" s="95"/>
      <c r="AG737" s="95"/>
      <c r="AH737" s="95"/>
      <c r="AI737" s="95"/>
      <c r="AJ737" s="95"/>
      <c r="AK737" s="95"/>
      <c r="AL737" s="95"/>
      <c r="AM737" s="95"/>
      <c r="BD737" s="30"/>
      <c r="BE737" s="30"/>
      <c r="BF737" s="30"/>
      <c r="BG737" s="30"/>
      <c r="BH737" s="30"/>
      <c r="BI737" s="30"/>
      <c r="BJ737" s="30"/>
      <c r="BK737" s="30"/>
      <c r="BL737" s="30"/>
      <c r="BM737" s="30"/>
      <c r="BN737" s="105"/>
      <c r="BW737" s="1"/>
    </row>
    <row r="738" spans="1:75" s="32" customFormat="1" ht="15.6" hidden="1">
      <c r="A738" s="20" t="str">
        <f t="shared" si="11"/>
        <v/>
      </c>
      <c r="B738" s="153"/>
      <c r="C738" s="21"/>
      <c r="D738" s="20" t="str">
        <f>IFERROR(VLOOKUP(FORMULACIÓN!C738,Lists!$A$2:$B$6,2,FALSE),"")</f>
        <v/>
      </c>
      <c r="E738" s="21"/>
      <c r="F738" s="21"/>
      <c r="G738" s="21"/>
      <c r="H738" s="21"/>
      <c r="I738" s="47"/>
      <c r="J738" s="104"/>
      <c r="K738" s="47"/>
      <c r="L738" s="21"/>
      <c r="M738" s="125"/>
      <c r="N738" s="24"/>
      <c r="O738" s="21"/>
      <c r="P738" s="21"/>
      <c r="Q738" s="21"/>
      <c r="R738" s="21"/>
      <c r="S738" s="21"/>
      <c r="T738" s="21"/>
      <c r="U738" s="21"/>
      <c r="V738" s="21"/>
      <c r="W738" s="21"/>
      <c r="X738" s="21" t="str">
        <f ca="1">IFERROR(IF($T738=Lists!$S$2,SUM(FORMULACIÓN!U738:W738),IF(FORMULACIÓN!$T738=Lists!$S$3,SUM(FORMULACIÓN!V738:W738),IF(FORMULACIÓN!$T738=Lists!$S$4,AVERAGE(FORMULACIÓN!V738:W738),IF(FORMULACIÓN!$T738=Lists!$S$5,OFFSET(U738,0,COUNTA(V738:W738)),IF(FORMULACIÓN!$T738=Lists!$S$6,AVERAGE(V738:W738),""))))),"")</f>
        <v/>
      </c>
      <c r="Y738" s="20" t="str">
        <f ca="1">IF($R738=Lists!$R$3,TEXT(FORMULACIÓN!X738,"00,00%"),IF(FORMULACIÓN!X738=0,0,TEXT(FORMULACIÓN!X738,"##.###")))</f>
        <v/>
      </c>
      <c r="Z738" s="93"/>
      <c r="AA738" s="94"/>
      <c r="AB738" s="95"/>
      <c r="AC738" s="95"/>
      <c r="AD738" s="95"/>
      <c r="AE738" s="95"/>
      <c r="AF738" s="95"/>
      <c r="AG738" s="95"/>
      <c r="AH738" s="95"/>
      <c r="AI738" s="95"/>
      <c r="AJ738" s="95"/>
      <c r="AK738" s="95"/>
      <c r="AL738" s="95"/>
      <c r="AM738" s="95"/>
      <c r="BD738" s="30"/>
      <c r="BE738" s="30"/>
      <c r="BF738" s="30"/>
      <c r="BG738" s="30"/>
      <c r="BH738" s="30"/>
      <c r="BI738" s="30"/>
      <c r="BJ738" s="30"/>
      <c r="BK738" s="30"/>
      <c r="BL738" s="30"/>
      <c r="BM738" s="30"/>
      <c r="BN738" s="105"/>
      <c r="BW738" s="1"/>
    </row>
    <row r="739" spans="1:75" s="32" customFormat="1" ht="15.6" hidden="1">
      <c r="A739" s="20" t="str">
        <f t="shared" si="11"/>
        <v/>
      </c>
      <c r="B739" s="153"/>
      <c r="C739" s="21"/>
      <c r="D739" s="20" t="str">
        <f>IFERROR(VLOOKUP(FORMULACIÓN!C739,Lists!$A$2:$B$6,2,FALSE),"")</f>
        <v/>
      </c>
      <c r="E739" s="21"/>
      <c r="F739" s="21"/>
      <c r="G739" s="21"/>
      <c r="H739" s="21"/>
      <c r="I739" s="47"/>
      <c r="J739" s="104"/>
      <c r="K739" s="47"/>
      <c r="L739" s="21"/>
      <c r="M739" s="125"/>
      <c r="N739" s="24"/>
      <c r="O739" s="21"/>
      <c r="P739" s="21"/>
      <c r="Q739" s="21"/>
      <c r="R739" s="21"/>
      <c r="S739" s="21"/>
      <c r="T739" s="21"/>
      <c r="U739" s="21"/>
      <c r="V739" s="21"/>
      <c r="W739" s="21"/>
      <c r="X739" s="21" t="str">
        <f ca="1">IFERROR(IF($T739=Lists!$S$2,SUM(FORMULACIÓN!U739:W739),IF(FORMULACIÓN!$T739=Lists!$S$3,SUM(FORMULACIÓN!V739:W739),IF(FORMULACIÓN!$T739=Lists!$S$4,AVERAGE(FORMULACIÓN!V739:W739),IF(FORMULACIÓN!$T739=Lists!$S$5,OFFSET(U739,0,COUNTA(V739:W739)),IF(FORMULACIÓN!$T739=Lists!$S$6,AVERAGE(V739:W739),""))))),"")</f>
        <v/>
      </c>
      <c r="Y739" s="20" t="str">
        <f ca="1">IF($R739=Lists!$R$3,TEXT(FORMULACIÓN!X739,"00,00%"),IF(FORMULACIÓN!X739=0,0,TEXT(FORMULACIÓN!X739,"##.###")))</f>
        <v/>
      </c>
      <c r="Z739" s="93"/>
      <c r="AA739" s="94"/>
      <c r="AB739" s="95"/>
      <c r="AC739" s="95"/>
      <c r="AD739" s="95"/>
      <c r="AE739" s="95"/>
      <c r="AF739" s="95"/>
      <c r="AG739" s="95"/>
      <c r="AH739" s="95"/>
      <c r="AI739" s="95"/>
      <c r="AJ739" s="95"/>
      <c r="AK739" s="95"/>
      <c r="AL739" s="95"/>
      <c r="AM739" s="95"/>
      <c r="BD739" s="30"/>
      <c r="BE739" s="30"/>
      <c r="BF739" s="30"/>
      <c r="BG739" s="30"/>
      <c r="BH739" s="30"/>
      <c r="BI739" s="30"/>
      <c r="BJ739" s="30"/>
      <c r="BK739" s="30"/>
      <c r="BL739" s="30"/>
      <c r="BM739" s="30"/>
      <c r="BN739" s="105"/>
      <c r="BW739" s="1"/>
    </row>
    <row r="740" spans="1:75" s="32" customFormat="1" ht="15.6" hidden="1">
      <c r="A740" s="20" t="str">
        <f t="shared" si="11"/>
        <v/>
      </c>
      <c r="B740" s="153"/>
      <c r="C740" s="21"/>
      <c r="D740" s="20" t="str">
        <f>IFERROR(VLOOKUP(FORMULACIÓN!C740,Lists!$A$2:$B$6,2,FALSE),"")</f>
        <v/>
      </c>
      <c r="E740" s="21"/>
      <c r="F740" s="21"/>
      <c r="G740" s="21"/>
      <c r="H740" s="21"/>
      <c r="I740" s="47"/>
      <c r="J740" s="104"/>
      <c r="K740" s="47"/>
      <c r="L740" s="21"/>
      <c r="M740" s="125"/>
      <c r="N740" s="24"/>
      <c r="O740" s="21"/>
      <c r="P740" s="21"/>
      <c r="Q740" s="21"/>
      <c r="R740" s="21"/>
      <c r="S740" s="21"/>
      <c r="T740" s="21"/>
      <c r="U740" s="21"/>
      <c r="V740" s="21"/>
      <c r="W740" s="21"/>
      <c r="X740" s="21" t="str">
        <f ca="1">IFERROR(IF($T740=Lists!$S$2,SUM(FORMULACIÓN!U740:W740),IF(FORMULACIÓN!$T740=Lists!$S$3,SUM(FORMULACIÓN!V740:W740),IF(FORMULACIÓN!$T740=Lists!$S$4,AVERAGE(FORMULACIÓN!V740:W740),IF(FORMULACIÓN!$T740=Lists!$S$5,OFFSET(U740,0,COUNTA(V740:W740)),IF(FORMULACIÓN!$T740=Lists!$S$6,AVERAGE(V740:W740),""))))),"")</f>
        <v/>
      </c>
      <c r="Y740" s="20" t="str">
        <f ca="1">IF($R740=Lists!$R$3,TEXT(FORMULACIÓN!X740,"00,00%"),IF(FORMULACIÓN!X740=0,0,TEXT(FORMULACIÓN!X740,"##.###")))</f>
        <v/>
      </c>
      <c r="Z740" s="93"/>
      <c r="AA740" s="94"/>
      <c r="AB740" s="95"/>
      <c r="AC740" s="95"/>
      <c r="AD740" s="95"/>
      <c r="AE740" s="95"/>
      <c r="AF740" s="95"/>
      <c r="AG740" s="95"/>
      <c r="AH740" s="95"/>
      <c r="AI740" s="95"/>
      <c r="AJ740" s="95"/>
      <c r="AK740" s="95"/>
      <c r="AL740" s="95"/>
      <c r="AM740" s="95"/>
      <c r="BD740" s="30"/>
      <c r="BE740" s="30"/>
      <c r="BF740" s="30"/>
      <c r="BG740" s="30"/>
      <c r="BH740" s="30"/>
      <c r="BI740" s="30"/>
      <c r="BJ740" s="30"/>
      <c r="BK740" s="30"/>
      <c r="BL740" s="30"/>
      <c r="BM740" s="30"/>
      <c r="BN740" s="105"/>
      <c r="BW740" s="1"/>
    </row>
    <row r="741" spans="1:75" s="32" customFormat="1" ht="15.6" hidden="1">
      <c r="A741" s="20" t="str">
        <f t="shared" si="11"/>
        <v/>
      </c>
      <c r="B741" s="153"/>
      <c r="C741" s="21"/>
      <c r="D741" s="20" t="str">
        <f>IFERROR(VLOOKUP(FORMULACIÓN!C741,Lists!$A$2:$B$6,2,FALSE),"")</f>
        <v/>
      </c>
      <c r="E741" s="21"/>
      <c r="F741" s="21"/>
      <c r="G741" s="21"/>
      <c r="H741" s="21"/>
      <c r="I741" s="47"/>
      <c r="J741" s="104"/>
      <c r="K741" s="47"/>
      <c r="L741" s="21"/>
      <c r="M741" s="125"/>
      <c r="N741" s="24"/>
      <c r="O741" s="21"/>
      <c r="P741" s="21"/>
      <c r="Q741" s="21"/>
      <c r="R741" s="21"/>
      <c r="S741" s="21"/>
      <c r="T741" s="21"/>
      <c r="U741" s="21"/>
      <c r="V741" s="21"/>
      <c r="W741" s="21"/>
      <c r="X741" s="21" t="str">
        <f ca="1">IFERROR(IF($T741=Lists!$S$2,SUM(FORMULACIÓN!U741:W741),IF(FORMULACIÓN!$T741=Lists!$S$3,SUM(FORMULACIÓN!V741:W741),IF(FORMULACIÓN!$T741=Lists!$S$4,AVERAGE(FORMULACIÓN!V741:W741),IF(FORMULACIÓN!$T741=Lists!$S$5,OFFSET(U741,0,COUNTA(V741:W741)),IF(FORMULACIÓN!$T741=Lists!$S$6,AVERAGE(V741:W741),""))))),"")</f>
        <v/>
      </c>
      <c r="Y741" s="20" t="str">
        <f ca="1">IF($R741=Lists!$R$3,TEXT(FORMULACIÓN!X741,"00,00%"),IF(FORMULACIÓN!X741=0,0,TEXT(FORMULACIÓN!X741,"##.###")))</f>
        <v/>
      </c>
      <c r="Z741" s="93"/>
      <c r="AA741" s="94"/>
      <c r="AB741" s="95"/>
      <c r="AC741" s="95"/>
      <c r="AD741" s="95"/>
      <c r="AE741" s="95"/>
      <c r="AF741" s="95"/>
      <c r="AG741" s="95"/>
      <c r="AH741" s="95"/>
      <c r="AI741" s="95"/>
      <c r="AJ741" s="95"/>
      <c r="AK741" s="95"/>
      <c r="AL741" s="95"/>
      <c r="AM741" s="95"/>
      <c r="BD741" s="30"/>
      <c r="BE741" s="30"/>
      <c r="BF741" s="30"/>
      <c r="BG741" s="30"/>
      <c r="BH741" s="30"/>
      <c r="BI741" s="30"/>
      <c r="BJ741" s="30"/>
      <c r="BK741" s="30"/>
      <c r="BL741" s="30"/>
      <c r="BM741" s="30"/>
      <c r="BN741" s="105"/>
      <c r="BW741" s="1"/>
    </row>
    <row r="742" spans="1:75" s="32" customFormat="1" ht="15.6" hidden="1">
      <c r="A742" s="20" t="str">
        <f t="shared" si="11"/>
        <v/>
      </c>
      <c r="B742" s="153"/>
      <c r="C742" s="21"/>
      <c r="D742" s="20" t="str">
        <f>IFERROR(VLOOKUP(FORMULACIÓN!C742,Lists!$A$2:$B$6,2,FALSE),"")</f>
        <v/>
      </c>
      <c r="E742" s="21"/>
      <c r="F742" s="21"/>
      <c r="G742" s="21"/>
      <c r="H742" s="21"/>
      <c r="I742" s="47"/>
      <c r="J742" s="104"/>
      <c r="K742" s="47"/>
      <c r="L742" s="21"/>
      <c r="M742" s="125"/>
      <c r="N742" s="24"/>
      <c r="O742" s="21"/>
      <c r="P742" s="21"/>
      <c r="Q742" s="21"/>
      <c r="R742" s="21"/>
      <c r="S742" s="21"/>
      <c r="T742" s="21"/>
      <c r="U742" s="21"/>
      <c r="V742" s="21"/>
      <c r="W742" s="21"/>
      <c r="X742" s="21" t="str">
        <f ca="1">IFERROR(IF($T742=Lists!$S$2,SUM(FORMULACIÓN!U742:W742),IF(FORMULACIÓN!$T742=Lists!$S$3,SUM(FORMULACIÓN!V742:W742),IF(FORMULACIÓN!$T742=Lists!$S$4,AVERAGE(FORMULACIÓN!V742:W742),IF(FORMULACIÓN!$T742=Lists!$S$5,OFFSET(U742,0,COUNTA(V742:W742)),IF(FORMULACIÓN!$T742=Lists!$S$6,AVERAGE(V742:W742),""))))),"")</f>
        <v/>
      </c>
      <c r="Y742" s="20" t="str">
        <f ca="1">IF($R742=Lists!$R$3,TEXT(FORMULACIÓN!X742,"00,00%"),IF(FORMULACIÓN!X742=0,0,TEXT(FORMULACIÓN!X742,"##.###")))</f>
        <v/>
      </c>
      <c r="Z742" s="93"/>
      <c r="AA742" s="94"/>
      <c r="AB742" s="95"/>
      <c r="AC742" s="95"/>
      <c r="AD742" s="95"/>
      <c r="AE742" s="95"/>
      <c r="AF742" s="95"/>
      <c r="AG742" s="95"/>
      <c r="AH742" s="95"/>
      <c r="AI742" s="95"/>
      <c r="AJ742" s="95"/>
      <c r="AK742" s="95"/>
      <c r="AL742" s="95"/>
      <c r="AM742" s="95"/>
      <c r="BD742" s="30"/>
      <c r="BE742" s="30"/>
      <c r="BF742" s="30"/>
      <c r="BG742" s="30"/>
      <c r="BH742" s="30"/>
      <c r="BI742" s="30"/>
      <c r="BJ742" s="30"/>
      <c r="BK742" s="30"/>
      <c r="BL742" s="30"/>
      <c r="BM742" s="30"/>
      <c r="BN742" s="105"/>
      <c r="BW742" s="1"/>
    </row>
    <row r="743" spans="1:75" s="32" customFormat="1" ht="15.6" hidden="1">
      <c r="A743" s="20" t="str">
        <f t="shared" si="11"/>
        <v/>
      </c>
      <c r="B743" s="153"/>
      <c r="C743" s="21"/>
      <c r="D743" s="20" t="str">
        <f>IFERROR(VLOOKUP(FORMULACIÓN!C743,Lists!$A$2:$B$6,2,FALSE),"")</f>
        <v/>
      </c>
      <c r="E743" s="21"/>
      <c r="F743" s="21"/>
      <c r="G743" s="21"/>
      <c r="H743" s="21"/>
      <c r="I743" s="47"/>
      <c r="J743" s="104"/>
      <c r="K743" s="47"/>
      <c r="L743" s="21"/>
      <c r="M743" s="125"/>
      <c r="N743" s="24"/>
      <c r="O743" s="21"/>
      <c r="P743" s="21"/>
      <c r="Q743" s="21"/>
      <c r="R743" s="21"/>
      <c r="S743" s="21"/>
      <c r="T743" s="21"/>
      <c r="U743" s="21"/>
      <c r="V743" s="21"/>
      <c r="W743" s="21"/>
      <c r="X743" s="21" t="str">
        <f ca="1">IFERROR(IF($T743=Lists!$S$2,SUM(FORMULACIÓN!U743:W743),IF(FORMULACIÓN!$T743=Lists!$S$3,SUM(FORMULACIÓN!V743:W743),IF(FORMULACIÓN!$T743=Lists!$S$4,AVERAGE(FORMULACIÓN!V743:W743),IF(FORMULACIÓN!$T743=Lists!$S$5,OFFSET(U743,0,COUNTA(V743:W743)),IF(FORMULACIÓN!$T743=Lists!$S$6,AVERAGE(V743:W743),""))))),"")</f>
        <v/>
      </c>
      <c r="Y743" s="20" t="str">
        <f ca="1">IF($R743=Lists!$R$3,TEXT(FORMULACIÓN!X743,"00,00%"),IF(FORMULACIÓN!X743=0,0,TEXT(FORMULACIÓN!X743,"##.###")))</f>
        <v/>
      </c>
      <c r="Z743" s="93"/>
      <c r="AA743" s="94"/>
      <c r="AB743" s="95"/>
      <c r="AC743" s="95"/>
      <c r="AD743" s="95"/>
      <c r="AE743" s="95"/>
      <c r="AF743" s="95"/>
      <c r="AG743" s="95"/>
      <c r="AH743" s="95"/>
      <c r="AI743" s="95"/>
      <c r="AJ743" s="95"/>
      <c r="AK743" s="95"/>
      <c r="AL743" s="95"/>
      <c r="AM743" s="95"/>
      <c r="BD743" s="30"/>
      <c r="BE743" s="30"/>
      <c r="BF743" s="30"/>
      <c r="BG743" s="30"/>
      <c r="BH743" s="30"/>
      <c r="BI743" s="30"/>
      <c r="BJ743" s="30"/>
      <c r="BK743" s="30"/>
      <c r="BL743" s="30"/>
      <c r="BM743" s="30"/>
      <c r="BN743" s="105"/>
      <c r="BW743" s="1"/>
    </row>
    <row r="744" spans="1:75" s="32" customFormat="1" ht="15.6" hidden="1">
      <c r="A744" s="20" t="str">
        <f t="shared" si="11"/>
        <v/>
      </c>
      <c r="B744" s="153"/>
      <c r="C744" s="21"/>
      <c r="D744" s="20" t="str">
        <f>IFERROR(VLOOKUP(FORMULACIÓN!C744,Lists!$A$2:$B$6,2,FALSE),"")</f>
        <v/>
      </c>
      <c r="E744" s="21"/>
      <c r="F744" s="21"/>
      <c r="G744" s="21"/>
      <c r="H744" s="21"/>
      <c r="I744" s="47"/>
      <c r="J744" s="104"/>
      <c r="K744" s="47"/>
      <c r="L744" s="21"/>
      <c r="M744" s="125"/>
      <c r="N744" s="24"/>
      <c r="O744" s="21"/>
      <c r="P744" s="21"/>
      <c r="Q744" s="21"/>
      <c r="R744" s="21"/>
      <c r="S744" s="21"/>
      <c r="T744" s="21"/>
      <c r="U744" s="21"/>
      <c r="V744" s="21"/>
      <c r="W744" s="21"/>
      <c r="X744" s="21" t="str">
        <f ca="1">IFERROR(IF($T744=Lists!$S$2,SUM(FORMULACIÓN!U744:W744),IF(FORMULACIÓN!$T744=Lists!$S$3,SUM(FORMULACIÓN!V744:W744),IF(FORMULACIÓN!$T744=Lists!$S$4,AVERAGE(FORMULACIÓN!V744:W744),IF(FORMULACIÓN!$T744=Lists!$S$5,OFFSET(U744,0,COUNTA(V744:W744)),IF(FORMULACIÓN!$T744=Lists!$S$6,AVERAGE(V744:W744),""))))),"")</f>
        <v/>
      </c>
      <c r="Y744" s="20" t="str">
        <f ca="1">IF($R744=Lists!$R$3,TEXT(FORMULACIÓN!X744,"00,00%"),IF(FORMULACIÓN!X744=0,0,TEXT(FORMULACIÓN!X744,"##.###")))</f>
        <v/>
      </c>
      <c r="Z744" s="93"/>
      <c r="AA744" s="94"/>
      <c r="AB744" s="95"/>
      <c r="AC744" s="95"/>
      <c r="AD744" s="95"/>
      <c r="AE744" s="95"/>
      <c r="AF744" s="95"/>
      <c r="AG744" s="95"/>
      <c r="AH744" s="95"/>
      <c r="AI744" s="95"/>
      <c r="AJ744" s="95"/>
      <c r="AK744" s="95"/>
      <c r="AL744" s="95"/>
      <c r="AM744" s="95"/>
      <c r="BD744" s="30"/>
      <c r="BE744" s="30"/>
      <c r="BF744" s="30"/>
      <c r="BG744" s="30"/>
      <c r="BH744" s="30"/>
      <c r="BI744" s="30"/>
      <c r="BJ744" s="30"/>
      <c r="BK744" s="30"/>
      <c r="BL744" s="30"/>
      <c r="BM744" s="30"/>
      <c r="BN744" s="105"/>
      <c r="BW744" s="1"/>
    </row>
    <row r="745" spans="1:75" s="32" customFormat="1" ht="15.6" hidden="1">
      <c r="A745" s="20" t="str">
        <f t="shared" si="11"/>
        <v/>
      </c>
      <c r="B745" s="153"/>
      <c r="C745" s="21"/>
      <c r="D745" s="20" t="str">
        <f>IFERROR(VLOOKUP(FORMULACIÓN!C745,Lists!$A$2:$B$6,2,FALSE),"")</f>
        <v/>
      </c>
      <c r="E745" s="21"/>
      <c r="F745" s="21"/>
      <c r="G745" s="21"/>
      <c r="H745" s="21"/>
      <c r="I745" s="47"/>
      <c r="J745" s="104"/>
      <c r="K745" s="47"/>
      <c r="L745" s="21"/>
      <c r="M745" s="125"/>
      <c r="N745" s="24"/>
      <c r="O745" s="21"/>
      <c r="P745" s="21"/>
      <c r="Q745" s="21"/>
      <c r="R745" s="21"/>
      <c r="S745" s="21"/>
      <c r="T745" s="21"/>
      <c r="U745" s="21"/>
      <c r="V745" s="21"/>
      <c r="W745" s="21"/>
      <c r="X745" s="21" t="str">
        <f ca="1">IFERROR(IF($T745=Lists!$S$2,SUM(FORMULACIÓN!U745:W745),IF(FORMULACIÓN!$T745=Lists!$S$3,SUM(FORMULACIÓN!V745:W745),IF(FORMULACIÓN!$T745=Lists!$S$4,AVERAGE(FORMULACIÓN!V745:W745),IF(FORMULACIÓN!$T745=Lists!$S$5,OFFSET(U745,0,COUNTA(V745:W745)),IF(FORMULACIÓN!$T745=Lists!$S$6,AVERAGE(V745:W745),""))))),"")</f>
        <v/>
      </c>
      <c r="Y745" s="20" t="str">
        <f ca="1">IF($R745=Lists!$R$3,TEXT(FORMULACIÓN!X745,"00,00%"),IF(FORMULACIÓN!X745=0,0,TEXT(FORMULACIÓN!X745,"##.###")))</f>
        <v/>
      </c>
      <c r="Z745" s="93"/>
      <c r="AA745" s="94"/>
      <c r="AB745" s="95"/>
      <c r="AC745" s="95"/>
      <c r="AD745" s="95"/>
      <c r="AE745" s="95"/>
      <c r="AF745" s="95"/>
      <c r="AG745" s="95"/>
      <c r="AH745" s="95"/>
      <c r="AI745" s="95"/>
      <c r="AJ745" s="95"/>
      <c r="AK745" s="95"/>
      <c r="AL745" s="95"/>
      <c r="AM745" s="95"/>
      <c r="BD745" s="30"/>
      <c r="BE745" s="30"/>
      <c r="BF745" s="30"/>
      <c r="BG745" s="30"/>
      <c r="BH745" s="30"/>
      <c r="BI745" s="30"/>
      <c r="BJ745" s="30"/>
      <c r="BK745" s="30"/>
      <c r="BL745" s="30"/>
      <c r="BM745" s="30"/>
      <c r="BN745" s="105"/>
      <c r="BW745" s="1"/>
    </row>
    <row r="746" spans="1:75" s="32" customFormat="1" ht="15.6" hidden="1">
      <c r="A746" s="20" t="str">
        <f t="shared" si="11"/>
        <v/>
      </c>
      <c r="B746" s="153"/>
      <c r="C746" s="21"/>
      <c r="D746" s="20" t="str">
        <f>IFERROR(VLOOKUP(FORMULACIÓN!C746,Lists!$A$2:$B$6,2,FALSE),"")</f>
        <v/>
      </c>
      <c r="E746" s="21"/>
      <c r="F746" s="21"/>
      <c r="G746" s="21"/>
      <c r="H746" s="21"/>
      <c r="I746" s="47"/>
      <c r="J746" s="104"/>
      <c r="K746" s="47"/>
      <c r="L746" s="21"/>
      <c r="M746" s="125"/>
      <c r="N746" s="24"/>
      <c r="O746" s="21"/>
      <c r="P746" s="21"/>
      <c r="Q746" s="21"/>
      <c r="R746" s="21"/>
      <c r="S746" s="21"/>
      <c r="T746" s="21"/>
      <c r="U746" s="21"/>
      <c r="V746" s="21"/>
      <c r="W746" s="21"/>
      <c r="X746" s="21" t="str">
        <f ca="1">IFERROR(IF($T746=Lists!$S$2,SUM(FORMULACIÓN!U746:W746),IF(FORMULACIÓN!$T746=Lists!$S$3,SUM(FORMULACIÓN!V746:W746),IF(FORMULACIÓN!$T746=Lists!$S$4,AVERAGE(FORMULACIÓN!V746:W746),IF(FORMULACIÓN!$T746=Lists!$S$5,OFFSET(U746,0,COUNTA(V746:W746)),IF(FORMULACIÓN!$T746=Lists!$S$6,AVERAGE(V746:W746),""))))),"")</f>
        <v/>
      </c>
      <c r="Y746" s="20" t="str">
        <f ca="1">IF($R746=Lists!$R$3,TEXT(FORMULACIÓN!X746,"00,00%"),IF(FORMULACIÓN!X746=0,0,TEXT(FORMULACIÓN!X746,"##.###")))</f>
        <v/>
      </c>
      <c r="Z746" s="93"/>
      <c r="AA746" s="94"/>
      <c r="AB746" s="95"/>
      <c r="AC746" s="95"/>
      <c r="AD746" s="95"/>
      <c r="AE746" s="95"/>
      <c r="AF746" s="95"/>
      <c r="AG746" s="95"/>
      <c r="AH746" s="95"/>
      <c r="AI746" s="95"/>
      <c r="AJ746" s="95"/>
      <c r="AK746" s="95"/>
      <c r="AL746" s="95"/>
      <c r="AM746" s="95"/>
      <c r="BD746" s="30"/>
      <c r="BE746" s="30"/>
      <c r="BF746" s="30"/>
      <c r="BG746" s="30"/>
      <c r="BH746" s="30"/>
      <c r="BI746" s="30"/>
      <c r="BJ746" s="30"/>
      <c r="BK746" s="30"/>
      <c r="BL746" s="30"/>
      <c r="BM746" s="30"/>
      <c r="BN746" s="105"/>
      <c r="BW746" s="1"/>
    </row>
    <row r="747" spans="1:75" s="32" customFormat="1" ht="15.6" hidden="1">
      <c r="A747" s="20" t="str">
        <f t="shared" si="11"/>
        <v/>
      </c>
      <c r="B747" s="153"/>
      <c r="C747" s="21"/>
      <c r="D747" s="20" t="str">
        <f>IFERROR(VLOOKUP(FORMULACIÓN!C747,Lists!$A$2:$B$6,2,FALSE),"")</f>
        <v/>
      </c>
      <c r="E747" s="21"/>
      <c r="F747" s="21"/>
      <c r="G747" s="21"/>
      <c r="H747" s="21"/>
      <c r="I747" s="47"/>
      <c r="J747" s="104"/>
      <c r="K747" s="47"/>
      <c r="L747" s="21"/>
      <c r="M747" s="125"/>
      <c r="N747" s="24"/>
      <c r="O747" s="21"/>
      <c r="P747" s="21"/>
      <c r="Q747" s="21"/>
      <c r="R747" s="21"/>
      <c r="S747" s="21"/>
      <c r="T747" s="21"/>
      <c r="U747" s="21"/>
      <c r="V747" s="21"/>
      <c r="W747" s="21"/>
      <c r="X747" s="21" t="str">
        <f ca="1">IFERROR(IF($T747=Lists!$S$2,SUM(FORMULACIÓN!U747:W747),IF(FORMULACIÓN!$T747=Lists!$S$3,SUM(FORMULACIÓN!V747:W747),IF(FORMULACIÓN!$T747=Lists!$S$4,AVERAGE(FORMULACIÓN!V747:W747),IF(FORMULACIÓN!$T747=Lists!$S$5,OFFSET(U747,0,COUNTA(V747:W747)),IF(FORMULACIÓN!$T747=Lists!$S$6,AVERAGE(V747:W747),""))))),"")</f>
        <v/>
      </c>
      <c r="Y747" s="20" t="str">
        <f ca="1">IF($R747=Lists!$R$3,TEXT(FORMULACIÓN!X747,"00,00%"),IF(FORMULACIÓN!X747=0,0,TEXT(FORMULACIÓN!X747,"##.###")))</f>
        <v/>
      </c>
      <c r="Z747" s="93"/>
      <c r="AA747" s="94"/>
      <c r="AB747" s="95"/>
      <c r="AC747" s="95"/>
      <c r="AD747" s="95"/>
      <c r="AE747" s="95"/>
      <c r="AF747" s="95"/>
      <c r="AG747" s="95"/>
      <c r="AH747" s="95"/>
      <c r="AI747" s="95"/>
      <c r="AJ747" s="95"/>
      <c r="AK747" s="95"/>
      <c r="AL747" s="95"/>
      <c r="AM747" s="95"/>
      <c r="BD747" s="30"/>
      <c r="BE747" s="30"/>
      <c r="BF747" s="30"/>
      <c r="BG747" s="30"/>
      <c r="BH747" s="30"/>
      <c r="BI747" s="30"/>
      <c r="BJ747" s="30"/>
      <c r="BK747" s="30"/>
      <c r="BL747" s="30"/>
      <c r="BM747" s="30"/>
      <c r="BN747" s="105"/>
      <c r="BW747" s="1"/>
    </row>
    <row r="748" spans="1:75" s="32" customFormat="1" ht="15.6" hidden="1">
      <c r="A748" s="20" t="str">
        <f t="shared" si="11"/>
        <v/>
      </c>
      <c r="B748" s="153"/>
      <c r="C748" s="21"/>
      <c r="D748" s="20" t="str">
        <f>IFERROR(VLOOKUP(FORMULACIÓN!C748,Lists!$A$2:$B$6,2,FALSE),"")</f>
        <v/>
      </c>
      <c r="E748" s="21"/>
      <c r="F748" s="21"/>
      <c r="G748" s="21"/>
      <c r="H748" s="21"/>
      <c r="I748" s="47"/>
      <c r="J748" s="104"/>
      <c r="K748" s="47"/>
      <c r="L748" s="21"/>
      <c r="M748" s="125"/>
      <c r="N748" s="24"/>
      <c r="O748" s="21"/>
      <c r="P748" s="21"/>
      <c r="Q748" s="21"/>
      <c r="R748" s="21"/>
      <c r="S748" s="21"/>
      <c r="T748" s="21"/>
      <c r="U748" s="21"/>
      <c r="V748" s="21"/>
      <c r="W748" s="21"/>
      <c r="X748" s="21" t="str">
        <f ca="1">IFERROR(IF($T748=Lists!$S$2,SUM(FORMULACIÓN!U748:W748),IF(FORMULACIÓN!$T748=Lists!$S$3,SUM(FORMULACIÓN!V748:W748),IF(FORMULACIÓN!$T748=Lists!$S$4,AVERAGE(FORMULACIÓN!V748:W748),IF(FORMULACIÓN!$T748=Lists!$S$5,OFFSET(U748,0,COUNTA(V748:W748)),IF(FORMULACIÓN!$T748=Lists!$S$6,AVERAGE(V748:W748),""))))),"")</f>
        <v/>
      </c>
      <c r="Y748" s="20" t="str">
        <f ca="1">IF($R748=Lists!$R$3,TEXT(FORMULACIÓN!X748,"00,00%"),IF(FORMULACIÓN!X748=0,0,TEXT(FORMULACIÓN!X748,"##.###")))</f>
        <v/>
      </c>
      <c r="Z748" s="93"/>
      <c r="AA748" s="94"/>
      <c r="AB748" s="95"/>
      <c r="AC748" s="95"/>
      <c r="AD748" s="95"/>
      <c r="AE748" s="95"/>
      <c r="AF748" s="95"/>
      <c r="AG748" s="95"/>
      <c r="AH748" s="95"/>
      <c r="AI748" s="95"/>
      <c r="AJ748" s="95"/>
      <c r="AK748" s="95"/>
      <c r="AL748" s="95"/>
      <c r="AM748" s="95"/>
      <c r="BD748" s="30"/>
      <c r="BE748" s="30"/>
      <c r="BF748" s="30"/>
      <c r="BG748" s="30"/>
      <c r="BH748" s="30"/>
      <c r="BI748" s="30"/>
      <c r="BJ748" s="30"/>
      <c r="BK748" s="30"/>
      <c r="BL748" s="30"/>
      <c r="BM748" s="30"/>
      <c r="BN748" s="105"/>
      <c r="BW748" s="1"/>
    </row>
    <row r="749" spans="1:75" s="32" customFormat="1" ht="15.6" hidden="1">
      <c r="A749" s="20" t="str">
        <f t="shared" si="11"/>
        <v/>
      </c>
      <c r="B749" s="153"/>
      <c r="C749" s="21"/>
      <c r="D749" s="20" t="str">
        <f>IFERROR(VLOOKUP(FORMULACIÓN!C749,Lists!$A$2:$B$6,2,FALSE),"")</f>
        <v/>
      </c>
      <c r="E749" s="21"/>
      <c r="F749" s="21"/>
      <c r="G749" s="21"/>
      <c r="H749" s="21"/>
      <c r="I749" s="47"/>
      <c r="J749" s="104"/>
      <c r="K749" s="47"/>
      <c r="L749" s="21"/>
      <c r="M749" s="125"/>
      <c r="N749" s="24"/>
      <c r="O749" s="21"/>
      <c r="P749" s="21"/>
      <c r="Q749" s="21"/>
      <c r="R749" s="21"/>
      <c r="S749" s="21"/>
      <c r="T749" s="21"/>
      <c r="U749" s="21"/>
      <c r="V749" s="21"/>
      <c r="W749" s="21"/>
      <c r="X749" s="21" t="str">
        <f ca="1">IFERROR(IF($T749=Lists!$S$2,SUM(FORMULACIÓN!U749:W749),IF(FORMULACIÓN!$T749=Lists!$S$3,SUM(FORMULACIÓN!V749:W749),IF(FORMULACIÓN!$T749=Lists!$S$4,AVERAGE(FORMULACIÓN!V749:W749),IF(FORMULACIÓN!$T749=Lists!$S$5,OFFSET(U749,0,COUNTA(V749:W749)),IF(FORMULACIÓN!$T749=Lists!$S$6,AVERAGE(V749:W749),""))))),"")</f>
        <v/>
      </c>
      <c r="Y749" s="20" t="str">
        <f ca="1">IF($R749=Lists!$R$3,TEXT(FORMULACIÓN!X749,"00,00%"),IF(FORMULACIÓN!X749=0,0,TEXT(FORMULACIÓN!X749,"##.###")))</f>
        <v/>
      </c>
      <c r="Z749" s="93"/>
      <c r="AA749" s="94"/>
      <c r="AB749" s="95"/>
      <c r="AC749" s="95"/>
      <c r="AD749" s="95"/>
      <c r="AE749" s="95"/>
      <c r="AF749" s="95"/>
      <c r="AG749" s="95"/>
      <c r="AH749" s="95"/>
      <c r="AI749" s="95"/>
      <c r="AJ749" s="95"/>
      <c r="AK749" s="95"/>
      <c r="AL749" s="95"/>
      <c r="AM749" s="95"/>
      <c r="BD749" s="30"/>
      <c r="BE749" s="30"/>
      <c r="BF749" s="30"/>
      <c r="BG749" s="30"/>
      <c r="BH749" s="30"/>
      <c r="BI749" s="30"/>
      <c r="BJ749" s="30"/>
      <c r="BK749" s="30"/>
      <c r="BL749" s="30"/>
      <c r="BM749" s="30"/>
      <c r="BN749" s="105"/>
      <c r="BW749" s="1"/>
    </row>
    <row r="750" spans="1:75" s="32" customFormat="1" ht="15.6" hidden="1">
      <c r="A750" s="20" t="str">
        <f t="shared" si="11"/>
        <v/>
      </c>
      <c r="B750" s="153"/>
      <c r="C750" s="21"/>
      <c r="D750" s="20" t="str">
        <f>IFERROR(VLOOKUP(FORMULACIÓN!C750,Lists!$A$2:$B$6,2,FALSE),"")</f>
        <v/>
      </c>
      <c r="E750" s="21"/>
      <c r="F750" s="21"/>
      <c r="G750" s="21"/>
      <c r="H750" s="21"/>
      <c r="I750" s="47"/>
      <c r="J750" s="104"/>
      <c r="K750" s="47"/>
      <c r="L750" s="21"/>
      <c r="M750" s="125"/>
      <c r="N750" s="24"/>
      <c r="O750" s="21"/>
      <c r="P750" s="21"/>
      <c r="Q750" s="21"/>
      <c r="R750" s="21"/>
      <c r="S750" s="21"/>
      <c r="T750" s="21"/>
      <c r="U750" s="21"/>
      <c r="V750" s="21"/>
      <c r="W750" s="21"/>
      <c r="X750" s="21" t="str">
        <f ca="1">IFERROR(IF($T750=Lists!$S$2,SUM(FORMULACIÓN!U750:W750),IF(FORMULACIÓN!$T750=Lists!$S$3,SUM(FORMULACIÓN!V750:W750),IF(FORMULACIÓN!$T750=Lists!$S$4,AVERAGE(FORMULACIÓN!V750:W750),IF(FORMULACIÓN!$T750=Lists!$S$5,OFFSET(U750,0,COUNTA(V750:W750)),IF(FORMULACIÓN!$T750=Lists!$S$6,AVERAGE(V750:W750),""))))),"")</f>
        <v/>
      </c>
      <c r="Y750" s="20" t="str">
        <f ca="1">IF($R750=Lists!$R$3,TEXT(FORMULACIÓN!X750,"00,00%"),IF(FORMULACIÓN!X750=0,0,TEXT(FORMULACIÓN!X750,"##.###")))</f>
        <v/>
      </c>
      <c r="Z750" s="93"/>
      <c r="AA750" s="94"/>
      <c r="AB750" s="95"/>
      <c r="AC750" s="95"/>
      <c r="AD750" s="95"/>
      <c r="AE750" s="95"/>
      <c r="AF750" s="95"/>
      <c r="AG750" s="95"/>
      <c r="AH750" s="95"/>
      <c r="AI750" s="95"/>
      <c r="AJ750" s="95"/>
      <c r="AK750" s="95"/>
      <c r="AL750" s="95"/>
      <c r="AM750" s="95"/>
      <c r="BD750" s="30"/>
      <c r="BE750" s="30"/>
      <c r="BF750" s="30"/>
      <c r="BG750" s="30"/>
      <c r="BH750" s="30"/>
      <c r="BI750" s="30"/>
      <c r="BJ750" s="30"/>
      <c r="BK750" s="30"/>
      <c r="BL750" s="30"/>
      <c r="BM750" s="30"/>
      <c r="BN750" s="105"/>
      <c r="BW750" s="1"/>
    </row>
    <row r="751" spans="1:75" s="32" customFormat="1" ht="15.6" hidden="1">
      <c r="A751" s="20" t="str">
        <f t="shared" si="11"/>
        <v/>
      </c>
      <c r="B751" s="153"/>
      <c r="C751" s="21"/>
      <c r="D751" s="20" t="str">
        <f>IFERROR(VLOOKUP(FORMULACIÓN!C751,Lists!$A$2:$B$6,2,FALSE),"")</f>
        <v/>
      </c>
      <c r="E751" s="21"/>
      <c r="F751" s="21"/>
      <c r="G751" s="21"/>
      <c r="H751" s="21"/>
      <c r="I751" s="47"/>
      <c r="J751" s="104"/>
      <c r="K751" s="47"/>
      <c r="L751" s="21"/>
      <c r="M751" s="125"/>
      <c r="N751" s="24"/>
      <c r="O751" s="21"/>
      <c r="P751" s="21"/>
      <c r="Q751" s="21"/>
      <c r="R751" s="21"/>
      <c r="S751" s="21"/>
      <c r="T751" s="21"/>
      <c r="U751" s="21"/>
      <c r="V751" s="21"/>
      <c r="W751" s="21"/>
      <c r="X751" s="21" t="str">
        <f ca="1">IFERROR(IF($T751=Lists!$S$2,SUM(FORMULACIÓN!U751:W751),IF(FORMULACIÓN!$T751=Lists!$S$3,SUM(FORMULACIÓN!V751:W751),IF(FORMULACIÓN!$T751=Lists!$S$4,AVERAGE(FORMULACIÓN!V751:W751),IF(FORMULACIÓN!$T751=Lists!$S$5,OFFSET(U751,0,COUNTA(V751:W751)),IF(FORMULACIÓN!$T751=Lists!$S$6,AVERAGE(V751:W751),""))))),"")</f>
        <v/>
      </c>
      <c r="Y751" s="20" t="str">
        <f ca="1">IF($R751=Lists!$R$3,TEXT(FORMULACIÓN!X751,"00,00%"),IF(FORMULACIÓN!X751=0,0,TEXT(FORMULACIÓN!X751,"##.###")))</f>
        <v/>
      </c>
      <c r="Z751" s="93"/>
      <c r="AA751" s="94"/>
      <c r="AB751" s="95"/>
      <c r="AC751" s="95"/>
      <c r="AD751" s="95"/>
      <c r="AE751" s="95"/>
      <c r="AF751" s="95"/>
      <c r="AG751" s="95"/>
      <c r="AH751" s="95"/>
      <c r="AI751" s="95"/>
      <c r="AJ751" s="95"/>
      <c r="AK751" s="95"/>
      <c r="AL751" s="95"/>
      <c r="AM751" s="95"/>
      <c r="BD751" s="30"/>
      <c r="BE751" s="30"/>
      <c r="BF751" s="30"/>
      <c r="BG751" s="30"/>
      <c r="BH751" s="30"/>
      <c r="BI751" s="30"/>
      <c r="BJ751" s="30"/>
      <c r="BK751" s="30"/>
      <c r="BL751" s="30"/>
      <c r="BM751" s="30"/>
      <c r="BN751" s="105"/>
      <c r="BW751" s="1"/>
    </row>
    <row r="752" spans="1:75" s="32" customFormat="1" ht="15.6" hidden="1">
      <c r="A752" s="20" t="str">
        <f t="shared" si="11"/>
        <v/>
      </c>
      <c r="B752" s="153"/>
      <c r="C752" s="21"/>
      <c r="D752" s="20" t="str">
        <f>IFERROR(VLOOKUP(FORMULACIÓN!C752,Lists!$A$2:$B$6,2,FALSE),"")</f>
        <v/>
      </c>
      <c r="E752" s="21"/>
      <c r="F752" s="21"/>
      <c r="G752" s="21"/>
      <c r="H752" s="21"/>
      <c r="I752" s="47"/>
      <c r="J752" s="104"/>
      <c r="K752" s="47"/>
      <c r="L752" s="21"/>
      <c r="M752" s="125"/>
      <c r="N752" s="24"/>
      <c r="O752" s="21"/>
      <c r="P752" s="21"/>
      <c r="Q752" s="21"/>
      <c r="R752" s="21"/>
      <c r="S752" s="21"/>
      <c r="T752" s="21"/>
      <c r="U752" s="21"/>
      <c r="V752" s="21"/>
      <c r="W752" s="21"/>
      <c r="X752" s="21" t="str">
        <f ca="1">IFERROR(IF($T752=Lists!$S$2,SUM(FORMULACIÓN!U752:W752),IF(FORMULACIÓN!$T752=Lists!$S$3,SUM(FORMULACIÓN!V752:W752),IF(FORMULACIÓN!$T752=Lists!$S$4,AVERAGE(FORMULACIÓN!V752:W752),IF(FORMULACIÓN!$T752=Lists!$S$5,OFFSET(U752,0,COUNTA(V752:W752)),IF(FORMULACIÓN!$T752=Lists!$S$6,AVERAGE(V752:W752),""))))),"")</f>
        <v/>
      </c>
      <c r="Y752" s="20" t="str">
        <f ca="1">IF($R752=Lists!$R$3,TEXT(FORMULACIÓN!X752,"00,00%"),IF(FORMULACIÓN!X752=0,0,TEXT(FORMULACIÓN!X752,"##.###")))</f>
        <v/>
      </c>
      <c r="Z752" s="93"/>
      <c r="AA752" s="94"/>
      <c r="AB752" s="95"/>
      <c r="AC752" s="95"/>
      <c r="AD752" s="95"/>
      <c r="AE752" s="95"/>
      <c r="AF752" s="95"/>
      <c r="AG752" s="95"/>
      <c r="AH752" s="95"/>
      <c r="AI752" s="95"/>
      <c r="AJ752" s="95"/>
      <c r="AK752" s="95"/>
      <c r="AL752" s="95"/>
      <c r="AM752" s="95"/>
      <c r="BD752" s="105"/>
      <c r="BE752" s="105"/>
      <c r="BF752" s="105"/>
      <c r="BG752" s="105"/>
      <c r="BH752" s="105"/>
      <c r="BI752" s="105"/>
      <c r="BJ752" s="105"/>
      <c r="BK752" s="105"/>
      <c r="BL752" s="105"/>
      <c r="BM752" s="30"/>
      <c r="BN752" s="105"/>
      <c r="BW752" s="1"/>
    </row>
    <row r="753" spans="1:75" s="32" customFormat="1" ht="15.6" hidden="1">
      <c r="A753" s="20" t="str">
        <f t="shared" si="11"/>
        <v/>
      </c>
      <c r="B753" s="153"/>
      <c r="C753" s="21"/>
      <c r="D753" s="20" t="str">
        <f>IFERROR(VLOOKUP(FORMULACIÓN!C753,Lists!$A$2:$B$6,2,FALSE),"")</f>
        <v/>
      </c>
      <c r="E753" s="21"/>
      <c r="F753" s="21"/>
      <c r="G753" s="21"/>
      <c r="H753" s="21"/>
      <c r="I753" s="47"/>
      <c r="J753" s="104"/>
      <c r="K753" s="47"/>
      <c r="L753" s="21"/>
      <c r="M753" s="125"/>
      <c r="N753" s="24"/>
      <c r="O753" s="21"/>
      <c r="P753" s="21"/>
      <c r="Q753" s="21"/>
      <c r="R753" s="21"/>
      <c r="S753" s="21"/>
      <c r="T753" s="21"/>
      <c r="U753" s="21"/>
      <c r="V753" s="21"/>
      <c r="W753" s="21"/>
      <c r="X753" s="21" t="str">
        <f ca="1">IFERROR(IF($T753=Lists!$S$2,SUM(FORMULACIÓN!U753:W753),IF(FORMULACIÓN!$T753=Lists!$S$3,SUM(FORMULACIÓN!V753:W753),IF(FORMULACIÓN!$T753=Lists!$S$4,AVERAGE(FORMULACIÓN!V753:W753),IF(FORMULACIÓN!$T753=Lists!$S$5,OFFSET(U753,0,COUNTA(V753:W753)),IF(FORMULACIÓN!$T753=Lists!$S$6,AVERAGE(V753:W753),""))))),"")</f>
        <v/>
      </c>
      <c r="Y753" s="20" t="str">
        <f ca="1">IF($R753=Lists!$R$3,TEXT(FORMULACIÓN!X753,"00,00%"),IF(FORMULACIÓN!X753=0,0,TEXT(FORMULACIÓN!X753,"##.###")))</f>
        <v/>
      </c>
      <c r="Z753" s="93"/>
      <c r="AA753" s="94"/>
      <c r="AB753" s="95"/>
      <c r="AC753" s="95"/>
      <c r="AD753" s="95"/>
      <c r="AE753" s="95"/>
      <c r="AF753" s="95"/>
      <c r="AG753" s="95"/>
      <c r="AH753" s="95"/>
      <c r="AI753" s="95"/>
      <c r="AJ753" s="95"/>
      <c r="AK753" s="95"/>
      <c r="AL753" s="95"/>
      <c r="AM753" s="95"/>
      <c r="BW753" s="1"/>
    </row>
    <row r="754" spans="1:75" s="32" customFormat="1" ht="15.6" hidden="1">
      <c r="A754" s="20" t="str">
        <f t="shared" si="11"/>
        <v/>
      </c>
      <c r="B754" s="153"/>
      <c r="C754" s="21"/>
      <c r="D754" s="20" t="str">
        <f>IFERROR(VLOOKUP(FORMULACIÓN!C754,Lists!$A$2:$B$6,2,FALSE),"")</f>
        <v/>
      </c>
      <c r="E754" s="21"/>
      <c r="F754" s="21"/>
      <c r="G754" s="21"/>
      <c r="H754" s="21"/>
      <c r="I754" s="47"/>
      <c r="J754" s="104"/>
      <c r="K754" s="47"/>
      <c r="L754" s="21"/>
      <c r="M754" s="125"/>
      <c r="N754" s="24"/>
      <c r="O754" s="21"/>
      <c r="P754" s="21"/>
      <c r="Q754" s="21"/>
      <c r="R754" s="21"/>
      <c r="S754" s="21"/>
      <c r="T754" s="21"/>
      <c r="U754" s="21"/>
      <c r="V754" s="21"/>
      <c r="W754" s="21"/>
      <c r="X754" s="21" t="str">
        <f ca="1">IFERROR(IF($T754=Lists!$S$2,SUM(FORMULACIÓN!U754:W754),IF(FORMULACIÓN!$T754=Lists!$S$3,SUM(FORMULACIÓN!V754:W754),IF(FORMULACIÓN!$T754=Lists!$S$4,AVERAGE(FORMULACIÓN!V754:W754),IF(FORMULACIÓN!$T754=Lists!$S$5,OFFSET(U754,0,COUNTA(V754:W754)),IF(FORMULACIÓN!$T754=Lists!$S$6,AVERAGE(V754:W754),""))))),"")</f>
        <v/>
      </c>
      <c r="Y754" s="20" t="str">
        <f ca="1">IF($R754=Lists!$R$3,TEXT(FORMULACIÓN!X754,"00,00%"),IF(FORMULACIÓN!X754=0,0,TEXT(FORMULACIÓN!X754,"##.###")))</f>
        <v/>
      </c>
      <c r="Z754" s="93"/>
      <c r="AA754" s="94"/>
      <c r="AB754" s="95"/>
      <c r="AC754" s="95"/>
      <c r="AD754" s="95"/>
      <c r="AE754" s="95"/>
      <c r="AF754" s="95"/>
      <c r="AG754" s="95"/>
      <c r="AH754" s="95"/>
      <c r="AI754" s="95"/>
      <c r="AJ754" s="95"/>
      <c r="AK754" s="95"/>
      <c r="AL754" s="95"/>
      <c r="AM754" s="95"/>
      <c r="BW754" s="1"/>
    </row>
    <row r="755" spans="1:75" s="32" customFormat="1" ht="15.6" hidden="1">
      <c r="A755" s="20" t="str">
        <f t="shared" si="11"/>
        <v/>
      </c>
      <c r="B755" s="153"/>
      <c r="C755" s="21"/>
      <c r="D755" s="20" t="str">
        <f>IFERROR(VLOOKUP(FORMULACIÓN!C755,Lists!$A$2:$B$6,2,FALSE),"")</f>
        <v/>
      </c>
      <c r="E755" s="21"/>
      <c r="F755" s="21"/>
      <c r="G755" s="21"/>
      <c r="H755" s="21"/>
      <c r="I755" s="47"/>
      <c r="J755" s="104"/>
      <c r="K755" s="47"/>
      <c r="L755" s="21"/>
      <c r="M755" s="125"/>
      <c r="N755" s="24"/>
      <c r="O755" s="21"/>
      <c r="P755" s="21"/>
      <c r="Q755" s="21"/>
      <c r="R755" s="21"/>
      <c r="S755" s="21"/>
      <c r="T755" s="21"/>
      <c r="U755" s="21"/>
      <c r="V755" s="21"/>
      <c r="W755" s="21"/>
      <c r="X755" s="21" t="str">
        <f ca="1">IFERROR(IF($T755=Lists!$S$2,SUM(FORMULACIÓN!U755:W755),IF(FORMULACIÓN!$T755=Lists!$S$3,SUM(FORMULACIÓN!V755:W755),IF(FORMULACIÓN!$T755=Lists!$S$4,AVERAGE(FORMULACIÓN!V755:W755),IF(FORMULACIÓN!$T755=Lists!$S$5,OFFSET(U755,0,COUNTA(V755:W755)),IF(FORMULACIÓN!$T755=Lists!$S$6,AVERAGE(V755:W755),""))))),"")</f>
        <v/>
      </c>
      <c r="Y755" s="20" t="str">
        <f ca="1">IF($R755=Lists!$R$3,TEXT(FORMULACIÓN!X755,"00,00%"),IF(FORMULACIÓN!X755=0,0,TEXT(FORMULACIÓN!X755,"##.###")))</f>
        <v/>
      </c>
      <c r="Z755" s="93"/>
      <c r="AA755" s="94"/>
      <c r="AB755" s="95"/>
      <c r="AC755" s="95"/>
      <c r="AD755" s="95"/>
      <c r="AE755" s="95"/>
      <c r="AF755" s="95"/>
      <c r="AG755" s="95"/>
      <c r="AH755" s="95"/>
      <c r="AI755" s="95"/>
      <c r="AJ755" s="95"/>
      <c r="AK755" s="95"/>
      <c r="AL755" s="95"/>
      <c r="AM755" s="95"/>
      <c r="BW755" s="1"/>
    </row>
    <row r="756" spans="1:75" s="32" customFormat="1" ht="15.6" hidden="1">
      <c r="A756" s="20" t="str">
        <f t="shared" si="11"/>
        <v/>
      </c>
      <c r="B756" s="153"/>
      <c r="C756" s="21"/>
      <c r="D756" s="20" t="str">
        <f>IFERROR(VLOOKUP(FORMULACIÓN!C756,Lists!$A$2:$B$6,2,FALSE),"")</f>
        <v/>
      </c>
      <c r="E756" s="21"/>
      <c r="F756" s="21"/>
      <c r="G756" s="21"/>
      <c r="H756" s="21"/>
      <c r="I756" s="47"/>
      <c r="J756" s="104"/>
      <c r="K756" s="47"/>
      <c r="L756" s="21"/>
      <c r="M756" s="125"/>
      <c r="N756" s="24"/>
      <c r="O756" s="21"/>
      <c r="P756" s="21"/>
      <c r="Q756" s="21"/>
      <c r="R756" s="21"/>
      <c r="S756" s="21"/>
      <c r="T756" s="21"/>
      <c r="U756" s="21"/>
      <c r="V756" s="21"/>
      <c r="W756" s="21"/>
      <c r="X756" s="21" t="str">
        <f ca="1">IFERROR(IF($T756=Lists!$S$2,SUM(FORMULACIÓN!U756:W756),IF(FORMULACIÓN!$T756=Lists!$S$3,SUM(FORMULACIÓN!V756:W756),IF(FORMULACIÓN!$T756=Lists!$S$4,AVERAGE(FORMULACIÓN!V756:W756),IF(FORMULACIÓN!$T756=Lists!$S$5,OFFSET(U756,0,COUNTA(V756:W756)),IF(FORMULACIÓN!$T756=Lists!$S$6,AVERAGE(V756:W756),""))))),"")</f>
        <v/>
      </c>
      <c r="Y756" s="20" t="str">
        <f ca="1">IF($R756=Lists!$R$3,TEXT(FORMULACIÓN!X756,"00,00%"),IF(FORMULACIÓN!X756=0,0,TEXT(FORMULACIÓN!X756,"##.###")))</f>
        <v/>
      </c>
      <c r="Z756" s="93"/>
      <c r="AA756" s="94"/>
      <c r="AB756" s="95"/>
      <c r="AC756" s="95"/>
      <c r="AD756" s="95"/>
      <c r="AE756" s="95"/>
      <c r="AF756" s="95"/>
      <c r="AG756" s="95"/>
      <c r="AH756" s="95"/>
      <c r="AI756" s="95"/>
      <c r="AJ756" s="95"/>
      <c r="AK756" s="95"/>
      <c r="AL756" s="95"/>
      <c r="AM756" s="95"/>
      <c r="BW756" s="1"/>
    </row>
    <row r="757" spans="1:75" s="32" customFormat="1" ht="15.6" hidden="1">
      <c r="A757" s="20" t="str">
        <f t="shared" si="11"/>
        <v/>
      </c>
      <c r="B757" s="153"/>
      <c r="C757" s="21"/>
      <c r="D757" s="20" t="str">
        <f>IFERROR(VLOOKUP(FORMULACIÓN!C757,Lists!$A$2:$B$6,2,FALSE),"")</f>
        <v/>
      </c>
      <c r="E757" s="21"/>
      <c r="F757" s="21"/>
      <c r="G757" s="21"/>
      <c r="H757" s="21"/>
      <c r="I757" s="47"/>
      <c r="J757" s="104"/>
      <c r="K757" s="47"/>
      <c r="L757" s="21"/>
      <c r="M757" s="125"/>
      <c r="N757" s="24"/>
      <c r="O757" s="21"/>
      <c r="P757" s="21"/>
      <c r="Q757" s="21"/>
      <c r="R757" s="21"/>
      <c r="S757" s="21"/>
      <c r="T757" s="21"/>
      <c r="U757" s="21"/>
      <c r="V757" s="21"/>
      <c r="W757" s="21"/>
      <c r="X757" s="21" t="str">
        <f ca="1">IFERROR(IF($T757=Lists!$S$2,SUM(FORMULACIÓN!U757:W757),IF(FORMULACIÓN!$T757=Lists!$S$3,SUM(FORMULACIÓN!V757:W757),IF(FORMULACIÓN!$T757=Lists!$S$4,AVERAGE(FORMULACIÓN!V757:W757),IF(FORMULACIÓN!$T757=Lists!$S$5,OFFSET(U757,0,COUNTA(V757:W757)),IF(FORMULACIÓN!$T757=Lists!$S$6,AVERAGE(V757:W757),""))))),"")</f>
        <v/>
      </c>
      <c r="Y757" s="20" t="str">
        <f ca="1">IF($R757=Lists!$R$3,TEXT(FORMULACIÓN!X757,"00,00%"),IF(FORMULACIÓN!X757=0,0,TEXT(FORMULACIÓN!X757,"##.###")))</f>
        <v/>
      </c>
      <c r="Z757" s="93"/>
      <c r="AA757" s="94"/>
      <c r="AB757" s="95"/>
      <c r="AC757" s="95"/>
      <c r="AD757" s="95"/>
      <c r="AE757" s="95"/>
      <c r="AF757" s="95"/>
      <c r="AG757" s="95"/>
      <c r="AH757" s="95"/>
      <c r="AI757" s="95"/>
      <c r="AJ757" s="95"/>
      <c r="AK757" s="95"/>
      <c r="AL757" s="95"/>
      <c r="AM757" s="95"/>
      <c r="BW757" s="1"/>
    </row>
    <row r="758" spans="1:75" s="32" customFormat="1" ht="15.6" hidden="1">
      <c r="A758" s="20" t="str">
        <f t="shared" si="11"/>
        <v/>
      </c>
      <c r="B758" s="153"/>
      <c r="C758" s="21"/>
      <c r="D758" s="20" t="str">
        <f>IFERROR(VLOOKUP(FORMULACIÓN!C758,Lists!$A$2:$B$6,2,FALSE),"")</f>
        <v/>
      </c>
      <c r="E758" s="21"/>
      <c r="F758" s="21"/>
      <c r="G758" s="21"/>
      <c r="H758" s="21"/>
      <c r="I758" s="47"/>
      <c r="J758" s="104"/>
      <c r="K758" s="47"/>
      <c r="L758" s="21"/>
      <c r="M758" s="125"/>
      <c r="N758" s="24"/>
      <c r="O758" s="21"/>
      <c r="P758" s="21"/>
      <c r="Q758" s="21"/>
      <c r="R758" s="21"/>
      <c r="S758" s="21"/>
      <c r="T758" s="21"/>
      <c r="U758" s="21"/>
      <c r="V758" s="21"/>
      <c r="W758" s="21"/>
      <c r="X758" s="21" t="str">
        <f ca="1">IFERROR(IF($T758=Lists!$S$2,SUM(FORMULACIÓN!U758:W758),IF(FORMULACIÓN!$T758=Lists!$S$3,SUM(FORMULACIÓN!V758:W758),IF(FORMULACIÓN!$T758=Lists!$S$4,AVERAGE(FORMULACIÓN!V758:W758),IF(FORMULACIÓN!$T758=Lists!$S$5,OFFSET(U758,0,COUNTA(V758:W758)),IF(FORMULACIÓN!$T758=Lists!$S$6,AVERAGE(V758:W758),""))))),"")</f>
        <v/>
      </c>
      <c r="Y758" s="20" t="str">
        <f ca="1">IF($R758=Lists!$R$3,TEXT(FORMULACIÓN!X758,"00,00%"),IF(FORMULACIÓN!X758=0,0,TEXT(FORMULACIÓN!X758,"##.###")))</f>
        <v/>
      </c>
      <c r="Z758" s="93"/>
      <c r="AA758" s="94"/>
      <c r="AB758" s="95"/>
      <c r="AC758" s="95"/>
      <c r="AD758" s="95"/>
      <c r="AE758" s="95"/>
      <c r="AF758" s="95"/>
      <c r="AG758" s="95"/>
      <c r="AH758" s="95"/>
      <c r="AI758" s="95"/>
      <c r="AJ758" s="95"/>
      <c r="AK758" s="95"/>
      <c r="AL758" s="95"/>
      <c r="AM758" s="95"/>
      <c r="BW758" s="1"/>
    </row>
    <row r="759" spans="1:75" s="32" customFormat="1" ht="15.6" hidden="1">
      <c r="A759" s="20" t="str">
        <f t="shared" si="11"/>
        <v/>
      </c>
      <c r="B759" s="153"/>
      <c r="C759" s="21"/>
      <c r="D759" s="20" t="str">
        <f>IFERROR(VLOOKUP(FORMULACIÓN!C759,Lists!$A$2:$B$6,2,FALSE),"")</f>
        <v/>
      </c>
      <c r="E759" s="21"/>
      <c r="F759" s="21"/>
      <c r="G759" s="21"/>
      <c r="H759" s="21"/>
      <c r="I759" s="47"/>
      <c r="J759" s="104"/>
      <c r="K759" s="47"/>
      <c r="L759" s="21"/>
      <c r="M759" s="125"/>
      <c r="N759" s="24"/>
      <c r="O759" s="21"/>
      <c r="P759" s="21"/>
      <c r="Q759" s="21"/>
      <c r="R759" s="21"/>
      <c r="S759" s="21"/>
      <c r="T759" s="21"/>
      <c r="U759" s="21"/>
      <c r="V759" s="21"/>
      <c r="W759" s="21"/>
      <c r="X759" s="21" t="str">
        <f ca="1">IFERROR(IF($T759=Lists!$S$2,SUM(FORMULACIÓN!U759:W759),IF(FORMULACIÓN!$T759=Lists!$S$3,SUM(FORMULACIÓN!V759:W759),IF(FORMULACIÓN!$T759=Lists!$S$4,AVERAGE(FORMULACIÓN!V759:W759),IF(FORMULACIÓN!$T759=Lists!$S$5,OFFSET(U759,0,COUNTA(V759:W759)),IF(FORMULACIÓN!$T759=Lists!$S$6,AVERAGE(V759:W759),""))))),"")</f>
        <v/>
      </c>
      <c r="Y759" s="20" t="str">
        <f ca="1">IF($R759=Lists!$R$3,TEXT(FORMULACIÓN!X759,"00,00%"),IF(FORMULACIÓN!X759=0,0,TEXT(FORMULACIÓN!X759,"##.###")))</f>
        <v/>
      </c>
      <c r="Z759" s="93"/>
      <c r="AA759" s="94"/>
      <c r="AB759" s="95"/>
      <c r="AC759" s="95"/>
      <c r="AD759" s="95"/>
      <c r="AE759" s="95"/>
      <c r="AF759" s="95"/>
      <c r="AG759" s="95"/>
      <c r="AH759" s="95"/>
      <c r="AI759" s="95"/>
      <c r="AJ759" s="95"/>
      <c r="AK759" s="95"/>
      <c r="AL759" s="95"/>
      <c r="AM759" s="95"/>
      <c r="BW759" s="1"/>
    </row>
    <row r="760" spans="1:75" s="32" customFormat="1" ht="15.6" hidden="1">
      <c r="A760" s="20" t="str">
        <f t="shared" si="11"/>
        <v/>
      </c>
      <c r="B760" s="153"/>
      <c r="C760" s="21"/>
      <c r="D760" s="20" t="str">
        <f>IFERROR(VLOOKUP(FORMULACIÓN!C760,Lists!$A$2:$B$6,2,FALSE),"")</f>
        <v/>
      </c>
      <c r="E760" s="21"/>
      <c r="F760" s="21"/>
      <c r="G760" s="21"/>
      <c r="H760" s="21"/>
      <c r="I760" s="47"/>
      <c r="J760" s="104"/>
      <c r="K760" s="47"/>
      <c r="L760" s="21"/>
      <c r="M760" s="125"/>
      <c r="N760" s="24"/>
      <c r="O760" s="21"/>
      <c r="P760" s="21"/>
      <c r="Q760" s="21"/>
      <c r="R760" s="21"/>
      <c r="S760" s="21"/>
      <c r="T760" s="21"/>
      <c r="U760" s="21"/>
      <c r="V760" s="21"/>
      <c r="W760" s="21"/>
      <c r="X760" s="21" t="str">
        <f ca="1">IFERROR(IF($T760=Lists!$S$2,SUM(FORMULACIÓN!U760:W760),IF(FORMULACIÓN!$T760=Lists!$S$3,SUM(FORMULACIÓN!V760:W760),IF(FORMULACIÓN!$T760=Lists!$S$4,AVERAGE(FORMULACIÓN!V760:W760),IF(FORMULACIÓN!$T760=Lists!$S$5,OFFSET(U760,0,COUNTA(V760:W760)),IF(FORMULACIÓN!$T760=Lists!$S$6,AVERAGE(V760:W760),""))))),"")</f>
        <v/>
      </c>
      <c r="Y760" s="20" t="str">
        <f ca="1">IF($R760=Lists!$R$3,TEXT(FORMULACIÓN!X760,"00,00%"),IF(FORMULACIÓN!X760=0,0,TEXT(FORMULACIÓN!X760,"##.###")))</f>
        <v/>
      </c>
      <c r="Z760" s="93"/>
      <c r="AA760" s="94"/>
      <c r="AB760" s="95"/>
      <c r="AC760" s="95"/>
      <c r="AD760" s="95"/>
      <c r="AE760" s="95"/>
      <c r="AF760" s="95"/>
      <c r="AG760" s="95"/>
      <c r="AH760" s="95"/>
      <c r="AI760" s="95"/>
      <c r="AJ760" s="95"/>
      <c r="AK760" s="95"/>
      <c r="AL760" s="95"/>
      <c r="AM760" s="95"/>
      <c r="BW760" s="1"/>
    </row>
    <row r="761" spans="1:75" s="32" customFormat="1" ht="15.6" hidden="1">
      <c r="A761" s="20" t="str">
        <f t="shared" si="11"/>
        <v/>
      </c>
      <c r="B761" s="153"/>
      <c r="C761" s="21"/>
      <c r="D761" s="20" t="str">
        <f>IFERROR(VLOOKUP(FORMULACIÓN!C761,Lists!$A$2:$B$6,2,FALSE),"")</f>
        <v/>
      </c>
      <c r="E761" s="21"/>
      <c r="F761" s="21"/>
      <c r="G761" s="21"/>
      <c r="H761" s="21"/>
      <c r="I761" s="47"/>
      <c r="J761" s="104"/>
      <c r="K761" s="47"/>
      <c r="L761" s="21"/>
      <c r="M761" s="125"/>
      <c r="N761" s="24"/>
      <c r="O761" s="21"/>
      <c r="P761" s="21"/>
      <c r="Q761" s="21"/>
      <c r="R761" s="21"/>
      <c r="S761" s="21"/>
      <c r="T761" s="21"/>
      <c r="U761" s="21"/>
      <c r="V761" s="21"/>
      <c r="W761" s="21"/>
      <c r="X761" s="21" t="str">
        <f ca="1">IFERROR(IF($T761=Lists!$S$2,SUM(FORMULACIÓN!U761:W761),IF(FORMULACIÓN!$T761=Lists!$S$3,SUM(FORMULACIÓN!V761:W761),IF(FORMULACIÓN!$T761=Lists!$S$4,AVERAGE(FORMULACIÓN!V761:W761),IF(FORMULACIÓN!$T761=Lists!$S$5,OFFSET(U761,0,COUNTA(V761:W761)),IF(FORMULACIÓN!$T761=Lists!$S$6,AVERAGE(V761:W761),""))))),"")</f>
        <v/>
      </c>
      <c r="Y761" s="20" t="str">
        <f ca="1">IF($R761=Lists!$R$3,TEXT(FORMULACIÓN!X761,"00,00%"),IF(FORMULACIÓN!X761=0,0,TEXT(FORMULACIÓN!X761,"##.###")))</f>
        <v/>
      </c>
      <c r="Z761" s="93"/>
      <c r="AA761" s="94"/>
      <c r="AB761" s="95"/>
      <c r="AC761" s="95"/>
      <c r="AD761" s="95"/>
      <c r="AE761" s="95"/>
      <c r="AF761" s="95"/>
      <c r="AG761" s="95"/>
      <c r="AH761" s="95"/>
      <c r="AI761" s="95"/>
      <c r="AJ761" s="95"/>
      <c r="AK761" s="95"/>
      <c r="AL761" s="95"/>
      <c r="AM761" s="95"/>
      <c r="BW761" s="1"/>
    </row>
    <row r="762" spans="1:75" s="32" customFormat="1" ht="15.6" hidden="1">
      <c r="A762" s="20" t="str">
        <f t="shared" si="11"/>
        <v/>
      </c>
      <c r="B762" s="153"/>
      <c r="C762" s="21"/>
      <c r="D762" s="20" t="str">
        <f>IFERROR(VLOOKUP(FORMULACIÓN!C762,Lists!$A$2:$B$6,2,FALSE),"")</f>
        <v/>
      </c>
      <c r="E762" s="21"/>
      <c r="F762" s="21"/>
      <c r="G762" s="21"/>
      <c r="H762" s="21"/>
      <c r="I762" s="47"/>
      <c r="J762" s="104"/>
      <c r="K762" s="47"/>
      <c r="L762" s="21"/>
      <c r="M762" s="125"/>
      <c r="N762" s="24"/>
      <c r="O762" s="21"/>
      <c r="P762" s="21"/>
      <c r="Q762" s="21"/>
      <c r="R762" s="21"/>
      <c r="S762" s="21"/>
      <c r="T762" s="21"/>
      <c r="U762" s="21"/>
      <c r="V762" s="21"/>
      <c r="W762" s="21"/>
      <c r="X762" s="21" t="str">
        <f ca="1">IFERROR(IF($T762=Lists!$S$2,SUM(FORMULACIÓN!U762:W762),IF(FORMULACIÓN!$T762=Lists!$S$3,SUM(FORMULACIÓN!V762:W762),IF(FORMULACIÓN!$T762=Lists!$S$4,AVERAGE(FORMULACIÓN!V762:W762),IF(FORMULACIÓN!$T762=Lists!$S$5,OFFSET(U762,0,COUNTA(V762:W762)),IF(FORMULACIÓN!$T762=Lists!$S$6,AVERAGE(V762:W762),""))))),"")</f>
        <v/>
      </c>
      <c r="Y762" s="20" t="str">
        <f ca="1">IF($R762=Lists!$R$3,TEXT(FORMULACIÓN!X762,"00,00%"),IF(FORMULACIÓN!X762=0,0,TEXT(FORMULACIÓN!X762,"##.###")))</f>
        <v/>
      </c>
      <c r="Z762" s="93"/>
      <c r="AA762" s="94"/>
      <c r="AB762" s="95"/>
      <c r="AC762" s="95"/>
      <c r="AD762" s="95"/>
      <c r="AE762" s="95"/>
      <c r="AF762" s="95"/>
      <c r="AG762" s="95"/>
      <c r="AH762" s="95"/>
      <c r="AI762" s="95"/>
      <c r="AJ762" s="95"/>
      <c r="AK762" s="95"/>
      <c r="AL762" s="95"/>
      <c r="AM762" s="95"/>
      <c r="BW762" s="1"/>
    </row>
    <row r="763" spans="1:75" s="32" customFormat="1" ht="15.6" hidden="1">
      <c r="A763" s="20" t="str">
        <f t="shared" si="11"/>
        <v/>
      </c>
      <c r="B763" s="153"/>
      <c r="C763" s="21"/>
      <c r="D763" s="20" t="str">
        <f>IFERROR(VLOOKUP(FORMULACIÓN!C763,Lists!$A$2:$B$6,2,FALSE),"")</f>
        <v/>
      </c>
      <c r="E763" s="21"/>
      <c r="F763" s="21"/>
      <c r="G763" s="21"/>
      <c r="H763" s="21"/>
      <c r="I763" s="47"/>
      <c r="J763" s="104"/>
      <c r="K763" s="47"/>
      <c r="L763" s="21"/>
      <c r="M763" s="125"/>
      <c r="N763" s="24"/>
      <c r="O763" s="21"/>
      <c r="P763" s="21"/>
      <c r="Q763" s="21"/>
      <c r="R763" s="21"/>
      <c r="S763" s="21"/>
      <c r="T763" s="21"/>
      <c r="U763" s="21"/>
      <c r="V763" s="21"/>
      <c r="W763" s="21"/>
      <c r="X763" s="21" t="str">
        <f ca="1">IFERROR(IF($T763=Lists!$S$2,SUM(FORMULACIÓN!U763:W763),IF(FORMULACIÓN!$T763=Lists!$S$3,SUM(FORMULACIÓN!V763:W763),IF(FORMULACIÓN!$T763=Lists!$S$4,AVERAGE(FORMULACIÓN!V763:W763),IF(FORMULACIÓN!$T763=Lists!$S$5,OFFSET(U763,0,COUNTA(V763:W763)),IF(FORMULACIÓN!$T763=Lists!$S$6,AVERAGE(V763:W763),""))))),"")</f>
        <v/>
      </c>
      <c r="Y763" s="20" t="str">
        <f ca="1">IF($R763=Lists!$R$3,TEXT(FORMULACIÓN!X763,"00,00%"),IF(FORMULACIÓN!X763=0,0,TEXT(FORMULACIÓN!X763,"##.###")))</f>
        <v/>
      </c>
      <c r="Z763" s="93"/>
      <c r="AA763" s="94"/>
      <c r="AB763" s="95"/>
      <c r="AC763" s="95"/>
      <c r="AD763" s="95"/>
      <c r="AE763" s="95"/>
      <c r="AF763" s="95"/>
      <c r="AG763" s="95"/>
      <c r="AH763" s="95"/>
      <c r="AI763" s="95"/>
      <c r="AJ763" s="95"/>
      <c r="AK763" s="95"/>
      <c r="AL763" s="95"/>
      <c r="AM763" s="95"/>
      <c r="BW763" s="1"/>
    </row>
    <row r="764" spans="1:75" s="32" customFormat="1" ht="15.6" hidden="1">
      <c r="A764" s="20" t="str">
        <f t="shared" si="11"/>
        <v/>
      </c>
      <c r="B764" s="153"/>
      <c r="C764" s="21"/>
      <c r="D764" s="20" t="str">
        <f>IFERROR(VLOOKUP(FORMULACIÓN!C764,Lists!$A$2:$B$6,2,FALSE),"")</f>
        <v/>
      </c>
      <c r="E764" s="21"/>
      <c r="F764" s="21"/>
      <c r="G764" s="21"/>
      <c r="H764" s="21"/>
      <c r="I764" s="47"/>
      <c r="J764" s="104"/>
      <c r="K764" s="47"/>
      <c r="L764" s="21"/>
      <c r="M764" s="125"/>
      <c r="N764" s="24"/>
      <c r="O764" s="21"/>
      <c r="P764" s="21"/>
      <c r="Q764" s="21"/>
      <c r="R764" s="21"/>
      <c r="S764" s="21"/>
      <c r="T764" s="21"/>
      <c r="U764" s="21"/>
      <c r="V764" s="21"/>
      <c r="W764" s="21"/>
      <c r="X764" s="21" t="str">
        <f ca="1">IFERROR(IF($T764=Lists!$S$2,SUM(FORMULACIÓN!U764:W764),IF(FORMULACIÓN!$T764=Lists!$S$3,SUM(FORMULACIÓN!V764:W764),IF(FORMULACIÓN!$T764=Lists!$S$4,AVERAGE(FORMULACIÓN!V764:W764),IF(FORMULACIÓN!$T764=Lists!$S$5,OFFSET(U764,0,COUNTA(V764:W764)),IF(FORMULACIÓN!$T764=Lists!$S$6,AVERAGE(V764:W764),""))))),"")</f>
        <v/>
      </c>
      <c r="Y764" s="20" t="str">
        <f ca="1">IF($R764=Lists!$R$3,TEXT(FORMULACIÓN!X764,"00,00%"),IF(FORMULACIÓN!X764=0,0,TEXT(FORMULACIÓN!X764,"##.###")))</f>
        <v/>
      </c>
      <c r="Z764" s="93"/>
      <c r="AA764" s="94"/>
      <c r="AB764" s="95"/>
      <c r="AC764" s="95"/>
      <c r="AD764" s="95"/>
      <c r="AE764" s="95"/>
      <c r="AF764" s="95"/>
      <c r="AG764" s="95"/>
      <c r="AH764" s="95"/>
      <c r="AI764" s="95"/>
      <c r="AJ764" s="95"/>
      <c r="AK764" s="95"/>
      <c r="AL764" s="95"/>
      <c r="AM764" s="95"/>
      <c r="BW764" s="1"/>
    </row>
    <row r="765" spans="1:75" s="32" customFormat="1" ht="15.6" hidden="1">
      <c r="A765" s="20" t="str">
        <f t="shared" si="11"/>
        <v/>
      </c>
      <c r="B765" s="153"/>
      <c r="C765" s="21"/>
      <c r="D765" s="20" t="str">
        <f>IFERROR(VLOOKUP(FORMULACIÓN!C765,Lists!$A$2:$B$6,2,FALSE),"")</f>
        <v/>
      </c>
      <c r="E765" s="21"/>
      <c r="F765" s="21"/>
      <c r="G765" s="21"/>
      <c r="H765" s="21"/>
      <c r="I765" s="47"/>
      <c r="J765" s="104"/>
      <c r="K765" s="47"/>
      <c r="L765" s="21"/>
      <c r="M765" s="125"/>
      <c r="N765" s="24"/>
      <c r="O765" s="21"/>
      <c r="P765" s="21"/>
      <c r="Q765" s="21"/>
      <c r="R765" s="21"/>
      <c r="S765" s="21"/>
      <c r="T765" s="21"/>
      <c r="U765" s="21"/>
      <c r="V765" s="21"/>
      <c r="W765" s="21"/>
      <c r="X765" s="21" t="str">
        <f ca="1">IFERROR(IF($T765=Lists!$S$2,SUM(FORMULACIÓN!U765:W765),IF(FORMULACIÓN!$T765=Lists!$S$3,SUM(FORMULACIÓN!V765:W765),IF(FORMULACIÓN!$T765=Lists!$S$4,AVERAGE(FORMULACIÓN!V765:W765),IF(FORMULACIÓN!$T765=Lists!$S$5,OFFSET(U765,0,COUNTA(V765:W765)),IF(FORMULACIÓN!$T765=Lists!$S$6,AVERAGE(V765:W765),""))))),"")</f>
        <v/>
      </c>
      <c r="Y765" s="20" t="str">
        <f ca="1">IF($R765=Lists!$R$3,TEXT(FORMULACIÓN!X765,"00,00%"),IF(FORMULACIÓN!X765=0,0,TEXT(FORMULACIÓN!X765,"##.###")))</f>
        <v/>
      </c>
      <c r="Z765" s="93"/>
      <c r="AA765" s="94"/>
      <c r="AB765" s="95"/>
      <c r="AC765" s="95"/>
      <c r="AD765" s="95"/>
      <c r="AE765" s="95"/>
      <c r="AF765" s="95"/>
      <c r="AG765" s="95"/>
      <c r="AH765" s="95"/>
      <c r="AI765" s="95"/>
      <c r="AJ765" s="95"/>
      <c r="AK765" s="95"/>
      <c r="AL765" s="95"/>
      <c r="AM765" s="95"/>
      <c r="BW765" s="1"/>
    </row>
    <row r="766" spans="1:75" s="32" customFormat="1" ht="15.6" hidden="1">
      <c r="A766" s="20" t="str">
        <f t="shared" si="11"/>
        <v/>
      </c>
      <c r="B766" s="153"/>
      <c r="C766" s="21"/>
      <c r="D766" s="20" t="str">
        <f>IFERROR(VLOOKUP(FORMULACIÓN!C766,Lists!$A$2:$B$6,2,FALSE),"")</f>
        <v/>
      </c>
      <c r="E766" s="21"/>
      <c r="F766" s="21"/>
      <c r="G766" s="21"/>
      <c r="H766" s="21"/>
      <c r="I766" s="47"/>
      <c r="J766" s="104"/>
      <c r="K766" s="47"/>
      <c r="L766" s="21"/>
      <c r="M766" s="125"/>
      <c r="N766" s="24"/>
      <c r="O766" s="21"/>
      <c r="P766" s="21"/>
      <c r="Q766" s="21"/>
      <c r="R766" s="21"/>
      <c r="S766" s="21"/>
      <c r="T766" s="21"/>
      <c r="U766" s="21"/>
      <c r="V766" s="21"/>
      <c r="W766" s="21"/>
      <c r="X766" s="21" t="str">
        <f ca="1">IFERROR(IF($T766=Lists!$S$2,SUM(FORMULACIÓN!U766:W766),IF(FORMULACIÓN!$T766=Lists!$S$3,SUM(FORMULACIÓN!V766:W766),IF(FORMULACIÓN!$T766=Lists!$S$4,AVERAGE(FORMULACIÓN!V766:W766),IF(FORMULACIÓN!$T766=Lists!$S$5,OFFSET(U766,0,COUNTA(V766:W766)),IF(FORMULACIÓN!$T766=Lists!$S$6,AVERAGE(V766:W766),""))))),"")</f>
        <v/>
      </c>
      <c r="Y766" s="20" t="str">
        <f ca="1">IF($R766=Lists!$R$3,TEXT(FORMULACIÓN!X766,"00,00%"),IF(FORMULACIÓN!X766=0,0,TEXT(FORMULACIÓN!X766,"##.###")))</f>
        <v/>
      </c>
      <c r="Z766" s="93"/>
      <c r="AA766" s="94"/>
      <c r="AB766" s="95"/>
      <c r="AC766" s="95"/>
      <c r="AD766" s="95"/>
      <c r="AE766" s="95"/>
      <c r="AF766" s="95"/>
      <c r="AG766" s="95"/>
      <c r="AH766" s="95"/>
      <c r="AI766" s="95"/>
      <c r="AJ766" s="95"/>
      <c r="AK766" s="95"/>
      <c r="AL766" s="95"/>
      <c r="AM766" s="95"/>
      <c r="BW766" s="1"/>
    </row>
    <row r="767" spans="1:75" s="32" customFormat="1" ht="15.6" hidden="1">
      <c r="A767" s="20" t="str">
        <f t="shared" si="11"/>
        <v/>
      </c>
      <c r="B767" s="153"/>
      <c r="C767" s="21"/>
      <c r="D767" s="20" t="str">
        <f>IFERROR(VLOOKUP(FORMULACIÓN!C767,Lists!$A$2:$B$6,2,FALSE),"")</f>
        <v/>
      </c>
      <c r="E767" s="21"/>
      <c r="F767" s="21"/>
      <c r="G767" s="21"/>
      <c r="H767" s="21"/>
      <c r="I767" s="47"/>
      <c r="J767" s="104"/>
      <c r="K767" s="47"/>
      <c r="L767" s="21"/>
      <c r="M767" s="125"/>
      <c r="N767" s="24"/>
      <c r="O767" s="21"/>
      <c r="P767" s="21"/>
      <c r="Q767" s="21"/>
      <c r="R767" s="21"/>
      <c r="S767" s="21"/>
      <c r="T767" s="21"/>
      <c r="U767" s="21"/>
      <c r="V767" s="21"/>
      <c r="W767" s="21"/>
      <c r="X767" s="21" t="str">
        <f ca="1">IFERROR(IF($T767=Lists!$S$2,SUM(FORMULACIÓN!U767:W767),IF(FORMULACIÓN!$T767=Lists!$S$3,SUM(FORMULACIÓN!V767:W767),IF(FORMULACIÓN!$T767=Lists!$S$4,AVERAGE(FORMULACIÓN!V767:W767),IF(FORMULACIÓN!$T767=Lists!$S$5,OFFSET(U767,0,COUNTA(V767:W767)),IF(FORMULACIÓN!$T767=Lists!$S$6,AVERAGE(V767:W767),""))))),"")</f>
        <v/>
      </c>
      <c r="Y767" s="20" t="str">
        <f ca="1">IF($R767=Lists!$R$3,TEXT(FORMULACIÓN!X767,"00,00%"),IF(FORMULACIÓN!X767=0,0,TEXT(FORMULACIÓN!X767,"##.###")))</f>
        <v/>
      </c>
      <c r="Z767" s="93"/>
      <c r="AA767" s="94"/>
      <c r="AB767" s="95"/>
      <c r="AC767" s="95"/>
      <c r="AD767" s="95"/>
      <c r="AE767" s="95"/>
      <c r="AF767" s="95"/>
      <c r="AG767" s="95"/>
      <c r="AH767" s="95"/>
      <c r="AI767" s="95"/>
      <c r="AJ767" s="95"/>
      <c r="AK767" s="95"/>
      <c r="AL767" s="95"/>
      <c r="AM767" s="95"/>
      <c r="BW767" s="1"/>
    </row>
    <row r="768" spans="1:75" s="32" customFormat="1" ht="15.6" hidden="1">
      <c r="A768" s="20" t="str">
        <f t="shared" si="11"/>
        <v/>
      </c>
      <c r="B768" s="153"/>
      <c r="C768" s="21"/>
      <c r="D768" s="20" t="str">
        <f>IFERROR(VLOOKUP(FORMULACIÓN!C768,Lists!$A$2:$B$6,2,FALSE),"")</f>
        <v/>
      </c>
      <c r="E768" s="21"/>
      <c r="F768" s="21"/>
      <c r="G768" s="21"/>
      <c r="H768" s="21"/>
      <c r="I768" s="47"/>
      <c r="J768" s="104"/>
      <c r="K768" s="47"/>
      <c r="L768" s="21"/>
      <c r="M768" s="125"/>
      <c r="N768" s="24"/>
      <c r="O768" s="21"/>
      <c r="P768" s="21"/>
      <c r="Q768" s="21"/>
      <c r="R768" s="21"/>
      <c r="S768" s="21"/>
      <c r="T768" s="21"/>
      <c r="U768" s="21"/>
      <c r="V768" s="21"/>
      <c r="W768" s="21"/>
      <c r="X768" s="21" t="str">
        <f ca="1">IFERROR(IF($T768=Lists!$S$2,SUM(FORMULACIÓN!U768:W768),IF(FORMULACIÓN!$T768=Lists!$S$3,SUM(FORMULACIÓN!V768:W768),IF(FORMULACIÓN!$T768=Lists!$S$4,AVERAGE(FORMULACIÓN!V768:W768),IF(FORMULACIÓN!$T768=Lists!$S$5,OFFSET(U768,0,COUNTA(V768:W768)),IF(FORMULACIÓN!$T768=Lists!$S$6,AVERAGE(V768:W768),""))))),"")</f>
        <v/>
      </c>
      <c r="Y768" s="20" t="str">
        <f ca="1">IF($R768=Lists!$R$3,TEXT(FORMULACIÓN!X768,"00,00%"),IF(FORMULACIÓN!X768=0,0,TEXT(FORMULACIÓN!X768,"##.###")))</f>
        <v/>
      </c>
      <c r="Z768" s="93"/>
      <c r="AA768" s="94"/>
      <c r="AB768" s="95"/>
      <c r="AC768" s="95"/>
      <c r="AD768" s="95"/>
      <c r="AE768" s="95"/>
      <c r="AF768" s="95"/>
      <c r="AG768" s="95"/>
      <c r="AH768" s="95"/>
      <c r="AI768" s="95"/>
      <c r="AJ768" s="95"/>
      <c r="AK768" s="95"/>
      <c r="AL768" s="95"/>
      <c r="AM768" s="95"/>
      <c r="BW768" s="1"/>
    </row>
    <row r="769" spans="1:75" s="32" customFormat="1" ht="15.6" hidden="1">
      <c r="A769" s="20" t="str">
        <f t="shared" si="11"/>
        <v/>
      </c>
      <c r="B769" s="153"/>
      <c r="C769" s="21"/>
      <c r="D769" s="20" t="str">
        <f>IFERROR(VLOOKUP(FORMULACIÓN!C769,Lists!$A$2:$B$6,2,FALSE),"")</f>
        <v/>
      </c>
      <c r="E769" s="21"/>
      <c r="F769" s="21"/>
      <c r="G769" s="21"/>
      <c r="H769" s="21"/>
      <c r="I769" s="47"/>
      <c r="J769" s="104"/>
      <c r="K769" s="47"/>
      <c r="L769" s="21"/>
      <c r="M769" s="125"/>
      <c r="N769" s="24"/>
      <c r="O769" s="21"/>
      <c r="P769" s="21"/>
      <c r="Q769" s="21"/>
      <c r="R769" s="21"/>
      <c r="S769" s="21"/>
      <c r="T769" s="21"/>
      <c r="U769" s="21"/>
      <c r="V769" s="21"/>
      <c r="W769" s="21"/>
      <c r="X769" s="21" t="str">
        <f ca="1">IFERROR(IF($T769=Lists!$S$2,SUM(FORMULACIÓN!U769:W769),IF(FORMULACIÓN!$T769=Lists!$S$3,SUM(FORMULACIÓN!V769:W769),IF(FORMULACIÓN!$T769=Lists!$S$4,AVERAGE(FORMULACIÓN!V769:W769),IF(FORMULACIÓN!$T769=Lists!$S$5,OFFSET(U769,0,COUNTA(V769:W769)),IF(FORMULACIÓN!$T769=Lists!$S$6,AVERAGE(V769:W769),""))))),"")</f>
        <v/>
      </c>
      <c r="Y769" s="20" t="str">
        <f ca="1">IF($R769=Lists!$R$3,TEXT(FORMULACIÓN!X769,"00,00%"),IF(FORMULACIÓN!X769=0,0,TEXT(FORMULACIÓN!X769,"##.###")))</f>
        <v/>
      </c>
      <c r="Z769" s="93"/>
      <c r="AA769" s="94"/>
      <c r="AB769" s="95"/>
      <c r="AC769" s="95"/>
      <c r="AD769" s="95"/>
      <c r="AE769" s="95"/>
      <c r="AF769" s="95"/>
      <c r="AG769" s="95"/>
      <c r="AH769" s="95"/>
      <c r="AI769" s="95"/>
      <c r="AJ769" s="95"/>
      <c r="AK769" s="95"/>
      <c r="AL769" s="95"/>
      <c r="AM769" s="95"/>
      <c r="BW769" s="1"/>
    </row>
    <row r="770" spans="1:75" s="32" customFormat="1" ht="15.6" hidden="1">
      <c r="A770" s="20" t="str">
        <f t="shared" si="11"/>
        <v/>
      </c>
      <c r="B770" s="153"/>
      <c r="C770" s="21"/>
      <c r="D770" s="20" t="str">
        <f>IFERROR(VLOOKUP(FORMULACIÓN!C770,Lists!$A$2:$B$6,2,FALSE),"")</f>
        <v/>
      </c>
      <c r="E770" s="21"/>
      <c r="F770" s="21"/>
      <c r="G770" s="21"/>
      <c r="H770" s="21"/>
      <c r="I770" s="47"/>
      <c r="J770" s="104"/>
      <c r="K770" s="47"/>
      <c r="L770" s="21"/>
      <c r="M770" s="125"/>
      <c r="N770" s="24"/>
      <c r="O770" s="21"/>
      <c r="P770" s="21"/>
      <c r="Q770" s="21"/>
      <c r="R770" s="21"/>
      <c r="S770" s="21"/>
      <c r="T770" s="21"/>
      <c r="U770" s="21"/>
      <c r="V770" s="21"/>
      <c r="W770" s="21"/>
      <c r="X770" s="21" t="str">
        <f ca="1">IFERROR(IF($T770=Lists!$S$2,SUM(FORMULACIÓN!U770:W770),IF(FORMULACIÓN!$T770=Lists!$S$3,SUM(FORMULACIÓN!V770:W770),IF(FORMULACIÓN!$T770=Lists!$S$4,AVERAGE(FORMULACIÓN!V770:W770),IF(FORMULACIÓN!$T770=Lists!$S$5,OFFSET(U770,0,COUNTA(V770:W770)),IF(FORMULACIÓN!$T770=Lists!$S$6,AVERAGE(V770:W770),""))))),"")</f>
        <v/>
      </c>
      <c r="Y770" s="20" t="str">
        <f ca="1">IF($R770=Lists!$R$3,TEXT(FORMULACIÓN!X770,"00,00%"),IF(FORMULACIÓN!X770=0,0,TEXT(FORMULACIÓN!X770,"##.###")))</f>
        <v/>
      </c>
      <c r="Z770" s="93"/>
      <c r="AA770" s="94"/>
      <c r="AB770" s="95"/>
      <c r="AC770" s="95"/>
      <c r="AD770" s="95"/>
      <c r="AE770" s="95"/>
      <c r="AF770" s="95"/>
      <c r="AG770" s="95"/>
      <c r="AH770" s="95"/>
      <c r="AI770" s="95"/>
      <c r="AJ770" s="95"/>
      <c r="AK770" s="95"/>
      <c r="AL770" s="95"/>
      <c r="AM770" s="95"/>
      <c r="BW770" s="1"/>
    </row>
    <row r="771" spans="1:75" s="32" customFormat="1" ht="15.6" hidden="1">
      <c r="A771" s="20" t="str">
        <f t="shared" si="11"/>
        <v/>
      </c>
      <c r="B771" s="153"/>
      <c r="C771" s="21"/>
      <c r="D771" s="20" t="str">
        <f>IFERROR(VLOOKUP(FORMULACIÓN!C771,Lists!$A$2:$B$6,2,FALSE),"")</f>
        <v/>
      </c>
      <c r="E771" s="21"/>
      <c r="F771" s="21"/>
      <c r="G771" s="21"/>
      <c r="H771" s="21"/>
      <c r="I771" s="47"/>
      <c r="J771" s="104"/>
      <c r="K771" s="47"/>
      <c r="L771" s="21"/>
      <c r="M771" s="125"/>
      <c r="N771" s="24"/>
      <c r="O771" s="21"/>
      <c r="P771" s="21"/>
      <c r="Q771" s="21"/>
      <c r="R771" s="21"/>
      <c r="S771" s="21"/>
      <c r="T771" s="21"/>
      <c r="U771" s="21"/>
      <c r="V771" s="21"/>
      <c r="W771" s="21"/>
      <c r="X771" s="21" t="str">
        <f ca="1">IFERROR(IF($T771=Lists!$S$2,SUM(FORMULACIÓN!U771:W771),IF(FORMULACIÓN!$T771=Lists!$S$3,SUM(FORMULACIÓN!V771:W771),IF(FORMULACIÓN!$T771=Lists!$S$4,AVERAGE(FORMULACIÓN!V771:W771),IF(FORMULACIÓN!$T771=Lists!$S$5,OFFSET(U771,0,COUNTA(V771:W771)),IF(FORMULACIÓN!$T771=Lists!$S$6,AVERAGE(V771:W771),""))))),"")</f>
        <v/>
      </c>
      <c r="Y771" s="20" t="str">
        <f ca="1">IF($R771=Lists!$R$3,TEXT(FORMULACIÓN!X771,"00,00%"),IF(FORMULACIÓN!X771=0,0,TEXT(FORMULACIÓN!X771,"##.###")))</f>
        <v/>
      </c>
      <c r="Z771" s="93"/>
      <c r="AA771" s="94"/>
      <c r="AB771" s="95"/>
      <c r="AC771" s="95"/>
      <c r="AD771" s="95"/>
      <c r="AE771" s="95"/>
      <c r="AF771" s="95"/>
      <c r="AG771" s="95"/>
      <c r="AH771" s="95"/>
      <c r="AI771" s="95"/>
      <c r="AJ771" s="95"/>
      <c r="AK771" s="95"/>
      <c r="AL771" s="95"/>
      <c r="AM771" s="95"/>
      <c r="BW771" s="1"/>
    </row>
    <row r="772" spans="1:75" s="32" customFormat="1" ht="15.6" hidden="1">
      <c r="A772" s="20" t="str">
        <f t="shared" si="11"/>
        <v/>
      </c>
      <c r="B772" s="153"/>
      <c r="C772" s="21"/>
      <c r="D772" s="20" t="str">
        <f>IFERROR(VLOOKUP(FORMULACIÓN!C772,Lists!$A$2:$B$6,2,FALSE),"")</f>
        <v/>
      </c>
      <c r="E772" s="21"/>
      <c r="F772" s="21"/>
      <c r="G772" s="21"/>
      <c r="H772" s="21"/>
      <c r="I772" s="47"/>
      <c r="J772" s="104"/>
      <c r="K772" s="47"/>
      <c r="L772" s="21"/>
      <c r="M772" s="125"/>
      <c r="N772" s="24"/>
      <c r="O772" s="21"/>
      <c r="P772" s="21"/>
      <c r="Q772" s="21"/>
      <c r="R772" s="21"/>
      <c r="S772" s="21"/>
      <c r="T772" s="21"/>
      <c r="U772" s="21"/>
      <c r="V772" s="21"/>
      <c r="W772" s="21"/>
      <c r="X772" s="21" t="str">
        <f ca="1">IFERROR(IF($T772=Lists!$S$2,SUM(FORMULACIÓN!U772:W772),IF(FORMULACIÓN!$T772=Lists!$S$3,SUM(FORMULACIÓN!V772:W772),IF(FORMULACIÓN!$T772=Lists!$S$4,AVERAGE(FORMULACIÓN!V772:W772),IF(FORMULACIÓN!$T772=Lists!$S$5,OFFSET(U772,0,COUNTA(V772:W772)),IF(FORMULACIÓN!$T772=Lists!$S$6,AVERAGE(V772:W772),""))))),"")</f>
        <v/>
      </c>
      <c r="Y772" s="20" t="str">
        <f ca="1">IF($R772=Lists!$R$3,TEXT(FORMULACIÓN!X772,"00,00%"),IF(FORMULACIÓN!X772=0,0,TEXT(FORMULACIÓN!X772,"##.###")))</f>
        <v/>
      </c>
      <c r="Z772" s="93"/>
      <c r="AA772" s="94"/>
      <c r="AB772" s="95"/>
      <c r="AC772" s="95"/>
      <c r="AD772" s="95"/>
      <c r="AE772" s="95"/>
      <c r="AF772" s="95"/>
      <c r="AG772" s="95"/>
      <c r="AH772" s="95"/>
      <c r="AI772" s="95"/>
      <c r="AJ772" s="95"/>
      <c r="AK772" s="95"/>
      <c r="AL772" s="95"/>
      <c r="AM772" s="95"/>
      <c r="BW772" s="1"/>
    </row>
    <row r="773" spans="1:75" s="32" customFormat="1" ht="15.6" hidden="1">
      <c r="A773" s="20" t="str">
        <f t="shared" si="11"/>
        <v/>
      </c>
      <c r="B773" s="153"/>
      <c r="C773" s="21"/>
      <c r="D773" s="20" t="str">
        <f>IFERROR(VLOOKUP(FORMULACIÓN!C773,Lists!$A$2:$B$6,2,FALSE),"")</f>
        <v/>
      </c>
      <c r="E773" s="21"/>
      <c r="F773" s="21"/>
      <c r="G773" s="21"/>
      <c r="H773" s="21"/>
      <c r="I773" s="47"/>
      <c r="J773" s="104"/>
      <c r="K773" s="47"/>
      <c r="L773" s="21"/>
      <c r="M773" s="125"/>
      <c r="N773" s="24"/>
      <c r="O773" s="21"/>
      <c r="P773" s="21"/>
      <c r="Q773" s="21"/>
      <c r="R773" s="21"/>
      <c r="S773" s="21"/>
      <c r="T773" s="21"/>
      <c r="U773" s="21"/>
      <c r="V773" s="21"/>
      <c r="W773" s="21"/>
      <c r="X773" s="21" t="str">
        <f ca="1">IFERROR(IF($T773=Lists!$S$2,SUM(FORMULACIÓN!U773:W773),IF(FORMULACIÓN!$T773=Lists!$S$3,SUM(FORMULACIÓN!V773:W773),IF(FORMULACIÓN!$T773=Lists!$S$4,AVERAGE(FORMULACIÓN!V773:W773),IF(FORMULACIÓN!$T773=Lists!$S$5,OFFSET(U773,0,COUNTA(V773:W773)),IF(FORMULACIÓN!$T773=Lists!$S$6,AVERAGE(V773:W773),""))))),"")</f>
        <v/>
      </c>
      <c r="Y773" s="20" t="str">
        <f ca="1">IF($R773=Lists!$R$3,TEXT(FORMULACIÓN!X773,"00,00%"),IF(FORMULACIÓN!X773=0,0,TEXT(FORMULACIÓN!X773,"##.###")))</f>
        <v/>
      </c>
      <c r="Z773" s="93"/>
      <c r="AA773" s="94"/>
      <c r="AB773" s="95"/>
      <c r="AC773" s="95"/>
      <c r="AD773" s="95"/>
      <c r="AE773" s="95"/>
      <c r="AF773" s="95"/>
      <c r="AG773" s="95"/>
      <c r="AH773" s="95"/>
      <c r="AI773" s="95"/>
      <c r="AJ773" s="95"/>
      <c r="AK773" s="95"/>
      <c r="AL773" s="95"/>
      <c r="AM773" s="95"/>
      <c r="BW773" s="1"/>
    </row>
    <row r="774" spans="1:75" s="32" customFormat="1" ht="15.6" hidden="1">
      <c r="A774" s="20" t="str">
        <f t="shared" si="11"/>
        <v/>
      </c>
      <c r="B774" s="153"/>
      <c r="C774" s="21"/>
      <c r="D774" s="20" t="str">
        <f>IFERROR(VLOOKUP(FORMULACIÓN!C774,Lists!$A$2:$B$6,2,FALSE),"")</f>
        <v/>
      </c>
      <c r="E774" s="21"/>
      <c r="F774" s="21"/>
      <c r="G774" s="21"/>
      <c r="H774" s="21"/>
      <c r="I774" s="47"/>
      <c r="J774" s="104"/>
      <c r="K774" s="47"/>
      <c r="L774" s="21"/>
      <c r="M774" s="125"/>
      <c r="N774" s="24"/>
      <c r="O774" s="21"/>
      <c r="P774" s="21"/>
      <c r="Q774" s="21"/>
      <c r="R774" s="21"/>
      <c r="S774" s="21"/>
      <c r="T774" s="21"/>
      <c r="U774" s="21"/>
      <c r="V774" s="21"/>
      <c r="W774" s="21"/>
      <c r="X774" s="21" t="str">
        <f ca="1">IFERROR(IF($T774=Lists!$S$2,SUM(FORMULACIÓN!U774:W774),IF(FORMULACIÓN!$T774=Lists!$S$3,SUM(FORMULACIÓN!V774:W774),IF(FORMULACIÓN!$T774=Lists!$S$4,AVERAGE(FORMULACIÓN!V774:W774),IF(FORMULACIÓN!$T774=Lists!$S$5,OFFSET(U774,0,COUNTA(V774:W774)),IF(FORMULACIÓN!$T774=Lists!$S$6,AVERAGE(V774:W774),""))))),"")</f>
        <v/>
      </c>
      <c r="Y774" s="20" t="str">
        <f ca="1">IF($R774=Lists!$R$3,TEXT(FORMULACIÓN!X774,"00,00%"),IF(FORMULACIÓN!X774=0,0,TEXT(FORMULACIÓN!X774,"##.###")))</f>
        <v/>
      </c>
      <c r="Z774" s="93"/>
      <c r="AA774" s="94"/>
      <c r="AB774" s="95"/>
      <c r="AC774" s="95"/>
      <c r="AD774" s="95"/>
      <c r="AE774" s="95"/>
      <c r="AF774" s="95"/>
      <c r="AG774" s="95"/>
      <c r="AH774" s="95"/>
      <c r="AI774" s="95"/>
      <c r="AJ774" s="95"/>
      <c r="AK774" s="95"/>
      <c r="AL774" s="95"/>
      <c r="AM774" s="95"/>
      <c r="BW774" s="1"/>
    </row>
    <row r="775" spans="1:75" s="32" customFormat="1" ht="15.6" hidden="1">
      <c r="A775" s="20" t="str">
        <f t="shared" si="11"/>
        <v/>
      </c>
      <c r="B775" s="153"/>
      <c r="C775" s="21"/>
      <c r="D775" s="20" t="str">
        <f>IFERROR(VLOOKUP(FORMULACIÓN!C775,Lists!$A$2:$B$6,2,FALSE),"")</f>
        <v/>
      </c>
      <c r="E775" s="21"/>
      <c r="F775" s="21"/>
      <c r="G775" s="21"/>
      <c r="H775" s="21"/>
      <c r="I775" s="47"/>
      <c r="J775" s="104"/>
      <c r="K775" s="47"/>
      <c r="L775" s="21"/>
      <c r="M775" s="125"/>
      <c r="N775" s="24"/>
      <c r="O775" s="21"/>
      <c r="P775" s="21"/>
      <c r="Q775" s="21"/>
      <c r="R775" s="21"/>
      <c r="S775" s="21"/>
      <c r="T775" s="21"/>
      <c r="U775" s="21"/>
      <c r="V775" s="21"/>
      <c r="W775" s="21"/>
      <c r="X775" s="21" t="str">
        <f ca="1">IFERROR(IF($T775=Lists!$S$2,SUM(FORMULACIÓN!U775:W775),IF(FORMULACIÓN!$T775=Lists!$S$3,SUM(FORMULACIÓN!V775:W775),IF(FORMULACIÓN!$T775=Lists!$S$4,AVERAGE(FORMULACIÓN!V775:W775),IF(FORMULACIÓN!$T775=Lists!$S$5,OFFSET(U775,0,COUNTA(V775:W775)),IF(FORMULACIÓN!$T775=Lists!$S$6,AVERAGE(V775:W775),""))))),"")</f>
        <v/>
      </c>
      <c r="Y775" s="20" t="str">
        <f ca="1">IF($R775=Lists!$R$3,TEXT(FORMULACIÓN!X775,"00,00%"),IF(FORMULACIÓN!X775=0,0,TEXT(FORMULACIÓN!X775,"##.###")))</f>
        <v/>
      </c>
      <c r="Z775" s="93"/>
      <c r="AA775" s="94"/>
      <c r="AB775" s="95"/>
      <c r="AC775" s="95"/>
      <c r="AD775" s="95"/>
      <c r="AE775" s="95"/>
      <c r="AF775" s="95"/>
      <c r="AG775" s="95"/>
      <c r="AH775" s="95"/>
      <c r="AI775" s="95"/>
      <c r="AJ775" s="95"/>
      <c r="AK775" s="95"/>
      <c r="AL775" s="95"/>
      <c r="AM775" s="95"/>
      <c r="BW775" s="1"/>
    </row>
    <row r="776" spans="1:75" s="32" customFormat="1" ht="15.6" hidden="1">
      <c r="A776" s="20" t="str">
        <f t="shared" si="11"/>
        <v/>
      </c>
      <c r="B776" s="153"/>
      <c r="C776" s="21"/>
      <c r="D776" s="20" t="str">
        <f>IFERROR(VLOOKUP(FORMULACIÓN!C776,Lists!$A$2:$B$6,2,FALSE),"")</f>
        <v/>
      </c>
      <c r="E776" s="21"/>
      <c r="F776" s="21"/>
      <c r="G776" s="21"/>
      <c r="H776" s="21"/>
      <c r="I776" s="47"/>
      <c r="J776" s="104"/>
      <c r="K776" s="47"/>
      <c r="L776" s="21"/>
      <c r="M776" s="125"/>
      <c r="N776" s="24"/>
      <c r="O776" s="21"/>
      <c r="P776" s="21"/>
      <c r="Q776" s="21"/>
      <c r="R776" s="21"/>
      <c r="S776" s="21"/>
      <c r="T776" s="21"/>
      <c r="U776" s="21"/>
      <c r="V776" s="21"/>
      <c r="W776" s="21"/>
      <c r="X776" s="21" t="str">
        <f ca="1">IFERROR(IF($T776=Lists!$S$2,SUM(FORMULACIÓN!U776:W776),IF(FORMULACIÓN!$T776=Lists!$S$3,SUM(FORMULACIÓN!V776:W776),IF(FORMULACIÓN!$T776=Lists!$S$4,AVERAGE(FORMULACIÓN!V776:W776),IF(FORMULACIÓN!$T776=Lists!$S$5,OFFSET(U776,0,COUNTA(V776:W776)),IF(FORMULACIÓN!$T776=Lists!$S$6,AVERAGE(V776:W776),""))))),"")</f>
        <v/>
      </c>
      <c r="Y776" s="20" t="str">
        <f ca="1">IF($R776=Lists!$R$3,TEXT(FORMULACIÓN!X776,"00,00%"),IF(FORMULACIÓN!X776=0,0,TEXT(FORMULACIÓN!X776,"##.###")))</f>
        <v/>
      </c>
      <c r="Z776" s="93"/>
      <c r="AA776" s="94"/>
      <c r="AB776" s="95"/>
      <c r="AC776" s="95"/>
      <c r="AD776" s="95"/>
      <c r="AE776" s="95"/>
      <c r="AF776" s="95"/>
      <c r="AG776" s="95"/>
      <c r="AH776" s="95"/>
      <c r="AI776" s="95"/>
      <c r="AJ776" s="95"/>
      <c r="AK776" s="95"/>
      <c r="AL776" s="95"/>
      <c r="AM776" s="95"/>
      <c r="BW776" s="1"/>
    </row>
    <row r="777" spans="1:75" s="32" customFormat="1" ht="15.6" hidden="1">
      <c r="A777" s="20" t="str">
        <f t="shared" si="11"/>
        <v/>
      </c>
      <c r="B777" s="153"/>
      <c r="C777" s="21"/>
      <c r="D777" s="20" t="str">
        <f>IFERROR(VLOOKUP(FORMULACIÓN!C777,Lists!$A$2:$B$6,2,FALSE),"")</f>
        <v/>
      </c>
      <c r="E777" s="21"/>
      <c r="F777" s="21"/>
      <c r="G777" s="21"/>
      <c r="H777" s="21"/>
      <c r="I777" s="47"/>
      <c r="J777" s="104"/>
      <c r="K777" s="47"/>
      <c r="L777" s="21"/>
      <c r="M777" s="125"/>
      <c r="N777" s="24"/>
      <c r="O777" s="21"/>
      <c r="P777" s="21"/>
      <c r="Q777" s="21"/>
      <c r="R777" s="21"/>
      <c r="S777" s="21"/>
      <c r="T777" s="21"/>
      <c r="U777" s="21"/>
      <c r="V777" s="21"/>
      <c r="W777" s="21"/>
      <c r="X777" s="21" t="str">
        <f ca="1">IFERROR(IF($T777=Lists!$S$2,SUM(FORMULACIÓN!U777:W777),IF(FORMULACIÓN!$T777=Lists!$S$3,SUM(FORMULACIÓN!V777:W777),IF(FORMULACIÓN!$T777=Lists!$S$4,AVERAGE(FORMULACIÓN!V777:W777),IF(FORMULACIÓN!$T777=Lists!$S$5,OFFSET(U777,0,COUNTA(V777:W777)),IF(FORMULACIÓN!$T777=Lists!$S$6,AVERAGE(V777:W777),""))))),"")</f>
        <v/>
      </c>
      <c r="Y777" s="20" t="str">
        <f ca="1">IF($R777=Lists!$R$3,TEXT(FORMULACIÓN!X777,"00,00%"),IF(FORMULACIÓN!X777=0,0,TEXT(FORMULACIÓN!X777,"##.###")))</f>
        <v/>
      </c>
      <c r="Z777" s="93"/>
      <c r="AA777" s="94"/>
      <c r="AB777" s="95"/>
      <c r="AC777" s="95"/>
      <c r="AD777" s="95"/>
      <c r="AE777" s="95"/>
      <c r="AF777" s="95"/>
      <c r="AG777" s="95"/>
      <c r="AH777" s="95"/>
      <c r="AI777" s="95"/>
      <c r="AJ777" s="95"/>
      <c r="AK777" s="95"/>
      <c r="AL777" s="95"/>
      <c r="AM777" s="95"/>
      <c r="BW777" s="1"/>
    </row>
    <row r="778" spans="1:75" s="32" customFormat="1" ht="15.6" hidden="1">
      <c r="A778" s="20" t="str">
        <f t="shared" si="11"/>
        <v/>
      </c>
      <c r="B778" s="153"/>
      <c r="C778" s="21"/>
      <c r="D778" s="20" t="str">
        <f>IFERROR(VLOOKUP(FORMULACIÓN!C778,Lists!$A$2:$B$6,2,FALSE),"")</f>
        <v/>
      </c>
      <c r="E778" s="21"/>
      <c r="F778" s="21"/>
      <c r="G778" s="21"/>
      <c r="H778" s="21"/>
      <c r="I778" s="47"/>
      <c r="J778" s="104"/>
      <c r="K778" s="47"/>
      <c r="L778" s="21"/>
      <c r="M778" s="125"/>
      <c r="N778" s="24"/>
      <c r="O778" s="21"/>
      <c r="P778" s="21"/>
      <c r="Q778" s="21"/>
      <c r="R778" s="21"/>
      <c r="S778" s="21"/>
      <c r="T778" s="21"/>
      <c r="U778" s="21"/>
      <c r="V778" s="21"/>
      <c r="W778" s="21"/>
      <c r="X778" s="21" t="str">
        <f ca="1">IFERROR(IF($T778=Lists!$S$2,SUM(FORMULACIÓN!U778:W778),IF(FORMULACIÓN!$T778=Lists!$S$3,SUM(FORMULACIÓN!V778:W778),IF(FORMULACIÓN!$T778=Lists!$S$4,AVERAGE(FORMULACIÓN!V778:W778),IF(FORMULACIÓN!$T778=Lists!$S$5,OFFSET(U778,0,COUNTA(V778:W778)),IF(FORMULACIÓN!$T778=Lists!$S$6,AVERAGE(V778:W778),""))))),"")</f>
        <v/>
      </c>
      <c r="Y778" s="20" t="str">
        <f ca="1">IF($R778=Lists!$R$3,TEXT(FORMULACIÓN!X778,"00,00%"),IF(FORMULACIÓN!X778=0,0,TEXT(FORMULACIÓN!X778,"##.###")))</f>
        <v/>
      </c>
      <c r="Z778" s="93"/>
      <c r="AA778" s="94"/>
      <c r="AB778" s="95"/>
      <c r="AC778" s="95"/>
      <c r="AD778" s="95"/>
      <c r="AE778" s="95"/>
      <c r="AF778" s="95"/>
      <c r="AG778" s="95"/>
      <c r="AH778" s="95"/>
      <c r="AI778" s="95"/>
      <c r="AJ778" s="95"/>
      <c r="AK778" s="95"/>
      <c r="AL778" s="95"/>
      <c r="AM778" s="95"/>
      <c r="BW778" s="1"/>
    </row>
    <row r="779" spans="1:75" s="32" customFormat="1" ht="15.6" hidden="1">
      <c r="A779" s="20" t="str">
        <f t="shared" si="11"/>
        <v/>
      </c>
      <c r="B779" s="153"/>
      <c r="C779" s="21"/>
      <c r="D779" s="20" t="str">
        <f>IFERROR(VLOOKUP(FORMULACIÓN!C779,Lists!$A$2:$B$6,2,FALSE),"")</f>
        <v/>
      </c>
      <c r="E779" s="21"/>
      <c r="F779" s="21"/>
      <c r="G779" s="21"/>
      <c r="H779" s="21"/>
      <c r="I779" s="47"/>
      <c r="J779" s="104"/>
      <c r="K779" s="47"/>
      <c r="L779" s="21"/>
      <c r="M779" s="125"/>
      <c r="N779" s="24"/>
      <c r="O779" s="21"/>
      <c r="P779" s="21"/>
      <c r="Q779" s="21"/>
      <c r="R779" s="21"/>
      <c r="S779" s="21"/>
      <c r="T779" s="21"/>
      <c r="U779" s="21"/>
      <c r="V779" s="21"/>
      <c r="W779" s="21"/>
      <c r="X779" s="21" t="str">
        <f ca="1">IFERROR(IF($T779=Lists!$S$2,SUM(FORMULACIÓN!U779:W779),IF(FORMULACIÓN!$T779=Lists!$S$3,SUM(FORMULACIÓN!V779:W779),IF(FORMULACIÓN!$T779=Lists!$S$4,AVERAGE(FORMULACIÓN!V779:W779),IF(FORMULACIÓN!$T779=Lists!$S$5,OFFSET(U779,0,COUNTA(V779:W779)),IF(FORMULACIÓN!$T779=Lists!$S$6,AVERAGE(V779:W779),""))))),"")</f>
        <v/>
      </c>
      <c r="Y779" s="20" t="str">
        <f ca="1">IF($R779=Lists!$R$3,TEXT(FORMULACIÓN!X779,"00,00%"),IF(FORMULACIÓN!X779=0,0,TEXT(FORMULACIÓN!X779,"##.###")))</f>
        <v/>
      </c>
      <c r="Z779" s="93"/>
      <c r="AA779" s="94"/>
      <c r="AB779" s="95"/>
      <c r="AC779" s="95"/>
      <c r="AD779" s="95"/>
      <c r="AE779" s="95"/>
      <c r="AF779" s="95"/>
      <c r="AG779" s="95"/>
      <c r="AH779" s="95"/>
      <c r="AI779" s="95"/>
      <c r="AJ779" s="95"/>
      <c r="AK779" s="95"/>
      <c r="AL779" s="95"/>
      <c r="AM779" s="95"/>
      <c r="BW779" s="1"/>
    </row>
    <row r="780" spans="1:75" s="32" customFormat="1" ht="15.6" hidden="1">
      <c r="A780" s="20" t="str">
        <f t="shared" ref="A780:A843" si="12">IF(C780&lt;&gt;"",+A779+1,"")</f>
        <v/>
      </c>
      <c r="B780" s="153"/>
      <c r="C780" s="21"/>
      <c r="D780" s="20" t="str">
        <f>IFERROR(VLOOKUP(FORMULACIÓN!C780,Lists!$A$2:$B$6,2,FALSE),"")</f>
        <v/>
      </c>
      <c r="E780" s="21"/>
      <c r="F780" s="21"/>
      <c r="G780" s="21"/>
      <c r="H780" s="21"/>
      <c r="I780" s="47"/>
      <c r="J780" s="104"/>
      <c r="K780" s="47"/>
      <c r="L780" s="21"/>
      <c r="M780" s="125"/>
      <c r="N780" s="24"/>
      <c r="O780" s="21"/>
      <c r="P780" s="21"/>
      <c r="Q780" s="21"/>
      <c r="R780" s="21"/>
      <c r="S780" s="21"/>
      <c r="T780" s="21"/>
      <c r="U780" s="21"/>
      <c r="V780" s="21"/>
      <c r="W780" s="21"/>
      <c r="X780" s="21" t="str">
        <f ca="1">IFERROR(IF($T780=Lists!$S$2,SUM(FORMULACIÓN!U780:W780),IF(FORMULACIÓN!$T780=Lists!$S$3,SUM(FORMULACIÓN!V780:W780),IF(FORMULACIÓN!$T780=Lists!$S$4,AVERAGE(FORMULACIÓN!V780:W780),IF(FORMULACIÓN!$T780=Lists!$S$5,OFFSET(U780,0,COUNTA(V780:W780)),IF(FORMULACIÓN!$T780=Lists!$S$6,AVERAGE(V780:W780),""))))),"")</f>
        <v/>
      </c>
      <c r="Y780" s="20" t="str">
        <f ca="1">IF($R780=Lists!$R$3,TEXT(FORMULACIÓN!X780,"00,00%"),IF(FORMULACIÓN!X780=0,0,TEXT(FORMULACIÓN!X780,"##.###")))</f>
        <v/>
      </c>
      <c r="Z780" s="93"/>
      <c r="AA780" s="94"/>
      <c r="AB780" s="95"/>
      <c r="AC780" s="95"/>
      <c r="AD780" s="95"/>
      <c r="AE780" s="95"/>
      <c r="AF780" s="95"/>
      <c r="AG780" s="95"/>
      <c r="AH780" s="95"/>
      <c r="AI780" s="95"/>
      <c r="AJ780" s="95"/>
      <c r="AK780" s="95"/>
      <c r="AL780" s="95"/>
      <c r="AM780" s="95"/>
      <c r="BW780" s="1"/>
    </row>
    <row r="781" spans="1:75" s="32" customFormat="1" ht="15.6" hidden="1">
      <c r="A781" s="20" t="str">
        <f t="shared" si="12"/>
        <v/>
      </c>
      <c r="B781" s="153"/>
      <c r="C781" s="21"/>
      <c r="D781" s="20" t="str">
        <f>IFERROR(VLOOKUP(FORMULACIÓN!C781,Lists!$A$2:$B$6,2,FALSE),"")</f>
        <v/>
      </c>
      <c r="E781" s="21"/>
      <c r="F781" s="21"/>
      <c r="G781" s="21"/>
      <c r="H781" s="21"/>
      <c r="I781" s="47"/>
      <c r="J781" s="104"/>
      <c r="K781" s="47"/>
      <c r="L781" s="21"/>
      <c r="M781" s="125"/>
      <c r="N781" s="24"/>
      <c r="O781" s="21"/>
      <c r="P781" s="21"/>
      <c r="Q781" s="21"/>
      <c r="R781" s="21"/>
      <c r="S781" s="21"/>
      <c r="T781" s="21"/>
      <c r="U781" s="21"/>
      <c r="V781" s="21"/>
      <c r="W781" s="21"/>
      <c r="X781" s="21" t="str">
        <f ca="1">IFERROR(IF($T781=Lists!$S$2,SUM(FORMULACIÓN!U781:W781),IF(FORMULACIÓN!$T781=Lists!$S$3,SUM(FORMULACIÓN!V781:W781),IF(FORMULACIÓN!$T781=Lists!$S$4,AVERAGE(FORMULACIÓN!V781:W781),IF(FORMULACIÓN!$T781=Lists!$S$5,OFFSET(U781,0,COUNTA(V781:W781)),IF(FORMULACIÓN!$T781=Lists!$S$6,AVERAGE(V781:W781),""))))),"")</f>
        <v/>
      </c>
      <c r="Y781" s="20" t="str">
        <f ca="1">IF($R781=Lists!$R$3,TEXT(FORMULACIÓN!X781,"00,00%"),IF(FORMULACIÓN!X781=0,0,TEXT(FORMULACIÓN!X781,"##.###")))</f>
        <v/>
      </c>
      <c r="Z781" s="93"/>
      <c r="AA781" s="94"/>
      <c r="AB781" s="95"/>
      <c r="AC781" s="95"/>
      <c r="AD781" s="95"/>
      <c r="AE781" s="95"/>
      <c r="AF781" s="95"/>
      <c r="AG781" s="95"/>
      <c r="AH781" s="95"/>
      <c r="AI781" s="95"/>
      <c r="AJ781" s="95"/>
      <c r="AK781" s="95"/>
      <c r="AL781" s="95"/>
      <c r="AM781" s="95"/>
      <c r="BW781" s="1"/>
    </row>
    <row r="782" spans="1:75" s="32" customFormat="1" ht="15.6" hidden="1">
      <c r="A782" s="20" t="str">
        <f t="shared" si="12"/>
        <v/>
      </c>
      <c r="B782" s="153"/>
      <c r="C782" s="21"/>
      <c r="D782" s="20" t="str">
        <f>IFERROR(VLOOKUP(FORMULACIÓN!C782,Lists!$A$2:$B$6,2,FALSE),"")</f>
        <v/>
      </c>
      <c r="E782" s="21"/>
      <c r="F782" s="21"/>
      <c r="G782" s="21"/>
      <c r="H782" s="21"/>
      <c r="I782" s="47"/>
      <c r="J782" s="104"/>
      <c r="K782" s="47"/>
      <c r="L782" s="21"/>
      <c r="M782" s="125"/>
      <c r="N782" s="24"/>
      <c r="O782" s="21"/>
      <c r="P782" s="21"/>
      <c r="Q782" s="21"/>
      <c r="R782" s="21"/>
      <c r="S782" s="21"/>
      <c r="T782" s="21"/>
      <c r="U782" s="21"/>
      <c r="V782" s="21"/>
      <c r="W782" s="21"/>
      <c r="X782" s="21" t="str">
        <f ca="1">IFERROR(IF($T782=Lists!$S$2,SUM(FORMULACIÓN!U782:W782),IF(FORMULACIÓN!$T782=Lists!$S$3,SUM(FORMULACIÓN!V782:W782),IF(FORMULACIÓN!$T782=Lists!$S$4,AVERAGE(FORMULACIÓN!V782:W782),IF(FORMULACIÓN!$T782=Lists!$S$5,OFFSET(U782,0,COUNTA(V782:W782)),IF(FORMULACIÓN!$T782=Lists!$S$6,AVERAGE(V782:W782),""))))),"")</f>
        <v/>
      </c>
      <c r="Y782" s="20" t="str">
        <f ca="1">IF($R782=Lists!$R$3,TEXT(FORMULACIÓN!X782,"00,00%"),IF(FORMULACIÓN!X782=0,0,TEXT(FORMULACIÓN!X782,"##.###")))</f>
        <v/>
      </c>
      <c r="Z782" s="93"/>
      <c r="AA782" s="94"/>
      <c r="AB782" s="95"/>
      <c r="AC782" s="95"/>
      <c r="AD782" s="95"/>
      <c r="AE782" s="95"/>
      <c r="AF782" s="95"/>
      <c r="AG782" s="95"/>
      <c r="AH782" s="95"/>
      <c r="AI782" s="95"/>
      <c r="AJ782" s="95"/>
      <c r="AK782" s="95"/>
      <c r="AL782" s="95"/>
      <c r="AM782" s="95"/>
      <c r="BW782" s="1"/>
    </row>
    <row r="783" spans="1:75" s="32" customFormat="1" ht="15.6" hidden="1">
      <c r="A783" s="20" t="str">
        <f t="shared" si="12"/>
        <v/>
      </c>
      <c r="B783" s="153"/>
      <c r="C783" s="21"/>
      <c r="D783" s="20" t="str">
        <f>IFERROR(VLOOKUP(FORMULACIÓN!C783,Lists!$A$2:$B$6,2,FALSE),"")</f>
        <v/>
      </c>
      <c r="E783" s="21"/>
      <c r="F783" s="21"/>
      <c r="G783" s="21"/>
      <c r="H783" s="21"/>
      <c r="I783" s="47"/>
      <c r="J783" s="104"/>
      <c r="K783" s="47"/>
      <c r="L783" s="21"/>
      <c r="M783" s="125"/>
      <c r="N783" s="24"/>
      <c r="O783" s="21"/>
      <c r="P783" s="21"/>
      <c r="Q783" s="21"/>
      <c r="R783" s="21"/>
      <c r="S783" s="21"/>
      <c r="T783" s="21"/>
      <c r="U783" s="21"/>
      <c r="V783" s="21"/>
      <c r="W783" s="21"/>
      <c r="X783" s="21" t="str">
        <f ca="1">IFERROR(IF($T783=Lists!$S$2,SUM(FORMULACIÓN!U783:W783),IF(FORMULACIÓN!$T783=Lists!$S$3,SUM(FORMULACIÓN!V783:W783),IF(FORMULACIÓN!$T783=Lists!$S$4,AVERAGE(FORMULACIÓN!V783:W783),IF(FORMULACIÓN!$T783=Lists!$S$5,OFFSET(U783,0,COUNTA(V783:W783)),IF(FORMULACIÓN!$T783=Lists!$S$6,AVERAGE(V783:W783),""))))),"")</f>
        <v/>
      </c>
      <c r="Y783" s="20" t="str">
        <f ca="1">IF($R783=Lists!$R$3,TEXT(FORMULACIÓN!X783,"00,00%"),IF(FORMULACIÓN!X783=0,0,TEXT(FORMULACIÓN!X783,"##.###")))</f>
        <v/>
      </c>
      <c r="Z783" s="93"/>
      <c r="AA783" s="94"/>
      <c r="AB783" s="95"/>
      <c r="AC783" s="95"/>
      <c r="AD783" s="95"/>
      <c r="AE783" s="95"/>
      <c r="AF783" s="95"/>
      <c r="AG783" s="95"/>
      <c r="AH783" s="95"/>
      <c r="AI783" s="95"/>
      <c r="AJ783" s="95"/>
      <c r="AK783" s="95"/>
      <c r="AL783" s="95"/>
      <c r="AM783" s="95"/>
      <c r="BW783" s="1"/>
    </row>
    <row r="784" spans="1:75" s="32" customFormat="1" ht="15.6" hidden="1">
      <c r="A784" s="20" t="str">
        <f t="shared" si="12"/>
        <v/>
      </c>
      <c r="B784" s="153"/>
      <c r="C784" s="21"/>
      <c r="D784" s="20" t="str">
        <f>IFERROR(VLOOKUP(FORMULACIÓN!C784,Lists!$A$2:$B$6,2,FALSE),"")</f>
        <v/>
      </c>
      <c r="E784" s="21"/>
      <c r="F784" s="21"/>
      <c r="G784" s="21"/>
      <c r="H784" s="21"/>
      <c r="I784" s="47"/>
      <c r="J784" s="104"/>
      <c r="K784" s="47"/>
      <c r="L784" s="21"/>
      <c r="M784" s="125"/>
      <c r="N784" s="24"/>
      <c r="O784" s="21"/>
      <c r="P784" s="21"/>
      <c r="Q784" s="21"/>
      <c r="R784" s="21"/>
      <c r="S784" s="21"/>
      <c r="T784" s="21"/>
      <c r="U784" s="21"/>
      <c r="V784" s="21"/>
      <c r="W784" s="21"/>
      <c r="X784" s="21" t="str">
        <f ca="1">IFERROR(IF($T784=Lists!$S$2,SUM(FORMULACIÓN!U784:W784),IF(FORMULACIÓN!$T784=Lists!$S$3,SUM(FORMULACIÓN!V784:W784),IF(FORMULACIÓN!$T784=Lists!$S$4,AVERAGE(FORMULACIÓN!V784:W784),IF(FORMULACIÓN!$T784=Lists!$S$5,OFFSET(U784,0,COUNTA(V784:W784)),IF(FORMULACIÓN!$T784=Lists!$S$6,AVERAGE(V784:W784),""))))),"")</f>
        <v/>
      </c>
      <c r="Y784" s="20" t="str">
        <f ca="1">IF($R784=Lists!$R$3,TEXT(FORMULACIÓN!X784,"00,00%"),IF(FORMULACIÓN!X784=0,0,TEXT(FORMULACIÓN!X784,"##.###")))</f>
        <v/>
      </c>
      <c r="Z784" s="93"/>
      <c r="AA784" s="94"/>
      <c r="AB784" s="95"/>
      <c r="AC784" s="95"/>
      <c r="AD784" s="95"/>
      <c r="AE784" s="95"/>
      <c r="AF784" s="95"/>
      <c r="AG784" s="95"/>
      <c r="AH784" s="95"/>
      <c r="AI784" s="95"/>
      <c r="AJ784" s="95"/>
      <c r="AK784" s="95"/>
      <c r="AL784" s="95"/>
      <c r="AM784" s="95"/>
      <c r="BW784" s="1"/>
    </row>
    <row r="785" spans="1:75" s="32" customFormat="1" ht="15.6" hidden="1">
      <c r="A785" s="20" t="str">
        <f t="shared" si="12"/>
        <v/>
      </c>
      <c r="B785" s="153"/>
      <c r="C785" s="21"/>
      <c r="D785" s="20" t="str">
        <f>IFERROR(VLOOKUP(FORMULACIÓN!C785,Lists!$A$2:$B$6,2,FALSE),"")</f>
        <v/>
      </c>
      <c r="E785" s="21"/>
      <c r="F785" s="21"/>
      <c r="G785" s="21"/>
      <c r="H785" s="21"/>
      <c r="I785" s="47"/>
      <c r="J785" s="104"/>
      <c r="K785" s="47"/>
      <c r="L785" s="21"/>
      <c r="M785" s="125"/>
      <c r="N785" s="24"/>
      <c r="O785" s="21"/>
      <c r="P785" s="21"/>
      <c r="Q785" s="21"/>
      <c r="R785" s="21"/>
      <c r="S785" s="21"/>
      <c r="T785" s="21"/>
      <c r="U785" s="21"/>
      <c r="V785" s="21"/>
      <c r="W785" s="21"/>
      <c r="X785" s="21" t="str">
        <f ca="1">IFERROR(IF($T785=Lists!$S$2,SUM(FORMULACIÓN!U785:W785),IF(FORMULACIÓN!$T785=Lists!$S$3,SUM(FORMULACIÓN!V785:W785),IF(FORMULACIÓN!$T785=Lists!$S$4,AVERAGE(FORMULACIÓN!V785:W785),IF(FORMULACIÓN!$T785=Lists!$S$5,OFFSET(U785,0,COUNTA(V785:W785)),IF(FORMULACIÓN!$T785=Lists!$S$6,AVERAGE(V785:W785),""))))),"")</f>
        <v/>
      </c>
      <c r="Y785" s="20" t="str">
        <f ca="1">IF($R785=Lists!$R$3,TEXT(FORMULACIÓN!X785,"00,00%"),IF(FORMULACIÓN!X785=0,0,TEXT(FORMULACIÓN!X785,"##.###")))</f>
        <v/>
      </c>
      <c r="Z785" s="93"/>
      <c r="AA785" s="94"/>
      <c r="AB785" s="95"/>
      <c r="AC785" s="95"/>
      <c r="AD785" s="95"/>
      <c r="AE785" s="95"/>
      <c r="AF785" s="95"/>
      <c r="AG785" s="95"/>
      <c r="AH785" s="95"/>
      <c r="AI785" s="95"/>
      <c r="AJ785" s="95"/>
      <c r="AK785" s="95"/>
      <c r="AL785" s="95"/>
      <c r="AM785" s="95"/>
      <c r="BW785" s="1"/>
    </row>
    <row r="786" spans="1:75" s="32" customFormat="1" ht="15.6" hidden="1">
      <c r="A786" s="20" t="str">
        <f t="shared" si="12"/>
        <v/>
      </c>
      <c r="B786" s="153"/>
      <c r="C786" s="21"/>
      <c r="D786" s="20" t="str">
        <f>IFERROR(VLOOKUP(FORMULACIÓN!C786,Lists!$A$2:$B$6,2,FALSE),"")</f>
        <v/>
      </c>
      <c r="E786" s="21"/>
      <c r="F786" s="21"/>
      <c r="G786" s="21"/>
      <c r="H786" s="21"/>
      <c r="I786" s="47"/>
      <c r="J786" s="104"/>
      <c r="K786" s="47"/>
      <c r="L786" s="21"/>
      <c r="M786" s="125"/>
      <c r="N786" s="24"/>
      <c r="O786" s="21"/>
      <c r="P786" s="21"/>
      <c r="Q786" s="21"/>
      <c r="R786" s="21"/>
      <c r="S786" s="21"/>
      <c r="T786" s="21"/>
      <c r="U786" s="21"/>
      <c r="V786" s="21"/>
      <c r="W786" s="21"/>
      <c r="X786" s="21" t="str">
        <f ca="1">IFERROR(IF($T786=Lists!$S$2,SUM(FORMULACIÓN!U786:W786),IF(FORMULACIÓN!$T786=Lists!$S$3,SUM(FORMULACIÓN!V786:W786),IF(FORMULACIÓN!$T786=Lists!$S$4,AVERAGE(FORMULACIÓN!V786:W786),IF(FORMULACIÓN!$T786=Lists!$S$5,OFFSET(U786,0,COUNTA(V786:W786)),IF(FORMULACIÓN!$T786=Lists!$S$6,AVERAGE(V786:W786),""))))),"")</f>
        <v/>
      </c>
      <c r="Y786" s="20" t="str">
        <f ca="1">IF($R786=Lists!$R$3,TEXT(FORMULACIÓN!X786,"00,00%"),IF(FORMULACIÓN!X786=0,0,TEXT(FORMULACIÓN!X786,"##.###")))</f>
        <v/>
      </c>
      <c r="Z786" s="93"/>
      <c r="AA786" s="94"/>
      <c r="AB786" s="95"/>
      <c r="AC786" s="95"/>
      <c r="AD786" s="95"/>
      <c r="AE786" s="95"/>
      <c r="AF786" s="95"/>
      <c r="AG786" s="95"/>
      <c r="AH786" s="95"/>
      <c r="AI786" s="95"/>
      <c r="AJ786" s="95"/>
      <c r="AK786" s="95"/>
      <c r="AL786" s="95"/>
      <c r="AM786" s="95"/>
      <c r="BW786" s="1"/>
    </row>
    <row r="787" spans="1:75" s="32" customFormat="1" ht="15.6" hidden="1">
      <c r="A787" s="20" t="str">
        <f t="shared" si="12"/>
        <v/>
      </c>
      <c r="B787" s="153"/>
      <c r="C787" s="21"/>
      <c r="D787" s="20" t="str">
        <f>IFERROR(VLOOKUP(FORMULACIÓN!C787,Lists!$A$2:$B$6,2,FALSE),"")</f>
        <v/>
      </c>
      <c r="E787" s="21"/>
      <c r="F787" s="21"/>
      <c r="G787" s="21"/>
      <c r="H787" s="21"/>
      <c r="I787" s="47"/>
      <c r="J787" s="104"/>
      <c r="K787" s="47"/>
      <c r="L787" s="21"/>
      <c r="M787" s="125"/>
      <c r="N787" s="24"/>
      <c r="O787" s="21"/>
      <c r="P787" s="21"/>
      <c r="Q787" s="21"/>
      <c r="R787" s="21"/>
      <c r="S787" s="21"/>
      <c r="T787" s="21"/>
      <c r="U787" s="21"/>
      <c r="V787" s="21"/>
      <c r="W787" s="21"/>
      <c r="X787" s="21" t="str">
        <f ca="1">IFERROR(IF($T787=Lists!$S$2,SUM(FORMULACIÓN!U787:W787),IF(FORMULACIÓN!$T787=Lists!$S$3,SUM(FORMULACIÓN!V787:W787),IF(FORMULACIÓN!$T787=Lists!$S$4,AVERAGE(FORMULACIÓN!V787:W787),IF(FORMULACIÓN!$T787=Lists!$S$5,OFFSET(U787,0,COUNTA(V787:W787)),IF(FORMULACIÓN!$T787=Lists!$S$6,AVERAGE(V787:W787),""))))),"")</f>
        <v/>
      </c>
      <c r="Y787" s="20" t="str">
        <f ca="1">IF($R787=Lists!$R$3,TEXT(FORMULACIÓN!X787,"00,00%"),IF(FORMULACIÓN!X787=0,0,TEXT(FORMULACIÓN!X787,"##.###")))</f>
        <v/>
      </c>
      <c r="Z787" s="93"/>
      <c r="AA787" s="94"/>
      <c r="AB787" s="95"/>
      <c r="AC787" s="95"/>
      <c r="AD787" s="95"/>
      <c r="AE787" s="95"/>
      <c r="AF787" s="95"/>
      <c r="AG787" s="95"/>
      <c r="AH787" s="95"/>
      <c r="AI787" s="95"/>
      <c r="AJ787" s="95"/>
      <c r="AK787" s="95"/>
      <c r="AL787" s="95"/>
      <c r="AM787" s="95"/>
      <c r="BW787" s="1"/>
    </row>
    <row r="788" spans="1:75" s="32" customFormat="1" ht="15.6" hidden="1">
      <c r="A788" s="20" t="str">
        <f t="shared" si="12"/>
        <v/>
      </c>
      <c r="B788" s="153"/>
      <c r="C788" s="21"/>
      <c r="D788" s="20" t="str">
        <f>IFERROR(VLOOKUP(FORMULACIÓN!C788,Lists!$A$2:$B$6,2,FALSE),"")</f>
        <v/>
      </c>
      <c r="E788" s="21"/>
      <c r="F788" s="21"/>
      <c r="G788" s="21"/>
      <c r="H788" s="21"/>
      <c r="I788" s="47"/>
      <c r="J788" s="104"/>
      <c r="K788" s="47"/>
      <c r="L788" s="21"/>
      <c r="M788" s="125"/>
      <c r="N788" s="24"/>
      <c r="O788" s="21"/>
      <c r="P788" s="21"/>
      <c r="Q788" s="21"/>
      <c r="R788" s="21"/>
      <c r="S788" s="21"/>
      <c r="T788" s="21"/>
      <c r="U788" s="21"/>
      <c r="V788" s="21"/>
      <c r="W788" s="21"/>
      <c r="X788" s="21" t="str">
        <f ca="1">IFERROR(IF($T788=Lists!$S$2,SUM(FORMULACIÓN!U788:W788),IF(FORMULACIÓN!$T788=Lists!$S$3,SUM(FORMULACIÓN!V788:W788),IF(FORMULACIÓN!$T788=Lists!$S$4,AVERAGE(FORMULACIÓN!V788:W788),IF(FORMULACIÓN!$T788=Lists!$S$5,OFFSET(U788,0,COUNTA(V788:W788)),IF(FORMULACIÓN!$T788=Lists!$S$6,AVERAGE(V788:W788),""))))),"")</f>
        <v/>
      </c>
      <c r="Y788" s="20" t="str">
        <f ca="1">IF($R788=Lists!$R$3,TEXT(FORMULACIÓN!X788,"00,00%"),IF(FORMULACIÓN!X788=0,0,TEXT(FORMULACIÓN!X788,"##.###")))</f>
        <v/>
      </c>
      <c r="Z788" s="93"/>
      <c r="AA788" s="94"/>
      <c r="AB788" s="95"/>
      <c r="AC788" s="95"/>
      <c r="AD788" s="95"/>
      <c r="AE788" s="95"/>
      <c r="AF788" s="95"/>
      <c r="AG788" s="95"/>
      <c r="AH788" s="95"/>
      <c r="AI788" s="95"/>
      <c r="AJ788" s="95"/>
      <c r="AK788" s="95"/>
      <c r="AL788" s="95"/>
      <c r="AM788" s="95"/>
      <c r="BW788" s="1"/>
    </row>
    <row r="789" spans="1:75" s="32" customFormat="1" ht="15.6" hidden="1">
      <c r="A789" s="20" t="str">
        <f t="shared" si="12"/>
        <v/>
      </c>
      <c r="B789" s="153"/>
      <c r="C789" s="21"/>
      <c r="D789" s="20" t="str">
        <f>IFERROR(VLOOKUP(FORMULACIÓN!C789,Lists!$A$2:$B$6,2,FALSE),"")</f>
        <v/>
      </c>
      <c r="E789" s="21"/>
      <c r="F789" s="21"/>
      <c r="G789" s="21"/>
      <c r="H789" s="21"/>
      <c r="I789" s="47"/>
      <c r="J789" s="104"/>
      <c r="K789" s="47"/>
      <c r="L789" s="21"/>
      <c r="M789" s="125"/>
      <c r="N789" s="24"/>
      <c r="O789" s="21"/>
      <c r="P789" s="21"/>
      <c r="Q789" s="21"/>
      <c r="R789" s="21"/>
      <c r="S789" s="21"/>
      <c r="T789" s="21"/>
      <c r="U789" s="21"/>
      <c r="V789" s="21"/>
      <c r="W789" s="21"/>
      <c r="X789" s="21" t="str">
        <f ca="1">IFERROR(IF($T789=Lists!$S$2,SUM(FORMULACIÓN!U789:W789),IF(FORMULACIÓN!$T789=Lists!$S$3,SUM(FORMULACIÓN!V789:W789),IF(FORMULACIÓN!$T789=Lists!$S$4,AVERAGE(FORMULACIÓN!V789:W789),IF(FORMULACIÓN!$T789=Lists!$S$5,OFFSET(U789,0,COUNTA(V789:W789)),IF(FORMULACIÓN!$T789=Lists!$S$6,AVERAGE(V789:W789),""))))),"")</f>
        <v/>
      </c>
      <c r="Y789" s="20" t="str">
        <f ca="1">IF($R789=Lists!$R$3,TEXT(FORMULACIÓN!X789,"00,00%"),IF(FORMULACIÓN!X789=0,0,TEXT(FORMULACIÓN!X789,"##.###")))</f>
        <v/>
      </c>
      <c r="Z789" s="93"/>
      <c r="AA789" s="94"/>
      <c r="AB789" s="95"/>
      <c r="AC789" s="95"/>
      <c r="AD789" s="95"/>
      <c r="AE789" s="95"/>
      <c r="AF789" s="95"/>
      <c r="AG789" s="95"/>
      <c r="AH789" s="95"/>
      <c r="AI789" s="95"/>
      <c r="AJ789" s="95"/>
      <c r="AK789" s="95"/>
      <c r="AL789" s="95"/>
      <c r="AM789" s="95"/>
      <c r="BW789" s="1"/>
    </row>
    <row r="790" spans="1:75" s="32" customFormat="1" ht="15.6" hidden="1">
      <c r="A790" s="20" t="str">
        <f t="shared" si="12"/>
        <v/>
      </c>
      <c r="B790" s="153"/>
      <c r="C790" s="21"/>
      <c r="D790" s="20" t="str">
        <f>IFERROR(VLOOKUP(FORMULACIÓN!C790,Lists!$A$2:$B$6,2,FALSE),"")</f>
        <v/>
      </c>
      <c r="E790" s="21"/>
      <c r="F790" s="21"/>
      <c r="G790" s="21"/>
      <c r="H790" s="21"/>
      <c r="I790" s="47"/>
      <c r="J790" s="104"/>
      <c r="K790" s="47"/>
      <c r="L790" s="21"/>
      <c r="M790" s="125"/>
      <c r="N790" s="24"/>
      <c r="O790" s="21"/>
      <c r="P790" s="21"/>
      <c r="Q790" s="21"/>
      <c r="R790" s="21"/>
      <c r="S790" s="21"/>
      <c r="T790" s="21"/>
      <c r="U790" s="21"/>
      <c r="V790" s="21"/>
      <c r="W790" s="21"/>
      <c r="X790" s="21" t="str">
        <f ca="1">IFERROR(IF($T790=Lists!$S$2,SUM(FORMULACIÓN!U790:W790),IF(FORMULACIÓN!$T790=Lists!$S$3,SUM(FORMULACIÓN!V790:W790),IF(FORMULACIÓN!$T790=Lists!$S$4,AVERAGE(FORMULACIÓN!V790:W790),IF(FORMULACIÓN!$T790=Lists!$S$5,OFFSET(U790,0,COUNTA(V790:W790)),IF(FORMULACIÓN!$T790=Lists!$S$6,AVERAGE(V790:W790),""))))),"")</f>
        <v/>
      </c>
      <c r="Y790" s="20" t="str">
        <f ca="1">IF($R790=Lists!$R$3,TEXT(FORMULACIÓN!X790,"00,00%"),IF(FORMULACIÓN!X790=0,0,TEXT(FORMULACIÓN!X790,"##.###")))</f>
        <v/>
      </c>
      <c r="Z790" s="93"/>
      <c r="AA790" s="94"/>
      <c r="AB790" s="95"/>
      <c r="AC790" s="95"/>
      <c r="AD790" s="95"/>
      <c r="AE790" s="95"/>
      <c r="AF790" s="95"/>
      <c r="AG790" s="95"/>
      <c r="AH790" s="95"/>
      <c r="AI790" s="95"/>
      <c r="AJ790" s="95"/>
      <c r="AK790" s="95"/>
      <c r="AL790" s="95"/>
      <c r="AM790" s="95"/>
      <c r="BW790" s="1"/>
    </row>
    <row r="791" spans="1:75" s="32" customFormat="1" ht="15.6" hidden="1">
      <c r="A791" s="20" t="str">
        <f t="shared" si="12"/>
        <v/>
      </c>
      <c r="B791" s="153"/>
      <c r="C791" s="21"/>
      <c r="D791" s="20" t="str">
        <f>IFERROR(VLOOKUP(FORMULACIÓN!C791,Lists!$A$2:$B$6,2,FALSE),"")</f>
        <v/>
      </c>
      <c r="E791" s="21"/>
      <c r="F791" s="21"/>
      <c r="G791" s="21"/>
      <c r="H791" s="21"/>
      <c r="I791" s="47"/>
      <c r="J791" s="104"/>
      <c r="K791" s="47"/>
      <c r="L791" s="21"/>
      <c r="M791" s="125"/>
      <c r="N791" s="24"/>
      <c r="O791" s="21"/>
      <c r="P791" s="21"/>
      <c r="Q791" s="21"/>
      <c r="R791" s="21"/>
      <c r="S791" s="21"/>
      <c r="T791" s="21"/>
      <c r="U791" s="21"/>
      <c r="V791" s="21"/>
      <c r="W791" s="21"/>
      <c r="X791" s="21" t="str">
        <f ca="1">IFERROR(IF($T791=Lists!$S$2,SUM(FORMULACIÓN!U791:W791),IF(FORMULACIÓN!$T791=Lists!$S$3,SUM(FORMULACIÓN!V791:W791),IF(FORMULACIÓN!$T791=Lists!$S$4,AVERAGE(FORMULACIÓN!V791:W791),IF(FORMULACIÓN!$T791=Lists!$S$5,OFFSET(U791,0,COUNTA(V791:W791)),IF(FORMULACIÓN!$T791=Lists!$S$6,AVERAGE(V791:W791),""))))),"")</f>
        <v/>
      </c>
      <c r="Y791" s="20" t="str">
        <f ca="1">IF($R791=Lists!$R$3,TEXT(FORMULACIÓN!X791,"00,00%"),IF(FORMULACIÓN!X791=0,0,TEXT(FORMULACIÓN!X791,"##.###")))</f>
        <v/>
      </c>
      <c r="Z791" s="93"/>
      <c r="AA791" s="94"/>
      <c r="AB791" s="95"/>
      <c r="AC791" s="95"/>
      <c r="AD791" s="95"/>
      <c r="AE791" s="95"/>
      <c r="AF791" s="95"/>
      <c r="AG791" s="95"/>
      <c r="AH791" s="95"/>
      <c r="AI791" s="95"/>
      <c r="AJ791" s="95"/>
      <c r="AK791" s="95"/>
      <c r="AL791" s="95"/>
      <c r="AM791" s="95"/>
      <c r="BW791" s="1"/>
    </row>
    <row r="792" spans="1:75" s="32" customFormat="1" ht="15.6" hidden="1">
      <c r="A792" s="20" t="str">
        <f t="shared" si="12"/>
        <v/>
      </c>
      <c r="B792" s="153"/>
      <c r="C792" s="21"/>
      <c r="D792" s="20" t="str">
        <f>IFERROR(VLOOKUP(FORMULACIÓN!C792,Lists!$A$2:$B$6,2,FALSE),"")</f>
        <v/>
      </c>
      <c r="E792" s="21"/>
      <c r="F792" s="21"/>
      <c r="G792" s="21"/>
      <c r="H792" s="21"/>
      <c r="I792" s="47"/>
      <c r="J792" s="104"/>
      <c r="K792" s="47"/>
      <c r="L792" s="21"/>
      <c r="M792" s="125"/>
      <c r="N792" s="24"/>
      <c r="O792" s="21"/>
      <c r="P792" s="21"/>
      <c r="Q792" s="21"/>
      <c r="R792" s="21"/>
      <c r="S792" s="21"/>
      <c r="T792" s="21"/>
      <c r="U792" s="21"/>
      <c r="V792" s="21"/>
      <c r="W792" s="21"/>
      <c r="X792" s="21" t="str">
        <f ca="1">IFERROR(IF($T792=Lists!$S$2,SUM(FORMULACIÓN!U792:W792),IF(FORMULACIÓN!$T792=Lists!$S$3,SUM(FORMULACIÓN!V792:W792),IF(FORMULACIÓN!$T792=Lists!$S$4,AVERAGE(FORMULACIÓN!V792:W792),IF(FORMULACIÓN!$T792=Lists!$S$5,OFFSET(U792,0,COUNTA(V792:W792)),IF(FORMULACIÓN!$T792=Lists!$S$6,AVERAGE(V792:W792),""))))),"")</f>
        <v/>
      </c>
      <c r="Y792" s="20" t="str">
        <f ca="1">IF($R792=Lists!$R$3,TEXT(FORMULACIÓN!X792,"00,00%"),IF(FORMULACIÓN!X792=0,0,TEXT(FORMULACIÓN!X792,"##.###")))</f>
        <v/>
      </c>
      <c r="Z792" s="93"/>
      <c r="AA792" s="94"/>
      <c r="AB792" s="95"/>
      <c r="AC792" s="95"/>
      <c r="AD792" s="95"/>
      <c r="AE792" s="95"/>
      <c r="AF792" s="95"/>
      <c r="AG792" s="95"/>
      <c r="AH792" s="95"/>
      <c r="AI792" s="95"/>
      <c r="AJ792" s="95"/>
      <c r="AK792" s="95"/>
      <c r="AL792" s="95"/>
      <c r="AM792" s="95"/>
      <c r="BW792" s="1"/>
    </row>
    <row r="793" spans="1:75" s="32" customFormat="1" ht="15.6" hidden="1">
      <c r="A793" s="20" t="str">
        <f t="shared" si="12"/>
        <v/>
      </c>
      <c r="B793" s="153"/>
      <c r="C793" s="21"/>
      <c r="D793" s="20" t="str">
        <f>IFERROR(VLOOKUP(FORMULACIÓN!C793,Lists!$A$2:$B$6,2,FALSE),"")</f>
        <v/>
      </c>
      <c r="E793" s="21"/>
      <c r="F793" s="21"/>
      <c r="G793" s="21"/>
      <c r="H793" s="21"/>
      <c r="I793" s="47"/>
      <c r="J793" s="104"/>
      <c r="K793" s="47"/>
      <c r="L793" s="21"/>
      <c r="M793" s="125"/>
      <c r="N793" s="24"/>
      <c r="O793" s="21"/>
      <c r="P793" s="21"/>
      <c r="Q793" s="21"/>
      <c r="R793" s="21"/>
      <c r="S793" s="21"/>
      <c r="T793" s="21"/>
      <c r="U793" s="21"/>
      <c r="V793" s="21"/>
      <c r="W793" s="21"/>
      <c r="X793" s="21" t="str">
        <f ca="1">IFERROR(IF($T793=Lists!$S$2,SUM(FORMULACIÓN!U793:W793),IF(FORMULACIÓN!$T793=Lists!$S$3,SUM(FORMULACIÓN!V793:W793),IF(FORMULACIÓN!$T793=Lists!$S$4,AVERAGE(FORMULACIÓN!V793:W793),IF(FORMULACIÓN!$T793=Lists!$S$5,OFFSET(U793,0,COUNTA(V793:W793)),IF(FORMULACIÓN!$T793=Lists!$S$6,AVERAGE(V793:W793),""))))),"")</f>
        <v/>
      </c>
      <c r="Y793" s="20" t="str">
        <f ca="1">IF($R793=Lists!$R$3,TEXT(FORMULACIÓN!X793,"00,00%"),IF(FORMULACIÓN!X793=0,0,TEXT(FORMULACIÓN!X793,"##.###")))</f>
        <v/>
      </c>
      <c r="Z793" s="93"/>
      <c r="AA793" s="94"/>
      <c r="AB793" s="95"/>
      <c r="AC793" s="95"/>
      <c r="AD793" s="95"/>
      <c r="AE793" s="95"/>
      <c r="AF793" s="95"/>
      <c r="AG793" s="95"/>
      <c r="AH793" s="95"/>
      <c r="AI793" s="95"/>
      <c r="AJ793" s="95"/>
      <c r="AK793" s="95"/>
      <c r="AL793" s="95"/>
      <c r="AM793" s="95"/>
      <c r="BW793" s="1"/>
    </row>
    <row r="794" spans="1:75" s="32" customFormat="1" ht="15.6" hidden="1">
      <c r="A794" s="20" t="str">
        <f t="shared" si="12"/>
        <v/>
      </c>
      <c r="B794" s="153"/>
      <c r="C794" s="21"/>
      <c r="D794" s="20" t="str">
        <f>IFERROR(VLOOKUP(FORMULACIÓN!C794,Lists!$A$2:$B$6,2,FALSE),"")</f>
        <v/>
      </c>
      <c r="E794" s="21"/>
      <c r="F794" s="21"/>
      <c r="G794" s="21"/>
      <c r="H794" s="21"/>
      <c r="I794" s="47"/>
      <c r="J794" s="104"/>
      <c r="K794" s="47"/>
      <c r="L794" s="21"/>
      <c r="M794" s="125"/>
      <c r="N794" s="24"/>
      <c r="O794" s="21"/>
      <c r="P794" s="21"/>
      <c r="Q794" s="21"/>
      <c r="R794" s="21"/>
      <c r="S794" s="21"/>
      <c r="T794" s="21"/>
      <c r="U794" s="21"/>
      <c r="V794" s="21"/>
      <c r="W794" s="21"/>
      <c r="X794" s="21" t="str">
        <f ca="1">IFERROR(IF($T794=Lists!$S$2,SUM(FORMULACIÓN!U794:W794),IF(FORMULACIÓN!$T794=Lists!$S$3,SUM(FORMULACIÓN!V794:W794),IF(FORMULACIÓN!$T794=Lists!$S$4,AVERAGE(FORMULACIÓN!V794:W794),IF(FORMULACIÓN!$T794=Lists!$S$5,OFFSET(U794,0,COUNTA(V794:W794)),IF(FORMULACIÓN!$T794=Lists!$S$6,AVERAGE(V794:W794),""))))),"")</f>
        <v/>
      </c>
      <c r="Y794" s="20" t="str">
        <f ca="1">IF($R794=Lists!$R$3,TEXT(FORMULACIÓN!X794,"00,00%"),IF(FORMULACIÓN!X794=0,0,TEXT(FORMULACIÓN!X794,"##.###")))</f>
        <v/>
      </c>
      <c r="Z794" s="93"/>
      <c r="AA794" s="94"/>
      <c r="AB794" s="95"/>
      <c r="AC794" s="95"/>
      <c r="AD794" s="95"/>
      <c r="AE794" s="95"/>
      <c r="AF794" s="95"/>
      <c r="AG794" s="95"/>
      <c r="AH794" s="95"/>
      <c r="AI794" s="95"/>
      <c r="AJ794" s="95"/>
      <c r="AK794" s="95"/>
      <c r="AL794" s="95"/>
      <c r="AM794" s="95"/>
      <c r="BW794" s="1"/>
    </row>
    <row r="795" spans="1:75" s="32" customFormat="1" ht="15.6" hidden="1">
      <c r="A795" s="20" t="str">
        <f t="shared" si="12"/>
        <v/>
      </c>
      <c r="B795" s="153"/>
      <c r="C795" s="21"/>
      <c r="D795" s="20" t="str">
        <f>IFERROR(VLOOKUP(FORMULACIÓN!C795,Lists!$A$2:$B$6,2,FALSE),"")</f>
        <v/>
      </c>
      <c r="E795" s="21"/>
      <c r="F795" s="21"/>
      <c r="G795" s="21"/>
      <c r="H795" s="21"/>
      <c r="I795" s="47"/>
      <c r="J795" s="104"/>
      <c r="K795" s="47"/>
      <c r="L795" s="21"/>
      <c r="M795" s="125"/>
      <c r="N795" s="24"/>
      <c r="O795" s="21"/>
      <c r="P795" s="21"/>
      <c r="Q795" s="21"/>
      <c r="R795" s="21"/>
      <c r="S795" s="21"/>
      <c r="T795" s="21"/>
      <c r="U795" s="21"/>
      <c r="V795" s="21"/>
      <c r="W795" s="21"/>
      <c r="X795" s="21" t="str">
        <f ca="1">IFERROR(IF($T795=Lists!$S$2,SUM(FORMULACIÓN!U795:W795),IF(FORMULACIÓN!$T795=Lists!$S$3,SUM(FORMULACIÓN!V795:W795),IF(FORMULACIÓN!$T795=Lists!$S$4,AVERAGE(FORMULACIÓN!V795:W795),IF(FORMULACIÓN!$T795=Lists!$S$5,OFFSET(U795,0,COUNTA(V795:W795)),IF(FORMULACIÓN!$T795=Lists!$S$6,AVERAGE(V795:W795),""))))),"")</f>
        <v/>
      </c>
      <c r="Y795" s="20" t="str">
        <f ca="1">IF($R795=Lists!$R$3,TEXT(FORMULACIÓN!X795,"00,00%"),IF(FORMULACIÓN!X795=0,0,TEXT(FORMULACIÓN!X795,"##.###")))</f>
        <v/>
      </c>
      <c r="Z795" s="93"/>
      <c r="AA795" s="94"/>
      <c r="AB795" s="95"/>
      <c r="AC795" s="95"/>
      <c r="AD795" s="95"/>
      <c r="AE795" s="95"/>
      <c r="AF795" s="95"/>
      <c r="AG795" s="95"/>
      <c r="AH795" s="95"/>
      <c r="AI795" s="95"/>
      <c r="AJ795" s="95"/>
      <c r="AK795" s="95"/>
      <c r="AL795" s="95"/>
      <c r="AM795" s="95"/>
      <c r="BW795" s="1"/>
    </row>
    <row r="796" spans="1:75" s="32" customFormat="1" ht="15.6" hidden="1">
      <c r="A796" s="20" t="str">
        <f t="shared" si="12"/>
        <v/>
      </c>
      <c r="B796" s="153"/>
      <c r="C796" s="21"/>
      <c r="D796" s="20" t="str">
        <f>IFERROR(VLOOKUP(FORMULACIÓN!C796,Lists!$A$2:$B$6,2,FALSE),"")</f>
        <v/>
      </c>
      <c r="E796" s="21"/>
      <c r="F796" s="21"/>
      <c r="G796" s="21"/>
      <c r="H796" s="21"/>
      <c r="I796" s="47"/>
      <c r="J796" s="104"/>
      <c r="K796" s="47"/>
      <c r="L796" s="21"/>
      <c r="M796" s="125"/>
      <c r="N796" s="24"/>
      <c r="O796" s="21"/>
      <c r="P796" s="21"/>
      <c r="Q796" s="21"/>
      <c r="R796" s="21"/>
      <c r="S796" s="21"/>
      <c r="T796" s="21"/>
      <c r="U796" s="21"/>
      <c r="V796" s="21"/>
      <c r="W796" s="21"/>
      <c r="X796" s="21" t="str">
        <f ca="1">IFERROR(IF($T796=Lists!$S$2,SUM(FORMULACIÓN!U796:W796),IF(FORMULACIÓN!$T796=Lists!$S$3,SUM(FORMULACIÓN!V796:W796),IF(FORMULACIÓN!$T796=Lists!$S$4,AVERAGE(FORMULACIÓN!V796:W796),IF(FORMULACIÓN!$T796=Lists!$S$5,OFFSET(U796,0,COUNTA(V796:W796)),IF(FORMULACIÓN!$T796=Lists!$S$6,AVERAGE(V796:W796),""))))),"")</f>
        <v/>
      </c>
      <c r="Y796" s="20" t="str">
        <f ca="1">IF($R796=Lists!$R$3,TEXT(FORMULACIÓN!X796,"00,00%"),IF(FORMULACIÓN!X796=0,0,TEXT(FORMULACIÓN!X796,"##.###")))</f>
        <v/>
      </c>
      <c r="Z796" s="93"/>
      <c r="AA796" s="94"/>
      <c r="AB796" s="95"/>
      <c r="AC796" s="95"/>
      <c r="AD796" s="95"/>
      <c r="AE796" s="95"/>
      <c r="AF796" s="95"/>
      <c r="AG796" s="95"/>
      <c r="AH796" s="95"/>
      <c r="AI796" s="95"/>
      <c r="AJ796" s="95"/>
      <c r="AK796" s="95"/>
      <c r="AL796" s="95"/>
      <c r="AM796" s="95"/>
      <c r="BW796" s="1"/>
    </row>
    <row r="797" spans="1:75" s="32" customFormat="1" ht="15.6" hidden="1">
      <c r="A797" s="20" t="str">
        <f t="shared" si="12"/>
        <v/>
      </c>
      <c r="B797" s="153"/>
      <c r="C797" s="21"/>
      <c r="D797" s="20" t="str">
        <f>IFERROR(VLOOKUP(FORMULACIÓN!C797,Lists!$A$2:$B$6,2,FALSE),"")</f>
        <v/>
      </c>
      <c r="E797" s="21"/>
      <c r="F797" s="21"/>
      <c r="G797" s="21"/>
      <c r="H797" s="21"/>
      <c r="I797" s="47"/>
      <c r="J797" s="104"/>
      <c r="K797" s="47"/>
      <c r="L797" s="21"/>
      <c r="M797" s="125"/>
      <c r="N797" s="24"/>
      <c r="O797" s="21"/>
      <c r="P797" s="21"/>
      <c r="Q797" s="21"/>
      <c r="R797" s="21"/>
      <c r="S797" s="21"/>
      <c r="T797" s="21"/>
      <c r="U797" s="21"/>
      <c r="V797" s="21"/>
      <c r="W797" s="21"/>
      <c r="X797" s="21" t="str">
        <f ca="1">IFERROR(IF($T797=Lists!$S$2,SUM(FORMULACIÓN!U797:W797),IF(FORMULACIÓN!$T797=Lists!$S$3,SUM(FORMULACIÓN!V797:W797),IF(FORMULACIÓN!$T797=Lists!$S$4,AVERAGE(FORMULACIÓN!V797:W797),IF(FORMULACIÓN!$T797=Lists!$S$5,OFFSET(U797,0,COUNTA(V797:W797)),IF(FORMULACIÓN!$T797=Lists!$S$6,AVERAGE(V797:W797),""))))),"")</f>
        <v/>
      </c>
      <c r="Y797" s="20" t="str">
        <f ca="1">IF($R797=Lists!$R$3,TEXT(FORMULACIÓN!X797,"00,00%"),IF(FORMULACIÓN!X797=0,0,TEXT(FORMULACIÓN!X797,"##.###")))</f>
        <v/>
      </c>
      <c r="Z797" s="93"/>
      <c r="AA797" s="94"/>
      <c r="AB797" s="95"/>
      <c r="AC797" s="95"/>
      <c r="AD797" s="95"/>
      <c r="AE797" s="95"/>
      <c r="AF797" s="95"/>
      <c r="AG797" s="95"/>
      <c r="AH797" s="95"/>
      <c r="AI797" s="95"/>
      <c r="AJ797" s="95"/>
      <c r="AK797" s="95"/>
      <c r="AL797" s="95"/>
      <c r="AM797" s="95"/>
      <c r="BW797" s="1"/>
    </row>
    <row r="798" spans="1:75" s="32" customFormat="1" ht="15.6" hidden="1">
      <c r="A798" s="20" t="str">
        <f t="shared" si="12"/>
        <v/>
      </c>
      <c r="B798" s="153"/>
      <c r="C798" s="21"/>
      <c r="D798" s="20" t="str">
        <f>IFERROR(VLOOKUP(FORMULACIÓN!C798,Lists!$A$2:$B$6,2,FALSE),"")</f>
        <v/>
      </c>
      <c r="E798" s="21"/>
      <c r="F798" s="21"/>
      <c r="G798" s="21"/>
      <c r="H798" s="21"/>
      <c r="I798" s="47"/>
      <c r="J798" s="104"/>
      <c r="K798" s="47"/>
      <c r="L798" s="21"/>
      <c r="M798" s="125"/>
      <c r="N798" s="24"/>
      <c r="O798" s="21"/>
      <c r="P798" s="21"/>
      <c r="Q798" s="21"/>
      <c r="R798" s="21"/>
      <c r="S798" s="21"/>
      <c r="T798" s="21"/>
      <c r="U798" s="21"/>
      <c r="V798" s="21"/>
      <c r="W798" s="21"/>
      <c r="X798" s="21" t="str">
        <f ca="1">IFERROR(IF($T798=Lists!$S$2,SUM(FORMULACIÓN!U798:W798),IF(FORMULACIÓN!$T798=Lists!$S$3,SUM(FORMULACIÓN!V798:W798),IF(FORMULACIÓN!$T798=Lists!$S$4,AVERAGE(FORMULACIÓN!V798:W798),IF(FORMULACIÓN!$T798=Lists!$S$5,OFFSET(U798,0,COUNTA(V798:W798)),IF(FORMULACIÓN!$T798=Lists!$S$6,AVERAGE(V798:W798),""))))),"")</f>
        <v/>
      </c>
      <c r="Y798" s="20" t="str">
        <f ca="1">IF($R798=Lists!$R$3,TEXT(FORMULACIÓN!X798,"00,00%"),IF(FORMULACIÓN!X798=0,0,TEXT(FORMULACIÓN!X798,"##.###")))</f>
        <v/>
      </c>
      <c r="Z798" s="93"/>
      <c r="AA798" s="94"/>
      <c r="AB798" s="95"/>
      <c r="AC798" s="95"/>
      <c r="AD798" s="95"/>
      <c r="AE798" s="95"/>
      <c r="AF798" s="95"/>
      <c r="AG798" s="95"/>
      <c r="AH798" s="95"/>
      <c r="AI798" s="95"/>
      <c r="AJ798" s="95"/>
      <c r="AK798" s="95"/>
      <c r="AL798" s="95"/>
      <c r="AM798" s="95"/>
      <c r="BW798" s="1"/>
    </row>
    <row r="799" spans="1:75" s="32" customFormat="1" ht="15.6" hidden="1">
      <c r="A799" s="20" t="str">
        <f t="shared" si="12"/>
        <v/>
      </c>
      <c r="B799" s="153"/>
      <c r="C799" s="21"/>
      <c r="D799" s="20" t="str">
        <f>IFERROR(VLOOKUP(FORMULACIÓN!C799,Lists!$A$2:$B$6,2,FALSE),"")</f>
        <v/>
      </c>
      <c r="E799" s="21"/>
      <c r="F799" s="21"/>
      <c r="G799" s="21"/>
      <c r="H799" s="21"/>
      <c r="I799" s="47"/>
      <c r="J799" s="104"/>
      <c r="K799" s="47"/>
      <c r="L799" s="21"/>
      <c r="M799" s="125"/>
      <c r="N799" s="24"/>
      <c r="O799" s="21"/>
      <c r="P799" s="21"/>
      <c r="Q799" s="21"/>
      <c r="R799" s="21"/>
      <c r="S799" s="21"/>
      <c r="T799" s="21"/>
      <c r="U799" s="21"/>
      <c r="V799" s="21"/>
      <c r="W799" s="21"/>
      <c r="X799" s="21" t="str">
        <f ca="1">IFERROR(IF($T799=Lists!$S$2,SUM(FORMULACIÓN!U799:W799),IF(FORMULACIÓN!$T799=Lists!$S$3,SUM(FORMULACIÓN!V799:W799),IF(FORMULACIÓN!$T799=Lists!$S$4,AVERAGE(FORMULACIÓN!V799:W799),IF(FORMULACIÓN!$T799=Lists!$S$5,OFFSET(U799,0,COUNTA(V799:W799)),IF(FORMULACIÓN!$T799=Lists!$S$6,AVERAGE(V799:W799),""))))),"")</f>
        <v/>
      </c>
      <c r="Y799" s="20" t="str">
        <f ca="1">IF($R799=Lists!$R$3,TEXT(FORMULACIÓN!X799,"00,00%"),IF(FORMULACIÓN!X799=0,0,TEXT(FORMULACIÓN!X799,"##.###")))</f>
        <v/>
      </c>
      <c r="Z799" s="93"/>
      <c r="AA799" s="94"/>
      <c r="AB799" s="95"/>
      <c r="AC799" s="95"/>
      <c r="AD799" s="95"/>
      <c r="AE799" s="95"/>
      <c r="AF799" s="95"/>
      <c r="AG799" s="95"/>
      <c r="AH799" s="95"/>
      <c r="AI799" s="95"/>
      <c r="AJ799" s="95"/>
      <c r="AK799" s="95"/>
      <c r="AL799" s="95"/>
      <c r="AM799" s="95"/>
      <c r="BW799" s="1"/>
    </row>
    <row r="800" spans="1:75" s="32" customFormat="1" ht="15.6" hidden="1">
      <c r="A800" s="20" t="str">
        <f t="shared" si="12"/>
        <v/>
      </c>
      <c r="B800" s="153"/>
      <c r="C800" s="21"/>
      <c r="D800" s="20" t="str">
        <f>IFERROR(VLOOKUP(FORMULACIÓN!C800,Lists!$A$2:$B$6,2,FALSE),"")</f>
        <v/>
      </c>
      <c r="E800" s="21"/>
      <c r="F800" s="21"/>
      <c r="G800" s="21"/>
      <c r="H800" s="21"/>
      <c r="I800" s="47"/>
      <c r="J800" s="104"/>
      <c r="K800" s="47"/>
      <c r="L800" s="21"/>
      <c r="M800" s="125"/>
      <c r="N800" s="24"/>
      <c r="O800" s="21"/>
      <c r="P800" s="21"/>
      <c r="Q800" s="21"/>
      <c r="R800" s="21"/>
      <c r="S800" s="21"/>
      <c r="T800" s="21"/>
      <c r="U800" s="21"/>
      <c r="V800" s="21"/>
      <c r="W800" s="21"/>
      <c r="X800" s="21" t="str">
        <f ca="1">IFERROR(IF($T800=Lists!$S$2,SUM(FORMULACIÓN!U800:W800),IF(FORMULACIÓN!$T800=Lists!$S$3,SUM(FORMULACIÓN!V800:W800),IF(FORMULACIÓN!$T800=Lists!$S$4,AVERAGE(FORMULACIÓN!V800:W800),IF(FORMULACIÓN!$T800=Lists!$S$5,OFFSET(U800,0,COUNTA(V800:W800)),IF(FORMULACIÓN!$T800=Lists!$S$6,AVERAGE(V800:W800),""))))),"")</f>
        <v/>
      </c>
      <c r="Y800" s="20" t="str">
        <f ca="1">IF($R800=Lists!$R$3,TEXT(FORMULACIÓN!X800,"00,00%"),IF(FORMULACIÓN!X800=0,0,TEXT(FORMULACIÓN!X800,"##.###")))</f>
        <v/>
      </c>
      <c r="Z800" s="93"/>
      <c r="AA800" s="94"/>
      <c r="AB800" s="95"/>
      <c r="AC800" s="95"/>
      <c r="AD800" s="95"/>
      <c r="AE800" s="95"/>
      <c r="AF800" s="95"/>
      <c r="AG800" s="95"/>
      <c r="AH800" s="95"/>
      <c r="AI800" s="95"/>
      <c r="AJ800" s="95"/>
      <c r="AK800" s="95"/>
      <c r="AL800" s="95"/>
      <c r="AM800" s="95"/>
      <c r="BW800" s="1"/>
    </row>
    <row r="801" spans="1:75" s="32" customFormat="1" ht="15.6" hidden="1">
      <c r="A801" s="20" t="str">
        <f t="shared" si="12"/>
        <v/>
      </c>
      <c r="B801" s="153"/>
      <c r="C801" s="21"/>
      <c r="D801" s="20" t="str">
        <f>IFERROR(VLOOKUP(FORMULACIÓN!C801,Lists!$A$2:$B$6,2,FALSE),"")</f>
        <v/>
      </c>
      <c r="E801" s="21"/>
      <c r="F801" s="21"/>
      <c r="G801" s="21"/>
      <c r="H801" s="21"/>
      <c r="I801" s="47"/>
      <c r="J801" s="104"/>
      <c r="K801" s="47"/>
      <c r="L801" s="21"/>
      <c r="M801" s="125"/>
      <c r="N801" s="24"/>
      <c r="O801" s="21"/>
      <c r="P801" s="21"/>
      <c r="Q801" s="21"/>
      <c r="R801" s="21"/>
      <c r="S801" s="21"/>
      <c r="T801" s="21"/>
      <c r="U801" s="21"/>
      <c r="V801" s="21"/>
      <c r="W801" s="21"/>
      <c r="X801" s="21" t="str">
        <f ca="1">IFERROR(IF($T801=Lists!$S$2,SUM(FORMULACIÓN!U801:W801),IF(FORMULACIÓN!$T801=Lists!$S$3,SUM(FORMULACIÓN!V801:W801),IF(FORMULACIÓN!$T801=Lists!$S$4,AVERAGE(FORMULACIÓN!V801:W801),IF(FORMULACIÓN!$T801=Lists!$S$5,OFFSET(U801,0,COUNTA(V801:W801)),IF(FORMULACIÓN!$T801=Lists!$S$6,AVERAGE(V801:W801),""))))),"")</f>
        <v/>
      </c>
      <c r="Y801" s="20" t="str">
        <f ca="1">IF($R801=Lists!$R$3,TEXT(FORMULACIÓN!X801,"00,00%"),IF(FORMULACIÓN!X801=0,0,TEXT(FORMULACIÓN!X801,"##.###")))</f>
        <v/>
      </c>
      <c r="Z801" s="93"/>
      <c r="AA801" s="94"/>
      <c r="AB801" s="95"/>
      <c r="AC801" s="95"/>
      <c r="AD801" s="95"/>
      <c r="AE801" s="95"/>
      <c r="AF801" s="95"/>
      <c r="AG801" s="95"/>
      <c r="AH801" s="95"/>
      <c r="AI801" s="95"/>
      <c r="AJ801" s="95"/>
      <c r="AK801" s="95"/>
      <c r="AL801" s="95"/>
      <c r="AM801" s="95"/>
      <c r="BW801" s="1"/>
    </row>
    <row r="802" spans="1:75" s="32" customFormat="1" ht="15.6" hidden="1">
      <c r="A802" s="20" t="str">
        <f t="shared" si="12"/>
        <v/>
      </c>
      <c r="B802" s="153"/>
      <c r="C802" s="21"/>
      <c r="D802" s="20" t="str">
        <f>IFERROR(VLOOKUP(FORMULACIÓN!C802,Lists!$A$2:$B$6,2,FALSE),"")</f>
        <v/>
      </c>
      <c r="E802" s="21"/>
      <c r="F802" s="21"/>
      <c r="G802" s="21"/>
      <c r="H802" s="21"/>
      <c r="I802" s="47"/>
      <c r="J802" s="104"/>
      <c r="K802" s="47"/>
      <c r="L802" s="21"/>
      <c r="M802" s="125"/>
      <c r="N802" s="24"/>
      <c r="O802" s="21"/>
      <c r="P802" s="21"/>
      <c r="Q802" s="21"/>
      <c r="R802" s="21"/>
      <c r="S802" s="21"/>
      <c r="T802" s="21"/>
      <c r="U802" s="21"/>
      <c r="V802" s="21"/>
      <c r="W802" s="21"/>
      <c r="X802" s="21" t="str">
        <f ca="1">IFERROR(IF($T802=Lists!$S$2,SUM(FORMULACIÓN!U802:W802),IF(FORMULACIÓN!$T802=Lists!$S$3,SUM(FORMULACIÓN!V802:W802),IF(FORMULACIÓN!$T802=Lists!$S$4,AVERAGE(FORMULACIÓN!V802:W802),IF(FORMULACIÓN!$T802=Lists!$S$5,OFFSET(U802,0,COUNTA(V802:W802)),IF(FORMULACIÓN!$T802=Lists!$S$6,AVERAGE(V802:W802),""))))),"")</f>
        <v/>
      </c>
      <c r="Y802" s="20" t="str">
        <f ca="1">IF($R802=Lists!$R$3,TEXT(FORMULACIÓN!X802,"00,00%"),IF(FORMULACIÓN!X802=0,0,TEXT(FORMULACIÓN!X802,"##.###")))</f>
        <v/>
      </c>
      <c r="Z802" s="93"/>
      <c r="AA802" s="94"/>
      <c r="AB802" s="95"/>
      <c r="AC802" s="95"/>
      <c r="AD802" s="95"/>
      <c r="AE802" s="95"/>
      <c r="AF802" s="95"/>
      <c r="AG802" s="95"/>
      <c r="AH802" s="95"/>
      <c r="AI802" s="95"/>
      <c r="AJ802" s="95"/>
      <c r="AK802" s="95"/>
      <c r="AL802" s="95"/>
      <c r="AM802" s="95"/>
      <c r="BW802" s="1"/>
    </row>
    <row r="803" spans="1:75" s="32" customFormat="1" ht="15.6" hidden="1">
      <c r="A803" s="20" t="str">
        <f t="shared" si="12"/>
        <v/>
      </c>
      <c r="B803" s="153"/>
      <c r="C803" s="21"/>
      <c r="D803" s="20" t="str">
        <f>IFERROR(VLOOKUP(FORMULACIÓN!C803,Lists!$A$2:$B$6,2,FALSE),"")</f>
        <v/>
      </c>
      <c r="E803" s="21"/>
      <c r="F803" s="21"/>
      <c r="G803" s="21"/>
      <c r="H803" s="21"/>
      <c r="I803" s="47"/>
      <c r="J803" s="104"/>
      <c r="K803" s="47"/>
      <c r="L803" s="21"/>
      <c r="M803" s="125"/>
      <c r="N803" s="24"/>
      <c r="O803" s="21"/>
      <c r="P803" s="21"/>
      <c r="Q803" s="21"/>
      <c r="R803" s="21"/>
      <c r="S803" s="21"/>
      <c r="T803" s="21"/>
      <c r="U803" s="21"/>
      <c r="V803" s="21"/>
      <c r="W803" s="21"/>
      <c r="X803" s="21" t="str">
        <f ca="1">IFERROR(IF($T803=Lists!$S$2,SUM(FORMULACIÓN!U803:W803),IF(FORMULACIÓN!$T803=Lists!$S$3,SUM(FORMULACIÓN!V803:W803),IF(FORMULACIÓN!$T803=Lists!$S$4,AVERAGE(FORMULACIÓN!V803:W803),IF(FORMULACIÓN!$T803=Lists!$S$5,OFFSET(U803,0,COUNTA(V803:W803)),IF(FORMULACIÓN!$T803=Lists!$S$6,AVERAGE(V803:W803),""))))),"")</f>
        <v/>
      </c>
      <c r="Y803" s="20" t="str">
        <f ca="1">IF($R803=Lists!$R$3,TEXT(FORMULACIÓN!X803,"00,00%"),IF(FORMULACIÓN!X803=0,0,TEXT(FORMULACIÓN!X803,"##.###")))</f>
        <v/>
      </c>
      <c r="Z803" s="93"/>
      <c r="AA803" s="94"/>
      <c r="AB803" s="95"/>
      <c r="AC803" s="95"/>
      <c r="AD803" s="95"/>
      <c r="AE803" s="95"/>
      <c r="AF803" s="95"/>
      <c r="AG803" s="95"/>
      <c r="AH803" s="95"/>
      <c r="AI803" s="95"/>
      <c r="AJ803" s="95"/>
      <c r="AK803" s="95"/>
      <c r="AL803" s="95"/>
      <c r="AM803" s="95"/>
      <c r="BW803" s="1"/>
    </row>
    <row r="804" spans="1:75" s="32" customFormat="1" ht="15.6" hidden="1">
      <c r="A804" s="20" t="str">
        <f t="shared" si="12"/>
        <v/>
      </c>
      <c r="B804" s="153"/>
      <c r="C804" s="21"/>
      <c r="D804" s="20" t="str">
        <f>IFERROR(VLOOKUP(FORMULACIÓN!C804,Lists!$A$2:$B$6,2,FALSE),"")</f>
        <v/>
      </c>
      <c r="E804" s="21"/>
      <c r="F804" s="21"/>
      <c r="G804" s="21"/>
      <c r="H804" s="21"/>
      <c r="I804" s="47"/>
      <c r="J804" s="104"/>
      <c r="K804" s="47"/>
      <c r="L804" s="21"/>
      <c r="M804" s="125"/>
      <c r="N804" s="24"/>
      <c r="O804" s="21"/>
      <c r="P804" s="21"/>
      <c r="Q804" s="21"/>
      <c r="R804" s="21"/>
      <c r="S804" s="21"/>
      <c r="T804" s="21"/>
      <c r="U804" s="21"/>
      <c r="V804" s="21"/>
      <c r="W804" s="21"/>
      <c r="X804" s="21" t="str">
        <f ca="1">IFERROR(IF($T804=Lists!$S$2,SUM(FORMULACIÓN!U804:W804),IF(FORMULACIÓN!$T804=Lists!$S$3,SUM(FORMULACIÓN!V804:W804),IF(FORMULACIÓN!$T804=Lists!$S$4,AVERAGE(FORMULACIÓN!V804:W804),IF(FORMULACIÓN!$T804=Lists!$S$5,OFFSET(U804,0,COUNTA(V804:W804)),IF(FORMULACIÓN!$T804=Lists!$S$6,AVERAGE(V804:W804),""))))),"")</f>
        <v/>
      </c>
      <c r="Y804" s="20" t="str">
        <f ca="1">IF($R804=Lists!$R$3,TEXT(FORMULACIÓN!X804,"00,00%"),IF(FORMULACIÓN!X804=0,0,TEXT(FORMULACIÓN!X804,"##.###")))</f>
        <v/>
      </c>
      <c r="Z804" s="93"/>
      <c r="AA804" s="94"/>
      <c r="AB804" s="95"/>
      <c r="AC804" s="95"/>
      <c r="AD804" s="95"/>
      <c r="AE804" s="95"/>
      <c r="AF804" s="95"/>
      <c r="AG804" s="95"/>
      <c r="AH804" s="95"/>
      <c r="AI804" s="95"/>
      <c r="AJ804" s="95"/>
      <c r="AK804" s="95"/>
      <c r="AL804" s="95"/>
      <c r="AM804" s="95"/>
      <c r="BW804" s="1"/>
    </row>
    <row r="805" spans="1:75" s="32" customFormat="1" ht="15.6" hidden="1">
      <c r="A805" s="20" t="str">
        <f t="shared" si="12"/>
        <v/>
      </c>
      <c r="B805" s="153"/>
      <c r="C805" s="21"/>
      <c r="D805" s="20" t="str">
        <f>IFERROR(VLOOKUP(FORMULACIÓN!C805,Lists!$A$2:$B$6,2,FALSE),"")</f>
        <v/>
      </c>
      <c r="E805" s="21"/>
      <c r="F805" s="21"/>
      <c r="G805" s="21"/>
      <c r="H805" s="21"/>
      <c r="I805" s="47"/>
      <c r="J805" s="104"/>
      <c r="K805" s="47"/>
      <c r="L805" s="21"/>
      <c r="M805" s="125"/>
      <c r="N805" s="24"/>
      <c r="O805" s="21"/>
      <c r="P805" s="21"/>
      <c r="Q805" s="21"/>
      <c r="R805" s="21"/>
      <c r="S805" s="21"/>
      <c r="T805" s="21"/>
      <c r="U805" s="21"/>
      <c r="V805" s="21"/>
      <c r="W805" s="21"/>
      <c r="X805" s="21" t="str">
        <f ca="1">IFERROR(IF($T805=Lists!$S$2,SUM(FORMULACIÓN!U805:W805),IF(FORMULACIÓN!$T805=Lists!$S$3,SUM(FORMULACIÓN!V805:W805),IF(FORMULACIÓN!$T805=Lists!$S$4,AVERAGE(FORMULACIÓN!V805:W805),IF(FORMULACIÓN!$T805=Lists!$S$5,OFFSET(U805,0,COUNTA(V805:W805)),IF(FORMULACIÓN!$T805=Lists!$S$6,AVERAGE(V805:W805),""))))),"")</f>
        <v/>
      </c>
      <c r="Y805" s="20" t="str">
        <f ca="1">IF($R805=Lists!$R$3,TEXT(FORMULACIÓN!X805,"00,00%"),IF(FORMULACIÓN!X805=0,0,TEXT(FORMULACIÓN!X805,"##.###")))</f>
        <v/>
      </c>
      <c r="Z805" s="93"/>
      <c r="AA805" s="94"/>
      <c r="AB805" s="95"/>
      <c r="AC805" s="95"/>
      <c r="AD805" s="95"/>
      <c r="AE805" s="95"/>
      <c r="AF805" s="95"/>
      <c r="AG805" s="95"/>
      <c r="AH805" s="95"/>
      <c r="AI805" s="95"/>
      <c r="AJ805" s="95"/>
      <c r="AK805" s="95"/>
      <c r="AL805" s="95"/>
      <c r="AM805" s="95"/>
      <c r="BW805" s="1"/>
    </row>
    <row r="806" spans="1:75" s="32" customFormat="1" ht="15.6" hidden="1">
      <c r="A806" s="20" t="str">
        <f t="shared" si="12"/>
        <v/>
      </c>
      <c r="B806" s="153"/>
      <c r="C806" s="21"/>
      <c r="D806" s="20" t="str">
        <f>IFERROR(VLOOKUP(FORMULACIÓN!C806,Lists!$A$2:$B$6,2,FALSE),"")</f>
        <v/>
      </c>
      <c r="E806" s="21"/>
      <c r="F806" s="21"/>
      <c r="G806" s="21"/>
      <c r="H806" s="21"/>
      <c r="I806" s="47"/>
      <c r="J806" s="104"/>
      <c r="K806" s="47"/>
      <c r="L806" s="21"/>
      <c r="M806" s="125"/>
      <c r="N806" s="24"/>
      <c r="O806" s="21"/>
      <c r="P806" s="21"/>
      <c r="Q806" s="21"/>
      <c r="R806" s="21"/>
      <c r="S806" s="21"/>
      <c r="T806" s="21"/>
      <c r="U806" s="21"/>
      <c r="V806" s="21"/>
      <c r="W806" s="21"/>
      <c r="X806" s="21" t="str">
        <f ca="1">IFERROR(IF($T806=Lists!$S$2,SUM(FORMULACIÓN!U806:W806),IF(FORMULACIÓN!$T806=Lists!$S$3,SUM(FORMULACIÓN!V806:W806),IF(FORMULACIÓN!$T806=Lists!$S$4,AVERAGE(FORMULACIÓN!V806:W806),IF(FORMULACIÓN!$T806=Lists!$S$5,OFFSET(U806,0,COUNTA(V806:W806)),IF(FORMULACIÓN!$T806=Lists!$S$6,AVERAGE(V806:W806),""))))),"")</f>
        <v/>
      </c>
      <c r="Y806" s="20" t="str">
        <f ca="1">IF($R806=Lists!$R$3,TEXT(FORMULACIÓN!X806,"00,00%"),IF(FORMULACIÓN!X806=0,0,TEXT(FORMULACIÓN!X806,"##.###")))</f>
        <v/>
      </c>
      <c r="Z806" s="93"/>
      <c r="AA806" s="94"/>
      <c r="AB806" s="95"/>
      <c r="AC806" s="95"/>
      <c r="AD806" s="95"/>
      <c r="AE806" s="95"/>
      <c r="AF806" s="95"/>
      <c r="AG806" s="95"/>
      <c r="AH806" s="95"/>
      <c r="AI806" s="95"/>
      <c r="AJ806" s="95"/>
      <c r="AK806" s="95"/>
      <c r="AL806" s="95"/>
      <c r="AM806" s="95"/>
      <c r="BW806" s="1"/>
    </row>
    <row r="807" spans="1:75" s="32" customFormat="1" ht="15.6" hidden="1">
      <c r="A807" s="20" t="str">
        <f t="shared" si="12"/>
        <v/>
      </c>
      <c r="B807" s="153"/>
      <c r="C807" s="21"/>
      <c r="D807" s="20" t="str">
        <f>IFERROR(VLOOKUP(FORMULACIÓN!C807,Lists!$A$2:$B$6,2,FALSE),"")</f>
        <v/>
      </c>
      <c r="E807" s="21"/>
      <c r="F807" s="21"/>
      <c r="G807" s="21"/>
      <c r="H807" s="21"/>
      <c r="I807" s="47"/>
      <c r="J807" s="104"/>
      <c r="K807" s="47"/>
      <c r="L807" s="21"/>
      <c r="M807" s="125"/>
      <c r="N807" s="24"/>
      <c r="O807" s="21"/>
      <c r="P807" s="21"/>
      <c r="Q807" s="21"/>
      <c r="R807" s="21"/>
      <c r="S807" s="21"/>
      <c r="T807" s="21"/>
      <c r="U807" s="21"/>
      <c r="V807" s="21"/>
      <c r="W807" s="21"/>
      <c r="X807" s="21" t="str">
        <f ca="1">IFERROR(IF($T807=Lists!$S$2,SUM(FORMULACIÓN!U807:W807),IF(FORMULACIÓN!$T807=Lists!$S$3,SUM(FORMULACIÓN!V807:W807),IF(FORMULACIÓN!$T807=Lists!$S$4,AVERAGE(FORMULACIÓN!V807:W807),IF(FORMULACIÓN!$T807=Lists!$S$5,OFFSET(U807,0,COUNTA(V807:W807)),IF(FORMULACIÓN!$T807=Lists!$S$6,AVERAGE(V807:W807),""))))),"")</f>
        <v/>
      </c>
      <c r="Y807" s="20" t="str">
        <f ca="1">IF($R807=Lists!$R$3,TEXT(FORMULACIÓN!X807,"00,00%"),IF(FORMULACIÓN!X807=0,0,TEXT(FORMULACIÓN!X807,"##.###")))</f>
        <v/>
      </c>
      <c r="Z807" s="93"/>
      <c r="AA807" s="94"/>
      <c r="AB807" s="95"/>
      <c r="AC807" s="95"/>
      <c r="AD807" s="95"/>
      <c r="AE807" s="95"/>
      <c r="AF807" s="95"/>
      <c r="AG807" s="95"/>
      <c r="AH807" s="95"/>
      <c r="AI807" s="95"/>
      <c r="AJ807" s="95"/>
      <c r="AK807" s="95"/>
      <c r="AL807" s="95"/>
      <c r="AM807" s="95"/>
      <c r="BW807" s="1"/>
    </row>
    <row r="808" spans="1:75" s="32" customFormat="1" ht="15.6" hidden="1">
      <c r="A808" s="20" t="str">
        <f t="shared" si="12"/>
        <v/>
      </c>
      <c r="B808" s="153"/>
      <c r="C808" s="21"/>
      <c r="D808" s="20" t="str">
        <f>IFERROR(VLOOKUP(FORMULACIÓN!C808,Lists!$A$2:$B$6,2,FALSE),"")</f>
        <v/>
      </c>
      <c r="E808" s="21"/>
      <c r="F808" s="21"/>
      <c r="G808" s="21"/>
      <c r="H808" s="21"/>
      <c r="I808" s="47"/>
      <c r="J808" s="104"/>
      <c r="K808" s="47"/>
      <c r="L808" s="21"/>
      <c r="M808" s="125"/>
      <c r="N808" s="24"/>
      <c r="O808" s="21"/>
      <c r="P808" s="21"/>
      <c r="Q808" s="21"/>
      <c r="R808" s="21"/>
      <c r="S808" s="21"/>
      <c r="T808" s="21"/>
      <c r="U808" s="21"/>
      <c r="V808" s="21"/>
      <c r="W808" s="21"/>
      <c r="X808" s="21" t="str">
        <f ca="1">IFERROR(IF($T808=Lists!$S$2,SUM(FORMULACIÓN!U808:W808),IF(FORMULACIÓN!$T808=Lists!$S$3,SUM(FORMULACIÓN!V808:W808),IF(FORMULACIÓN!$T808=Lists!$S$4,AVERAGE(FORMULACIÓN!V808:W808),IF(FORMULACIÓN!$T808=Lists!$S$5,OFFSET(U808,0,COUNTA(V808:W808)),IF(FORMULACIÓN!$T808=Lists!$S$6,AVERAGE(V808:W808),""))))),"")</f>
        <v/>
      </c>
      <c r="Y808" s="20" t="str">
        <f ca="1">IF($R808=Lists!$R$3,TEXT(FORMULACIÓN!X808,"00,00%"),IF(FORMULACIÓN!X808=0,0,TEXT(FORMULACIÓN!X808,"##.###")))</f>
        <v/>
      </c>
      <c r="Z808" s="93"/>
      <c r="AA808" s="94"/>
      <c r="AB808" s="95"/>
      <c r="AC808" s="95"/>
      <c r="AD808" s="95"/>
      <c r="AE808" s="95"/>
      <c r="AF808" s="95"/>
      <c r="AG808" s="95"/>
      <c r="AH808" s="95"/>
      <c r="AI808" s="95"/>
      <c r="AJ808" s="95"/>
      <c r="AK808" s="95"/>
      <c r="AL808" s="95"/>
      <c r="AM808" s="95"/>
      <c r="BW808" s="1"/>
    </row>
    <row r="809" spans="1:75" s="32" customFormat="1" ht="15.6" hidden="1">
      <c r="A809" s="20" t="str">
        <f t="shared" si="12"/>
        <v/>
      </c>
      <c r="B809" s="153"/>
      <c r="C809" s="21"/>
      <c r="D809" s="20" t="str">
        <f>IFERROR(VLOOKUP(FORMULACIÓN!C809,Lists!$A$2:$B$6,2,FALSE),"")</f>
        <v/>
      </c>
      <c r="E809" s="21"/>
      <c r="F809" s="21"/>
      <c r="G809" s="21"/>
      <c r="H809" s="21"/>
      <c r="I809" s="47"/>
      <c r="J809" s="104"/>
      <c r="K809" s="47"/>
      <c r="L809" s="21"/>
      <c r="M809" s="125"/>
      <c r="N809" s="24"/>
      <c r="O809" s="21"/>
      <c r="P809" s="21"/>
      <c r="Q809" s="21"/>
      <c r="R809" s="21"/>
      <c r="S809" s="21"/>
      <c r="T809" s="21"/>
      <c r="U809" s="21"/>
      <c r="V809" s="21"/>
      <c r="W809" s="21"/>
      <c r="X809" s="21" t="str">
        <f ca="1">IFERROR(IF($T809=Lists!$S$2,SUM(FORMULACIÓN!U809:W809),IF(FORMULACIÓN!$T809=Lists!$S$3,SUM(FORMULACIÓN!V809:W809),IF(FORMULACIÓN!$T809=Lists!$S$4,AVERAGE(FORMULACIÓN!V809:W809),IF(FORMULACIÓN!$T809=Lists!$S$5,OFFSET(U809,0,COUNTA(V809:W809)),IF(FORMULACIÓN!$T809=Lists!$S$6,AVERAGE(V809:W809),""))))),"")</f>
        <v/>
      </c>
      <c r="Y809" s="20" t="str">
        <f ca="1">IF($R809=Lists!$R$3,TEXT(FORMULACIÓN!X809,"00,00%"),IF(FORMULACIÓN!X809=0,0,TEXT(FORMULACIÓN!X809,"##.###")))</f>
        <v/>
      </c>
      <c r="Z809" s="93"/>
      <c r="AA809" s="94"/>
      <c r="AB809" s="95"/>
      <c r="AC809" s="95"/>
      <c r="AD809" s="95"/>
      <c r="AE809" s="95"/>
      <c r="AF809" s="95"/>
      <c r="AG809" s="95"/>
      <c r="AH809" s="95"/>
      <c r="AI809" s="95"/>
      <c r="AJ809" s="95"/>
      <c r="AK809" s="95"/>
      <c r="AL809" s="95"/>
      <c r="AM809" s="95"/>
      <c r="BW809" s="1"/>
    </row>
    <row r="810" spans="1:75" s="32" customFormat="1" ht="15.6" hidden="1">
      <c r="A810" s="20" t="str">
        <f t="shared" si="12"/>
        <v/>
      </c>
      <c r="B810" s="153"/>
      <c r="C810" s="21"/>
      <c r="D810" s="20" t="str">
        <f>IFERROR(VLOOKUP(FORMULACIÓN!C810,Lists!$A$2:$B$6,2,FALSE),"")</f>
        <v/>
      </c>
      <c r="E810" s="21"/>
      <c r="F810" s="21"/>
      <c r="G810" s="21"/>
      <c r="H810" s="21"/>
      <c r="I810" s="47"/>
      <c r="J810" s="104"/>
      <c r="K810" s="47"/>
      <c r="L810" s="21"/>
      <c r="M810" s="125"/>
      <c r="N810" s="24"/>
      <c r="O810" s="21"/>
      <c r="P810" s="21"/>
      <c r="Q810" s="21"/>
      <c r="R810" s="21"/>
      <c r="S810" s="21"/>
      <c r="T810" s="21"/>
      <c r="U810" s="21"/>
      <c r="V810" s="21"/>
      <c r="W810" s="21"/>
      <c r="X810" s="21" t="str">
        <f ca="1">IFERROR(IF($T810=Lists!$S$2,SUM(FORMULACIÓN!U810:W810),IF(FORMULACIÓN!$T810=Lists!$S$3,SUM(FORMULACIÓN!V810:W810),IF(FORMULACIÓN!$T810=Lists!$S$4,AVERAGE(FORMULACIÓN!V810:W810),IF(FORMULACIÓN!$T810=Lists!$S$5,OFFSET(U810,0,COUNTA(V810:W810)),IF(FORMULACIÓN!$T810=Lists!$S$6,AVERAGE(V810:W810),""))))),"")</f>
        <v/>
      </c>
      <c r="Y810" s="20" t="str">
        <f ca="1">IF($R810=Lists!$R$3,TEXT(FORMULACIÓN!X810,"00,00%"),IF(FORMULACIÓN!X810=0,0,TEXT(FORMULACIÓN!X810,"##.###")))</f>
        <v/>
      </c>
      <c r="Z810" s="93"/>
      <c r="AA810" s="94"/>
      <c r="AB810" s="95"/>
      <c r="AC810" s="95"/>
      <c r="AD810" s="95"/>
      <c r="AE810" s="95"/>
      <c r="AF810" s="95"/>
      <c r="AG810" s="95"/>
      <c r="AH810" s="95"/>
      <c r="AI810" s="95"/>
      <c r="AJ810" s="95"/>
      <c r="AK810" s="95"/>
      <c r="AL810" s="95"/>
      <c r="AM810" s="95"/>
      <c r="BW810" s="1"/>
    </row>
    <row r="811" spans="1:75" s="32" customFormat="1" ht="15.6" hidden="1">
      <c r="A811" s="20" t="str">
        <f t="shared" si="12"/>
        <v/>
      </c>
      <c r="B811" s="153"/>
      <c r="C811" s="21"/>
      <c r="D811" s="20" t="str">
        <f>IFERROR(VLOOKUP(FORMULACIÓN!C811,Lists!$A$2:$B$6,2,FALSE),"")</f>
        <v/>
      </c>
      <c r="E811" s="21"/>
      <c r="F811" s="21"/>
      <c r="G811" s="21"/>
      <c r="H811" s="21"/>
      <c r="I811" s="47"/>
      <c r="J811" s="104"/>
      <c r="K811" s="47"/>
      <c r="L811" s="21"/>
      <c r="M811" s="125"/>
      <c r="N811" s="24"/>
      <c r="O811" s="21"/>
      <c r="P811" s="21"/>
      <c r="Q811" s="21"/>
      <c r="R811" s="21"/>
      <c r="S811" s="21"/>
      <c r="T811" s="21"/>
      <c r="U811" s="21"/>
      <c r="V811" s="21"/>
      <c r="W811" s="21"/>
      <c r="X811" s="21" t="str">
        <f ca="1">IFERROR(IF($T811=Lists!$S$2,SUM(FORMULACIÓN!U811:W811),IF(FORMULACIÓN!$T811=Lists!$S$3,SUM(FORMULACIÓN!V811:W811),IF(FORMULACIÓN!$T811=Lists!$S$4,AVERAGE(FORMULACIÓN!V811:W811),IF(FORMULACIÓN!$T811=Lists!$S$5,OFFSET(U811,0,COUNTA(V811:W811)),IF(FORMULACIÓN!$T811=Lists!$S$6,AVERAGE(V811:W811),""))))),"")</f>
        <v/>
      </c>
      <c r="Y811" s="20" t="str">
        <f ca="1">IF($R811=Lists!$R$3,TEXT(FORMULACIÓN!X811,"00,00%"),IF(FORMULACIÓN!X811=0,0,TEXT(FORMULACIÓN!X811,"##.###")))</f>
        <v/>
      </c>
      <c r="Z811" s="93"/>
      <c r="AA811" s="94"/>
      <c r="AB811" s="95"/>
      <c r="AC811" s="95"/>
      <c r="AD811" s="95"/>
      <c r="AE811" s="95"/>
      <c r="AF811" s="95"/>
      <c r="AG811" s="95"/>
      <c r="AH811" s="95"/>
      <c r="AI811" s="95"/>
      <c r="AJ811" s="95"/>
      <c r="AK811" s="95"/>
      <c r="AL811" s="95"/>
      <c r="AM811" s="95"/>
      <c r="BW811" s="1"/>
    </row>
    <row r="812" spans="1:75" s="32" customFormat="1" ht="15.6" hidden="1">
      <c r="A812" s="20" t="str">
        <f t="shared" si="12"/>
        <v/>
      </c>
      <c r="B812" s="153"/>
      <c r="C812" s="21"/>
      <c r="D812" s="20" t="str">
        <f>IFERROR(VLOOKUP(FORMULACIÓN!C812,Lists!$A$2:$B$6,2,FALSE),"")</f>
        <v/>
      </c>
      <c r="E812" s="21"/>
      <c r="F812" s="21"/>
      <c r="G812" s="21"/>
      <c r="H812" s="21"/>
      <c r="I812" s="47"/>
      <c r="J812" s="104"/>
      <c r="K812" s="47"/>
      <c r="L812" s="21"/>
      <c r="M812" s="125"/>
      <c r="N812" s="24"/>
      <c r="O812" s="21"/>
      <c r="P812" s="21"/>
      <c r="Q812" s="21"/>
      <c r="R812" s="21"/>
      <c r="S812" s="21"/>
      <c r="T812" s="21"/>
      <c r="U812" s="21"/>
      <c r="V812" s="21"/>
      <c r="W812" s="21"/>
      <c r="X812" s="21" t="str">
        <f ca="1">IFERROR(IF($T812=Lists!$S$2,SUM(FORMULACIÓN!U812:W812),IF(FORMULACIÓN!$T812=Lists!$S$3,SUM(FORMULACIÓN!V812:W812),IF(FORMULACIÓN!$T812=Lists!$S$4,AVERAGE(FORMULACIÓN!V812:W812),IF(FORMULACIÓN!$T812=Lists!$S$5,OFFSET(U812,0,COUNTA(V812:W812)),IF(FORMULACIÓN!$T812=Lists!$S$6,AVERAGE(V812:W812),""))))),"")</f>
        <v/>
      </c>
      <c r="Y812" s="20" t="str">
        <f ca="1">IF($R812=Lists!$R$3,TEXT(FORMULACIÓN!X812,"00,00%"),IF(FORMULACIÓN!X812=0,0,TEXT(FORMULACIÓN!X812,"##.###")))</f>
        <v/>
      </c>
      <c r="Z812" s="93"/>
      <c r="AA812" s="94"/>
      <c r="AB812" s="95"/>
      <c r="AC812" s="95"/>
      <c r="AD812" s="95"/>
      <c r="AE812" s="95"/>
      <c r="AF812" s="95"/>
      <c r="AG812" s="95"/>
      <c r="AH812" s="95"/>
      <c r="AI812" s="95"/>
      <c r="AJ812" s="95"/>
      <c r="AK812" s="95"/>
      <c r="AL812" s="95"/>
      <c r="AM812" s="95"/>
      <c r="BW812" s="1"/>
    </row>
    <row r="813" spans="1:75" s="32" customFormat="1" ht="15.6" hidden="1">
      <c r="A813" s="20" t="str">
        <f t="shared" si="12"/>
        <v/>
      </c>
      <c r="B813" s="153"/>
      <c r="C813" s="21"/>
      <c r="D813" s="20" t="str">
        <f>IFERROR(VLOOKUP(FORMULACIÓN!C813,Lists!$A$2:$B$6,2,FALSE),"")</f>
        <v/>
      </c>
      <c r="E813" s="21"/>
      <c r="F813" s="21"/>
      <c r="G813" s="21"/>
      <c r="H813" s="21"/>
      <c r="I813" s="47"/>
      <c r="J813" s="104"/>
      <c r="K813" s="47"/>
      <c r="L813" s="21"/>
      <c r="M813" s="125"/>
      <c r="N813" s="24"/>
      <c r="O813" s="21"/>
      <c r="P813" s="21"/>
      <c r="Q813" s="21"/>
      <c r="R813" s="21"/>
      <c r="S813" s="21"/>
      <c r="T813" s="21"/>
      <c r="U813" s="21"/>
      <c r="V813" s="21"/>
      <c r="W813" s="21"/>
      <c r="X813" s="21" t="str">
        <f ca="1">IFERROR(IF($T813=Lists!$S$2,SUM(FORMULACIÓN!U813:W813),IF(FORMULACIÓN!$T813=Lists!$S$3,SUM(FORMULACIÓN!V813:W813),IF(FORMULACIÓN!$T813=Lists!$S$4,AVERAGE(FORMULACIÓN!V813:W813),IF(FORMULACIÓN!$T813=Lists!$S$5,OFFSET(U813,0,COUNTA(V813:W813)),IF(FORMULACIÓN!$T813=Lists!$S$6,AVERAGE(V813:W813),""))))),"")</f>
        <v/>
      </c>
      <c r="Y813" s="20" t="str">
        <f ca="1">IF($R813=Lists!$R$3,TEXT(FORMULACIÓN!X813,"00,00%"),IF(FORMULACIÓN!X813=0,0,TEXT(FORMULACIÓN!X813,"##.###")))</f>
        <v/>
      </c>
      <c r="Z813" s="93"/>
      <c r="AA813" s="94"/>
      <c r="AB813" s="95"/>
      <c r="AC813" s="95"/>
      <c r="AD813" s="95"/>
      <c r="AE813" s="95"/>
      <c r="AF813" s="95"/>
      <c r="AG813" s="95"/>
      <c r="AH813" s="95"/>
      <c r="AI813" s="95"/>
      <c r="AJ813" s="95"/>
      <c r="AK813" s="95"/>
      <c r="AL813" s="95"/>
      <c r="AM813" s="95"/>
      <c r="BW813" s="1"/>
    </row>
    <row r="814" spans="1:75" s="32" customFormat="1" ht="15.6" hidden="1">
      <c r="A814" s="20" t="str">
        <f t="shared" si="12"/>
        <v/>
      </c>
      <c r="B814" s="153"/>
      <c r="C814" s="21"/>
      <c r="D814" s="20" t="str">
        <f>IFERROR(VLOOKUP(FORMULACIÓN!C814,Lists!$A$2:$B$6,2,FALSE),"")</f>
        <v/>
      </c>
      <c r="E814" s="21"/>
      <c r="F814" s="21"/>
      <c r="G814" s="21"/>
      <c r="H814" s="21"/>
      <c r="I814" s="47"/>
      <c r="J814" s="104"/>
      <c r="K814" s="47"/>
      <c r="L814" s="21"/>
      <c r="M814" s="125"/>
      <c r="N814" s="24"/>
      <c r="O814" s="21"/>
      <c r="P814" s="21"/>
      <c r="Q814" s="21"/>
      <c r="R814" s="21"/>
      <c r="S814" s="21"/>
      <c r="T814" s="21"/>
      <c r="U814" s="21"/>
      <c r="V814" s="21"/>
      <c r="W814" s="21"/>
      <c r="X814" s="21" t="str">
        <f ca="1">IFERROR(IF($T814=Lists!$S$2,SUM(FORMULACIÓN!U814:W814),IF(FORMULACIÓN!$T814=Lists!$S$3,SUM(FORMULACIÓN!V814:W814),IF(FORMULACIÓN!$T814=Lists!$S$4,AVERAGE(FORMULACIÓN!V814:W814),IF(FORMULACIÓN!$T814=Lists!$S$5,OFFSET(U814,0,COUNTA(V814:W814)),IF(FORMULACIÓN!$T814=Lists!$S$6,AVERAGE(V814:W814),""))))),"")</f>
        <v/>
      </c>
      <c r="Y814" s="20" t="str">
        <f ca="1">IF($R814=Lists!$R$3,TEXT(FORMULACIÓN!X814,"00,00%"),IF(FORMULACIÓN!X814=0,0,TEXT(FORMULACIÓN!X814,"##.###")))</f>
        <v/>
      </c>
      <c r="Z814" s="93"/>
      <c r="AA814" s="94"/>
      <c r="AB814" s="95"/>
      <c r="AC814" s="95"/>
      <c r="AD814" s="95"/>
      <c r="AE814" s="95"/>
      <c r="AF814" s="95"/>
      <c r="AG814" s="95"/>
      <c r="AH814" s="95"/>
      <c r="AI814" s="95"/>
      <c r="AJ814" s="95"/>
      <c r="AK814" s="95"/>
      <c r="AL814" s="95"/>
      <c r="AM814" s="95"/>
      <c r="BW814" s="1"/>
    </row>
    <row r="815" spans="1:75" s="32" customFormat="1" ht="15.6" hidden="1">
      <c r="A815" s="20" t="str">
        <f t="shared" si="12"/>
        <v/>
      </c>
      <c r="B815" s="153"/>
      <c r="C815" s="21"/>
      <c r="D815" s="20" t="str">
        <f>IFERROR(VLOOKUP(FORMULACIÓN!C815,Lists!$A$2:$B$6,2,FALSE),"")</f>
        <v/>
      </c>
      <c r="E815" s="21"/>
      <c r="F815" s="21"/>
      <c r="G815" s="21"/>
      <c r="H815" s="21"/>
      <c r="I815" s="47"/>
      <c r="J815" s="104"/>
      <c r="K815" s="47"/>
      <c r="L815" s="21"/>
      <c r="M815" s="125"/>
      <c r="N815" s="24"/>
      <c r="O815" s="21"/>
      <c r="P815" s="21"/>
      <c r="Q815" s="21"/>
      <c r="R815" s="21"/>
      <c r="S815" s="21"/>
      <c r="T815" s="21"/>
      <c r="U815" s="21"/>
      <c r="V815" s="21"/>
      <c r="W815" s="21"/>
      <c r="X815" s="21" t="str">
        <f ca="1">IFERROR(IF($T815=Lists!$S$2,SUM(FORMULACIÓN!U815:W815),IF(FORMULACIÓN!$T815=Lists!$S$3,SUM(FORMULACIÓN!V815:W815),IF(FORMULACIÓN!$T815=Lists!$S$4,AVERAGE(FORMULACIÓN!V815:W815),IF(FORMULACIÓN!$T815=Lists!$S$5,OFFSET(U815,0,COUNTA(V815:W815)),IF(FORMULACIÓN!$T815=Lists!$S$6,AVERAGE(V815:W815),""))))),"")</f>
        <v/>
      </c>
      <c r="Y815" s="20" t="str">
        <f ca="1">IF($R815=Lists!$R$3,TEXT(FORMULACIÓN!X815,"00,00%"),IF(FORMULACIÓN!X815=0,0,TEXT(FORMULACIÓN!X815,"##.###")))</f>
        <v/>
      </c>
      <c r="Z815" s="93"/>
      <c r="AA815" s="94"/>
      <c r="AB815" s="95"/>
      <c r="AC815" s="95"/>
      <c r="AD815" s="95"/>
      <c r="AE815" s="95"/>
      <c r="AF815" s="95"/>
      <c r="AG815" s="95"/>
      <c r="AH815" s="95"/>
      <c r="AI815" s="95"/>
      <c r="AJ815" s="95"/>
      <c r="AK815" s="95"/>
      <c r="AL815" s="95"/>
      <c r="AM815" s="95"/>
      <c r="BW815" s="1"/>
    </row>
    <row r="816" spans="1:75" s="32" customFormat="1" ht="15.6" hidden="1">
      <c r="A816" s="20" t="str">
        <f t="shared" si="12"/>
        <v/>
      </c>
      <c r="B816" s="153"/>
      <c r="C816" s="21"/>
      <c r="D816" s="20" t="str">
        <f>IFERROR(VLOOKUP(FORMULACIÓN!C816,Lists!$A$2:$B$6,2,FALSE),"")</f>
        <v/>
      </c>
      <c r="E816" s="21"/>
      <c r="F816" s="21"/>
      <c r="G816" s="21"/>
      <c r="H816" s="21"/>
      <c r="I816" s="47"/>
      <c r="J816" s="104"/>
      <c r="K816" s="47"/>
      <c r="L816" s="21"/>
      <c r="M816" s="125"/>
      <c r="N816" s="24"/>
      <c r="O816" s="21"/>
      <c r="P816" s="21"/>
      <c r="Q816" s="21"/>
      <c r="R816" s="21"/>
      <c r="S816" s="21"/>
      <c r="T816" s="21"/>
      <c r="U816" s="21"/>
      <c r="V816" s="21"/>
      <c r="W816" s="21"/>
      <c r="X816" s="21" t="str">
        <f ca="1">IFERROR(IF($T816=Lists!$S$2,SUM(FORMULACIÓN!U816:W816),IF(FORMULACIÓN!$T816=Lists!$S$3,SUM(FORMULACIÓN!V816:W816),IF(FORMULACIÓN!$T816=Lists!$S$4,AVERAGE(FORMULACIÓN!V816:W816),IF(FORMULACIÓN!$T816=Lists!$S$5,OFFSET(U816,0,COUNTA(V816:W816)),IF(FORMULACIÓN!$T816=Lists!$S$6,AVERAGE(V816:W816),""))))),"")</f>
        <v/>
      </c>
      <c r="Y816" s="20" t="str">
        <f ca="1">IF($R816=Lists!$R$3,TEXT(FORMULACIÓN!X816,"00,00%"),IF(FORMULACIÓN!X816=0,0,TEXT(FORMULACIÓN!X816,"##.###")))</f>
        <v/>
      </c>
      <c r="Z816" s="93"/>
      <c r="AA816" s="94"/>
      <c r="AB816" s="95"/>
      <c r="AC816" s="95"/>
      <c r="AD816" s="95"/>
      <c r="AE816" s="95"/>
      <c r="AF816" s="95"/>
      <c r="AG816" s="95"/>
      <c r="AH816" s="95"/>
      <c r="AI816" s="95"/>
      <c r="AJ816" s="95"/>
      <c r="AK816" s="95"/>
      <c r="AL816" s="95"/>
      <c r="AM816" s="95"/>
      <c r="BW816" s="1"/>
    </row>
    <row r="817" spans="1:75" s="32" customFormat="1" ht="15.6" hidden="1">
      <c r="A817" s="20" t="str">
        <f t="shared" si="12"/>
        <v/>
      </c>
      <c r="B817" s="153"/>
      <c r="C817" s="21"/>
      <c r="D817" s="20" t="str">
        <f>IFERROR(VLOOKUP(FORMULACIÓN!C817,Lists!$A$2:$B$6,2,FALSE),"")</f>
        <v/>
      </c>
      <c r="E817" s="21"/>
      <c r="F817" s="21"/>
      <c r="G817" s="21"/>
      <c r="H817" s="21"/>
      <c r="I817" s="47"/>
      <c r="J817" s="104"/>
      <c r="K817" s="47"/>
      <c r="L817" s="21"/>
      <c r="M817" s="125"/>
      <c r="N817" s="24"/>
      <c r="O817" s="21"/>
      <c r="P817" s="21"/>
      <c r="Q817" s="21"/>
      <c r="R817" s="21"/>
      <c r="S817" s="21"/>
      <c r="T817" s="21"/>
      <c r="U817" s="21"/>
      <c r="V817" s="21"/>
      <c r="W817" s="21"/>
      <c r="X817" s="21" t="str">
        <f ca="1">IFERROR(IF($T817=Lists!$S$2,SUM(FORMULACIÓN!U817:W817),IF(FORMULACIÓN!$T817=Lists!$S$3,SUM(FORMULACIÓN!V817:W817),IF(FORMULACIÓN!$T817=Lists!$S$4,AVERAGE(FORMULACIÓN!V817:W817),IF(FORMULACIÓN!$T817=Lists!$S$5,OFFSET(U817,0,COUNTA(V817:W817)),IF(FORMULACIÓN!$T817=Lists!$S$6,AVERAGE(V817:W817),""))))),"")</f>
        <v/>
      </c>
      <c r="Y817" s="20" t="str">
        <f ca="1">IF($R817=Lists!$R$3,TEXT(FORMULACIÓN!X817,"00,00%"),IF(FORMULACIÓN!X817=0,0,TEXT(FORMULACIÓN!X817,"##.###")))</f>
        <v/>
      </c>
      <c r="Z817" s="93"/>
      <c r="AA817" s="94"/>
      <c r="AB817" s="95"/>
      <c r="AC817" s="95"/>
      <c r="AD817" s="95"/>
      <c r="AE817" s="95"/>
      <c r="AF817" s="95"/>
      <c r="AG817" s="95"/>
      <c r="AH817" s="95"/>
      <c r="AI817" s="95"/>
      <c r="AJ817" s="95"/>
      <c r="AK817" s="95"/>
      <c r="AL817" s="95"/>
      <c r="AM817" s="95"/>
      <c r="BW817" s="1"/>
    </row>
    <row r="818" spans="1:75" s="32" customFormat="1" ht="15.6" hidden="1">
      <c r="A818" s="20" t="str">
        <f t="shared" si="12"/>
        <v/>
      </c>
      <c r="B818" s="153"/>
      <c r="C818" s="21"/>
      <c r="D818" s="20" t="str">
        <f>IFERROR(VLOOKUP(FORMULACIÓN!C818,Lists!$A$2:$B$6,2,FALSE),"")</f>
        <v/>
      </c>
      <c r="E818" s="21"/>
      <c r="F818" s="21"/>
      <c r="G818" s="21"/>
      <c r="H818" s="21"/>
      <c r="I818" s="47"/>
      <c r="J818" s="104"/>
      <c r="K818" s="47"/>
      <c r="L818" s="21"/>
      <c r="M818" s="125"/>
      <c r="N818" s="24"/>
      <c r="O818" s="21"/>
      <c r="P818" s="21"/>
      <c r="Q818" s="21"/>
      <c r="R818" s="21"/>
      <c r="S818" s="21"/>
      <c r="T818" s="21"/>
      <c r="U818" s="21"/>
      <c r="V818" s="21"/>
      <c r="W818" s="21"/>
      <c r="X818" s="21" t="str">
        <f ca="1">IFERROR(IF($T818=Lists!$S$2,SUM(FORMULACIÓN!U818:W818),IF(FORMULACIÓN!$T818=Lists!$S$3,SUM(FORMULACIÓN!V818:W818),IF(FORMULACIÓN!$T818=Lists!$S$4,AVERAGE(FORMULACIÓN!V818:W818),IF(FORMULACIÓN!$T818=Lists!$S$5,OFFSET(U818,0,COUNTA(V818:W818)),IF(FORMULACIÓN!$T818=Lists!$S$6,AVERAGE(V818:W818),""))))),"")</f>
        <v/>
      </c>
      <c r="Y818" s="20" t="str">
        <f ca="1">IF($R818=Lists!$R$3,TEXT(FORMULACIÓN!X818,"00,00%"),IF(FORMULACIÓN!X818=0,0,TEXT(FORMULACIÓN!X818,"##.###")))</f>
        <v/>
      </c>
      <c r="Z818" s="93"/>
      <c r="AA818" s="94"/>
      <c r="AB818" s="95"/>
      <c r="AC818" s="95"/>
      <c r="AD818" s="95"/>
      <c r="AE818" s="95"/>
      <c r="AF818" s="95"/>
      <c r="AG818" s="95"/>
      <c r="AH818" s="95"/>
      <c r="AI818" s="95"/>
      <c r="AJ818" s="95"/>
      <c r="AK818" s="95"/>
      <c r="AL818" s="95"/>
      <c r="AM818" s="95"/>
      <c r="BW818" s="1"/>
    </row>
    <row r="819" spans="1:75" s="32" customFormat="1" ht="15.6" hidden="1">
      <c r="A819" s="20" t="str">
        <f t="shared" si="12"/>
        <v/>
      </c>
      <c r="B819" s="153"/>
      <c r="C819" s="21"/>
      <c r="D819" s="20" t="str">
        <f>IFERROR(VLOOKUP(FORMULACIÓN!C819,Lists!$A$2:$B$6,2,FALSE),"")</f>
        <v/>
      </c>
      <c r="E819" s="21"/>
      <c r="F819" s="21"/>
      <c r="G819" s="21"/>
      <c r="H819" s="21"/>
      <c r="I819" s="47"/>
      <c r="J819" s="104"/>
      <c r="K819" s="47"/>
      <c r="L819" s="21"/>
      <c r="M819" s="125"/>
      <c r="N819" s="24"/>
      <c r="O819" s="21"/>
      <c r="P819" s="21"/>
      <c r="Q819" s="21"/>
      <c r="R819" s="21"/>
      <c r="S819" s="21"/>
      <c r="T819" s="21"/>
      <c r="U819" s="21"/>
      <c r="V819" s="21"/>
      <c r="W819" s="21"/>
      <c r="X819" s="21" t="str">
        <f ca="1">IFERROR(IF($T819=Lists!$S$2,SUM(FORMULACIÓN!U819:W819),IF(FORMULACIÓN!$T819=Lists!$S$3,SUM(FORMULACIÓN!V819:W819),IF(FORMULACIÓN!$T819=Lists!$S$4,AVERAGE(FORMULACIÓN!V819:W819),IF(FORMULACIÓN!$T819=Lists!$S$5,OFFSET(U819,0,COUNTA(V819:W819)),IF(FORMULACIÓN!$T819=Lists!$S$6,AVERAGE(V819:W819),""))))),"")</f>
        <v/>
      </c>
      <c r="Y819" s="20" t="str">
        <f ca="1">IF($R819=Lists!$R$3,TEXT(FORMULACIÓN!X819,"00,00%"),IF(FORMULACIÓN!X819=0,0,TEXT(FORMULACIÓN!X819,"##.###")))</f>
        <v/>
      </c>
      <c r="Z819" s="93"/>
      <c r="AA819" s="94"/>
      <c r="AB819" s="95"/>
      <c r="AC819" s="95"/>
      <c r="AD819" s="95"/>
      <c r="AE819" s="95"/>
      <c r="AF819" s="95"/>
      <c r="AG819" s="95"/>
      <c r="AH819" s="95"/>
      <c r="AI819" s="95"/>
      <c r="AJ819" s="95"/>
      <c r="AK819" s="95"/>
      <c r="AL819" s="95"/>
      <c r="AM819" s="95"/>
      <c r="BW819" s="1"/>
    </row>
    <row r="820" spans="1:75" s="32" customFormat="1" ht="15.6" hidden="1">
      <c r="A820" s="20" t="str">
        <f t="shared" si="12"/>
        <v/>
      </c>
      <c r="B820" s="153"/>
      <c r="C820" s="21"/>
      <c r="D820" s="20" t="str">
        <f>IFERROR(VLOOKUP(FORMULACIÓN!C820,Lists!$A$2:$B$6,2,FALSE),"")</f>
        <v/>
      </c>
      <c r="E820" s="21"/>
      <c r="F820" s="21"/>
      <c r="G820" s="21"/>
      <c r="H820" s="21"/>
      <c r="I820" s="47"/>
      <c r="J820" s="104"/>
      <c r="K820" s="47"/>
      <c r="L820" s="21"/>
      <c r="M820" s="125"/>
      <c r="N820" s="24"/>
      <c r="O820" s="21"/>
      <c r="P820" s="21"/>
      <c r="Q820" s="21"/>
      <c r="R820" s="21"/>
      <c r="S820" s="21"/>
      <c r="T820" s="21"/>
      <c r="U820" s="21"/>
      <c r="V820" s="21"/>
      <c r="W820" s="21"/>
      <c r="X820" s="21" t="str">
        <f ca="1">IFERROR(IF($T820=Lists!$S$2,SUM(FORMULACIÓN!U820:W820),IF(FORMULACIÓN!$T820=Lists!$S$3,SUM(FORMULACIÓN!V820:W820),IF(FORMULACIÓN!$T820=Lists!$S$4,AVERAGE(FORMULACIÓN!V820:W820),IF(FORMULACIÓN!$T820=Lists!$S$5,OFFSET(U820,0,COUNTA(V820:W820)),IF(FORMULACIÓN!$T820=Lists!$S$6,AVERAGE(V820:W820),""))))),"")</f>
        <v/>
      </c>
      <c r="Y820" s="20" t="str">
        <f ca="1">IF($R820=Lists!$R$3,TEXT(FORMULACIÓN!X820,"00,00%"),IF(FORMULACIÓN!X820=0,0,TEXT(FORMULACIÓN!X820,"##.###")))</f>
        <v/>
      </c>
      <c r="Z820" s="93"/>
      <c r="AA820" s="94"/>
      <c r="AB820" s="95"/>
      <c r="AC820" s="95"/>
      <c r="AD820" s="95"/>
      <c r="AE820" s="95"/>
      <c r="AF820" s="95"/>
      <c r="AG820" s="95"/>
      <c r="AH820" s="95"/>
      <c r="AI820" s="95"/>
      <c r="AJ820" s="95"/>
      <c r="AK820" s="95"/>
      <c r="AL820" s="95"/>
      <c r="AM820" s="95"/>
      <c r="BW820" s="1"/>
    </row>
    <row r="821" spans="1:75" s="32" customFormat="1" ht="15.6" hidden="1">
      <c r="A821" s="20" t="str">
        <f t="shared" si="12"/>
        <v/>
      </c>
      <c r="B821" s="153"/>
      <c r="C821" s="21"/>
      <c r="D821" s="20" t="str">
        <f>IFERROR(VLOOKUP(FORMULACIÓN!C821,Lists!$A$2:$B$6,2,FALSE),"")</f>
        <v/>
      </c>
      <c r="E821" s="21"/>
      <c r="F821" s="21"/>
      <c r="G821" s="21"/>
      <c r="H821" s="21"/>
      <c r="I821" s="47"/>
      <c r="J821" s="104"/>
      <c r="K821" s="47"/>
      <c r="L821" s="21"/>
      <c r="M821" s="125"/>
      <c r="N821" s="24"/>
      <c r="O821" s="21"/>
      <c r="P821" s="21"/>
      <c r="Q821" s="21"/>
      <c r="R821" s="21"/>
      <c r="S821" s="21"/>
      <c r="T821" s="21"/>
      <c r="U821" s="21"/>
      <c r="V821" s="21"/>
      <c r="W821" s="21"/>
      <c r="X821" s="21" t="str">
        <f ca="1">IFERROR(IF($T821=Lists!$S$2,SUM(FORMULACIÓN!U821:W821),IF(FORMULACIÓN!$T821=Lists!$S$3,SUM(FORMULACIÓN!V821:W821),IF(FORMULACIÓN!$T821=Lists!$S$4,AVERAGE(FORMULACIÓN!V821:W821),IF(FORMULACIÓN!$T821=Lists!$S$5,OFFSET(U821,0,COUNTA(V821:W821)),IF(FORMULACIÓN!$T821=Lists!$S$6,AVERAGE(V821:W821),""))))),"")</f>
        <v/>
      </c>
      <c r="Y821" s="20" t="str">
        <f ca="1">IF($R821=Lists!$R$3,TEXT(FORMULACIÓN!X821,"00,00%"),IF(FORMULACIÓN!X821=0,0,TEXT(FORMULACIÓN!X821,"##.###")))</f>
        <v/>
      </c>
      <c r="Z821" s="93"/>
      <c r="AA821" s="94"/>
      <c r="AB821" s="95"/>
      <c r="AC821" s="95"/>
      <c r="AD821" s="95"/>
      <c r="AE821" s="95"/>
      <c r="AF821" s="95"/>
      <c r="AG821" s="95"/>
      <c r="AH821" s="95"/>
      <c r="AI821" s="95"/>
      <c r="AJ821" s="95"/>
      <c r="AK821" s="95"/>
      <c r="AL821" s="95"/>
      <c r="AM821" s="95"/>
      <c r="BW821" s="1"/>
    </row>
    <row r="822" spans="1:75" s="32" customFormat="1" ht="15.6" hidden="1">
      <c r="A822" s="20" t="str">
        <f t="shared" si="12"/>
        <v/>
      </c>
      <c r="B822" s="153"/>
      <c r="C822" s="21"/>
      <c r="D822" s="20" t="str">
        <f>IFERROR(VLOOKUP(FORMULACIÓN!C822,Lists!$A$2:$B$6,2,FALSE),"")</f>
        <v/>
      </c>
      <c r="E822" s="21"/>
      <c r="F822" s="21"/>
      <c r="G822" s="21"/>
      <c r="H822" s="21"/>
      <c r="I822" s="47"/>
      <c r="J822" s="104"/>
      <c r="K822" s="47"/>
      <c r="L822" s="21"/>
      <c r="M822" s="125"/>
      <c r="N822" s="24"/>
      <c r="O822" s="21"/>
      <c r="P822" s="21"/>
      <c r="Q822" s="21"/>
      <c r="R822" s="21"/>
      <c r="S822" s="21"/>
      <c r="T822" s="21"/>
      <c r="U822" s="21"/>
      <c r="V822" s="21"/>
      <c r="W822" s="21"/>
      <c r="X822" s="21" t="str">
        <f ca="1">IFERROR(IF($T822=Lists!$S$2,SUM(FORMULACIÓN!U822:W822),IF(FORMULACIÓN!$T822=Lists!$S$3,SUM(FORMULACIÓN!V822:W822),IF(FORMULACIÓN!$T822=Lists!$S$4,AVERAGE(FORMULACIÓN!V822:W822),IF(FORMULACIÓN!$T822=Lists!$S$5,OFFSET(U822,0,COUNTA(V822:W822)),IF(FORMULACIÓN!$T822=Lists!$S$6,AVERAGE(V822:W822),""))))),"")</f>
        <v/>
      </c>
      <c r="Y822" s="20" t="str">
        <f ca="1">IF($R822=Lists!$R$3,TEXT(FORMULACIÓN!X822,"00,00%"),IF(FORMULACIÓN!X822=0,0,TEXT(FORMULACIÓN!X822,"##.###")))</f>
        <v/>
      </c>
      <c r="Z822" s="93"/>
      <c r="AA822" s="94"/>
      <c r="AB822" s="95"/>
      <c r="AC822" s="95"/>
      <c r="AD822" s="95"/>
      <c r="AE822" s="95"/>
      <c r="AF822" s="95"/>
      <c r="AG822" s="95"/>
      <c r="AH822" s="95"/>
      <c r="AI822" s="95"/>
      <c r="AJ822" s="95"/>
      <c r="AK822" s="95"/>
      <c r="AL822" s="95"/>
      <c r="AM822" s="95"/>
      <c r="BW822" s="1"/>
    </row>
    <row r="823" spans="1:75" s="32" customFormat="1" ht="15.6" hidden="1">
      <c r="A823" s="20" t="str">
        <f t="shared" si="12"/>
        <v/>
      </c>
      <c r="B823" s="153"/>
      <c r="C823" s="21"/>
      <c r="D823" s="20" t="str">
        <f>IFERROR(VLOOKUP(FORMULACIÓN!C823,Lists!$A$2:$B$6,2,FALSE),"")</f>
        <v/>
      </c>
      <c r="E823" s="21"/>
      <c r="F823" s="21"/>
      <c r="G823" s="21"/>
      <c r="H823" s="21"/>
      <c r="I823" s="47"/>
      <c r="J823" s="104"/>
      <c r="K823" s="47"/>
      <c r="L823" s="21"/>
      <c r="M823" s="125"/>
      <c r="N823" s="24"/>
      <c r="O823" s="21"/>
      <c r="P823" s="21"/>
      <c r="Q823" s="21"/>
      <c r="R823" s="21"/>
      <c r="S823" s="21"/>
      <c r="T823" s="21"/>
      <c r="U823" s="21"/>
      <c r="V823" s="21"/>
      <c r="W823" s="21"/>
      <c r="X823" s="21" t="str">
        <f ca="1">IFERROR(IF($T823=Lists!$S$2,SUM(FORMULACIÓN!U823:W823),IF(FORMULACIÓN!$T823=Lists!$S$3,SUM(FORMULACIÓN!V823:W823),IF(FORMULACIÓN!$T823=Lists!$S$4,AVERAGE(FORMULACIÓN!V823:W823),IF(FORMULACIÓN!$T823=Lists!$S$5,OFFSET(U823,0,COUNTA(V823:W823)),IF(FORMULACIÓN!$T823=Lists!$S$6,AVERAGE(V823:W823),""))))),"")</f>
        <v/>
      </c>
      <c r="Y823" s="20" t="str">
        <f ca="1">IF($R823=Lists!$R$3,TEXT(FORMULACIÓN!X823,"00,00%"),IF(FORMULACIÓN!X823=0,0,TEXT(FORMULACIÓN!X823,"##.###")))</f>
        <v/>
      </c>
      <c r="Z823" s="93"/>
      <c r="AA823" s="94"/>
      <c r="AB823" s="95"/>
      <c r="AC823" s="95"/>
      <c r="AD823" s="95"/>
      <c r="AE823" s="95"/>
      <c r="AF823" s="95"/>
      <c r="AG823" s="95"/>
      <c r="AH823" s="95"/>
      <c r="AI823" s="95"/>
      <c r="AJ823" s="95"/>
      <c r="AK823" s="95"/>
      <c r="AL823" s="95"/>
      <c r="AM823" s="95"/>
      <c r="BW823" s="1"/>
    </row>
    <row r="824" spans="1:75" s="32" customFormat="1" ht="15.6" hidden="1">
      <c r="A824" s="20" t="str">
        <f t="shared" si="12"/>
        <v/>
      </c>
      <c r="B824" s="153"/>
      <c r="C824" s="21"/>
      <c r="D824" s="20" t="str">
        <f>IFERROR(VLOOKUP(FORMULACIÓN!C824,Lists!$A$2:$B$6,2,FALSE),"")</f>
        <v/>
      </c>
      <c r="E824" s="21"/>
      <c r="F824" s="21"/>
      <c r="G824" s="21"/>
      <c r="H824" s="21"/>
      <c r="I824" s="47"/>
      <c r="J824" s="104"/>
      <c r="K824" s="47"/>
      <c r="L824" s="21"/>
      <c r="M824" s="125"/>
      <c r="N824" s="24"/>
      <c r="O824" s="21"/>
      <c r="P824" s="21"/>
      <c r="Q824" s="21"/>
      <c r="R824" s="21"/>
      <c r="S824" s="21"/>
      <c r="T824" s="21"/>
      <c r="U824" s="21"/>
      <c r="V824" s="21"/>
      <c r="W824" s="21"/>
      <c r="X824" s="21" t="str">
        <f ca="1">IFERROR(IF($T824=Lists!$S$2,SUM(FORMULACIÓN!U824:W824),IF(FORMULACIÓN!$T824=Lists!$S$3,SUM(FORMULACIÓN!V824:W824),IF(FORMULACIÓN!$T824=Lists!$S$4,AVERAGE(FORMULACIÓN!V824:W824),IF(FORMULACIÓN!$T824=Lists!$S$5,OFFSET(U824,0,COUNTA(V824:W824)),IF(FORMULACIÓN!$T824=Lists!$S$6,AVERAGE(V824:W824),""))))),"")</f>
        <v/>
      </c>
      <c r="Y824" s="20" t="str">
        <f ca="1">IF($R824=Lists!$R$3,TEXT(FORMULACIÓN!X824,"00,00%"),IF(FORMULACIÓN!X824=0,0,TEXT(FORMULACIÓN!X824,"##.###")))</f>
        <v/>
      </c>
      <c r="Z824" s="93"/>
      <c r="AA824" s="94"/>
      <c r="AB824" s="95"/>
      <c r="AC824" s="95"/>
      <c r="AD824" s="95"/>
      <c r="AE824" s="95"/>
      <c r="AF824" s="95"/>
      <c r="AG824" s="95"/>
      <c r="AH824" s="95"/>
      <c r="AI824" s="95"/>
      <c r="AJ824" s="95"/>
      <c r="AK824" s="95"/>
      <c r="AL824" s="95"/>
      <c r="AM824" s="95"/>
      <c r="BW824" s="1"/>
    </row>
    <row r="825" spans="1:75" s="32" customFormat="1" ht="15.6" hidden="1">
      <c r="A825" s="20" t="str">
        <f t="shared" si="12"/>
        <v/>
      </c>
      <c r="B825" s="153"/>
      <c r="C825" s="21"/>
      <c r="D825" s="20" t="str">
        <f>IFERROR(VLOOKUP(FORMULACIÓN!C825,Lists!$A$2:$B$6,2,FALSE),"")</f>
        <v/>
      </c>
      <c r="E825" s="21"/>
      <c r="F825" s="21"/>
      <c r="G825" s="21"/>
      <c r="H825" s="21"/>
      <c r="I825" s="47"/>
      <c r="J825" s="104"/>
      <c r="K825" s="47"/>
      <c r="L825" s="21"/>
      <c r="M825" s="125"/>
      <c r="N825" s="24"/>
      <c r="O825" s="21"/>
      <c r="P825" s="21"/>
      <c r="Q825" s="21"/>
      <c r="R825" s="21"/>
      <c r="S825" s="21"/>
      <c r="T825" s="21"/>
      <c r="U825" s="21"/>
      <c r="V825" s="21"/>
      <c r="W825" s="21"/>
      <c r="X825" s="21" t="str">
        <f ca="1">IFERROR(IF($T825=Lists!$S$2,SUM(FORMULACIÓN!U825:W825),IF(FORMULACIÓN!$T825=Lists!$S$3,SUM(FORMULACIÓN!V825:W825),IF(FORMULACIÓN!$T825=Lists!$S$4,AVERAGE(FORMULACIÓN!V825:W825),IF(FORMULACIÓN!$T825=Lists!$S$5,OFFSET(U825,0,COUNTA(V825:W825)),IF(FORMULACIÓN!$T825=Lists!$S$6,AVERAGE(V825:W825),""))))),"")</f>
        <v/>
      </c>
      <c r="Y825" s="20" t="str">
        <f ca="1">IF($R825=Lists!$R$3,TEXT(FORMULACIÓN!X825,"00,00%"),IF(FORMULACIÓN!X825=0,0,TEXT(FORMULACIÓN!X825,"##.###")))</f>
        <v/>
      </c>
      <c r="Z825" s="93"/>
      <c r="AA825" s="94"/>
      <c r="AB825" s="95"/>
      <c r="AC825" s="95"/>
      <c r="AD825" s="95"/>
      <c r="AE825" s="95"/>
      <c r="AF825" s="95"/>
      <c r="AG825" s="95"/>
      <c r="AH825" s="95"/>
      <c r="AI825" s="95"/>
      <c r="AJ825" s="95"/>
      <c r="AK825" s="95"/>
      <c r="AL825" s="95"/>
      <c r="AM825" s="95"/>
      <c r="BW825" s="1"/>
    </row>
    <row r="826" spans="1:75" s="32" customFormat="1" ht="15.6" hidden="1">
      <c r="A826" s="20" t="str">
        <f t="shared" si="12"/>
        <v/>
      </c>
      <c r="B826" s="153"/>
      <c r="C826" s="21"/>
      <c r="D826" s="20" t="str">
        <f>IFERROR(VLOOKUP(FORMULACIÓN!C826,Lists!$A$2:$B$6,2,FALSE),"")</f>
        <v/>
      </c>
      <c r="E826" s="21"/>
      <c r="F826" s="21"/>
      <c r="G826" s="21"/>
      <c r="H826" s="21"/>
      <c r="I826" s="47"/>
      <c r="J826" s="104"/>
      <c r="K826" s="47"/>
      <c r="L826" s="21"/>
      <c r="M826" s="125"/>
      <c r="N826" s="24"/>
      <c r="O826" s="21"/>
      <c r="P826" s="21"/>
      <c r="Q826" s="21"/>
      <c r="R826" s="21"/>
      <c r="S826" s="21"/>
      <c r="T826" s="21"/>
      <c r="U826" s="21"/>
      <c r="V826" s="21"/>
      <c r="W826" s="21"/>
      <c r="X826" s="21" t="str">
        <f ca="1">IFERROR(IF($T826=Lists!$S$2,SUM(FORMULACIÓN!U826:W826),IF(FORMULACIÓN!$T826=Lists!$S$3,SUM(FORMULACIÓN!V826:W826),IF(FORMULACIÓN!$T826=Lists!$S$4,AVERAGE(FORMULACIÓN!V826:W826),IF(FORMULACIÓN!$T826=Lists!$S$5,OFFSET(U826,0,COUNTA(V826:W826)),IF(FORMULACIÓN!$T826=Lists!$S$6,AVERAGE(V826:W826),""))))),"")</f>
        <v/>
      </c>
      <c r="Y826" s="20" t="str">
        <f ca="1">IF($R826=Lists!$R$3,TEXT(FORMULACIÓN!X826,"00,00%"),IF(FORMULACIÓN!X826=0,0,TEXT(FORMULACIÓN!X826,"##.###")))</f>
        <v/>
      </c>
      <c r="Z826" s="93"/>
      <c r="AA826" s="94"/>
      <c r="AB826" s="95"/>
      <c r="AC826" s="95"/>
      <c r="AD826" s="95"/>
      <c r="AE826" s="95"/>
      <c r="AF826" s="95"/>
      <c r="AG826" s="95"/>
      <c r="AH826" s="95"/>
      <c r="AI826" s="95"/>
      <c r="AJ826" s="95"/>
      <c r="AK826" s="95"/>
      <c r="AL826" s="95"/>
      <c r="AM826" s="95"/>
      <c r="BW826" s="1"/>
    </row>
    <row r="827" spans="1:75" s="32" customFormat="1" ht="15.6" hidden="1">
      <c r="A827" s="20" t="str">
        <f t="shared" si="12"/>
        <v/>
      </c>
      <c r="B827" s="153"/>
      <c r="C827" s="21"/>
      <c r="D827" s="20" t="str">
        <f>IFERROR(VLOOKUP(FORMULACIÓN!C827,Lists!$A$2:$B$6,2,FALSE),"")</f>
        <v/>
      </c>
      <c r="E827" s="21"/>
      <c r="F827" s="21"/>
      <c r="G827" s="21"/>
      <c r="H827" s="21"/>
      <c r="I827" s="47"/>
      <c r="J827" s="104"/>
      <c r="K827" s="47"/>
      <c r="L827" s="21"/>
      <c r="M827" s="125"/>
      <c r="N827" s="24"/>
      <c r="O827" s="21"/>
      <c r="P827" s="21"/>
      <c r="Q827" s="21"/>
      <c r="R827" s="21"/>
      <c r="S827" s="21"/>
      <c r="T827" s="21"/>
      <c r="U827" s="21"/>
      <c r="V827" s="21"/>
      <c r="W827" s="21"/>
      <c r="X827" s="21" t="str">
        <f ca="1">IFERROR(IF($T827=Lists!$S$2,SUM(FORMULACIÓN!U827:W827),IF(FORMULACIÓN!$T827=Lists!$S$3,SUM(FORMULACIÓN!V827:W827),IF(FORMULACIÓN!$T827=Lists!$S$4,AVERAGE(FORMULACIÓN!V827:W827),IF(FORMULACIÓN!$T827=Lists!$S$5,OFFSET(U827,0,COUNTA(V827:W827)),IF(FORMULACIÓN!$T827=Lists!$S$6,AVERAGE(V827:W827),""))))),"")</f>
        <v/>
      </c>
      <c r="Y827" s="20" t="str">
        <f ca="1">IF($R827=Lists!$R$3,TEXT(FORMULACIÓN!X827,"00,00%"),IF(FORMULACIÓN!X827=0,0,TEXT(FORMULACIÓN!X827,"##.###")))</f>
        <v/>
      </c>
      <c r="Z827" s="93"/>
      <c r="AA827" s="94"/>
      <c r="AB827" s="95"/>
      <c r="AC827" s="95"/>
      <c r="AD827" s="95"/>
      <c r="AE827" s="95"/>
      <c r="AF827" s="95"/>
      <c r="AG827" s="95"/>
      <c r="AH827" s="95"/>
      <c r="AI827" s="95"/>
      <c r="AJ827" s="95"/>
      <c r="AK827" s="95"/>
      <c r="AL827" s="95"/>
      <c r="AM827" s="95"/>
      <c r="BW827" s="1"/>
    </row>
    <row r="828" spans="1:75" s="32" customFormat="1" ht="15.6" hidden="1">
      <c r="A828" s="20" t="str">
        <f t="shared" si="12"/>
        <v/>
      </c>
      <c r="B828" s="153"/>
      <c r="C828" s="21"/>
      <c r="D828" s="20" t="str">
        <f>IFERROR(VLOOKUP(FORMULACIÓN!C828,Lists!$A$2:$B$6,2,FALSE),"")</f>
        <v/>
      </c>
      <c r="E828" s="21"/>
      <c r="F828" s="21"/>
      <c r="G828" s="21"/>
      <c r="H828" s="21"/>
      <c r="I828" s="47"/>
      <c r="J828" s="104"/>
      <c r="K828" s="47"/>
      <c r="L828" s="21"/>
      <c r="M828" s="125"/>
      <c r="N828" s="24"/>
      <c r="O828" s="21"/>
      <c r="P828" s="21"/>
      <c r="Q828" s="21"/>
      <c r="R828" s="21"/>
      <c r="S828" s="21"/>
      <c r="T828" s="21"/>
      <c r="U828" s="21"/>
      <c r="V828" s="21"/>
      <c r="W828" s="21"/>
      <c r="X828" s="21" t="str">
        <f ca="1">IFERROR(IF($T828=Lists!$S$2,SUM(FORMULACIÓN!U828:W828),IF(FORMULACIÓN!$T828=Lists!$S$3,SUM(FORMULACIÓN!V828:W828),IF(FORMULACIÓN!$T828=Lists!$S$4,AVERAGE(FORMULACIÓN!V828:W828),IF(FORMULACIÓN!$T828=Lists!$S$5,OFFSET(U828,0,COUNTA(V828:W828)),IF(FORMULACIÓN!$T828=Lists!$S$6,AVERAGE(V828:W828),""))))),"")</f>
        <v/>
      </c>
      <c r="Y828" s="20" t="str">
        <f ca="1">IF($R828=Lists!$R$3,TEXT(FORMULACIÓN!X828,"00,00%"),IF(FORMULACIÓN!X828=0,0,TEXT(FORMULACIÓN!X828,"##.###")))</f>
        <v/>
      </c>
      <c r="Z828" s="93"/>
      <c r="AA828" s="94"/>
      <c r="AB828" s="95"/>
      <c r="AC828" s="95"/>
      <c r="AD828" s="95"/>
      <c r="AE828" s="95"/>
      <c r="AF828" s="95"/>
      <c r="AG828" s="95"/>
      <c r="AH828" s="95"/>
      <c r="AI828" s="95"/>
      <c r="AJ828" s="95"/>
      <c r="AK828" s="95"/>
      <c r="AL828" s="95"/>
      <c r="AM828" s="95"/>
      <c r="BW828" s="1"/>
    </row>
    <row r="829" spans="1:75" s="32" customFormat="1" ht="15.6" hidden="1">
      <c r="A829" s="20" t="str">
        <f t="shared" si="12"/>
        <v/>
      </c>
      <c r="B829" s="153"/>
      <c r="C829" s="21"/>
      <c r="D829" s="20" t="str">
        <f>IFERROR(VLOOKUP(FORMULACIÓN!C829,Lists!$A$2:$B$6,2,FALSE),"")</f>
        <v/>
      </c>
      <c r="E829" s="21"/>
      <c r="F829" s="21"/>
      <c r="G829" s="21"/>
      <c r="H829" s="21"/>
      <c r="I829" s="47"/>
      <c r="J829" s="104"/>
      <c r="K829" s="47"/>
      <c r="L829" s="21"/>
      <c r="M829" s="125"/>
      <c r="N829" s="24"/>
      <c r="O829" s="21"/>
      <c r="P829" s="21"/>
      <c r="Q829" s="21"/>
      <c r="R829" s="21"/>
      <c r="S829" s="21"/>
      <c r="T829" s="21"/>
      <c r="U829" s="21"/>
      <c r="V829" s="21"/>
      <c r="W829" s="21"/>
      <c r="X829" s="21" t="str">
        <f ca="1">IFERROR(IF($T829=Lists!$S$2,SUM(FORMULACIÓN!U829:W829),IF(FORMULACIÓN!$T829=Lists!$S$3,SUM(FORMULACIÓN!V829:W829),IF(FORMULACIÓN!$T829=Lists!$S$4,AVERAGE(FORMULACIÓN!V829:W829),IF(FORMULACIÓN!$T829=Lists!$S$5,OFFSET(U829,0,COUNTA(V829:W829)),IF(FORMULACIÓN!$T829=Lists!$S$6,AVERAGE(V829:W829),""))))),"")</f>
        <v/>
      </c>
      <c r="Y829" s="20" t="str">
        <f ca="1">IF($R829=Lists!$R$3,TEXT(FORMULACIÓN!X829,"00,00%"),IF(FORMULACIÓN!X829=0,0,TEXT(FORMULACIÓN!X829,"##.###")))</f>
        <v/>
      </c>
      <c r="Z829" s="93"/>
      <c r="AA829" s="94"/>
      <c r="AB829" s="95"/>
      <c r="AC829" s="95"/>
      <c r="AD829" s="95"/>
      <c r="AE829" s="95"/>
      <c r="AF829" s="95"/>
      <c r="AG829" s="95"/>
      <c r="AH829" s="95"/>
      <c r="AI829" s="95"/>
      <c r="AJ829" s="95"/>
      <c r="AK829" s="95"/>
      <c r="AL829" s="95"/>
      <c r="AM829" s="95"/>
      <c r="BW829" s="1"/>
    </row>
    <row r="830" spans="1:75" s="32" customFormat="1" ht="15.6" hidden="1">
      <c r="A830" s="20" t="str">
        <f t="shared" si="12"/>
        <v/>
      </c>
      <c r="B830" s="153"/>
      <c r="C830" s="21"/>
      <c r="D830" s="20" t="str">
        <f>IFERROR(VLOOKUP(FORMULACIÓN!C830,Lists!$A$2:$B$6,2,FALSE),"")</f>
        <v/>
      </c>
      <c r="E830" s="21"/>
      <c r="F830" s="21"/>
      <c r="G830" s="21"/>
      <c r="H830" s="21"/>
      <c r="I830" s="47"/>
      <c r="J830" s="104"/>
      <c r="K830" s="47"/>
      <c r="L830" s="21"/>
      <c r="M830" s="125"/>
      <c r="N830" s="24"/>
      <c r="O830" s="21"/>
      <c r="P830" s="21"/>
      <c r="Q830" s="21"/>
      <c r="R830" s="21"/>
      <c r="S830" s="21"/>
      <c r="T830" s="21"/>
      <c r="U830" s="21"/>
      <c r="V830" s="21"/>
      <c r="W830" s="21"/>
      <c r="X830" s="21" t="str">
        <f ca="1">IFERROR(IF($T830=Lists!$S$2,SUM(FORMULACIÓN!U830:W830),IF(FORMULACIÓN!$T830=Lists!$S$3,SUM(FORMULACIÓN!V830:W830),IF(FORMULACIÓN!$T830=Lists!$S$4,AVERAGE(FORMULACIÓN!V830:W830),IF(FORMULACIÓN!$T830=Lists!$S$5,OFFSET(U830,0,COUNTA(V830:W830)),IF(FORMULACIÓN!$T830=Lists!$S$6,AVERAGE(V830:W830),""))))),"")</f>
        <v/>
      </c>
      <c r="Y830" s="20" t="str">
        <f ca="1">IF($R830=Lists!$R$3,TEXT(FORMULACIÓN!X830,"00,00%"),IF(FORMULACIÓN!X830=0,0,TEXT(FORMULACIÓN!X830,"##.###")))</f>
        <v/>
      </c>
      <c r="Z830" s="93"/>
      <c r="AA830" s="94"/>
      <c r="AB830" s="95"/>
      <c r="AC830" s="95"/>
      <c r="AD830" s="95"/>
      <c r="AE830" s="95"/>
      <c r="AF830" s="95"/>
      <c r="AG830" s="95"/>
      <c r="AH830" s="95"/>
      <c r="AI830" s="95"/>
      <c r="AJ830" s="95"/>
      <c r="AK830" s="95"/>
      <c r="AL830" s="95"/>
      <c r="AM830" s="95"/>
      <c r="BW830" s="1"/>
    </row>
    <row r="831" spans="1:75" s="32" customFormat="1" ht="15.6" hidden="1">
      <c r="A831" s="20" t="str">
        <f t="shared" si="12"/>
        <v/>
      </c>
      <c r="B831" s="153"/>
      <c r="C831" s="21"/>
      <c r="D831" s="20" t="str">
        <f>IFERROR(VLOOKUP(FORMULACIÓN!C831,Lists!$A$2:$B$6,2,FALSE),"")</f>
        <v/>
      </c>
      <c r="E831" s="21"/>
      <c r="F831" s="21"/>
      <c r="G831" s="21"/>
      <c r="H831" s="21"/>
      <c r="I831" s="47"/>
      <c r="J831" s="104"/>
      <c r="K831" s="47"/>
      <c r="L831" s="21"/>
      <c r="M831" s="125"/>
      <c r="N831" s="24"/>
      <c r="O831" s="21"/>
      <c r="P831" s="21"/>
      <c r="Q831" s="21"/>
      <c r="R831" s="21"/>
      <c r="S831" s="21"/>
      <c r="T831" s="21"/>
      <c r="U831" s="21"/>
      <c r="V831" s="21"/>
      <c r="W831" s="21"/>
      <c r="X831" s="21" t="str">
        <f ca="1">IFERROR(IF($T831=Lists!$S$2,SUM(FORMULACIÓN!U831:W831),IF(FORMULACIÓN!$T831=Lists!$S$3,SUM(FORMULACIÓN!V831:W831),IF(FORMULACIÓN!$T831=Lists!$S$4,AVERAGE(FORMULACIÓN!V831:W831),IF(FORMULACIÓN!$T831=Lists!$S$5,OFFSET(U831,0,COUNTA(V831:W831)),IF(FORMULACIÓN!$T831=Lists!$S$6,AVERAGE(V831:W831),""))))),"")</f>
        <v/>
      </c>
      <c r="Y831" s="20" t="str">
        <f ca="1">IF($R831=Lists!$R$3,TEXT(FORMULACIÓN!X831,"00,00%"),IF(FORMULACIÓN!X831=0,0,TEXT(FORMULACIÓN!X831,"##.###")))</f>
        <v/>
      </c>
      <c r="Z831" s="93"/>
      <c r="AA831" s="94"/>
      <c r="AB831" s="95"/>
      <c r="AC831" s="95"/>
      <c r="AD831" s="95"/>
      <c r="AE831" s="95"/>
      <c r="AF831" s="95"/>
      <c r="AG831" s="95"/>
      <c r="AH831" s="95"/>
      <c r="AI831" s="95"/>
      <c r="AJ831" s="95"/>
      <c r="AK831" s="95"/>
      <c r="AL831" s="95"/>
      <c r="AM831" s="95"/>
      <c r="BW831" s="1"/>
    </row>
    <row r="832" spans="1:75" s="32" customFormat="1" ht="15.6" hidden="1">
      <c r="A832" s="20" t="str">
        <f t="shared" si="12"/>
        <v/>
      </c>
      <c r="B832" s="153"/>
      <c r="C832" s="21"/>
      <c r="D832" s="20" t="str">
        <f>IFERROR(VLOOKUP(FORMULACIÓN!C832,Lists!$A$2:$B$6,2,FALSE),"")</f>
        <v/>
      </c>
      <c r="E832" s="21"/>
      <c r="F832" s="21"/>
      <c r="G832" s="21"/>
      <c r="H832" s="21"/>
      <c r="I832" s="47"/>
      <c r="J832" s="104"/>
      <c r="K832" s="47"/>
      <c r="L832" s="21"/>
      <c r="M832" s="125"/>
      <c r="N832" s="24"/>
      <c r="O832" s="21"/>
      <c r="P832" s="21"/>
      <c r="Q832" s="21"/>
      <c r="R832" s="21"/>
      <c r="S832" s="21"/>
      <c r="T832" s="21"/>
      <c r="U832" s="21"/>
      <c r="V832" s="21"/>
      <c r="W832" s="21"/>
      <c r="X832" s="21" t="str">
        <f ca="1">IFERROR(IF($T832=Lists!$S$2,SUM(FORMULACIÓN!U832:W832),IF(FORMULACIÓN!$T832=Lists!$S$3,SUM(FORMULACIÓN!V832:W832),IF(FORMULACIÓN!$T832=Lists!$S$4,AVERAGE(FORMULACIÓN!V832:W832),IF(FORMULACIÓN!$T832=Lists!$S$5,OFFSET(U832,0,COUNTA(V832:W832)),IF(FORMULACIÓN!$T832=Lists!$S$6,AVERAGE(V832:W832),""))))),"")</f>
        <v/>
      </c>
      <c r="Y832" s="20" t="str">
        <f ca="1">IF($R832=Lists!$R$3,TEXT(FORMULACIÓN!X832,"00,00%"),IF(FORMULACIÓN!X832=0,0,TEXT(FORMULACIÓN!X832,"##.###")))</f>
        <v/>
      </c>
      <c r="Z832" s="93"/>
      <c r="AA832" s="94"/>
      <c r="AB832" s="95"/>
      <c r="AC832" s="95"/>
      <c r="AD832" s="95"/>
      <c r="AE832" s="95"/>
      <c r="AF832" s="95"/>
      <c r="AG832" s="95"/>
      <c r="AH832" s="95"/>
      <c r="AI832" s="95"/>
      <c r="AJ832" s="95"/>
      <c r="AK832" s="95"/>
      <c r="AL832" s="95"/>
      <c r="AM832" s="95"/>
      <c r="BW832" s="1"/>
    </row>
    <row r="833" spans="1:75" s="32" customFormat="1" ht="15.6" hidden="1">
      <c r="A833" s="20" t="str">
        <f t="shared" si="12"/>
        <v/>
      </c>
      <c r="B833" s="153"/>
      <c r="C833" s="21"/>
      <c r="D833" s="20" t="str">
        <f>IFERROR(VLOOKUP(FORMULACIÓN!C833,Lists!$A$2:$B$6,2,FALSE),"")</f>
        <v/>
      </c>
      <c r="E833" s="21"/>
      <c r="F833" s="21"/>
      <c r="G833" s="21"/>
      <c r="H833" s="21"/>
      <c r="I833" s="47"/>
      <c r="J833" s="104"/>
      <c r="K833" s="47"/>
      <c r="L833" s="21"/>
      <c r="M833" s="125"/>
      <c r="N833" s="24"/>
      <c r="O833" s="21"/>
      <c r="P833" s="21"/>
      <c r="Q833" s="21"/>
      <c r="R833" s="21"/>
      <c r="S833" s="21"/>
      <c r="T833" s="21"/>
      <c r="U833" s="21"/>
      <c r="V833" s="21"/>
      <c r="W833" s="21"/>
      <c r="X833" s="21" t="str">
        <f ca="1">IFERROR(IF($T833=Lists!$S$2,SUM(FORMULACIÓN!U833:W833),IF(FORMULACIÓN!$T833=Lists!$S$3,SUM(FORMULACIÓN!V833:W833),IF(FORMULACIÓN!$T833=Lists!$S$4,AVERAGE(FORMULACIÓN!V833:W833),IF(FORMULACIÓN!$T833=Lists!$S$5,OFFSET(U833,0,COUNTA(V833:W833)),IF(FORMULACIÓN!$T833=Lists!$S$6,AVERAGE(V833:W833),""))))),"")</f>
        <v/>
      </c>
      <c r="Y833" s="20" t="str">
        <f ca="1">IF($R833=Lists!$R$3,TEXT(FORMULACIÓN!X833,"00,00%"),IF(FORMULACIÓN!X833=0,0,TEXT(FORMULACIÓN!X833,"##.###")))</f>
        <v/>
      </c>
      <c r="Z833" s="93"/>
      <c r="AA833" s="94"/>
      <c r="AB833" s="95"/>
      <c r="AC833" s="95"/>
      <c r="AD833" s="95"/>
      <c r="AE833" s="95"/>
      <c r="AF833" s="95"/>
      <c r="AG833" s="95"/>
      <c r="AH833" s="95"/>
      <c r="AI833" s="95"/>
      <c r="AJ833" s="95"/>
      <c r="AK833" s="95"/>
      <c r="AL833" s="95"/>
      <c r="AM833" s="95"/>
      <c r="BW833" s="1"/>
    </row>
    <row r="834" spans="1:75" s="32" customFormat="1" ht="15.6" hidden="1">
      <c r="A834" s="20" t="str">
        <f t="shared" si="12"/>
        <v/>
      </c>
      <c r="B834" s="153"/>
      <c r="C834" s="21"/>
      <c r="D834" s="20" t="str">
        <f>IFERROR(VLOOKUP(FORMULACIÓN!C834,Lists!$A$2:$B$6,2,FALSE),"")</f>
        <v/>
      </c>
      <c r="E834" s="21"/>
      <c r="F834" s="21"/>
      <c r="G834" s="21"/>
      <c r="H834" s="21"/>
      <c r="I834" s="47"/>
      <c r="J834" s="104"/>
      <c r="K834" s="47"/>
      <c r="L834" s="21"/>
      <c r="M834" s="125"/>
      <c r="N834" s="24"/>
      <c r="O834" s="21"/>
      <c r="P834" s="21"/>
      <c r="Q834" s="21"/>
      <c r="R834" s="21"/>
      <c r="S834" s="21"/>
      <c r="T834" s="21"/>
      <c r="U834" s="21"/>
      <c r="V834" s="21"/>
      <c r="W834" s="21"/>
      <c r="X834" s="21" t="str">
        <f ca="1">IFERROR(IF($T834=Lists!$S$2,SUM(FORMULACIÓN!U834:W834),IF(FORMULACIÓN!$T834=Lists!$S$3,SUM(FORMULACIÓN!V834:W834),IF(FORMULACIÓN!$T834=Lists!$S$4,AVERAGE(FORMULACIÓN!V834:W834),IF(FORMULACIÓN!$T834=Lists!$S$5,OFFSET(U834,0,COUNTA(V834:W834)),IF(FORMULACIÓN!$T834=Lists!$S$6,AVERAGE(V834:W834),""))))),"")</f>
        <v/>
      </c>
      <c r="Y834" s="20" t="str">
        <f ca="1">IF($R834=Lists!$R$3,TEXT(FORMULACIÓN!X834,"00,00%"),IF(FORMULACIÓN!X834=0,0,TEXT(FORMULACIÓN!X834,"##.###")))</f>
        <v/>
      </c>
      <c r="Z834" s="93"/>
      <c r="AA834" s="94"/>
      <c r="AB834" s="95"/>
      <c r="AC834" s="95"/>
      <c r="AD834" s="95"/>
      <c r="AE834" s="95"/>
      <c r="AF834" s="95"/>
      <c r="AG834" s="95"/>
      <c r="AH834" s="95"/>
      <c r="AI834" s="95"/>
      <c r="AJ834" s="95"/>
      <c r="AK834" s="95"/>
      <c r="AL834" s="95"/>
      <c r="AM834" s="95"/>
      <c r="BW834" s="1"/>
    </row>
    <row r="835" spans="1:75" s="32" customFormat="1" ht="15.6" hidden="1">
      <c r="A835" s="20" t="str">
        <f t="shared" si="12"/>
        <v/>
      </c>
      <c r="B835" s="153"/>
      <c r="C835" s="21"/>
      <c r="D835" s="20" t="str">
        <f>IFERROR(VLOOKUP(FORMULACIÓN!C835,Lists!$A$2:$B$6,2,FALSE),"")</f>
        <v/>
      </c>
      <c r="E835" s="21"/>
      <c r="F835" s="21"/>
      <c r="G835" s="21"/>
      <c r="H835" s="21"/>
      <c r="I835" s="47"/>
      <c r="J835" s="104"/>
      <c r="K835" s="47"/>
      <c r="L835" s="21"/>
      <c r="M835" s="125"/>
      <c r="N835" s="24"/>
      <c r="O835" s="21"/>
      <c r="P835" s="21"/>
      <c r="Q835" s="21"/>
      <c r="R835" s="21"/>
      <c r="S835" s="21"/>
      <c r="T835" s="21"/>
      <c r="U835" s="21"/>
      <c r="V835" s="21"/>
      <c r="W835" s="21"/>
      <c r="X835" s="21" t="str">
        <f ca="1">IFERROR(IF($T835=Lists!$S$2,SUM(FORMULACIÓN!U835:W835),IF(FORMULACIÓN!$T835=Lists!$S$3,SUM(FORMULACIÓN!V835:W835),IF(FORMULACIÓN!$T835=Lists!$S$4,AVERAGE(FORMULACIÓN!V835:W835),IF(FORMULACIÓN!$T835=Lists!$S$5,OFFSET(U835,0,COUNTA(V835:W835)),IF(FORMULACIÓN!$T835=Lists!$S$6,AVERAGE(V835:W835),""))))),"")</f>
        <v/>
      </c>
      <c r="Y835" s="20" t="str">
        <f ca="1">IF($R835=Lists!$R$3,TEXT(FORMULACIÓN!X835,"00,00%"),IF(FORMULACIÓN!X835=0,0,TEXT(FORMULACIÓN!X835,"##.###")))</f>
        <v/>
      </c>
      <c r="Z835" s="93"/>
      <c r="AA835" s="94"/>
      <c r="AB835" s="95"/>
      <c r="AC835" s="95"/>
      <c r="AD835" s="95"/>
      <c r="AE835" s="95"/>
      <c r="AF835" s="95"/>
      <c r="AG835" s="95"/>
      <c r="AH835" s="95"/>
      <c r="AI835" s="95"/>
      <c r="AJ835" s="95"/>
      <c r="AK835" s="95"/>
      <c r="AL835" s="95"/>
      <c r="AM835" s="95"/>
      <c r="BW835" s="1"/>
    </row>
    <row r="836" spans="1:75" s="32" customFormat="1" ht="15.6" hidden="1">
      <c r="A836" s="20" t="str">
        <f t="shared" si="12"/>
        <v/>
      </c>
      <c r="B836" s="153"/>
      <c r="C836" s="21"/>
      <c r="D836" s="20" t="str">
        <f>IFERROR(VLOOKUP(FORMULACIÓN!C836,Lists!$A$2:$B$6,2,FALSE),"")</f>
        <v/>
      </c>
      <c r="E836" s="21"/>
      <c r="F836" s="21"/>
      <c r="G836" s="21"/>
      <c r="H836" s="21"/>
      <c r="I836" s="47"/>
      <c r="J836" s="104"/>
      <c r="K836" s="47"/>
      <c r="L836" s="21"/>
      <c r="M836" s="125"/>
      <c r="N836" s="24"/>
      <c r="O836" s="21"/>
      <c r="P836" s="21"/>
      <c r="Q836" s="21"/>
      <c r="R836" s="21"/>
      <c r="S836" s="21"/>
      <c r="T836" s="21"/>
      <c r="U836" s="21"/>
      <c r="V836" s="21"/>
      <c r="W836" s="21"/>
      <c r="X836" s="21" t="str">
        <f ca="1">IFERROR(IF($T836=Lists!$S$2,SUM(FORMULACIÓN!U836:W836),IF(FORMULACIÓN!$T836=Lists!$S$3,SUM(FORMULACIÓN!V836:W836),IF(FORMULACIÓN!$T836=Lists!$S$4,AVERAGE(FORMULACIÓN!V836:W836),IF(FORMULACIÓN!$T836=Lists!$S$5,OFFSET(U836,0,COUNTA(V836:W836)),IF(FORMULACIÓN!$T836=Lists!$S$6,AVERAGE(V836:W836),""))))),"")</f>
        <v/>
      </c>
      <c r="Y836" s="20" t="str">
        <f ca="1">IF($R836=Lists!$R$3,TEXT(FORMULACIÓN!X836,"00,00%"),IF(FORMULACIÓN!X836=0,0,TEXT(FORMULACIÓN!X836,"##.###")))</f>
        <v/>
      </c>
      <c r="Z836" s="93"/>
      <c r="AA836" s="94"/>
      <c r="AB836" s="95"/>
      <c r="AC836" s="95"/>
      <c r="AD836" s="95"/>
      <c r="AE836" s="95"/>
      <c r="AF836" s="95"/>
      <c r="AG836" s="95"/>
      <c r="AH836" s="95"/>
      <c r="AI836" s="95"/>
      <c r="AJ836" s="95"/>
      <c r="AK836" s="95"/>
      <c r="AL836" s="95"/>
      <c r="AM836" s="95"/>
      <c r="BW836" s="1"/>
    </row>
    <row r="837" spans="1:75" s="32" customFormat="1" ht="15.6" hidden="1">
      <c r="A837" s="20" t="str">
        <f t="shared" si="12"/>
        <v/>
      </c>
      <c r="B837" s="153"/>
      <c r="C837" s="21"/>
      <c r="D837" s="20" t="str">
        <f>IFERROR(VLOOKUP(FORMULACIÓN!C837,Lists!$A$2:$B$6,2,FALSE),"")</f>
        <v/>
      </c>
      <c r="E837" s="21"/>
      <c r="F837" s="21"/>
      <c r="G837" s="21"/>
      <c r="H837" s="21"/>
      <c r="I837" s="47"/>
      <c r="J837" s="104"/>
      <c r="K837" s="47"/>
      <c r="L837" s="21"/>
      <c r="M837" s="125"/>
      <c r="N837" s="24"/>
      <c r="O837" s="21"/>
      <c r="P837" s="21"/>
      <c r="Q837" s="21"/>
      <c r="R837" s="21"/>
      <c r="S837" s="21"/>
      <c r="T837" s="21"/>
      <c r="U837" s="21"/>
      <c r="V837" s="21"/>
      <c r="W837" s="21"/>
      <c r="X837" s="21" t="str">
        <f ca="1">IFERROR(IF($T837=Lists!$S$2,SUM(FORMULACIÓN!U837:W837),IF(FORMULACIÓN!$T837=Lists!$S$3,SUM(FORMULACIÓN!V837:W837),IF(FORMULACIÓN!$T837=Lists!$S$4,AVERAGE(FORMULACIÓN!V837:W837),IF(FORMULACIÓN!$T837=Lists!$S$5,OFFSET(U837,0,COUNTA(V837:W837)),IF(FORMULACIÓN!$T837=Lists!$S$6,AVERAGE(V837:W837),""))))),"")</f>
        <v/>
      </c>
      <c r="Y837" s="20" t="str">
        <f ca="1">IF($R837=Lists!$R$3,TEXT(FORMULACIÓN!X837,"00,00%"),IF(FORMULACIÓN!X837=0,0,TEXT(FORMULACIÓN!X837,"##.###")))</f>
        <v/>
      </c>
      <c r="Z837" s="93"/>
      <c r="AA837" s="94"/>
      <c r="AB837" s="95"/>
      <c r="AC837" s="95"/>
      <c r="AD837" s="95"/>
      <c r="AE837" s="95"/>
      <c r="AF837" s="95"/>
      <c r="AG837" s="95"/>
      <c r="AH837" s="95"/>
      <c r="AI837" s="95"/>
      <c r="AJ837" s="95"/>
      <c r="AK837" s="95"/>
      <c r="AL837" s="95"/>
      <c r="AM837" s="95"/>
      <c r="BW837" s="1"/>
    </row>
    <row r="838" spans="1:75" s="32" customFormat="1" ht="15.6" hidden="1">
      <c r="A838" s="20" t="str">
        <f t="shared" si="12"/>
        <v/>
      </c>
      <c r="B838" s="153"/>
      <c r="C838" s="21"/>
      <c r="D838" s="20" t="str">
        <f>IFERROR(VLOOKUP(FORMULACIÓN!C838,Lists!$A$2:$B$6,2,FALSE),"")</f>
        <v/>
      </c>
      <c r="E838" s="21"/>
      <c r="F838" s="21"/>
      <c r="G838" s="21"/>
      <c r="H838" s="21"/>
      <c r="I838" s="47"/>
      <c r="J838" s="104"/>
      <c r="K838" s="47"/>
      <c r="L838" s="21"/>
      <c r="M838" s="125"/>
      <c r="N838" s="24"/>
      <c r="O838" s="21"/>
      <c r="P838" s="21"/>
      <c r="Q838" s="21"/>
      <c r="R838" s="21"/>
      <c r="S838" s="21"/>
      <c r="T838" s="21"/>
      <c r="U838" s="21"/>
      <c r="V838" s="21"/>
      <c r="W838" s="21"/>
      <c r="X838" s="21" t="str">
        <f ca="1">IFERROR(IF($T838=Lists!$S$2,SUM(FORMULACIÓN!U838:W838),IF(FORMULACIÓN!$T838=Lists!$S$3,SUM(FORMULACIÓN!V838:W838),IF(FORMULACIÓN!$T838=Lists!$S$4,AVERAGE(FORMULACIÓN!V838:W838),IF(FORMULACIÓN!$T838=Lists!$S$5,OFFSET(U838,0,COUNTA(V838:W838)),IF(FORMULACIÓN!$T838=Lists!$S$6,AVERAGE(V838:W838),""))))),"")</f>
        <v/>
      </c>
      <c r="Y838" s="20" t="str">
        <f ca="1">IF($R838=Lists!$R$3,TEXT(FORMULACIÓN!X838,"00,00%"),IF(FORMULACIÓN!X838=0,0,TEXT(FORMULACIÓN!X838,"##.###")))</f>
        <v/>
      </c>
      <c r="Z838" s="93"/>
      <c r="AA838" s="94"/>
      <c r="AB838" s="95"/>
      <c r="AC838" s="95"/>
      <c r="AD838" s="95"/>
      <c r="AE838" s="95"/>
      <c r="AF838" s="95"/>
      <c r="AG838" s="95"/>
      <c r="AH838" s="95"/>
      <c r="AI838" s="95"/>
      <c r="AJ838" s="95"/>
      <c r="AK838" s="95"/>
      <c r="AL838" s="95"/>
      <c r="AM838" s="95"/>
      <c r="BW838" s="1"/>
    </row>
    <row r="839" spans="1:75" s="32" customFormat="1" ht="15.6" hidden="1">
      <c r="A839" s="20" t="str">
        <f t="shared" si="12"/>
        <v/>
      </c>
      <c r="B839" s="153"/>
      <c r="C839" s="21"/>
      <c r="D839" s="20" t="str">
        <f>IFERROR(VLOOKUP(FORMULACIÓN!C839,Lists!$A$2:$B$6,2,FALSE),"")</f>
        <v/>
      </c>
      <c r="E839" s="21"/>
      <c r="F839" s="21"/>
      <c r="G839" s="21"/>
      <c r="H839" s="21"/>
      <c r="I839" s="47"/>
      <c r="J839" s="104"/>
      <c r="K839" s="47"/>
      <c r="L839" s="21"/>
      <c r="M839" s="125"/>
      <c r="N839" s="24"/>
      <c r="O839" s="21"/>
      <c r="P839" s="21"/>
      <c r="Q839" s="21"/>
      <c r="R839" s="21"/>
      <c r="S839" s="21"/>
      <c r="T839" s="21"/>
      <c r="U839" s="21"/>
      <c r="V839" s="21"/>
      <c r="W839" s="21"/>
      <c r="X839" s="21" t="str">
        <f ca="1">IFERROR(IF($T839=Lists!$S$2,SUM(FORMULACIÓN!U839:W839),IF(FORMULACIÓN!$T839=Lists!$S$3,SUM(FORMULACIÓN!V839:W839),IF(FORMULACIÓN!$T839=Lists!$S$4,AVERAGE(FORMULACIÓN!V839:W839),IF(FORMULACIÓN!$T839=Lists!$S$5,OFFSET(U839,0,COUNTA(V839:W839)),IF(FORMULACIÓN!$T839=Lists!$S$6,AVERAGE(V839:W839),""))))),"")</f>
        <v/>
      </c>
      <c r="Y839" s="20" t="str">
        <f ca="1">IF($R839=Lists!$R$3,TEXT(FORMULACIÓN!X839,"00,00%"),IF(FORMULACIÓN!X839=0,0,TEXT(FORMULACIÓN!X839,"##.###")))</f>
        <v/>
      </c>
      <c r="Z839" s="93"/>
      <c r="AA839" s="94"/>
      <c r="AB839" s="95"/>
      <c r="AC839" s="95"/>
      <c r="AD839" s="95"/>
      <c r="AE839" s="95"/>
      <c r="AF839" s="95"/>
      <c r="AG839" s="95"/>
      <c r="AH839" s="95"/>
      <c r="AI839" s="95"/>
      <c r="AJ839" s="95"/>
      <c r="AK839" s="95"/>
      <c r="AL839" s="95"/>
      <c r="AM839" s="95"/>
      <c r="BW839" s="1"/>
    </row>
    <row r="840" spans="1:75" s="32" customFormat="1" ht="15.6" hidden="1">
      <c r="A840" s="20" t="str">
        <f t="shared" si="12"/>
        <v/>
      </c>
      <c r="B840" s="153"/>
      <c r="C840" s="21"/>
      <c r="D840" s="20" t="str">
        <f>IFERROR(VLOOKUP(FORMULACIÓN!C840,Lists!$A$2:$B$6,2,FALSE),"")</f>
        <v/>
      </c>
      <c r="E840" s="21"/>
      <c r="F840" s="21"/>
      <c r="G840" s="21"/>
      <c r="H840" s="21"/>
      <c r="I840" s="47"/>
      <c r="J840" s="104"/>
      <c r="K840" s="47"/>
      <c r="L840" s="21"/>
      <c r="M840" s="125"/>
      <c r="N840" s="24"/>
      <c r="O840" s="21"/>
      <c r="P840" s="21"/>
      <c r="Q840" s="21"/>
      <c r="R840" s="21"/>
      <c r="S840" s="21"/>
      <c r="T840" s="21"/>
      <c r="U840" s="21"/>
      <c r="V840" s="21"/>
      <c r="W840" s="21"/>
      <c r="X840" s="21" t="str">
        <f ca="1">IFERROR(IF($T840=Lists!$S$2,SUM(FORMULACIÓN!U840:W840),IF(FORMULACIÓN!$T840=Lists!$S$3,SUM(FORMULACIÓN!V840:W840),IF(FORMULACIÓN!$T840=Lists!$S$4,AVERAGE(FORMULACIÓN!V840:W840),IF(FORMULACIÓN!$T840=Lists!$S$5,OFFSET(U840,0,COUNTA(V840:W840)),IF(FORMULACIÓN!$T840=Lists!$S$6,AVERAGE(V840:W840),""))))),"")</f>
        <v/>
      </c>
      <c r="Y840" s="20" t="str">
        <f ca="1">IF($R840=Lists!$R$3,TEXT(FORMULACIÓN!X840,"00,00%"),IF(FORMULACIÓN!X840=0,0,TEXT(FORMULACIÓN!X840,"##.###")))</f>
        <v/>
      </c>
      <c r="Z840" s="93"/>
      <c r="AA840" s="94"/>
      <c r="AB840" s="95"/>
      <c r="AC840" s="95"/>
      <c r="AD840" s="95"/>
      <c r="AE840" s="95"/>
      <c r="AF840" s="95"/>
      <c r="AG840" s="95"/>
      <c r="AH840" s="95"/>
      <c r="AI840" s="95"/>
      <c r="AJ840" s="95"/>
      <c r="AK840" s="95"/>
      <c r="AL840" s="95"/>
      <c r="AM840" s="95"/>
      <c r="BW840" s="1"/>
    </row>
    <row r="841" spans="1:75" s="32" customFormat="1" ht="15.6" hidden="1">
      <c r="A841" s="20" t="str">
        <f t="shared" si="12"/>
        <v/>
      </c>
      <c r="B841" s="153"/>
      <c r="C841" s="21"/>
      <c r="D841" s="20" t="str">
        <f>IFERROR(VLOOKUP(FORMULACIÓN!C841,Lists!$A$2:$B$6,2,FALSE),"")</f>
        <v/>
      </c>
      <c r="E841" s="21"/>
      <c r="F841" s="21"/>
      <c r="G841" s="21"/>
      <c r="H841" s="21"/>
      <c r="I841" s="47"/>
      <c r="J841" s="104"/>
      <c r="K841" s="47"/>
      <c r="L841" s="21"/>
      <c r="M841" s="125"/>
      <c r="N841" s="24"/>
      <c r="O841" s="21"/>
      <c r="P841" s="21"/>
      <c r="Q841" s="21"/>
      <c r="R841" s="21"/>
      <c r="S841" s="21"/>
      <c r="T841" s="21"/>
      <c r="U841" s="21"/>
      <c r="V841" s="21"/>
      <c r="W841" s="21"/>
      <c r="X841" s="21" t="str">
        <f ca="1">IFERROR(IF($T841=Lists!$S$2,SUM(FORMULACIÓN!U841:W841),IF(FORMULACIÓN!$T841=Lists!$S$3,SUM(FORMULACIÓN!V841:W841),IF(FORMULACIÓN!$T841=Lists!$S$4,AVERAGE(FORMULACIÓN!V841:W841),IF(FORMULACIÓN!$T841=Lists!$S$5,OFFSET(U841,0,COUNTA(V841:W841)),IF(FORMULACIÓN!$T841=Lists!$S$6,AVERAGE(V841:W841),""))))),"")</f>
        <v/>
      </c>
      <c r="Y841" s="20" t="str">
        <f ca="1">IF($R841=Lists!$R$3,TEXT(FORMULACIÓN!X841,"00,00%"),IF(FORMULACIÓN!X841=0,0,TEXT(FORMULACIÓN!X841,"##.###")))</f>
        <v/>
      </c>
      <c r="Z841" s="93"/>
      <c r="AA841" s="94"/>
      <c r="AB841" s="95"/>
      <c r="AC841" s="95"/>
      <c r="AD841" s="95"/>
      <c r="AE841" s="95"/>
      <c r="AF841" s="95"/>
      <c r="AG841" s="95"/>
      <c r="AH841" s="95"/>
      <c r="AI841" s="95"/>
      <c r="AJ841" s="95"/>
      <c r="AK841" s="95"/>
      <c r="AL841" s="95"/>
      <c r="AM841" s="95"/>
      <c r="BW841" s="1"/>
    </row>
    <row r="842" spans="1:75" s="32" customFormat="1" ht="15.6" hidden="1">
      <c r="A842" s="20" t="str">
        <f t="shared" si="12"/>
        <v/>
      </c>
      <c r="B842" s="153"/>
      <c r="C842" s="21"/>
      <c r="D842" s="20" t="str">
        <f>IFERROR(VLOOKUP(FORMULACIÓN!C842,Lists!$A$2:$B$6,2,FALSE),"")</f>
        <v/>
      </c>
      <c r="E842" s="21"/>
      <c r="F842" s="21"/>
      <c r="G842" s="21"/>
      <c r="H842" s="21"/>
      <c r="I842" s="47"/>
      <c r="J842" s="104"/>
      <c r="K842" s="47"/>
      <c r="L842" s="21"/>
      <c r="M842" s="125"/>
      <c r="N842" s="24"/>
      <c r="O842" s="21"/>
      <c r="P842" s="21"/>
      <c r="Q842" s="21"/>
      <c r="R842" s="21"/>
      <c r="S842" s="21"/>
      <c r="T842" s="21"/>
      <c r="U842" s="21"/>
      <c r="V842" s="21"/>
      <c r="W842" s="21"/>
      <c r="X842" s="21" t="str">
        <f ca="1">IFERROR(IF($T842=Lists!$S$2,SUM(FORMULACIÓN!U842:W842),IF(FORMULACIÓN!$T842=Lists!$S$3,SUM(FORMULACIÓN!V842:W842),IF(FORMULACIÓN!$T842=Lists!$S$4,AVERAGE(FORMULACIÓN!V842:W842),IF(FORMULACIÓN!$T842=Lists!$S$5,OFFSET(U842,0,COUNTA(V842:W842)),IF(FORMULACIÓN!$T842=Lists!$S$6,AVERAGE(V842:W842),""))))),"")</f>
        <v/>
      </c>
      <c r="Y842" s="20" t="str">
        <f ca="1">IF($R842=Lists!$R$3,TEXT(FORMULACIÓN!X842,"00,00%"),IF(FORMULACIÓN!X842=0,0,TEXT(FORMULACIÓN!X842,"##.###")))</f>
        <v/>
      </c>
      <c r="Z842" s="93"/>
      <c r="AA842" s="94"/>
      <c r="AB842" s="95"/>
      <c r="AC842" s="95"/>
      <c r="AD842" s="95"/>
      <c r="AE842" s="95"/>
      <c r="AF842" s="95"/>
      <c r="AG842" s="95"/>
      <c r="AH842" s="95"/>
      <c r="AI842" s="95"/>
      <c r="AJ842" s="95"/>
      <c r="AK842" s="95"/>
      <c r="AL842" s="95"/>
      <c r="AM842" s="95"/>
      <c r="BW842" s="1"/>
    </row>
    <row r="843" spans="1:75" s="32" customFormat="1" ht="15.6" hidden="1">
      <c r="A843" s="20" t="str">
        <f t="shared" si="12"/>
        <v/>
      </c>
      <c r="B843" s="153"/>
      <c r="C843" s="21"/>
      <c r="D843" s="20" t="str">
        <f>IFERROR(VLOOKUP(FORMULACIÓN!C843,Lists!$A$2:$B$6,2,FALSE),"")</f>
        <v/>
      </c>
      <c r="E843" s="21"/>
      <c r="F843" s="21"/>
      <c r="G843" s="21"/>
      <c r="H843" s="21"/>
      <c r="I843" s="47"/>
      <c r="J843" s="104"/>
      <c r="K843" s="47"/>
      <c r="L843" s="21"/>
      <c r="M843" s="125"/>
      <c r="N843" s="24"/>
      <c r="O843" s="21"/>
      <c r="P843" s="21"/>
      <c r="Q843" s="21"/>
      <c r="R843" s="21"/>
      <c r="S843" s="21"/>
      <c r="T843" s="21"/>
      <c r="U843" s="21"/>
      <c r="V843" s="21"/>
      <c r="W843" s="21"/>
      <c r="X843" s="21" t="str">
        <f ca="1">IFERROR(IF($T843=Lists!$S$2,SUM(FORMULACIÓN!U843:W843),IF(FORMULACIÓN!$T843=Lists!$S$3,SUM(FORMULACIÓN!V843:W843),IF(FORMULACIÓN!$T843=Lists!$S$4,AVERAGE(FORMULACIÓN!V843:W843),IF(FORMULACIÓN!$T843=Lists!$S$5,OFFSET(U843,0,COUNTA(V843:W843)),IF(FORMULACIÓN!$T843=Lists!$S$6,AVERAGE(V843:W843),""))))),"")</f>
        <v/>
      </c>
      <c r="Y843" s="20" t="str">
        <f ca="1">IF($R843=Lists!$R$3,TEXT(FORMULACIÓN!X843,"00,00%"),IF(FORMULACIÓN!X843=0,0,TEXT(FORMULACIÓN!X843,"##.###")))</f>
        <v/>
      </c>
      <c r="Z843" s="93"/>
      <c r="AA843" s="94"/>
      <c r="AB843" s="95"/>
      <c r="AC843" s="95"/>
      <c r="AD843" s="95"/>
      <c r="AE843" s="95"/>
      <c r="AF843" s="95"/>
      <c r="AG843" s="95"/>
      <c r="AH843" s="95"/>
      <c r="AI843" s="95"/>
      <c r="AJ843" s="95"/>
      <c r="AK843" s="95"/>
      <c r="AL843" s="95"/>
      <c r="AM843" s="95"/>
      <c r="BW843" s="1"/>
    </row>
    <row r="844" spans="1:75" s="32" customFormat="1" ht="15.6" hidden="1">
      <c r="A844" s="20" t="str">
        <f t="shared" ref="A844:A907" si="13">IF(C844&lt;&gt;"",+A843+1,"")</f>
        <v/>
      </c>
      <c r="B844" s="153"/>
      <c r="C844" s="21"/>
      <c r="D844" s="20" t="str">
        <f>IFERROR(VLOOKUP(FORMULACIÓN!C844,Lists!$A$2:$B$6,2,FALSE),"")</f>
        <v/>
      </c>
      <c r="E844" s="21"/>
      <c r="F844" s="21"/>
      <c r="G844" s="21"/>
      <c r="H844" s="21"/>
      <c r="I844" s="47"/>
      <c r="J844" s="104"/>
      <c r="K844" s="47"/>
      <c r="L844" s="21"/>
      <c r="M844" s="125"/>
      <c r="N844" s="24"/>
      <c r="O844" s="21"/>
      <c r="P844" s="21"/>
      <c r="Q844" s="21"/>
      <c r="R844" s="21"/>
      <c r="S844" s="21"/>
      <c r="T844" s="21"/>
      <c r="U844" s="21"/>
      <c r="V844" s="21"/>
      <c r="W844" s="21"/>
      <c r="X844" s="21" t="str">
        <f ca="1">IFERROR(IF($T844=Lists!$S$2,SUM(FORMULACIÓN!U844:W844),IF(FORMULACIÓN!$T844=Lists!$S$3,SUM(FORMULACIÓN!V844:W844),IF(FORMULACIÓN!$T844=Lists!$S$4,AVERAGE(FORMULACIÓN!V844:W844),IF(FORMULACIÓN!$T844=Lists!$S$5,OFFSET(U844,0,COUNTA(V844:W844)),IF(FORMULACIÓN!$T844=Lists!$S$6,AVERAGE(V844:W844),""))))),"")</f>
        <v/>
      </c>
      <c r="Y844" s="20" t="str">
        <f ca="1">IF($R844=Lists!$R$3,TEXT(FORMULACIÓN!X844,"00,00%"),IF(FORMULACIÓN!X844=0,0,TEXT(FORMULACIÓN!X844,"##.###")))</f>
        <v/>
      </c>
      <c r="Z844" s="93"/>
      <c r="AA844" s="94"/>
      <c r="AB844" s="95"/>
      <c r="AC844" s="95"/>
      <c r="AD844" s="95"/>
      <c r="AE844" s="95"/>
      <c r="AF844" s="95"/>
      <c r="AG844" s="95"/>
      <c r="AH844" s="95"/>
      <c r="AI844" s="95"/>
      <c r="AJ844" s="95"/>
      <c r="AK844" s="95"/>
      <c r="AL844" s="95"/>
      <c r="AM844" s="95"/>
      <c r="BW844" s="1"/>
    </row>
    <row r="845" spans="1:75" s="32" customFormat="1" ht="15.6" hidden="1">
      <c r="A845" s="20" t="str">
        <f t="shared" si="13"/>
        <v/>
      </c>
      <c r="B845" s="153"/>
      <c r="C845" s="21"/>
      <c r="D845" s="20" t="str">
        <f>IFERROR(VLOOKUP(FORMULACIÓN!C845,Lists!$A$2:$B$6,2,FALSE),"")</f>
        <v/>
      </c>
      <c r="E845" s="21"/>
      <c r="F845" s="21"/>
      <c r="G845" s="21"/>
      <c r="H845" s="21"/>
      <c r="I845" s="47"/>
      <c r="J845" s="104"/>
      <c r="K845" s="47"/>
      <c r="L845" s="21"/>
      <c r="M845" s="125"/>
      <c r="N845" s="24"/>
      <c r="O845" s="21"/>
      <c r="P845" s="21"/>
      <c r="Q845" s="21"/>
      <c r="R845" s="21"/>
      <c r="S845" s="21"/>
      <c r="T845" s="21"/>
      <c r="U845" s="21"/>
      <c r="V845" s="21"/>
      <c r="W845" s="21"/>
      <c r="X845" s="21" t="str">
        <f ca="1">IFERROR(IF($T845=Lists!$S$2,SUM(FORMULACIÓN!U845:W845),IF(FORMULACIÓN!$T845=Lists!$S$3,SUM(FORMULACIÓN!V845:W845),IF(FORMULACIÓN!$T845=Lists!$S$4,AVERAGE(FORMULACIÓN!V845:W845),IF(FORMULACIÓN!$T845=Lists!$S$5,OFFSET(U845,0,COUNTA(V845:W845)),IF(FORMULACIÓN!$T845=Lists!$S$6,AVERAGE(V845:W845),""))))),"")</f>
        <v/>
      </c>
      <c r="Y845" s="20" t="str">
        <f ca="1">IF($R845=Lists!$R$3,TEXT(FORMULACIÓN!X845,"00,00%"),IF(FORMULACIÓN!X845=0,0,TEXT(FORMULACIÓN!X845,"##.###")))</f>
        <v/>
      </c>
      <c r="Z845" s="93"/>
      <c r="AA845" s="94"/>
      <c r="AB845" s="95"/>
      <c r="AC845" s="95"/>
      <c r="AD845" s="95"/>
      <c r="AE845" s="95"/>
      <c r="AF845" s="95"/>
      <c r="AG845" s="95"/>
      <c r="AH845" s="95"/>
      <c r="AI845" s="95"/>
      <c r="AJ845" s="95"/>
      <c r="AK845" s="95"/>
      <c r="AL845" s="95"/>
      <c r="AM845" s="95"/>
      <c r="BW845" s="1"/>
    </row>
    <row r="846" spans="1:75" s="32" customFormat="1" ht="15.6" hidden="1">
      <c r="A846" s="20" t="str">
        <f t="shared" si="13"/>
        <v/>
      </c>
      <c r="B846" s="153"/>
      <c r="C846" s="21"/>
      <c r="D846" s="20" t="str">
        <f>IFERROR(VLOOKUP(FORMULACIÓN!C846,Lists!$A$2:$B$6,2,FALSE),"")</f>
        <v/>
      </c>
      <c r="E846" s="21"/>
      <c r="F846" s="21"/>
      <c r="G846" s="21"/>
      <c r="H846" s="21"/>
      <c r="I846" s="47"/>
      <c r="J846" s="104"/>
      <c r="K846" s="47"/>
      <c r="L846" s="21"/>
      <c r="M846" s="125"/>
      <c r="N846" s="24"/>
      <c r="O846" s="21"/>
      <c r="P846" s="21"/>
      <c r="Q846" s="21"/>
      <c r="R846" s="21"/>
      <c r="S846" s="21"/>
      <c r="T846" s="21"/>
      <c r="U846" s="21"/>
      <c r="V846" s="21"/>
      <c r="W846" s="21"/>
      <c r="X846" s="21" t="str">
        <f ca="1">IFERROR(IF($T846=Lists!$S$2,SUM(FORMULACIÓN!U846:W846),IF(FORMULACIÓN!$T846=Lists!$S$3,SUM(FORMULACIÓN!V846:W846),IF(FORMULACIÓN!$T846=Lists!$S$4,AVERAGE(FORMULACIÓN!V846:W846),IF(FORMULACIÓN!$T846=Lists!$S$5,OFFSET(U846,0,COUNTA(V846:W846)),IF(FORMULACIÓN!$T846=Lists!$S$6,AVERAGE(V846:W846),""))))),"")</f>
        <v/>
      </c>
      <c r="Y846" s="20" t="str">
        <f ca="1">IF($R846=Lists!$R$3,TEXT(FORMULACIÓN!X846,"00,00%"),IF(FORMULACIÓN!X846=0,0,TEXT(FORMULACIÓN!X846,"##.###")))</f>
        <v/>
      </c>
      <c r="Z846" s="93"/>
      <c r="AA846" s="94"/>
      <c r="AB846" s="95"/>
      <c r="AC846" s="95"/>
      <c r="AD846" s="95"/>
      <c r="AE846" s="95"/>
      <c r="AF846" s="95"/>
      <c r="AG846" s="95"/>
      <c r="AH846" s="95"/>
      <c r="AI846" s="95"/>
      <c r="AJ846" s="95"/>
      <c r="AK846" s="95"/>
      <c r="AL846" s="95"/>
      <c r="AM846" s="95"/>
      <c r="BW846" s="1"/>
    </row>
    <row r="847" spans="1:75" s="32" customFormat="1" ht="15.6" hidden="1">
      <c r="A847" s="20" t="str">
        <f t="shared" si="13"/>
        <v/>
      </c>
      <c r="B847" s="153"/>
      <c r="C847" s="21"/>
      <c r="D847" s="20" t="str">
        <f>IFERROR(VLOOKUP(FORMULACIÓN!C847,Lists!$A$2:$B$6,2,FALSE),"")</f>
        <v/>
      </c>
      <c r="E847" s="21"/>
      <c r="F847" s="21"/>
      <c r="G847" s="21"/>
      <c r="H847" s="21"/>
      <c r="I847" s="47"/>
      <c r="J847" s="104"/>
      <c r="K847" s="47"/>
      <c r="L847" s="21"/>
      <c r="M847" s="125"/>
      <c r="N847" s="24"/>
      <c r="O847" s="21"/>
      <c r="P847" s="21"/>
      <c r="Q847" s="21"/>
      <c r="R847" s="21"/>
      <c r="S847" s="21"/>
      <c r="T847" s="21"/>
      <c r="U847" s="21"/>
      <c r="V847" s="21"/>
      <c r="W847" s="21"/>
      <c r="X847" s="21" t="str">
        <f ca="1">IFERROR(IF($T847=Lists!$S$2,SUM(FORMULACIÓN!U847:W847),IF(FORMULACIÓN!$T847=Lists!$S$3,SUM(FORMULACIÓN!V847:W847),IF(FORMULACIÓN!$T847=Lists!$S$4,AVERAGE(FORMULACIÓN!V847:W847),IF(FORMULACIÓN!$T847=Lists!$S$5,OFFSET(U847,0,COUNTA(V847:W847)),IF(FORMULACIÓN!$T847=Lists!$S$6,AVERAGE(V847:W847),""))))),"")</f>
        <v/>
      </c>
      <c r="Y847" s="20" t="str">
        <f ca="1">IF($R847=Lists!$R$3,TEXT(FORMULACIÓN!X847,"00,00%"),IF(FORMULACIÓN!X847=0,0,TEXT(FORMULACIÓN!X847,"##.###")))</f>
        <v/>
      </c>
      <c r="Z847" s="93"/>
      <c r="AA847" s="94"/>
      <c r="AB847" s="95"/>
      <c r="AC847" s="95"/>
      <c r="AD847" s="95"/>
      <c r="AE847" s="95"/>
      <c r="AF847" s="95"/>
      <c r="AG847" s="95"/>
      <c r="AH847" s="95"/>
      <c r="AI847" s="95"/>
      <c r="AJ847" s="95"/>
      <c r="AK847" s="95"/>
      <c r="AL847" s="95"/>
      <c r="AM847" s="95"/>
      <c r="BW847" s="1"/>
    </row>
    <row r="848" spans="1:75" s="32" customFormat="1" ht="15.6" hidden="1">
      <c r="A848" s="20" t="str">
        <f t="shared" si="13"/>
        <v/>
      </c>
      <c r="B848" s="153"/>
      <c r="C848" s="21"/>
      <c r="D848" s="20" t="str">
        <f>IFERROR(VLOOKUP(FORMULACIÓN!C848,Lists!$A$2:$B$6,2,FALSE),"")</f>
        <v/>
      </c>
      <c r="E848" s="21"/>
      <c r="F848" s="21"/>
      <c r="G848" s="21"/>
      <c r="H848" s="21"/>
      <c r="I848" s="47"/>
      <c r="J848" s="104"/>
      <c r="K848" s="47"/>
      <c r="L848" s="21"/>
      <c r="M848" s="125"/>
      <c r="N848" s="24"/>
      <c r="O848" s="21"/>
      <c r="P848" s="21"/>
      <c r="Q848" s="21"/>
      <c r="R848" s="21"/>
      <c r="S848" s="21"/>
      <c r="T848" s="21"/>
      <c r="U848" s="21"/>
      <c r="V848" s="21"/>
      <c r="W848" s="21"/>
      <c r="X848" s="21" t="str">
        <f ca="1">IFERROR(IF($T848=Lists!$S$2,SUM(FORMULACIÓN!U848:W848),IF(FORMULACIÓN!$T848=Lists!$S$3,SUM(FORMULACIÓN!V848:W848),IF(FORMULACIÓN!$T848=Lists!$S$4,AVERAGE(FORMULACIÓN!V848:W848),IF(FORMULACIÓN!$T848=Lists!$S$5,OFFSET(U848,0,COUNTA(V848:W848)),IF(FORMULACIÓN!$T848=Lists!$S$6,AVERAGE(V848:W848),""))))),"")</f>
        <v/>
      </c>
      <c r="Y848" s="20" t="str">
        <f ca="1">IF($R848=Lists!$R$3,TEXT(FORMULACIÓN!X848,"00,00%"),IF(FORMULACIÓN!X848=0,0,TEXT(FORMULACIÓN!X848,"##.###")))</f>
        <v/>
      </c>
      <c r="Z848" s="93"/>
      <c r="AA848" s="94"/>
      <c r="AB848" s="95"/>
      <c r="AC848" s="95"/>
      <c r="AD848" s="95"/>
      <c r="AE848" s="95"/>
      <c r="AF848" s="95"/>
      <c r="AG848" s="95"/>
      <c r="AH848" s="95"/>
      <c r="AI848" s="95"/>
      <c r="AJ848" s="95"/>
      <c r="AK848" s="95"/>
      <c r="AL848" s="95"/>
      <c r="AM848" s="95"/>
      <c r="BW848" s="1"/>
    </row>
    <row r="849" spans="1:75" s="32" customFormat="1" ht="15.6" hidden="1">
      <c r="A849" s="20" t="str">
        <f t="shared" si="13"/>
        <v/>
      </c>
      <c r="B849" s="153"/>
      <c r="C849" s="21"/>
      <c r="D849" s="20" t="str">
        <f>IFERROR(VLOOKUP(FORMULACIÓN!C849,Lists!$A$2:$B$6,2,FALSE),"")</f>
        <v/>
      </c>
      <c r="E849" s="21"/>
      <c r="F849" s="21"/>
      <c r="G849" s="21"/>
      <c r="H849" s="21"/>
      <c r="I849" s="47"/>
      <c r="J849" s="104"/>
      <c r="K849" s="47"/>
      <c r="L849" s="21"/>
      <c r="M849" s="125"/>
      <c r="N849" s="24"/>
      <c r="O849" s="21"/>
      <c r="P849" s="21"/>
      <c r="Q849" s="21"/>
      <c r="R849" s="21"/>
      <c r="S849" s="21"/>
      <c r="T849" s="21"/>
      <c r="U849" s="21"/>
      <c r="V849" s="21"/>
      <c r="W849" s="21"/>
      <c r="X849" s="21" t="str">
        <f ca="1">IFERROR(IF($T849=Lists!$S$2,SUM(FORMULACIÓN!U849:W849),IF(FORMULACIÓN!$T849=Lists!$S$3,SUM(FORMULACIÓN!V849:W849),IF(FORMULACIÓN!$T849=Lists!$S$4,AVERAGE(FORMULACIÓN!V849:W849),IF(FORMULACIÓN!$T849=Lists!$S$5,OFFSET(U849,0,COUNTA(V849:W849)),IF(FORMULACIÓN!$T849=Lists!$S$6,AVERAGE(V849:W849),""))))),"")</f>
        <v/>
      </c>
      <c r="Y849" s="20" t="str">
        <f ca="1">IF($R849=Lists!$R$3,TEXT(FORMULACIÓN!X849,"00,00%"),IF(FORMULACIÓN!X849=0,0,TEXT(FORMULACIÓN!X849,"##.###")))</f>
        <v/>
      </c>
      <c r="Z849" s="93"/>
      <c r="AA849" s="94"/>
      <c r="AB849" s="95"/>
      <c r="AC849" s="95"/>
      <c r="AD849" s="95"/>
      <c r="AE849" s="95"/>
      <c r="AF849" s="95"/>
      <c r="AG849" s="95"/>
      <c r="AH849" s="95"/>
      <c r="AI849" s="95"/>
      <c r="AJ849" s="95"/>
      <c r="AK849" s="95"/>
      <c r="AL849" s="95"/>
      <c r="AM849" s="95"/>
      <c r="BW849" s="1"/>
    </row>
    <row r="850" spans="1:75" s="32" customFormat="1" ht="15.6" hidden="1">
      <c r="A850" s="20" t="str">
        <f t="shared" si="13"/>
        <v/>
      </c>
      <c r="B850" s="153"/>
      <c r="C850" s="21"/>
      <c r="D850" s="20" t="str">
        <f>IFERROR(VLOOKUP(FORMULACIÓN!C850,Lists!$A$2:$B$6,2,FALSE),"")</f>
        <v/>
      </c>
      <c r="E850" s="21"/>
      <c r="F850" s="21"/>
      <c r="G850" s="21"/>
      <c r="H850" s="21"/>
      <c r="I850" s="47"/>
      <c r="J850" s="104"/>
      <c r="K850" s="47"/>
      <c r="L850" s="21"/>
      <c r="M850" s="125"/>
      <c r="N850" s="24"/>
      <c r="O850" s="21"/>
      <c r="P850" s="21"/>
      <c r="Q850" s="21"/>
      <c r="R850" s="21"/>
      <c r="S850" s="21"/>
      <c r="T850" s="21"/>
      <c r="U850" s="21"/>
      <c r="V850" s="21"/>
      <c r="W850" s="21"/>
      <c r="X850" s="21" t="str">
        <f ca="1">IFERROR(IF($T850=Lists!$S$2,SUM(FORMULACIÓN!U850:W850),IF(FORMULACIÓN!$T850=Lists!$S$3,SUM(FORMULACIÓN!V850:W850),IF(FORMULACIÓN!$T850=Lists!$S$4,AVERAGE(FORMULACIÓN!V850:W850),IF(FORMULACIÓN!$T850=Lists!$S$5,OFFSET(U850,0,COUNTA(V850:W850)),IF(FORMULACIÓN!$T850=Lists!$S$6,AVERAGE(V850:W850),""))))),"")</f>
        <v/>
      </c>
      <c r="Y850" s="20" t="str">
        <f ca="1">IF($R850=Lists!$R$3,TEXT(FORMULACIÓN!X850,"00,00%"),IF(FORMULACIÓN!X850=0,0,TEXT(FORMULACIÓN!X850,"##.###")))</f>
        <v/>
      </c>
      <c r="Z850" s="93"/>
      <c r="AA850" s="94"/>
      <c r="AB850" s="95"/>
      <c r="AC850" s="95"/>
      <c r="AD850" s="95"/>
      <c r="AE850" s="95"/>
      <c r="AF850" s="95"/>
      <c r="AG850" s="95"/>
      <c r="AH850" s="95"/>
      <c r="AI850" s="95"/>
      <c r="AJ850" s="95"/>
      <c r="AK850" s="95"/>
      <c r="AL850" s="95"/>
      <c r="AM850" s="95"/>
      <c r="BW850" s="1"/>
    </row>
    <row r="851" spans="1:75" s="32" customFormat="1" ht="15.6" hidden="1">
      <c r="A851" s="20" t="str">
        <f t="shared" si="13"/>
        <v/>
      </c>
      <c r="B851" s="153"/>
      <c r="C851" s="21"/>
      <c r="D851" s="20" t="str">
        <f>IFERROR(VLOOKUP(FORMULACIÓN!C851,Lists!$A$2:$B$6,2,FALSE),"")</f>
        <v/>
      </c>
      <c r="E851" s="21"/>
      <c r="F851" s="21"/>
      <c r="G851" s="21"/>
      <c r="H851" s="21"/>
      <c r="I851" s="47"/>
      <c r="J851" s="104"/>
      <c r="K851" s="47"/>
      <c r="L851" s="21"/>
      <c r="M851" s="125"/>
      <c r="N851" s="24"/>
      <c r="O851" s="21"/>
      <c r="P851" s="21"/>
      <c r="Q851" s="21"/>
      <c r="R851" s="21"/>
      <c r="S851" s="21"/>
      <c r="T851" s="21"/>
      <c r="U851" s="21"/>
      <c r="V851" s="21"/>
      <c r="W851" s="21"/>
      <c r="X851" s="21" t="str">
        <f ca="1">IFERROR(IF($T851=Lists!$S$2,SUM(FORMULACIÓN!U851:W851),IF(FORMULACIÓN!$T851=Lists!$S$3,SUM(FORMULACIÓN!V851:W851),IF(FORMULACIÓN!$T851=Lists!$S$4,AVERAGE(FORMULACIÓN!V851:W851),IF(FORMULACIÓN!$T851=Lists!$S$5,OFFSET(U851,0,COUNTA(V851:W851)),IF(FORMULACIÓN!$T851=Lists!$S$6,AVERAGE(V851:W851),""))))),"")</f>
        <v/>
      </c>
      <c r="Y851" s="20" t="str">
        <f ca="1">IF($R851=Lists!$R$3,TEXT(FORMULACIÓN!X851,"00,00%"),IF(FORMULACIÓN!X851=0,0,TEXT(FORMULACIÓN!X851,"##.###")))</f>
        <v/>
      </c>
      <c r="Z851" s="93"/>
      <c r="AA851" s="94"/>
      <c r="AB851" s="95"/>
      <c r="AC851" s="95"/>
      <c r="AD851" s="95"/>
      <c r="AE851" s="95"/>
      <c r="AF851" s="95"/>
      <c r="AG851" s="95"/>
      <c r="AH851" s="95"/>
      <c r="AI851" s="95"/>
      <c r="AJ851" s="95"/>
      <c r="AK851" s="95"/>
      <c r="AL851" s="95"/>
      <c r="AM851" s="95"/>
      <c r="BW851" s="1"/>
    </row>
    <row r="852" spans="1:75" s="32" customFormat="1" ht="15.6" hidden="1">
      <c r="A852" s="20" t="str">
        <f t="shared" si="13"/>
        <v/>
      </c>
      <c r="B852" s="153"/>
      <c r="C852" s="21"/>
      <c r="D852" s="20" t="str">
        <f>IFERROR(VLOOKUP(FORMULACIÓN!C852,Lists!$A$2:$B$6,2,FALSE),"")</f>
        <v/>
      </c>
      <c r="E852" s="21"/>
      <c r="F852" s="21"/>
      <c r="G852" s="21"/>
      <c r="H852" s="21"/>
      <c r="I852" s="47"/>
      <c r="J852" s="104"/>
      <c r="K852" s="47"/>
      <c r="L852" s="21"/>
      <c r="M852" s="125"/>
      <c r="N852" s="24"/>
      <c r="O852" s="21"/>
      <c r="P852" s="21"/>
      <c r="Q852" s="21"/>
      <c r="R852" s="21"/>
      <c r="S852" s="21"/>
      <c r="T852" s="21"/>
      <c r="U852" s="21"/>
      <c r="V852" s="21"/>
      <c r="W852" s="21"/>
      <c r="X852" s="21" t="str">
        <f ca="1">IFERROR(IF($T852=Lists!$S$2,SUM(FORMULACIÓN!U852:W852),IF(FORMULACIÓN!$T852=Lists!$S$3,SUM(FORMULACIÓN!V852:W852),IF(FORMULACIÓN!$T852=Lists!$S$4,AVERAGE(FORMULACIÓN!V852:W852),IF(FORMULACIÓN!$T852=Lists!$S$5,OFFSET(U852,0,COUNTA(V852:W852)),IF(FORMULACIÓN!$T852=Lists!$S$6,AVERAGE(V852:W852),""))))),"")</f>
        <v/>
      </c>
      <c r="Y852" s="20" t="str">
        <f ca="1">IF($R852=Lists!$R$3,TEXT(FORMULACIÓN!X852,"00,00%"),IF(FORMULACIÓN!X852=0,0,TEXT(FORMULACIÓN!X852,"##.###")))</f>
        <v/>
      </c>
      <c r="Z852" s="93"/>
      <c r="AA852" s="94"/>
      <c r="AB852" s="95"/>
      <c r="AC852" s="95"/>
      <c r="AD852" s="95"/>
      <c r="AE852" s="95"/>
      <c r="AF852" s="95"/>
      <c r="AG852" s="95"/>
      <c r="AH852" s="95"/>
      <c r="AI852" s="95"/>
      <c r="AJ852" s="95"/>
      <c r="AK852" s="95"/>
      <c r="AL852" s="95"/>
      <c r="AM852" s="95"/>
      <c r="BW852" s="1"/>
    </row>
    <row r="853" spans="1:75" s="1" customFormat="1" ht="15.6" hidden="1">
      <c r="A853" s="20" t="str">
        <f t="shared" si="13"/>
        <v/>
      </c>
      <c r="B853" s="153"/>
      <c r="C853" s="21"/>
      <c r="D853" s="20" t="str">
        <f>IFERROR(VLOOKUP(FORMULACIÓN!C853,Lists!$A$2:$B$6,2,FALSE),"")</f>
        <v/>
      </c>
      <c r="E853" s="21"/>
      <c r="F853" s="21"/>
      <c r="G853" s="21"/>
      <c r="H853" s="21"/>
      <c r="I853" s="47"/>
      <c r="J853" s="104"/>
      <c r="K853" s="47"/>
      <c r="L853" s="21"/>
      <c r="M853" s="125"/>
      <c r="N853" s="24"/>
      <c r="O853" s="21"/>
      <c r="P853" s="21"/>
      <c r="Q853" s="21"/>
      <c r="R853" s="21"/>
      <c r="S853" s="21"/>
      <c r="T853" s="21"/>
      <c r="U853" s="21"/>
      <c r="V853" s="21"/>
      <c r="W853" s="21"/>
      <c r="X853" s="21" t="str">
        <f ca="1">IFERROR(IF($T853=Lists!$S$2,SUM(FORMULACIÓN!U853:W853),IF(FORMULACIÓN!$T853=Lists!$S$3,SUM(FORMULACIÓN!V853:W853),IF(FORMULACIÓN!$T853=Lists!$S$4,AVERAGE(FORMULACIÓN!V853:W853),IF(FORMULACIÓN!$T853=Lists!$S$5,OFFSET(U853,0,COUNTA(V853:W853)),IF(FORMULACIÓN!$T853=Lists!$S$6,AVERAGE(V853:W853),""))))),"")</f>
        <v/>
      </c>
      <c r="Y853" s="20" t="str">
        <f ca="1">IF($R853=Lists!$R$3,TEXT(FORMULACIÓN!X853,"00,00%"),IF(FORMULACIÓN!X853=0,0,TEXT(FORMULACIÓN!X853,"##.###")))</f>
        <v/>
      </c>
      <c r="Z853" s="93"/>
      <c r="AA853" s="94"/>
      <c r="AB853" s="95"/>
      <c r="AC853" s="95"/>
      <c r="AD853" s="95"/>
      <c r="AE853" s="95"/>
      <c r="AF853" s="95"/>
      <c r="AG853" s="95"/>
      <c r="AH853" s="95"/>
      <c r="AI853" s="95"/>
      <c r="AJ853" s="95"/>
      <c r="AK853" s="95"/>
      <c r="AL853" s="95"/>
      <c r="AM853" s="95"/>
    </row>
    <row r="854" spans="1:75" s="32" customFormat="1" ht="15.6" hidden="1">
      <c r="A854" s="20" t="str">
        <f t="shared" si="13"/>
        <v/>
      </c>
      <c r="B854" s="153"/>
      <c r="C854" s="21"/>
      <c r="D854" s="20" t="str">
        <f>IFERROR(VLOOKUP(FORMULACIÓN!C854,Lists!$A$2:$B$6,2,FALSE),"")</f>
        <v/>
      </c>
      <c r="E854" s="21"/>
      <c r="F854" s="21"/>
      <c r="G854" s="21"/>
      <c r="H854" s="21"/>
      <c r="I854" s="47"/>
      <c r="J854" s="104"/>
      <c r="K854" s="47"/>
      <c r="L854" s="21"/>
      <c r="M854" s="125"/>
      <c r="N854" s="24"/>
      <c r="O854" s="21"/>
      <c r="P854" s="21"/>
      <c r="Q854" s="21"/>
      <c r="R854" s="21"/>
      <c r="S854" s="21"/>
      <c r="T854" s="21"/>
      <c r="U854" s="21"/>
      <c r="V854" s="21"/>
      <c r="W854" s="21"/>
      <c r="X854" s="21" t="str">
        <f ca="1">IFERROR(IF($T854=Lists!$S$2,SUM(FORMULACIÓN!U854:W854),IF(FORMULACIÓN!$T854=Lists!$S$3,SUM(FORMULACIÓN!V854:W854),IF(FORMULACIÓN!$T854=Lists!$S$4,AVERAGE(FORMULACIÓN!V854:W854),IF(FORMULACIÓN!$T854=Lists!$S$5,OFFSET(U854,0,COUNTA(V854:W854)),IF(FORMULACIÓN!$T854=Lists!$S$6,AVERAGE(V854:W854),""))))),"")</f>
        <v/>
      </c>
      <c r="Y854" s="20" t="str">
        <f ca="1">IF($R854=Lists!$R$3,TEXT(FORMULACIÓN!X854,"00,00%"),IF(FORMULACIÓN!X854=0,0,TEXT(FORMULACIÓN!X854,"##.###")))</f>
        <v/>
      </c>
      <c r="Z854" s="93"/>
      <c r="AA854" s="94"/>
      <c r="AB854" s="95"/>
      <c r="AC854" s="95"/>
      <c r="AD854" s="95"/>
      <c r="AE854" s="95"/>
      <c r="AF854" s="95"/>
      <c r="AG854" s="95"/>
      <c r="AH854" s="95"/>
      <c r="AI854" s="95"/>
      <c r="AJ854" s="95"/>
      <c r="AK854" s="95"/>
      <c r="AL854" s="95"/>
      <c r="AM854" s="95"/>
      <c r="BW854" s="1"/>
    </row>
    <row r="855" spans="1:75" s="32" customFormat="1" ht="15.6" hidden="1">
      <c r="A855" s="20" t="str">
        <f t="shared" si="13"/>
        <v/>
      </c>
      <c r="B855" s="153"/>
      <c r="C855" s="21"/>
      <c r="D855" s="20" t="str">
        <f>IFERROR(VLOOKUP(FORMULACIÓN!C855,Lists!$A$2:$B$6,2,FALSE),"")</f>
        <v/>
      </c>
      <c r="E855" s="21"/>
      <c r="F855" s="21"/>
      <c r="G855" s="21"/>
      <c r="H855" s="21"/>
      <c r="I855" s="47"/>
      <c r="J855" s="104"/>
      <c r="K855" s="47"/>
      <c r="L855" s="21"/>
      <c r="M855" s="125"/>
      <c r="N855" s="24"/>
      <c r="O855" s="21"/>
      <c r="P855" s="21"/>
      <c r="Q855" s="21"/>
      <c r="R855" s="21"/>
      <c r="S855" s="21"/>
      <c r="T855" s="21"/>
      <c r="U855" s="21"/>
      <c r="V855" s="21"/>
      <c r="W855" s="21"/>
      <c r="X855" s="21" t="str">
        <f ca="1">IFERROR(IF($T855=Lists!$S$2,SUM(FORMULACIÓN!U855:W855),IF(FORMULACIÓN!$T855=Lists!$S$3,SUM(FORMULACIÓN!V855:W855),IF(FORMULACIÓN!$T855=Lists!$S$4,AVERAGE(FORMULACIÓN!V855:W855),IF(FORMULACIÓN!$T855=Lists!$S$5,OFFSET(U855,0,COUNTA(V855:W855)),IF(FORMULACIÓN!$T855=Lists!$S$6,AVERAGE(V855:W855),""))))),"")</f>
        <v/>
      </c>
      <c r="Y855" s="20" t="str">
        <f ca="1">IF($R855=Lists!$R$3,TEXT(FORMULACIÓN!X855,"00,00%"),IF(FORMULACIÓN!X855=0,0,TEXT(FORMULACIÓN!X855,"##.###")))</f>
        <v/>
      </c>
      <c r="Z855" s="93"/>
      <c r="AA855" s="94"/>
      <c r="AB855" s="95"/>
      <c r="AC855" s="95"/>
      <c r="AD855" s="95"/>
      <c r="AE855" s="95"/>
      <c r="AF855" s="95"/>
      <c r="AG855" s="95"/>
      <c r="AH855" s="95"/>
      <c r="AI855" s="95"/>
      <c r="AJ855" s="95"/>
      <c r="AK855" s="95"/>
      <c r="AL855" s="95"/>
      <c r="AM855" s="95"/>
      <c r="BW855" s="1"/>
    </row>
    <row r="856" spans="1:75" s="32" customFormat="1" ht="15.6" hidden="1">
      <c r="A856" s="20" t="str">
        <f t="shared" si="13"/>
        <v/>
      </c>
      <c r="B856" s="153"/>
      <c r="C856" s="21"/>
      <c r="D856" s="20" t="str">
        <f>IFERROR(VLOOKUP(FORMULACIÓN!C856,Lists!$A$2:$B$6,2,FALSE),"")</f>
        <v/>
      </c>
      <c r="E856" s="21"/>
      <c r="F856" s="21"/>
      <c r="G856" s="21"/>
      <c r="H856" s="21"/>
      <c r="I856" s="47"/>
      <c r="J856" s="104"/>
      <c r="K856" s="47"/>
      <c r="L856" s="21"/>
      <c r="M856" s="125"/>
      <c r="N856" s="24"/>
      <c r="O856" s="21"/>
      <c r="P856" s="21"/>
      <c r="Q856" s="21"/>
      <c r="R856" s="21"/>
      <c r="S856" s="21"/>
      <c r="T856" s="21"/>
      <c r="U856" s="21"/>
      <c r="V856" s="21"/>
      <c r="W856" s="21"/>
      <c r="X856" s="21" t="str">
        <f ca="1">IFERROR(IF($T856=Lists!$S$2,SUM(FORMULACIÓN!U856:W856),IF(FORMULACIÓN!$T856=Lists!$S$3,SUM(FORMULACIÓN!V856:W856),IF(FORMULACIÓN!$T856=Lists!$S$4,AVERAGE(FORMULACIÓN!V856:W856),IF(FORMULACIÓN!$T856=Lists!$S$5,OFFSET(U856,0,COUNTA(V856:W856)),IF(FORMULACIÓN!$T856=Lists!$S$6,AVERAGE(V856:W856),""))))),"")</f>
        <v/>
      </c>
      <c r="Y856" s="20" t="str">
        <f ca="1">IF($R856=Lists!$R$3,TEXT(FORMULACIÓN!X856,"00,00%"),IF(FORMULACIÓN!X856=0,0,TEXT(FORMULACIÓN!X856,"##.###")))</f>
        <v/>
      </c>
      <c r="Z856" s="93"/>
      <c r="AA856" s="94"/>
      <c r="AB856" s="95"/>
      <c r="AC856" s="95"/>
      <c r="AD856" s="95"/>
      <c r="AE856" s="95"/>
      <c r="AF856" s="95"/>
      <c r="AG856" s="95"/>
      <c r="AH856" s="95"/>
      <c r="AI856" s="95"/>
      <c r="AJ856" s="95"/>
      <c r="AK856" s="95"/>
      <c r="AL856" s="95"/>
      <c r="AM856" s="95"/>
      <c r="BW856" s="1"/>
    </row>
    <row r="857" spans="1:75" s="32" customFormat="1" ht="15.6" hidden="1">
      <c r="A857" s="20" t="str">
        <f t="shared" si="13"/>
        <v/>
      </c>
      <c r="B857" s="153"/>
      <c r="C857" s="21"/>
      <c r="D857" s="20" t="str">
        <f>IFERROR(VLOOKUP(FORMULACIÓN!C857,Lists!$A$2:$B$6,2,FALSE),"")</f>
        <v/>
      </c>
      <c r="E857" s="21"/>
      <c r="F857" s="21"/>
      <c r="G857" s="21"/>
      <c r="H857" s="21"/>
      <c r="I857" s="47"/>
      <c r="J857" s="104"/>
      <c r="K857" s="47"/>
      <c r="L857" s="21"/>
      <c r="M857" s="125"/>
      <c r="N857" s="24"/>
      <c r="O857" s="21"/>
      <c r="P857" s="21"/>
      <c r="Q857" s="21"/>
      <c r="R857" s="21"/>
      <c r="S857" s="21"/>
      <c r="T857" s="21"/>
      <c r="U857" s="21"/>
      <c r="V857" s="21"/>
      <c r="W857" s="21"/>
      <c r="X857" s="21" t="str">
        <f ca="1">IFERROR(IF($T857=Lists!$S$2,SUM(FORMULACIÓN!U857:W857),IF(FORMULACIÓN!$T857=Lists!$S$3,SUM(FORMULACIÓN!V857:W857),IF(FORMULACIÓN!$T857=Lists!$S$4,AVERAGE(FORMULACIÓN!V857:W857),IF(FORMULACIÓN!$T857=Lists!$S$5,OFFSET(U857,0,COUNTA(V857:W857)),IF(FORMULACIÓN!$T857=Lists!$S$6,AVERAGE(V857:W857),""))))),"")</f>
        <v/>
      </c>
      <c r="Y857" s="20" t="str">
        <f ca="1">IF($R857=Lists!$R$3,TEXT(FORMULACIÓN!X857,"00,00%"),IF(FORMULACIÓN!X857=0,0,TEXT(FORMULACIÓN!X857,"##.###")))</f>
        <v/>
      </c>
      <c r="Z857" s="93"/>
      <c r="AA857" s="94"/>
      <c r="AB857" s="95"/>
      <c r="AC857" s="95"/>
      <c r="AD857" s="95"/>
      <c r="AE857" s="95"/>
      <c r="AF857" s="95"/>
      <c r="AG857" s="95"/>
      <c r="AH857" s="95"/>
      <c r="AI857" s="95"/>
      <c r="AJ857" s="95"/>
      <c r="AK857" s="95"/>
      <c r="AL857" s="95"/>
      <c r="AM857" s="95"/>
      <c r="BW857" s="1"/>
    </row>
    <row r="858" spans="1:75" s="32" customFormat="1" ht="15.6" hidden="1">
      <c r="A858" s="20" t="str">
        <f t="shared" si="13"/>
        <v/>
      </c>
      <c r="B858" s="153"/>
      <c r="C858" s="21"/>
      <c r="D858" s="20" t="str">
        <f>IFERROR(VLOOKUP(FORMULACIÓN!C858,Lists!$A$2:$B$6,2,FALSE),"")</f>
        <v/>
      </c>
      <c r="E858" s="21"/>
      <c r="F858" s="21"/>
      <c r="G858" s="21"/>
      <c r="H858" s="21"/>
      <c r="I858" s="47"/>
      <c r="J858" s="104"/>
      <c r="K858" s="47"/>
      <c r="L858" s="21"/>
      <c r="M858" s="125"/>
      <c r="N858" s="24"/>
      <c r="O858" s="21"/>
      <c r="P858" s="21"/>
      <c r="Q858" s="21"/>
      <c r="R858" s="21"/>
      <c r="S858" s="21"/>
      <c r="T858" s="21"/>
      <c r="U858" s="21"/>
      <c r="V858" s="21"/>
      <c r="W858" s="21"/>
      <c r="X858" s="21" t="str">
        <f ca="1">IFERROR(IF($T858=Lists!$S$2,SUM(FORMULACIÓN!U858:W858),IF(FORMULACIÓN!$T858=Lists!$S$3,SUM(FORMULACIÓN!V858:W858),IF(FORMULACIÓN!$T858=Lists!$S$4,AVERAGE(FORMULACIÓN!V858:W858),IF(FORMULACIÓN!$T858=Lists!$S$5,OFFSET(U858,0,COUNTA(V858:W858)),IF(FORMULACIÓN!$T858=Lists!$S$6,AVERAGE(V858:W858),""))))),"")</f>
        <v/>
      </c>
      <c r="Y858" s="20" t="str">
        <f ca="1">IF($R858=Lists!$R$3,TEXT(FORMULACIÓN!X858,"00,00%"),IF(FORMULACIÓN!X858=0,0,TEXT(FORMULACIÓN!X858,"##.###")))</f>
        <v/>
      </c>
      <c r="Z858" s="93"/>
      <c r="AA858" s="94"/>
      <c r="AB858" s="95"/>
      <c r="AC858" s="95"/>
      <c r="AD858" s="95"/>
      <c r="AE858" s="95"/>
      <c r="AF858" s="95"/>
      <c r="AG858" s="95"/>
      <c r="AH858" s="95"/>
      <c r="AI858" s="95"/>
      <c r="AJ858" s="95"/>
      <c r="AK858" s="95"/>
      <c r="AL858" s="95"/>
      <c r="AM858" s="95"/>
      <c r="BW858" s="1"/>
    </row>
    <row r="859" spans="1:75" s="32" customFormat="1" ht="15.6" hidden="1">
      <c r="A859" s="20" t="str">
        <f t="shared" si="13"/>
        <v/>
      </c>
      <c r="B859" s="153"/>
      <c r="C859" s="21"/>
      <c r="D859" s="20" t="str">
        <f>IFERROR(VLOOKUP(FORMULACIÓN!C859,Lists!$A$2:$B$6,2,FALSE),"")</f>
        <v/>
      </c>
      <c r="E859" s="21"/>
      <c r="F859" s="21"/>
      <c r="G859" s="21"/>
      <c r="H859" s="21"/>
      <c r="I859" s="47"/>
      <c r="J859" s="104"/>
      <c r="K859" s="47"/>
      <c r="L859" s="21"/>
      <c r="M859" s="125"/>
      <c r="N859" s="24"/>
      <c r="O859" s="21"/>
      <c r="P859" s="21"/>
      <c r="Q859" s="21"/>
      <c r="R859" s="21"/>
      <c r="S859" s="21"/>
      <c r="T859" s="21"/>
      <c r="U859" s="21"/>
      <c r="V859" s="21"/>
      <c r="W859" s="21"/>
      <c r="X859" s="21" t="str">
        <f ca="1">IFERROR(IF($T859=Lists!$S$2,SUM(FORMULACIÓN!U859:W859),IF(FORMULACIÓN!$T859=Lists!$S$3,SUM(FORMULACIÓN!V859:W859),IF(FORMULACIÓN!$T859=Lists!$S$4,AVERAGE(FORMULACIÓN!V859:W859),IF(FORMULACIÓN!$T859=Lists!$S$5,OFFSET(U859,0,COUNTA(V859:W859)),IF(FORMULACIÓN!$T859=Lists!$S$6,AVERAGE(V859:W859),""))))),"")</f>
        <v/>
      </c>
      <c r="Y859" s="20" t="str">
        <f ca="1">IF($R859=Lists!$R$3,TEXT(FORMULACIÓN!X859,"00,00%"),IF(FORMULACIÓN!X859=0,0,TEXT(FORMULACIÓN!X859,"##.###")))</f>
        <v/>
      </c>
      <c r="Z859" s="93"/>
      <c r="AA859" s="94"/>
      <c r="AB859" s="95"/>
      <c r="AC859" s="95"/>
      <c r="AD859" s="95"/>
      <c r="AE859" s="95"/>
      <c r="AF859" s="95"/>
      <c r="AG859" s="95"/>
      <c r="AH859" s="95"/>
      <c r="AI859" s="95"/>
      <c r="AJ859" s="95"/>
      <c r="AK859" s="95"/>
      <c r="AL859" s="95"/>
      <c r="AM859" s="95"/>
      <c r="BW859" s="1"/>
    </row>
    <row r="860" spans="1:75" s="32" customFormat="1" ht="15.6" hidden="1">
      <c r="A860" s="20" t="str">
        <f t="shared" si="13"/>
        <v/>
      </c>
      <c r="B860" s="153"/>
      <c r="C860" s="21"/>
      <c r="D860" s="20" t="str">
        <f>IFERROR(VLOOKUP(FORMULACIÓN!C860,Lists!$A$2:$B$6,2,FALSE),"")</f>
        <v/>
      </c>
      <c r="E860" s="21"/>
      <c r="F860" s="21"/>
      <c r="G860" s="21"/>
      <c r="H860" s="21"/>
      <c r="I860" s="47"/>
      <c r="J860" s="104"/>
      <c r="K860" s="47"/>
      <c r="L860" s="21"/>
      <c r="M860" s="125"/>
      <c r="N860" s="24"/>
      <c r="O860" s="21"/>
      <c r="P860" s="21"/>
      <c r="Q860" s="21"/>
      <c r="R860" s="21"/>
      <c r="S860" s="21"/>
      <c r="T860" s="21"/>
      <c r="U860" s="21"/>
      <c r="V860" s="21"/>
      <c r="W860" s="21"/>
      <c r="X860" s="21" t="str">
        <f ca="1">IFERROR(IF($T860=Lists!$S$2,SUM(FORMULACIÓN!U860:W860),IF(FORMULACIÓN!$T860=Lists!$S$3,SUM(FORMULACIÓN!V860:W860),IF(FORMULACIÓN!$T860=Lists!$S$4,AVERAGE(FORMULACIÓN!V860:W860),IF(FORMULACIÓN!$T860=Lists!$S$5,OFFSET(U860,0,COUNTA(V860:W860)),IF(FORMULACIÓN!$T860=Lists!$S$6,AVERAGE(V860:W860),""))))),"")</f>
        <v/>
      </c>
      <c r="Y860" s="20" t="str">
        <f ca="1">IF($R860=Lists!$R$3,TEXT(FORMULACIÓN!X860,"00,00%"),IF(FORMULACIÓN!X860=0,0,TEXT(FORMULACIÓN!X860,"##.###")))</f>
        <v/>
      </c>
      <c r="Z860" s="93"/>
      <c r="AA860" s="94"/>
      <c r="AB860" s="95"/>
      <c r="AC860" s="95"/>
      <c r="AD860" s="95"/>
      <c r="AE860" s="95"/>
      <c r="AF860" s="95"/>
      <c r="AG860" s="95"/>
      <c r="AH860" s="95"/>
      <c r="AI860" s="95"/>
      <c r="AJ860" s="95"/>
      <c r="AK860" s="95"/>
      <c r="AL860" s="95"/>
      <c r="AM860" s="95"/>
      <c r="BW860" s="1"/>
    </row>
    <row r="861" spans="1:75" s="32" customFormat="1" ht="15.6" hidden="1">
      <c r="A861" s="20" t="str">
        <f t="shared" si="13"/>
        <v/>
      </c>
      <c r="B861" s="153"/>
      <c r="C861" s="21"/>
      <c r="D861" s="20" t="str">
        <f>IFERROR(VLOOKUP(FORMULACIÓN!C861,Lists!$A$2:$B$6,2,FALSE),"")</f>
        <v/>
      </c>
      <c r="E861" s="21"/>
      <c r="F861" s="21"/>
      <c r="G861" s="21"/>
      <c r="H861" s="21"/>
      <c r="I861" s="47"/>
      <c r="J861" s="104"/>
      <c r="K861" s="47"/>
      <c r="L861" s="21"/>
      <c r="M861" s="125"/>
      <c r="N861" s="24"/>
      <c r="O861" s="21"/>
      <c r="P861" s="21"/>
      <c r="Q861" s="21"/>
      <c r="R861" s="21"/>
      <c r="S861" s="21"/>
      <c r="T861" s="21"/>
      <c r="U861" s="21"/>
      <c r="V861" s="21"/>
      <c r="W861" s="21"/>
      <c r="X861" s="21" t="str">
        <f ca="1">IFERROR(IF($T861=Lists!$S$2,SUM(FORMULACIÓN!U861:W861),IF(FORMULACIÓN!$T861=Lists!$S$3,SUM(FORMULACIÓN!V861:W861),IF(FORMULACIÓN!$T861=Lists!$S$4,AVERAGE(FORMULACIÓN!V861:W861),IF(FORMULACIÓN!$T861=Lists!$S$5,OFFSET(U861,0,COUNTA(V861:W861)),IF(FORMULACIÓN!$T861=Lists!$S$6,AVERAGE(V861:W861),""))))),"")</f>
        <v/>
      </c>
      <c r="Y861" s="20" t="str">
        <f ca="1">IF($R861=Lists!$R$3,TEXT(FORMULACIÓN!X861,"00,00%"),IF(FORMULACIÓN!X861=0,0,TEXT(FORMULACIÓN!X861,"##.###")))</f>
        <v/>
      </c>
      <c r="Z861" s="93"/>
      <c r="AA861" s="94"/>
      <c r="AB861" s="95"/>
      <c r="AC861" s="95"/>
      <c r="AD861" s="95"/>
      <c r="AE861" s="95"/>
      <c r="AF861" s="95"/>
      <c r="AG861" s="95"/>
      <c r="AH861" s="95"/>
      <c r="AI861" s="95"/>
      <c r="AJ861" s="95"/>
      <c r="AK861" s="95"/>
      <c r="AL861" s="95"/>
      <c r="AM861" s="95"/>
      <c r="BW861" s="1"/>
    </row>
    <row r="862" spans="1:75" s="32" customFormat="1" ht="15.6" hidden="1">
      <c r="A862" s="20" t="str">
        <f t="shared" si="13"/>
        <v/>
      </c>
      <c r="B862" s="153"/>
      <c r="C862" s="21"/>
      <c r="D862" s="20" t="str">
        <f>IFERROR(VLOOKUP(FORMULACIÓN!C862,Lists!$A$2:$B$6,2,FALSE),"")</f>
        <v/>
      </c>
      <c r="E862" s="21"/>
      <c r="F862" s="21"/>
      <c r="G862" s="21"/>
      <c r="H862" s="21"/>
      <c r="I862" s="47"/>
      <c r="J862" s="104"/>
      <c r="K862" s="47"/>
      <c r="L862" s="21"/>
      <c r="M862" s="125"/>
      <c r="N862" s="24"/>
      <c r="O862" s="21"/>
      <c r="P862" s="21"/>
      <c r="Q862" s="21"/>
      <c r="R862" s="21"/>
      <c r="S862" s="21"/>
      <c r="T862" s="21"/>
      <c r="U862" s="21"/>
      <c r="V862" s="21"/>
      <c r="W862" s="21"/>
      <c r="X862" s="21" t="str">
        <f ca="1">IFERROR(IF($T862=Lists!$S$2,SUM(FORMULACIÓN!U862:W862),IF(FORMULACIÓN!$T862=Lists!$S$3,SUM(FORMULACIÓN!V862:W862),IF(FORMULACIÓN!$T862=Lists!$S$4,AVERAGE(FORMULACIÓN!V862:W862),IF(FORMULACIÓN!$T862=Lists!$S$5,OFFSET(U862,0,COUNTA(V862:W862)),IF(FORMULACIÓN!$T862=Lists!$S$6,AVERAGE(V862:W862),""))))),"")</f>
        <v/>
      </c>
      <c r="Y862" s="20" t="str">
        <f ca="1">IF($R862=Lists!$R$3,TEXT(FORMULACIÓN!X862,"00,00%"),IF(FORMULACIÓN!X862=0,0,TEXT(FORMULACIÓN!X862,"##.###")))</f>
        <v/>
      </c>
      <c r="Z862" s="93"/>
      <c r="AA862" s="94"/>
      <c r="AB862" s="95"/>
      <c r="AC862" s="95"/>
      <c r="AD862" s="95"/>
      <c r="AE862" s="95"/>
      <c r="AF862" s="95"/>
      <c r="AG862" s="95"/>
      <c r="AH862" s="95"/>
      <c r="AI862" s="95"/>
      <c r="AJ862" s="95"/>
      <c r="AK862" s="95"/>
      <c r="AL862" s="95"/>
      <c r="AM862" s="95"/>
      <c r="BW862" s="1"/>
    </row>
    <row r="863" spans="1:75" s="32" customFormat="1" ht="15.6" hidden="1">
      <c r="A863" s="20" t="str">
        <f t="shared" si="13"/>
        <v/>
      </c>
      <c r="B863" s="153"/>
      <c r="C863" s="21"/>
      <c r="D863" s="20" t="str">
        <f>IFERROR(VLOOKUP(FORMULACIÓN!C863,Lists!$A$2:$B$6,2,FALSE),"")</f>
        <v/>
      </c>
      <c r="E863" s="21"/>
      <c r="F863" s="21"/>
      <c r="G863" s="21"/>
      <c r="H863" s="21"/>
      <c r="I863" s="47"/>
      <c r="J863" s="104"/>
      <c r="K863" s="47"/>
      <c r="L863" s="21"/>
      <c r="M863" s="125"/>
      <c r="N863" s="24"/>
      <c r="O863" s="21"/>
      <c r="P863" s="21"/>
      <c r="Q863" s="21"/>
      <c r="R863" s="21"/>
      <c r="S863" s="21"/>
      <c r="T863" s="21"/>
      <c r="U863" s="21"/>
      <c r="V863" s="21"/>
      <c r="W863" s="21"/>
      <c r="X863" s="21" t="str">
        <f ca="1">IFERROR(IF($T863=Lists!$S$2,SUM(FORMULACIÓN!U863:W863),IF(FORMULACIÓN!$T863=Lists!$S$3,SUM(FORMULACIÓN!V863:W863),IF(FORMULACIÓN!$T863=Lists!$S$4,AVERAGE(FORMULACIÓN!V863:W863),IF(FORMULACIÓN!$T863=Lists!$S$5,OFFSET(U863,0,COUNTA(V863:W863)),IF(FORMULACIÓN!$T863=Lists!$S$6,AVERAGE(V863:W863),""))))),"")</f>
        <v/>
      </c>
      <c r="Y863" s="20" t="str">
        <f ca="1">IF($R863=Lists!$R$3,TEXT(FORMULACIÓN!X863,"00,00%"),IF(FORMULACIÓN!X863=0,0,TEXT(FORMULACIÓN!X863,"##.###")))</f>
        <v/>
      </c>
      <c r="Z863" s="93"/>
      <c r="AA863" s="94"/>
      <c r="AB863" s="95"/>
      <c r="AC863" s="95"/>
      <c r="AD863" s="95"/>
      <c r="AE863" s="95"/>
      <c r="AF863" s="95"/>
      <c r="AG863" s="95"/>
      <c r="AH863" s="95"/>
      <c r="AI863" s="95"/>
      <c r="AJ863" s="95"/>
      <c r="AK863" s="95"/>
      <c r="AL863" s="95"/>
      <c r="AM863" s="95"/>
      <c r="BW863" s="1"/>
    </row>
    <row r="864" spans="1:75" s="32" customFormat="1" ht="15.6" hidden="1">
      <c r="A864" s="20" t="str">
        <f t="shared" si="13"/>
        <v/>
      </c>
      <c r="B864" s="153"/>
      <c r="C864" s="21"/>
      <c r="D864" s="20" t="str">
        <f>IFERROR(VLOOKUP(FORMULACIÓN!C864,Lists!$A$2:$B$6,2,FALSE),"")</f>
        <v/>
      </c>
      <c r="E864" s="21"/>
      <c r="F864" s="21"/>
      <c r="G864" s="21"/>
      <c r="H864" s="21"/>
      <c r="I864" s="47"/>
      <c r="J864" s="104"/>
      <c r="K864" s="47"/>
      <c r="L864" s="21"/>
      <c r="M864" s="125"/>
      <c r="N864" s="24"/>
      <c r="O864" s="21"/>
      <c r="P864" s="21"/>
      <c r="Q864" s="21"/>
      <c r="R864" s="21"/>
      <c r="S864" s="21"/>
      <c r="T864" s="21"/>
      <c r="U864" s="21"/>
      <c r="V864" s="21"/>
      <c r="W864" s="21"/>
      <c r="X864" s="21" t="str">
        <f ca="1">IFERROR(IF($T864=Lists!$S$2,SUM(FORMULACIÓN!U864:W864),IF(FORMULACIÓN!$T864=Lists!$S$3,SUM(FORMULACIÓN!V864:W864),IF(FORMULACIÓN!$T864=Lists!$S$4,AVERAGE(FORMULACIÓN!V864:W864),IF(FORMULACIÓN!$T864=Lists!$S$5,OFFSET(U864,0,COUNTA(V864:W864)),IF(FORMULACIÓN!$T864=Lists!$S$6,AVERAGE(V864:W864),""))))),"")</f>
        <v/>
      </c>
      <c r="Y864" s="20" t="str">
        <f ca="1">IF($R864=Lists!$R$3,TEXT(FORMULACIÓN!X864,"00,00%"),IF(FORMULACIÓN!X864=0,0,TEXT(FORMULACIÓN!X864,"##.###")))</f>
        <v/>
      </c>
      <c r="Z864" s="93"/>
      <c r="AA864" s="94"/>
      <c r="AB864" s="95"/>
      <c r="AC864" s="95"/>
      <c r="AD864" s="95"/>
      <c r="AE864" s="95"/>
      <c r="AF864" s="95"/>
      <c r="AG864" s="95"/>
      <c r="AH864" s="95"/>
      <c r="AI864" s="95"/>
      <c r="AJ864" s="95"/>
      <c r="AK864" s="95"/>
      <c r="AL864" s="95"/>
      <c r="AM864" s="95"/>
      <c r="BW864" s="1"/>
    </row>
    <row r="865" spans="1:75" s="32" customFormat="1" ht="15.6" hidden="1">
      <c r="A865" s="20" t="str">
        <f t="shared" si="13"/>
        <v/>
      </c>
      <c r="B865" s="153"/>
      <c r="C865" s="21"/>
      <c r="D865" s="20" t="str">
        <f>IFERROR(VLOOKUP(FORMULACIÓN!C865,Lists!$A$2:$B$6,2,FALSE),"")</f>
        <v/>
      </c>
      <c r="E865" s="21"/>
      <c r="F865" s="21"/>
      <c r="G865" s="21"/>
      <c r="H865" s="21"/>
      <c r="I865" s="47"/>
      <c r="J865" s="104"/>
      <c r="K865" s="47"/>
      <c r="L865" s="21"/>
      <c r="M865" s="125"/>
      <c r="N865" s="24"/>
      <c r="O865" s="21"/>
      <c r="P865" s="21"/>
      <c r="Q865" s="21"/>
      <c r="R865" s="21"/>
      <c r="S865" s="21"/>
      <c r="T865" s="21"/>
      <c r="U865" s="21"/>
      <c r="V865" s="21"/>
      <c r="W865" s="21"/>
      <c r="X865" s="21" t="str">
        <f ca="1">IFERROR(IF($T865=Lists!$S$2,SUM(FORMULACIÓN!U865:W865),IF(FORMULACIÓN!$T865=Lists!$S$3,SUM(FORMULACIÓN!V865:W865),IF(FORMULACIÓN!$T865=Lists!$S$4,AVERAGE(FORMULACIÓN!V865:W865),IF(FORMULACIÓN!$T865=Lists!$S$5,OFFSET(U865,0,COUNTA(V865:W865)),IF(FORMULACIÓN!$T865=Lists!$S$6,AVERAGE(V865:W865),""))))),"")</f>
        <v/>
      </c>
      <c r="Y865" s="20" t="str">
        <f ca="1">IF($R865=Lists!$R$3,TEXT(FORMULACIÓN!X865,"00,00%"),IF(FORMULACIÓN!X865=0,0,TEXT(FORMULACIÓN!X865,"##.###")))</f>
        <v/>
      </c>
      <c r="Z865" s="93"/>
      <c r="AA865" s="94"/>
      <c r="AB865" s="95"/>
      <c r="AC865" s="95"/>
      <c r="AD865" s="95"/>
      <c r="AE865" s="95"/>
      <c r="AF865" s="95"/>
      <c r="AG865" s="95"/>
      <c r="AH865" s="95"/>
      <c r="AI865" s="95"/>
      <c r="AJ865" s="95"/>
      <c r="AK865" s="95"/>
      <c r="AL865" s="95"/>
      <c r="AM865" s="95"/>
      <c r="BW865" s="1"/>
    </row>
    <row r="866" spans="1:75" s="32" customFormat="1" ht="15.6" hidden="1">
      <c r="A866" s="20" t="str">
        <f t="shared" si="13"/>
        <v/>
      </c>
      <c r="B866" s="153"/>
      <c r="C866" s="21"/>
      <c r="D866" s="20" t="str">
        <f>IFERROR(VLOOKUP(FORMULACIÓN!C866,Lists!$A$2:$B$6,2,FALSE),"")</f>
        <v/>
      </c>
      <c r="E866" s="21"/>
      <c r="F866" s="21"/>
      <c r="G866" s="21"/>
      <c r="H866" s="21"/>
      <c r="I866" s="47"/>
      <c r="J866" s="104"/>
      <c r="K866" s="47"/>
      <c r="L866" s="21"/>
      <c r="M866" s="125"/>
      <c r="N866" s="24"/>
      <c r="O866" s="21"/>
      <c r="P866" s="21"/>
      <c r="Q866" s="21"/>
      <c r="R866" s="21"/>
      <c r="S866" s="21"/>
      <c r="T866" s="21"/>
      <c r="U866" s="21"/>
      <c r="V866" s="21"/>
      <c r="W866" s="21"/>
      <c r="X866" s="21" t="str">
        <f ca="1">IFERROR(IF($T866=Lists!$S$2,SUM(FORMULACIÓN!U866:W866),IF(FORMULACIÓN!$T866=Lists!$S$3,SUM(FORMULACIÓN!V866:W866),IF(FORMULACIÓN!$T866=Lists!$S$4,AVERAGE(FORMULACIÓN!V866:W866),IF(FORMULACIÓN!$T866=Lists!$S$5,OFFSET(U866,0,COUNTA(V866:W866)),IF(FORMULACIÓN!$T866=Lists!$S$6,AVERAGE(V866:W866),""))))),"")</f>
        <v/>
      </c>
      <c r="Y866" s="20" t="str">
        <f ca="1">IF($R866=Lists!$R$3,TEXT(FORMULACIÓN!X866,"00,00%"),IF(FORMULACIÓN!X866=0,0,TEXT(FORMULACIÓN!X866,"##.###")))</f>
        <v/>
      </c>
      <c r="Z866" s="93"/>
      <c r="AA866" s="94"/>
      <c r="AB866" s="95"/>
      <c r="AC866" s="95"/>
      <c r="AD866" s="95"/>
      <c r="AE866" s="95"/>
      <c r="AF866" s="95"/>
      <c r="AG866" s="95"/>
      <c r="AH866" s="95"/>
      <c r="AI866" s="95"/>
      <c r="AJ866" s="95"/>
      <c r="AK866" s="95"/>
      <c r="AL866" s="95"/>
      <c r="AM866" s="95"/>
      <c r="BW866" s="1"/>
    </row>
    <row r="867" spans="1:75" s="32" customFormat="1" ht="15.6" hidden="1">
      <c r="A867" s="20" t="str">
        <f t="shared" si="13"/>
        <v/>
      </c>
      <c r="B867" s="153"/>
      <c r="C867" s="21"/>
      <c r="D867" s="20" t="str">
        <f>IFERROR(VLOOKUP(FORMULACIÓN!C867,Lists!$A$2:$B$6,2,FALSE),"")</f>
        <v/>
      </c>
      <c r="E867" s="21"/>
      <c r="F867" s="21"/>
      <c r="G867" s="21"/>
      <c r="H867" s="21"/>
      <c r="I867" s="47"/>
      <c r="J867" s="104"/>
      <c r="K867" s="47"/>
      <c r="L867" s="21"/>
      <c r="M867" s="125"/>
      <c r="N867" s="24"/>
      <c r="O867" s="21"/>
      <c r="P867" s="21"/>
      <c r="Q867" s="21"/>
      <c r="R867" s="21"/>
      <c r="S867" s="21"/>
      <c r="T867" s="21"/>
      <c r="U867" s="21"/>
      <c r="V867" s="21"/>
      <c r="W867" s="21"/>
      <c r="X867" s="21" t="str">
        <f ca="1">IFERROR(IF($T867=Lists!$S$2,SUM(FORMULACIÓN!U867:W867),IF(FORMULACIÓN!$T867=Lists!$S$3,SUM(FORMULACIÓN!V867:W867),IF(FORMULACIÓN!$T867=Lists!$S$4,AVERAGE(FORMULACIÓN!V867:W867),IF(FORMULACIÓN!$T867=Lists!$S$5,OFFSET(U867,0,COUNTA(V867:W867)),IF(FORMULACIÓN!$T867=Lists!$S$6,AVERAGE(V867:W867),""))))),"")</f>
        <v/>
      </c>
      <c r="Y867" s="20" t="str">
        <f ca="1">IF($R867=Lists!$R$3,TEXT(FORMULACIÓN!X867,"00,00%"),IF(FORMULACIÓN!X867=0,0,TEXT(FORMULACIÓN!X867,"##.###")))</f>
        <v/>
      </c>
      <c r="Z867" s="93"/>
      <c r="AA867" s="94"/>
      <c r="AB867" s="95"/>
      <c r="AC867" s="95"/>
      <c r="AD867" s="95"/>
      <c r="AE867" s="95"/>
      <c r="AF867" s="95"/>
      <c r="AG867" s="95"/>
      <c r="AH867" s="95"/>
      <c r="AI867" s="95"/>
      <c r="AJ867" s="95"/>
      <c r="AK867" s="95"/>
      <c r="AL867" s="95"/>
      <c r="AM867" s="95"/>
      <c r="BW867" s="1"/>
    </row>
    <row r="868" spans="1:75" s="32" customFormat="1" ht="15.6" hidden="1">
      <c r="A868" s="20" t="str">
        <f t="shared" si="13"/>
        <v/>
      </c>
      <c r="B868" s="153"/>
      <c r="C868" s="21"/>
      <c r="D868" s="20" t="str">
        <f>IFERROR(VLOOKUP(FORMULACIÓN!C868,Lists!$A$2:$B$6,2,FALSE),"")</f>
        <v/>
      </c>
      <c r="E868" s="21"/>
      <c r="F868" s="21"/>
      <c r="G868" s="21"/>
      <c r="H868" s="21"/>
      <c r="I868" s="47"/>
      <c r="J868" s="104"/>
      <c r="K868" s="47"/>
      <c r="L868" s="21"/>
      <c r="M868" s="125"/>
      <c r="N868" s="24"/>
      <c r="O868" s="21"/>
      <c r="P868" s="21"/>
      <c r="Q868" s="21"/>
      <c r="R868" s="21"/>
      <c r="S868" s="21"/>
      <c r="T868" s="21"/>
      <c r="U868" s="21"/>
      <c r="V868" s="21"/>
      <c r="W868" s="21"/>
      <c r="X868" s="21" t="str">
        <f ca="1">IFERROR(IF($T868=Lists!$S$2,SUM(FORMULACIÓN!U868:W868),IF(FORMULACIÓN!$T868=Lists!$S$3,SUM(FORMULACIÓN!V868:W868),IF(FORMULACIÓN!$T868=Lists!$S$4,AVERAGE(FORMULACIÓN!V868:W868),IF(FORMULACIÓN!$T868=Lists!$S$5,OFFSET(U868,0,COUNTA(V868:W868)),IF(FORMULACIÓN!$T868=Lists!$S$6,AVERAGE(V868:W868),""))))),"")</f>
        <v/>
      </c>
      <c r="Y868" s="20" t="str">
        <f ca="1">IF($R868=Lists!$R$3,TEXT(FORMULACIÓN!X868,"00,00%"),IF(FORMULACIÓN!X868=0,0,TEXT(FORMULACIÓN!X868,"##.###")))</f>
        <v/>
      </c>
      <c r="Z868" s="93"/>
      <c r="AA868" s="94"/>
      <c r="AB868" s="95"/>
      <c r="AC868" s="95"/>
      <c r="AD868" s="95"/>
      <c r="AE868" s="95"/>
      <c r="AF868" s="95"/>
      <c r="AG868" s="95"/>
      <c r="AH868" s="95"/>
      <c r="AI868" s="95"/>
      <c r="AJ868" s="95"/>
      <c r="AK868" s="95"/>
      <c r="AL868" s="95"/>
      <c r="AM868" s="95"/>
      <c r="BW868" s="1"/>
    </row>
    <row r="869" spans="1:75" s="32" customFormat="1" ht="15.6" hidden="1">
      <c r="A869" s="20" t="str">
        <f t="shared" si="13"/>
        <v/>
      </c>
      <c r="B869" s="153"/>
      <c r="C869" s="21"/>
      <c r="D869" s="20" t="str">
        <f>IFERROR(VLOOKUP(FORMULACIÓN!C869,Lists!$A$2:$B$6,2,FALSE),"")</f>
        <v/>
      </c>
      <c r="E869" s="21"/>
      <c r="F869" s="21"/>
      <c r="G869" s="21"/>
      <c r="H869" s="21"/>
      <c r="I869" s="47"/>
      <c r="J869" s="104"/>
      <c r="K869" s="47"/>
      <c r="L869" s="21"/>
      <c r="M869" s="125"/>
      <c r="N869" s="24"/>
      <c r="O869" s="21"/>
      <c r="P869" s="21"/>
      <c r="Q869" s="21"/>
      <c r="R869" s="21"/>
      <c r="S869" s="21"/>
      <c r="T869" s="21"/>
      <c r="U869" s="21"/>
      <c r="V869" s="21"/>
      <c r="W869" s="21"/>
      <c r="X869" s="21" t="str">
        <f ca="1">IFERROR(IF($T869=Lists!$S$2,SUM(FORMULACIÓN!U869:W869),IF(FORMULACIÓN!$T869=Lists!$S$3,SUM(FORMULACIÓN!V869:W869),IF(FORMULACIÓN!$T869=Lists!$S$4,AVERAGE(FORMULACIÓN!V869:W869),IF(FORMULACIÓN!$T869=Lists!$S$5,OFFSET(U869,0,COUNTA(V869:W869)),IF(FORMULACIÓN!$T869=Lists!$S$6,AVERAGE(V869:W869),""))))),"")</f>
        <v/>
      </c>
      <c r="Y869" s="20" t="str">
        <f ca="1">IF($R869=Lists!$R$3,TEXT(FORMULACIÓN!X869,"00,00%"),IF(FORMULACIÓN!X869=0,0,TEXT(FORMULACIÓN!X869,"##.###")))</f>
        <v/>
      </c>
      <c r="Z869" s="93"/>
      <c r="AA869" s="94"/>
      <c r="AB869" s="95"/>
      <c r="AC869" s="95"/>
      <c r="AD869" s="95"/>
      <c r="AE869" s="95"/>
      <c r="AF869" s="95"/>
      <c r="AG869" s="95"/>
      <c r="AH869" s="95"/>
      <c r="AI869" s="95"/>
      <c r="AJ869" s="95"/>
      <c r="AK869" s="95"/>
      <c r="AL869" s="95"/>
      <c r="AM869" s="95"/>
      <c r="BW869" s="1"/>
    </row>
    <row r="870" spans="1:75" s="32" customFormat="1" ht="15.6" hidden="1">
      <c r="A870" s="20" t="str">
        <f t="shared" si="13"/>
        <v/>
      </c>
      <c r="B870" s="153"/>
      <c r="C870" s="21"/>
      <c r="D870" s="20" t="str">
        <f>IFERROR(VLOOKUP(FORMULACIÓN!C870,Lists!$A$2:$B$6,2,FALSE),"")</f>
        <v/>
      </c>
      <c r="E870" s="21"/>
      <c r="F870" s="21"/>
      <c r="G870" s="21"/>
      <c r="H870" s="21"/>
      <c r="I870" s="47"/>
      <c r="J870" s="104"/>
      <c r="K870" s="47"/>
      <c r="L870" s="21"/>
      <c r="M870" s="125"/>
      <c r="N870" s="24"/>
      <c r="O870" s="21"/>
      <c r="P870" s="21"/>
      <c r="Q870" s="21"/>
      <c r="R870" s="21"/>
      <c r="S870" s="21"/>
      <c r="T870" s="21"/>
      <c r="U870" s="21"/>
      <c r="V870" s="21"/>
      <c r="W870" s="21"/>
      <c r="X870" s="21" t="str">
        <f ca="1">IFERROR(IF($T870=Lists!$S$2,SUM(FORMULACIÓN!U870:W870),IF(FORMULACIÓN!$T870=Lists!$S$3,SUM(FORMULACIÓN!V870:W870),IF(FORMULACIÓN!$T870=Lists!$S$4,AVERAGE(FORMULACIÓN!V870:W870),IF(FORMULACIÓN!$T870=Lists!$S$5,OFFSET(U870,0,COUNTA(V870:W870)),IF(FORMULACIÓN!$T870=Lists!$S$6,AVERAGE(V870:W870),""))))),"")</f>
        <v/>
      </c>
      <c r="Y870" s="20" t="str">
        <f ca="1">IF($R870=Lists!$R$3,TEXT(FORMULACIÓN!X870,"00,00%"),IF(FORMULACIÓN!X870=0,0,TEXT(FORMULACIÓN!X870,"##.###")))</f>
        <v/>
      </c>
      <c r="Z870" s="93"/>
      <c r="AA870" s="94"/>
      <c r="AB870" s="95"/>
      <c r="AC870" s="95"/>
      <c r="AD870" s="95"/>
      <c r="AE870" s="95"/>
      <c r="AF870" s="95"/>
      <c r="AG870" s="95"/>
      <c r="AH870" s="95"/>
      <c r="AI870" s="95"/>
      <c r="AJ870" s="95"/>
      <c r="AK870" s="95"/>
      <c r="AL870" s="95"/>
      <c r="AM870" s="95"/>
      <c r="BW870" s="1"/>
    </row>
    <row r="871" spans="1:75" s="32" customFormat="1" ht="15.6" hidden="1">
      <c r="A871" s="20" t="str">
        <f t="shared" si="13"/>
        <v/>
      </c>
      <c r="B871" s="153"/>
      <c r="C871" s="21"/>
      <c r="D871" s="20" t="str">
        <f>IFERROR(VLOOKUP(FORMULACIÓN!C871,Lists!$A$2:$B$6,2,FALSE),"")</f>
        <v/>
      </c>
      <c r="E871" s="21"/>
      <c r="F871" s="21"/>
      <c r="G871" s="21"/>
      <c r="H871" s="21"/>
      <c r="I871" s="47"/>
      <c r="J871" s="104"/>
      <c r="K871" s="47"/>
      <c r="L871" s="21"/>
      <c r="M871" s="125"/>
      <c r="N871" s="24"/>
      <c r="O871" s="21"/>
      <c r="P871" s="21"/>
      <c r="Q871" s="21"/>
      <c r="R871" s="21"/>
      <c r="S871" s="21"/>
      <c r="T871" s="21"/>
      <c r="U871" s="21"/>
      <c r="V871" s="21"/>
      <c r="W871" s="21"/>
      <c r="X871" s="21" t="str">
        <f ca="1">IFERROR(IF($T871=Lists!$S$2,SUM(FORMULACIÓN!U871:W871),IF(FORMULACIÓN!$T871=Lists!$S$3,SUM(FORMULACIÓN!V871:W871),IF(FORMULACIÓN!$T871=Lists!$S$4,AVERAGE(FORMULACIÓN!V871:W871),IF(FORMULACIÓN!$T871=Lists!$S$5,OFFSET(U871,0,COUNTA(V871:W871)),IF(FORMULACIÓN!$T871=Lists!$S$6,AVERAGE(V871:W871),""))))),"")</f>
        <v/>
      </c>
      <c r="Y871" s="20" t="str">
        <f ca="1">IF($R871=Lists!$R$3,TEXT(FORMULACIÓN!X871,"00,00%"),IF(FORMULACIÓN!X871=0,0,TEXT(FORMULACIÓN!X871,"##.###")))</f>
        <v/>
      </c>
      <c r="Z871" s="93"/>
      <c r="AA871" s="94"/>
      <c r="AB871" s="95"/>
      <c r="AC871" s="95"/>
      <c r="AD871" s="95"/>
      <c r="AE871" s="95"/>
      <c r="AF871" s="95"/>
      <c r="AG871" s="95"/>
      <c r="AH871" s="95"/>
      <c r="AI871" s="95"/>
      <c r="AJ871" s="95"/>
      <c r="AK871" s="95"/>
      <c r="AL871" s="95"/>
      <c r="AM871" s="95"/>
      <c r="BW871" s="1"/>
    </row>
    <row r="872" spans="1:75" s="32" customFormat="1" ht="15.6" hidden="1">
      <c r="A872" s="20" t="str">
        <f t="shared" si="13"/>
        <v/>
      </c>
      <c r="B872" s="153"/>
      <c r="C872" s="21"/>
      <c r="D872" s="20" t="str">
        <f>IFERROR(VLOOKUP(FORMULACIÓN!C872,Lists!$A$2:$B$6,2,FALSE),"")</f>
        <v/>
      </c>
      <c r="E872" s="21"/>
      <c r="F872" s="21"/>
      <c r="G872" s="21"/>
      <c r="H872" s="21"/>
      <c r="I872" s="47"/>
      <c r="J872" s="104"/>
      <c r="K872" s="47"/>
      <c r="L872" s="21"/>
      <c r="M872" s="125"/>
      <c r="N872" s="24"/>
      <c r="O872" s="21"/>
      <c r="P872" s="21"/>
      <c r="Q872" s="21"/>
      <c r="R872" s="21"/>
      <c r="S872" s="21"/>
      <c r="T872" s="21"/>
      <c r="U872" s="21"/>
      <c r="V872" s="21"/>
      <c r="W872" s="21"/>
      <c r="X872" s="21" t="str">
        <f ca="1">IFERROR(IF($T872=Lists!$S$2,SUM(FORMULACIÓN!U872:W872),IF(FORMULACIÓN!$T872=Lists!$S$3,SUM(FORMULACIÓN!V872:W872),IF(FORMULACIÓN!$T872=Lists!$S$4,AVERAGE(FORMULACIÓN!V872:W872),IF(FORMULACIÓN!$T872=Lists!$S$5,OFFSET(U872,0,COUNTA(V872:W872)),IF(FORMULACIÓN!$T872=Lists!$S$6,AVERAGE(V872:W872),""))))),"")</f>
        <v/>
      </c>
      <c r="Y872" s="20" t="str">
        <f ca="1">IF($R872=Lists!$R$3,TEXT(FORMULACIÓN!X872,"00,00%"),IF(FORMULACIÓN!X872=0,0,TEXT(FORMULACIÓN!X872,"##.###")))</f>
        <v/>
      </c>
      <c r="Z872" s="93"/>
      <c r="AA872" s="94"/>
      <c r="AB872" s="95"/>
      <c r="AC872" s="95"/>
      <c r="AD872" s="95"/>
      <c r="AE872" s="95"/>
      <c r="AF872" s="95"/>
      <c r="AG872" s="95"/>
      <c r="AH872" s="95"/>
      <c r="AI872" s="95"/>
      <c r="AJ872" s="95"/>
      <c r="AK872" s="95"/>
      <c r="AL872" s="95"/>
      <c r="AM872" s="95"/>
      <c r="BW872" s="1"/>
    </row>
    <row r="873" spans="1:75" s="32" customFormat="1" ht="15.6" hidden="1">
      <c r="A873" s="20" t="str">
        <f t="shared" si="13"/>
        <v/>
      </c>
      <c r="B873" s="153"/>
      <c r="C873" s="21"/>
      <c r="D873" s="20" t="str">
        <f>IFERROR(VLOOKUP(FORMULACIÓN!C873,Lists!$A$2:$B$6,2,FALSE),"")</f>
        <v/>
      </c>
      <c r="E873" s="21"/>
      <c r="F873" s="21"/>
      <c r="G873" s="21"/>
      <c r="H873" s="21"/>
      <c r="I873" s="47"/>
      <c r="J873" s="104"/>
      <c r="K873" s="47"/>
      <c r="L873" s="21"/>
      <c r="M873" s="125"/>
      <c r="N873" s="24"/>
      <c r="O873" s="21"/>
      <c r="P873" s="21"/>
      <c r="Q873" s="21"/>
      <c r="R873" s="21"/>
      <c r="S873" s="21"/>
      <c r="T873" s="21"/>
      <c r="U873" s="21"/>
      <c r="V873" s="21"/>
      <c r="W873" s="21"/>
      <c r="X873" s="21" t="str">
        <f ca="1">IFERROR(IF($T873=Lists!$S$2,SUM(FORMULACIÓN!U873:W873),IF(FORMULACIÓN!$T873=Lists!$S$3,SUM(FORMULACIÓN!V873:W873),IF(FORMULACIÓN!$T873=Lists!$S$4,AVERAGE(FORMULACIÓN!V873:W873),IF(FORMULACIÓN!$T873=Lists!$S$5,OFFSET(U873,0,COUNTA(V873:W873)),IF(FORMULACIÓN!$T873=Lists!$S$6,AVERAGE(V873:W873),""))))),"")</f>
        <v/>
      </c>
      <c r="Y873" s="20" t="str">
        <f ca="1">IF($R873=Lists!$R$3,TEXT(FORMULACIÓN!X873,"00,00%"),IF(FORMULACIÓN!X873=0,0,TEXT(FORMULACIÓN!X873,"##.###")))</f>
        <v/>
      </c>
      <c r="Z873" s="93"/>
      <c r="AA873" s="94"/>
      <c r="AB873" s="95"/>
      <c r="AC873" s="95"/>
      <c r="AD873" s="95"/>
      <c r="AE873" s="95"/>
      <c r="AF873" s="95"/>
      <c r="AG873" s="95"/>
      <c r="AH873" s="95"/>
      <c r="AI873" s="95"/>
      <c r="AJ873" s="95"/>
      <c r="AK873" s="95"/>
      <c r="AL873" s="95"/>
      <c r="AM873" s="95"/>
      <c r="BW873" s="1"/>
    </row>
    <row r="874" spans="1:75" s="32" customFormat="1" ht="15.6" hidden="1">
      <c r="A874" s="20" t="str">
        <f t="shared" si="13"/>
        <v/>
      </c>
      <c r="B874" s="153"/>
      <c r="C874" s="21"/>
      <c r="D874" s="20" t="str">
        <f>IFERROR(VLOOKUP(FORMULACIÓN!C874,Lists!$A$2:$B$6,2,FALSE),"")</f>
        <v/>
      </c>
      <c r="E874" s="21"/>
      <c r="F874" s="21"/>
      <c r="G874" s="21"/>
      <c r="H874" s="21"/>
      <c r="I874" s="47"/>
      <c r="J874" s="104"/>
      <c r="K874" s="47"/>
      <c r="L874" s="21"/>
      <c r="M874" s="125"/>
      <c r="N874" s="24"/>
      <c r="O874" s="21"/>
      <c r="P874" s="21"/>
      <c r="Q874" s="21"/>
      <c r="R874" s="21"/>
      <c r="S874" s="21"/>
      <c r="T874" s="21"/>
      <c r="U874" s="21"/>
      <c r="V874" s="21"/>
      <c r="W874" s="21"/>
      <c r="X874" s="21" t="str">
        <f ca="1">IFERROR(IF($T874=Lists!$S$2,SUM(FORMULACIÓN!U874:W874),IF(FORMULACIÓN!$T874=Lists!$S$3,SUM(FORMULACIÓN!V874:W874),IF(FORMULACIÓN!$T874=Lists!$S$4,AVERAGE(FORMULACIÓN!V874:W874),IF(FORMULACIÓN!$T874=Lists!$S$5,OFFSET(U874,0,COUNTA(V874:W874)),IF(FORMULACIÓN!$T874=Lists!$S$6,AVERAGE(V874:W874),""))))),"")</f>
        <v/>
      </c>
      <c r="Y874" s="20" t="str">
        <f ca="1">IF($R874=Lists!$R$3,TEXT(FORMULACIÓN!X874,"00,00%"),IF(FORMULACIÓN!X874=0,0,TEXT(FORMULACIÓN!X874,"##.###")))</f>
        <v/>
      </c>
      <c r="Z874" s="93"/>
      <c r="AA874" s="94"/>
      <c r="AB874" s="95"/>
      <c r="AC874" s="95"/>
      <c r="AD874" s="95"/>
      <c r="AE874" s="95"/>
      <c r="AF874" s="95"/>
      <c r="AG874" s="95"/>
      <c r="AH874" s="95"/>
      <c r="AI874" s="95"/>
      <c r="AJ874" s="95"/>
      <c r="AK874" s="95"/>
      <c r="AL874" s="95"/>
      <c r="AM874" s="95"/>
      <c r="BW874" s="1"/>
    </row>
    <row r="875" spans="1:75" s="32" customFormat="1" ht="15.6" hidden="1">
      <c r="A875" s="20" t="str">
        <f t="shared" si="13"/>
        <v/>
      </c>
      <c r="B875" s="153"/>
      <c r="C875" s="21"/>
      <c r="D875" s="20" t="str">
        <f>IFERROR(VLOOKUP(FORMULACIÓN!C875,Lists!$A$2:$B$6,2,FALSE),"")</f>
        <v/>
      </c>
      <c r="E875" s="21"/>
      <c r="F875" s="21"/>
      <c r="G875" s="21"/>
      <c r="H875" s="21"/>
      <c r="I875" s="47"/>
      <c r="J875" s="104"/>
      <c r="K875" s="47"/>
      <c r="L875" s="21"/>
      <c r="M875" s="125"/>
      <c r="N875" s="24"/>
      <c r="O875" s="21"/>
      <c r="P875" s="21"/>
      <c r="Q875" s="21"/>
      <c r="R875" s="21"/>
      <c r="S875" s="21"/>
      <c r="T875" s="21"/>
      <c r="U875" s="21"/>
      <c r="V875" s="21"/>
      <c r="W875" s="21"/>
      <c r="X875" s="21" t="str">
        <f ca="1">IFERROR(IF($T875=Lists!$S$2,SUM(FORMULACIÓN!U875:W875),IF(FORMULACIÓN!$T875=Lists!$S$3,SUM(FORMULACIÓN!V875:W875),IF(FORMULACIÓN!$T875=Lists!$S$4,AVERAGE(FORMULACIÓN!V875:W875),IF(FORMULACIÓN!$T875=Lists!$S$5,OFFSET(U875,0,COUNTA(V875:W875)),IF(FORMULACIÓN!$T875=Lists!$S$6,AVERAGE(V875:W875),""))))),"")</f>
        <v/>
      </c>
      <c r="Y875" s="20" t="str">
        <f ca="1">IF($R875=Lists!$R$3,TEXT(FORMULACIÓN!X875,"00,00%"),IF(FORMULACIÓN!X875=0,0,TEXT(FORMULACIÓN!X875,"##.###")))</f>
        <v/>
      </c>
      <c r="Z875" s="93"/>
      <c r="AA875" s="94"/>
      <c r="AB875" s="95"/>
      <c r="AC875" s="95"/>
      <c r="AD875" s="95"/>
      <c r="AE875" s="95"/>
      <c r="AF875" s="95"/>
      <c r="AG875" s="95"/>
      <c r="AH875" s="95"/>
      <c r="AI875" s="95"/>
      <c r="AJ875" s="95"/>
      <c r="AK875" s="95"/>
      <c r="AL875" s="95"/>
      <c r="AM875" s="95"/>
      <c r="BW875" s="1"/>
    </row>
    <row r="876" spans="1:75" s="32" customFormat="1" ht="15.6" hidden="1">
      <c r="A876" s="20" t="str">
        <f t="shared" si="13"/>
        <v/>
      </c>
      <c r="B876" s="153"/>
      <c r="C876" s="21"/>
      <c r="D876" s="20" t="str">
        <f>IFERROR(VLOOKUP(FORMULACIÓN!C876,Lists!$A$2:$B$6,2,FALSE),"")</f>
        <v/>
      </c>
      <c r="E876" s="21"/>
      <c r="F876" s="21"/>
      <c r="G876" s="21"/>
      <c r="H876" s="21"/>
      <c r="I876" s="47"/>
      <c r="J876" s="104"/>
      <c r="K876" s="47"/>
      <c r="L876" s="21"/>
      <c r="M876" s="125"/>
      <c r="N876" s="24"/>
      <c r="O876" s="21"/>
      <c r="P876" s="21"/>
      <c r="Q876" s="21"/>
      <c r="R876" s="21"/>
      <c r="S876" s="21"/>
      <c r="T876" s="21"/>
      <c r="U876" s="21"/>
      <c r="V876" s="21"/>
      <c r="W876" s="21"/>
      <c r="X876" s="21" t="str">
        <f ca="1">IFERROR(IF($T876=Lists!$S$2,SUM(FORMULACIÓN!U876:W876),IF(FORMULACIÓN!$T876=Lists!$S$3,SUM(FORMULACIÓN!V876:W876),IF(FORMULACIÓN!$T876=Lists!$S$4,AVERAGE(FORMULACIÓN!V876:W876),IF(FORMULACIÓN!$T876=Lists!$S$5,OFFSET(U876,0,COUNTA(V876:W876)),IF(FORMULACIÓN!$T876=Lists!$S$6,AVERAGE(V876:W876),""))))),"")</f>
        <v/>
      </c>
      <c r="Y876" s="20" t="str">
        <f ca="1">IF($R876=Lists!$R$3,TEXT(FORMULACIÓN!X876,"00,00%"),IF(FORMULACIÓN!X876=0,0,TEXT(FORMULACIÓN!X876,"##.###")))</f>
        <v/>
      </c>
      <c r="Z876" s="93"/>
      <c r="AA876" s="94"/>
      <c r="AB876" s="95"/>
      <c r="AC876" s="95"/>
      <c r="AD876" s="95"/>
      <c r="AE876" s="95"/>
      <c r="AF876" s="95"/>
      <c r="AG876" s="95"/>
      <c r="AH876" s="95"/>
      <c r="AI876" s="95"/>
      <c r="AJ876" s="95"/>
      <c r="AK876" s="95"/>
      <c r="AL876" s="95"/>
      <c r="AM876" s="95"/>
      <c r="BW876" s="1"/>
    </row>
    <row r="877" spans="1:75" s="32" customFormat="1" ht="15.6" hidden="1">
      <c r="A877" s="20" t="str">
        <f t="shared" si="13"/>
        <v/>
      </c>
      <c r="B877" s="153"/>
      <c r="C877" s="21"/>
      <c r="D877" s="20" t="str">
        <f>IFERROR(VLOOKUP(FORMULACIÓN!C877,Lists!$A$2:$B$6,2,FALSE),"")</f>
        <v/>
      </c>
      <c r="E877" s="21"/>
      <c r="F877" s="21"/>
      <c r="G877" s="21"/>
      <c r="H877" s="21"/>
      <c r="I877" s="47"/>
      <c r="J877" s="104"/>
      <c r="K877" s="47"/>
      <c r="L877" s="21"/>
      <c r="M877" s="125"/>
      <c r="N877" s="24"/>
      <c r="O877" s="21"/>
      <c r="P877" s="21"/>
      <c r="Q877" s="21"/>
      <c r="R877" s="21"/>
      <c r="S877" s="21"/>
      <c r="T877" s="21"/>
      <c r="U877" s="21"/>
      <c r="V877" s="21"/>
      <c r="W877" s="21"/>
      <c r="X877" s="21" t="str">
        <f ca="1">IFERROR(IF($T877=Lists!$S$2,SUM(FORMULACIÓN!U877:W877),IF(FORMULACIÓN!$T877=Lists!$S$3,SUM(FORMULACIÓN!V877:W877),IF(FORMULACIÓN!$T877=Lists!$S$4,AVERAGE(FORMULACIÓN!V877:W877),IF(FORMULACIÓN!$T877=Lists!$S$5,OFFSET(U877,0,COUNTA(V877:W877)),IF(FORMULACIÓN!$T877=Lists!$S$6,AVERAGE(V877:W877),""))))),"")</f>
        <v/>
      </c>
      <c r="Y877" s="20" t="str">
        <f ca="1">IF($R877=Lists!$R$3,TEXT(FORMULACIÓN!X877,"00,00%"),IF(FORMULACIÓN!X877=0,0,TEXT(FORMULACIÓN!X877,"##.###")))</f>
        <v/>
      </c>
      <c r="Z877" s="93"/>
      <c r="AA877" s="94"/>
      <c r="AB877" s="95"/>
      <c r="AC877" s="95"/>
      <c r="AD877" s="95"/>
      <c r="AE877" s="95"/>
      <c r="AF877" s="95"/>
      <c r="AG877" s="95"/>
      <c r="AH877" s="95"/>
      <c r="AI877" s="95"/>
      <c r="AJ877" s="95"/>
      <c r="AK877" s="95"/>
      <c r="AL877" s="95"/>
      <c r="AM877" s="95"/>
      <c r="BW877" s="1"/>
    </row>
    <row r="878" spans="1:75" s="32" customFormat="1" ht="15.6" hidden="1">
      <c r="A878" s="20" t="str">
        <f t="shared" si="13"/>
        <v/>
      </c>
      <c r="B878" s="153"/>
      <c r="C878" s="21"/>
      <c r="D878" s="20" t="str">
        <f>IFERROR(VLOOKUP(FORMULACIÓN!C878,Lists!$A$2:$B$6,2,FALSE),"")</f>
        <v/>
      </c>
      <c r="E878" s="21"/>
      <c r="F878" s="21"/>
      <c r="G878" s="21"/>
      <c r="H878" s="21"/>
      <c r="I878" s="47"/>
      <c r="J878" s="104"/>
      <c r="K878" s="47"/>
      <c r="L878" s="21"/>
      <c r="M878" s="125"/>
      <c r="N878" s="24"/>
      <c r="O878" s="21"/>
      <c r="P878" s="21"/>
      <c r="Q878" s="21"/>
      <c r="R878" s="21"/>
      <c r="S878" s="21"/>
      <c r="T878" s="21"/>
      <c r="U878" s="21"/>
      <c r="V878" s="21"/>
      <c r="W878" s="21"/>
      <c r="X878" s="21" t="str">
        <f ca="1">IFERROR(IF($T878=Lists!$S$2,SUM(FORMULACIÓN!U878:W878),IF(FORMULACIÓN!$T878=Lists!$S$3,SUM(FORMULACIÓN!V878:W878),IF(FORMULACIÓN!$T878=Lists!$S$4,AVERAGE(FORMULACIÓN!V878:W878),IF(FORMULACIÓN!$T878=Lists!$S$5,OFFSET(U878,0,COUNTA(V878:W878)),IF(FORMULACIÓN!$T878=Lists!$S$6,AVERAGE(V878:W878),""))))),"")</f>
        <v/>
      </c>
      <c r="Y878" s="20" t="str">
        <f ca="1">IF($R878=Lists!$R$3,TEXT(FORMULACIÓN!X878,"00,00%"),IF(FORMULACIÓN!X878=0,0,TEXT(FORMULACIÓN!X878,"##.###")))</f>
        <v/>
      </c>
      <c r="Z878" s="93"/>
      <c r="AA878" s="94"/>
      <c r="AB878" s="95"/>
      <c r="AC878" s="95"/>
      <c r="AD878" s="95"/>
      <c r="AE878" s="95"/>
      <c r="AF878" s="95"/>
      <c r="AG878" s="95"/>
      <c r="AH878" s="95"/>
      <c r="AI878" s="95"/>
      <c r="AJ878" s="95"/>
      <c r="AK878" s="95"/>
      <c r="AL878" s="95"/>
      <c r="AM878" s="95"/>
      <c r="BW878" s="1"/>
    </row>
    <row r="879" spans="1:75" s="32" customFormat="1" ht="15.6" hidden="1">
      <c r="A879" s="20" t="str">
        <f t="shared" si="13"/>
        <v/>
      </c>
      <c r="B879" s="153"/>
      <c r="C879" s="21"/>
      <c r="D879" s="20" t="str">
        <f>IFERROR(VLOOKUP(FORMULACIÓN!C879,Lists!$A$2:$B$6,2,FALSE),"")</f>
        <v/>
      </c>
      <c r="E879" s="21"/>
      <c r="F879" s="21"/>
      <c r="G879" s="21"/>
      <c r="H879" s="21"/>
      <c r="I879" s="47"/>
      <c r="J879" s="104"/>
      <c r="K879" s="47"/>
      <c r="L879" s="21"/>
      <c r="M879" s="125"/>
      <c r="N879" s="24"/>
      <c r="O879" s="21"/>
      <c r="P879" s="21"/>
      <c r="Q879" s="21"/>
      <c r="R879" s="21"/>
      <c r="S879" s="21"/>
      <c r="T879" s="21"/>
      <c r="U879" s="21"/>
      <c r="V879" s="21"/>
      <c r="W879" s="21"/>
      <c r="X879" s="21" t="str">
        <f ca="1">IFERROR(IF($T879=Lists!$S$2,SUM(FORMULACIÓN!U879:W879),IF(FORMULACIÓN!$T879=Lists!$S$3,SUM(FORMULACIÓN!V879:W879),IF(FORMULACIÓN!$T879=Lists!$S$4,AVERAGE(FORMULACIÓN!V879:W879),IF(FORMULACIÓN!$T879=Lists!$S$5,OFFSET(U879,0,COUNTA(V879:W879)),IF(FORMULACIÓN!$T879=Lists!$S$6,AVERAGE(V879:W879),""))))),"")</f>
        <v/>
      </c>
      <c r="Y879" s="20" t="str">
        <f ca="1">IF($R879=Lists!$R$3,TEXT(FORMULACIÓN!X879,"00,00%"),IF(FORMULACIÓN!X879=0,0,TEXT(FORMULACIÓN!X879,"##.###")))</f>
        <v/>
      </c>
      <c r="Z879" s="93"/>
      <c r="AA879" s="94"/>
      <c r="AB879" s="95"/>
      <c r="AC879" s="95"/>
      <c r="AD879" s="95"/>
      <c r="AE879" s="95"/>
      <c r="AF879" s="95"/>
      <c r="AG879" s="95"/>
      <c r="AH879" s="95"/>
      <c r="AI879" s="95"/>
      <c r="AJ879" s="95"/>
      <c r="AK879" s="95"/>
      <c r="AL879" s="95"/>
      <c r="AM879" s="95"/>
      <c r="BW879" s="1"/>
    </row>
    <row r="880" spans="1:75" s="32" customFormat="1" ht="15.6" hidden="1">
      <c r="A880" s="20" t="str">
        <f t="shared" si="13"/>
        <v/>
      </c>
      <c r="B880" s="153"/>
      <c r="C880" s="21"/>
      <c r="D880" s="20" t="str">
        <f>IFERROR(VLOOKUP(FORMULACIÓN!C880,Lists!$A$2:$B$6,2,FALSE),"")</f>
        <v/>
      </c>
      <c r="E880" s="21"/>
      <c r="F880" s="21"/>
      <c r="G880" s="21"/>
      <c r="H880" s="21"/>
      <c r="I880" s="47"/>
      <c r="J880" s="104"/>
      <c r="K880" s="47"/>
      <c r="L880" s="21"/>
      <c r="M880" s="125"/>
      <c r="N880" s="24"/>
      <c r="O880" s="21"/>
      <c r="P880" s="21"/>
      <c r="Q880" s="21"/>
      <c r="R880" s="21"/>
      <c r="S880" s="21"/>
      <c r="T880" s="21"/>
      <c r="U880" s="21"/>
      <c r="V880" s="21"/>
      <c r="W880" s="21"/>
      <c r="X880" s="21" t="str">
        <f ca="1">IFERROR(IF($T880=Lists!$S$2,SUM(FORMULACIÓN!U880:W880),IF(FORMULACIÓN!$T880=Lists!$S$3,SUM(FORMULACIÓN!V880:W880),IF(FORMULACIÓN!$T880=Lists!$S$4,AVERAGE(FORMULACIÓN!V880:W880),IF(FORMULACIÓN!$T880=Lists!$S$5,OFFSET(U880,0,COUNTA(V880:W880)),IF(FORMULACIÓN!$T880=Lists!$S$6,AVERAGE(V880:W880),""))))),"")</f>
        <v/>
      </c>
      <c r="Y880" s="20" t="str">
        <f ca="1">IF($R880=Lists!$R$3,TEXT(FORMULACIÓN!X880,"00,00%"),IF(FORMULACIÓN!X880=0,0,TEXT(FORMULACIÓN!X880,"##.###")))</f>
        <v/>
      </c>
      <c r="Z880" s="93"/>
      <c r="AA880" s="94"/>
      <c r="AB880" s="95"/>
      <c r="AC880" s="95"/>
      <c r="AD880" s="95"/>
      <c r="AE880" s="95"/>
      <c r="AF880" s="95"/>
      <c r="AG880" s="95"/>
      <c r="AH880" s="95"/>
      <c r="AI880" s="95"/>
      <c r="AJ880" s="95"/>
      <c r="AK880" s="95"/>
      <c r="AL880" s="95"/>
      <c r="AM880" s="95"/>
      <c r="BW880" s="1"/>
    </row>
    <row r="881" spans="1:75" s="32" customFormat="1" ht="15.6" hidden="1">
      <c r="A881" s="20" t="str">
        <f t="shared" si="13"/>
        <v/>
      </c>
      <c r="B881" s="153"/>
      <c r="C881" s="21"/>
      <c r="D881" s="20" t="str">
        <f>IFERROR(VLOOKUP(FORMULACIÓN!C881,Lists!$A$2:$B$6,2,FALSE),"")</f>
        <v/>
      </c>
      <c r="E881" s="21"/>
      <c r="F881" s="21"/>
      <c r="G881" s="21"/>
      <c r="H881" s="21"/>
      <c r="I881" s="47"/>
      <c r="J881" s="104"/>
      <c r="K881" s="47"/>
      <c r="L881" s="21"/>
      <c r="M881" s="125"/>
      <c r="N881" s="24"/>
      <c r="O881" s="21"/>
      <c r="P881" s="21"/>
      <c r="Q881" s="21"/>
      <c r="R881" s="21"/>
      <c r="S881" s="21"/>
      <c r="T881" s="21"/>
      <c r="U881" s="21"/>
      <c r="V881" s="21"/>
      <c r="W881" s="21"/>
      <c r="X881" s="21" t="str">
        <f ca="1">IFERROR(IF($T881=Lists!$S$2,SUM(FORMULACIÓN!U881:W881),IF(FORMULACIÓN!$T881=Lists!$S$3,SUM(FORMULACIÓN!V881:W881),IF(FORMULACIÓN!$T881=Lists!$S$4,AVERAGE(FORMULACIÓN!V881:W881),IF(FORMULACIÓN!$T881=Lists!$S$5,OFFSET(U881,0,COUNTA(V881:W881)),IF(FORMULACIÓN!$T881=Lists!$S$6,AVERAGE(V881:W881),""))))),"")</f>
        <v/>
      </c>
      <c r="Y881" s="20" t="str">
        <f ca="1">IF($R881=Lists!$R$3,TEXT(FORMULACIÓN!X881,"00,00%"),IF(FORMULACIÓN!X881=0,0,TEXT(FORMULACIÓN!X881,"##.###")))</f>
        <v/>
      </c>
      <c r="Z881" s="93"/>
      <c r="AA881" s="94"/>
      <c r="AB881" s="95"/>
      <c r="AC881" s="95"/>
      <c r="AD881" s="95"/>
      <c r="AE881" s="95"/>
      <c r="AF881" s="95"/>
      <c r="AG881" s="95"/>
      <c r="AH881" s="95"/>
      <c r="AI881" s="95"/>
      <c r="AJ881" s="95"/>
      <c r="AK881" s="95"/>
      <c r="AL881" s="95"/>
      <c r="AM881" s="95"/>
      <c r="BW881" s="1"/>
    </row>
    <row r="882" spans="1:75" s="32" customFormat="1" ht="15.6" hidden="1">
      <c r="A882" s="20" t="str">
        <f t="shared" si="13"/>
        <v/>
      </c>
      <c r="B882" s="153"/>
      <c r="C882" s="21"/>
      <c r="D882" s="20" t="str">
        <f>IFERROR(VLOOKUP(FORMULACIÓN!C882,Lists!$A$2:$B$6,2,FALSE),"")</f>
        <v/>
      </c>
      <c r="E882" s="21"/>
      <c r="F882" s="21"/>
      <c r="G882" s="21"/>
      <c r="H882" s="21"/>
      <c r="I882" s="47"/>
      <c r="J882" s="104"/>
      <c r="K882" s="47"/>
      <c r="L882" s="21"/>
      <c r="M882" s="125"/>
      <c r="N882" s="24"/>
      <c r="O882" s="21"/>
      <c r="P882" s="21"/>
      <c r="Q882" s="21"/>
      <c r="R882" s="21"/>
      <c r="S882" s="21"/>
      <c r="T882" s="21"/>
      <c r="U882" s="21"/>
      <c r="V882" s="21"/>
      <c r="W882" s="21"/>
      <c r="X882" s="21" t="str">
        <f ca="1">IFERROR(IF($T882=Lists!$S$2,SUM(FORMULACIÓN!U882:W882),IF(FORMULACIÓN!$T882=Lists!$S$3,SUM(FORMULACIÓN!V882:W882),IF(FORMULACIÓN!$T882=Lists!$S$4,AVERAGE(FORMULACIÓN!V882:W882),IF(FORMULACIÓN!$T882=Lists!$S$5,OFFSET(U882,0,COUNTA(V882:W882)),IF(FORMULACIÓN!$T882=Lists!$S$6,AVERAGE(V882:W882),""))))),"")</f>
        <v/>
      </c>
      <c r="Y882" s="20" t="str">
        <f ca="1">IF($R882=Lists!$R$3,TEXT(FORMULACIÓN!X882,"00,00%"),IF(FORMULACIÓN!X882=0,0,TEXT(FORMULACIÓN!X882,"##.###")))</f>
        <v/>
      </c>
      <c r="Z882" s="93"/>
      <c r="AA882" s="94"/>
      <c r="AB882" s="95"/>
      <c r="AC882" s="95"/>
      <c r="AD882" s="95"/>
      <c r="AE882" s="95"/>
      <c r="AF882" s="95"/>
      <c r="AG882" s="95"/>
      <c r="AH882" s="95"/>
      <c r="AI882" s="95"/>
      <c r="AJ882" s="95"/>
      <c r="AK882" s="95"/>
      <c r="AL882" s="95"/>
      <c r="AM882" s="95"/>
      <c r="BW882" s="1"/>
    </row>
    <row r="883" spans="1:75" s="32" customFormat="1" ht="15.6" hidden="1">
      <c r="A883" s="20" t="str">
        <f t="shared" si="13"/>
        <v/>
      </c>
      <c r="B883" s="153"/>
      <c r="C883" s="21"/>
      <c r="D883" s="20" t="str">
        <f>IFERROR(VLOOKUP(FORMULACIÓN!C883,Lists!$A$2:$B$6,2,FALSE),"")</f>
        <v/>
      </c>
      <c r="E883" s="21"/>
      <c r="F883" s="21"/>
      <c r="G883" s="21"/>
      <c r="H883" s="21"/>
      <c r="I883" s="47"/>
      <c r="J883" s="104"/>
      <c r="K883" s="47"/>
      <c r="L883" s="21"/>
      <c r="M883" s="125"/>
      <c r="N883" s="24"/>
      <c r="O883" s="21"/>
      <c r="P883" s="21"/>
      <c r="Q883" s="21"/>
      <c r="R883" s="21"/>
      <c r="S883" s="21"/>
      <c r="T883" s="21"/>
      <c r="U883" s="21"/>
      <c r="V883" s="21"/>
      <c r="W883" s="21"/>
      <c r="X883" s="21" t="str">
        <f ca="1">IFERROR(IF($T883=Lists!$S$2,SUM(FORMULACIÓN!U883:W883),IF(FORMULACIÓN!$T883=Lists!$S$3,SUM(FORMULACIÓN!V883:W883),IF(FORMULACIÓN!$T883=Lists!$S$4,AVERAGE(FORMULACIÓN!V883:W883),IF(FORMULACIÓN!$T883=Lists!$S$5,OFFSET(U883,0,COUNTA(V883:W883)),IF(FORMULACIÓN!$T883=Lists!$S$6,AVERAGE(V883:W883),""))))),"")</f>
        <v/>
      </c>
      <c r="Y883" s="20" t="str">
        <f ca="1">IF($R883=Lists!$R$3,TEXT(FORMULACIÓN!X883,"00,00%"),IF(FORMULACIÓN!X883=0,0,TEXT(FORMULACIÓN!X883,"##.###")))</f>
        <v/>
      </c>
      <c r="Z883" s="93"/>
      <c r="AA883" s="94"/>
      <c r="AB883" s="95"/>
      <c r="AC883" s="95"/>
      <c r="AD883" s="95"/>
      <c r="AE883" s="95"/>
      <c r="AF883" s="95"/>
      <c r="AG883" s="95"/>
      <c r="AH883" s="95"/>
      <c r="AI883" s="95"/>
      <c r="AJ883" s="95"/>
      <c r="AK883" s="95"/>
      <c r="AL883" s="95"/>
      <c r="AM883" s="95"/>
      <c r="BW883" s="1"/>
    </row>
    <row r="884" spans="1:75" s="32" customFormat="1" ht="15.6" hidden="1">
      <c r="A884" s="20" t="str">
        <f t="shared" si="13"/>
        <v/>
      </c>
      <c r="B884" s="153"/>
      <c r="C884" s="21"/>
      <c r="D884" s="20" t="str">
        <f>IFERROR(VLOOKUP(FORMULACIÓN!C884,Lists!$A$2:$B$6,2,FALSE),"")</f>
        <v/>
      </c>
      <c r="E884" s="21"/>
      <c r="F884" s="21"/>
      <c r="G884" s="21"/>
      <c r="H884" s="21"/>
      <c r="I884" s="47"/>
      <c r="J884" s="104"/>
      <c r="K884" s="47"/>
      <c r="L884" s="21"/>
      <c r="M884" s="125"/>
      <c r="N884" s="24"/>
      <c r="O884" s="21"/>
      <c r="P884" s="21"/>
      <c r="Q884" s="21"/>
      <c r="R884" s="21"/>
      <c r="S884" s="21"/>
      <c r="T884" s="21"/>
      <c r="U884" s="21"/>
      <c r="V884" s="21"/>
      <c r="W884" s="21"/>
      <c r="X884" s="21" t="str">
        <f ca="1">IFERROR(IF($T884=Lists!$S$2,SUM(FORMULACIÓN!U884:W884),IF(FORMULACIÓN!$T884=Lists!$S$3,SUM(FORMULACIÓN!V884:W884),IF(FORMULACIÓN!$T884=Lists!$S$4,AVERAGE(FORMULACIÓN!V884:W884),IF(FORMULACIÓN!$T884=Lists!$S$5,OFFSET(U884,0,COUNTA(V884:W884)),IF(FORMULACIÓN!$T884=Lists!$S$6,AVERAGE(V884:W884),""))))),"")</f>
        <v/>
      </c>
      <c r="Y884" s="20" t="str">
        <f ca="1">IF($R884=Lists!$R$3,TEXT(FORMULACIÓN!X884,"00,00%"),IF(FORMULACIÓN!X884=0,0,TEXT(FORMULACIÓN!X884,"##.###")))</f>
        <v/>
      </c>
      <c r="Z884" s="93"/>
      <c r="AA884" s="94"/>
      <c r="AB884" s="95"/>
      <c r="AC884" s="95"/>
      <c r="AD884" s="95"/>
      <c r="AE884" s="95"/>
      <c r="AF884" s="95"/>
      <c r="AG884" s="95"/>
      <c r="AH884" s="95"/>
      <c r="AI884" s="95"/>
      <c r="AJ884" s="95"/>
      <c r="AK884" s="95"/>
      <c r="AL884" s="95"/>
      <c r="AM884" s="95"/>
      <c r="BW884" s="1"/>
    </row>
    <row r="885" spans="1:75" s="32" customFormat="1" ht="15.6" hidden="1">
      <c r="A885" s="20" t="str">
        <f t="shared" si="13"/>
        <v/>
      </c>
      <c r="B885" s="153"/>
      <c r="C885" s="21"/>
      <c r="D885" s="20" t="str">
        <f>IFERROR(VLOOKUP(FORMULACIÓN!C885,Lists!$A$2:$B$6,2,FALSE),"")</f>
        <v/>
      </c>
      <c r="E885" s="21"/>
      <c r="F885" s="21"/>
      <c r="G885" s="21"/>
      <c r="H885" s="21"/>
      <c r="I885" s="47"/>
      <c r="J885" s="104"/>
      <c r="K885" s="47"/>
      <c r="L885" s="21"/>
      <c r="M885" s="125"/>
      <c r="N885" s="24"/>
      <c r="O885" s="21"/>
      <c r="P885" s="21"/>
      <c r="Q885" s="21"/>
      <c r="R885" s="21"/>
      <c r="S885" s="21"/>
      <c r="T885" s="21"/>
      <c r="U885" s="21"/>
      <c r="V885" s="21"/>
      <c r="W885" s="21"/>
      <c r="X885" s="21" t="str">
        <f ca="1">IFERROR(IF($T885=Lists!$S$2,SUM(FORMULACIÓN!U885:W885),IF(FORMULACIÓN!$T885=Lists!$S$3,SUM(FORMULACIÓN!V885:W885),IF(FORMULACIÓN!$T885=Lists!$S$4,AVERAGE(FORMULACIÓN!V885:W885),IF(FORMULACIÓN!$T885=Lists!$S$5,OFFSET(U885,0,COUNTA(V885:W885)),IF(FORMULACIÓN!$T885=Lists!$S$6,AVERAGE(V885:W885),""))))),"")</f>
        <v/>
      </c>
      <c r="Y885" s="20" t="str">
        <f ca="1">IF($R885=Lists!$R$3,TEXT(FORMULACIÓN!X885,"00,00%"),IF(FORMULACIÓN!X885=0,0,TEXT(FORMULACIÓN!X885,"##.###")))</f>
        <v/>
      </c>
      <c r="Z885" s="93"/>
      <c r="AA885" s="94"/>
      <c r="AB885" s="95"/>
      <c r="AC885" s="95"/>
      <c r="AD885" s="95"/>
      <c r="AE885" s="95"/>
      <c r="AF885" s="95"/>
      <c r="AG885" s="95"/>
      <c r="AH885" s="95"/>
      <c r="AI885" s="95"/>
      <c r="AJ885" s="95"/>
      <c r="AK885" s="95"/>
      <c r="AL885" s="95"/>
      <c r="AM885" s="95"/>
      <c r="BW885" s="1"/>
    </row>
    <row r="886" spans="1:75" s="32" customFormat="1" ht="15.6" hidden="1">
      <c r="A886" s="20" t="str">
        <f t="shared" si="13"/>
        <v/>
      </c>
      <c r="B886" s="153"/>
      <c r="C886" s="21"/>
      <c r="D886" s="20" t="str">
        <f>IFERROR(VLOOKUP(FORMULACIÓN!C886,Lists!$A$2:$B$6,2,FALSE),"")</f>
        <v/>
      </c>
      <c r="E886" s="21"/>
      <c r="F886" s="21"/>
      <c r="G886" s="21"/>
      <c r="H886" s="21"/>
      <c r="I886" s="47"/>
      <c r="J886" s="104"/>
      <c r="K886" s="47"/>
      <c r="L886" s="21"/>
      <c r="M886" s="125"/>
      <c r="N886" s="24"/>
      <c r="O886" s="21"/>
      <c r="P886" s="21"/>
      <c r="Q886" s="21"/>
      <c r="R886" s="21"/>
      <c r="S886" s="21"/>
      <c r="T886" s="21"/>
      <c r="U886" s="21"/>
      <c r="V886" s="21"/>
      <c r="W886" s="21"/>
      <c r="X886" s="21" t="str">
        <f ca="1">IFERROR(IF($T886=Lists!$S$2,SUM(FORMULACIÓN!U886:W886),IF(FORMULACIÓN!$T886=Lists!$S$3,SUM(FORMULACIÓN!V886:W886),IF(FORMULACIÓN!$T886=Lists!$S$4,AVERAGE(FORMULACIÓN!V886:W886),IF(FORMULACIÓN!$T886=Lists!$S$5,OFFSET(U886,0,COUNTA(V886:W886)),IF(FORMULACIÓN!$T886=Lists!$S$6,AVERAGE(V886:W886),""))))),"")</f>
        <v/>
      </c>
      <c r="Y886" s="20" t="str">
        <f ca="1">IF($R886=Lists!$R$3,TEXT(FORMULACIÓN!X886,"00,00%"),IF(FORMULACIÓN!X886=0,0,TEXT(FORMULACIÓN!X886,"##.###")))</f>
        <v/>
      </c>
      <c r="Z886" s="93"/>
      <c r="AA886" s="94"/>
      <c r="AB886" s="95"/>
      <c r="AC886" s="95"/>
      <c r="AD886" s="95"/>
      <c r="AE886" s="95"/>
      <c r="AF886" s="95"/>
      <c r="AG886" s="95"/>
      <c r="AH886" s="95"/>
      <c r="AI886" s="95"/>
      <c r="AJ886" s="95"/>
      <c r="AK886" s="95"/>
      <c r="AL886" s="95"/>
      <c r="AM886" s="95"/>
      <c r="BW886" s="1"/>
    </row>
    <row r="887" spans="1:75" s="32" customFormat="1" ht="15.6" hidden="1">
      <c r="A887" s="20" t="str">
        <f t="shared" si="13"/>
        <v/>
      </c>
      <c r="B887" s="153"/>
      <c r="C887" s="21"/>
      <c r="D887" s="20" t="str">
        <f>IFERROR(VLOOKUP(FORMULACIÓN!C887,Lists!$A$2:$B$6,2,FALSE),"")</f>
        <v/>
      </c>
      <c r="E887" s="21"/>
      <c r="F887" s="21"/>
      <c r="G887" s="21"/>
      <c r="H887" s="21"/>
      <c r="I887" s="47"/>
      <c r="J887" s="104"/>
      <c r="K887" s="47"/>
      <c r="L887" s="21"/>
      <c r="M887" s="125"/>
      <c r="N887" s="24"/>
      <c r="O887" s="21"/>
      <c r="P887" s="21"/>
      <c r="Q887" s="21"/>
      <c r="R887" s="21"/>
      <c r="S887" s="21"/>
      <c r="T887" s="21"/>
      <c r="U887" s="21"/>
      <c r="V887" s="21"/>
      <c r="W887" s="21"/>
      <c r="X887" s="21" t="str">
        <f ca="1">IFERROR(IF($T887=Lists!$S$2,SUM(FORMULACIÓN!U887:W887),IF(FORMULACIÓN!$T887=Lists!$S$3,SUM(FORMULACIÓN!V887:W887),IF(FORMULACIÓN!$T887=Lists!$S$4,AVERAGE(FORMULACIÓN!V887:W887),IF(FORMULACIÓN!$T887=Lists!$S$5,OFFSET(U887,0,COUNTA(V887:W887)),IF(FORMULACIÓN!$T887=Lists!$S$6,AVERAGE(V887:W887),""))))),"")</f>
        <v/>
      </c>
      <c r="Y887" s="20" t="str">
        <f ca="1">IF($R887=Lists!$R$3,TEXT(FORMULACIÓN!X887,"00,00%"),IF(FORMULACIÓN!X887=0,0,TEXT(FORMULACIÓN!X887,"##.###")))</f>
        <v/>
      </c>
      <c r="Z887" s="93"/>
      <c r="AA887" s="94"/>
      <c r="AB887" s="95"/>
      <c r="AC887" s="95"/>
      <c r="AD887" s="95"/>
      <c r="AE887" s="95"/>
      <c r="AF887" s="95"/>
      <c r="AG887" s="95"/>
      <c r="AH887" s="95"/>
      <c r="AI887" s="95"/>
      <c r="AJ887" s="95"/>
      <c r="AK887" s="95"/>
      <c r="AL887" s="95"/>
      <c r="AM887" s="95"/>
      <c r="BW887" s="1"/>
    </row>
    <row r="888" spans="1:75" s="32" customFormat="1" ht="15.6" hidden="1">
      <c r="A888" s="20" t="str">
        <f t="shared" si="13"/>
        <v/>
      </c>
      <c r="B888" s="153"/>
      <c r="C888" s="21"/>
      <c r="D888" s="20" t="str">
        <f>IFERROR(VLOOKUP(FORMULACIÓN!C888,Lists!$A$2:$B$6,2,FALSE),"")</f>
        <v/>
      </c>
      <c r="E888" s="21"/>
      <c r="F888" s="21"/>
      <c r="G888" s="21"/>
      <c r="H888" s="21"/>
      <c r="I888" s="47"/>
      <c r="J888" s="104"/>
      <c r="K888" s="47"/>
      <c r="L888" s="21"/>
      <c r="M888" s="125"/>
      <c r="N888" s="24"/>
      <c r="O888" s="21"/>
      <c r="P888" s="21"/>
      <c r="Q888" s="21"/>
      <c r="R888" s="21"/>
      <c r="S888" s="21"/>
      <c r="T888" s="21"/>
      <c r="U888" s="21"/>
      <c r="V888" s="21"/>
      <c r="W888" s="21"/>
      <c r="X888" s="21" t="str">
        <f ca="1">IFERROR(IF($T888=Lists!$S$2,SUM(FORMULACIÓN!U888:W888),IF(FORMULACIÓN!$T888=Lists!$S$3,SUM(FORMULACIÓN!V888:W888),IF(FORMULACIÓN!$T888=Lists!$S$4,AVERAGE(FORMULACIÓN!V888:W888),IF(FORMULACIÓN!$T888=Lists!$S$5,OFFSET(U888,0,COUNTA(V888:W888)),IF(FORMULACIÓN!$T888=Lists!$S$6,AVERAGE(V888:W888),""))))),"")</f>
        <v/>
      </c>
      <c r="Y888" s="20" t="str">
        <f ca="1">IF($R888=Lists!$R$3,TEXT(FORMULACIÓN!X888,"00,00%"),IF(FORMULACIÓN!X888=0,0,TEXT(FORMULACIÓN!X888,"##.###")))</f>
        <v/>
      </c>
      <c r="Z888" s="93"/>
      <c r="AA888" s="94"/>
      <c r="AB888" s="95"/>
      <c r="AC888" s="95"/>
      <c r="AD888" s="95"/>
      <c r="AE888" s="95"/>
      <c r="AF888" s="95"/>
      <c r="AG888" s="95"/>
      <c r="AH888" s="95"/>
      <c r="AI888" s="95"/>
      <c r="AJ888" s="95"/>
      <c r="AK888" s="95"/>
      <c r="AL888" s="95"/>
      <c r="AM888" s="95"/>
      <c r="AN888" s="1"/>
      <c r="BW888" s="1"/>
    </row>
    <row r="889" spans="1:75" s="32" customFormat="1" ht="15.6" hidden="1">
      <c r="A889" s="20" t="str">
        <f t="shared" si="13"/>
        <v/>
      </c>
      <c r="B889" s="153"/>
      <c r="C889" s="21"/>
      <c r="D889" s="20" t="str">
        <f>IFERROR(VLOOKUP(FORMULACIÓN!C889,Lists!$A$2:$B$6,2,FALSE),"")</f>
        <v/>
      </c>
      <c r="E889" s="21"/>
      <c r="F889" s="21"/>
      <c r="G889" s="21"/>
      <c r="H889" s="21"/>
      <c r="I889" s="47"/>
      <c r="J889" s="104"/>
      <c r="K889" s="47"/>
      <c r="L889" s="21"/>
      <c r="M889" s="125"/>
      <c r="N889" s="24"/>
      <c r="O889" s="21"/>
      <c r="P889" s="21"/>
      <c r="Q889" s="21"/>
      <c r="R889" s="21"/>
      <c r="S889" s="21"/>
      <c r="T889" s="21"/>
      <c r="U889" s="21"/>
      <c r="V889" s="21"/>
      <c r="W889" s="21"/>
      <c r="X889" s="21" t="str">
        <f ca="1">IFERROR(IF($T889=Lists!$S$2,SUM(FORMULACIÓN!U889:W889),IF(FORMULACIÓN!$T889=Lists!$S$3,SUM(FORMULACIÓN!V889:W889),IF(FORMULACIÓN!$T889=Lists!$S$4,AVERAGE(FORMULACIÓN!V889:W889),IF(FORMULACIÓN!$T889=Lists!$S$5,OFFSET(U889,0,COUNTA(V889:W889)),IF(FORMULACIÓN!$T889=Lists!$S$6,AVERAGE(V889:W889),""))))),"")</f>
        <v/>
      </c>
      <c r="Y889" s="20" t="str">
        <f ca="1">IF($R889=Lists!$R$3,TEXT(FORMULACIÓN!X889,"00,00%"),IF(FORMULACIÓN!X889=0,0,TEXT(FORMULACIÓN!X889,"##.###")))</f>
        <v/>
      </c>
      <c r="Z889" s="93"/>
      <c r="AA889" s="94"/>
      <c r="AB889" s="95"/>
      <c r="AC889" s="95"/>
      <c r="AD889" s="95"/>
      <c r="AE889" s="95"/>
      <c r="AF889" s="95"/>
      <c r="AG889" s="95"/>
      <c r="AH889" s="95"/>
      <c r="AI889" s="95"/>
      <c r="AJ889" s="95"/>
      <c r="AK889" s="95"/>
      <c r="AL889" s="95"/>
      <c r="AM889" s="95"/>
      <c r="AN889" s="1"/>
      <c r="BW889" s="1"/>
    </row>
    <row r="890" spans="1:75" s="32" customFormat="1" ht="15.6" hidden="1">
      <c r="A890" s="20" t="str">
        <f t="shared" si="13"/>
        <v/>
      </c>
      <c r="B890" s="153"/>
      <c r="C890" s="21"/>
      <c r="D890" s="20" t="str">
        <f>IFERROR(VLOOKUP(FORMULACIÓN!C890,Lists!$A$2:$B$6,2,FALSE),"")</f>
        <v/>
      </c>
      <c r="E890" s="21"/>
      <c r="F890" s="21"/>
      <c r="G890" s="21"/>
      <c r="H890" s="21"/>
      <c r="I890" s="47"/>
      <c r="J890" s="104"/>
      <c r="K890" s="47"/>
      <c r="L890" s="21"/>
      <c r="M890" s="125"/>
      <c r="N890" s="24"/>
      <c r="O890" s="21"/>
      <c r="P890" s="21"/>
      <c r="Q890" s="21"/>
      <c r="R890" s="21"/>
      <c r="S890" s="21"/>
      <c r="T890" s="21"/>
      <c r="U890" s="21"/>
      <c r="V890" s="21"/>
      <c r="W890" s="21"/>
      <c r="X890" s="21" t="str">
        <f ca="1">IFERROR(IF($T890=Lists!$S$2,SUM(FORMULACIÓN!U890:W890),IF(FORMULACIÓN!$T890=Lists!$S$3,SUM(FORMULACIÓN!V890:W890),IF(FORMULACIÓN!$T890=Lists!$S$4,AVERAGE(FORMULACIÓN!V890:W890),IF(FORMULACIÓN!$T890=Lists!$S$5,OFFSET(U890,0,COUNTA(V890:W890)),IF(FORMULACIÓN!$T890=Lists!$S$6,AVERAGE(V890:W890),""))))),"")</f>
        <v/>
      </c>
      <c r="Y890" s="20" t="str">
        <f ca="1">IF($R890=Lists!$R$3,TEXT(FORMULACIÓN!X890,"00,00%"),IF(FORMULACIÓN!X890=0,0,TEXT(FORMULACIÓN!X890,"##.###")))</f>
        <v/>
      </c>
      <c r="Z890" s="93"/>
      <c r="AA890" s="94"/>
      <c r="AB890" s="95"/>
      <c r="AC890" s="95"/>
      <c r="AD890" s="95"/>
      <c r="AE890" s="95"/>
      <c r="AF890" s="95"/>
      <c r="AG890" s="95"/>
      <c r="AH890" s="95"/>
      <c r="AI890" s="95"/>
      <c r="AJ890" s="95"/>
      <c r="AK890" s="95"/>
      <c r="AL890" s="95"/>
      <c r="AM890" s="95"/>
      <c r="AN890" s="1"/>
      <c r="BW890" s="1"/>
    </row>
    <row r="891" spans="1:75" s="32" customFormat="1" ht="15.6" hidden="1">
      <c r="A891" s="20" t="str">
        <f t="shared" si="13"/>
        <v/>
      </c>
      <c r="B891" s="153"/>
      <c r="C891" s="21"/>
      <c r="D891" s="20" t="str">
        <f>IFERROR(VLOOKUP(FORMULACIÓN!C891,Lists!$A$2:$B$6,2,FALSE),"")</f>
        <v/>
      </c>
      <c r="E891" s="21"/>
      <c r="F891" s="21"/>
      <c r="G891" s="21"/>
      <c r="H891" s="21"/>
      <c r="I891" s="47"/>
      <c r="J891" s="104"/>
      <c r="K891" s="47"/>
      <c r="L891" s="21"/>
      <c r="M891" s="125"/>
      <c r="N891" s="24"/>
      <c r="O891" s="21"/>
      <c r="P891" s="21"/>
      <c r="Q891" s="21"/>
      <c r="R891" s="21"/>
      <c r="S891" s="21"/>
      <c r="T891" s="21"/>
      <c r="U891" s="21"/>
      <c r="V891" s="21"/>
      <c r="W891" s="21"/>
      <c r="X891" s="21" t="str">
        <f ca="1">IFERROR(IF($T891=Lists!$S$2,SUM(FORMULACIÓN!U891:W891),IF(FORMULACIÓN!$T891=Lists!$S$3,SUM(FORMULACIÓN!V891:W891),IF(FORMULACIÓN!$T891=Lists!$S$4,AVERAGE(FORMULACIÓN!V891:W891),IF(FORMULACIÓN!$T891=Lists!$S$5,OFFSET(U891,0,COUNTA(V891:W891)),IF(FORMULACIÓN!$T891=Lists!$S$6,AVERAGE(V891:W891),""))))),"")</f>
        <v/>
      </c>
      <c r="Y891" s="20" t="str">
        <f ca="1">IF($R891=Lists!$R$3,TEXT(FORMULACIÓN!X891,"00,00%"),IF(FORMULACIÓN!X891=0,0,TEXT(FORMULACIÓN!X891,"##.###")))</f>
        <v/>
      </c>
      <c r="Z891" s="93"/>
      <c r="AA891" s="94"/>
      <c r="AB891" s="95"/>
      <c r="AC891" s="95"/>
      <c r="AD891" s="95"/>
      <c r="AE891" s="95"/>
      <c r="AF891" s="95"/>
      <c r="AG891" s="95"/>
      <c r="AH891" s="95"/>
      <c r="AI891" s="95"/>
      <c r="AJ891" s="95"/>
      <c r="AK891" s="95"/>
      <c r="AL891" s="95"/>
      <c r="AM891" s="95"/>
      <c r="AN891" s="1"/>
      <c r="BW891" s="1"/>
    </row>
    <row r="892" spans="1:75" s="32" customFormat="1" ht="15.6" hidden="1">
      <c r="A892" s="20" t="str">
        <f t="shared" si="13"/>
        <v/>
      </c>
      <c r="B892" s="153"/>
      <c r="C892" s="21"/>
      <c r="D892" s="20" t="str">
        <f>IFERROR(VLOOKUP(FORMULACIÓN!C892,Lists!$A$2:$B$6,2,FALSE),"")</f>
        <v/>
      </c>
      <c r="E892" s="21"/>
      <c r="F892" s="21"/>
      <c r="G892" s="21"/>
      <c r="H892" s="21"/>
      <c r="I892" s="47"/>
      <c r="J892" s="104"/>
      <c r="K892" s="47"/>
      <c r="L892" s="21"/>
      <c r="M892" s="125"/>
      <c r="N892" s="24"/>
      <c r="O892" s="21"/>
      <c r="P892" s="21"/>
      <c r="Q892" s="21"/>
      <c r="R892" s="21"/>
      <c r="S892" s="21"/>
      <c r="T892" s="21"/>
      <c r="U892" s="21"/>
      <c r="V892" s="21"/>
      <c r="W892" s="21"/>
      <c r="X892" s="21" t="str">
        <f ca="1">IFERROR(IF($T892=Lists!$S$2,SUM(FORMULACIÓN!U892:W892),IF(FORMULACIÓN!$T892=Lists!$S$3,SUM(FORMULACIÓN!V892:W892),IF(FORMULACIÓN!$T892=Lists!$S$4,AVERAGE(FORMULACIÓN!V892:W892),IF(FORMULACIÓN!$T892=Lists!$S$5,OFFSET(U892,0,COUNTA(V892:W892)),IF(FORMULACIÓN!$T892=Lists!$S$6,AVERAGE(V892:W892),""))))),"")</f>
        <v/>
      </c>
      <c r="Y892" s="20" t="str">
        <f ca="1">IF($R892=Lists!$R$3,TEXT(FORMULACIÓN!X892,"00,00%"),IF(FORMULACIÓN!X892=0,0,TEXT(FORMULACIÓN!X892,"##.###")))</f>
        <v/>
      </c>
      <c r="Z892" s="93"/>
      <c r="AA892" s="94"/>
      <c r="AB892" s="95"/>
      <c r="AC892" s="95"/>
      <c r="AD892" s="95"/>
      <c r="AE892" s="95"/>
      <c r="AF892" s="95"/>
      <c r="AG892" s="95"/>
      <c r="AH892" s="95"/>
      <c r="AI892" s="95"/>
      <c r="AJ892" s="95"/>
      <c r="AK892" s="95"/>
      <c r="AL892" s="95"/>
      <c r="AM892" s="95"/>
      <c r="AN892" s="1"/>
      <c r="BW892" s="1"/>
    </row>
    <row r="893" spans="1:75" s="32" customFormat="1" ht="15.6" hidden="1">
      <c r="A893" s="20" t="str">
        <f t="shared" si="13"/>
        <v/>
      </c>
      <c r="B893" s="153"/>
      <c r="C893" s="21"/>
      <c r="D893" s="20" t="str">
        <f>IFERROR(VLOOKUP(FORMULACIÓN!C893,Lists!$A$2:$B$6,2,FALSE),"")</f>
        <v/>
      </c>
      <c r="E893" s="21"/>
      <c r="F893" s="21"/>
      <c r="G893" s="21"/>
      <c r="H893" s="21"/>
      <c r="I893" s="47"/>
      <c r="J893" s="104"/>
      <c r="K893" s="47"/>
      <c r="L893" s="21"/>
      <c r="M893" s="125"/>
      <c r="N893" s="24"/>
      <c r="O893" s="21"/>
      <c r="P893" s="21"/>
      <c r="Q893" s="21"/>
      <c r="R893" s="21"/>
      <c r="S893" s="21"/>
      <c r="T893" s="21"/>
      <c r="U893" s="21"/>
      <c r="V893" s="21"/>
      <c r="W893" s="21"/>
      <c r="X893" s="21" t="str">
        <f ca="1">IFERROR(IF($T893=Lists!$S$2,SUM(FORMULACIÓN!U893:W893),IF(FORMULACIÓN!$T893=Lists!$S$3,SUM(FORMULACIÓN!V893:W893),IF(FORMULACIÓN!$T893=Lists!$S$4,AVERAGE(FORMULACIÓN!V893:W893),IF(FORMULACIÓN!$T893=Lists!$S$5,OFFSET(U893,0,COUNTA(V893:W893)),IF(FORMULACIÓN!$T893=Lists!$S$6,AVERAGE(V893:W893),""))))),"")</f>
        <v/>
      </c>
      <c r="Y893" s="20" t="str">
        <f ca="1">IF($R893=Lists!$R$3,TEXT(FORMULACIÓN!X893,"00,00%"),IF(FORMULACIÓN!X893=0,0,TEXT(FORMULACIÓN!X893,"##.###")))</f>
        <v/>
      </c>
      <c r="Z893" s="93"/>
      <c r="AA893" s="94"/>
      <c r="AB893" s="95"/>
      <c r="AC893" s="95"/>
      <c r="AD893" s="95"/>
      <c r="AE893" s="95"/>
      <c r="AF893" s="95"/>
      <c r="AG893" s="95"/>
      <c r="AH893" s="95"/>
      <c r="AI893" s="95"/>
      <c r="AJ893" s="95"/>
      <c r="AK893" s="95"/>
      <c r="AL893" s="95"/>
      <c r="AM893" s="95"/>
      <c r="AN893" s="1"/>
      <c r="BW893" s="1"/>
    </row>
    <row r="894" spans="1:75" s="32" customFormat="1" ht="15.6" hidden="1">
      <c r="A894" s="20" t="str">
        <f t="shared" si="13"/>
        <v/>
      </c>
      <c r="B894" s="153"/>
      <c r="C894" s="21"/>
      <c r="D894" s="20" t="str">
        <f>IFERROR(VLOOKUP(FORMULACIÓN!C894,Lists!$A$2:$B$6,2,FALSE),"")</f>
        <v/>
      </c>
      <c r="E894" s="21"/>
      <c r="F894" s="21"/>
      <c r="G894" s="21"/>
      <c r="H894" s="21"/>
      <c r="I894" s="47"/>
      <c r="J894" s="104"/>
      <c r="K894" s="47"/>
      <c r="L894" s="21"/>
      <c r="M894" s="125"/>
      <c r="N894" s="24"/>
      <c r="O894" s="21"/>
      <c r="P894" s="21"/>
      <c r="Q894" s="21"/>
      <c r="R894" s="21"/>
      <c r="S894" s="21"/>
      <c r="T894" s="21"/>
      <c r="U894" s="21"/>
      <c r="V894" s="21"/>
      <c r="W894" s="21"/>
      <c r="X894" s="21" t="str">
        <f ca="1">IFERROR(IF($T894=Lists!$S$2,SUM(FORMULACIÓN!U894:W894),IF(FORMULACIÓN!$T894=Lists!$S$3,SUM(FORMULACIÓN!V894:W894),IF(FORMULACIÓN!$T894=Lists!$S$4,AVERAGE(FORMULACIÓN!V894:W894),IF(FORMULACIÓN!$T894=Lists!$S$5,OFFSET(U894,0,COUNTA(V894:W894)),IF(FORMULACIÓN!$T894=Lists!$S$6,AVERAGE(V894:W894),""))))),"")</f>
        <v/>
      </c>
      <c r="Y894" s="20" t="str">
        <f ca="1">IF($R894=Lists!$R$3,TEXT(FORMULACIÓN!X894,"00,00%"),IF(FORMULACIÓN!X894=0,0,TEXT(FORMULACIÓN!X894,"##.###")))</f>
        <v/>
      </c>
      <c r="Z894" s="93"/>
      <c r="AA894" s="94"/>
      <c r="AB894" s="95"/>
      <c r="AC894" s="95"/>
      <c r="AD894" s="95"/>
      <c r="AE894" s="95"/>
      <c r="AF894" s="95"/>
      <c r="AG894" s="95"/>
      <c r="AH894" s="95"/>
      <c r="AI894" s="95"/>
      <c r="AJ894" s="95"/>
      <c r="AK894" s="95"/>
      <c r="AL894" s="95"/>
      <c r="AM894" s="95"/>
      <c r="AN894" s="1"/>
      <c r="BW894" s="1"/>
    </row>
    <row r="895" spans="1:75" s="32" customFormat="1" ht="15.6" hidden="1">
      <c r="A895" s="20" t="str">
        <f t="shared" si="13"/>
        <v/>
      </c>
      <c r="B895" s="153"/>
      <c r="C895" s="21"/>
      <c r="D895" s="20" t="str">
        <f>IFERROR(VLOOKUP(FORMULACIÓN!C895,Lists!$A$2:$B$6,2,FALSE),"")</f>
        <v/>
      </c>
      <c r="E895" s="21"/>
      <c r="F895" s="21"/>
      <c r="G895" s="21"/>
      <c r="H895" s="21"/>
      <c r="I895" s="47"/>
      <c r="J895" s="104"/>
      <c r="K895" s="47"/>
      <c r="L895" s="21"/>
      <c r="M895" s="125"/>
      <c r="N895" s="24"/>
      <c r="O895" s="21"/>
      <c r="P895" s="21"/>
      <c r="Q895" s="21"/>
      <c r="R895" s="21"/>
      <c r="S895" s="21"/>
      <c r="T895" s="21"/>
      <c r="U895" s="21"/>
      <c r="V895" s="21"/>
      <c r="W895" s="21"/>
      <c r="X895" s="21" t="str">
        <f ca="1">IFERROR(IF($T895=Lists!$S$2,SUM(FORMULACIÓN!U895:W895),IF(FORMULACIÓN!$T895=Lists!$S$3,SUM(FORMULACIÓN!V895:W895),IF(FORMULACIÓN!$T895=Lists!$S$4,AVERAGE(FORMULACIÓN!V895:W895),IF(FORMULACIÓN!$T895=Lists!$S$5,OFFSET(U895,0,COUNTA(V895:W895)),IF(FORMULACIÓN!$T895=Lists!$S$6,AVERAGE(V895:W895),""))))),"")</f>
        <v/>
      </c>
      <c r="Y895" s="20" t="str">
        <f ca="1">IF($R895=Lists!$R$3,TEXT(FORMULACIÓN!X895,"00,00%"),IF(FORMULACIÓN!X895=0,0,TEXT(FORMULACIÓN!X895,"##.###")))</f>
        <v/>
      </c>
      <c r="Z895" s="93"/>
      <c r="AA895" s="94"/>
      <c r="AB895" s="95"/>
      <c r="AC895" s="95"/>
      <c r="AD895" s="95"/>
      <c r="AE895" s="95"/>
      <c r="AF895" s="95"/>
      <c r="AG895" s="95"/>
      <c r="AH895" s="95"/>
      <c r="AI895" s="95"/>
      <c r="AJ895" s="95"/>
      <c r="AK895" s="95"/>
      <c r="AL895" s="95"/>
      <c r="AM895" s="95"/>
      <c r="AN895" s="1"/>
      <c r="BW895" s="1"/>
    </row>
    <row r="896" spans="1:75" s="32" customFormat="1" ht="15.6" hidden="1">
      <c r="A896" s="20" t="str">
        <f t="shared" si="13"/>
        <v/>
      </c>
      <c r="B896" s="153"/>
      <c r="C896" s="21"/>
      <c r="D896" s="20" t="str">
        <f>IFERROR(VLOOKUP(FORMULACIÓN!C896,Lists!$A$2:$B$6,2,FALSE),"")</f>
        <v/>
      </c>
      <c r="E896" s="21"/>
      <c r="F896" s="21"/>
      <c r="G896" s="21"/>
      <c r="H896" s="21"/>
      <c r="I896" s="47"/>
      <c r="J896" s="104"/>
      <c r="K896" s="47"/>
      <c r="L896" s="21"/>
      <c r="M896" s="125"/>
      <c r="N896" s="24"/>
      <c r="O896" s="21"/>
      <c r="P896" s="21"/>
      <c r="Q896" s="21"/>
      <c r="R896" s="21"/>
      <c r="S896" s="21"/>
      <c r="T896" s="21"/>
      <c r="U896" s="21"/>
      <c r="V896" s="21"/>
      <c r="W896" s="21"/>
      <c r="X896" s="21" t="str">
        <f ca="1">IFERROR(IF($T896=Lists!$S$2,SUM(FORMULACIÓN!U896:W896),IF(FORMULACIÓN!$T896=Lists!$S$3,SUM(FORMULACIÓN!V896:W896),IF(FORMULACIÓN!$T896=Lists!$S$4,AVERAGE(FORMULACIÓN!V896:W896),IF(FORMULACIÓN!$T896=Lists!$S$5,OFFSET(U896,0,COUNTA(V896:W896)),IF(FORMULACIÓN!$T896=Lists!$S$6,AVERAGE(V896:W896),""))))),"")</f>
        <v/>
      </c>
      <c r="Y896" s="20" t="str">
        <f ca="1">IF($R896=Lists!$R$3,TEXT(FORMULACIÓN!X896,"00,00%"),IF(FORMULACIÓN!X896=0,0,TEXT(FORMULACIÓN!X896,"##.###")))</f>
        <v/>
      </c>
      <c r="Z896" s="93"/>
      <c r="AA896" s="94"/>
      <c r="AB896" s="95"/>
      <c r="AC896" s="95"/>
      <c r="AD896" s="95"/>
      <c r="AE896" s="95"/>
      <c r="AF896" s="95"/>
      <c r="AG896" s="95"/>
      <c r="AH896" s="95"/>
      <c r="AI896" s="95"/>
      <c r="AJ896" s="95"/>
      <c r="AK896" s="95"/>
      <c r="AL896" s="95"/>
      <c r="AM896" s="95"/>
      <c r="AN896" s="1"/>
      <c r="BW896" s="1"/>
    </row>
    <row r="897" spans="1:75" s="32" customFormat="1" ht="15.6" hidden="1">
      <c r="A897" s="20" t="str">
        <f t="shared" si="13"/>
        <v/>
      </c>
      <c r="B897" s="153"/>
      <c r="C897" s="21"/>
      <c r="D897" s="20" t="str">
        <f>IFERROR(VLOOKUP(FORMULACIÓN!C897,Lists!$A$2:$B$6,2,FALSE),"")</f>
        <v/>
      </c>
      <c r="E897" s="21"/>
      <c r="F897" s="21"/>
      <c r="G897" s="21"/>
      <c r="H897" s="21"/>
      <c r="I897" s="47"/>
      <c r="J897" s="104"/>
      <c r="K897" s="47"/>
      <c r="L897" s="21"/>
      <c r="M897" s="125"/>
      <c r="N897" s="24"/>
      <c r="O897" s="21"/>
      <c r="P897" s="21"/>
      <c r="Q897" s="21"/>
      <c r="R897" s="21"/>
      <c r="S897" s="21"/>
      <c r="T897" s="21"/>
      <c r="U897" s="21"/>
      <c r="V897" s="21"/>
      <c r="W897" s="21"/>
      <c r="X897" s="21" t="str">
        <f ca="1">IFERROR(IF($T897=Lists!$S$2,SUM(FORMULACIÓN!U897:W897),IF(FORMULACIÓN!$T897=Lists!$S$3,SUM(FORMULACIÓN!V897:W897),IF(FORMULACIÓN!$T897=Lists!$S$4,AVERAGE(FORMULACIÓN!V897:W897),IF(FORMULACIÓN!$T897=Lists!$S$5,OFFSET(U897,0,COUNTA(V897:W897)),IF(FORMULACIÓN!$T897=Lists!$S$6,AVERAGE(V897:W897),""))))),"")</f>
        <v/>
      </c>
      <c r="Y897" s="20" t="str">
        <f ca="1">IF($R897=Lists!$R$3,TEXT(FORMULACIÓN!X897,"00,00%"),IF(FORMULACIÓN!X897=0,0,TEXT(FORMULACIÓN!X897,"##.###")))</f>
        <v/>
      </c>
      <c r="Z897" s="93"/>
      <c r="AA897" s="94"/>
      <c r="AB897" s="95"/>
      <c r="AC897" s="95"/>
      <c r="AD897" s="95"/>
      <c r="AE897" s="95"/>
      <c r="AF897" s="95"/>
      <c r="AG897" s="95"/>
      <c r="AH897" s="95"/>
      <c r="AI897" s="95"/>
      <c r="AJ897" s="95"/>
      <c r="AK897" s="95"/>
      <c r="AL897" s="95"/>
      <c r="AM897" s="95"/>
      <c r="AN897" s="1"/>
      <c r="BW897" s="1"/>
    </row>
    <row r="898" spans="1:75" s="32" customFormat="1" ht="15.6" hidden="1">
      <c r="A898" s="20" t="str">
        <f t="shared" si="13"/>
        <v/>
      </c>
      <c r="B898" s="153"/>
      <c r="C898" s="21"/>
      <c r="D898" s="20" t="str">
        <f>IFERROR(VLOOKUP(FORMULACIÓN!C898,Lists!$A$2:$B$6,2,FALSE),"")</f>
        <v/>
      </c>
      <c r="E898" s="21"/>
      <c r="F898" s="21"/>
      <c r="G898" s="21"/>
      <c r="H898" s="21"/>
      <c r="I898" s="47"/>
      <c r="J898" s="104"/>
      <c r="K898" s="47"/>
      <c r="L898" s="21"/>
      <c r="M898" s="125"/>
      <c r="N898" s="24"/>
      <c r="O898" s="21"/>
      <c r="P898" s="21"/>
      <c r="Q898" s="21"/>
      <c r="R898" s="21"/>
      <c r="S898" s="21"/>
      <c r="T898" s="21"/>
      <c r="U898" s="21"/>
      <c r="V898" s="21"/>
      <c r="W898" s="21"/>
      <c r="X898" s="21" t="str">
        <f ca="1">IFERROR(IF($T898=Lists!$S$2,SUM(FORMULACIÓN!U898:W898),IF(FORMULACIÓN!$T898=Lists!$S$3,SUM(FORMULACIÓN!V898:W898),IF(FORMULACIÓN!$T898=Lists!$S$4,AVERAGE(FORMULACIÓN!V898:W898),IF(FORMULACIÓN!$T898=Lists!$S$5,OFFSET(U898,0,COUNTA(V898:W898)),IF(FORMULACIÓN!$T898=Lists!$S$6,AVERAGE(V898:W898),""))))),"")</f>
        <v/>
      </c>
      <c r="Y898" s="20" t="str">
        <f ca="1">IF($R898=Lists!$R$3,TEXT(FORMULACIÓN!X898,"00,00%"),IF(FORMULACIÓN!X898=0,0,TEXT(FORMULACIÓN!X898,"##.###")))</f>
        <v/>
      </c>
      <c r="Z898" s="93"/>
      <c r="AA898" s="94"/>
      <c r="AB898" s="95"/>
      <c r="AC898" s="95"/>
      <c r="AD898" s="95"/>
      <c r="AE898" s="95"/>
      <c r="AF898" s="95"/>
      <c r="AG898" s="95"/>
      <c r="AH898" s="95"/>
      <c r="AI898" s="95"/>
      <c r="AJ898" s="95"/>
      <c r="AK898" s="95"/>
      <c r="AL898" s="95"/>
      <c r="AM898" s="95"/>
      <c r="AN898" s="1"/>
      <c r="BW898" s="1"/>
    </row>
    <row r="899" spans="1:75" s="32" customFormat="1" ht="15.6" hidden="1">
      <c r="A899" s="20" t="str">
        <f t="shared" si="13"/>
        <v/>
      </c>
      <c r="B899" s="153"/>
      <c r="C899" s="21"/>
      <c r="D899" s="20" t="str">
        <f>IFERROR(VLOOKUP(FORMULACIÓN!C899,Lists!$A$2:$B$6,2,FALSE),"")</f>
        <v/>
      </c>
      <c r="E899" s="21"/>
      <c r="F899" s="21"/>
      <c r="G899" s="21"/>
      <c r="H899" s="21"/>
      <c r="I899" s="47"/>
      <c r="J899" s="104"/>
      <c r="K899" s="47"/>
      <c r="L899" s="21"/>
      <c r="M899" s="125"/>
      <c r="N899" s="24"/>
      <c r="O899" s="21"/>
      <c r="P899" s="21"/>
      <c r="Q899" s="21"/>
      <c r="R899" s="21"/>
      <c r="S899" s="21"/>
      <c r="T899" s="21"/>
      <c r="U899" s="21"/>
      <c r="V899" s="21"/>
      <c r="W899" s="21"/>
      <c r="X899" s="21" t="str">
        <f ca="1">IFERROR(IF($T899=Lists!$S$2,SUM(FORMULACIÓN!U899:W899),IF(FORMULACIÓN!$T899=Lists!$S$3,SUM(FORMULACIÓN!V899:W899),IF(FORMULACIÓN!$T899=Lists!$S$4,AVERAGE(FORMULACIÓN!V899:W899),IF(FORMULACIÓN!$T899=Lists!$S$5,OFFSET(U899,0,COUNTA(V899:W899)),IF(FORMULACIÓN!$T899=Lists!$S$6,AVERAGE(V899:W899),""))))),"")</f>
        <v/>
      </c>
      <c r="Y899" s="20" t="str">
        <f ca="1">IF($R899=Lists!$R$3,TEXT(FORMULACIÓN!X899,"00,00%"),IF(FORMULACIÓN!X899=0,0,TEXT(FORMULACIÓN!X899,"##.###")))</f>
        <v/>
      </c>
      <c r="Z899" s="93"/>
      <c r="AA899" s="94"/>
      <c r="AB899" s="95"/>
      <c r="AC899" s="95"/>
      <c r="AD899" s="95"/>
      <c r="AE899" s="95"/>
      <c r="AF899" s="95"/>
      <c r="AG899" s="95"/>
      <c r="AH899" s="95"/>
      <c r="AI899" s="95"/>
      <c r="AJ899" s="95"/>
      <c r="AK899" s="95"/>
      <c r="AL899" s="95"/>
      <c r="AM899" s="95"/>
      <c r="AN899" s="1"/>
      <c r="BW899" s="1"/>
    </row>
    <row r="900" spans="1:75" s="32" customFormat="1" ht="15.6" hidden="1">
      <c r="A900" s="20" t="str">
        <f t="shared" si="13"/>
        <v/>
      </c>
      <c r="B900" s="153"/>
      <c r="C900" s="21"/>
      <c r="D900" s="20" t="str">
        <f>IFERROR(VLOOKUP(FORMULACIÓN!C900,Lists!$A$2:$B$6,2,FALSE),"")</f>
        <v/>
      </c>
      <c r="E900" s="21"/>
      <c r="F900" s="21"/>
      <c r="G900" s="21"/>
      <c r="H900" s="21"/>
      <c r="I900" s="47"/>
      <c r="J900" s="104"/>
      <c r="K900" s="47"/>
      <c r="L900" s="21"/>
      <c r="M900" s="125"/>
      <c r="N900" s="24"/>
      <c r="O900" s="21"/>
      <c r="P900" s="21"/>
      <c r="Q900" s="21"/>
      <c r="R900" s="21"/>
      <c r="S900" s="21"/>
      <c r="T900" s="21"/>
      <c r="U900" s="21"/>
      <c r="V900" s="21"/>
      <c r="W900" s="21"/>
      <c r="X900" s="21" t="str">
        <f ca="1">IFERROR(IF($T900=Lists!$S$2,SUM(FORMULACIÓN!U900:W900),IF(FORMULACIÓN!$T900=Lists!$S$3,SUM(FORMULACIÓN!V900:W900),IF(FORMULACIÓN!$T900=Lists!$S$4,AVERAGE(FORMULACIÓN!V900:W900),IF(FORMULACIÓN!$T900=Lists!$S$5,OFFSET(U900,0,COUNTA(V900:W900)),IF(FORMULACIÓN!$T900=Lists!$S$6,AVERAGE(V900:W900),""))))),"")</f>
        <v/>
      </c>
      <c r="Y900" s="20" t="str">
        <f ca="1">IF($R900=Lists!$R$3,TEXT(FORMULACIÓN!X900,"00,00%"),IF(FORMULACIÓN!X900=0,0,TEXT(FORMULACIÓN!X900,"##.###")))</f>
        <v/>
      </c>
      <c r="Z900" s="93"/>
      <c r="AA900" s="94"/>
      <c r="AB900" s="95"/>
      <c r="AC900" s="95"/>
      <c r="AD900" s="95"/>
      <c r="AE900" s="95"/>
      <c r="AF900" s="95"/>
      <c r="AG900" s="95"/>
      <c r="AH900" s="95"/>
      <c r="AI900" s="95"/>
      <c r="AJ900" s="95"/>
      <c r="AK900" s="95"/>
      <c r="AL900" s="95"/>
      <c r="AM900" s="95"/>
      <c r="AN900" s="1"/>
      <c r="BW900" s="1"/>
    </row>
    <row r="901" spans="1:75" s="32" customFormat="1" ht="15.6" hidden="1">
      <c r="A901" s="20" t="str">
        <f t="shared" si="13"/>
        <v/>
      </c>
      <c r="B901" s="153"/>
      <c r="C901" s="21"/>
      <c r="D901" s="20" t="str">
        <f>IFERROR(VLOOKUP(FORMULACIÓN!C901,Lists!$A$2:$B$6,2,FALSE),"")</f>
        <v/>
      </c>
      <c r="E901" s="21"/>
      <c r="F901" s="21"/>
      <c r="G901" s="21"/>
      <c r="H901" s="21"/>
      <c r="I901" s="47"/>
      <c r="J901" s="104"/>
      <c r="K901" s="47"/>
      <c r="L901" s="21"/>
      <c r="M901" s="125"/>
      <c r="N901" s="24"/>
      <c r="O901" s="21"/>
      <c r="P901" s="21"/>
      <c r="Q901" s="21"/>
      <c r="R901" s="21"/>
      <c r="S901" s="21"/>
      <c r="T901" s="21"/>
      <c r="U901" s="21"/>
      <c r="V901" s="21"/>
      <c r="W901" s="21"/>
      <c r="X901" s="21" t="str">
        <f ca="1">IFERROR(IF($T901=Lists!$S$2,SUM(FORMULACIÓN!U901:W901),IF(FORMULACIÓN!$T901=Lists!$S$3,SUM(FORMULACIÓN!V901:W901),IF(FORMULACIÓN!$T901=Lists!$S$4,AVERAGE(FORMULACIÓN!V901:W901),IF(FORMULACIÓN!$T901=Lists!$S$5,OFFSET(U901,0,COUNTA(V901:W901)),IF(FORMULACIÓN!$T901=Lists!$S$6,AVERAGE(V901:W901),""))))),"")</f>
        <v/>
      </c>
      <c r="Y901" s="20" t="str">
        <f ca="1">IF($R901=Lists!$R$3,TEXT(FORMULACIÓN!X901,"00,00%"),IF(FORMULACIÓN!X901=0,0,TEXT(FORMULACIÓN!X901,"##.###")))</f>
        <v/>
      </c>
      <c r="Z901" s="93"/>
      <c r="AA901" s="94"/>
      <c r="AB901" s="95"/>
      <c r="AC901" s="95"/>
      <c r="AD901" s="95"/>
      <c r="AE901" s="95"/>
      <c r="AF901" s="95"/>
      <c r="AG901" s="95"/>
      <c r="AH901" s="95"/>
      <c r="AI901" s="95"/>
      <c r="AJ901" s="95"/>
      <c r="AK901" s="95"/>
      <c r="AL901" s="95"/>
      <c r="AM901" s="95"/>
      <c r="AN901" s="1"/>
      <c r="BW901" s="1"/>
    </row>
    <row r="902" spans="1:75" s="32" customFormat="1" ht="15.6" hidden="1">
      <c r="A902" s="20" t="str">
        <f t="shared" si="13"/>
        <v/>
      </c>
      <c r="B902" s="153"/>
      <c r="C902" s="21"/>
      <c r="D902" s="20" t="str">
        <f>IFERROR(VLOOKUP(FORMULACIÓN!C902,Lists!$A$2:$B$6,2,FALSE),"")</f>
        <v/>
      </c>
      <c r="E902" s="21"/>
      <c r="F902" s="21"/>
      <c r="G902" s="21"/>
      <c r="H902" s="21"/>
      <c r="I902" s="47"/>
      <c r="J902" s="104"/>
      <c r="K902" s="47"/>
      <c r="L902" s="21"/>
      <c r="M902" s="125"/>
      <c r="N902" s="24"/>
      <c r="O902" s="21"/>
      <c r="P902" s="21"/>
      <c r="Q902" s="21"/>
      <c r="R902" s="21"/>
      <c r="S902" s="21"/>
      <c r="T902" s="21"/>
      <c r="U902" s="21"/>
      <c r="V902" s="21"/>
      <c r="W902" s="21"/>
      <c r="X902" s="21" t="str">
        <f ca="1">IFERROR(IF($T902=Lists!$S$2,SUM(FORMULACIÓN!U902:W902),IF(FORMULACIÓN!$T902=Lists!$S$3,SUM(FORMULACIÓN!V902:W902),IF(FORMULACIÓN!$T902=Lists!$S$4,AVERAGE(FORMULACIÓN!V902:W902),IF(FORMULACIÓN!$T902=Lists!$S$5,OFFSET(U902,0,COUNTA(V902:W902)),IF(FORMULACIÓN!$T902=Lists!$S$6,AVERAGE(V902:W902),""))))),"")</f>
        <v/>
      </c>
      <c r="Y902" s="20" t="str">
        <f ca="1">IF($R902=Lists!$R$3,TEXT(FORMULACIÓN!X902,"00,00%"),IF(FORMULACIÓN!X902=0,0,TEXT(FORMULACIÓN!X902,"##.###")))</f>
        <v/>
      </c>
      <c r="Z902" s="93"/>
      <c r="AA902" s="94"/>
      <c r="AB902" s="95"/>
      <c r="AC902" s="95"/>
      <c r="AD902" s="95"/>
      <c r="AE902" s="95"/>
      <c r="AF902" s="95"/>
      <c r="AG902" s="95"/>
      <c r="AH902" s="95"/>
      <c r="AI902" s="95"/>
      <c r="AJ902" s="95"/>
      <c r="AK902" s="95"/>
      <c r="AL902" s="95"/>
      <c r="AM902" s="95"/>
      <c r="AN902" s="1"/>
      <c r="BW902" s="1"/>
    </row>
    <row r="903" spans="1:75" s="32" customFormat="1" ht="15.6" hidden="1">
      <c r="A903" s="20" t="str">
        <f t="shared" si="13"/>
        <v/>
      </c>
      <c r="B903" s="153"/>
      <c r="C903" s="21"/>
      <c r="D903" s="20" t="str">
        <f>IFERROR(VLOOKUP(FORMULACIÓN!C903,Lists!$A$2:$B$6,2,FALSE),"")</f>
        <v/>
      </c>
      <c r="E903" s="21"/>
      <c r="F903" s="21"/>
      <c r="G903" s="21"/>
      <c r="H903" s="21"/>
      <c r="I903" s="47"/>
      <c r="J903" s="104"/>
      <c r="K903" s="47"/>
      <c r="L903" s="21"/>
      <c r="M903" s="125"/>
      <c r="N903" s="24"/>
      <c r="O903" s="21"/>
      <c r="P903" s="21"/>
      <c r="Q903" s="21"/>
      <c r="R903" s="21"/>
      <c r="S903" s="21"/>
      <c r="T903" s="21"/>
      <c r="U903" s="21"/>
      <c r="V903" s="21"/>
      <c r="W903" s="21"/>
      <c r="X903" s="21" t="str">
        <f ca="1">IFERROR(IF($T903=Lists!$S$2,SUM(FORMULACIÓN!U903:W903),IF(FORMULACIÓN!$T903=Lists!$S$3,SUM(FORMULACIÓN!V903:W903),IF(FORMULACIÓN!$T903=Lists!$S$4,AVERAGE(FORMULACIÓN!V903:W903),IF(FORMULACIÓN!$T903=Lists!$S$5,OFFSET(U903,0,COUNTA(V903:W903)),IF(FORMULACIÓN!$T903=Lists!$S$6,AVERAGE(V903:W903),""))))),"")</f>
        <v/>
      </c>
      <c r="Y903" s="20" t="str">
        <f ca="1">IF($R903=Lists!$R$3,TEXT(FORMULACIÓN!X903,"00,00%"),IF(FORMULACIÓN!X903=0,0,TEXT(FORMULACIÓN!X903,"##.###")))</f>
        <v/>
      </c>
      <c r="Z903" s="93"/>
      <c r="AA903" s="94"/>
      <c r="AB903" s="95"/>
      <c r="AC903" s="95"/>
      <c r="AD903" s="95"/>
      <c r="AE903" s="95"/>
      <c r="AF903" s="95"/>
      <c r="AG903" s="95"/>
      <c r="AH903" s="95"/>
      <c r="AI903" s="95"/>
      <c r="AJ903" s="95"/>
      <c r="AK903" s="95"/>
      <c r="AL903" s="95"/>
      <c r="AM903" s="95"/>
      <c r="AN903" s="1"/>
      <c r="BW903" s="1"/>
    </row>
    <row r="904" spans="1:75" s="32" customFormat="1" ht="15.6" hidden="1">
      <c r="A904" s="20" t="str">
        <f t="shared" si="13"/>
        <v/>
      </c>
      <c r="B904" s="153"/>
      <c r="C904" s="21"/>
      <c r="D904" s="20" t="str">
        <f>IFERROR(VLOOKUP(FORMULACIÓN!C904,Lists!$A$2:$B$6,2,FALSE),"")</f>
        <v/>
      </c>
      <c r="E904" s="21"/>
      <c r="F904" s="21"/>
      <c r="G904" s="21"/>
      <c r="H904" s="21"/>
      <c r="I904" s="47"/>
      <c r="J904" s="104"/>
      <c r="K904" s="47"/>
      <c r="L904" s="21"/>
      <c r="M904" s="125"/>
      <c r="N904" s="24"/>
      <c r="O904" s="21"/>
      <c r="P904" s="21"/>
      <c r="Q904" s="21"/>
      <c r="R904" s="21"/>
      <c r="S904" s="21"/>
      <c r="T904" s="21"/>
      <c r="U904" s="21"/>
      <c r="V904" s="21"/>
      <c r="W904" s="21"/>
      <c r="X904" s="21" t="str">
        <f ca="1">IFERROR(IF($T904=Lists!$S$2,SUM(FORMULACIÓN!U904:W904),IF(FORMULACIÓN!$T904=Lists!$S$3,SUM(FORMULACIÓN!V904:W904),IF(FORMULACIÓN!$T904=Lists!$S$4,AVERAGE(FORMULACIÓN!V904:W904),IF(FORMULACIÓN!$T904=Lists!$S$5,OFFSET(U904,0,COUNTA(V904:W904)),IF(FORMULACIÓN!$T904=Lists!$S$6,AVERAGE(V904:W904),""))))),"")</f>
        <v/>
      </c>
      <c r="Y904" s="20" t="str">
        <f ca="1">IF($R904=Lists!$R$3,TEXT(FORMULACIÓN!X904,"00,00%"),IF(FORMULACIÓN!X904=0,0,TEXT(FORMULACIÓN!X904,"##.###")))</f>
        <v/>
      </c>
      <c r="Z904" s="93"/>
      <c r="AA904" s="94"/>
      <c r="AB904" s="95"/>
      <c r="AC904" s="95"/>
      <c r="AD904" s="95"/>
      <c r="AE904" s="95"/>
      <c r="AF904" s="95"/>
      <c r="AG904" s="95"/>
      <c r="AH904" s="95"/>
      <c r="AI904" s="95"/>
      <c r="AJ904" s="95"/>
      <c r="AK904" s="95"/>
      <c r="AL904" s="95"/>
      <c r="AM904" s="95"/>
      <c r="AN904" s="1"/>
      <c r="BW904" s="1"/>
    </row>
    <row r="905" spans="1:75" s="32" customFormat="1" ht="15.6" hidden="1">
      <c r="A905" s="20" t="str">
        <f t="shared" si="13"/>
        <v/>
      </c>
      <c r="B905" s="153"/>
      <c r="C905" s="21"/>
      <c r="D905" s="20" t="str">
        <f>IFERROR(VLOOKUP(FORMULACIÓN!C905,Lists!$A$2:$B$6,2,FALSE),"")</f>
        <v/>
      </c>
      <c r="E905" s="21"/>
      <c r="F905" s="21"/>
      <c r="G905" s="21"/>
      <c r="H905" s="21"/>
      <c r="I905" s="47"/>
      <c r="J905" s="104"/>
      <c r="K905" s="47"/>
      <c r="L905" s="21"/>
      <c r="M905" s="125"/>
      <c r="N905" s="24"/>
      <c r="O905" s="21"/>
      <c r="P905" s="21"/>
      <c r="Q905" s="21"/>
      <c r="R905" s="21"/>
      <c r="S905" s="21"/>
      <c r="T905" s="21"/>
      <c r="U905" s="21"/>
      <c r="V905" s="21"/>
      <c r="W905" s="21"/>
      <c r="X905" s="21" t="str">
        <f ca="1">IFERROR(IF($T905=Lists!$S$2,SUM(FORMULACIÓN!U905:W905),IF(FORMULACIÓN!$T905=Lists!$S$3,SUM(FORMULACIÓN!V905:W905),IF(FORMULACIÓN!$T905=Lists!$S$4,AVERAGE(FORMULACIÓN!V905:W905),IF(FORMULACIÓN!$T905=Lists!$S$5,OFFSET(U905,0,COUNTA(V905:W905)),IF(FORMULACIÓN!$T905=Lists!$S$6,AVERAGE(V905:W905),""))))),"")</f>
        <v/>
      </c>
      <c r="Y905" s="20" t="str">
        <f ca="1">IF($R905=Lists!$R$3,TEXT(FORMULACIÓN!X905,"00,00%"),IF(FORMULACIÓN!X905=0,0,TEXT(FORMULACIÓN!X905,"##.###")))</f>
        <v/>
      </c>
      <c r="Z905" s="93"/>
      <c r="AA905" s="94"/>
      <c r="AB905" s="95"/>
      <c r="AC905" s="95"/>
      <c r="AD905" s="95"/>
      <c r="AE905" s="95"/>
      <c r="AF905" s="95"/>
      <c r="AG905" s="95"/>
      <c r="AH905" s="95"/>
      <c r="AI905" s="95"/>
      <c r="AJ905" s="95"/>
      <c r="AK905" s="95"/>
      <c r="AL905" s="95"/>
      <c r="AM905" s="95"/>
      <c r="AN905" s="1"/>
      <c r="BW905" s="1"/>
    </row>
    <row r="906" spans="1:75" s="32" customFormat="1" ht="15.6" hidden="1">
      <c r="A906" s="20" t="str">
        <f t="shared" si="13"/>
        <v/>
      </c>
      <c r="B906" s="153"/>
      <c r="C906" s="21"/>
      <c r="D906" s="20" t="str">
        <f>IFERROR(VLOOKUP(FORMULACIÓN!C906,Lists!$A$2:$B$6,2,FALSE),"")</f>
        <v/>
      </c>
      <c r="E906" s="21"/>
      <c r="F906" s="21"/>
      <c r="G906" s="21"/>
      <c r="H906" s="21"/>
      <c r="I906" s="47"/>
      <c r="J906" s="104"/>
      <c r="K906" s="47"/>
      <c r="L906" s="21"/>
      <c r="M906" s="125"/>
      <c r="N906" s="24"/>
      <c r="O906" s="21"/>
      <c r="P906" s="21"/>
      <c r="Q906" s="21"/>
      <c r="R906" s="21"/>
      <c r="S906" s="21"/>
      <c r="T906" s="21"/>
      <c r="U906" s="21"/>
      <c r="V906" s="21"/>
      <c r="W906" s="21"/>
      <c r="X906" s="21" t="str">
        <f ca="1">IFERROR(IF($T906=Lists!$S$2,SUM(FORMULACIÓN!U906:W906),IF(FORMULACIÓN!$T906=Lists!$S$3,SUM(FORMULACIÓN!V906:W906),IF(FORMULACIÓN!$T906=Lists!$S$4,AVERAGE(FORMULACIÓN!V906:W906),IF(FORMULACIÓN!$T906=Lists!$S$5,OFFSET(U906,0,COUNTA(V906:W906)),IF(FORMULACIÓN!$T906=Lists!$S$6,AVERAGE(V906:W906),""))))),"")</f>
        <v/>
      </c>
      <c r="Y906" s="20" t="str">
        <f ca="1">IF($R906=Lists!$R$3,TEXT(FORMULACIÓN!X906,"00,00%"),IF(FORMULACIÓN!X906=0,0,TEXT(FORMULACIÓN!X906,"##.###")))</f>
        <v/>
      </c>
      <c r="Z906" s="93"/>
      <c r="AA906" s="94"/>
      <c r="AB906" s="95"/>
      <c r="AC906" s="95"/>
      <c r="AD906" s="95"/>
      <c r="AE906" s="95"/>
      <c r="AF906" s="95"/>
      <c r="AG906" s="95"/>
      <c r="AH906" s="95"/>
      <c r="AI906" s="95"/>
      <c r="AJ906" s="95"/>
      <c r="AK906" s="95"/>
      <c r="AL906" s="95"/>
      <c r="AM906" s="95"/>
      <c r="AN906" s="1"/>
      <c r="BW906" s="1"/>
    </row>
    <row r="907" spans="1:75" s="32" customFormat="1" ht="15.6" hidden="1">
      <c r="A907" s="20" t="str">
        <f t="shared" si="13"/>
        <v/>
      </c>
      <c r="B907" s="153"/>
      <c r="C907" s="21"/>
      <c r="D907" s="20" t="str">
        <f>IFERROR(VLOOKUP(FORMULACIÓN!C907,Lists!$A$2:$B$6,2,FALSE),"")</f>
        <v/>
      </c>
      <c r="E907" s="21"/>
      <c r="F907" s="21"/>
      <c r="G907" s="21"/>
      <c r="H907" s="21"/>
      <c r="I907" s="47"/>
      <c r="J907" s="104"/>
      <c r="K907" s="47"/>
      <c r="L907" s="21"/>
      <c r="M907" s="125"/>
      <c r="N907" s="24"/>
      <c r="O907" s="21"/>
      <c r="P907" s="21"/>
      <c r="Q907" s="21"/>
      <c r="R907" s="21"/>
      <c r="S907" s="21"/>
      <c r="T907" s="21"/>
      <c r="U907" s="21"/>
      <c r="V907" s="21"/>
      <c r="W907" s="21"/>
      <c r="X907" s="21" t="str">
        <f ca="1">IFERROR(IF($T907=Lists!$S$2,SUM(FORMULACIÓN!U907:W907),IF(FORMULACIÓN!$T907=Lists!$S$3,SUM(FORMULACIÓN!V907:W907),IF(FORMULACIÓN!$T907=Lists!$S$4,AVERAGE(FORMULACIÓN!V907:W907),IF(FORMULACIÓN!$T907=Lists!$S$5,OFFSET(U907,0,COUNTA(V907:W907)),IF(FORMULACIÓN!$T907=Lists!$S$6,AVERAGE(V907:W907),""))))),"")</f>
        <v/>
      </c>
      <c r="Y907" s="20" t="str">
        <f ca="1">IF($R907=Lists!$R$3,TEXT(FORMULACIÓN!X907,"00,00%"),IF(FORMULACIÓN!X907=0,0,TEXT(FORMULACIÓN!X907,"##.###")))</f>
        <v/>
      </c>
      <c r="Z907" s="93"/>
      <c r="AA907" s="94"/>
      <c r="AB907" s="95"/>
      <c r="AC907" s="95"/>
      <c r="AD907" s="95"/>
      <c r="AE907" s="95"/>
      <c r="AF907" s="95"/>
      <c r="AG907" s="95"/>
      <c r="AH907" s="95"/>
      <c r="AI907" s="95"/>
      <c r="AJ907" s="95"/>
      <c r="AK907" s="95"/>
      <c r="AL907" s="95"/>
      <c r="AM907" s="95"/>
      <c r="AN907" s="1"/>
      <c r="BW907" s="1"/>
    </row>
    <row r="908" spans="1:75" s="32" customFormat="1" ht="15.6" hidden="1">
      <c r="A908" s="20" t="str">
        <f t="shared" ref="A908:A971" si="14">IF(C908&lt;&gt;"",+A907+1,"")</f>
        <v/>
      </c>
      <c r="B908" s="153"/>
      <c r="C908" s="21"/>
      <c r="D908" s="20" t="str">
        <f>IFERROR(VLOOKUP(FORMULACIÓN!C908,Lists!$A$2:$B$6,2,FALSE),"")</f>
        <v/>
      </c>
      <c r="E908" s="21"/>
      <c r="F908" s="21"/>
      <c r="G908" s="21"/>
      <c r="H908" s="21"/>
      <c r="I908" s="47"/>
      <c r="J908" s="104"/>
      <c r="K908" s="47"/>
      <c r="L908" s="21"/>
      <c r="M908" s="125"/>
      <c r="N908" s="24"/>
      <c r="O908" s="21"/>
      <c r="P908" s="21"/>
      <c r="Q908" s="21"/>
      <c r="R908" s="21"/>
      <c r="S908" s="21"/>
      <c r="T908" s="21"/>
      <c r="U908" s="21"/>
      <c r="V908" s="21"/>
      <c r="W908" s="21"/>
      <c r="X908" s="21" t="str">
        <f ca="1">IFERROR(IF($T908=Lists!$S$2,SUM(FORMULACIÓN!U908:W908),IF(FORMULACIÓN!$T908=Lists!$S$3,SUM(FORMULACIÓN!V908:W908),IF(FORMULACIÓN!$T908=Lists!$S$4,AVERAGE(FORMULACIÓN!V908:W908),IF(FORMULACIÓN!$T908=Lists!$S$5,OFFSET(U908,0,COUNTA(V908:W908)),IF(FORMULACIÓN!$T908=Lists!$S$6,AVERAGE(V908:W908),""))))),"")</f>
        <v/>
      </c>
      <c r="Y908" s="20" t="str">
        <f ca="1">IF($R908=Lists!$R$3,TEXT(FORMULACIÓN!X908,"00,00%"),IF(FORMULACIÓN!X908=0,0,TEXT(FORMULACIÓN!X908,"##.###")))</f>
        <v/>
      </c>
      <c r="Z908" s="93"/>
      <c r="AA908" s="94"/>
      <c r="AB908" s="95"/>
      <c r="AC908" s="95"/>
      <c r="AD908" s="95"/>
      <c r="AE908" s="95"/>
      <c r="AF908" s="95"/>
      <c r="AG908" s="95"/>
      <c r="AH908" s="95"/>
      <c r="AI908" s="95"/>
      <c r="AJ908" s="95"/>
      <c r="AK908" s="95"/>
      <c r="AL908" s="95"/>
      <c r="AM908" s="95"/>
      <c r="AN908" s="1"/>
      <c r="BW908" s="1"/>
    </row>
    <row r="909" spans="1:75" s="32" customFormat="1" ht="15.6" hidden="1">
      <c r="A909" s="20" t="str">
        <f t="shared" si="14"/>
        <v/>
      </c>
      <c r="B909" s="153"/>
      <c r="C909" s="21"/>
      <c r="D909" s="20" t="str">
        <f>IFERROR(VLOOKUP(FORMULACIÓN!C909,Lists!$A$2:$B$6,2,FALSE),"")</f>
        <v/>
      </c>
      <c r="E909" s="21"/>
      <c r="F909" s="21"/>
      <c r="G909" s="21"/>
      <c r="H909" s="21"/>
      <c r="I909" s="47"/>
      <c r="J909" s="104"/>
      <c r="K909" s="47"/>
      <c r="L909" s="21"/>
      <c r="M909" s="125"/>
      <c r="N909" s="24"/>
      <c r="O909" s="21"/>
      <c r="P909" s="21"/>
      <c r="Q909" s="21"/>
      <c r="R909" s="21"/>
      <c r="S909" s="21"/>
      <c r="T909" s="21"/>
      <c r="U909" s="21"/>
      <c r="V909" s="21"/>
      <c r="W909" s="21"/>
      <c r="X909" s="21" t="str">
        <f ca="1">IFERROR(IF($T909=Lists!$S$2,SUM(FORMULACIÓN!U909:W909),IF(FORMULACIÓN!$T909=Lists!$S$3,SUM(FORMULACIÓN!V909:W909),IF(FORMULACIÓN!$T909=Lists!$S$4,AVERAGE(FORMULACIÓN!V909:W909),IF(FORMULACIÓN!$T909=Lists!$S$5,OFFSET(U909,0,COUNTA(V909:W909)),IF(FORMULACIÓN!$T909=Lists!$S$6,AVERAGE(V909:W909),""))))),"")</f>
        <v/>
      </c>
      <c r="Y909" s="20" t="str">
        <f ca="1">IF($R909=Lists!$R$3,TEXT(FORMULACIÓN!X909,"00,00%"),IF(FORMULACIÓN!X909=0,0,TEXT(FORMULACIÓN!X909,"##.###")))</f>
        <v/>
      </c>
      <c r="Z909" s="93"/>
      <c r="AA909" s="94"/>
      <c r="AB909" s="95"/>
      <c r="AC909" s="95"/>
      <c r="AD909" s="95"/>
      <c r="AE909" s="95"/>
      <c r="AF909" s="95"/>
      <c r="AG909" s="95"/>
      <c r="AH909" s="95"/>
      <c r="AI909" s="95"/>
      <c r="AJ909" s="95"/>
      <c r="AK909" s="95"/>
      <c r="AL909" s="95"/>
      <c r="AM909" s="95"/>
      <c r="AN909" s="1"/>
      <c r="BW909" s="1"/>
    </row>
    <row r="910" spans="1:75" s="32" customFormat="1" ht="15.6" hidden="1">
      <c r="A910" s="20" t="str">
        <f t="shared" si="14"/>
        <v/>
      </c>
      <c r="B910" s="153"/>
      <c r="C910" s="21"/>
      <c r="D910" s="20" t="str">
        <f>IFERROR(VLOOKUP(FORMULACIÓN!C910,Lists!$A$2:$B$6,2,FALSE),"")</f>
        <v/>
      </c>
      <c r="E910" s="21"/>
      <c r="F910" s="21"/>
      <c r="G910" s="21"/>
      <c r="H910" s="21"/>
      <c r="I910" s="47"/>
      <c r="J910" s="104"/>
      <c r="K910" s="47"/>
      <c r="L910" s="21"/>
      <c r="M910" s="125"/>
      <c r="N910" s="24"/>
      <c r="O910" s="21"/>
      <c r="P910" s="21"/>
      <c r="Q910" s="21"/>
      <c r="R910" s="21"/>
      <c r="S910" s="21"/>
      <c r="T910" s="21"/>
      <c r="U910" s="21"/>
      <c r="V910" s="21"/>
      <c r="W910" s="21"/>
      <c r="X910" s="21" t="str">
        <f ca="1">IFERROR(IF($T910=Lists!$S$2,SUM(FORMULACIÓN!U910:W910),IF(FORMULACIÓN!$T910=Lists!$S$3,SUM(FORMULACIÓN!V910:W910),IF(FORMULACIÓN!$T910=Lists!$S$4,AVERAGE(FORMULACIÓN!V910:W910),IF(FORMULACIÓN!$T910=Lists!$S$5,OFFSET(U910,0,COUNTA(V910:W910)),IF(FORMULACIÓN!$T910=Lists!$S$6,AVERAGE(V910:W910),""))))),"")</f>
        <v/>
      </c>
      <c r="Y910" s="20" t="str">
        <f ca="1">IF($R910=Lists!$R$3,TEXT(FORMULACIÓN!X910,"00,00%"),IF(FORMULACIÓN!X910=0,0,TEXT(FORMULACIÓN!X910,"##.###")))</f>
        <v/>
      </c>
      <c r="Z910" s="93"/>
      <c r="AA910" s="94"/>
      <c r="AB910" s="95"/>
      <c r="AC910" s="95"/>
      <c r="AD910" s="95"/>
      <c r="AE910" s="95"/>
      <c r="AF910" s="95"/>
      <c r="AG910" s="95"/>
      <c r="AH910" s="95"/>
      <c r="AI910" s="95"/>
      <c r="AJ910" s="95"/>
      <c r="AK910" s="95"/>
      <c r="AL910" s="95"/>
      <c r="AM910" s="95"/>
      <c r="AN910" s="1"/>
      <c r="BW910" s="1"/>
    </row>
    <row r="911" spans="1:75" s="32" customFormat="1" ht="15.6" hidden="1">
      <c r="A911" s="20" t="str">
        <f t="shared" si="14"/>
        <v/>
      </c>
      <c r="B911" s="153"/>
      <c r="C911" s="21"/>
      <c r="D911" s="20" t="str">
        <f>IFERROR(VLOOKUP(FORMULACIÓN!C911,Lists!$A$2:$B$6,2,FALSE),"")</f>
        <v/>
      </c>
      <c r="E911" s="21"/>
      <c r="F911" s="21"/>
      <c r="G911" s="21"/>
      <c r="H911" s="21"/>
      <c r="I911" s="47"/>
      <c r="J911" s="104"/>
      <c r="K911" s="47"/>
      <c r="L911" s="21"/>
      <c r="M911" s="125"/>
      <c r="N911" s="24"/>
      <c r="O911" s="21"/>
      <c r="P911" s="21"/>
      <c r="Q911" s="21"/>
      <c r="R911" s="21"/>
      <c r="S911" s="21"/>
      <c r="T911" s="21"/>
      <c r="U911" s="21"/>
      <c r="V911" s="21"/>
      <c r="W911" s="21"/>
      <c r="X911" s="21" t="str">
        <f ca="1">IFERROR(IF($T911=Lists!$S$2,SUM(FORMULACIÓN!U911:W911),IF(FORMULACIÓN!$T911=Lists!$S$3,SUM(FORMULACIÓN!V911:W911),IF(FORMULACIÓN!$T911=Lists!$S$4,AVERAGE(FORMULACIÓN!V911:W911),IF(FORMULACIÓN!$T911=Lists!$S$5,OFFSET(U911,0,COUNTA(V911:W911)),IF(FORMULACIÓN!$T911=Lists!$S$6,AVERAGE(V911:W911),""))))),"")</f>
        <v/>
      </c>
      <c r="Y911" s="20" t="str">
        <f ca="1">IF($R911=Lists!$R$3,TEXT(FORMULACIÓN!X911,"00,00%"),IF(FORMULACIÓN!X911=0,0,TEXT(FORMULACIÓN!X911,"##.###")))</f>
        <v/>
      </c>
      <c r="Z911" s="93"/>
      <c r="AA911" s="94"/>
      <c r="AB911" s="95"/>
      <c r="AC911" s="95"/>
      <c r="AD911" s="95"/>
      <c r="AE911" s="95"/>
      <c r="AF911" s="95"/>
      <c r="AG911" s="95"/>
      <c r="AH911" s="95"/>
      <c r="AI911" s="95"/>
      <c r="AJ911" s="95"/>
      <c r="AK911" s="95"/>
      <c r="AL911" s="95"/>
      <c r="AM911" s="95"/>
      <c r="AN911" s="1"/>
      <c r="BW911" s="1"/>
    </row>
    <row r="912" spans="1:75" s="32" customFormat="1" ht="15.6" hidden="1">
      <c r="A912" s="20" t="str">
        <f t="shared" si="14"/>
        <v/>
      </c>
      <c r="B912" s="153"/>
      <c r="C912" s="21"/>
      <c r="D912" s="20" t="str">
        <f>IFERROR(VLOOKUP(FORMULACIÓN!C912,Lists!$A$2:$B$6,2,FALSE),"")</f>
        <v/>
      </c>
      <c r="E912" s="21"/>
      <c r="F912" s="21"/>
      <c r="G912" s="21"/>
      <c r="H912" s="21"/>
      <c r="I912" s="47"/>
      <c r="J912" s="104"/>
      <c r="K912" s="47"/>
      <c r="L912" s="21"/>
      <c r="M912" s="125"/>
      <c r="N912" s="24"/>
      <c r="O912" s="21"/>
      <c r="P912" s="21"/>
      <c r="Q912" s="21"/>
      <c r="R912" s="21"/>
      <c r="S912" s="21"/>
      <c r="T912" s="21"/>
      <c r="U912" s="21"/>
      <c r="V912" s="21"/>
      <c r="W912" s="21"/>
      <c r="X912" s="21" t="str">
        <f ca="1">IFERROR(IF($T912=Lists!$S$2,SUM(FORMULACIÓN!U912:W912),IF(FORMULACIÓN!$T912=Lists!$S$3,SUM(FORMULACIÓN!V912:W912),IF(FORMULACIÓN!$T912=Lists!$S$4,AVERAGE(FORMULACIÓN!V912:W912),IF(FORMULACIÓN!$T912=Lists!$S$5,OFFSET(U912,0,COUNTA(V912:W912)),IF(FORMULACIÓN!$T912=Lists!$S$6,AVERAGE(V912:W912),""))))),"")</f>
        <v/>
      </c>
      <c r="Y912" s="20" t="str">
        <f ca="1">IF($R912=Lists!$R$3,TEXT(FORMULACIÓN!X912,"00,00%"),IF(FORMULACIÓN!X912=0,0,TEXT(FORMULACIÓN!X912,"##.###")))</f>
        <v/>
      </c>
      <c r="Z912" s="93"/>
      <c r="AA912" s="94"/>
      <c r="AB912" s="95"/>
      <c r="AC912" s="95"/>
      <c r="AD912" s="95"/>
      <c r="AE912" s="95"/>
      <c r="AF912" s="95"/>
      <c r="AG912" s="95"/>
      <c r="AH912" s="95"/>
      <c r="AI912" s="95"/>
      <c r="AJ912" s="95"/>
      <c r="AK912" s="95"/>
      <c r="AL912" s="95"/>
      <c r="AM912" s="95"/>
      <c r="AN912" s="1"/>
      <c r="BW912" s="1"/>
    </row>
    <row r="913" spans="1:75" s="32" customFormat="1" ht="15.6" hidden="1">
      <c r="A913" s="20" t="str">
        <f t="shared" si="14"/>
        <v/>
      </c>
      <c r="B913" s="153"/>
      <c r="C913" s="21"/>
      <c r="D913" s="20" t="str">
        <f>IFERROR(VLOOKUP(FORMULACIÓN!C913,Lists!$A$2:$B$6,2,FALSE),"")</f>
        <v/>
      </c>
      <c r="E913" s="21"/>
      <c r="F913" s="21"/>
      <c r="G913" s="21"/>
      <c r="H913" s="21"/>
      <c r="I913" s="47"/>
      <c r="J913" s="104"/>
      <c r="K913" s="47"/>
      <c r="L913" s="21"/>
      <c r="M913" s="125"/>
      <c r="N913" s="24"/>
      <c r="O913" s="21"/>
      <c r="P913" s="21"/>
      <c r="Q913" s="21"/>
      <c r="R913" s="21"/>
      <c r="S913" s="21"/>
      <c r="T913" s="21"/>
      <c r="U913" s="21"/>
      <c r="V913" s="21"/>
      <c r="W913" s="21"/>
      <c r="X913" s="21" t="str">
        <f ca="1">IFERROR(IF($T913=Lists!$S$2,SUM(FORMULACIÓN!U913:W913),IF(FORMULACIÓN!$T913=Lists!$S$3,SUM(FORMULACIÓN!V913:W913),IF(FORMULACIÓN!$T913=Lists!$S$4,AVERAGE(FORMULACIÓN!V913:W913),IF(FORMULACIÓN!$T913=Lists!$S$5,OFFSET(U913,0,COUNTA(V913:W913)),IF(FORMULACIÓN!$T913=Lists!$S$6,AVERAGE(V913:W913),""))))),"")</f>
        <v/>
      </c>
      <c r="Y913" s="20" t="str">
        <f ca="1">IF($R913=Lists!$R$3,TEXT(FORMULACIÓN!X913,"00,00%"),IF(FORMULACIÓN!X913=0,0,TEXT(FORMULACIÓN!X913,"##.###")))</f>
        <v/>
      </c>
      <c r="Z913" s="93"/>
      <c r="AA913" s="94"/>
      <c r="AB913" s="95"/>
      <c r="AC913" s="95"/>
      <c r="AD913" s="95"/>
      <c r="AE913" s="95"/>
      <c r="AF913" s="95"/>
      <c r="AG913" s="95"/>
      <c r="AH913" s="95"/>
      <c r="AI913" s="95"/>
      <c r="AJ913" s="95"/>
      <c r="AK913" s="95"/>
      <c r="AL913" s="95"/>
      <c r="AM913" s="95"/>
      <c r="AN913" s="1"/>
      <c r="BW913" s="1"/>
    </row>
    <row r="914" spans="1:75" s="32" customFormat="1" ht="15.6" hidden="1">
      <c r="A914" s="20" t="str">
        <f t="shared" si="14"/>
        <v/>
      </c>
      <c r="B914" s="153"/>
      <c r="C914" s="21"/>
      <c r="D914" s="20" t="str">
        <f>IFERROR(VLOOKUP(FORMULACIÓN!C914,Lists!$A$2:$B$6,2,FALSE),"")</f>
        <v/>
      </c>
      <c r="E914" s="21"/>
      <c r="F914" s="21"/>
      <c r="G914" s="21"/>
      <c r="H914" s="21"/>
      <c r="I914" s="47"/>
      <c r="J914" s="104"/>
      <c r="K914" s="47"/>
      <c r="L914" s="21"/>
      <c r="M914" s="125"/>
      <c r="N914" s="24"/>
      <c r="O914" s="21"/>
      <c r="P914" s="21"/>
      <c r="Q914" s="21"/>
      <c r="R914" s="21"/>
      <c r="S914" s="21"/>
      <c r="T914" s="21"/>
      <c r="U914" s="21"/>
      <c r="V914" s="21"/>
      <c r="W914" s="21"/>
      <c r="X914" s="21" t="str">
        <f ca="1">IFERROR(IF($T914=Lists!$S$2,SUM(FORMULACIÓN!U914:W914),IF(FORMULACIÓN!$T914=Lists!$S$3,SUM(FORMULACIÓN!V914:W914),IF(FORMULACIÓN!$T914=Lists!$S$4,AVERAGE(FORMULACIÓN!V914:W914),IF(FORMULACIÓN!$T914=Lists!$S$5,OFFSET(U914,0,COUNTA(V914:W914)),IF(FORMULACIÓN!$T914=Lists!$S$6,AVERAGE(V914:W914),""))))),"")</f>
        <v/>
      </c>
      <c r="Y914" s="20" t="str">
        <f ca="1">IF($R914=Lists!$R$3,TEXT(FORMULACIÓN!X914,"00,00%"),IF(FORMULACIÓN!X914=0,0,TEXT(FORMULACIÓN!X914,"##.###")))</f>
        <v/>
      </c>
      <c r="Z914" s="93"/>
      <c r="AA914" s="94"/>
      <c r="AB914" s="95"/>
      <c r="AC914" s="95"/>
      <c r="AD914" s="95"/>
      <c r="AE914" s="95"/>
      <c r="AF914" s="95"/>
      <c r="AG914" s="95"/>
      <c r="AH914" s="95"/>
      <c r="AI914" s="95"/>
      <c r="AJ914" s="95"/>
      <c r="AK914" s="95"/>
      <c r="AL914" s="95"/>
      <c r="AM914" s="95"/>
      <c r="AN914" s="1"/>
      <c r="BW914" s="1"/>
    </row>
    <row r="915" spans="1:75" s="32" customFormat="1" ht="15.6" hidden="1">
      <c r="A915" s="20" t="str">
        <f t="shared" si="14"/>
        <v/>
      </c>
      <c r="B915" s="153"/>
      <c r="C915" s="21"/>
      <c r="D915" s="20" t="str">
        <f>IFERROR(VLOOKUP(FORMULACIÓN!C915,Lists!$A$2:$B$6,2,FALSE),"")</f>
        <v/>
      </c>
      <c r="E915" s="21"/>
      <c r="F915" s="21"/>
      <c r="G915" s="21"/>
      <c r="H915" s="21"/>
      <c r="I915" s="47"/>
      <c r="J915" s="104"/>
      <c r="K915" s="47"/>
      <c r="L915" s="21"/>
      <c r="M915" s="125"/>
      <c r="N915" s="24"/>
      <c r="O915" s="21"/>
      <c r="P915" s="21"/>
      <c r="Q915" s="21"/>
      <c r="R915" s="21"/>
      <c r="S915" s="21"/>
      <c r="T915" s="21"/>
      <c r="U915" s="21"/>
      <c r="V915" s="21"/>
      <c r="W915" s="21"/>
      <c r="X915" s="21" t="str">
        <f ca="1">IFERROR(IF($T915=Lists!$S$2,SUM(FORMULACIÓN!U915:W915),IF(FORMULACIÓN!$T915=Lists!$S$3,SUM(FORMULACIÓN!V915:W915),IF(FORMULACIÓN!$T915=Lists!$S$4,AVERAGE(FORMULACIÓN!V915:W915),IF(FORMULACIÓN!$T915=Lists!$S$5,OFFSET(U915,0,COUNTA(V915:W915)),IF(FORMULACIÓN!$T915=Lists!$S$6,AVERAGE(V915:W915),""))))),"")</f>
        <v/>
      </c>
      <c r="Y915" s="20" t="str">
        <f ca="1">IF($R915=Lists!$R$3,TEXT(FORMULACIÓN!X915,"00,00%"),IF(FORMULACIÓN!X915=0,0,TEXT(FORMULACIÓN!X915,"##.###")))</f>
        <v/>
      </c>
      <c r="Z915" s="93"/>
      <c r="AA915" s="94"/>
      <c r="AB915" s="95"/>
      <c r="AC915" s="95"/>
      <c r="AD915" s="95"/>
      <c r="AE915" s="95"/>
      <c r="AF915" s="95"/>
      <c r="AG915" s="95"/>
      <c r="AH915" s="95"/>
      <c r="AI915" s="95"/>
      <c r="AJ915" s="95"/>
      <c r="AK915" s="95"/>
      <c r="AL915" s="95"/>
      <c r="AM915" s="95"/>
      <c r="AN915" s="1"/>
      <c r="BW915" s="1"/>
    </row>
    <row r="916" spans="1:75" s="32" customFormat="1" ht="15.6" hidden="1">
      <c r="A916" s="20" t="str">
        <f t="shared" si="14"/>
        <v/>
      </c>
      <c r="B916" s="153"/>
      <c r="C916" s="21"/>
      <c r="D916" s="20" t="str">
        <f>IFERROR(VLOOKUP(FORMULACIÓN!C916,Lists!$A$2:$B$6,2,FALSE),"")</f>
        <v/>
      </c>
      <c r="E916" s="21"/>
      <c r="F916" s="21"/>
      <c r="G916" s="21"/>
      <c r="H916" s="21"/>
      <c r="I916" s="47"/>
      <c r="J916" s="104"/>
      <c r="K916" s="47"/>
      <c r="L916" s="21"/>
      <c r="M916" s="125"/>
      <c r="N916" s="24"/>
      <c r="O916" s="21"/>
      <c r="P916" s="21"/>
      <c r="Q916" s="21"/>
      <c r="R916" s="21"/>
      <c r="S916" s="21"/>
      <c r="T916" s="21"/>
      <c r="U916" s="21"/>
      <c r="V916" s="21"/>
      <c r="W916" s="21"/>
      <c r="X916" s="21" t="str">
        <f ca="1">IFERROR(IF($T916=Lists!$S$2,SUM(FORMULACIÓN!U916:W916),IF(FORMULACIÓN!$T916=Lists!$S$3,SUM(FORMULACIÓN!V916:W916),IF(FORMULACIÓN!$T916=Lists!$S$4,AVERAGE(FORMULACIÓN!V916:W916),IF(FORMULACIÓN!$T916=Lists!$S$5,OFFSET(U916,0,COUNTA(V916:W916)),IF(FORMULACIÓN!$T916=Lists!$S$6,AVERAGE(V916:W916),""))))),"")</f>
        <v/>
      </c>
      <c r="Y916" s="20" t="str">
        <f ca="1">IF($R916=Lists!$R$3,TEXT(FORMULACIÓN!X916,"00,00%"),IF(FORMULACIÓN!X916=0,0,TEXT(FORMULACIÓN!X916,"##.###")))</f>
        <v/>
      </c>
      <c r="Z916" s="93"/>
      <c r="AA916" s="94"/>
      <c r="AB916" s="95"/>
      <c r="AC916" s="95"/>
      <c r="AD916" s="95"/>
      <c r="AE916" s="95"/>
      <c r="AF916" s="95"/>
      <c r="AG916" s="95"/>
      <c r="AH916" s="95"/>
      <c r="AI916" s="95"/>
      <c r="AJ916" s="95"/>
      <c r="AK916" s="95"/>
      <c r="AL916" s="95"/>
      <c r="AM916" s="95"/>
      <c r="AN916" s="1"/>
      <c r="BW916" s="1"/>
    </row>
    <row r="917" spans="1:75" s="32" customFormat="1" ht="15.6" hidden="1">
      <c r="A917" s="20" t="str">
        <f t="shared" si="14"/>
        <v/>
      </c>
      <c r="B917" s="153"/>
      <c r="C917" s="21"/>
      <c r="D917" s="20" t="str">
        <f>IFERROR(VLOOKUP(FORMULACIÓN!C917,Lists!$A$2:$B$6,2,FALSE),"")</f>
        <v/>
      </c>
      <c r="E917" s="21"/>
      <c r="F917" s="21"/>
      <c r="G917" s="21"/>
      <c r="H917" s="21"/>
      <c r="I917" s="47"/>
      <c r="J917" s="104"/>
      <c r="K917" s="47"/>
      <c r="L917" s="21"/>
      <c r="M917" s="125"/>
      <c r="N917" s="24"/>
      <c r="O917" s="21"/>
      <c r="P917" s="21"/>
      <c r="Q917" s="21"/>
      <c r="R917" s="21"/>
      <c r="S917" s="21"/>
      <c r="T917" s="21"/>
      <c r="U917" s="21"/>
      <c r="V917" s="21"/>
      <c r="W917" s="21"/>
      <c r="X917" s="21" t="str">
        <f ca="1">IFERROR(IF($T917=Lists!$S$2,SUM(FORMULACIÓN!U917:W917),IF(FORMULACIÓN!$T917=Lists!$S$3,SUM(FORMULACIÓN!V917:W917),IF(FORMULACIÓN!$T917=Lists!$S$4,AVERAGE(FORMULACIÓN!V917:W917),IF(FORMULACIÓN!$T917=Lists!$S$5,OFFSET(U917,0,COUNTA(V917:W917)),IF(FORMULACIÓN!$T917=Lists!$S$6,AVERAGE(V917:W917),""))))),"")</f>
        <v/>
      </c>
      <c r="Y917" s="20" t="str">
        <f ca="1">IF($R917=Lists!$R$3,TEXT(FORMULACIÓN!X917,"00,00%"),IF(FORMULACIÓN!X917=0,0,TEXT(FORMULACIÓN!X917,"##.###")))</f>
        <v/>
      </c>
      <c r="Z917" s="93"/>
      <c r="AA917" s="94"/>
      <c r="AB917" s="95"/>
      <c r="AC917" s="95"/>
      <c r="AD917" s="95"/>
      <c r="AE917" s="95"/>
      <c r="AF917" s="95"/>
      <c r="AG917" s="95"/>
      <c r="AH917" s="95"/>
      <c r="AI917" s="95"/>
      <c r="AJ917" s="95"/>
      <c r="AK917" s="95"/>
      <c r="AL917" s="95"/>
      <c r="AM917" s="95"/>
      <c r="AN917" s="1"/>
      <c r="BW917" s="1"/>
    </row>
    <row r="918" spans="1:75" s="32" customFormat="1" ht="15.6" hidden="1">
      <c r="A918" s="20" t="str">
        <f t="shared" si="14"/>
        <v/>
      </c>
      <c r="B918" s="153"/>
      <c r="C918" s="21"/>
      <c r="D918" s="20" t="str">
        <f>IFERROR(VLOOKUP(FORMULACIÓN!C918,Lists!$A$2:$B$6,2,FALSE),"")</f>
        <v/>
      </c>
      <c r="E918" s="21"/>
      <c r="F918" s="21"/>
      <c r="G918" s="21"/>
      <c r="H918" s="21"/>
      <c r="I918" s="47"/>
      <c r="J918" s="104"/>
      <c r="K918" s="47"/>
      <c r="L918" s="21"/>
      <c r="M918" s="125"/>
      <c r="N918" s="24"/>
      <c r="O918" s="21"/>
      <c r="P918" s="21"/>
      <c r="Q918" s="21"/>
      <c r="R918" s="21"/>
      <c r="S918" s="21"/>
      <c r="T918" s="21"/>
      <c r="U918" s="21"/>
      <c r="V918" s="21"/>
      <c r="W918" s="21"/>
      <c r="X918" s="21" t="str">
        <f ca="1">IFERROR(IF($T918=Lists!$S$2,SUM(FORMULACIÓN!U918:W918),IF(FORMULACIÓN!$T918=Lists!$S$3,SUM(FORMULACIÓN!V918:W918),IF(FORMULACIÓN!$T918=Lists!$S$4,AVERAGE(FORMULACIÓN!V918:W918),IF(FORMULACIÓN!$T918=Lists!$S$5,OFFSET(U918,0,COUNTA(V918:W918)),IF(FORMULACIÓN!$T918=Lists!$S$6,AVERAGE(V918:W918),""))))),"")</f>
        <v/>
      </c>
      <c r="Y918" s="20" t="str">
        <f ca="1">IF($R918=Lists!$R$3,TEXT(FORMULACIÓN!X918,"00,00%"),IF(FORMULACIÓN!X918=0,0,TEXT(FORMULACIÓN!X918,"##.###")))</f>
        <v/>
      </c>
      <c r="Z918" s="93"/>
      <c r="AA918" s="94"/>
      <c r="AB918" s="95"/>
      <c r="AC918" s="95"/>
      <c r="AD918" s="95"/>
      <c r="AE918" s="95"/>
      <c r="AF918" s="95"/>
      <c r="AG918" s="95"/>
      <c r="AH918" s="95"/>
      <c r="AI918" s="95"/>
      <c r="AJ918" s="95"/>
      <c r="AK918" s="95"/>
      <c r="AL918" s="95"/>
      <c r="AM918" s="95"/>
      <c r="AN918" s="1"/>
      <c r="BW918" s="1"/>
    </row>
    <row r="919" spans="1:75" s="32" customFormat="1" ht="15.6" hidden="1">
      <c r="A919" s="20" t="str">
        <f t="shared" si="14"/>
        <v/>
      </c>
      <c r="B919" s="153"/>
      <c r="C919" s="21"/>
      <c r="D919" s="20" t="str">
        <f>IFERROR(VLOOKUP(FORMULACIÓN!C919,Lists!$A$2:$B$6,2,FALSE),"")</f>
        <v/>
      </c>
      <c r="E919" s="21"/>
      <c r="F919" s="21"/>
      <c r="G919" s="21"/>
      <c r="H919" s="21"/>
      <c r="I919" s="47"/>
      <c r="J919" s="104"/>
      <c r="K919" s="47"/>
      <c r="L919" s="21"/>
      <c r="M919" s="125"/>
      <c r="N919" s="24"/>
      <c r="O919" s="21"/>
      <c r="P919" s="21"/>
      <c r="Q919" s="21"/>
      <c r="R919" s="21"/>
      <c r="S919" s="21"/>
      <c r="T919" s="21"/>
      <c r="U919" s="21"/>
      <c r="V919" s="21"/>
      <c r="W919" s="21"/>
      <c r="X919" s="21" t="str">
        <f ca="1">IFERROR(IF($T919=Lists!$S$2,SUM(FORMULACIÓN!U919:W919),IF(FORMULACIÓN!$T919=Lists!$S$3,SUM(FORMULACIÓN!V919:W919),IF(FORMULACIÓN!$T919=Lists!$S$4,AVERAGE(FORMULACIÓN!V919:W919),IF(FORMULACIÓN!$T919=Lists!$S$5,OFFSET(U919,0,COUNTA(V919:W919)),IF(FORMULACIÓN!$T919=Lists!$S$6,AVERAGE(V919:W919),""))))),"")</f>
        <v/>
      </c>
      <c r="Y919" s="20" t="str">
        <f ca="1">IF($R919=Lists!$R$3,TEXT(FORMULACIÓN!X919,"00,00%"),IF(FORMULACIÓN!X919=0,0,TEXT(FORMULACIÓN!X919,"##.###")))</f>
        <v/>
      </c>
      <c r="Z919" s="93"/>
      <c r="AA919" s="94"/>
      <c r="AB919" s="95"/>
      <c r="AC919" s="95"/>
      <c r="AD919" s="95"/>
      <c r="AE919" s="95"/>
      <c r="AF919" s="95"/>
      <c r="AG919" s="95"/>
      <c r="AH919" s="95"/>
      <c r="AI919" s="95"/>
      <c r="AJ919" s="95"/>
      <c r="AK919" s="95"/>
      <c r="AL919" s="95"/>
      <c r="AM919" s="95"/>
      <c r="AN919" s="1"/>
      <c r="BW919" s="1"/>
    </row>
    <row r="920" spans="1:75" s="32" customFormat="1" ht="15.6" hidden="1">
      <c r="A920" s="20" t="str">
        <f t="shared" si="14"/>
        <v/>
      </c>
      <c r="B920" s="153"/>
      <c r="C920" s="21"/>
      <c r="D920" s="20" t="str">
        <f>IFERROR(VLOOKUP(FORMULACIÓN!C920,Lists!$A$2:$B$6,2,FALSE),"")</f>
        <v/>
      </c>
      <c r="E920" s="21"/>
      <c r="F920" s="21"/>
      <c r="G920" s="21"/>
      <c r="H920" s="21"/>
      <c r="I920" s="47"/>
      <c r="J920" s="104"/>
      <c r="K920" s="47"/>
      <c r="L920" s="21"/>
      <c r="M920" s="125"/>
      <c r="N920" s="24"/>
      <c r="O920" s="21"/>
      <c r="P920" s="21"/>
      <c r="Q920" s="21"/>
      <c r="R920" s="21"/>
      <c r="S920" s="21"/>
      <c r="T920" s="21"/>
      <c r="U920" s="21"/>
      <c r="V920" s="21"/>
      <c r="W920" s="21"/>
      <c r="X920" s="21" t="str">
        <f ca="1">IFERROR(IF($T920=Lists!$S$2,SUM(FORMULACIÓN!U920:W920),IF(FORMULACIÓN!$T920=Lists!$S$3,SUM(FORMULACIÓN!V920:W920),IF(FORMULACIÓN!$T920=Lists!$S$4,AVERAGE(FORMULACIÓN!V920:W920),IF(FORMULACIÓN!$T920=Lists!$S$5,OFFSET(U920,0,COUNTA(V920:W920)),IF(FORMULACIÓN!$T920=Lists!$S$6,AVERAGE(V920:W920),""))))),"")</f>
        <v/>
      </c>
      <c r="Y920" s="20" t="str">
        <f ca="1">IF($R920=Lists!$R$3,TEXT(FORMULACIÓN!X920,"00,00%"),IF(FORMULACIÓN!X920=0,0,TEXT(FORMULACIÓN!X920,"##.###")))</f>
        <v/>
      </c>
      <c r="Z920" s="93"/>
      <c r="AA920" s="94"/>
      <c r="AB920" s="95"/>
      <c r="AC920" s="95"/>
      <c r="AD920" s="95"/>
      <c r="AE920" s="95"/>
      <c r="AF920" s="95"/>
      <c r="AG920" s="95"/>
      <c r="AH920" s="95"/>
      <c r="AI920" s="95"/>
      <c r="AJ920" s="95"/>
      <c r="AK920" s="95"/>
      <c r="AL920" s="95"/>
      <c r="AM920" s="95"/>
      <c r="AN920" s="1"/>
      <c r="BW920" s="1"/>
    </row>
    <row r="921" spans="1:75" s="32" customFormat="1" ht="15.6" hidden="1">
      <c r="A921" s="20" t="str">
        <f t="shared" si="14"/>
        <v/>
      </c>
      <c r="B921" s="153"/>
      <c r="C921" s="21"/>
      <c r="D921" s="20" t="str">
        <f>IFERROR(VLOOKUP(FORMULACIÓN!C921,Lists!$A$2:$B$6,2,FALSE),"")</f>
        <v/>
      </c>
      <c r="E921" s="21"/>
      <c r="F921" s="21"/>
      <c r="G921" s="21"/>
      <c r="H921" s="21"/>
      <c r="I921" s="47"/>
      <c r="J921" s="104"/>
      <c r="K921" s="47"/>
      <c r="L921" s="21"/>
      <c r="M921" s="125"/>
      <c r="N921" s="24"/>
      <c r="O921" s="21"/>
      <c r="P921" s="21"/>
      <c r="Q921" s="21"/>
      <c r="R921" s="21"/>
      <c r="S921" s="21"/>
      <c r="T921" s="21"/>
      <c r="U921" s="21"/>
      <c r="V921" s="21"/>
      <c r="W921" s="21"/>
      <c r="X921" s="21" t="str">
        <f ca="1">IFERROR(IF($T921=Lists!$S$2,SUM(FORMULACIÓN!U921:W921),IF(FORMULACIÓN!$T921=Lists!$S$3,SUM(FORMULACIÓN!V921:W921),IF(FORMULACIÓN!$T921=Lists!$S$4,AVERAGE(FORMULACIÓN!V921:W921),IF(FORMULACIÓN!$T921=Lists!$S$5,OFFSET(U921,0,COUNTA(V921:W921)),IF(FORMULACIÓN!$T921=Lists!$S$6,AVERAGE(V921:W921),""))))),"")</f>
        <v/>
      </c>
      <c r="Y921" s="20" t="str">
        <f ca="1">IF($R921=Lists!$R$3,TEXT(FORMULACIÓN!X921,"00,00%"),IF(FORMULACIÓN!X921=0,0,TEXT(FORMULACIÓN!X921,"##.###")))</f>
        <v/>
      </c>
      <c r="Z921" s="93"/>
      <c r="AA921" s="94"/>
      <c r="AB921" s="95"/>
      <c r="AC921" s="95"/>
      <c r="AD921" s="95"/>
      <c r="AE921" s="95"/>
      <c r="AF921" s="95"/>
      <c r="AG921" s="95"/>
      <c r="AH921" s="95"/>
      <c r="AI921" s="95"/>
      <c r="AJ921" s="95"/>
      <c r="AK921" s="95"/>
      <c r="AL921" s="95"/>
      <c r="AM921" s="95"/>
      <c r="AN921" s="1"/>
      <c r="BW921" s="1"/>
    </row>
    <row r="922" spans="1:75" s="32" customFormat="1" ht="15.6" hidden="1">
      <c r="A922" s="20" t="str">
        <f t="shared" si="14"/>
        <v/>
      </c>
      <c r="B922" s="153"/>
      <c r="C922" s="21"/>
      <c r="D922" s="20" t="str">
        <f>IFERROR(VLOOKUP(FORMULACIÓN!C922,Lists!$A$2:$B$6,2,FALSE),"")</f>
        <v/>
      </c>
      <c r="E922" s="21"/>
      <c r="F922" s="21"/>
      <c r="G922" s="21"/>
      <c r="H922" s="21"/>
      <c r="I922" s="47"/>
      <c r="J922" s="104"/>
      <c r="K922" s="47"/>
      <c r="L922" s="21"/>
      <c r="M922" s="125"/>
      <c r="N922" s="24"/>
      <c r="O922" s="21"/>
      <c r="P922" s="21"/>
      <c r="Q922" s="21"/>
      <c r="R922" s="21"/>
      <c r="S922" s="21"/>
      <c r="T922" s="21"/>
      <c r="U922" s="21"/>
      <c r="V922" s="21"/>
      <c r="W922" s="21"/>
      <c r="X922" s="21" t="str">
        <f ca="1">IFERROR(IF($T922=Lists!$S$2,SUM(FORMULACIÓN!U922:W922),IF(FORMULACIÓN!$T922=Lists!$S$3,SUM(FORMULACIÓN!V922:W922),IF(FORMULACIÓN!$T922=Lists!$S$4,AVERAGE(FORMULACIÓN!V922:W922),IF(FORMULACIÓN!$T922=Lists!$S$5,OFFSET(U922,0,COUNTA(V922:W922)),IF(FORMULACIÓN!$T922=Lists!$S$6,AVERAGE(V922:W922),""))))),"")</f>
        <v/>
      </c>
      <c r="Y922" s="20" t="str">
        <f ca="1">IF($R922=Lists!$R$3,TEXT(FORMULACIÓN!X922,"00,00%"),IF(FORMULACIÓN!X922=0,0,TEXT(FORMULACIÓN!X922,"##.###")))</f>
        <v/>
      </c>
      <c r="Z922" s="93"/>
      <c r="AA922" s="94"/>
      <c r="AB922" s="95"/>
      <c r="AC922" s="95"/>
      <c r="AD922" s="95"/>
      <c r="AE922" s="95"/>
      <c r="AF922" s="95"/>
      <c r="AG922" s="95"/>
      <c r="AH922" s="95"/>
      <c r="AI922" s="95"/>
      <c r="AJ922" s="95"/>
      <c r="AK922" s="95"/>
      <c r="AL922" s="95"/>
      <c r="AM922" s="95"/>
      <c r="AN922" s="1"/>
      <c r="BW922" s="1"/>
    </row>
    <row r="923" spans="1:75" s="32" customFormat="1" ht="15.6" hidden="1">
      <c r="A923" s="20" t="str">
        <f t="shared" si="14"/>
        <v/>
      </c>
      <c r="B923" s="153"/>
      <c r="C923" s="21"/>
      <c r="D923" s="20" t="str">
        <f>IFERROR(VLOOKUP(FORMULACIÓN!C923,Lists!$A$2:$B$6,2,FALSE),"")</f>
        <v/>
      </c>
      <c r="E923" s="21"/>
      <c r="F923" s="21"/>
      <c r="G923" s="21"/>
      <c r="H923" s="21"/>
      <c r="I923" s="47"/>
      <c r="J923" s="104"/>
      <c r="K923" s="47"/>
      <c r="L923" s="21"/>
      <c r="M923" s="125"/>
      <c r="N923" s="24"/>
      <c r="O923" s="21"/>
      <c r="P923" s="21"/>
      <c r="Q923" s="21"/>
      <c r="R923" s="21"/>
      <c r="S923" s="21"/>
      <c r="T923" s="21"/>
      <c r="U923" s="21"/>
      <c r="V923" s="21"/>
      <c r="W923" s="21"/>
      <c r="X923" s="21" t="str">
        <f ca="1">IFERROR(IF($T923=Lists!$S$2,SUM(FORMULACIÓN!U923:W923),IF(FORMULACIÓN!$T923=Lists!$S$3,SUM(FORMULACIÓN!V923:W923),IF(FORMULACIÓN!$T923=Lists!$S$4,AVERAGE(FORMULACIÓN!V923:W923),IF(FORMULACIÓN!$T923=Lists!$S$5,OFFSET(U923,0,COUNTA(V923:W923)),IF(FORMULACIÓN!$T923=Lists!$S$6,AVERAGE(V923:W923),""))))),"")</f>
        <v/>
      </c>
      <c r="Y923" s="20" t="str">
        <f ca="1">IF($R923=Lists!$R$3,TEXT(FORMULACIÓN!X923,"00,00%"),IF(FORMULACIÓN!X923=0,0,TEXT(FORMULACIÓN!X923,"##.###")))</f>
        <v/>
      </c>
      <c r="Z923" s="93"/>
      <c r="AA923" s="94"/>
      <c r="AB923" s="95"/>
      <c r="AC923" s="95"/>
      <c r="AD923" s="95"/>
      <c r="AE923" s="95"/>
      <c r="AF923" s="95"/>
      <c r="AG923" s="95"/>
      <c r="AH923" s="95"/>
      <c r="AI923" s="95"/>
      <c r="AJ923" s="95"/>
      <c r="AK923" s="95"/>
      <c r="AL923" s="95"/>
      <c r="AM923" s="95"/>
      <c r="AN923" s="1"/>
      <c r="BW923" s="1"/>
    </row>
    <row r="924" spans="1:75" s="32" customFormat="1" ht="15.6" hidden="1">
      <c r="A924" s="20" t="str">
        <f t="shared" si="14"/>
        <v/>
      </c>
      <c r="B924" s="153"/>
      <c r="C924" s="21"/>
      <c r="D924" s="20" t="str">
        <f>IFERROR(VLOOKUP(FORMULACIÓN!C924,Lists!$A$2:$B$6,2,FALSE),"")</f>
        <v/>
      </c>
      <c r="E924" s="21"/>
      <c r="F924" s="21"/>
      <c r="G924" s="21"/>
      <c r="H924" s="21"/>
      <c r="I924" s="47"/>
      <c r="J924" s="104"/>
      <c r="K924" s="47"/>
      <c r="L924" s="21"/>
      <c r="M924" s="125"/>
      <c r="N924" s="24"/>
      <c r="O924" s="21"/>
      <c r="P924" s="21"/>
      <c r="Q924" s="21"/>
      <c r="R924" s="21"/>
      <c r="S924" s="21"/>
      <c r="T924" s="21"/>
      <c r="U924" s="21"/>
      <c r="V924" s="21"/>
      <c r="W924" s="21"/>
      <c r="X924" s="21" t="str">
        <f ca="1">IFERROR(IF($T924=Lists!$S$2,SUM(FORMULACIÓN!U924:W924),IF(FORMULACIÓN!$T924=Lists!$S$3,SUM(FORMULACIÓN!V924:W924),IF(FORMULACIÓN!$T924=Lists!$S$4,AVERAGE(FORMULACIÓN!V924:W924),IF(FORMULACIÓN!$T924=Lists!$S$5,OFFSET(U924,0,COUNTA(V924:W924)),IF(FORMULACIÓN!$T924=Lists!$S$6,AVERAGE(V924:W924),""))))),"")</f>
        <v/>
      </c>
      <c r="Y924" s="20" t="str">
        <f ca="1">IF($R924=Lists!$R$3,TEXT(FORMULACIÓN!X924,"00,00%"),IF(FORMULACIÓN!X924=0,0,TEXT(FORMULACIÓN!X924,"##.###")))</f>
        <v/>
      </c>
      <c r="Z924" s="93"/>
      <c r="AA924" s="94"/>
      <c r="AB924" s="95"/>
      <c r="AC924" s="95"/>
      <c r="AD924" s="95"/>
      <c r="AE924" s="95"/>
      <c r="AF924" s="95"/>
      <c r="AG924" s="95"/>
      <c r="AH924" s="95"/>
      <c r="AI924" s="95"/>
      <c r="AJ924" s="95"/>
      <c r="AK924" s="95"/>
      <c r="AL924" s="95"/>
      <c r="AM924" s="95"/>
      <c r="AN924" s="1"/>
      <c r="BW924" s="1"/>
    </row>
    <row r="925" spans="1:75" s="32" customFormat="1" ht="15.6" hidden="1">
      <c r="A925" s="20" t="str">
        <f t="shared" si="14"/>
        <v/>
      </c>
      <c r="B925" s="153"/>
      <c r="C925" s="21"/>
      <c r="D925" s="20" t="str">
        <f>IFERROR(VLOOKUP(FORMULACIÓN!C925,Lists!$A$2:$B$6,2,FALSE),"")</f>
        <v/>
      </c>
      <c r="E925" s="21"/>
      <c r="F925" s="21"/>
      <c r="G925" s="21"/>
      <c r="H925" s="21"/>
      <c r="I925" s="47"/>
      <c r="J925" s="104"/>
      <c r="K925" s="47"/>
      <c r="L925" s="21"/>
      <c r="M925" s="125"/>
      <c r="N925" s="24"/>
      <c r="O925" s="21"/>
      <c r="P925" s="21"/>
      <c r="Q925" s="21"/>
      <c r="R925" s="21"/>
      <c r="S925" s="21"/>
      <c r="T925" s="21"/>
      <c r="U925" s="21"/>
      <c r="V925" s="21"/>
      <c r="W925" s="21"/>
      <c r="X925" s="21" t="str">
        <f ca="1">IFERROR(IF($T925=Lists!$S$2,SUM(FORMULACIÓN!U925:W925),IF(FORMULACIÓN!$T925=Lists!$S$3,SUM(FORMULACIÓN!V925:W925),IF(FORMULACIÓN!$T925=Lists!$S$4,AVERAGE(FORMULACIÓN!V925:W925),IF(FORMULACIÓN!$T925=Lists!$S$5,OFFSET(U925,0,COUNTA(V925:W925)),IF(FORMULACIÓN!$T925=Lists!$S$6,AVERAGE(V925:W925),""))))),"")</f>
        <v/>
      </c>
      <c r="Y925" s="20" t="str">
        <f ca="1">IF($R925=Lists!$R$3,TEXT(FORMULACIÓN!X925,"00,00%"),IF(FORMULACIÓN!X925=0,0,TEXT(FORMULACIÓN!X925,"##.###")))</f>
        <v/>
      </c>
      <c r="Z925" s="93"/>
      <c r="AA925" s="94"/>
      <c r="AB925" s="95"/>
      <c r="AC925" s="95"/>
      <c r="AD925" s="95"/>
      <c r="AE925" s="95"/>
      <c r="AF925" s="95"/>
      <c r="AG925" s="95"/>
      <c r="AH925" s="95"/>
      <c r="AI925" s="95"/>
      <c r="AJ925" s="95"/>
      <c r="AK925" s="95"/>
      <c r="AL925" s="95"/>
      <c r="AM925" s="95"/>
      <c r="AN925" s="1"/>
      <c r="BW925" s="1"/>
    </row>
    <row r="926" spans="1:75" s="32" customFormat="1" ht="15.6" hidden="1">
      <c r="A926" s="20" t="str">
        <f t="shared" si="14"/>
        <v/>
      </c>
      <c r="B926" s="153"/>
      <c r="C926" s="21"/>
      <c r="D926" s="20" t="str">
        <f>IFERROR(VLOOKUP(FORMULACIÓN!C926,Lists!$A$2:$B$6,2,FALSE),"")</f>
        <v/>
      </c>
      <c r="E926" s="21"/>
      <c r="F926" s="21"/>
      <c r="G926" s="21"/>
      <c r="H926" s="21"/>
      <c r="I926" s="47"/>
      <c r="J926" s="104"/>
      <c r="K926" s="47"/>
      <c r="L926" s="21"/>
      <c r="M926" s="125"/>
      <c r="N926" s="24"/>
      <c r="O926" s="21"/>
      <c r="P926" s="21"/>
      <c r="Q926" s="21"/>
      <c r="R926" s="21"/>
      <c r="S926" s="21"/>
      <c r="T926" s="21"/>
      <c r="U926" s="21"/>
      <c r="V926" s="21"/>
      <c r="W926" s="21"/>
      <c r="X926" s="21" t="str">
        <f ca="1">IFERROR(IF($T926=Lists!$S$2,SUM(FORMULACIÓN!U926:W926),IF(FORMULACIÓN!$T926=Lists!$S$3,SUM(FORMULACIÓN!V926:W926),IF(FORMULACIÓN!$T926=Lists!$S$4,AVERAGE(FORMULACIÓN!V926:W926),IF(FORMULACIÓN!$T926=Lists!$S$5,OFFSET(U926,0,COUNTA(V926:W926)),IF(FORMULACIÓN!$T926=Lists!$S$6,AVERAGE(V926:W926),""))))),"")</f>
        <v/>
      </c>
      <c r="Y926" s="20" t="str">
        <f ca="1">IF($R926=Lists!$R$3,TEXT(FORMULACIÓN!X926,"00,00%"),IF(FORMULACIÓN!X926=0,0,TEXT(FORMULACIÓN!X926,"##.###")))</f>
        <v/>
      </c>
      <c r="Z926" s="93"/>
      <c r="AA926" s="94"/>
      <c r="AB926" s="95"/>
      <c r="AC926" s="95"/>
      <c r="AD926" s="95"/>
      <c r="AE926" s="95"/>
      <c r="AF926" s="95"/>
      <c r="AG926" s="95"/>
      <c r="AH926" s="95"/>
      <c r="AI926" s="95"/>
      <c r="AJ926" s="95"/>
      <c r="AK926" s="95"/>
      <c r="AL926" s="95"/>
      <c r="AM926" s="95"/>
      <c r="AN926" s="1"/>
      <c r="BW926" s="1"/>
    </row>
    <row r="927" spans="1:75" s="32" customFormat="1" ht="15.6" hidden="1">
      <c r="A927" s="20" t="str">
        <f t="shared" si="14"/>
        <v/>
      </c>
      <c r="B927" s="153"/>
      <c r="C927" s="21"/>
      <c r="D927" s="20" t="str">
        <f>IFERROR(VLOOKUP(FORMULACIÓN!C927,Lists!$A$2:$B$6,2,FALSE),"")</f>
        <v/>
      </c>
      <c r="E927" s="21"/>
      <c r="F927" s="21"/>
      <c r="G927" s="21"/>
      <c r="H927" s="21"/>
      <c r="I927" s="47"/>
      <c r="J927" s="104"/>
      <c r="K927" s="47"/>
      <c r="L927" s="21"/>
      <c r="M927" s="125"/>
      <c r="N927" s="24"/>
      <c r="O927" s="21"/>
      <c r="P927" s="21"/>
      <c r="Q927" s="21"/>
      <c r="R927" s="21"/>
      <c r="S927" s="21"/>
      <c r="T927" s="21"/>
      <c r="U927" s="21"/>
      <c r="V927" s="21"/>
      <c r="W927" s="21"/>
      <c r="X927" s="21" t="str">
        <f ca="1">IFERROR(IF($T927=Lists!$S$2,SUM(FORMULACIÓN!U927:W927),IF(FORMULACIÓN!$T927=Lists!$S$3,SUM(FORMULACIÓN!V927:W927),IF(FORMULACIÓN!$T927=Lists!$S$4,AVERAGE(FORMULACIÓN!V927:W927),IF(FORMULACIÓN!$T927=Lists!$S$5,OFFSET(U927,0,COUNTA(V927:W927)),IF(FORMULACIÓN!$T927=Lists!$S$6,AVERAGE(V927:W927),""))))),"")</f>
        <v/>
      </c>
      <c r="Y927" s="20" t="str">
        <f ca="1">IF($R927=Lists!$R$3,TEXT(FORMULACIÓN!X927,"00,00%"),IF(FORMULACIÓN!X927=0,0,TEXT(FORMULACIÓN!X927,"##.###")))</f>
        <v/>
      </c>
      <c r="Z927" s="93"/>
      <c r="AA927" s="94"/>
      <c r="AB927" s="95"/>
      <c r="AC927" s="95"/>
      <c r="AD927" s="95"/>
      <c r="AE927" s="95"/>
      <c r="AF927" s="95"/>
      <c r="AG927" s="95"/>
      <c r="AH927" s="95"/>
      <c r="AI927" s="95"/>
      <c r="AJ927" s="95"/>
      <c r="AK927" s="95"/>
      <c r="AL927" s="95"/>
      <c r="AM927" s="95"/>
      <c r="AN927" s="1"/>
      <c r="BW927" s="1"/>
    </row>
    <row r="928" spans="1:75" s="32" customFormat="1" ht="15.6" hidden="1">
      <c r="A928" s="20" t="str">
        <f t="shared" si="14"/>
        <v/>
      </c>
      <c r="B928" s="153"/>
      <c r="C928" s="21"/>
      <c r="D928" s="20" t="str">
        <f>IFERROR(VLOOKUP(FORMULACIÓN!C928,Lists!$A$2:$B$6,2,FALSE),"")</f>
        <v/>
      </c>
      <c r="E928" s="21"/>
      <c r="F928" s="21"/>
      <c r="G928" s="21"/>
      <c r="H928" s="21"/>
      <c r="I928" s="47"/>
      <c r="J928" s="104"/>
      <c r="K928" s="47"/>
      <c r="L928" s="21"/>
      <c r="M928" s="125"/>
      <c r="N928" s="24"/>
      <c r="O928" s="21"/>
      <c r="P928" s="21"/>
      <c r="Q928" s="21"/>
      <c r="R928" s="21"/>
      <c r="S928" s="21"/>
      <c r="T928" s="21"/>
      <c r="U928" s="21"/>
      <c r="V928" s="21"/>
      <c r="W928" s="21"/>
      <c r="X928" s="21" t="str">
        <f ca="1">IFERROR(IF($T928=Lists!$S$2,SUM(FORMULACIÓN!U928:W928),IF(FORMULACIÓN!$T928=Lists!$S$3,SUM(FORMULACIÓN!V928:W928),IF(FORMULACIÓN!$T928=Lists!$S$4,AVERAGE(FORMULACIÓN!V928:W928),IF(FORMULACIÓN!$T928=Lists!$S$5,OFFSET(U928,0,COUNTA(V928:W928)),IF(FORMULACIÓN!$T928=Lists!$S$6,AVERAGE(V928:W928),""))))),"")</f>
        <v/>
      </c>
      <c r="Y928" s="20" t="str">
        <f ca="1">IF($R928=Lists!$R$3,TEXT(FORMULACIÓN!X928,"00,00%"),IF(FORMULACIÓN!X928=0,0,TEXT(FORMULACIÓN!X928,"##.###")))</f>
        <v/>
      </c>
      <c r="Z928" s="93"/>
      <c r="AA928" s="94"/>
      <c r="AB928" s="95"/>
      <c r="AC928" s="95"/>
      <c r="AD928" s="95"/>
      <c r="AE928" s="95"/>
      <c r="AF928" s="95"/>
      <c r="AG928" s="95"/>
      <c r="AH928" s="95"/>
      <c r="AI928" s="95"/>
      <c r="AJ928" s="95"/>
      <c r="AK928" s="95"/>
      <c r="AL928" s="95"/>
      <c r="AM928" s="95"/>
      <c r="AN928" s="1"/>
      <c r="BW928" s="1"/>
    </row>
    <row r="929" spans="1:75" s="32" customFormat="1" ht="15.6" hidden="1">
      <c r="A929" s="20" t="str">
        <f t="shared" si="14"/>
        <v/>
      </c>
      <c r="B929" s="153"/>
      <c r="C929" s="21"/>
      <c r="D929" s="20" t="str">
        <f>IFERROR(VLOOKUP(FORMULACIÓN!C929,Lists!$A$2:$B$6,2,FALSE),"")</f>
        <v/>
      </c>
      <c r="E929" s="21"/>
      <c r="F929" s="21"/>
      <c r="G929" s="21"/>
      <c r="H929" s="21"/>
      <c r="I929" s="47"/>
      <c r="J929" s="104"/>
      <c r="K929" s="47"/>
      <c r="L929" s="21"/>
      <c r="M929" s="125"/>
      <c r="N929" s="24"/>
      <c r="O929" s="21"/>
      <c r="P929" s="21"/>
      <c r="Q929" s="21"/>
      <c r="R929" s="21"/>
      <c r="S929" s="21"/>
      <c r="T929" s="21"/>
      <c r="U929" s="21"/>
      <c r="V929" s="21"/>
      <c r="W929" s="21"/>
      <c r="X929" s="21" t="str">
        <f ca="1">IFERROR(IF($T929=Lists!$S$2,SUM(FORMULACIÓN!U929:W929),IF(FORMULACIÓN!$T929=Lists!$S$3,SUM(FORMULACIÓN!V929:W929),IF(FORMULACIÓN!$T929=Lists!$S$4,AVERAGE(FORMULACIÓN!V929:W929),IF(FORMULACIÓN!$T929=Lists!$S$5,OFFSET(U929,0,COUNTA(V929:W929)),IF(FORMULACIÓN!$T929=Lists!$S$6,AVERAGE(V929:W929),""))))),"")</f>
        <v/>
      </c>
      <c r="Y929" s="20" t="str">
        <f ca="1">IF($R929=Lists!$R$3,TEXT(FORMULACIÓN!X929,"00,00%"),IF(FORMULACIÓN!X929=0,0,TEXT(FORMULACIÓN!X929,"##.###")))</f>
        <v/>
      </c>
      <c r="Z929" s="93"/>
      <c r="AA929" s="94"/>
      <c r="AB929" s="95"/>
      <c r="AC929" s="95"/>
      <c r="AD929" s="95"/>
      <c r="AE929" s="95"/>
      <c r="AF929" s="95"/>
      <c r="AG929" s="95"/>
      <c r="AH929" s="95"/>
      <c r="AI929" s="95"/>
      <c r="AJ929" s="95"/>
      <c r="AK929" s="95"/>
      <c r="AL929" s="95"/>
      <c r="AM929" s="95"/>
      <c r="AN929" s="1"/>
      <c r="BW929" s="1"/>
    </row>
    <row r="930" spans="1:75" s="32" customFormat="1" ht="15.6" hidden="1">
      <c r="A930" s="20" t="str">
        <f t="shared" si="14"/>
        <v/>
      </c>
      <c r="B930" s="153"/>
      <c r="C930" s="21"/>
      <c r="D930" s="20" t="str">
        <f>IFERROR(VLOOKUP(FORMULACIÓN!C930,Lists!$A$2:$B$6,2,FALSE),"")</f>
        <v/>
      </c>
      <c r="E930" s="21"/>
      <c r="F930" s="21"/>
      <c r="G930" s="21"/>
      <c r="H930" s="21"/>
      <c r="I930" s="47"/>
      <c r="J930" s="104"/>
      <c r="K930" s="47"/>
      <c r="L930" s="21"/>
      <c r="M930" s="125"/>
      <c r="N930" s="24"/>
      <c r="O930" s="21"/>
      <c r="P930" s="21"/>
      <c r="Q930" s="21"/>
      <c r="R930" s="21"/>
      <c r="S930" s="21"/>
      <c r="T930" s="21"/>
      <c r="U930" s="21"/>
      <c r="V930" s="21"/>
      <c r="W930" s="21"/>
      <c r="X930" s="21" t="str">
        <f ca="1">IFERROR(IF($T930=Lists!$S$2,SUM(FORMULACIÓN!U930:W930),IF(FORMULACIÓN!$T930=Lists!$S$3,SUM(FORMULACIÓN!V930:W930),IF(FORMULACIÓN!$T930=Lists!$S$4,AVERAGE(FORMULACIÓN!V930:W930),IF(FORMULACIÓN!$T930=Lists!$S$5,OFFSET(U930,0,COUNTA(V930:W930)),IF(FORMULACIÓN!$T930=Lists!$S$6,AVERAGE(V930:W930),""))))),"")</f>
        <v/>
      </c>
      <c r="Y930" s="20" t="str">
        <f ca="1">IF($R930=Lists!$R$3,TEXT(FORMULACIÓN!X930,"00,00%"),IF(FORMULACIÓN!X930=0,0,TEXT(FORMULACIÓN!X930,"##.###")))</f>
        <v/>
      </c>
      <c r="Z930" s="93"/>
      <c r="AA930" s="94"/>
      <c r="AB930" s="95"/>
      <c r="AC930" s="95"/>
      <c r="AD930" s="95"/>
      <c r="AE930" s="95"/>
      <c r="AF930" s="95"/>
      <c r="AG930" s="95"/>
      <c r="AH930" s="95"/>
      <c r="AI930" s="95"/>
      <c r="AJ930" s="95"/>
      <c r="AK930" s="95"/>
      <c r="AL930" s="95"/>
      <c r="AM930" s="95"/>
      <c r="AN930" s="1"/>
      <c r="BW930" s="1"/>
    </row>
    <row r="931" spans="1:75" s="32" customFormat="1" ht="15.6" hidden="1">
      <c r="A931" s="20" t="str">
        <f t="shared" si="14"/>
        <v/>
      </c>
      <c r="B931" s="153"/>
      <c r="C931" s="21"/>
      <c r="D931" s="20" t="str">
        <f>IFERROR(VLOOKUP(FORMULACIÓN!C931,Lists!$A$2:$B$6,2,FALSE),"")</f>
        <v/>
      </c>
      <c r="E931" s="21"/>
      <c r="F931" s="21"/>
      <c r="G931" s="21"/>
      <c r="H931" s="21"/>
      <c r="I931" s="47"/>
      <c r="J931" s="104"/>
      <c r="K931" s="47"/>
      <c r="L931" s="21"/>
      <c r="M931" s="125"/>
      <c r="N931" s="24"/>
      <c r="O931" s="21"/>
      <c r="P931" s="21"/>
      <c r="Q931" s="21"/>
      <c r="R931" s="21"/>
      <c r="S931" s="21"/>
      <c r="T931" s="21"/>
      <c r="U931" s="21"/>
      <c r="V931" s="21"/>
      <c r="W931" s="21"/>
      <c r="X931" s="21" t="str">
        <f ca="1">IFERROR(IF($T931=Lists!$S$2,SUM(FORMULACIÓN!U931:W931),IF(FORMULACIÓN!$T931=Lists!$S$3,SUM(FORMULACIÓN!V931:W931),IF(FORMULACIÓN!$T931=Lists!$S$4,AVERAGE(FORMULACIÓN!V931:W931),IF(FORMULACIÓN!$T931=Lists!$S$5,OFFSET(U931,0,COUNTA(V931:W931)),IF(FORMULACIÓN!$T931=Lists!$S$6,AVERAGE(V931:W931),""))))),"")</f>
        <v/>
      </c>
      <c r="Y931" s="20" t="str">
        <f ca="1">IF($R931=Lists!$R$3,TEXT(FORMULACIÓN!X931,"00,00%"),IF(FORMULACIÓN!X931=0,0,TEXT(FORMULACIÓN!X931,"##.###")))</f>
        <v/>
      </c>
      <c r="Z931" s="93"/>
      <c r="AA931" s="94"/>
      <c r="AB931" s="95"/>
      <c r="AC931" s="95"/>
      <c r="AD931" s="95"/>
      <c r="AE931" s="95"/>
      <c r="AF931" s="95"/>
      <c r="AG931" s="95"/>
      <c r="AH931" s="95"/>
      <c r="AI931" s="95"/>
      <c r="AJ931" s="95"/>
      <c r="AK931" s="95"/>
      <c r="AL931" s="95"/>
      <c r="AM931" s="95"/>
      <c r="AN931" s="1"/>
      <c r="BW931" s="1"/>
    </row>
    <row r="932" spans="1:75" s="32" customFormat="1" ht="15.6" hidden="1">
      <c r="A932" s="20" t="str">
        <f t="shared" si="14"/>
        <v/>
      </c>
      <c r="B932" s="153"/>
      <c r="C932" s="21"/>
      <c r="D932" s="20" t="str">
        <f>IFERROR(VLOOKUP(FORMULACIÓN!C932,Lists!$A$2:$B$6,2,FALSE),"")</f>
        <v/>
      </c>
      <c r="E932" s="21"/>
      <c r="F932" s="21"/>
      <c r="G932" s="21"/>
      <c r="H932" s="21"/>
      <c r="I932" s="47"/>
      <c r="J932" s="104"/>
      <c r="K932" s="47"/>
      <c r="L932" s="21"/>
      <c r="M932" s="125"/>
      <c r="N932" s="24"/>
      <c r="O932" s="21"/>
      <c r="P932" s="21"/>
      <c r="Q932" s="21"/>
      <c r="R932" s="21"/>
      <c r="S932" s="21"/>
      <c r="T932" s="21"/>
      <c r="U932" s="21"/>
      <c r="V932" s="21"/>
      <c r="W932" s="21"/>
      <c r="X932" s="21" t="str">
        <f ca="1">IFERROR(IF($T932=Lists!$S$2,SUM(FORMULACIÓN!U932:W932),IF(FORMULACIÓN!$T932=Lists!$S$3,SUM(FORMULACIÓN!V932:W932),IF(FORMULACIÓN!$T932=Lists!$S$4,AVERAGE(FORMULACIÓN!V932:W932),IF(FORMULACIÓN!$T932=Lists!$S$5,OFFSET(U932,0,COUNTA(V932:W932)),IF(FORMULACIÓN!$T932=Lists!$S$6,AVERAGE(V932:W932),""))))),"")</f>
        <v/>
      </c>
      <c r="Y932" s="20" t="str">
        <f ca="1">IF($R932=Lists!$R$3,TEXT(FORMULACIÓN!X932,"00,00%"),IF(FORMULACIÓN!X932=0,0,TEXT(FORMULACIÓN!X932,"##.###")))</f>
        <v/>
      </c>
      <c r="Z932" s="93"/>
      <c r="AA932" s="94"/>
      <c r="AB932" s="95"/>
      <c r="AC932" s="95"/>
      <c r="AD932" s="95"/>
      <c r="AE932" s="95"/>
      <c r="AF932" s="95"/>
      <c r="AG932" s="95"/>
      <c r="AH932" s="95"/>
      <c r="AI932" s="95"/>
      <c r="AJ932" s="95"/>
      <c r="AK932" s="95"/>
      <c r="AL932" s="95"/>
      <c r="AM932" s="95"/>
      <c r="AN932" s="1"/>
      <c r="BW932" s="1"/>
    </row>
    <row r="933" spans="1:75" s="32" customFormat="1" ht="15.6" hidden="1">
      <c r="A933" s="20" t="str">
        <f t="shared" si="14"/>
        <v/>
      </c>
      <c r="B933" s="153"/>
      <c r="C933" s="21"/>
      <c r="D933" s="20" t="str">
        <f>IFERROR(VLOOKUP(FORMULACIÓN!C933,Lists!$A$2:$B$6,2,FALSE),"")</f>
        <v/>
      </c>
      <c r="E933" s="21"/>
      <c r="F933" s="21"/>
      <c r="G933" s="21"/>
      <c r="H933" s="21"/>
      <c r="I933" s="47"/>
      <c r="J933" s="104"/>
      <c r="K933" s="47"/>
      <c r="L933" s="21"/>
      <c r="M933" s="125"/>
      <c r="N933" s="24"/>
      <c r="O933" s="21"/>
      <c r="P933" s="21"/>
      <c r="Q933" s="21"/>
      <c r="R933" s="21"/>
      <c r="S933" s="21"/>
      <c r="T933" s="21"/>
      <c r="U933" s="21"/>
      <c r="V933" s="21"/>
      <c r="W933" s="21"/>
      <c r="X933" s="21" t="str">
        <f ca="1">IFERROR(IF($T933=Lists!$S$2,SUM(FORMULACIÓN!U933:W933),IF(FORMULACIÓN!$T933=Lists!$S$3,SUM(FORMULACIÓN!V933:W933),IF(FORMULACIÓN!$T933=Lists!$S$4,AVERAGE(FORMULACIÓN!V933:W933),IF(FORMULACIÓN!$T933=Lists!$S$5,OFFSET(U933,0,COUNTA(V933:W933)),IF(FORMULACIÓN!$T933=Lists!$S$6,AVERAGE(V933:W933),""))))),"")</f>
        <v/>
      </c>
      <c r="Y933" s="20" t="str">
        <f ca="1">IF($R933=Lists!$R$3,TEXT(FORMULACIÓN!X933,"00,00%"),IF(FORMULACIÓN!X933=0,0,TEXT(FORMULACIÓN!X933,"##.###")))</f>
        <v/>
      </c>
      <c r="Z933" s="93"/>
      <c r="AA933" s="94"/>
      <c r="AB933" s="95"/>
      <c r="AC933" s="95"/>
      <c r="AD933" s="95"/>
      <c r="AE933" s="95"/>
      <c r="AF933" s="95"/>
      <c r="AG933" s="95"/>
      <c r="AH933" s="95"/>
      <c r="AI933" s="95"/>
      <c r="AJ933" s="95"/>
      <c r="AK933" s="95"/>
      <c r="AL933" s="95"/>
      <c r="AM933" s="95"/>
      <c r="AN933" s="1"/>
      <c r="BW933" s="1"/>
    </row>
    <row r="934" spans="1:75" s="32" customFormat="1" ht="15.6" hidden="1">
      <c r="A934" s="20" t="str">
        <f t="shared" si="14"/>
        <v/>
      </c>
      <c r="B934" s="153"/>
      <c r="C934" s="21"/>
      <c r="D934" s="20" t="str">
        <f>IFERROR(VLOOKUP(FORMULACIÓN!C934,Lists!$A$2:$B$6,2,FALSE),"")</f>
        <v/>
      </c>
      <c r="E934" s="21"/>
      <c r="F934" s="21"/>
      <c r="G934" s="21"/>
      <c r="H934" s="21"/>
      <c r="I934" s="47"/>
      <c r="J934" s="104"/>
      <c r="K934" s="47"/>
      <c r="L934" s="21"/>
      <c r="M934" s="125"/>
      <c r="N934" s="24"/>
      <c r="O934" s="21"/>
      <c r="P934" s="21"/>
      <c r="Q934" s="21"/>
      <c r="R934" s="21"/>
      <c r="S934" s="21"/>
      <c r="T934" s="21"/>
      <c r="U934" s="21"/>
      <c r="V934" s="21"/>
      <c r="W934" s="21"/>
      <c r="X934" s="21" t="str">
        <f ca="1">IFERROR(IF($T934=Lists!$S$2,SUM(FORMULACIÓN!U934:W934),IF(FORMULACIÓN!$T934=Lists!$S$3,SUM(FORMULACIÓN!V934:W934),IF(FORMULACIÓN!$T934=Lists!$S$4,AVERAGE(FORMULACIÓN!V934:W934),IF(FORMULACIÓN!$T934=Lists!$S$5,OFFSET(U934,0,COUNTA(V934:W934)),IF(FORMULACIÓN!$T934=Lists!$S$6,AVERAGE(V934:W934),""))))),"")</f>
        <v/>
      </c>
      <c r="Y934" s="20" t="str">
        <f ca="1">IF($R934=Lists!$R$3,TEXT(FORMULACIÓN!X934,"00,00%"),IF(FORMULACIÓN!X934=0,0,TEXT(FORMULACIÓN!X934,"##.###")))</f>
        <v/>
      </c>
      <c r="Z934" s="93"/>
      <c r="AA934" s="94"/>
      <c r="AB934" s="95"/>
      <c r="AC934" s="95"/>
      <c r="AD934" s="95"/>
      <c r="AE934" s="95"/>
      <c r="AF934" s="95"/>
      <c r="AG934" s="95"/>
      <c r="AH934" s="95"/>
      <c r="AI934" s="95"/>
      <c r="AJ934" s="95"/>
      <c r="AK934" s="95"/>
      <c r="AL934" s="95"/>
      <c r="AM934" s="95"/>
      <c r="AN934" s="1"/>
      <c r="BW934" s="1"/>
    </row>
    <row r="935" spans="1:75" s="32" customFormat="1" ht="15.6" hidden="1">
      <c r="A935" s="20" t="str">
        <f t="shared" si="14"/>
        <v/>
      </c>
      <c r="B935" s="153"/>
      <c r="C935" s="21"/>
      <c r="D935" s="20" t="str">
        <f>IFERROR(VLOOKUP(FORMULACIÓN!C935,Lists!$A$2:$B$6,2,FALSE),"")</f>
        <v/>
      </c>
      <c r="E935" s="21"/>
      <c r="F935" s="21"/>
      <c r="G935" s="21"/>
      <c r="H935" s="21"/>
      <c r="I935" s="47"/>
      <c r="J935" s="104"/>
      <c r="K935" s="47"/>
      <c r="L935" s="21"/>
      <c r="M935" s="125"/>
      <c r="N935" s="24"/>
      <c r="O935" s="21"/>
      <c r="P935" s="21"/>
      <c r="Q935" s="21"/>
      <c r="R935" s="21"/>
      <c r="S935" s="21"/>
      <c r="T935" s="21"/>
      <c r="U935" s="21"/>
      <c r="V935" s="21"/>
      <c r="W935" s="21"/>
      <c r="X935" s="21" t="str">
        <f ca="1">IFERROR(IF($T935=Lists!$S$2,SUM(FORMULACIÓN!U935:W935),IF(FORMULACIÓN!$T935=Lists!$S$3,SUM(FORMULACIÓN!V935:W935),IF(FORMULACIÓN!$T935=Lists!$S$4,AVERAGE(FORMULACIÓN!V935:W935),IF(FORMULACIÓN!$T935=Lists!$S$5,OFFSET(U935,0,COUNTA(V935:W935)),IF(FORMULACIÓN!$T935=Lists!$S$6,AVERAGE(V935:W935),""))))),"")</f>
        <v/>
      </c>
      <c r="Y935" s="20" t="str">
        <f ca="1">IF($R935=Lists!$R$3,TEXT(FORMULACIÓN!X935,"00,00%"),IF(FORMULACIÓN!X935=0,0,TEXT(FORMULACIÓN!X935,"##.###")))</f>
        <v/>
      </c>
      <c r="Z935" s="93"/>
      <c r="AA935" s="94"/>
      <c r="AB935" s="95"/>
      <c r="AC935" s="95"/>
      <c r="AD935" s="95"/>
      <c r="AE935" s="95"/>
      <c r="AF935" s="95"/>
      <c r="AG935" s="95"/>
      <c r="AH935" s="95"/>
      <c r="AI935" s="95"/>
      <c r="AJ935" s="95"/>
      <c r="AK935" s="95"/>
      <c r="AL935" s="95"/>
      <c r="AM935" s="95"/>
      <c r="AN935" s="1"/>
      <c r="BW935" s="1"/>
    </row>
    <row r="936" spans="1:75" s="32" customFormat="1" ht="15.6" hidden="1">
      <c r="A936" s="20" t="str">
        <f t="shared" si="14"/>
        <v/>
      </c>
      <c r="B936" s="153"/>
      <c r="C936" s="21"/>
      <c r="D936" s="20" t="str">
        <f>IFERROR(VLOOKUP(FORMULACIÓN!C936,Lists!$A$2:$B$6,2,FALSE),"")</f>
        <v/>
      </c>
      <c r="E936" s="21"/>
      <c r="F936" s="21"/>
      <c r="G936" s="21"/>
      <c r="H936" s="21"/>
      <c r="I936" s="47"/>
      <c r="J936" s="104"/>
      <c r="K936" s="47"/>
      <c r="L936" s="21"/>
      <c r="M936" s="125"/>
      <c r="N936" s="24"/>
      <c r="O936" s="21"/>
      <c r="P936" s="21"/>
      <c r="Q936" s="21"/>
      <c r="R936" s="21"/>
      <c r="S936" s="21"/>
      <c r="T936" s="21"/>
      <c r="U936" s="21"/>
      <c r="V936" s="21"/>
      <c r="W936" s="21"/>
      <c r="X936" s="21" t="str">
        <f ca="1">IFERROR(IF($T936=Lists!$S$2,SUM(FORMULACIÓN!U936:W936),IF(FORMULACIÓN!$T936=Lists!$S$3,SUM(FORMULACIÓN!V936:W936),IF(FORMULACIÓN!$T936=Lists!$S$4,AVERAGE(FORMULACIÓN!V936:W936),IF(FORMULACIÓN!$T936=Lists!$S$5,OFFSET(U936,0,COUNTA(V936:W936)),IF(FORMULACIÓN!$T936=Lists!$S$6,AVERAGE(V936:W936),""))))),"")</f>
        <v/>
      </c>
      <c r="Y936" s="20" t="str">
        <f ca="1">IF($R936=Lists!$R$3,TEXT(FORMULACIÓN!X936,"00,00%"),IF(FORMULACIÓN!X936=0,0,TEXT(FORMULACIÓN!X936,"##.###")))</f>
        <v/>
      </c>
      <c r="Z936" s="93"/>
      <c r="AA936" s="94"/>
      <c r="AB936" s="95"/>
      <c r="AC936" s="95"/>
      <c r="AD936" s="95"/>
      <c r="AE936" s="95"/>
      <c r="AF936" s="95"/>
      <c r="AG936" s="95"/>
      <c r="AH936" s="95"/>
      <c r="AI936" s="95"/>
      <c r="AJ936" s="95"/>
      <c r="AK936" s="95"/>
      <c r="AL936" s="95"/>
      <c r="AM936" s="95"/>
      <c r="AN936" s="1"/>
      <c r="BW936" s="1"/>
    </row>
    <row r="937" spans="1:75" s="32" customFormat="1" ht="15.6" hidden="1">
      <c r="A937" s="20" t="str">
        <f t="shared" si="14"/>
        <v/>
      </c>
      <c r="B937" s="153"/>
      <c r="C937" s="21"/>
      <c r="D937" s="20" t="str">
        <f>IFERROR(VLOOKUP(FORMULACIÓN!C937,Lists!$A$2:$B$6,2,FALSE),"")</f>
        <v/>
      </c>
      <c r="E937" s="21"/>
      <c r="F937" s="21"/>
      <c r="G937" s="21"/>
      <c r="H937" s="21"/>
      <c r="I937" s="47"/>
      <c r="J937" s="104"/>
      <c r="K937" s="47"/>
      <c r="L937" s="21"/>
      <c r="M937" s="125"/>
      <c r="N937" s="24"/>
      <c r="O937" s="21"/>
      <c r="P937" s="21"/>
      <c r="Q937" s="21"/>
      <c r="R937" s="21"/>
      <c r="S937" s="21"/>
      <c r="T937" s="21"/>
      <c r="U937" s="21"/>
      <c r="V937" s="21"/>
      <c r="W937" s="21"/>
      <c r="X937" s="21" t="str">
        <f ca="1">IFERROR(IF($T937=Lists!$S$2,SUM(FORMULACIÓN!U937:W937),IF(FORMULACIÓN!$T937=Lists!$S$3,SUM(FORMULACIÓN!V937:W937),IF(FORMULACIÓN!$T937=Lists!$S$4,AVERAGE(FORMULACIÓN!V937:W937),IF(FORMULACIÓN!$T937=Lists!$S$5,OFFSET(U937,0,COUNTA(V937:W937)),IF(FORMULACIÓN!$T937=Lists!$S$6,AVERAGE(V937:W937),""))))),"")</f>
        <v/>
      </c>
      <c r="Y937" s="20" t="str">
        <f ca="1">IF($R937=Lists!$R$3,TEXT(FORMULACIÓN!X937,"00,00%"),IF(FORMULACIÓN!X937=0,0,TEXT(FORMULACIÓN!X937,"##.###")))</f>
        <v/>
      </c>
      <c r="Z937" s="93"/>
      <c r="AA937" s="94"/>
      <c r="AB937" s="95"/>
      <c r="AC937" s="95"/>
      <c r="AD937" s="95"/>
      <c r="AE937" s="95"/>
      <c r="AF937" s="95"/>
      <c r="AG937" s="95"/>
      <c r="AH937" s="95"/>
      <c r="AI937" s="95"/>
      <c r="AJ937" s="95"/>
      <c r="AK937" s="95"/>
      <c r="AL937" s="95"/>
      <c r="AM937" s="95"/>
      <c r="AN937" s="1"/>
      <c r="BW937" s="1"/>
    </row>
    <row r="938" spans="1:75" s="32" customFormat="1" ht="15.6" hidden="1">
      <c r="A938" s="20" t="str">
        <f t="shared" si="14"/>
        <v/>
      </c>
      <c r="B938" s="153"/>
      <c r="C938" s="21"/>
      <c r="D938" s="20" t="str">
        <f>IFERROR(VLOOKUP(FORMULACIÓN!C938,Lists!$A$2:$B$6,2,FALSE),"")</f>
        <v/>
      </c>
      <c r="E938" s="21"/>
      <c r="F938" s="21"/>
      <c r="G938" s="21"/>
      <c r="H938" s="21"/>
      <c r="I938" s="47"/>
      <c r="J938" s="104"/>
      <c r="K938" s="47"/>
      <c r="L938" s="21"/>
      <c r="M938" s="125"/>
      <c r="N938" s="24"/>
      <c r="O938" s="21"/>
      <c r="P938" s="21"/>
      <c r="Q938" s="21"/>
      <c r="R938" s="21"/>
      <c r="S938" s="21"/>
      <c r="T938" s="21"/>
      <c r="U938" s="21"/>
      <c r="V938" s="21"/>
      <c r="W938" s="21"/>
      <c r="X938" s="21" t="str">
        <f ca="1">IFERROR(IF($T938=Lists!$S$2,SUM(FORMULACIÓN!U938:W938),IF(FORMULACIÓN!$T938=Lists!$S$3,SUM(FORMULACIÓN!V938:W938),IF(FORMULACIÓN!$T938=Lists!$S$4,AVERAGE(FORMULACIÓN!V938:W938),IF(FORMULACIÓN!$T938=Lists!$S$5,OFFSET(U938,0,COUNTA(V938:W938)),IF(FORMULACIÓN!$T938=Lists!$S$6,AVERAGE(V938:W938),""))))),"")</f>
        <v/>
      </c>
      <c r="Y938" s="20" t="str">
        <f ca="1">IF($R938=Lists!$R$3,TEXT(FORMULACIÓN!X938,"00,00%"),IF(FORMULACIÓN!X938=0,0,TEXT(FORMULACIÓN!X938,"##.###")))</f>
        <v/>
      </c>
      <c r="Z938" s="93"/>
      <c r="AA938" s="94"/>
      <c r="AB938" s="95"/>
      <c r="AC938" s="95"/>
      <c r="AD938" s="95"/>
      <c r="AE938" s="95"/>
      <c r="AF938" s="95"/>
      <c r="AG938" s="95"/>
      <c r="AH938" s="95"/>
      <c r="AI938" s="95"/>
      <c r="AJ938" s="95"/>
      <c r="AK938" s="95"/>
      <c r="AL938" s="95"/>
      <c r="AM938" s="95"/>
      <c r="AN938" s="1"/>
      <c r="BW938" s="1"/>
    </row>
    <row r="939" spans="1:75" s="32" customFormat="1" ht="15.6" hidden="1">
      <c r="A939" s="20" t="str">
        <f t="shared" si="14"/>
        <v/>
      </c>
      <c r="B939" s="153"/>
      <c r="C939" s="21"/>
      <c r="D939" s="20" t="str">
        <f>IFERROR(VLOOKUP(FORMULACIÓN!C939,Lists!$A$2:$B$6,2,FALSE),"")</f>
        <v/>
      </c>
      <c r="E939" s="21"/>
      <c r="F939" s="21"/>
      <c r="G939" s="21"/>
      <c r="H939" s="21"/>
      <c r="I939" s="47"/>
      <c r="J939" s="104"/>
      <c r="K939" s="47"/>
      <c r="L939" s="21"/>
      <c r="M939" s="125"/>
      <c r="N939" s="24"/>
      <c r="O939" s="21"/>
      <c r="P939" s="21"/>
      <c r="Q939" s="21"/>
      <c r="R939" s="21"/>
      <c r="S939" s="21"/>
      <c r="T939" s="21"/>
      <c r="U939" s="21"/>
      <c r="V939" s="21"/>
      <c r="W939" s="21"/>
      <c r="X939" s="21" t="str">
        <f ca="1">IFERROR(IF($T939=Lists!$S$2,SUM(FORMULACIÓN!U939:W939),IF(FORMULACIÓN!$T939=Lists!$S$3,SUM(FORMULACIÓN!V939:W939),IF(FORMULACIÓN!$T939=Lists!$S$4,AVERAGE(FORMULACIÓN!V939:W939),IF(FORMULACIÓN!$T939=Lists!$S$5,OFFSET(U939,0,COUNTA(V939:W939)),IF(FORMULACIÓN!$T939=Lists!$S$6,AVERAGE(V939:W939),""))))),"")</f>
        <v/>
      </c>
      <c r="Y939" s="20" t="str">
        <f ca="1">IF($R939=Lists!$R$3,TEXT(FORMULACIÓN!X939,"00,00%"),IF(FORMULACIÓN!X939=0,0,TEXT(FORMULACIÓN!X939,"##.###")))</f>
        <v/>
      </c>
      <c r="Z939" s="93"/>
      <c r="AA939" s="94"/>
      <c r="AB939" s="95"/>
      <c r="AC939" s="95"/>
      <c r="AD939" s="95"/>
      <c r="AE939" s="95"/>
      <c r="AF939" s="95"/>
      <c r="AG939" s="95"/>
      <c r="AH939" s="95"/>
      <c r="AI939" s="95"/>
      <c r="AJ939" s="95"/>
      <c r="AK939" s="95"/>
      <c r="AL939" s="95"/>
      <c r="AM939" s="95"/>
      <c r="AN939" s="1"/>
      <c r="BW939" s="1"/>
    </row>
    <row r="940" spans="1:75" s="32" customFormat="1" ht="15.6" hidden="1">
      <c r="A940" s="20" t="str">
        <f t="shared" si="14"/>
        <v/>
      </c>
      <c r="B940" s="153"/>
      <c r="C940" s="21"/>
      <c r="D940" s="20" t="str">
        <f>IFERROR(VLOOKUP(FORMULACIÓN!C940,Lists!$A$2:$B$6,2,FALSE),"")</f>
        <v/>
      </c>
      <c r="E940" s="21"/>
      <c r="F940" s="21"/>
      <c r="G940" s="21"/>
      <c r="H940" s="21"/>
      <c r="I940" s="47"/>
      <c r="J940" s="104"/>
      <c r="K940" s="47"/>
      <c r="L940" s="21"/>
      <c r="M940" s="125"/>
      <c r="N940" s="24"/>
      <c r="O940" s="21"/>
      <c r="P940" s="21"/>
      <c r="Q940" s="21"/>
      <c r="R940" s="21"/>
      <c r="S940" s="21"/>
      <c r="T940" s="21"/>
      <c r="U940" s="21"/>
      <c r="V940" s="21"/>
      <c r="W940" s="21"/>
      <c r="X940" s="21" t="str">
        <f ca="1">IFERROR(IF($T940=Lists!$S$2,SUM(FORMULACIÓN!U940:W940),IF(FORMULACIÓN!$T940=Lists!$S$3,SUM(FORMULACIÓN!V940:W940),IF(FORMULACIÓN!$T940=Lists!$S$4,AVERAGE(FORMULACIÓN!V940:W940),IF(FORMULACIÓN!$T940=Lists!$S$5,OFFSET(U940,0,COUNTA(V940:W940)),IF(FORMULACIÓN!$T940=Lists!$S$6,AVERAGE(V940:W940),""))))),"")</f>
        <v/>
      </c>
      <c r="Y940" s="20" t="str">
        <f ca="1">IF($R940=Lists!$R$3,TEXT(FORMULACIÓN!X940,"00,00%"),IF(FORMULACIÓN!X940=0,0,TEXT(FORMULACIÓN!X940,"##.###")))</f>
        <v/>
      </c>
      <c r="Z940" s="93"/>
      <c r="AA940" s="94"/>
      <c r="AB940" s="95"/>
      <c r="AC940" s="95"/>
      <c r="AD940" s="95"/>
      <c r="AE940" s="95"/>
      <c r="AF940" s="95"/>
      <c r="AG940" s="95"/>
      <c r="AH940" s="95"/>
      <c r="AI940" s="95"/>
      <c r="AJ940" s="95"/>
      <c r="AK940" s="95"/>
      <c r="AL940" s="95"/>
      <c r="AM940" s="95"/>
      <c r="AN940" s="1"/>
      <c r="BW940" s="1"/>
    </row>
    <row r="941" spans="1:75" s="32" customFormat="1" ht="15.6" hidden="1">
      <c r="A941" s="20" t="str">
        <f t="shared" si="14"/>
        <v/>
      </c>
      <c r="B941" s="153"/>
      <c r="C941" s="21"/>
      <c r="D941" s="20" t="str">
        <f>IFERROR(VLOOKUP(FORMULACIÓN!C941,Lists!$A$2:$B$6,2,FALSE),"")</f>
        <v/>
      </c>
      <c r="E941" s="21"/>
      <c r="F941" s="21"/>
      <c r="G941" s="21"/>
      <c r="H941" s="21"/>
      <c r="I941" s="47"/>
      <c r="J941" s="104"/>
      <c r="K941" s="47"/>
      <c r="L941" s="21"/>
      <c r="M941" s="125"/>
      <c r="N941" s="24"/>
      <c r="O941" s="21"/>
      <c r="P941" s="21"/>
      <c r="Q941" s="21"/>
      <c r="R941" s="21"/>
      <c r="S941" s="21"/>
      <c r="T941" s="21"/>
      <c r="U941" s="21"/>
      <c r="V941" s="21"/>
      <c r="W941" s="21"/>
      <c r="X941" s="21" t="str">
        <f ca="1">IFERROR(IF($T941=Lists!$S$2,SUM(FORMULACIÓN!U941:W941),IF(FORMULACIÓN!$T941=Lists!$S$3,SUM(FORMULACIÓN!V941:W941),IF(FORMULACIÓN!$T941=Lists!$S$4,AVERAGE(FORMULACIÓN!V941:W941),IF(FORMULACIÓN!$T941=Lists!$S$5,OFFSET(U941,0,COUNTA(V941:W941)),IF(FORMULACIÓN!$T941=Lists!$S$6,AVERAGE(V941:W941),""))))),"")</f>
        <v/>
      </c>
      <c r="Y941" s="20" t="str">
        <f ca="1">IF($R941=Lists!$R$3,TEXT(FORMULACIÓN!X941,"00,00%"),IF(FORMULACIÓN!X941=0,0,TEXT(FORMULACIÓN!X941,"##.###")))</f>
        <v/>
      </c>
      <c r="Z941" s="93"/>
      <c r="AA941" s="94"/>
      <c r="AB941" s="95"/>
      <c r="AC941" s="95"/>
      <c r="AD941" s="95"/>
      <c r="AE941" s="95"/>
      <c r="AF941" s="95"/>
      <c r="AG941" s="95"/>
      <c r="AH941" s="95"/>
      <c r="AI941" s="95"/>
      <c r="AJ941" s="95"/>
      <c r="AK941" s="95"/>
      <c r="AL941" s="95"/>
      <c r="AM941" s="95"/>
      <c r="AN941" s="1"/>
      <c r="BW941" s="1"/>
    </row>
    <row r="942" spans="1:75" s="32" customFormat="1" ht="15.6" hidden="1">
      <c r="A942" s="20" t="str">
        <f t="shared" si="14"/>
        <v/>
      </c>
      <c r="B942" s="153"/>
      <c r="C942" s="21"/>
      <c r="D942" s="20" t="str">
        <f>IFERROR(VLOOKUP(FORMULACIÓN!C942,Lists!$A$2:$B$6,2,FALSE),"")</f>
        <v/>
      </c>
      <c r="E942" s="21"/>
      <c r="F942" s="21"/>
      <c r="G942" s="21"/>
      <c r="H942" s="21"/>
      <c r="I942" s="47"/>
      <c r="J942" s="104"/>
      <c r="K942" s="47"/>
      <c r="L942" s="21"/>
      <c r="M942" s="125"/>
      <c r="N942" s="24"/>
      <c r="O942" s="21"/>
      <c r="P942" s="21"/>
      <c r="Q942" s="21"/>
      <c r="R942" s="21"/>
      <c r="S942" s="21"/>
      <c r="T942" s="21"/>
      <c r="U942" s="21"/>
      <c r="V942" s="21"/>
      <c r="W942" s="21"/>
      <c r="X942" s="21" t="str">
        <f ca="1">IFERROR(IF($T942=Lists!$S$2,SUM(FORMULACIÓN!U942:W942),IF(FORMULACIÓN!$T942=Lists!$S$3,SUM(FORMULACIÓN!V942:W942),IF(FORMULACIÓN!$T942=Lists!$S$4,AVERAGE(FORMULACIÓN!V942:W942),IF(FORMULACIÓN!$T942=Lists!$S$5,OFFSET(U942,0,COUNTA(V942:W942)),IF(FORMULACIÓN!$T942=Lists!$S$6,AVERAGE(V942:W942),""))))),"")</f>
        <v/>
      </c>
      <c r="Y942" s="20" t="str">
        <f ca="1">IF($R942=Lists!$R$3,TEXT(FORMULACIÓN!X942,"00,00%"),IF(FORMULACIÓN!X942=0,0,TEXT(FORMULACIÓN!X942,"##.###")))</f>
        <v/>
      </c>
      <c r="Z942" s="93"/>
      <c r="AA942" s="94"/>
      <c r="AB942" s="95"/>
      <c r="AC942" s="95"/>
      <c r="AD942" s="95"/>
      <c r="AE942" s="95"/>
      <c r="AF942" s="95"/>
      <c r="AG942" s="95"/>
      <c r="AH942" s="95"/>
      <c r="AI942" s="95"/>
      <c r="AJ942" s="95"/>
      <c r="AK942" s="95"/>
      <c r="AL942" s="95"/>
      <c r="AM942" s="95"/>
      <c r="AN942" s="1"/>
      <c r="BW942" s="1"/>
    </row>
    <row r="943" spans="1:75" s="32" customFormat="1" ht="15.6" hidden="1">
      <c r="A943" s="20" t="str">
        <f t="shared" si="14"/>
        <v/>
      </c>
      <c r="B943" s="153"/>
      <c r="C943" s="21"/>
      <c r="D943" s="20" t="str">
        <f>IFERROR(VLOOKUP(FORMULACIÓN!C943,Lists!$A$2:$B$6,2,FALSE),"")</f>
        <v/>
      </c>
      <c r="E943" s="21"/>
      <c r="F943" s="21"/>
      <c r="G943" s="21"/>
      <c r="H943" s="21"/>
      <c r="I943" s="47"/>
      <c r="J943" s="104"/>
      <c r="K943" s="47"/>
      <c r="L943" s="21"/>
      <c r="M943" s="125"/>
      <c r="N943" s="24"/>
      <c r="O943" s="21"/>
      <c r="P943" s="21"/>
      <c r="Q943" s="21"/>
      <c r="R943" s="21"/>
      <c r="S943" s="21"/>
      <c r="T943" s="21"/>
      <c r="U943" s="21"/>
      <c r="V943" s="21"/>
      <c r="W943" s="21"/>
      <c r="X943" s="21" t="str">
        <f ca="1">IFERROR(IF($T943=Lists!$S$2,SUM(FORMULACIÓN!U943:W943),IF(FORMULACIÓN!$T943=Lists!$S$3,SUM(FORMULACIÓN!V943:W943),IF(FORMULACIÓN!$T943=Lists!$S$4,AVERAGE(FORMULACIÓN!V943:W943),IF(FORMULACIÓN!$T943=Lists!$S$5,OFFSET(U943,0,COUNTA(V943:W943)),IF(FORMULACIÓN!$T943=Lists!$S$6,AVERAGE(V943:W943),""))))),"")</f>
        <v/>
      </c>
      <c r="Y943" s="20" t="str">
        <f ca="1">IF($R943=Lists!$R$3,TEXT(FORMULACIÓN!X943,"00,00%"),IF(FORMULACIÓN!X943=0,0,TEXT(FORMULACIÓN!X943,"##.###")))</f>
        <v/>
      </c>
      <c r="Z943" s="93"/>
      <c r="AA943" s="94"/>
      <c r="AB943" s="95"/>
      <c r="AC943" s="95"/>
      <c r="AD943" s="95"/>
      <c r="AE943" s="95"/>
      <c r="AF943" s="95"/>
      <c r="AG943" s="95"/>
      <c r="AH943" s="95"/>
      <c r="AI943" s="95"/>
      <c r="AJ943" s="95"/>
      <c r="AK943" s="95"/>
      <c r="AL943" s="95"/>
      <c r="AM943" s="95"/>
      <c r="AN943" s="1"/>
      <c r="BW943" s="1"/>
    </row>
    <row r="944" spans="1:75" s="32" customFormat="1" ht="15.6" hidden="1">
      <c r="A944" s="20" t="str">
        <f t="shared" si="14"/>
        <v/>
      </c>
      <c r="B944" s="153"/>
      <c r="C944" s="21"/>
      <c r="D944" s="20" t="str">
        <f>IFERROR(VLOOKUP(FORMULACIÓN!C944,Lists!$A$2:$B$6,2,FALSE),"")</f>
        <v/>
      </c>
      <c r="E944" s="21"/>
      <c r="F944" s="21"/>
      <c r="G944" s="21"/>
      <c r="H944" s="21"/>
      <c r="I944" s="47"/>
      <c r="J944" s="104"/>
      <c r="K944" s="47"/>
      <c r="L944" s="21"/>
      <c r="M944" s="125"/>
      <c r="N944" s="24"/>
      <c r="O944" s="21"/>
      <c r="P944" s="21"/>
      <c r="Q944" s="21"/>
      <c r="R944" s="21"/>
      <c r="S944" s="21"/>
      <c r="T944" s="21"/>
      <c r="U944" s="21"/>
      <c r="V944" s="21"/>
      <c r="W944" s="21"/>
      <c r="X944" s="21" t="str">
        <f ca="1">IFERROR(IF($T944=Lists!$S$2,SUM(FORMULACIÓN!U944:W944),IF(FORMULACIÓN!$T944=Lists!$S$3,SUM(FORMULACIÓN!V944:W944),IF(FORMULACIÓN!$T944=Lists!$S$4,AVERAGE(FORMULACIÓN!V944:W944),IF(FORMULACIÓN!$T944=Lists!$S$5,OFFSET(U944,0,COUNTA(V944:W944)),IF(FORMULACIÓN!$T944=Lists!$S$6,AVERAGE(V944:W944),""))))),"")</f>
        <v/>
      </c>
      <c r="Y944" s="20" t="str">
        <f ca="1">IF($R944=Lists!$R$3,TEXT(FORMULACIÓN!X944,"00,00%"),IF(FORMULACIÓN!X944=0,0,TEXT(FORMULACIÓN!X944,"##.###")))</f>
        <v/>
      </c>
      <c r="Z944" s="93"/>
      <c r="AA944" s="94"/>
      <c r="AB944" s="95"/>
      <c r="AC944" s="95"/>
      <c r="AD944" s="95"/>
      <c r="AE944" s="95"/>
      <c r="AF944" s="95"/>
      <c r="AG944" s="95"/>
      <c r="AH944" s="95"/>
      <c r="AI944" s="95"/>
      <c r="AJ944" s="95"/>
      <c r="AK944" s="95"/>
      <c r="AL944" s="95"/>
      <c r="AM944" s="95"/>
      <c r="AN944" s="1"/>
      <c r="BW944" s="1"/>
    </row>
    <row r="945" spans="1:75" s="32" customFormat="1" ht="15.6" hidden="1">
      <c r="A945" s="20" t="str">
        <f t="shared" si="14"/>
        <v/>
      </c>
      <c r="B945" s="153"/>
      <c r="C945" s="21"/>
      <c r="D945" s="20" t="str">
        <f>IFERROR(VLOOKUP(FORMULACIÓN!C945,Lists!$A$2:$B$6,2,FALSE),"")</f>
        <v/>
      </c>
      <c r="E945" s="21"/>
      <c r="F945" s="21"/>
      <c r="G945" s="21"/>
      <c r="H945" s="21"/>
      <c r="I945" s="47"/>
      <c r="J945" s="104"/>
      <c r="K945" s="47"/>
      <c r="L945" s="21"/>
      <c r="M945" s="125"/>
      <c r="N945" s="24"/>
      <c r="O945" s="21"/>
      <c r="P945" s="21"/>
      <c r="Q945" s="21"/>
      <c r="R945" s="21"/>
      <c r="S945" s="21"/>
      <c r="T945" s="21"/>
      <c r="U945" s="21"/>
      <c r="V945" s="21"/>
      <c r="W945" s="21"/>
      <c r="X945" s="21" t="str">
        <f ca="1">IFERROR(IF($T945=Lists!$S$2,SUM(FORMULACIÓN!U945:W945),IF(FORMULACIÓN!$T945=Lists!$S$3,SUM(FORMULACIÓN!V945:W945),IF(FORMULACIÓN!$T945=Lists!$S$4,AVERAGE(FORMULACIÓN!V945:W945),IF(FORMULACIÓN!$T945=Lists!$S$5,OFFSET(U945,0,COUNTA(V945:W945)),IF(FORMULACIÓN!$T945=Lists!$S$6,AVERAGE(V945:W945),""))))),"")</f>
        <v/>
      </c>
      <c r="Y945" s="20" t="str">
        <f ca="1">IF($R945=Lists!$R$3,TEXT(FORMULACIÓN!X945,"00,00%"),IF(FORMULACIÓN!X945=0,0,TEXT(FORMULACIÓN!X945,"##.###")))</f>
        <v/>
      </c>
      <c r="Z945" s="93"/>
      <c r="AA945" s="94"/>
      <c r="AB945" s="95"/>
      <c r="AC945" s="95"/>
      <c r="AD945" s="95"/>
      <c r="AE945" s="95"/>
      <c r="AF945" s="95"/>
      <c r="AG945" s="95"/>
      <c r="AH945" s="95"/>
      <c r="AI945" s="95"/>
      <c r="AJ945" s="95"/>
      <c r="AK945" s="95"/>
      <c r="AL945" s="95"/>
      <c r="AM945" s="95"/>
      <c r="AN945" s="1"/>
      <c r="BW945" s="1"/>
    </row>
    <row r="946" spans="1:75" s="32" customFormat="1" ht="15.6" hidden="1">
      <c r="A946" s="20" t="str">
        <f t="shared" si="14"/>
        <v/>
      </c>
      <c r="B946" s="153"/>
      <c r="C946" s="21"/>
      <c r="D946" s="20" t="str">
        <f>IFERROR(VLOOKUP(FORMULACIÓN!C946,Lists!$A$2:$B$6,2,FALSE),"")</f>
        <v/>
      </c>
      <c r="E946" s="21"/>
      <c r="F946" s="21"/>
      <c r="G946" s="21"/>
      <c r="H946" s="21"/>
      <c r="I946" s="47"/>
      <c r="J946" s="104"/>
      <c r="K946" s="47"/>
      <c r="L946" s="21"/>
      <c r="M946" s="125"/>
      <c r="N946" s="24"/>
      <c r="O946" s="21"/>
      <c r="P946" s="21"/>
      <c r="Q946" s="21"/>
      <c r="R946" s="21"/>
      <c r="S946" s="21"/>
      <c r="T946" s="21"/>
      <c r="U946" s="21"/>
      <c r="V946" s="21"/>
      <c r="W946" s="21"/>
      <c r="X946" s="21" t="str">
        <f ca="1">IFERROR(IF($T946=Lists!$S$2,SUM(FORMULACIÓN!U946:W946),IF(FORMULACIÓN!$T946=Lists!$S$3,SUM(FORMULACIÓN!V946:W946),IF(FORMULACIÓN!$T946=Lists!$S$4,AVERAGE(FORMULACIÓN!V946:W946),IF(FORMULACIÓN!$T946=Lists!$S$5,OFFSET(U946,0,COUNTA(V946:W946)),IF(FORMULACIÓN!$T946=Lists!$S$6,AVERAGE(V946:W946),""))))),"")</f>
        <v/>
      </c>
      <c r="Y946" s="20" t="str">
        <f ca="1">IF($R946=Lists!$R$3,TEXT(FORMULACIÓN!X946,"00,00%"),IF(FORMULACIÓN!X946=0,0,TEXT(FORMULACIÓN!X946,"##.###")))</f>
        <v/>
      </c>
      <c r="Z946" s="93"/>
      <c r="AA946" s="94"/>
      <c r="AB946" s="95"/>
      <c r="AC946" s="95"/>
      <c r="AD946" s="95"/>
      <c r="AE946" s="95"/>
      <c r="AF946" s="95"/>
      <c r="AG946" s="95"/>
      <c r="AH946" s="95"/>
      <c r="AI946" s="95"/>
      <c r="AJ946" s="95"/>
      <c r="AK946" s="95"/>
      <c r="AL946" s="95"/>
      <c r="AM946" s="95"/>
      <c r="AN946" s="1"/>
      <c r="BW946" s="1"/>
    </row>
    <row r="947" spans="1:75" s="32" customFormat="1" ht="15.6" hidden="1">
      <c r="A947" s="20" t="str">
        <f t="shared" si="14"/>
        <v/>
      </c>
      <c r="B947" s="153"/>
      <c r="C947" s="21"/>
      <c r="D947" s="20" t="str">
        <f>IFERROR(VLOOKUP(FORMULACIÓN!C947,Lists!$A$2:$B$6,2,FALSE),"")</f>
        <v/>
      </c>
      <c r="E947" s="21"/>
      <c r="F947" s="21"/>
      <c r="G947" s="21"/>
      <c r="H947" s="21"/>
      <c r="I947" s="47"/>
      <c r="J947" s="104"/>
      <c r="K947" s="47"/>
      <c r="L947" s="21"/>
      <c r="M947" s="125"/>
      <c r="N947" s="24"/>
      <c r="O947" s="21"/>
      <c r="P947" s="21"/>
      <c r="Q947" s="21"/>
      <c r="R947" s="21"/>
      <c r="S947" s="21"/>
      <c r="T947" s="21"/>
      <c r="U947" s="21"/>
      <c r="V947" s="21"/>
      <c r="W947" s="21"/>
      <c r="X947" s="21" t="str">
        <f ca="1">IFERROR(IF($T947=Lists!$S$2,SUM(FORMULACIÓN!U947:W947),IF(FORMULACIÓN!$T947=Lists!$S$3,SUM(FORMULACIÓN!V947:W947),IF(FORMULACIÓN!$T947=Lists!$S$4,AVERAGE(FORMULACIÓN!V947:W947),IF(FORMULACIÓN!$T947=Lists!$S$5,OFFSET(U947,0,COUNTA(V947:W947)),IF(FORMULACIÓN!$T947=Lists!$S$6,AVERAGE(V947:W947),""))))),"")</f>
        <v/>
      </c>
      <c r="Y947" s="20" t="str">
        <f ca="1">IF($R947=Lists!$R$3,TEXT(FORMULACIÓN!X947,"00,00%"),IF(FORMULACIÓN!X947=0,0,TEXT(FORMULACIÓN!X947,"##.###")))</f>
        <v/>
      </c>
      <c r="Z947" s="93"/>
      <c r="AA947" s="94"/>
      <c r="AB947" s="95"/>
      <c r="AC947" s="95"/>
      <c r="AD947" s="95"/>
      <c r="AE947" s="95"/>
      <c r="AF947" s="95"/>
      <c r="AG947" s="95"/>
      <c r="AH947" s="95"/>
      <c r="AI947" s="95"/>
      <c r="AJ947" s="95"/>
      <c r="AK947" s="95"/>
      <c r="AL947" s="95"/>
      <c r="AM947" s="95"/>
      <c r="AN947" s="1"/>
      <c r="BW947" s="1"/>
    </row>
    <row r="948" spans="1:75" s="32" customFormat="1" ht="15.6" hidden="1">
      <c r="A948" s="20" t="str">
        <f t="shared" si="14"/>
        <v/>
      </c>
      <c r="B948" s="153"/>
      <c r="C948" s="21"/>
      <c r="D948" s="20" t="str">
        <f>IFERROR(VLOOKUP(FORMULACIÓN!C948,Lists!$A$2:$B$6,2,FALSE),"")</f>
        <v/>
      </c>
      <c r="E948" s="21"/>
      <c r="F948" s="21"/>
      <c r="G948" s="21"/>
      <c r="H948" s="21"/>
      <c r="I948" s="47"/>
      <c r="J948" s="104"/>
      <c r="K948" s="47"/>
      <c r="L948" s="21"/>
      <c r="M948" s="125"/>
      <c r="N948" s="24"/>
      <c r="O948" s="21"/>
      <c r="P948" s="21"/>
      <c r="Q948" s="21"/>
      <c r="R948" s="21"/>
      <c r="S948" s="21"/>
      <c r="T948" s="21"/>
      <c r="U948" s="21"/>
      <c r="V948" s="21"/>
      <c r="W948" s="21"/>
      <c r="X948" s="21" t="str">
        <f ca="1">IFERROR(IF($T948=Lists!$S$2,SUM(FORMULACIÓN!U948:W948),IF(FORMULACIÓN!$T948=Lists!$S$3,SUM(FORMULACIÓN!V948:W948),IF(FORMULACIÓN!$T948=Lists!$S$4,AVERAGE(FORMULACIÓN!V948:W948),IF(FORMULACIÓN!$T948=Lists!$S$5,OFFSET(U948,0,COUNTA(V948:W948)),IF(FORMULACIÓN!$T948=Lists!$S$6,AVERAGE(V948:W948),""))))),"")</f>
        <v/>
      </c>
      <c r="Y948" s="20" t="str">
        <f ca="1">IF($R948=Lists!$R$3,TEXT(FORMULACIÓN!X948,"00,00%"),IF(FORMULACIÓN!X948=0,0,TEXT(FORMULACIÓN!X948,"##.###")))</f>
        <v/>
      </c>
      <c r="Z948" s="93"/>
      <c r="AA948" s="94"/>
      <c r="AB948" s="95"/>
      <c r="AC948" s="95"/>
      <c r="AD948" s="95"/>
      <c r="AE948" s="95"/>
      <c r="AF948" s="95"/>
      <c r="AG948" s="95"/>
      <c r="AH948" s="95"/>
      <c r="AI948" s="95"/>
      <c r="AJ948" s="95"/>
      <c r="AK948" s="95"/>
      <c r="AL948" s="95"/>
      <c r="AM948" s="95"/>
      <c r="AN948" s="1"/>
      <c r="BW948" s="1"/>
    </row>
    <row r="949" spans="1:75" s="32" customFormat="1" ht="15.6" hidden="1">
      <c r="A949" s="20" t="str">
        <f t="shared" si="14"/>
        <v/>
      </c>
      <c r="B949" s="153"/>
      <c r="C949" s="21"/>
      <c r="D949" s="20" t="str">
        <f>IFERROR(VLOOKUP(FORMULACIÓN!C949,Lists!$A$2:$B$6,2,FALSE),"")</f>
        <v/>
      </c>
      <c r="E949" s="21"/>
      <c r="F949" s="21"/>
      <c r="G949" s="21"/>
      <c r="H949" s="21"/>
      <c r="I949" s="47"/>
      <c r="J949" s="104"/>
      <c r="K949" s="47"/>
      <c r="L949" s="21"/>
      <c r="M949" s="125"/>
      <c r="N949" s="24"/>
      <c r="O949" s="21"/>
      <c r="P949" s="21"/>
      <c r="Q949" s="21"/>
      <c r="R949" s="21"/>
      <c r="S949" s="21"/>
      <c r="T949" s="21"/>
      <c r="U949" s="21"/>
      <c r="V949" s="21"/>
      <c r="W949" s="21"/>
      <c r="X949" s="21" t="str">
        <f ca="1">IFERROR(IF($T949=Lists!$S$2,SUM(FORMULACIÓN!U949:W949),IF(FORMULACIÓN!$T949=Lists!$S$3,SUM(FORMULACIÓN!V949:W949),IF(FORMULACIÓN!$T949=Lists!$S$4,AVERAGE(FORMULACIÓN!V949:W949),IF(FORMULACIÓN!$T949=Lists!$S$5,OFFSET(U949,0,COUNTA(V949:W949)),IF(FORMULACIÓN!$T949=Lists!$S$6,AVERAGE(V949:W949),""))))),"")</f>
        <v/>
      </c>
      <c r="Y949" s="20" t="str">
        <f ca="1">IF($R949=Lists!$R$3,TEXT(FORMULACIÓN!X949,"00,00%"),IF(FORMULACIÓN!X949=0,0,TEXT(FORMULACIÓN!X949,"##.###")))</f>
        <v/>
      </c>
      <c r="Z949" s="93"/>
      <c r="AA949" s="94"/>
      <c r="AB949" s="95"/>
      <c r="AC949" s="95"/>
      <c r="AD949" s="95"/>
      <c r="AE949" s="95"/>
      <c r="AF949" s="95"/>
      <c r="AG949" s="95"/>
      <c r="AH949" s="95"/>
      <c r="AI949" s="95"/>
      <c r="AJ949" s="95"/>
      <c r="AK949" s="95"/>
      <c r="AL949" s="95"/>
      <c r="AM949" s="95"/>
      <c r="AN949" s="1"/>
      <c r="BW949" s="1"/>
    </row>
    <row r="950" spans="1:75" s="32" customFormat="1" ht="15.6" hidden="1">
      <c r="A950" s="20" t="str">
        <f t="shared" si="14"/>
        <v/>
      </c>
      <c r="B950" s="153"/>
      <c r="C950" s="21"/>
      <c r="D950" s="20" t="str">
        <f>IFERROR(VLOOKUP(FORMULACIÓN!C950,Lists!$A$2:$B$6,2,FALSE),"")</f>
        <v/>
      </c>
      <c r="E950" s="21"/>
      <c r="F950" s="21"/>
      <c r="G950" s="21"/>
      <c r="H950" s="21"/>
      <c r="I950" s="47"/>
      <c r="J950" s="104"/>
      <c r="K950" s="47"/>
      <c r="L950" s="21"/>
      <c r="M950" s="125"/>
      <c r="N950" s="24"/>
      <c r="O950" s="21"/>
      <c r="P950" s="21"/>
      <c r="Q950" s="21"/>
      <c r="R950" s="21"/>
      <c r="S950" s="21"/>
      <c r="T950" s="21"/>
      <c r="U950" s="21"/>
      <c r="V950" s="21"/>
      <c r="W950" s="21"/>
      <c r="X950" s="21" t="str">
        <f ca="1">IFERROR(IF($T950=Lists!$S$2,SUM(FORMULACIÓN!U950:W950),IF(FORMULACIÓN!$T950=Lists!$S$3,SUM(FORMULACIÓN!V950:W950),IF(FORMULACIÓN!$T950=Lists!$S$4,AVERAGE(FORMULACIÓN!V950:W950),IF(FORMULACIÓN!$T950=Lists!$S$5,OFFSET(U950,0,COUNTA(V950:W950)),IF(FORMULACIÓN!$T950=Lists!$S$6,AVERAGE(V950:W950),""))))),"")</f>
        <v/>
      </c>
      <c r="Y950" s="20" t="str">
        <f ca="1">IF($R950=Lists!$R$3,TEXT(FORMULACIÓN!X950,"00,00%"),IF(FORMULACIÓN!X950=0,0,TEXT(FORMULACIÓN!X950,"##.###")))</f>
        <v/>
      </c>
      <c r="Z950" s="93"/>
      <c r="AA950" s="94"/>
      <c r="AB950" s="95"/>
      <c r="AC950" s="95"/>
      <c r="AD950" s="95"/>
      <c r="AE950" s="95"/>
      <c r="AF950" s="95"/>
      <c r="AG950" s="95"/>
      <c r="AH950" s="95"/>
      <c r="AI950" s="95"/>
      <c r="AJ950" s="95"/>
      <c r="AK950" s="95"/>
      <c r="AL950" s="95"/>
      <c r="AM950" s="95"/>
      <c r="AN950" s="1"/>
      <c r="BW950" s="1"/>
    </row>
    <row r="951" spans="1:75" s="32" customFormat="1" ht="15.6" hidden="1">
      <c r="A951" s="20" t="str">
        <f t="shared" si="14"/>
        <v/>
      </c>
      <c r="B951" s="153"/>
      <c r="C951" s="21"/>
      <c r="D951" s="20" t="str">
        <f>IFERROR(VLOOKUP(FORMULACIÓN!C951,Lists!$A$2:$B$6,2,FALSE),"")</f>
        <v/>
      </c>
      <c r="E951" s="21"/>
      <c r="F951" s="21"/>
      <c r="G951" s="21"/>
      <c r="H951" s="21"/>
      <c r="I951" s="47"/>
      <c r="J951" s="104"/>
      <c r="K951" s="47"/>
      <c r="L951" s="21"/>
      <c r="M951" s="125"/>
      <c r="N951" s="24"/>
      <c r="O951" s="21"/>
      <c r="P951" s="21"/>
      <c r="Q951" s="21"/>
      <c r="R951" s="21"/>
      <c r="S951" s="21"/>
      <c r="T951" s="21"/>
      <c r="U951" s="21"/>
      <c r="V951" s="21"/>
      <c r="W951" s="21"/>
      <c r="X951" s="21" t="str">
        <f ca="1">IFERROR(IF($T951=Lists!$S$2,SUM(FORMULACIÓN!U951:W951),IF(FORMULACIÓN!$T951=Lists!$S$3,SUM(FORMULACIÓN!V951:W951),IF(FORMULACIÓN!$T951=Lists!$S$4,AVERAGE(FORMULACIÓN!V951:W951),IF(FORMULACIÓN!$T951=Lists!$S$5,OFFSET(U951,0,COUNTA(V951:W951)),IF(FORMULACIÓN!$T951=Lists!$S$6,AVERAGE(V951:W951),""))))),"")</f>
        <v/>
      </c>
      <c r="Y951" s="20" t="str">
        <f ca="1">IF($R951=Lists!$R$3,TEXT(FORMULACIÓN!X951,"00,00%"),IF(FORMULACIÓN!X951=0,0,TEXT(FORMULACIÓN!X951,"##.###")))</f>
        <v/>
      </c>
      <c r="Z951" s="93"/>
      <c r="AA951" s="94"/>
      <c r="AB951" s="95"/>
      <c r="AC951" s="95"/>
      <c r="AD951" s="95"/>
      <c r="AE951" s="95"/>
      <c r="AF951" s="95"/>
      <c r="AG951" s="95"/>
      <c r="AH951" s="95"/>
      <c r="AI951" s="95"/>
      <c r="AJ951" s="95"/>
      <c r="AK951" s="95"/>
      <c r="AL951" s="95"/>
      <c r="AM951" s="95"/>
      <c r="AN951" s="1"/>
      <c r="BW951" s="1"/>
    </row>
    <row r="952" spans="1:75" s="32" customFormat="1" ht="15.6" hidden="1">
      <c r="A952" s="20" t="str">
        <f t="shared" si="14"/>
        <v/>
      </c>
      <c r="B952" s="153"/>
      <c r="C952" s="21"/>
      <c r="D952" s="20" t="str">
        <f>IFERROR(VLOOKUP(FORMULACIÓN!C952,Lists!$A$2:$B$6,2,FALSE),"")</f>
        <v/>
      </c>
      <c r="E952" s="21"/>
      <c r="F952" s="21"/>
      <c r="G952" s="21"/>
      <c r="H952" s="21"/>
      <c r="I952" s="47"/>
      <c r="J952" s="104"/>
      <c r="K952" s="47"/>
      <c r="L952" s="21"/>
      <c r="M952" s="125"/>
      <c r="N952" s="24"/>
      <c r="O952" s="21"/>
      <c r="P952" s="21"/>
      <c r="Q952" s="21"/>
      <c r="R952" s="21"/>
      <c r="S952" s="21"/>
      <c r="T952" s="21"/>
      <c r="U952" s="21"/>
      <c r="V952" s="21"/>
      <c r="W952" s="21"/>
      <c r="X952" s="21" t="str">
        <f ca="1">IFERROR(IF($T952=Lists!$S$2,SUM(FORMULACIÓN!U952:W952),IF(FORMULACIÓN!$T952=Lists!$S$3,SUM(FORMULACIÓN!V952:W952),IF(FORMULACIÓN!$T952=Lists!$S$4,AVERAGE(FORMULACIÓN!V952:W952),IF(FORMULACIÓN!$T952=Lists!$S$5,OFFSET(U952,0,COUNTA(V952:W952)),IF(FORMULACIÓN!$T952=Lists!$S$6,AVERAGE(V952:W952),""))))),"")</f>
        <v/>
      </c>
      <c r="Y952" s="20" t="str">
        <f ca="1">IF($R952=Lists!$R$3,TEXT(FORMULACIÓN!X952,"00,00%"),IF(FORMULACIÓN!X952=0,0,TEXT(FORMULACIÓN!X952,"##.###")))</f>
        <v/>
      </c>
      <c r="Z952" s="93"/>
      <c r="AA952" s="94"/>
      <c r="AB952" s="95"/>
      <c r="AC952" s="95"/>
      <c r="AD952" s="95"/>
      <c r="AE952" s="95"/>
      <c r="AF952" s="95"/>
      <c r="AG952" s="95"/>
      <c r="AH952" s="95"/>
      <c r="AI952" s="95"/>
      <c r="AJ952" s="95"/>
      <c r="AK952" s="95"/>
      <c r="AL952" s="95"/>
      <c r="AM952" s="95"/>
      <c r="AN952" s="1"/>
      <c r="BW952" s="1"/>
    </row>
    <row r="953" spans="1:75" s="32" customFormat="1" ht="15.6" hidden="1">
      <c r="A953" s="20" t="str">
        <f t="shared" si="14"/>
        <v/>
      </c>
      <c r="B953" s="153"/>
      <c r="C953" s="21"/>
      <c r="D953" s="20" t="str">
        <f>IFERROR(VLOOKUP(FORMULACIÓN!C953,Lists!$A$2:$B$6,2,FALSE),"")</f>
        <v/>
      </c>
      <c r="E953" s="21"/>
      <c r="F953" s="21"/>
      <c r="G953" s="21"/>
      <c r="H953" s="21"/>
      <c r="I953" s="47"/>
      <c r="J953" s="104"/>
      <c r="K953" s="47"/>
      <c r="L953" s="21"/>
      <c r="M953" s="125"/>
      <c r="N953" s="24"/>
      <c r="O953" s="21"/>
      <c r="P953" s="21"/>
      <c r="Q953" s="21"/>
      <c r="R953" s="21"/>
      <c r="S953" s="21"/>
      <c r="T953" s="21"/>
      <c r="U953" s="21"/>
      <c r="V953" s="21"/>
      <c r="W953" s="21"/>
      <c r="X953" s="21" t="str">
        <f ca="1">IFERROR(IF($T953=Lists!$S$2,SUM(FORMULACIÓN!U953:W953),IF(FORMULACIÓN!$T953=Lists!$S$3,SUM(FORMULACIÓN!V953:W953),IF(FORMULACIÓN!$T953=Lists!$S$4,AVERAGE(FORMULACIÓN!V953:W953),IF(FORMULACIÓN!$T953=Lists!$S$5,OFFSET(U953,0,COUNTA(V953:W953)),IF(FORMULACIÓN!$T953=Lists!$S$6,AVERAGE(V953:W953),""))))),"")</f>
        <v/>
      </c>
      <c r="Y953" s="20" t="str">
        <f ca="1">IF($R953=Lists!$R$3,TEXT(FORMULACIÓN!X953,"00,00%"),IF(FORMULACIÓN!X953=0,0,TEXT(FORMULACIÓN!X953,"##.###")))</f>
        <v/>
      </c>
      <c r="Z953" s="93"/>
      <c r="AA953" s="94"/>
      <c r="AB953" s="95"/>
      <c r="AC953" s="95"/>
      <c r="AD953" s="95"/>
      <c r="AE953" s="95"/>
      <c r="AF953" s="95"/>
      <c r="AG953" s="95"/>
      <c r="AH953" s="95"/>
      <c r="AI953" s="95"/>
      <c r="AJ953" s="95"/>
      <c r="AK953" s="95"/>
      <c r="AL953" s="95"/>
      <c r="AM953" s="95"/>
      <c r="AN953" s="1"/>
      <c r="BW953" s="1"/>
    </row>
    <row r="954" spans="1:75" s="32" customFormat="1" ht="15.6" hidden="1">
      <c r="A954" s="20" t="str">
        <f t="shared" si="14"/>
        <v/>
      </c>
      <c r="B954" s="153"/>
      <c r="C954" s="21"/>
      <c r="D954" s="20" t="str">
        <f>IFERROR(VLOOKUP(FORMULACIÓN!C954,Lists!$A$2:$B$6,2,FALSE),"")</f>
        <v/>
      </c>
      <c r="E954" s="21"/>
      <c r="F954" s="21"/>
      <c r="G954" s="21"/>
      <c r="H954" s="21"/>
      <c r="I954" s="47"/>
      <c r="J954" s="104"/>
      <c r="K954" s="47"/>
      <c r="L954" s="21"/>
      <c r="M954" s="125"/>
      <c r="N954" s="24"/>
      <c r="O954" s="21"/>
      <c r="P954" s="21"/>
      <c r="Q954" s="21"/>
      <c r="R954" s="21"/>
      <c r="S954" s="21"/>
      <c r="T954" s="21"/>
      <c r="U954" s="21"/>
      <c r="V954" s="21"/>
      <c r="W954" s="21"/>
      <c r="X954" s="21" t="str">
        <f ca="1">IFERROR(IF($T954=Lists!$S$2,SUM(FORMULACIÓN!U954:W954),IF(FORMULACIÓN!$T954=Lists!$S$3,SUM(FORMULACIÓN!V954:W954),IF(FORMULACIÓN!$T954=Lists!$S$4,AVERAGE(FORMULACIÓN!V954:W954),IF(FORMULACIÓN!$T954=Lists!$S$5,OFFSET(U954,0,COUNTA(V954:W954)),IF(FORMULACIÓN!$T954=Lists!$S$6,AVERAGE(V954:W954),""))))),"")</f>
        <v/>
      </c>
      <c r="Y954" s="20" t="str">
        <f ca="1">IF($R954=Lists!$R$3,TEXT(FORMULACIÓN!X954,"00,00%"),IF(FORMULACIÓN!X954=0,0,TEXT(FORMULACIÓN!X954,"##.###")))</f>
        <v/>
      </c>
      <c r="Z954" s="93"/>
      <c r="AA954" s="94"/>
      <c r="AB954" s="95"/>
      <c r="AC954" s="95"/>
      <c r="AD954" s="95"/>
      <c r="AE954" s="95"/>
      <c r="AF954" s="95"/>
      <c r="AG954" s="95"/>
      <c r="AH954" s="95"/>
      <c r="AI954" s="95"/>
      <c r="AJ954" s="95"/>
      <c r="AK954" s="95"/>
      <c r="AL954" s="95"/>
      <c r="AM954" s="95"/>
      <c r="AN954" s="1"/>
      <c r="BW954" s="1"/>
    </row>
    <row r="955" spans="1:75" s="32" customFormat="1" ht="15.6" hidden="1">
      <c r="A955" s="20" t="str">
        <f t="shared" si="14"/>
        <v/>
      </c>
      <c r="B955" s="153"/>
      <c r="C955" s="21"/>
      <c r="D955" s="20" t="str">
        <f>IFERROR(VLOOKUP(FORMULACIÓN!C955,Lists!$A$2:$B$6,2,FALSE),"")</f>
        <v/>
      </c>
      <c r="E955" s="21"/>
      <c r="F955" s="21"/>
      <c r="G955" s="21"/>
      <c r="H955" s="21"/>
      <c r="I955" s="47"/>
      <c r="J955" s="104"/>
      <c r="K955" s="47"/>
      <c r="L955" s="21"/>
      <c r="M955" s="125"/>
      <c r="N955" s="24"/>
      <c r="O955" s="21"/>
      <c r="P955" s="21"/>
      <c r="Q955" s="21"/>
      <c r="R955" s="21"/>
      <c r="S955" s="21"/>
      <c r="T955" s="21"/>
      <c r="U955" s="21"/>
      <c r="V955" s="21"/>
      <c r="W955" s="21"/>
      <c r="X955" s="21" t="str">
        <f ca="1">IFERROR(IF($T955=Lists!$S$2,SUM(FORMULACIÓN!U955:W955),IF(FORMULACIÓN!$T955=Lists!$S$3,SUM(FORMULACIÓN!V955:W955),IF(FORMULACIÓN!$T955=Lists!$S$4,AVERAGE(FORMULACIÓN!V955:W955),IF(FORMULACIÓN!$T955=Lists!$S$5,OFFSET(U955,0,COUNTA(V955:W955)),IF(FORMULACIÓN!$T955=Lists!$S$6,AVERAGE(V955:W955),""))))),"")</f>
        <v/>
      </c>
      <c r="Y955" s="20" t="str">
        <f ca="1">IF($R955=Lists!$R$3,TEXT(FORMULACIÓN!X955,"00,00%"),IF(FORMULACIÓN!X955=0,0,TEXT(FORMULACIÓN!X955,"##.###")))</f>
        <v/>
      </c>
      <c r="Z955" s="93"/>
      <c r="AA955" s="94"/>
      <c r="AB955" s="95"/>
      <c r="AC955" s="95"/>
      <c r="AD955" s="95"/>
      <c r="AE955" s="95"/>
      <c r="AF955" s="95"/>
      <c r="AG955" s="95"/>
      <c r="AH955" s="95"/>
      <c r="AI955" s="95"/>
      <c r="AJ955" s="95"/>
      <c r="AK955" s="95"/>
      <c r="AL955" s="95"/>
      <c r="AM955" s="95"/>
      <c r="AN955" s="1"/>
      <c r="BW955" s="1"/>
    </row>
    <row r="956" spans="1:75" s="32" customFormat="1" ht="15.6" hidden="1">
      <c r="A956" s="20" t="str">
        <f t="shared" si="14"/>
        <v/>
      </c>
      <c r="B956" s="153"/>
      <c r="C956" s="21"/>
      <c r="D956" s="20" t="str">
        <f>IFERROR(VLOOKUP(FORMULACIÓN!C956,Lists!$A$2:$B$6,2,FALSE),"")</f>
        <v/>
      </c>
      <c r="E956" s="21"/>
      <c r="F956" s="21"/>
      <c r="G956" s="21"/>
      <c r="H956" s="21"/>
      <c r="I956" s="47"/>
      <c r="J956" s="104"/>
      <c r="K956" s="47"/>
      <c r="L956" s="21"/>
      <c r="M956" s="125"/>
      <c r="N956" s="24"/>
      <c r="O956" s="21"/>
      <c r="P956" s="21"/>
      <c r="Q956" s="21"/>
      <c r="R956" s="21"/>
      <c r="S956" s="21"/>
      <c r="T956" s="21"/>
      <c r="U956" s="21"/>
      <c r="V956" s="21"/>
      <c r="W956" s="21"/>
      <c r="X956" s="21" t="str">
        <f ca="1">IFERROR(IF($T956=Lists!$S$2,SUM(FORMULACIÓN!U956:W956),IF(FORMULACIÓN!$T956=Lists!$S$3,SUM(FORMULACIÓN!V956:W956),IF(FORMULACIÓN!$T956=Lists!$S$4,AVERAGE(FORMULACIÓN!V956:W956),IF(FORMULACIÓN!$T956=Lists!$S$5,OFFSET(U956,0,COUNTA(V956:W956)),IF(FORMULACIÓN!$T956=Lists!$S$6,AVERAGE(V956:W956),""))))),"")</f>
        <v/>
      </c>
      <c r="Y956" s="20" t="str">
        <f ca="1">IF($R956=Lists!$R$3,TEXT(FORMULACIÓN!X956,"00,00%"),IF(FORMULACIÓN!X956=0,0,TEXT(FORMULACIÓN!X956,"##.###")))</f>
        <v/>
      </c>
      <c r="Z956" s="93"/>
      <c r="AA956" s="94"/>
      <c r="AB956" s="95"/>
      <c r="AC956" s="95"/>
      <c r="AD956" s="95"/>
      <c r="AE956" s="95"/>
      <c r="AF956" s="95"/>
      <c r="AG956" s="95"/>
      <c r="AH956" s="95"/>
      <c r="AI956" s="95"/>
      <c r="AJ956" s="95"/>
      <c r="AK956" s="95"/>
      <c r="AL956" s="95"/>
      <c r="AM956" s="95"/>
      <c r="AN956" s="1"/>
      <c r="BW956" s="1"/>
    </row>
    <row r="957" spans="1:75" s="32" customFormat="1" ht="15.6" hidden="1">
      <c r="A957" s="20" t="str">
        <f t="shared" si="14"/>
        <v/>
      </c>
      <c r="B957" s="153"/>
      <c r="C957" s="21"/>
      <c r="D957" s="20" t="str">
        <f>IFERROR(VLOOKUP(FORMULACIÓN!C957,Lists!$A$2:$B$6,2,FALSE),"")</f>
        <v/>
      </c>
      <c r="E957" s="21"/>
      <c r="F957" s="21"/>
      <c r="G957" s="21"/>
      <c r="H957" s="21"/>
      <c r="I957" s="47"/>
      <c r="J957" s="104"/>
      <c r="K957" s="47"/>
      <c r="L957" s="21"/>
      <c r="M957" s="125"/>
      <c r="N957" s="24"/>
      <c r="O957" s="21"/>
      <c r="P957" s="21"/>
      <c r="Q957" s="21"/>
      <c r="R957" s="21"/>
      <c r="S957" s="21"/>
      <c r="T957" s="21"/>
      <c r="U957" s="21"/>
      <c r="V957" s="21"/>
      <c r="W957" s="21"/>
      <c r="X957" s="21" t="str">
        <f ca="1">IFERROR(IF($T957=Lists!$S$2,SUM(FORMULACIÓN!U957:W957),IF(FORMULACIÓN!$T957=Lists!$S$3,SUM(FORMULACIÓN!V957:W957),IF(FORMULACIÓN!$T957=Lists!$S$4,AVERAGE(FORMULACIÓN!V957:W957),IF(FORMULACIÓN!$T957=Lists!$S$5,OFFSET(U957,0,COUNTA(V957:W957)),IF(FORMULACIÓN!$T957=Lists!$S$6,AVERAGE(V957:W957),""))))),"")</f>
        <v/>
      </c>
      <c r="Y957" s="20" t="str">
        <f ca="1">IF($R957=Lists!$R$3,TEXT(FORMULACIÓN!X957,"00,00%"),IF(FORMULACIÓN!X957=0,0,TEXT(FORMULACIÓN!X957,"##.###")))</f>
        <v/>
      </c>
      <c r="Z957" s="93"/>
      <c r="AA957" s="94"/>
      <c r="AB957" s="95"/>
      <c r="AC957" s="95"/>
      <c r="AD957" s="95"/>
      <c r="AE957" s="95"/>
      <c r="AF957" s="95"/>
      <c r="AG957" s="95"/>
      <c r="AH957" s="95"/>
      <c r="AI957" s="95"/>
      <c r="AJ957" s="95"/>
      <c r="AK957" s="95"/>
      <c r="AL957" s="95"/>
      <c r="AM957" s="95"/>
      <c r="AN957" s="1"/>
      <c r="BW957" s="1"/>
    </row>
    <row r="958" spans="1:75" s="32" customFormat="1" ht="15.6" hidden="1">
      <c r="A958" s="20" t="str">
        <f t="shared" si="14"/>
        <v/>
      </c>
      <c r="B958" s="153"/>
      <c r="C958" s="21"/>
      <c r="D958" s="20" t="str">
        <f>IFERROR(VLOOKUP(FORMULACIÓN!C958,Lists!$A$2:$B$6,2,FALSE),"")</f>
        <v/>
      </c>
      <c r="E958" s="21"/>
      <c r="F958" s="21"/>
      <c r="G958" s="21"/>
      <c r="H958" s="21"/>
      <c r="I958" s="47"/>
      <c r="J958" s="104"/>
      <c r="K958" s="47"/>
      <c r="L958" s="21"/>
      <c r="M958" s="125"/>
      <c r="N958" s="24"/>
      <c r="O958" s="21"/>
      <c r="P958" s="21"/>
      <c r="Q958" s="21"/>
      <c r="R958" s="21"/>
      <c r="S958" s="21"/>
      <c r="T958" s="21"/>
      <c r="U958" s="21"/>
      <c r="V958" s="21"/>
      <c r="W958" s="21"/>
      <c r="X958" s="21" t="str">
        <f ca="1">IFERROR(IF($T958=Lists!$S$2,SUM(FORMULACIÓN!U958:W958),IF(FORMULACIÓN!$T958=Lists!$S$3,SUM(FORMULACIÓN!V958:W958),IF(FORMULACIÓN!$T958=Lists!$S$4,AVERAGE(FORMULACIÓN!V958:W958),IF(FORMULACIÓN!$T958=Lists!$S$5,OFFSET(U958,0,COUNTA(V958:W958)),IF(FORMULACIÓN!$T958=Lists!$S$6,AVERAGE(V958:W958),""))))),"")</f>
        <v/>
      </c>
      <c r="Y958" s="20" t="str">
        <f ca="1">IF($R958=Lists!$R$3,TEXT(FORMULACIÓN!X958,"00,00%"),IF(FORMULACIÓN!X958=0,0,TEXT(FORMULACIÓN!X958,"##.###")))</f>
        <v/>
      </c>
      <c r="Z958" s="93"/>
      <c r="AA958" s="94"/>
      <c r="AB958" s="95"/>
      <c r="AC958" s="95"/>
      <c r="AD958" s="95"/>
      <c r="AE958" s="95"/>
      <c r="AF958" s="95"/>
      <c r="AG958" s="95"/>
      <c r="AH958" s="95"/>
      <c r="AI958" s="95"/>
      <c r="AJ958" s="95"/>
      <c r="AK958" s="95"/>
      <c r="AL958" s="95"/>
      <c r="AM958" s="95"/>
      <c r="AN958" s="1"/>
      <c r="BW958" s="1"/>
    </row>
    <row r="959" spans="1:75" s="32" customFormat="1" ht="15.6" hidden="1">
      <c r="A959" s="20" t="str">
        <f t="shared" si="14"/>
        <v/>
      </c>
      <c r="B959" s="153"/>
      <c r="C959" s="21"/>
      <c r="D959" s="20" t="str">
        <f>IFERROR(VLOOKUP(FORMULACIÓN!C959,Lists!$A$2:$B$6,2,FALSE),"")</f>
        <v/>
      </c>
      <c r="E959" s="21"/>
      <c r="F959" s="21"/>
      <c r="G959" s="21"/>
      <c r="H959" s="21"/>
      <c r="I959" s="47"/>
      <c r="J959" s="104"/>
      <c r="K959" s="47"/>
      <c r="L959" s="21"/>
      <c r="M959" s="125"/>
      <c r="N959" s="24"/>
      <c r="O959" s="21"/>
      <c r="P959" s="21"/>
      <c r="Q959" s="21"/>
      <c r="R959" s="21"/>
      <c r="S959" s="21"/>
      <c r="T959" s="21"/>
      <c r="U959" s="21"/>
      <c r="V959" s="21"/>
      <c r="W959" s="21"/>
      <c r="X959" s="21" t="str">
        <f ca="1">IFERROR(IF($T959=Lists!$S$2,SUM(FORMULACIÓN!U959:W959),IF(FORMULACIÓN!$T959=Lists!$S$3,SUM(FORMULACIÓN!V959:W959),IF(FORMULACIÓN!$T959=Lists!$S$4,AVERAGE(FORMULACIÓN!V959:W959),IF(FORMULACIÓN!$T959=Lists!$S$5,OFFSET(U959,0,COUNTA(V959:W959)),IF(FORMULACIÓN!$T959=Lists!$S$6,AVERAGE(V959:W959),""))))),"")</f>
        <v/>
      </c>
      <c r="Y959" s="20" t="str">
        <f ca="1">IF($R959=Lists!$R$3,TEXT(FORMULACIÓN!X959,"00,00%"),IF(FORMULACIÓN!X959=0,0,TEXT(FORMULACIÓN!X959,"##.###")))</f>
        <v/>
      </c>
      <c r="Z959" s="93"/>
      <c r="AA959" s="94"/>
      <c r="AB959" s="95"/>
      <c r="AC959" s="95"/>
      <c r="AD959" s="95"/>
      <c r="AE959" s="95"/>
      <c r="AF959" s="95"/>
      <c r="AG959" s="95"/>
      <c r="AH959" s="95"/>
      <c r="AI959" s="95"/>
      <c r="AJ959" s="95"/>
      <c r="AK959" s="95"/>
      <c r="AL959" s="95"/>
      <c r="AM959" s="95"/>
      <c r="AN959" s="1"/>
      <c r="BW959" s="1"/>
    </row>
    <row r="960" spans="1:75" s="32" customFormat="1" ht="15.6" hidden="1">
      <c r="A960" s="20" t="str">
        <f t="shared" si="14"/>
        <v/>
      </c>
      <c r="B960" s="153"/>
      <c r="C960" s="21"/>
      <c r="D960" s="20" t="str">
        <f>IFERROR(VLOOKUP(FORMULACIÓN!C960,Lists!$A$2:$B$6,2,FALSE),"")</f>
        <v/>
      </c>
      <c r="E960" s="21"/>
      <c r="F960" s="21"/>
      <c r="G960" s="21"/>
      <c r="H960" s="21"/>
      <c r="I960" s="47"/>
      <c r="J960" s="104"/>
      <c r="K960" s="47"/>
      <c r="L960" s="21"/>
      <c r="M960" s="125"/>
      <c r="N960" s="24"/>
      <c r="O960" s="21"/>
      <c r="P960" s="21"/>
      <c r="Q960" s="21"/>
      <c r="R960" s="21"/>
      <c r="S960" s="21"/>
      <c r="T960" s="21"/>
      <c r="U960" s="21"/>
      <c r="V960" s="21"/>
      <c r="W960" s="21"/>
      <c r="X960" s="21" t="str">
        <f ca="1">IFERROR(IF($T960=Lists!$S$2,SUM(FORMULACIÓN!U960:W960),IF(FORMULACIÓN!$T960=Lists!$S$3,SUM(FORMULACIÓN!V960:W960),IF(FORMULACIÓN!$T960=Lists!$S$4,AVERAGE(FORMULACIÓN!V960:W960),IF(FORMULACIÓN!$T960=Lists!$S$5,OFFSET(U960,0,COUNTA(V960:W960)),IF(FORMULACIÓN!$T960=Lists!$S$6,AVERAGE(V960:W960),""))))),"")</f>
        <v/>
      </c>
      <c r="Y960" s="20" t="str">
        <f ca="1">IF($R960=Lists!$R$3,TEXT(FORMULACIÓN!X960,"00,00%"),IF(FORMULACIÓN!X960=0,0,TEXT(FORMULACIÓN!X960,"##.###")))</f>
        <v/>
      </c>
      <c r="Z960" s="93"/>
      <c r="AA960" s="94"/>
      <c r="AB960" s="95"/>
      <c r="AC960" s="95"/>
      <c r="AD960" s="95"/>
      <c r="AE960" s="95"/>
      <c r="AF960" s="95"/>
      <c r="AG960" s="95"/>
      <c r="AH960" s="95"/>
      <c r="AI960" s="95"/>
      <c r="AJ960" s="95"/>
      <c r="AK960" s="95"/>
      <c r="AL960" s="95"/>
      <c r="AM960" s="95"/>
      <c r="AN960" s="1"/>
      <c r="BW960" s="1"/>
    </row>
    <row r="961" spans="1:75" s="32" customFormat="1" ht="15.6" hidden="1">
      <c r="A961" s="20" t="str">
        <f t="shared" si="14"/>
        <v/>
      </c>
      <c r="B961" s="153"/>
      <c r="C961" s="21"/>
      <c r="D961" s="20" t="str">
        <f>IFERROR(VLOOKUP(FORMULACIÓN!C961,Lists!$A$2:$B$6,2,FALSE),"")</f>
        <v/>
      </c>
      <c r="E961" s="21"/>
      <c r="F961" s="21"/>
      <c r="G961" s="21"/>
      <c r="H961" s="21"/>
      <c r="I961" s="47"/>
      <c r="J961" s="104"/>
      <c r="K961" s="47"/>
      <c r="L961" s="21"/>
      <c r="M961" s="125"/>
      <c r="N961" s="24"/>
      <c r="O961" s="21"/>
      <c r="P961" s="21"/>
      <c r="Q961" s="21"/>
      <c r="R961" s="21"/>
      <c r="S961" s="21"/>
      <c r="T961" s="21"/>
      <c r="U961" s="21"/>
      <c r="V961" s="21"/>
      <c r="W961" s="21"/>
      <c r="X961" s="21" t="str">
        <f ca="1">IFERROR(IF($T961=Lists!$S$2,SUM(FORMULACIÓN!U961:W961),IF(FORMULACIÓN!$T961=Lists!$S$3,SUM(FORMULACIÓN!V961:W961),IF(FORMULACIÓN!$T961=Lists!$S$4,AVERAGE(FORMULACIÓN!V961:W961),IF(FORMULACIÓN!$T961=Lists!$S$5,OFFSET(U961,0,COUNTA(V961:W961)),IF(FORMULACIÓN!$T961=Lists!$S$6,AVERAGE(V961:W961),""))))),"")</f>
        <v/>
      </c>
      <c r="Y961" s="20" t="str">
        <f ca="1">IF($R961=Lists!$R$3,TEXT(FORMULACIÓN!X961,"00,00%"),IF(FORMULACIÓN!X961=0,0,TEXT(FORMULACIÓN!X961,"##.###")))</f>
        <v/>
      </c>
      <c r="Z961" s="93"/>
      <c r="AA961" s="94"/>
      <c r="AB961" s="95"/>
      <c r="AC961" s="95"/>
      <c r="AD961" s="95"/>
      <c r="AE961" s="95"/>
      <c r="AF961" s="95"/>
      <c r="AG961" s="95"/>
      <c r="AH961" s="95"/>
      <c r="AI961" s="95"/>
      <c r="AJ961" s="95"/>
      <c r="AK961" s="95"/>
      <c r="AL961" s="95"/>
      <c r="AM961" s="95"/>
      <c r="AN961" s="1"/>
      <c r="BW961" s="1"/>
    </row>
    <row r="962" spans="1:75" s="32" customFormat="1" ht="15.6" hidden="1">
      <c r="A962" s="20" t="str">
        <f t="shared" si="14"/>
        <v/>
      </c>
      <c r="B962" s="153"/>
      <c r="C962" s="21"/>
      <c r="D962" s="20" t="str">
        <f>IFERROR(VLOOKUP(FORMULACIÓN!C962,Lists!$A$2:$B$6,2,FALSE),"")</f>
        <v/>
      </c>
      <c r="E962" s="21"/>
      <c r="F962" s="21"/>
      <c r="G962" s="21"/>
      <c r="H962" s="21"/>
      <c r="I962" s="47"/>
      <c r="J962" s="104"/>
      <c r="K962" s="47"/>
      <c r="L962" s="21"/>
      <c r="M962" s="125"/>
      <c r="N962" s="24"/>
      <c r="O962" s="21"/>
      <c r="P962" s="21"/>
      <c r="Q962" s="21"/>
      <c r="R962" s="21"/>
      <c r="S962" s="21"/>
      <c r="T962" s="21"/>
      <c r="U962" s="21"/>
      <c r="V962" s="21"/>
      <c r="W962" s="21"/>
      <c r="X962" s="21" t="str">
        <f ca="1">IFERROR(IF($T962=Lists!$S$2,SUM(FORMULACIÓN!U962:W962),IF(FORMULACIÓN!$T962=Lists!$S$3,SUM(FORMULACIÓN!V962:W962),IF(FORMULACIÓN!$T962=Lists!$S$4,AVERAGE(FORMULACIÓN!V962:W962),IF(FORMULACIÓN!$T962=Lists!$S$5,OFFSET(U962,0,COUNTA(V962:W962)),IF(FORMULACIÓN!$T962=Lists!$S$6,AVERAGE(V962:W962),""))))),"")</f>
        <v/>
      </c>
      <c r="Y962" s="20" t="str">
        <f ca="1">IF($R962=Lists!$R$3,TEXT(FORMULACIÓN!X962,"00,00%"),IF(FORMULACIÓN!X962=0,0,TEXT(FORMULACIÓN!X962,"##.###")))</f>
        <v/>
      </c>
      <c r="Z962" s="93"/>
      <c r="AA962" s="94"/>
      <c r="AB962" s="95"/>
      <c r="AC962" s="95"/>
      <c r="AD962" s="95"/>
      <c r="AE962" s="95"/>
      <c r="AF962" s="95"/>
      <c r="AG962" s="95"/>
      <c r="AH962" s="95"/>
      <c r="AI962" s="95"/>
      <c r="AJ962" s="95"/>
      <c r="AK962" s="95"/>
      <c r="AL962" s="95"/>
      <c r="AM962" s="95"/>
      <c r="AN962" s="1"/>
      <c r="BW962" s="1"/>
    </row>
    <row r="963" spans="1:75" s="32" customFormat="1" ht="15.6" hidden="1">
      <c r="A963" s="20" t="str">
        <f t="shared" si="14"/>
        <v/>
      </c>
      <c r="B963" s="153"/>
      <c r="C963" s="21"/>
      <c r="D963" s="20" t="str">
        <f>IFERROR(VLOOKUP(FORMULACIÓN!C963,Lists!$A$2:$B$6,2,FALSE),"")</f>
        <v/>
      </c>
      <c r="E963" s="21"/>
      <c r="F963" s="21"/>
      <c r="G963" s="21"/>
      <c r="H963" s="21"/>
      <c r="I963" s="47"/>
      <c r="J963" s="104"/>
      <c r="K963" s="47"/>
      <c r="L963" s="21"/>
      <c r="M963" s="125"/>
      <c r="N963" s="24"/>
      <c r="O963" s="21"/>
      <c r="P963" s="21"/>
      <c r="Q963" s="21"/>
      <c r="R963" s="21"/>
      <c r="S963" s="21"/>
      <c r="T963" s="21"/>
      <c r="U963" s="21"/>
      <c r="V963" s="21"/>
      <c r="W963" s="21"/>
      <c r="X963" s="21" t="str">
        <f ca="1">IFERROR(IF($T963=Lists!$S$2,SUM(FORMULACIÓN!U963:W963),IF(FORMULACIÓN!$T963=Lists!$S$3,SUM(FORMULACIÓN!V963:W963),IF(FORMULACIÓN!$T963=Lists!$S$4,AVERAGE(FORMULACIÓN!V963:W963),IF(FORMULACIÓN!$T963=Lists!$S$5,OFFSET(U963,0,COUNTA(V963:W963)),IF(FORMULACIÓN!$T963=Lists!$S$6,AVERAGE(V963:W963),""))))),"")</f>
        <v/>
      </c>
      <c r="Y963" s="20" t="str">
        <f ca="1">IF($R963=Lists!$R$3,TEXT(FORMULACIÓN!X963,"00,00%"),IF(FORMULACIÓN!X963=0,0,TEXT(FORMULACIÓN!X963,"##.###")))</f>
        <v/>
      </c>
      <c r="Z963" s="93"/>
      <c r="AA963" s="94"/>
      <c r="AB963" s="95"/>
      <c r="AC963" s="95"/>
      <c r="AD963" s="95"/>
      <c r="AE963" s="95"/>
      <c r="AF963" s="95"/>
      <c r="AG963" s="95"/>
      <c r="AH963" s="95"/>
      <c r="AI963" s="95"/>
      <c r="AJ963" s="95"/>
      <c r="AK963" s="95"/>
      <c r="AL963" s="95"/>
      <c r="AM963" s="95"/>
      <c r="AN963" s="1"/>
      <c r="BW963" s="1"/>
    </row>
    <row r="964" spans="1:75" s="32" customFormat="1" ht="15.6" hidden="1">
      <c r="A964" s="20" t="str">
        <f t="shared" si="14"/>
        <v/>
      </c>
      <c r="B964" s="153"/>
      <c r="C964" s="21"/>
      <c r="D964" s="20" t="str">
        <f>IFERROR(VLOOKUP(FORMULACIÓN!C964,Lists!$A$2:$B$6,2,FALSE),"")</f>
        <v/>
      </c>
      <c r="E964" s="21"/>
      <c r="F964" s="21"/>
      <c r="G964" s="21"/>
      <c r="H964" s="21"/>
      <c r="I964" s="47"/>
      <c r="J964" s="104"/>
      <c r="K964" s="47"/>
      <c r="L964" s="21"/>
      <c r="M964" s="125"/>
      <c r="N964" s="24"/>
      <c r="O964" s="21"/>
      <c r="P964" s="21"/>
      <c r="Q964" s="21"/>
      <c r="R964" s="21"/>
      <c r="S964" s="21"/>
      <c r="T964" s="21"/>
      <c r="U964" s="21"/>
      <c r="V964" s="21"/>
      <c r="W964" s="21"/>
      <c r="X964" s="21" t="str">
        <f ca="1">IFERROR(IF($T964=Lists!$S$2,SUM(FORMULACIÓN!U964:W964),IF(FORMULACIÓN!$T964=Lists!$S$3,SUM(FORMULACIÓN!V964:W964),IF(FORMULACIÓN!$T964=Lists!$S$4,AVERAGE(FORMULACIÓN!V964:W964),IF(FORMULACIÓN!$T964=Lists!$S$5,OFFSET(U964,0,COUNTA(V964:W964)),IF(FORMULACIÓN!$T964=Lists!$S$6,AVERAGE(V964:W964),""))))),"")</f>
        <v/>
      </c>
      <c r="Y964" s="20" t="str">
        <f ca="1">IF($R964=Lists!$R$3,TEXT(FORMULACIÓN!X964,"00,00%"),IF(FORMULACIÓN!X964=0,0,TEXT(FORMULACIÓN!X964,"##.###")))</f>
        <v/>
      </c>
      <c r="Z964" s="93"/>
      <c r="AA964" s="94"/>
      <c r="AB964" s="95"/>
      <c r="AC964" s="95"/>
      <c r="AD964" s="95"/>
      <c r="AE964" s="95"/>
      <c r="AF964" s="95"/>
      <c r="AG964" s="95"/>
      <c r="AH964" s="95"/>
      <c r="AI964" s="95"/>
      <c r="AJ964" s="95"/>
      <c r="AK964" s="95"/>
      <c r="AL964" s="95"/>
      <c r="AM964" s="95"/>
      <c r="AN964" s="1"/>
      <c r="BW964" s="1"/>
    </row>
    <row r="965" spans="1:75" s="32" customFormat="1" ht="15.6" hidden="1">
      <c r="A965" s="20" t="str">
        <f t="shared" si="14"/>
        <v/>
      </c>
      <c r="B965" s="153"/>
      <c r="C965" s="21"/>
      <c r="D965" s="20" t="str">
        <f>IFERROR(VLOOKUP(FORMULACIÓN!C965,Lists!$A$2:$B$6,2,FALSE),"")</f>
        <v/>
      </c>
      <c r="E965" s="21"/>
      <c r="F965" s="21"/>
      <c r="G965" s="21"/>
      <c r="H965" s="21"/>
      <c r="I965" s="47"/>
      <c r="J965" s="104"/>
      <c r="K965" s="47"/>
      <c r="L965" s="21"/>
      <c r="M965" s="125"/>
      <c r="N965" s="24"/>
      <c r="O965" s="21"/>
      <c r="P965" s="21"/>
      <c r="Q965" s="21"/>
      <c r="R965" s="21"/>
      <c r="S965" s="21"/>
      <c r="T965" s="21"/>
      <c r="U965" s="21"/>
      <c r="V965" s="21"/>
      <c r="W965" s="21"/>
      <c r="X965" s="21" t="str">
        <f ca="1">IFERROR(IF($T965=Lists!$S$2,SUM(FORMULACIÓN!U965:W965),IF(FORMULACIÓN!$T965=Lists!$S$3,SUM(FORMULACIÓN!V965:W965),IF(FORMULACIÓN!$T965=Lists!$S$4,AVERAGE(FORMULACIÓN!V965:W965),IF(FORMULACIÓN!$T965=Lists!$S$5,OFFSET(U965,0,COUNTA(V965:W965)),IF(FORMULACIÓN!$T965=Lists!$S$6,AVERAGE(V965:W965),""))))),"")</f>
        <v/>
      </c>
      <c r="Y965" s="20" t="str">
        <f ca="1">IF($R965=Lists!$R$3,TEXT(FORMULACIÓN!X965,"00,00%"),IF(FORMULACIÓN!X965=0,0,TEXT(FORMULACIÓN!X965,"##.###")))</f>
        <v/>
      </c>
      <c r="Z965" s="93"/>
      <c r="AA965" s="94"/>
      <c r="AB965" s="95"/>
      <c r="AC965" s="95"/>
      <c r="AD965" s="95"/>
      <c r="AE965" s="95"/>
      <c r="AF965" s="95"/>
      <c r="AG965" s="95"/>
      <c r="AH965" s="95"/>
      <c r="AI965" s="95"/>
      <c r="AJ965" s="95"/>
      <c r="AK965" s="95"/>
      <c r="AL965" s="95"/>
      <c r="AM965" s="95"/>
      <c r="AN965" s="1"/>
      <c r="BW965" s="1"/>
    </row>
    <row r="966" spans="1:75" s="32" customFormat="1" ht="15.6" hidden="1">
      <c r="A966" s="20" t="str">
        <f t="shared" si="14"/>
        <v/>
      </c>
      <c r="B966" s="153"/>
      <c r="C966" s="21"/>
      <c r="D966" s="20" t="str">
        <f>IFERROR(VLOOKUP(FORMULACIÓN!C966,Lists!$A$2:$B$6,2,FALSE),"")</f>
        <v/>
      </c>
      <c r="E966" s="21"/>
      <c r="F966" s="21"/>
      <c r="G966" s="21"/>
      <c r="H966" s="21"/>
      <c r="I966" s="47"/>
      <c r="J966" s="104"/>
      <c r="K966" s="47"/>
      <c r="L966" s="21"/>
      <c r="M966" s="125"/>
      <c r="N966" s="24"/>
      <c r="O966" s="21"/>
      <c r="P966" s="21"/>
      <c r="Q966" s="21"/>
      <c r="R966" s="21"/>
      <c r="S966" s="21"/>
      <c r="T966" s="21"/>
      <c r="U966" s="21"/>
      <c r="V966" s="21"/>
      <c r="W966" s="21"/>
      <c r="X966" s="21" t="str">
        <f ca="1">IFERROR(IF($T966=Lists!$S$2,SUM(FORMULACIÓN!U966:W966),IF(FORMULACIÓN!$T966=Lists!$S$3,SUM(FORMULACIÓN!V966:W966),IF(FORMULACIÓN!$T966=Lists!$S$4,AVERAGE(FORMULACIÓN!V966:W966),IF(FORMULACIÓN!$T966=Lists!$S$5,OFFSET(U966,0,COUNTA(V966:W966)),IF(FORMULACIÓN!$T966=Lists!$S$6,AVERAGE(V966:W966),""))))),"")</f>
        <v/>
      </c>
      <c r="Y966" s="20" t="str">
        <f ca="1">IF($R966=Lists!$R$3,TEXT(FORMULACIÓN!X966,"00,00%"),IF(FORMULACIÓN!X966=0,0,TEXT(FORMULACIÓN!X966,"##.###")))</f>
        <v/>
      </c>
      <c r="Z966" s="93"/>
      <c r="AA966" s="94"/>
      <c r="AB966" s="95"/>
      <c r="AC966" s="95"/>
      <c r="AD966" s="95"/>
      <c r="AE966" s="95"/>
      <c r="AF966" s="95"/>
      <c r="AG966" s="95"/>
      <c r="AH966" s="95"/>
      <c r="AI966" s="95"/>
      <c r="AJ966" s="95"/>
      <c r="AK966" s="95"/>
      <c r="AL966" s="95"/>
      <c r="AM966" s="95"/>
      <c r="AN966" s="1"/>
      <c r="BW966" s="1"/>
    </row>
    <row r="967" spans="1:75" s="32" customFormat="1" ht="15.6" hidden="1">
      <c r="A967" s="20" t="str">
        <f t="shared" si="14"/>
        <v/>
      </c>
      <c r="B967" s="153"/>
      <c r="C967" s="21"/>
      <c r="D967" s="20" t="str">
        <f>IFERROR(VLOOKUP(FORMULACIÓN!C967,Lists!$A$2:$B$6,2,FALSE),"")</f>
        <v/>
      </c>
      <c r="E967" s="21"/>
      <c r="F967" s="21"/>
      <c r="G967" s="21"/>
      <c r="H967" s="21"/>
      <c r="I967" s="47"/>
      <c r="J967" s="104"/>
      <c r="K967" s="47"/>
      <c r="L967" s="21"/>
      <c r="M967" s="125"/>
      <c r="N967" s="24"/>
      <c r="O967" s="21"/>
      <c r="P967" s="21"/>
      <c r="Q967" s="21"/>
      <c r="R967" s="21"/>
      <c r="S967" s="21"/>
      <c r="T967" s="21"/>
      <c r="U967" s="21"/>
      <c r="V967" s="21"/>
      <c r="W967" s="21"/>
      <c r="X967" s="21" t="str">
        <f ca="1">IFERROR(IF($T967=Lists!$S$2,SUM(FORMULACIÓN!U967:W967),IF(FORMULACIÓN!$T967=Lists!$S$3,SUM(FORMULACIÓN!V967:W967),IF(FORMULACIÓN!$T967=Lists!$S$4,AVERAGE(FORMULACIÓN!V967:W967),IF(FORMULACIÓN!$T967=Lists!$S$5,OFFSET(U967,0,COUNTA(V967:W967)),IF(FORMULACIÓN!$T967=Lists!$S$6,AVERAGE(V967:W967),""))))),"")</f>
        <v/>
      </c>
      <c r="Y967" s="20" t="str">
        <f ca="1">IF($R967=Lists!$R$3,TEXT(FORMULACIÓN!X967,"00,00%"),IF(FORMULACIÓN!X967=0,0,TEXT(FORMULACIÓN!X967,"##.###")))</f>
        <v/>
      </c>
      <c r="Z967" s="93"/>
      <c r="AA967" s="94"/>
      <c r="AB967" s="95"/>
      <c r="AC967" s="95"/>
      <c r="AD967" s="95"/>
      <c r="AE967" s="95"/>
      <c r="AF967" s="95"/>
      <c r="AG967" s="95"/>
      <c r="AH967" s="95"/>
      <c r="AI967" s="95"/>
      <c r="AJ967" s="95"/>
      <c r="AK967" s="95"/>
      <c r="AL967" s="95"/>
      <c r="AM967" s="95"/>
      <c r="AN967" s="1"/>
      <c r="BW967" s="1"/>
    </row>
    <row r="968" spans="1:75" s="32" customFormat="1" ht="15.6" hidden="1">
      <c r="A968" s="20" t="str">
        <f t="shared" si="14"/>
        <v/>
      </c>
      <c r="B968" s="153"/>
      <c r="C968" s="21"/>
      <c r="D968" s="20" t="str">
        <f>IFERROR(VLOOKUP(FORMULACIÓN!C968,Lists!$A$2:$B$6,2,FALSE),"")</f>
        <v/>
      </c>
      <c r="E968" s="21"/>
      <c r="F968" s="21"/>
      <c r="G968" s="21"/>
      <c r="H968" s="21"/>
      <c r="I968" s="47"/>
      <c r="J968" s="104"/>
      <c r="K968" s="47"/>
      <c r="L968" s="21"/>
      <c r="M968" s="125"/>
      <c r="N968" s="24"/>
      <c r="O968" s="21"/>
      <c r="P968" s="21"/>
      <c r="Q968" s="21"/>
      <c r="R968" s="21"/>
      <c r="S968" s="21"/>
      <c r="T968" s="21"/>
      <c r="U968" s="21"/>
      <c r="V968" s="21"/>
      <c r="W968" s="21"/>
      <c r="X968" s="21" t="str">
        <f ca="1">IFERROR(IF($T968=Lists!$S$2,SUM(FORMULACIÓN!U968:W968),IF(FORMULACIÓN!$T968=Lists!$S$3,SUM(FORMULACIÓN!V968:W968),IF(FORMULACIÓN!$T968=Lists!$S$4,AVERAGE(FORMULACIÓN!V968:W968),IF(FORMULACIÓN!$T968=Lists!$S$5,OFFSET(U968,0,COUNTA(V968:W968)),IF(FORMULACIÓN!$T968=Lists!$S$6,AVERAGE(V968:W968),""))))),"")</f>
        <v/>
      </c>
      <c r="Y968" s="20" t="str">
        <f ca="1">IF($R968=Lists!$R$3,TEXT(FORMULACIÓN!X968,"00,00%"),IF(FORMULACIÓN!X968=0,0,TEXT(FORMULACIÓN!X968,"##.###")))</f>
        <v/>
      </c>
      <c r="Z968" s="93"/>
      <c r="AA968" s="94"/>
      <c r="AB968" s="95"/>
      <c r="AC968" s="95"/>
      <c r="AD968" s="95"/>
      <c r="AE968" s="95"/>
      <c r="AF968" s="95"/>
      <c r="AG968" s="95"/>
      <c r="AH968" s="95"/>
      <c r="AI968" s="95"/>
      <c r="AJ968" s="95"/>
      <c r="AK968" s="95"/>
      <c r="AL968" s="95"/>
      <c r="AM968" s="95"/>
      <c r="AN968" s="1"/>
      <c r="BW968" s="1"/>
    </row>
    <row r="969" spans="1:75" s="32" customFormat="1" ht="15.6" hidden="1">
      <c r="A969" s="20" t="str">
        <f t="shared" si="14"/>
        <v/>
      </c>
      <c r="B969" s="153"/>
      <c r="C969" s="21"/>
      <c r="D969" s="20" t="str">
        <f>IFERROR(VLOOKUP(FORMULACIÓN!C969,Lists!$A$2:$B$6,2,FALSE),"")</f>
        <v/>
      </c>
      <c r="E969" s="21"/>
      <c r="F969" s="21"/>
      <c r="G969" s="21"/>
      <c r="H969" s="21"/>
      <c r="I969" s="47"/>
      <c r="J969" s="104"/>
      <c r="K969" s="47"/>
      <c r="L969" s="21"/>
      <c r="M969" s="125"/>
      <c r="N969" s="24"/>
      <c r="O969" s="21"/>
      <c r="P969" s="21"/>
      <c r="Q969" s="21"/>
      <c r="R969" s="21"/>
      <c r="S969" s="21"/>
      <c r="T969" s="21"/>
      <c r="U969" s="21"/>
      <c r="V969" s="21"/>
      <c r="W969" s="21"/>
      <c r="X969" s="21" t="str">
        <f ca="1">IFERROR(IF($T969=Lists!$S$2,SUM(FORMULACIÓN!U969:W969),IF(FORMULACIÓN!$T969=Lists!$S$3,SUM(FORMULACIÓN!V969:W969),IF(FORMULACIÓN!$T969=Lists!$S$4,AVERAGE(FORMULACIÓN!V969:W969),IF(FORMULACIÓN!$T969=Lists!$S$5,OFFSET(U969,0,COUNTA(V969:W969)),IF(FORMULACIÓN!$T969=Lists!$S$6,AVERAGE(V969:W969),""))))),"")</f>
        <v/>
      </c>
      <c r="Y969" s="20" t="str">
        <f ca="1">IF($R969=Lists!$R$3,TEXT(FORMULACIÓN!X969,"00,00%"),IF(FORMULACIÓN!X969=0,0,TEXT(FORMULACIÓN!X969,"##.###")))</f>
        <v/>
      </c>
      <c r="Z969" s="93"/>
      <c r="AA969" s="94"/>
      <c r="AB969" s="95"/>
      <c r="AC969" s="95"/>
      <c r="AD969" s="95"/>
      <c r="AE969" s="95"/>
      <c r="AF969" s="95"/>
      <c r="AG969" s="95"/>
      <c r="AH969" s="95"/>
      <c r="AI969" s="95"/>
      <c r="AJ969" s="95"/>
      <c r="AK969" s="95"/>
      <c r="AL969" s="95"/>
      <c r="AM969" s="95"/>
      <c r="AN969" s="1"/>
      <c r="BW969" s="1"/>
    </row>
    <row r="970" spans="1:75" s="32" customFormat="1" ht="15.6" hidden="1">
      <c r="A970" s="20" t="str">
        <f t="shared" si="14"/>
        <v/>
      </c>
      <c r="B970" s="153"/>
      <c r="C970" s="21"/>
      <c r="D970" s="20" t="str">
        <f>IFERROR(VLOOKUP(FORMULACIÓN!C970,Lists!$A$2:$B$6,2,FALSE),"")</f>
        <v/>
      </c>
      <c r="E970" s="21"/>
      <c r="F970" s="21"/>
      <c r="G970" s="21"/>
      <c r="H970" s="21"/>
      <c r="I970" s="47"/>
      <c r="J970" s="104"/>
      <c r="K970" s="47"/>
      <c r="L970" s="21"/>
      <c r="M970" s="125"/>
      <c r="N970" s="24"/>
      <c r="O970" s="21"/>
      <c r="P970" s="21"/>
      <c r="Q970" s="21"/>
      <c r="R970" s="21"/>
      <c r="S970" s="21"/>
      <c r="T970" s="21"/>
      <c r="U970" s="21"/>
      <c r="V970" s="21"/>
      <c r="W970" s="21"/>
      <c r="X970" s="21" t="str">
        <f ca="1">IFERROR(IF($T970=Lists!$S$2,SUM(FORMULACIÓN!U970:W970),IF(FORMULACIÓN!$T970=Lists!$S$3,SUM(FORMULACIÓN!V970:W970),IF(FORMULACIÓN!$T970=Lists!$S$4,AVERAGE(FORMULACIÓN!V970:W970),IF(FORMULACIÓN!$T970=Lists!$S$5,OFFSET(U970,0,COUNTA(V970:W970)),IF(FORMULACIÓN!$T970=Lists!$S$6,AVERAGE(V970:W970),""))))),"")</f>
        <v/>
      </c>
      <c r="Y970" s="20" t="str">
        <f ca="1">IF($R970=Lists!$R$3,TEXT(FORMULACIÓN!X970,"00,00%"),IF(FORMULACIÓN!X970=0,0,TEXT(FORMULACIÓN!X970,"##.###")))</f>
        <v/>
      </c>
      <c r="Z970" s="93"/>
      <c r="AA970" s="94"/>
      <c r="AB970" s="95"/>
      <c r="AC970" s="95"/>
      <c r="AD970" s="95"/>
      <c r="AE970" s="95"/>
      <c r="AF970" s="95"/>
      <c r="AG970" s="95"/>
      <c r="AH970" s="95"/>
      <c r="AI970" s="95"/>
      <c r="AJ970" s="95"/>
      <c r="AK970" s="95"/>
      <c r="AL970" s="95"/>
      <c r="AM970" s="95"/>
      <c r="AN970" s="1"/>
      <c r="BW970" s="1"/>
    </row>
    <row r="971" spans="1:75" s="32" customFormat="1" ht="15.6" hidden="1">
      <c r="A971" s="20" t="str">
        <f t="shared" si="14"/>
        <v/>
      </c>
      <c r="B971" s="153"/>
      <c r="C971" s="21"/>
      <c r="D971" s="20" t="str">
        <f>IFERROR(VLOOKUP(FORMULACIÓN!C971,Lists!$A$2:$B$6,2,FALSE),"")</f>
        <v/>
      </c>
      <c r="E971" s="21"/>
      <c r="F971" s="21"/>
      <c r="G971" s="21"/>
      <c r="H971" s="21"/>
      <c r="I971" s="47"/>
      <c r="J971" s="104"/>
      <c r="K971" s="47"/>
      <c r="L971" s="21"/>
      <c r="M971" s="125"/>
      <c r="N971" s="24"/>
      <c r="O971" s="21"/>
      <c r="P971" s="21"/>
      <c r="Q971" s="21"/>
      <c r="R971" s="21"/>
      <c r="S971" s="21"/>
      <c r="T971" s="21"/>
      <c r="U971" s="21"/>
      <c r="V971" s="21"/>
      <c r="W971" s="21"/>
      <c r="X971" s="21" t="str">
        <f ca="1">IFERROR(IF($T971=Lists!$S$2,SUM(FORMULACIÓN!U971:W971),IF(FORMULACIÓN!$T971=Lists!$S$3,SUM(FORMULACIÓN!V971:W971),IF(FORMULACIÓN!$T971=Lists!$S$4,AVERAGE(FORMULACIÓN!V971:W971),IF(FORMULACIÓN!$T971=Lists!$S$5,OFFSET(U971,0,COUNTA(V971:W971)),IF(FORMULACIÓN!$T971=Lists!$S$6,AVERAGE(V971:W971),""))))),"")</f>
        <v/>
      </c>
      <c r="Y971" s="20" t="str">
        <f ca="1">IF($R971=Lists!$R$3,TEXT(FORMULACIÓN!X971,"00,00%"),IF(FORMULACIÓN!X971=0,0,TEXT(FORMULACIÓN!X971,"##.###")))</f>
        <v/>
      </c>
      <c r="Z971" s="93"/>
      <c r="AA971" s="94"/>
      <c r="AB971" s="95"/>
      <c r="AC971" s="95"/>
      <c r="AD971" s="95"/>
      <c r="AE971" s="95"/>
      <c r="AF971" s="95"/>
      <c r="AG971" s="95"/>
      <c r="AH971" s="95"/>
      <c r="AI971" s="95"/>
      <c r="AJ971" s="95"/>
      <c r="AK971" s="95"/>
      <c r="AL971" s="95"/>
      <c r="AM971" s="95"/>
      <c r="AN971" s="1"/>
      <c r="BW971" s="1"/>
    </row>
    <row r="972" spans="1:75" s="32" customFormat="1" ht="15.6" hidden="1">
      <c r="A972" s="20" t="str">
        <f t="shared" ref="A972:A1010" si="15">IF(C972&lt;&gt;"",+A971+1,"")</f>
        <v/>
      </c>
      <c r="B972" s="153"/>
      <c r="C972" s="21"/>
      <c r="D972" s="20" t="str">
        <f>IFERROR(VLOOKUP(FORMULACIÓN!C972,Lists!$A$2:$B$6,2,FALSE),"")</f>
        <v/>
      </c>
      <c r="E972" s="21"/>
      <c r="F972" s="21"/>
      <c r="G972" s="21"/>
      <c r="H972" s="21"/>
      <c r="I972" s="47"/>
      <c r="J972" s="104"/>
      <c r="K972" s="47"/>
      <c r="L972" s="21"/>
      <c r="M972" s="125"/>
      <c r="N972" s="24"/>
      <c r="O972" s="21"/>
      <c r="P972" s="21"/>
      <c r="Q972" s="21"/>
      <c r="R972" s="21"/>
      <c r="S972" s="21"/>
      <c r="T972" s="21"/>
      <c r="U972" s="21"/>
      <c r="V972" s="21"/>
      <c r="W972" s="21"/>
      <c r="X972" s="21" t="str">
        <f ca="1">IFERROR(IF($T972=Lists!$S$2,SUM(FORMULACIÓN!U972:W972),IF(FORMULACIÓN!$T972=Lists!$S$3,SUM(FORMULACIÓN!V972:W972),IF(FORMULACIÓN!$T972=Lists!$S$4,AVERAGE(FORMULACIÓN!V972:W972),IF(FORMULACIÓN!$T972=Lists!$S$5,OFFSET(U972,0,COUNTA(V972:W972)),IF(FORMULACIÓN!$T972=Lists!$S$6,AVERAGE(V972:W972),""))))),"")</f>
        <v/>
      </c>
      <c r="Y972" s="20" t="str">
        <f ca="1">IF($R972=Lists!$R$3,TEXT(FORMULACIÓN!X972,"00,00%"),IF(FORMULACIÓN!X972=0,0,TEXT(FORMULACIÓN!X972,"##.###")))</f>
        <v/>
      </c>
      <c r="Z972" s="93"/>
      <c r="AA972" s="94"/>
      <c r="AB972" s="95"/>
      <c r="AC972" s="95"/>
      <c r="AD972" s="95"/>
      <c r="AE972" s="95"/>
      <c r="AF972" s="95"/>
      <c r="AG972" s="95"/>
      <c r="AH972" s="95"/>
      <c r="AI972" s="95"/>
      <c r="AJ972" s="95"/>
      <c r="AK972" s="95"/>
      <c r="AL972" s="95"/>
      <c r="AM972" s="95"/>
      <c r="AN972" s="1"/>
      <c r="BW972" s="1"/>
    </row>
    <row r="973" spans="1:75" s="32" customFormat="1" ht="15.6" hidden="1">
      <c r="A973" s="20" t="str">
        <f t="shared" si="15"/>
        <v/>
      </c>
      <c r="B973" s="153"/>
      <c r="C973" s="21"/>
      <c r="D973" s="20" t="str">
        <f>IFERROR(VLOOKUP(FORMULACIÓN!C973,Lists!$A$2:$B$6,2,FALSE),"")</f>
        <v/>
      </c>
      <c r="E973" s="21"/>
      <c r="F973" s="21"/>
      <c r="G973" s="21"/>
      <c r="H973" s="21"/>
      <c r="I973" s="47"/>
      <c r="J973" s="104"/>
      <c r="K973" s="47"/>
      <c r="L973" s="21"/>
      <c r="M973" s="125"/>
      <c r="N973" s="24"/>
      <c r="O973" s="21"/>
      <c r="P973" s="21"/>
      <c r="Q973" s="21"/>
      <c r="R973" s="21"/>
      <c r="S973" s="21"/>
      <c r="T973" s="21"/>
      <c r="U973" s="21"/>
      <c r="V973" s="21"/>
      <c r="W973" s="21"/>
      <c r="X973" s="21" t="str">
        <f ca="1">IFERROR(IF($T973=Lists!$S$2,SUM(FORMULACIÓN!U973:W973),IF(FORMULACIÓN!$T973=Lists!$S$3,SUM(FORMULACIÓN!V973:W973),IF(FORMULACIÓN!$T973=Lists!$S$4,AVERAGE(FORMULACIÓN!V973:W973),IF(FORMULACIÓN!$T973=Lists!$S$5,OFFSET(U973,0,COUNTA(V973:W973)),IF(FORMULACIÓN!$T973=Lists!$S$6,AVERAGE(V973:W973),""))))),"")</f>
        <v/>
      </c>
      <c r="Y973" s="20" t="str">
        <f ca="1">IF($R973=Lists!$R$3,TEXT(FORMULACIÓN!X973,"00,00%"),IF(FORMULACIÓN!X973=0,0,TEXT(FORMULACIÓN!X973,"##.###")))</f>
        <v/>
      </c>
      <c r="Z973" s="93"/>
      <c r="AA973" s="94"/>
      <c r="AB973" s="95"/>
      <c r="AC973" s="95"/>
      <c r="AD973" s="95"/>
      <c r="AE973" s="95"/>
      <c r="AF973" s="95"/>
      <c r="AG973" s="95"/>
      <c r="AH973" s="95"/>
      <c r="AI973" s="95"/>
      <c r="AJ973" s="95"/>
      <c r="AK973" s="95"/>
      <c r="AL973" s="95"/>
      <c r="AM973" s="95"/>
      <c r="AN973" s="1"/>
      <c r="BW973" s="1"/>
    </row>
    <row r="974" spans="1:75" s="32" customFormat="1" ht="15.6" hidden="1">
      <c r="A974" s="20" t="str">
        <f t="shared" si="15"/>
        <v/>
      </c>
      <c r="B974" s="153"/>
      <c r="C974" s="21"/>
      <c r="D974" s="20" t="str">
        <f>IFERROR(VLOOKUP(FORMULACIÓN!C974,Lists!$A$2:$B$6,2,FALSE),"")</f>
        <v/>
      </c>
      <c r="E974" s="21"/>
      <c r="F974" s="21"/>
      <c r="G974" s="21"/>
      <c r="H974" s="21"/>
      <c r="I974" s="47"/>
      <c r="J974" s="104"/>
      <c r="K974" s="47"/>
      <c r="L974" s="21"/>
      <c r="M974" s="125"/>
      <c r="N974" s="24"/>
      <c r="O974" s="21"/>
      <c r="P974" s="21"/>
      <c r="Q974" s="21"/>
      <c r="R974" s="21"/>
      <c r="S974" s="21"/>
      <c r="T974" s="21"/>
      <c r="U974" s="21"/>
      <c r="V974" s="21"/>
      <c r="W974" s="21"/>
      <c r="X974" s="21" t="str">
        <f ca="1">IFERROR(IF($T974=Lists!$S$2,SUM(FORMULACIÓN!U974:W974),IF(FORMULACIÓN!$T974=Lists!$S$3,SUM(FORMULACIÓN!V974:W974),IF(FORMULACIÓN!$T974=Lists!$S$4,AVERAGE(FORMULACIÓN!V974:W974),IF(FORMULACIÓN!$T974=Lists!$S$5,OFFSET(U974,0,COUNTA(V974:W974)),IF(FORMULACIÓN!$T974=Lists!$S$6,AVERAGE(V974:W974),""))))),"")</f>
        <v/>
      </c>
      <c r="Y974" s="20" t="str">
        <f ca="1">IF($R974=Lists!$R$3,TEXT(FORMULACIÓN!X974,"00,00%"),IF(FORMULACIÓN!X974=0,0,TEXT(FORMULACIÓN!X974,"##.###")))</f>
        <v/>
      </c>
      <c r="Z974" s="93"/>
      <c r="AA974" s="94"/>
      <c r="AB974" s="95"/>
      <c r="AC974" s="95"/>
      <c r="AD974" s="95"/>
      <c r="AE974" s="95"/>
      <c r="AF974" s="95"/>
      <c r="AG974" s="95"/>
      <c r="AH974" s="95"/>
      <c r="AI974" s="95"/>
      <c r="AJ974" s="95"/>
      <c r="AK974" s="95"/>
      <c r="AL974" s="95"/>
      <c r="AM974" s="95"/>
      <c r="AN974" s="1"/>
      <c r="BW974" s="1"/>
    </row>
    <row r="975" spans="1:75" s="32" customFormat="1" ht="15.6" hidden="1">
      <c r="A975" s="20" t="str">
        <f t="shared" si="15"/>
        <v/>
      </c>
      <c r="B975" s="153"/>
      <c r="C975" s="21"/>
      <c r="D975" s="20" t="str">
        <f>IFERROR(VLOOKUP(FORMULACIÓN!C975,Lists!$A$2:$B$6,2,FALSE),"")</f>
        <v/>
      </c>
      <c r="E975" s="21"/>
      <c r="F975" s="21"/>
      <c r="G975" s="21"/>
      <c r="H975" s="21"/>
      <c r="I975" s="47"/>
      <c r="J975" s="104"/>
      <c r="K975" s="47"/>
      <c r="L975" s="21"/>
      <c r="M975" s="125"/>
      <c r="N975" s="24"/>
      <c r="O975" s="21"/>
      <c r="P975" s="21"/>
      <c r="Q975" s="21"/>
      <c r="R975" s="21"/>
      <c r="S975" s="21"/>
      <c r="T975" s="21"/>
      <c r="U975" s="21"/>
      <c r="V975" s="21"/>
      <c r="W975" s="21"/>
      <c r="X975" s="21" t="str">
        <f ca="1">IFERROR(IF($T975=Lists!$S$2,SUM(FORMULACIÓN!U975:W975),IF(FORMULACIÓN!$T975=Lists!$S$3,SUM(FORMULACIÓN!V975:W975),IF(FORMULACIÓN!$T975=Lists!$S$4,AVERAGE(FORMULACIÓN!V975:W975),IF(FORMULACIÓN!$T975=Lists!$S$5,OFFSET(U975,0,COUNTA(V975:W975)),IF(FORMULACIÓN!$T975=Lists!$S$6,AVERAGE(V975:W975),""))))),"")</f>
        <v/>
      </c>
      <c r="Y975" s="20" t="str">
        <f ca="1">IF($R975=Lists!$R$3,TEXT(FORMULACIÓN!X975,"00,00%"),IF(FORMULACIÓN!X975=0,0,TEXT(FORMULACIÓN!X975,"##.###")))</f>
        <v/>
      </c>
      <c r="Z975" s="93"/>
      <c r="AA975" s="94"/>
      <c r="AB975" s="95"/>
      <c r="AC975" s="95"/>
      <c r="AD975" s="95"/>
      <c r="AE975" s="95"/>
      <c r="AF975" s="95"/>
      <c r="AG975" s="95"/>
      <c r="AH975" s="95"/>
      <c r="AI975" s="95"/>
      <c r="AJ975" s="95"/>
      <c r="AK975" s="95"/>
      <c r="AL975" s="95"/>
      <c r="AM975" s="95"/>
      <c r="AN975" s="1"/>
      <c r="BW975" s="1"/>
    </row>
    <row r="976" spans="1:75" s="32" customFormat="1" ht="15.6" hidden="1">
      <c r="A976" s="20" t="str">
        <f t="shared" si="15"/>
        <v/>
      </c>
      <c r="B976" s="153"/>
      <c r="C976" s="21"/>
      <c r="D976" s="20" t="str">
        <f>IFERROR(VLOOKUP(FORMULACIÓN!C976,Lists!$A$2:$B$6,2,FALSE),"")</f>
        <v/>
      </c>
      <c r="E976" s="21"/>
      <c r="F976" s="21"/>
      <c r="G976" s="21"/>
      <c r="H976" s="21"/>
      <c r="I976" s="47"/>
      <c r="J976" s="104"/>
      <c r="K976" s="47"/>
      <c r="L976" s="21"/>
      <c r="M976" s="125"/>
      <c r="N976" s="24"/>
      <c r="O976" s="21"/>
      <c r="P976" s="21"/>
      <c r="Q976" s="21"/>
      <c r="R976" s="21"/>
      <c r="S976" s="21"/>
      <c r="T976" s="21"/>
      <c r="U976" s="21"/>
      <c r="V976" s="21"/>
      <c r="W976" s="21"/>
      <c r="X976" s="21" t="str">
        <f ca="1">IFERROR(IF($T976=Lists!$S$2,SUM(FORMULACIÓN!U976:W976),IF(FORMULACIÓN!$T976=Lists!$S$3,SUM(FORMULACIÓN!V976:W976),IF(FORMULACIÓN!$T976=Lists!$S$4,AVERAGE(FORMULACIÓN!V976:W976),IF(FORMULACIÓN!$T976=Lists!$S$5,OFFSET(U976,0,COUNTA(V976:W976)),IF(FORMULACIÓN!$T976=Lists!$S$6,AVERAGE(V976:W976),""))))),"")</f>
        <v/>
      </c>
      <c r="Y976" s="20" t="str">
        <f ca="1">IF($R976=Lists!$R$3,TEXT(FORMULACIÓN!X976,"00,00%"),IF(FORMULACIÓN!X976=0,0,TEXT(FORMULACIÓN!X976,"##.###")))</f>
        <v/>
      </c>
      <c r="Z976" s="93"/>
      <c r="AA976" s="94"/>
      <c r="AB976" s="95"/>
      <c r="AC976" s="95"/>
      <c r="AD976" s="95"/>
      <c r="AE976" s="95"/>
      <c r="AF976" s="95"/>
      <c r="AG976" s="95"/>
      <c r="AH976" s="95"/>
      <c r="AI976" s="95"/>
      <c r="AJ976" s="95"/>
      <c r="AK976" s="95"/>
      <c r="AL976" s="95"/>
      <c r="AM976" s="95"/>
      <c r="AN976" s="1"/>
      <c r="BW976" s="1"/>
    </row>
    <row r="977" spans="1:75" s="32" customFormat="1" ht="15.6" hidden="1">
      <c r="A977" s="20" t="str">
        <f t="shared" si="15"/>
        <v/>
      </c>
      <c r="B977" s="153"/>
      <c r="C977" s="21"/>
      <c r="D977" s="20" t="str">
        <f>IFERROR(VLOOKUP(FORMULACIÓN!C977,Lists!$A$2:$B$6,2,FALSE),"")</f>
        <v/>
      </c>
      <c r="E977" s="21"/>
      <c r="F977" s="21"/>
      <c r="G977" s="21"/>
      <c r="H977" s="21"/>
      <c r="I977" s="47"/>
      <c r="J977" s="104"/>
      <c r="K977" s="47"/>
      <c r="L977" s="21"/>
      <c r="M977" s="125"/>
      <c r="N977" s="24"/>
      <c r="O977" s="21"/>
      <c r="P977" s="21"/>
      <c r="Q977" s="21"/>
      <c r="R977" s="21"/>
      <c r="S977" s="21"/>
      <c r="T977" s="21"/>
      <c r="U977" s="21"/>
      <c r="V977" s="21"/>
      <c r="W977" s="21"/>
      <c r="X977" s="21" t="str">
        <f ca="1">IFERROR(IF($T977=Lists!$S$2,SUM(FORMULACIÓN!U977:W977),IF(FORMULACIÓN!$T977=Lists!$S$3,SUM(FORMULACIÓN!V977:W977),IF(FORMULACIÓN!$T977=Lists!$S$4,AVERAGE(FORMULACIÓN!V977:W977),IF(FORMULACIÓN!$T977=Lists!$S$5,OFFSET(U977,0,COUNTA(V977:W977)),IF(FORMULACIÓN!$T977=Lists!$S$6,AVERAGE(V977:W977),""))))),"")</f>
        <v/>
      </c>
      <c r="Y977" s="20" t="str">
        <f ca="1">IF($R977=Lists!$R$3,TEXT(FORMULACIÓN!X977,"00,00%"),IF(FORMULACIÓN!X977=0,0,TEXT(FORMULACIÓN!X977,"##.###")))</f>
        <v/>
      </c>
      <c r="Z977" s="93"/>
      <c r="AA977" s="94"/>
      <c r="AB977" s="95"/>
      <c r="AC977" s="95"/>
      <c r="AD977" s="95"/>
      <c r="AE977" s="95"/>
      <c r="AF977" s="95"/>
      <c r="AG977" s="95"/>
      <c r="AH977" s="95"/>
      <c r="AI977" s="95"/>
      <c r="AJ977" s="95"/>
      <c r="AK977" s="95"/>
      <c r="AL977" s="95"/>
      <c r="AM977" s="95"/>
      <c r="AN977" s="1"/>
      <c r="BW977" s="1"/>
    </row>
    <row r="978" spans="1:75" s="32" customFormat="1" ht="15.6" hidden="1">
      <c r="A978" s="20" t="str">
        <f t="shared" si="15"/>
        <v/>
      </c>
      <c r="B978" s="153"/>
      <c r="C978" s="21"/>
      <c r="D978" s="20" t="str">
        <f>IFERROR(VLOOKUP(FORMULACIÓN!C978,Lists!$A$2:$B$6,2,FALSE),"")</f>
        <v/>
      </c>
      <c r="E978" s="21"/>
      <c r="F978" s="21"/>
      <c r="G978" s="21"/>
      <c r="H978" s="21"/>
      <c r="I978" s="47"/>
      <c r="J978" s="104"/>
      <c r="K978" s="47"/>
      <c r="L978" s="21"/>
      <c r="M978" s="125"/>
      <c r="N978" s="24"/>
      <c r="O978" s="21"/>
      <c r="P978" s="21"/>
      <c r="Q978" s="21"/>
      <c r="R978" s="21"/>
      <c r="S978" s="21"/>
      <c r="T978" s="21"/>
      <c r="U978" s="21"/>
      <c r="V978" s="21"/>
      <c r="W978" s="21"/>
      <c r="X978" s="21" t="str">
        <f ca="1">IFERROR(IF($T978=Lists!$S$2,SUM(FORMULACIÓN!U978:W978),IF(FORMULACIÓN!$T978=Lists!$S$3,SUM(FORMULACIÓN!V978:W978),IF(FORMULACIÓN!$T978=Lists!$S$4,AVERAGE(FORMULACIÓN!V978:W978),IF(FORMULACIÓN!$T978=Lists!$S$5,OFFSET(U978,0,COUNTA(V978:W978)),IF(FORMULACIÓN!$T978=Lists!$S$6,AVERAGE(V978:W978),""))))),"")</f>
        <v/>
      </c>
      <c r="Y978" s="20" t="str">
        <f ca="1">IF($R978=Lists!$R$3,TEXT(FORMULACIÓN!X978,"00,00%"),IF(FORMULACIÓN!X978=0,0,TEXT(FORMULACIÓN!X978,"##.###")))</f>
        <v/>
      </c>
      <c r="Z978" s="93"/>
      <c r="AA978" s="94"/>
      <c r="AB978" s="95"/>
      <c r="AC978" s="95"/>
      <c r="AD978" s="95"/>
      <c r="AE978" s="95"/>
      <c r="AF978" s="95"/>
      <c r="AG978" s="95"/>
      <c r="AH978" s="95"/>
      <c r="AI978" s="95"/>
      <c r="AJ978" s="95"/>
      <c r="AK978" s="95"/>
      <c r="AL978" s="95"/>
      <c r="AM978" s="95"/>
      <c r="AN978" s="1"/>
      <c r="BW978" s="1"/>
    </row>
    <row r="979" spans="1:75" s="32" customFormat="1" ht="15.6" hidden="1">
      <c r="A979" s="20" t="str">
        <f t="shared" si="15"/>
        <v/>
      </c>
      <c r="B979" s="153"/>
      <c r="C979" s="21"/>
      <c r="D979" s="20" t="str">
        <f>IFERROR(VLOOKUP(FORMULACIÓN!C979,Lists!$A$2:$B$6,2,FALSE),"")</f>
        <v/>
      </c>
      <c r="E979" s="21"/>
      <c r="F979" s="21"/>
      <c r="G979" s="21"/>
      <c r="H979" s="21"/>
      <c r="I979" s="47"/>
      <c r="J979" s="104"/>
      <c r="K979" s="47"/>
      <c r="L979" s="21"/>
      <c r="M979" s="125"/>
      <c r="N979" s="24"/>
      <c r="O979" s="21"/>
      <c r="P979" s="21"/>
      <c r="Q979" s="21"/>
      <c r="R979" s="21"/>
      <c r="S979" s="21"/>
      <c r="T979" s="21"/>
      <c r="U979" s="21"/>
      <c r="V979" s="21"/>
      <c r="W979" s="21"/>
      <c r="X979" s="21" t="str">
        <f ca="1">IFERROR(IF($T979=Lists!$S$2,SUM(FORMULACIÓN!U979:W979),IF(FORMULACIÓN!$T979=Lists!$S$3,SUM(FORMULACIÓN!V979:W979),IF(FORMULACIÓN!$T979=Lists!$S$4,AVERAGE(FORMULACIÓN!V979:W979),IF(FORMULACIÓN!$T979=Lists!$S$5,OFFSET(U979,0,COUNTA(V979:W979)),IF(FORMULACIÓN!$T979=Lists!$S$6,AVERAGE(V979:W979),""))))),"")</f>
        <v/>
      </c>
      <c r="Y979" s="20" t="str">
        <f ca="1">IF($R979=Lists!$R$3,TEXT(FORMULACIÓN!X979,"00,00%"),IF(FORMULACIÓN!X979=0,0,TEXT(FORMULACIÓN!X979,"##.###")))</f>
        <v/>
      </c>
      <c r="Z979" s="93"/>
      <c r="AA979" s="94"/>
      <c r="AB979" s="95"/>
      <c r="AC979" s="95"/>
      <c r="AD979" s="95"/>
      <c r="AE979" s="95"/>
      <c r="AF979" s="95"/>
      <c r="AG979" s="95"/>
      <c r="AH979" s="95"/>
      <c r="AI979" s="95"/>
      <c r="AJ979" s="95"/>
      <c r="AK979" s="95"/>
      <c r="AL979" s="95"/>
      <c r="AM979" s="95"/>
      <c r="AN979" s="1"/>
      <c r="BW979" s="1"/>
    </row>
    <row r="980" spans="1:75" s="32" customFormat="1" ht="15.6" hidden="1">
      <c r="A980" s="20" t="str">
        <f t="shared" si="15"/>
        <v/>
      </c>
      <c r="B980" s="153"/>
      <c r="C980" s="21"/>
      <c r="D980" s="20" t="str">
        <f>IFERROR(VLOOKUP(FORMULACIÓN!C980,Lists!$A$2:$B$6,2,FALSE),"")</f>
        <v/>
      </c>
      <c r="E980" s="21"/>
      <c r="F980" s="21"/>
      <c r="G980" s="21"/>
      <c r="H980" s="21"/>
      <c r="I980" s="47"/>
      <c r="J980" s="104"/>
      <c r="K980" s="47"/>
      <c r="L980" s="21"/>
      <c r="M980" s="125"/>
      <c r="N980" s="24"/>
      <c r="O980" s="21"/>
      <c r="P980" s="21"/>
      <c r="Q980" s="21"/>
      <c r="R980" s="21"/>
      <c r="S980" s="21"/>
      <c r="T980" s="21"/>
      <c r="U980" s="21"/>
      <c r="V980" s="21"/>
      <c r="W980" s="21"/>
      <c r="X980" s="21" t="str">
        <f ca="1">IFERROR(IF($T980=Lists!$S$2,SUM(FORMULACIÓN!U980:W980),IF(FORMULACIÓN!$T980=Lists!$S$3,SUM(FORMULACIÓN!V980:W980),IF(FORMULACIÓN!$T980=Lists!$S$4,AVERAGE(FORMULACIÓN!V980:W980),IF(FORMULACIÓN!$T980=Lists!$S$5,OFFSET(U980,0,COUNTA(V980:W980)),IF(FORMULACIÓN!$T980=Lists!$S$6,AVERAGE(V980:W980),""))))),"")</f>
        <v/>
      </c>
      <c r="Y980" s="20" t="str">
        <f ca="1">IF($R980=Lists!$R$3,TEXT(FORMULACIÓN!X980,"00,00%"),IF(FORMULACIÓN!X980=0,0,TEXT(FORMULACIÓN!X980,"##.###")))</f>
        <v/>
      </c>
      <c r="Z980" s="93"/>
      <c r="AA980" s="94"/>
      <c r="AB980" s="95"/>
      <c r="AC980" s="95"/>
      <c r="AD980" s="95"/>
      <c r="AE980" s="95"/>
      <c r="AF980" s="95"/>
      <c r="AG980" s="95"/>
      <c r="AH980" s="95"/>
      <c r="AI980" s="95"/>
      <c r="AJ980" s="95"/>
      <c r="AK980" s="95"/>
      <c r="AL980" s="95"/>
      <c r="AM980" s="95"/>
      <c r="AN980" s="1"/>
      <c r="BW980" s="1"/>
    </row>
    <row r="981" spans="1:75" s="32" customFormat="1" ht="15.6" hidden="1">
      <c r="A981" s="20" t="str">
        <f t="shared" si="15"/>
        <v/>
      </c>
      <c r="B981" s="153"/>
      <c r="C981" s="21"/>
      <c r="D981" s="20" t="str">
        <f>IFERROR(VLOOKUP(FORMULACIÓN!C981,Lists!$A$2:$B$6,2,FALSE),"")</f>
        <v/>
      </c>
      <c r="E981" s="21"/>
      <c r="F981" s="21"/>
      <c r="G981" s="21"/>
      <c r="H981" s="21"/>
      <c r="I981" s="47"/>
      <c r="J981" s="104"/>
      <c r="K981" s="47"/>
      <c r="L981" s="21"/>
      <c r="M981" s="125"/>
      <c r="N981" s="24"/>
      <c r="O981" s="21"/>
      <c r="P981" s="21"/>
      <c r="Q981" s="21"/>
      <c r="R981" s="21"/>
      <c r="S981" s="21"/>
      <c r="T981" s="21"/>
      <c r="U981" s="21"/>
      <c r="V981" s="21"/>
      <c r="W981" s="21"/>
      <c r="X981" s="21" t="str">
        <f ca="1">IFERROR(IF($T981=Lists!$S$2,SUM(FORMULACIÓN!U981:W981),IF(FORMULACIÓN!$T981=Lists!$S$3,SUM(FORMULACIÓN!V981:W981),IF(FORMULACIÓN!$T981=Lists!$S$4,AVERAGE(FORMULACIÓN!V981:W981),IF(FORMULACIÓN!$T981=Lists!$S$5,OFFSET(U981,0,COUNTA(V981:W981)),IF(FORMULACIÓN!$T981=Lists!$S$6,AVERAGE(V981:W981),""))))),"")</f>
        <v/>
      </c>
      <c r="Y981" s="20" t="str">
        <f ca="1">IF($R981=Lists!$R$3,TEXT(FORMULACIÓN!X981,"00,00%"),IF(FORMULACIÓN!X981=0,0,TEXT(FORMULACIÓN!X981,"##.###")))</f>
        <v/>
      </c>
      <c r="Z981" s="93"/>
      <c r="AA981" s="94"/>
      <c r="AB981" s="95"/>
      <c r="AC981" s="95"/>
      <c r="AD981" s="95"/>
      <c r="AE981" s="95"/>
      <c r="AF981" s="95"/>
      <c r="AG981" s="95"/>
      <c r="AH981" s="95"/>
      <c r="AI981" s="95"/>
      <c r="AJ981" s="95"/>
      <c r="AK981" s="95"/>
      <c r="AL981" s="95"/>
      <c r="AM981" s="95"/>
      <c r="AN981" s="1"/>
      <c r="BW981" s="1"/>
    </row>
    <row r="982" spans="1:75" s="32" customFormat="1" ht="15.6" hidden="1">
      <c r="A982" s="20" t="str">
        <f t="shared" si="15"/>
        <v/>
      </c>
      <c r="B982" s="153"/>
      <c r="C982" s="21"/>
      <c r="D982" s="20" t="str">
        <f>IFERROR(VLOOKUP(FORMULACIÓN!C982,Lists!$A$2:$B$6,2,FALSE),"")</f>
        <v/>
      </c>
      <c r="E982" s="21"/>
      <c r="F982" s="21"/>
      <c r="G982" s="21"/>
      <c r="H982" s="21"/>
      <c r="I982" s="47"/>
      <c r="J982" s="104"/>
      <c r="K982" s="47"/>
      <c r="L982" s="21"/>
      <c r="M982" s="125"/>
      <c r="N982" s="24"/>
      <c r="O982" s="21"/>
      <c r="P982" s="21"/>
      <c r="Q982" s="21"/>
      <c r="R982" s="21"/>
      <c r="S982" s="21"/>
      <c r="T982" s="21"/>
      <c r="U982" s="21"/>
      <c r="V982" s="21"/>
      <c r="W982" s="21"/>
      <c r="X982" s="21" t="str">
        <f ca="1">IFERROR(IF($T982=Lists!$S$2,SUM(FORMULACIÓN!U982:W982),IF(FORMULACIÓN!$T982=Lists!$S$3,SUM(FORMULACIÓN!V982:W982),IF(FORMULACIÓN!$T982=Lists!$S$4,AVERAGE(FORMULACIÓN!V982:W982),IF(FORMULACIÓN!$T982=Lists!$S$5,OFFSET(U982,0,COUNTA(V982:W982)),IF(FORMULACIÓN!$T982=Lists!$S$6,AVERAGE(V982:W982),""))))),"")</f>
        <v/>
      </c>
      <c r="Y982" s="20" t="str">
        <f ca="1">IF($R982=Lists!$R$3,TEXT(FORMULACIÓN!X982,"00,00%"),IF(FORMULACIÓN!X982=0,0,TEXT(FORMULACIÓN!X982,"##.###")))</f>
        <v/>
      </c>
      <c r="Z982" s="93"/>
      <c r="AA982" s="94"/>
      <c r="AB982" s="95"/>
      <c r="AC982" s="95"/>
      <c r="AD982" s="95"/>
      <c r="AE982" s="95"/>
      <c r="AF982" s="95"/>
      <c r="AG982" s="95"/>
      <c r="AH982" s="95"/>
      <c r="AI982" s="95"/>
      <c r="AJ982" s="95"/>
      <c r="AK982" s="95"/>
      <c r="AL982" s="95"/>
      <c r="AM982" s="95"/>
      <c r="AN982" s="1"/>
      <c r="BW982" s="1"/>
    </row>
    <row r="983" spans="1:75" s="32" customFormat="1" ht="15.6" hidden="1">
      <c r="A983" s="20" t="str">
        <f t="shared" si="15"/>
        <v/>
      </c>
      <c r="B983" s="153"/>
      <c r="C983" s="21"/>
      <c r="D983" s="20" t="str">
        <f>IFERROR(VLOOKUP(FORMULACIÓN!C983,Lists!$A$2:$B$6,2,FALSE),"")</f>
        <v/>
      </c>
      <c r="E983" s="21"/>
      <c r="F983" s="21"/>
      <c r="G983" s="21"/>
      <c r="H983" s="21"/>
      <c r="I983" s="47"/>
      <c r="J983" s="104"/>
      <c r="K983" s="47"/>
      <c r="L983" s="21"/>
      <c r="M983" s="125"/>
      <c r="N983" s="24"/>
      <c r="O983" s="21"/>
      <c r="P983" s="21"/>
      <c r="Q983" s="21"/>
      <c r="R983" s="21"/>
      <c r="S983" s="21"/>
      <c r="T983" s="21"/>
      <c r="U983" s="21"/>
      <c r="V983" s="21"/>
      <c r="W983" s="21"/>
      <c r="X983" s="21" t="str">
        <f ca="1">IFERROR(IF($T983=Lists!$S$2,SUM(FORMULACIÓN!U983:W983),IF(FORMULACIÓN!$T983=Lists!$S$3,SUM(FORMULACIÓN!V983:W983),IF(FORMULACIÓN!$T983=Lists!$S$4,AVERAGE(FORMULACIÓN!V983:W983),IF(FORMULACIÓN!$T983=Lists!$S$5,OFFSET(U983,0,COUNTA(V983:W983)),IF(FORMULACIÓN!$T983=Lists!$S$6,AVERAGE(V983:W983),""))))),"")</f>
        <v/>
      </c>
      <c r="Y983" s="20" t="str">
        <f ca="1">IF($R983=Lists!$R$3,TEXT(FORMULACIÓN!X983,"00,00%"),IF(FORMULACIÓN!X983=0,0,TEXT(FORMULACIÓN!X983,"##.###")))</f>
        <v/>
      </c>
      <c r="Z983" s="93"/>
      <c r="AA983" s="94"/>
      <c r="AB983" s="95"/>
      <c r="AC983" s="95"/>
      <c r="AD983" s="95"/>
      <c r="AE983" s="95"/>
      <c r="AF983" s="95"/>
      <c r="AG983" s="95"/>
      <c r="AH983" s="95"/>
      <c r="AI983" s="95"/>
      <c r="AJ983" s="95"/>
      <c r="AK983" s="95"/>
      <c r="AL983" s="95"/>
      <c r="AM983" s="95"/>
      <c r="AN983" s="1"/>
      <c r="BW983" s="1"/>
    </row>
    <row r="984" spans="1:75" s="32" customFormat="1" ht="15.6" hidden="1">
      <c r="A984" s="20" t="str">
        <f t="shared" si="15"/>
        <v/>
      </c>
      <c r="B984" s="153"/>
      <c r="C984" s="21"/>
      <c r="D984" s="20" t="str">
        <f>IFERROR(VLOOKUP(FORMULACIÓN!C984,Lists!$A$2:$B$6,2,FALSE),"")</f>
        <v/>
      </c>
      <c r="E984" s="21"/>
      <c r="F984" s="21"/>
      <c r="G984" s="21"/>
      <c r="H984" s="21"/>
      <c r="I984" s="47"/>
      <c r="J984" s="104"/>
      <c r="K984" s="47"/>
      <c r="L984" s="21"/>
      <c r="M984" s="125"/>
      <c r="N984" s="24"/>
      <c r="O984" s="21"/>
      <c r="P984" s="21"/>
      <c r="Q984" s="21"/>
      <c r="R984" s="21"/>
      <c r="S984" s="21"/>
      <c r="T984" s="21"/>
      <c r="U984" s="21"/>
      <c r="V984" s="21"/>
      <c r="W984" s="21"/>
      <c r="X984" s="21" t="str">
        <f ca="1">IFERROR(IF($T984=Lists!$S$2,SUM(FORMULACIÓN!U984:W984),IF(FORMULACIÓN!$T984=Lists!$S$3,SUM(FORMULACIÓN!V984:W984),IF(FORMULACIÓN!$T984=Lists!$S$4,AVERAGE(FORMULACIÓN!V984:W984),IF(FORMULACIÓN!$T984=Lists!$S$5,OFFSET(U984,0,COUNTA(V984:W984)),IF(FORMULACIÓN!$T984=Lists!$S$6,AVERAGE(V984:W984),""))))),"")</f>
        <v/>
      </c>
      <c r="Y984" s="20" t="str">
        <f ca="1">IF($R984=Lists!$R$3,TEXT(FORMULACIÓN!X984,"00,00%"),IF(FORMULACIÓN!X984=0,0,TEXT(FORMULACIÓN!X984,"##.###")))</f>
        <v/>
      </c>
      <c r="Z984" s="93"/>
      <c r="AA984" s="94"/>
      <c r="AB984" s="95"/>
      <c r="AC984" s="95"/>
      <c r="AD984" s="95"/>
      <c r="AE984" s="95"/>
      <c r="AF984" s="95"/>
      <c r="AG984" s="95"/>
      <c r="AH984" s="95"/>
      <c r="AI984" s="95"/>
      <c r="AJ984" s="95"/>
      <c r="AK984" s="95"/>
      <c r="AL984" s="95"/>
      <c r="AM984" s="95"/>
      <c r="AN984" s="1"/>
      <c r="BW984" s="1"/>
    </row>
    <row r="985" spans="1:75" s="32" customFormat="1" ht="15.6" hidden="1">
      <c r="A985" s="20" t="str">
        <f t="shared" si="15"/>
        <v/>
      </c>
      <c r="B985" s="153"/>
      <c r="C985" s="21"/>
      <c r="D985" s="20" t="str">
        <f>IFERROR(VLOOKUP(FORMULACIÓN!C985,Lists!$A$2:$B$6,2,FALSE),"")</f>
        <v/>
      </c>
      <c r="E985" s="21"/>
      <c r="F985" s="21"/>
      <c r="G985" s="21"/>
      <c r="H985" s="21"/>
      <c r="I985" s="47"/>
      <c r="J985" s="104"/>
      <c r="K985" s="47"/>
      <c r="L985" s="21"/>
      <c r="M985" s="125"/>
      <c r="N985" s="24"/>
      <c r="O985" s="21"/>
      <c r="P985" s="21"/>
      <c r="Q985" s="21"/>
      <c r="R985" s="21"/>
      <c r="S985" s="21"/>
      <c r="T985" s="21"/>
      <c r="U985" s="21"/>
      <c r="V985" s="21"/>
      <c r="W985" s="21"/>
      <c r="X985" s="21" t="str">
        <f ca="1">IFERROR(IF($T985=Lists!$S$2,SUM(FORMULACIÓN!U985:W985),IF(FORMULACIÓN!$T985=Lists!$S$3,SUM(FORMULACIÓN!V985:W985),IF(FORMULACIÓN!$T985=Lists!$S$4,AVERAGE(FORMULACIÓN!V985:W985),IF(FORMULACIÓN!$T985=Lists!$S$5,OFFSET(U985,0,COUNTA(V985:W985)),IF(FORMULACIÓN!$T985=Lists!$S$6,AVERAGE(V985:W985),""))))),"")</f>
        <v/>
      </c>
      <c r="Y985" s="20" t="str">
        <f ca="1">IF($R985=Lists!$R$3,TEXT(FORMULACIÓN!X985,"00,00%"),IF(FORMULACIÓN!X985=0,0,TEXT(FORMULACIÓN!X985,"##.###")))</f>
        <v/>
      </c>
      <c r="Z985" s="93"/>
      <c r="AA985" s="94"/>
      <c r="AB985" s="95"/>
      <c r="AC985" s="95"/>
      <c r="AD985" s="95"/>
      <c r="AE985" s="95"/>
      <c r="AF985" s="95"/>
      <c r="AG985" s="95"/>
      <c r="AH985" s="95"/>
      <c r="AI985" s="95"/>
      <c r="AJ985" s="95"/>
      <c r="AK985" s="95"/>
      <c r="AL985" s="95"/>
      <c r="AM985" s="95"/>
      <c r="AN985" s="1"/>
      <c r="BW985" s="1"/>
    </row>
    <row r="986" spans="1:75" s="32" customFormat="1" ht="15.6" hidden="1">
      <c r="A986" s="20" t="str">
        <f t="shared" si="15"/>
        <v/>
      </c>
      <c r="B986" s="153"/>
      <c r="C986" s="21"/>
      <c r="D986" s="20" t="str">
        <f>IFERROR(VLOOKUP(FORMULACIÓN!C986,Lists!$A$2:$B$6,2,FALSE),"")</f>
        <v/>
      </c>
      <c r="E986" s="21"/>
      <c r="F986" s="21"/>
      <c r="G986" s="21"/>
      <c r="H986" s="21"/>
      <c r="I986" s="47"/>
      <c r="J986" s="104"/>
      <c r="K986" s="47"/>
      <c r="L986" s="21"/>
      <c r="M986" s="125"/>
      <c r="N986" s="24"/>
      <c r="O986" s="21"/>
      <c r="P986" s="21"/>
      <c r="Q986" s="21"/>
      <c r="R986" s="21"/>
      <c r="S986" s="21"/>
      <c r="T986" s="21"/>
      <c r="U986" s="21"/>
      <c r="V986" s="21"/>
      <c r="W986" s="21"/>
      <c r="X986" s="21" t="str">
        <f ca="1">IFERROR(IF($T986=Lists!$S$2,SUM(FORMULACIÓN!U986:W986),IF(FORMULACIÓN!$T986=Lists!$S$3,SUM(FORMULACIÓN!V986:W986),IF(FORMULACIÓN!$T986=Lists!$S$4,AVERAGE(FORMULACIÓN!V986:W986),IF(FORMULACIÓN!$T986=Lists!$S$5,OFFSET(U986,0,COUNTA(V986:W986)),IF(FORMULACIÓN!$T986=Lists!$S$6,AVERAGE(V986:W986),""))))),"")</f>
        <v/>
      </c>
      <c r="Y986" s="20" t="str">
        <f ca="1">IF($R986=Lists!$R$3,TEXT(FORMULACIÓN!X986,"00,00%"),IF(FORMULACIÓN!X986=0,0,TEXT(FORMULACIÓN!X986,"##.###")))</f>
        <v/>
      </c>
      <c r="Z986" s="93"/>
      <c r="AA986" s="94"/>
      <c r="AB986" s="95"/>
      <c r="AC986" s="95"/>
      <c r="AD986" s="95"/>
      <c r="AE986" s="95"/>
      <c r="AF986" s="95"/>
      <c r="AG986" s="95"/>
      <c r="AH986" s="95"/>
      <c r="AI986" s="95"/>
      <c r="AJ986" s="95"/>
      <c r="AK986" s="95"/>
      <c r="AL986" s="95"/>
      <c r="AM986" s="95"/>
      <c r="AN986" s="1"/>
      <c r="BW986" s="1"/>
    </row>
    <row r="987" spans="1:75" s="32" customFormat="1" ht="15.6" hidden="1">
      <c r="A987" s="20" t="str">
        <f t="shared" si="15"/>
        <v/>
      </c>
      <c r="B987" s="153"/>
      <c r="C987" s="21"/>
      <c r="D987" s="20" t="str">
        <f>IFERROR(VLOOKUP(FORMULACIÓN!C987,Lists!$A$2:$B$6,2,FALSE),"")</f>
        <v/>
      </c>
      <c r="E987" s="21"/>
      <c r="F987" s="21"/>
      <c r="G987" s="21"/>
      <c r="H987" s="21"/>
      <c r="I987" s="47"/>
      <c r="J987" s="104"/>
      <c r="K987" s="47"/>
      <c r="L987" s="21"/>
      <c r="M987" s="125"/>
      <c r="N987" s="24"/>
      <c r="O987" s="21"/>
      <c r="P987" s="21"/>
      <c r="Q987" s="21"/>
      <c r="R987" s="21"/>
      <c r="S987" s="21"/>
      <c r="T987" s="21"/>
      <c r="U987" s="21"/>
      <c r="V987" s="21"/>
      <c r="W987" s="21"/>
      <c r="X987" s="21" t="str">
        <f ca="1">IFERROR(IF($T987=Lists!$S$2,SUM(FORMULACIÓN!U987:W987),IF(FORMULACIÓN!$T987=Lists!$S$3,SUM(FORMULACIÓN!V987:W987),IF(FORMULACIÓN!$T987=Lists!$S$4,AVERAGE(FORMULACIÓN!V987:W987),IF(FORMULACIÓN!$T987=Lists!$S$5,OFFSET(U987,0,COUNTA(V987:W987)),IF(FORMULACIÓN!$T987=Lists!$S$6,AVERAGE(V987:W987),""))))),"")</f>
        <v/>
      </c>
      <c r="Y987" s="20" t="str">
        <f ca="1">IF($R987=Lists!$R$3,TEXT(FORMULACIÓN!X987,"00,00%"),IF(FORMULACIÓN!X987=0,0,TEXT(FORMULACIÓN!X987,"##.###")))</f>
        <v/>
      </c>
      <c r="Z987" s="93"/>
      <c r="AA987" s="94"/>
      <c r="AB987" s="95"/>
      <c r="AC987" s="95"/>
      <c r="AD987" s="95"/>
      <c r="AE987" s="95"/>
      <c r="AF987" s="95"/>
      <c r="AG987" s="95"/>
      <c r="AH987" s="95"/>
      <c r="AI987" s="95"/>
      <c r="AJ987" s="95"/>
      <c r="AK987" s="95"/>
      <c r="AL987" s="95"/>
      <c r="AM987" s="95"/>
      <c r="AN987" s="1"/>
      <c r="BW987" s="1"/>
    </row>
    <row r="988" spans="1:75" s="32" customFormat="1" ht="15.6" hidden="1">
      <c r="A988" s="20" t="str">
        <f t="shared" si="15"/>
        <v/>
      </c>
      <c r="B988" s="153"/>
      <c r="C988" s="21"/>
      <c r="D988" s="20" t="str">
        <f>IFERROR(VLOOKUP(FORMULACIÓN!C988,Lists!$A$2:$B$6,2,FALSE),"")</f>
        <v/>
      </c>
      <c r="E988" s="21"/>
      <c r="F988" s="21"/>
      <c r="G988" s="21"/>
      <c r="H988" s="21"/>
      <c r="I988" s="47"/>
      <c r="J988" s="104"/>
      <c r="K988" s="47"/>
      <c r="L988" s="21"/>
      <c r="M988" s="125"/>
      <c r="N988" s="24"/>
      <c r="O988" s="21"/>
      <c r="P988" s="21"/>
      <c r="Q988" s="21"/>
      <c r="R988" s="21"/>
      <c r="S988" s="21"/>
      <c r="T988" s="21"/>
      <c r="U988" s="21"/>
      <c r="V988" s="21"/>
      <c r="W988" s="21"/>
      <c r="X988" s="21" t="str">
        <f ca="1">IFERROR(IF($T988=Lists!$S$2,SUM(FORMULACIÓN!U988:W988),IF(FORMULACIÓN!$T988=Lists!$S$3,SUM(FORMULACIÓN!V988:W988),IF(FORMULACIÓN!$T988=Lists!$S$4,AVERAGE(FORMULACIÓN!V988:W988),IF(FORMULACIÓN!$T988=Lists!$S$5,OFFSET(U988,0,COUNTA(V988:W988)),IF(FORMULACIÓN!$T988=Lists!$S$6,AVERAGE(V988:W988),""))))),"")</f>
        <v/>
      </c>
      <c r="Y988" s="20" t="str">
        <f ca="1">IF($R988=Lists!$R$3,TEXT(FORMULACIÓN!X988,"00,00%"),IF(FORMULACIÓN!X988=0,0,TEXT(FORMULACIÓN!X988,"##.###")))</f>
        <v/>
      </c>
      <c r="Z988" s="93"/>
      <c r="AA988" s="94"/>
      <c r="AB988" s="95"/>
      <c r="AC988" s="95"/>
      <c r="AD988" s="95"/>
      <c r="AE988" s="95"/>
      <c r="AF988" s="95"/>
      <c r="AG988" s="95"/>
      <c r="AH988" s="95"/>
      <c r="AI988" s="95"/>
      <c r="AJ988" s="95"/>
      <c r="AK988" s="95"/>
      <c r="AL988" s="95"/>
      <c r="AM988" s="95"/>
      <c r="AN988" s="1"/>
      <c r="BW988" s="1"/>
    </row>
    <row r="989" spans="1:75" s="32" customFormat="1" ht="15.6" hidden="1">
      <c r="A989" s="20" t="str">
        <f t="shared" si="15"/>
        <v/>
      </c>
      <c r="B989" s="153"/>
      <c r="C989" s="21"/>
      <c r="D989" s="20" t="str">
        <f>IFERROR(VLOOKUP(FORMULACIÓN!C989,Lists!$A$2:$B$6,2,FALSE),"")</f>
        <v/>
      </c>
      <c r="E989" s="21"/>
      <c r="F989" s="21"/>
      <c r="G989" s="21"/>
      <c r="H989" s="21"/>
      <c r="I989" s="47"/>
      <c r="J989" s="104"/>
      <c r="K989" s="47"/>
      <c r="L989" s="21"/>
      <c r="M989" s="125"/>
      <c r="N989" s="24"/>
      <c r="O989" s="21"/>
      <c r="P989" s="21"/>
      <c r="Q989" s="21"/>
      <c r="R989" s="21"/>
      <c r="S989" s="21"/>
      <c r="T989" s="21"/>
      <c r="U989" s="21"/>
      <c r="V989" s="21"/>
      <c r="W989" s="21"/>
      <c r="X989" s="21" t="str">
        <f ca="1">IFERROR(IF($T989=Lists!$S$2,SUM(FORMULACIÓN!U989:W989),IF(FORMULACIÓN!$T989=Lists!$S$3,SUM(FORMULACIÓN!V989:W989),IF(FORMULACIÓN!$T989=Lists!$S$4,AVERAGE(FORMULACIÓN!V989:W989),IF(FORMULACIÓN!$T989=Lists!$S$5,OFFSET(U989,0,COUNTA(V989:W989)),IF(FORMULACIÓN!$T989=Lists!$S$6,AVERAGE(V989:W989),""))))),"")</f>
        <v/>
      </c>
      <c r="Y989" s="20" t="str">
        <f ca="1">IF($R989=Lists!$R$3,TEXT(FORMULACIÓN!X989,"00,00%"),IF(FORMULACIÓN!X989=0,0,TEXT(FORMULACIÓN!X989,"##.###")))</f>
        <v/>
      </c>
      <c r="Z989" s="93"/>
      <c r="AA989" s="94"/>
      <c r="AB989" s="95"/>
      <c r="AC989" s="95"/>
      <c r="AD989" s="95"/>
      <c r="AE989" s="95"/>
      <c r="AF989" s="95"/>
      <c r="AG989" s="95"/>
      <c r="AH989" s="95"/>
      <c r="AI989" s="95"/>
      <c r="AJ989" s="95"/>
      <c r="AK989" s="95"/>
      <c r="AL989" s="95"/>
      <c r="AM989" s="95"/>
      <c r="AN989" s="1"/>
      <c r="BW989" s="1"/>
    </row>
    <row r="990" spans="1:75" s="32" customFormat="1" ht="15.6" hidden="1">
      <c r="A990" s="20" t="str">
        <f t="shared" si="15"/>
        <v/>
      </c>
      <c r="B990" s="153"/>
      <c r="C990" s="21"/>
      <c r="D990" s="20" t="str">
        <f>IFERROR(VLOOKUP(FORMULACIÓN!C990,Lists!$A$2:$B$6,2,FALSE),"")</f>
        <v/>
      </c>
      <c r="E990" s="21"/>
      <c r="F990" s="21"/>
      <c r="G990" s="21"/>
      <c r="H990" s="21"/>
      <c r="I990" s="47"/>
      <c r="J990" s="104"/>
      <c r="K990" s="47"/>
      <c r="L990" s="21"/>
      <c r="M990" s="125"/>
      <c r="N990" s="24"/>
      <c r="O990" s="21"/>
      <c r="P990" s="21"/>
      <c r="Q990" s="21"/>
      <c r="R990" s="21"/>
      <c r="S990" s="21"/>
      <c r="T990" s="21"/>
      <c r="U990" s="21"/>
      <c r="V990" s="21"/>
      <c r="W990" s="21"/>
      <c r="X990" s="21" t="str">
        <f ca="1">IFERROR(IF($T990=Lists!$S$2,SUM(FORMULACIÓN!U990:W990),IF(FORMULACIÓN!$T990=Lists!$S$3,SUM(FORMULACIÓN!V990:W990),IF(FORMULACIÓN!$T990=Lists!$S$4,AVERAGE(FORMULACIÓN!V990:W990),IF(FORMULACIÓN!$T990=Lists!$S$5,OFFSET(U990,0,COUNTA(V990:W990)),IF(FORMULACIÓN!$T990=Lists!$S$6,AVERAGE(V990:W990),""))))),"")</f>
        <v/>
      </c>
      <c r="Y990" s="20" t="str">
        <f ca="1">IF($R990=Lists!$R$3,TEXT(FORMULACIÓN!X990,"00,00%"),IF(FORMULACIÓN!X990=0,0,TEXT(FORMULACIÓN!X990,"##.###")))</f>
        <v/>
      </c>
      <c r="Z990" s="93"/>
      <c r="AA990" s="94"/>
      <c r="AB990" s="95"/>
      <c r="AC990" s="95"/>
      <c r="AD990" s="95"/>
      <c r="AE990" s="95"/>
      <c r="AF990" s="95"/>
      <c r="AG990" s="95"/>
      <c r="AH990" s="95"/>
      <c r="AI990" s="95"/>
      <c r="AJ990" s="95"/>
      <c r="AK990" s="95"/>
      <c r="AL990" s="95"/>
      <c r="AM990" s="95"/>
      <c r="AN990" s="1"/>
      <c r="BW990" s="1"/>
    </row>
    <row r="991" spans="1:75" s="32" customFormat="1" ht="15.6" hidden="1">
      <c r="A991" s="20" t="str">
        <f t="shared" si="15"/>
        <v/>
      </c>
      <c r="B991" s="153"/>
      <c r="C991" s="21"/>
      <c r="D991" s="20" t="str">
        <f>IFERROR(VLOOKUP(FORMULACIÓN!C991,Lists!$A$2:$B$6,2,FALSE),"")</f>
        <v/>
      </c>
      <c r="E991" s="21"/>
      <c r="F991" s="21"/>
      <c r="G991" s="21"/>
      <c r="H991" s="21"/>
      <c r="I991" s="47"/>
      <c r="J991" s="104"/>
      <c r="K991" s="47"/>
      <c r="L991" s="21"/>
      <c r="M991" s="125"/>
      <c r="N991" s="24"/>
      <c r="O991" s="21"/>
      <c r="P991" s="21"/>
      <c r="Q991" s="21"/>
      <c r="R991" s="21"/>
      <c r="S991" s="21"/>
      <c r="T991" s="21"/>
      <c r="U991" s="21"/>
      <c r="V991" s="21"/>
      <c r="W991" s="21"/>
      <c r="X991" s="21" t="str">
        <f ca="1">IFERROR(IF($T991=Lists!$S$2,SUM(FORMULACIÓN!U991:W991),IF(FORMULACIÓN!$T991=Lists!$S$3,SUM(FORMULACIÓN!V991:W991),IF(FORMULACIÓN!$T991=Lists!$S$4,AVERAGE(FORMULACIÓN!V991:W991),IF(FORMULACIÓN!$T991=Lists!$S$5,OFFSET(U991,0,COUNTA(V991:W991)),IF(FORMULACIÓN!$T991=Lists!$S$6,AVERAGE(V991:W991),""))))),"")</f>
        <v/>
      </c>
      <c r="Y991" s="20" t="str">
        <f ca="1">IF($R991=Lists!$R$3,TEXT(FORMULACIÓN!X991,"00,00%"),IF(FORMULACIÓN!X991=0,0,TEXT(FORMULACIÓN!X991,"##.###")))</f>
        <v/>
      </c>
      <c r="Z991" s="93"/>
      <c r="AA991" s="94"/>
      <c r="AB991" s="95"/>
      <c r="AC991" s="95"/>
      <c r="AD991" s="95"/>
      <c r="AE991" s="95"/>
      <c r="AF991" s="95"/>
      <c r="AG991" s="95"/>
      <c r="AH991" s="95"/>
      <c r="AI991" s="95"/>
      <c r="AJ991" s="95"/>
      <c r="AK991" s="95"/>
      <c r="AL991" s="95"/>
      <c r="AM991" s="95"/>
      <c r="AN991" s="1"/>
      <c r="BW991" s="1"/>
    </row>
    <row r="992" spans="1:75" s="32" customFormat="1" ht="15.6" hidden="1">
      <c r="A992" s="20" t="str">
        <f t="shared" si="15"/>
        <v/>
      </c>
      <c r="B992" s="153"/>
      <c r="C992" s="21"/>
      <c r="D992" s="20" t="str">
        <f>IFERROR(VLOOKUP(FORMULACIÓN!C992,Lists!$A$2:$B$6,2,FALSE),"")</f>
        <v/>
      </c>
      <c r="E992" s="21"/>
      <c r="F992" s="21"/>
      <c r="G992" s="21"/>
      <c r="H992" s="21"/>
      <c r="I992" s="47"/>
      <c r="J992" s="104"/>
      <c r="K992" s="47"/>
      <c r="L992" s="21"/>
      <c r="M992" s="125"/>
      <c r="N992" s="24"/>
      <c r="O992" s="21"/>
      <c r="P992" s="21"/>
      <c r="Q992" s="21"/>
      <c r="R992" s="21"/>
      <c r="S992" s="21"/>
      <c r="T992" s="21"/>
      <c r="U992" s="21"/>
      <c r="V992" s="21"/>
      <c r="W992" s="21"/>
      <c r="X992" s="21" t="str">
        <f ca="1">IFERROR(IF($T992=Lists!$S$2,SUM(FORMULACIÓN!U992:W992),IF(FORMULACIÓN!$T992=Lists!$S$3,SUM(FORMULACIÓN!V992:W992),IF(FORMULACIÓN!$T992=Lists!$S$4,AVERAGE(FORMULACIÓN!V992:W992),IF(FORMULACIÓN!$T992=Lists!$S$5,OFFSET(U992,0,COUNTA(V992:W992)),IF(FORMULACIÓN!$T992=Lists!$S$6,AVERAGE(V992:W992),""))))),"")</f>
        <v/>
      </c>
      <c r="Y992" s="20" t="str">
        <f ca="1">IF($R992=Lists!$R$3,TEXT(FORMULACIÓN!X992,"00,00%"),IF(FORMULACIÓN!X992=0,0,TEXT(FORMULACIÓN!X992,"##.###")))</f>
        <v/>
      </c>
      <c r="Z992" s="93"/>
      <c r="AA992" s="94"/>
      <c r="AB992" s="95"/>
      <c r="AC992" s="95"/>
      <c r="AD992" s="95"/>
      <c r="AE992" s="95"/>
      <c r="AF992" s="95"/>
      <c r="AG992" s="95"/>
      <c r="AH992" s="95"/>
      <c r="AI992" s="95"/>
      <c r="AJ992" s="95"/>
      <c r="AK992" s="95"/>
      <c r="AL992" s="95"/>
      <c r="AM992" s="95"/>
      <c r="AN992" s="1"/>
      <c r="BW992" s="1"/>
    </row>
    <row r="993" spans="1:75" s="32" customFormat="1" ht="15.6" hidden="1">
      <c r="A993" s="20" t="str">
        <f t="shared" si="15"/>
        <v/>
      </c>
      <c r="B993" s="153"/>
      <c r="C993" s="21"/>
      <c r="D993" s="20" t="str">
        <f>IFERROR(VLOOKUP(FORMULACIÓN!C993,Lists!$A$2:$B$6,2,FALSE),"")</f>
        <v/>
      </c>
      <c r="E993" s="21"/>
      <c r="F993" s="21"/>
      <c r="G993" s="21"/>
      <c r="H993" s="21"/>
      <c r="I993" s="47"/>
      <c r="J993" s="104"/>
      <c r="K993" s="47"/>
      <c r="L993" s="21"/>
      <c r="M993" s="125"/>
      <c r="N993" s="24"/>
      <c r="O993" s="21"/>
      <c r="P993" s="21"/>
      <c r="Q993" s="21"/>
      <c r="R993" s="21"/>
      <c r="S993" s="21"/>
      <c r="T993" s="21"/>
      <c r="U993" s="21"/>
      <c r="V993" s="21"/>
      <c r="W993" s="21"/>
      <c r="X993" s="21" t="str">
        <f ca="1">IFERROR(IF($T993=Lists!$S$2,SUM(FORMULACIÓN!U993:W993),IF(FORMULACIÓN!$T993=Lists!$S$3,SUM(FORMULACIÓN!V993:W993),IF(FORMULACIÓN!$T993=Lists!$S$4,AVERAGE(FORMULACIÓN!V993:W993),IF(FORMULACIÓN!$T993=Lists!$S$5,OFFSET(U993,0,COUNTA(V993:W993)),IF(FORMULACIÓN!$T993=Lists!$S$6,AVERAGE(V993:W993),""))))),"")</f>
        <v/>
      </c>
      <c r="Y993" s="20" t="str">
        <f ca="1">IF($R993=Lists!$R$3,TEXT(FORMULACIÓN!X993,"00,00%"),IF(FORMULACIÓN!X993=0,0,TEXT(FORMULACIÓN!X993,"##.###")))</f>
        <v/>
      </c>
      <c r="Z993" s="93"/>
      <c r="AA993" s="94"/>
      <c r="AB993" s="95"/>
      <c r="AC993" s="95"/>
      <c r="AD993" s="95"/>
      <c r="AE993" s="95"/>
      <c r="AF993" s="95"/>
      <c r="AG993" s="95"/>
      <c r="AH993" s="95"/>
      <c r="AI993" s="95"/>
      <c r="AJ993" s="95"/>
      <c r="AK993" s="95"/>
      <c r="AL993" s="95"/>
      <c r="AM993" s="95"/>
      <c r="AN993" s="1"/>
      <c r="BW993" s="1"/>
    </row>
    <row r="994" spans="1:75" s="32" customFormat="1" ht="15.6" hidden="1">
      <c r="A994" s="20" t="str">
        <f t="shared" si="15"/>
        <v/>
      </c>
      <c r="B994" s="153"/>
      <c r="C994" s="21"/>
      <c r="D994" s="20" t="str">
        <f>IFERROR(VLOOKUP(FORMULACIÓN!C994,Lists!$A$2:$B$6,2,FALSE),"")</f>
        <v/>
      </c>
      <c r="E994" s="21"/>
      <c r="F994" s="21"/>
      <c r="G994" s="21"/>
      <c r="H994" s="21"/>
      <c r="I994" s="47"/>
      <c r="J994" s="104"/>
      <c r="K994" s="47"/>
      <c r="L994" s="21"/>
      <c r="M994" s="125"/>
      <c r="N994" s="24"/>
      <c r="O994" s="21"/>
      <c r="P994" s="21"/>
      <c r="Q994" s="21"/>
      <c r="R994" s="21"/>
      <c r="S994" s="21"/>
      <c r="T994" s="21"/>
      <c r="U994" s="21"/>
      <c r="V994" s="21"/>
      <c r="W994" s="21"/>
      <c r="X994" s="21" t="str">
        <f ca="1">IFERROR(IF($T994=Lists!$S$2,SUM(FORMULACIÓN!U994:W994),IF(FORMULACIÓN!$T994=Lists!$S$3,SUM(FORMULACIÓN!V994:W994),IF(FORMULACIÓN!$T994=Lists!$S$4,AVERAGE(FORMULACIÓN!V994:W994),IF(FORMULACIÓN!$T994=Lists!$S$5,OFFSET(U994,0,COUNTA(V994:W994)),IF(FORMULACIÓN!$T994=Lists!$S$6,AVERAGE(V994:W994),""))))),"")</f>
        <v/>
      </c>
      <c r="Y994" s="20" t="str">
        <f ca="1">IF($R994=Lists!$R$3,TEXT(FORMULACIÓN!X994,"00,00%"),IF(FORMULACIÓN!X994=0,0,TEXT(FORMULACIÓN!X994,"##.###")))</f>
        <v/>
      </c>
      <c r="Z994" s="93"/>
      <c r="AA994" s="94"/>
      <c r="AB994" s="95"/>
      <c r="AC994" s="95"/>
      <c r="AD994" s="95"/>
      <c r="AE994" s="95"/>
      <c r="AF994" s="95"/>
      <c r="AG994" s="95"/>
      <c r="AH994" s="95"/>
      <c r="AI994" s="95"/>
      <c r="AJ994" s="95"/>
      <c r="AK994" s="95"/>
      <c r="AL994" s="95"/>
      <c r="AM994" s="95"/>
      <c r="AN994" s="1"/>
      <c r="BW994" s="1"/>
    </row>
    <row r="995" spans="1:75" s="32" customFormat="1" ht="15.6" hidden="1">
      <c r="A995" s="20" t="str">
        <f t="shared" si="15"/>
        <v/>
      </c>
      <c r="B995" s="153"/>
      <c r="C995" s="21"/>
      <c r="D995" s="20" t="str">
        <f>IFERROR(VLOOKUP(FORMULACIÓN!C995,Lists!$A$2:$B$6,2,FALSE),"")</f>
        <v/>
      </c>
      <c r="E995" s="21"/>
      <c r="F995" s="21"/>
      <c r="G995" s="21"/>
      <c r="H995" s="21"/>
      <c r="I995" s="47"/>
      <c r="J995" s="104"/>
      <c r="K995" s="47"/>
      <c r="L995" s="21"/>
      <c r="M995" s="125"/>
      <c r="N995" s="24"/>
      <c r="O995" s="21"/>
      <c r="P995" s="21"/>
      <c r="Q995" s="21"/>
      <c r="R995" s="21"/>
      <c r="S995" s="21"/>
      <c r="T995" s="21"/>
      <c r="U995" s="21"/>
      <c r="V995" s="21"/>
      <c r="W995" s="21"/>
      <c r="X995" s="21" t="str">
        <f ca="1">IFERROR(IF($T995=Lists!$S$2,SUM(FORMULACIÓN!U995:W995),IF(FORMULACIÓN!$T995=Lists!$S$3,SUM(FORMULACIÓN!V995:W995),IF(FORMULACIÓN!$T995=Lists!$S$4,AVERAGE(FORMULACIÓN!V995:W995),IF(FORMULACIÓN!$T995=Lists!$S$5,OFFSET(U995,0,COUNTA(V995:W995)),IF(FORMULACIÓN!$T995=Lists!$S$6,AVERAGE(V995:W995),""))))),"")</f>
        <v/>
      </c>
      <c r="Y995" s="20" t="str">
        <f ca="1">IF($R995=Lists!$R$3,TEXT(FORMULACIÓN!X995,"00,00%"),IF(FORMULACIÓN!X995=0,0,TEXT(FORMULACIÓN!X995,"##.###")))</f>
        <v/>
      </c>
      <c r="Z995" s="93"/>
      <c r="AA995" s="94"/>
      <c r="AB995" s="95"/>
      <c r="AC995" s="95"/>
      <c r="AD995" s="95"/>
      <c r="AE995" s="95"/>
      <c r="AF995" s="95"/>
      <c r="AG995" s="95"/>
      <c r="AH995" s="95"/>
      <c r="AI995" s="95"/>
      <c r="AJ995" s="95"/>
      <c r="AK995" s="95"/>
      <c r="AL995" s="95"/>
      <c r="AM995" s="95"/>
      <c r="AN995" s="1"/>
      <c r="BW995" s="1"/>
    </row>
    <row r="996" spans="1:75" s="32" customFormat="1" ht="15.6" hidden="1">
      <c r="A996" s="20" t="str">
        <f t="shared" si="15"/>
        <v/>
      </c>
      <c r="B996" s="153"/>
      <c r="C996" s="21"/>
      <c r="D996" s="20" t="str">
        <f>IFERROR(VLOOKUP(FORMULACIÓN!C996,Lists!$A$2:$B$6,2,FALSE),"")</f>
        <v/>
      </c>
      <c r="E996" s="21"/>
      <c r="F996" s="21"/>
      <c r="G996" s="21"/>
      <c r="H996" s="21"/>
      <c r="I996" s="47"/>
      <c r="J996" s="104"/>
      <c r="K996" s="47"/>
      <c r="L996" s="21"/>
      <c r="M996" s="125"/>
      <c r="N996" s="24"/>
      <c r="O996" s="21"/>
      <c r="P996" s="21"/>
      <c r="Q996" s="21"/>
      <c r="R996" s="21"/>
      <c r="S996" s="21"/>
      <c r="T996" s="21"/>
      <c r="U996" s="21"/>
      <c r="V996" s="21"/>
      <c r="W996" s="21"/>
      <c r="X996" s="21" t="str">
        <f ca="1">IFERROR(IF($T996=Lists!$S$2,SUM(FORMULACIÓN!U996:W996),IF(FORMULACIÓN!$T996=Lists!$S$3,SUM(FORMULACIÓN!V996:W996),IF(FORMULACIÓN!$T996=Lists!$S$4,AVERAGE(FORMULACIÓN!V996:W996),IF(FORMULACIÓN!$T996=Lists!$S$5,OFFSET(U996,0,COUNTA(V996:W996)),IF(FORMULACIÓN!$T996=Lists!$S$6,AVERAGE(V996:W996),""))))),"")</f>
        <v/>
      </c>
      <c r="Y996" s="20" t="str">
        <f ca="1">IF($R996=Lists!$R$3,TEXT(FORMULACIÓN!X996,"00,00%"),IF(FORMULACIÓN!X996=0,0,TEXT(FORMULACIÓN!X996,"##.###")))</f>
        <v/>
      </c>
      <c r="Z996" s="93"/>
      <c r="AA996" s="94"/>
      <c r="AB996" s="95"/>
      <c r="AC996" s="95"/>
      <c r="AD996" s="95"/>
      <c r="AE996" s="95"/>
      <c r="AF996" s="95"/>
      <c r="AG996" s="95"/>
      <c r="AH996" s="95"/>
      <c r="AI996" s="95"/>
      <c r="AJ996" s="95"/>
      <c r="AK996" s="95"/>
      <c r="AL996" s="95"/>
      <c r="AM996" s="95"/>
      <c r="AN996" s="1"/>
      <c r="BW996" s="1"/>
    </row>
    <row r="997" spans="1:75" s="32" customFormat="1" ht="15.6" hidden="1">
      <c r="A997" s="20" t="str">
        <f t="shared" si="15"/>
        <v/>
      </c>
      <c r="B997" s="153"/>
      <c r="C997" s="21"/>
      <c r="D997" s="20" t="str">
        <f>IFERROR(VLOOKUP(FORMULACIÓN!C997,Lists!$A$2:$B$6,2,FALSE),"")</f>
        <v/>
      </c>
      <c r="E997" s="21"/>
      <c r="F997" s="21"/>
      <c r="G997" s="21"/>
      <c r="H997" s="21"/>
      <c r="I997" s="47"/>
      <c r="J997" s="104"/>
      <c r="K997" s="47"/>
      <c r="L997" s="21"/>
      <c r="M997" s="125"/>
      <c r="N997" s="24"/>
      <c r="O997" s="21"/>
      <c r="P997" s="21"/>
      <c r="Q997" s="21"/>
      <c r="R997" s="21"/>
      <c r="S997" s="21"/>
      <c r="T997" s="21"/>
      <c r="U997" s="21"/>
      <c r="V997" s="21"/>
      <c r="W997" s="21"/>
      <c r="X997" s="21" t="str">
        <f ca="1">IFERROR(IF($T997=Lists!$S$2,SUM(FORMULACIÓN!U997:W997),IF(FORMULACIÓN!$T997=Lists!$S$3,SUM(FORMULACIÓN!V997:W997),IF(FORMULACIÓN!$T997=Lists!$S$4,AVERAGE(FORMULACIÓN!V997:W997),IF(FORMULACIÓN!$T997=Lists!$S$5,OFFSET(U997,0,COUNTA(V997:W997)),IF(FORMULACIÓN!$T997=Lists!$S$6,AVERAGE(V997:W997),""))))),"")</f>
        <v/>
      </c>
      <c r="Y997" s="20" t="str">
        <f ca="1">IF($R997=Lists!$R$3,TEXT(FORMULACIÓN!X997,"00,00%"),IF(FORMULACIÓN!X997=0,0,TEXT(FORMULACIÓN!X997,"##.###")))</f>
        <v/>
      </c>
      <c r="Z997" s="93"/>
      <c r="AA997" s="94"/>
      <c r="AB997" s="95"/>
      <c r="AC997" s="95"/>
      <c r="AD997" s="95"/>
      <c r="AE997" s="95"/>
      <c r="AF997" s="95"/>
      <c r="AG997" s="95"/>
      <c r="AH997" s="95"/>
      <c r="AI997" s="95"/>
      <c r="AJ997" s="95"/>
      <c r="AK997" s="95"/>
      <c r="AL997" s="95"/>
      <c r="AM997" s="95"/>
      <c r="AN997" s="1"/>
      <c r="BW997" s="1"/>
    </row>
    <row r="998" spans="1:75" s="32" customFormat="1" ht="15.6" hidden="1">
      <c r="A998" s="20" t="str">
        <f t="shared" si="15"/>
        <v/>
      </c>
      <c r="B998" s="153"/>
      <c r="C998" s="21"/>
      <c r="D998" s="20" t="str">
        <f>IFERROR(VLOOKUP(FORMULACIÓN!C998,Lists!$A$2:$B$6,2,FALSE),"")</f>
        <v/>
      </c>
      <c r="E998" s="21"/>
      <c r="F998" s="21"/>
      <c r="G998" s="21"/>
      <c r="H998" s="21"/>
      <c r="I998" s="47"/>
      <c r="J998" s="104"/>
      <c r="K998" s="47"/>
      <c r="L998" s="21"/>
      <c r="M998" s="125"/>
      <c r="N998" s="24"/>
      <c r="O998" s="21"/>
      <c r="P998" s="21"/>
      <c r="Q998" s="21"/>
      <c r="R998" s="21"/>
      <c r="S998" s="21"/>
      <c r="T998" s="21"/>
      <c r="U998" s="21"/>
      <c r="V998" s="21"/>
      <c r="W998" s="21"/>
      <c r="X998" s="21" t="str">
        <f ca="1">IFERROR(IF($T998=Lists!$S$2,SUM(FORMULACIÓN!U998:W998),IF(FORMULACIÓN!$T998=Lists!$S$3,SUM(FORMULACIÓN!V998:W998),IF(FORMULACIÓN!$T998=Lists!$S$4,AVERAGE(FORMULACIÓN!V998:W998),IF(FORMULACIÓN!$T998=Lists!$S$5,OFFSET(U998,0,COUNTA(V998:W998)),IF(FORMULACIÓN!$T998=Lists!$S$6,AVERAGE(V998:W998),""))))),"")</f>
        <v/>
      </c>
      <c r="Y998" s="20" t="str">
        <f ca="1">IF($R998=Lists!$R$3,TEXT(FORMULACIÓN!X998,"00,00%"),IF(FORMULACIÓN!X998=0,0,TEXT(FORMULACIÓN!X998,"##.###")))</f>
        <v/>
      </c>
      <c r="Z998" s="93"/>
      <c r="AA998" s="94"/>
      <c r="AB998" s="95"/>
      <c r="AC998" s="95"/>
      <c r="AD998" s="95"/>
      <c r="AE998" s="95"/>
      <c r="AF998" s="95"/>
      <c r="AG998" s="95"/>
      <c r="AH998" s="95"/>
      <c r="AI998" s="95"/>
      <c r="AJ998" s="95"/>
      <c r="AK998" s="95"/>
      <c r="AL998" s="95"/>
      <c r="AM998" s="95"/>
      <c r="AN998" s="1"/>
      <c r="BW998" s="1"/>
    </row>
    <row r="999" spans="1:75" s="32" customFormat="1" ht="15.6" hidden="1">
      <c r="A999" s="20" t="str">
        <f t="shared" si="15"/>
        <v/>
      </c>
      <c r="B999" s="153"/>
      <c r="C999" s="21"/>
      <c r="D999" s="20" t="str">
        <f>IFERROR(VLOOKUP(FORMULACIÓN!C999,Lists!$A$2:$B$6,2,FALSE),"")</f>
        <v/>
      </c>
      <c r="E999" s="21"/>
      <c r="F999" s="21"/>
      <c r="G999" s="21"/>
      <c r="H999" s="21"/>
      <c r="I999" s="47"/>
      <c r="J999" s="104"/>
      <c r="K999" s="47"/>
      <c r="L999" s="21"/>
      <c r="M999" s="125"/>
      <c r="N999" s="24"/>
      <c r="O999" s="21"/>
      <c r="P999" s="21"/>
      <c r="Q999" s="21"/>
      <c r="R999" s="21"/>
      <c r="S999" s="21"/>
      <c r="T999" s="21"/>
      <c r="U999" s="21"/>
      <c r="V999" s="21"/>
      <c r="W999" s="21"/>
      <c r="X999" s="21" t="str">
        <f ca="1">IFERROR(IF($T999=Lists!$S$2,SUM(FORMULACIÓN!U999:W999),IF(FORMULACIÓN!$T999=Lists!$S$3,SUM(FORMULACIÓN!V999:W999),IF(FORMULACIÓN!$T999=Lists!$S$4,AVERAGE(FORMULACIÓN!V999:W999),IF(FORMULACIÓN!$T999=Lists!$S$5,OFFSET(U999,0,COUNTA(V999:W999)),IF(FORMULACIÓN!$T999=Lists!$S$6,AVERAGE(V999:W999),""))))),"")</f>
        <v/>
      </c>
      <c r="Y999" s="20" t="str">
        <f ca="1">IF($R999=Lists!$R$3,TEXT(FORMULACIÓN!X999,"00,00%"),IF(FORMULACIÓN!X999=0,0,TEXT(FORMULACIÓN!X999,"##.###")))</f>
        <v/>
      </c>
      <c r="Z999" s="93"/>
      <c r="AA999" s="94"/>
      <c r="AB999" s="95"/>
      <c r="AC999" s="95"/>
      <c r="AD999" s="95"/>
      <c r="AE999" s="95"/>
      <c r="AF999" s="95"/>
      <c r="AG999" s="95"/>
      <c r="AH999" s="95"/>
      <c r="AI999" s="95"/>
      <c r="AJ999" s="95"/>
      <c r="AK999" s="95"/>
      <c r="AL999" s="95"/>
      <c r="AM999" s="95"/>
      <c r="AN999" s="1"/>
      <c r="BW999" s="1"/>
    </row>
    <row r="1000" spans="1:75" s="32" customFormat="1" ht="15.6" hidden="1">
      <c r="A1000" s="20" t="str">
        <f t="shared" si="15"/>
        <v/>
      </c>
      <c r="B1000" s="153"/>
      <c r="C1000" s="21"/>
      <c r="D1000" s="20" t="str">
        <f>IFERROR(VLOOKUP(FORMULACIÓN!C1000,Lists!$A$2:$B$6,2,FALSE),"")</f>
        <v/>
      </c>
      <c r="E1000" s="21"/>
      <c r="F1000" s="21"/>
      <c r="G1000" s="21"/>
      <c r="H1000" s="21"/>
      <c r="I1000" s="47"/>
      <c r="J1000" s="104"/>
      <c r="K1000" s="47"/>
      <c r="L1000" s="21"/>
      <c r="M1000" s="125"/>
      <c r="N1000" s="24"/>
      <c r="O1000" s="21"/>
      <c r="P1000" s="21"/>
      <c r="Q1000" s="21"/>
      <c r="R1000" s="21"/>
      <c r="S1000" s="21"/>
      <c r="T1000" s="21"/>
      <c r="U1000" s="21"/>
      <c r="V1000" s="21"/>
      <c r="W1000" s="21"/>
      <c r="X1000" s="21" t="str">
        <f ca="1">IFERROR(IF($T1000=Lists!$S$2,SUM(FORMULACIÓN!U1000:W1000),IF(FORMULACIÓN!$T1000=Lists!$S$3,SUM(FORMULACIÓN!V1000:W1000),IF(FORMULACIÓN!$T1000=Lists!$S$4,AVERAGE(FORMULACIÓN!V1000:W1000),IF(FORMULACIÓN!$T1000=Lists!$S$5,OFFSET(U1000,0,COUNTA(V1000:W1000)),IF(FORMULACIÓN!$T1000=Lists!$S$6,AVERAGE(V1000:W1000),""))))),"")</f>
        <v/>
      </c>
      <c r="Y1000" s="20" t="str">
        <f ca="1">IF($R1000=Lists!$R$3,TEXT(FORMULACIÓN!X1000,"00,00%"),IF(FORMULACIÓN!X1000=0,0,TEXT(FORMULACIÓN!X1000,"##.###")))</f>
        <v/>
      </c>
      <c r="Z1000" s="93"/>
      <c r="AA1000" s="94"/>
      <c r="AB1000" s="95"/>
      <c r="AC1000" s="95"/>
      <c r="AD1000" s="95"/>
      <c r="AE1000" s="95"/>
      <c r="AF1000" s="95"/>
      <c r="AG1000" s="95"/>
      <c r="AH1000" s="95"/>
      <c r="AI1000" s="95"/>
      <c r="AJ1000" s="95"/>
      <c r="AK1000" s="95"/>
      <c r="AL1000" s="95"/>
      <c r="AM1000" s="95"/>
      <c r="AN1000" s="1"/>
      <c r="BW1000" s="1"/>
    </row>
    <row r="1001" spans="1:75" s="32" customFormat="1" ht="15.6" hidden="1">
      <c r="A1001" s="20" t="str">
        <f t="shared" si="15"/>
        <v/>
      </c>
      <c r="B1001" s="153"/>
      <c r="C1001" s="21"/>
      <c r="D1001" s="20" t="str">
        <f>IFERROR(VLOOKUP(FORMULACIÓN!C1001,Lists!$A$2:$B$6,2,FALSE),"")</f>
        <v/>
      </c>
      <c r="E1001" s="21"/>
      <c r="F1001" s="21"/>
      <c r="G1001" s="21"/>
      <c r="H1001" s="21"/>
      <c r="I1001" s="47"/>
      <c r="J1001" s="104"/>
      <c r="K1001" s="47"/>
      <c r="L1001" s="21"/>
      <c r="M1001" s="125"/>
      <c r="N1001" s="24"/>
      <c r="O1001" s="21"/>
      <c r="P1001" s="21"/>
      <c r="Q1001" s="21"/>
      <c r="R1001" s="21"/>
      <c r="S1001" s="21"/>
      <c r="T1001" s="21"/>
      <c r="U1001" s="21"/>
      <c r="V1001" s="21"/>
      <c r="W1001" s="21"/>
      <c r="X1001" s="21" t="str">
        <f ca="1">IFERROR(IF($T1001=Lists!$S$2,SUM(FORMULACIÓN!U1001:W1001),IF(FORMULACIÓN!$T1001=Lists!$S$3,SUM(FORMULACIÓN!V1001:W1001),IF(FORMULACIÓN!$T1001=Lists!$S$4,AVERAGE(FORMULACIÓN!V1001:W1001),IF(FORMULACIÓN!$T1001=Lists!$S$5,OFFSET(U1001,0,COUNTA(V1001:W1001)),IF(FORMULACIÓN!$T1001=Lists!$S$6,AVERAGE(V1001:W1001),""))))),"")</f>
        <v/>
      </c>
      <c r="Y1001" s="20" t="str">
        <f ca="1">IF($R1001=Lists!$R$3,TEXT(FORMULACIÓN!X1001,"00,00%"),IF(FORMULACIÓN!X1001=0,0,TEXT(FORMULACIÓN!X1001,"##.###")))</f>
        <v/>
      </c>
      <c r="Z1001" s="93"/>
      <c r="AA1001" s="94"/>
      <c r="AB1001" s="95"/>
      <c r="AC1001" s="95"/>
      <c r="AD1001" s="95"/>
      <c r="AE1001" s="95"/>
      <c r="AF1001" s="95"/>
      <c r="AG1001" s="95"/>
      <c r="AH1001" s="95"/>
      <c r="AI1001" s="95"/>
      <c r="AJ1001" s="95"/>
      <c r="AK1001" s="95"/>
      <c r="AL1001" s="95"/>
      <c r="AM1001" s="95"/>
      <c r="AN1001" s="1"/>
      <c r="BW1001" s="1"/>
    </row>
    <row r="1002" spans="1:75" s="32" customFormat="1" ht="15.6" hidden="1">
      <c r="A1002" s="20" t="str">
        <f t="shared" si="15"/>
        <v/>
      </c>
      <c r="B1002" s="153"/>
      <c r="C1002" s="21"/>
      <c r="D1002" s="20" t="str">
        <f>IFERROR(VLOOKUP(FORMULACIÓN!C1002,Lists!$A$2:$B$6,2,FALSE),"")</f>
        <v/>
      </c>
      <c r="E1002" s="21"/>
      <c r="F1002" s="21"/>
      <c r="G1002" s="21"/>
      <c r="H1002" s="21"/>
      <c r="I1002" s="47"/>
      <c r="J1002" s="104"/>
      <c r="K1002" s="47"/>
      <c r="L1002" s="21"/>
      <c r="M1002" s="125"/>
      <c r="N1002" s="24"/>
      <c r="O1002" s="21"/>
      <c r="P1002" s="21"/>
      <c r="Q1002" s="21"/>
      <c r="R1002" s="21"/>
      <c r="S1002" s="21"/>
      <c r="T1002" s="21"/>
      <c r="U1002" s="21"/>
      <c r="V1002" s="21"/>
      <c r="W1002" s="21"/>
      <c r="X1002" s="21" t="str">
        <f ca="1">IFERROR(IF($T1002=Lists!$S$2,SUM(FORMULACIÓN!U1002:W1002),IF(FORMULACIÓN!$T1002=Lists!$S$3,SUM(FORMULACIÓN!V1002:W1002),IF(FORMULACIÓN!$T1002=Lists!$S$4,AVERAGE(FORMULACIÓN!V1002:W1002),IF(FORMULACIÓN!$T1002=Lists!$S$5,OFFSET(U1002,0,COUNTA(V1002:W1002)),IF(FORMULACIÓN!$T1002=Lists!$S$6,AVERAGE(V1002:W1002),""))))),"")</f>
        <v/>
      </c>
      <c r="Y1002" s="20" t="str">
        <f ca="1">IF($R1002=Lists!$R$3,TEXT(FORMULACIÓN!X1002,"00,00%"),IF(FORMULACIÓN!X1002=0,0,TEXT(FORMULACIÓN!X1002,"##.###")))</f>
        <v/>
      </c>
      <c r="Z1002" s="93"/>
      <c r="AA1002" s="94"/>
      <c r="AB1002" s="95"/>
      <c r="AC1002" s="95"/>
      <c r="AD1002" s="95"/>
      <c r="AE1002" s="95"/>
      <c r="AF1002" s="95"/>
      <c r="AG1002" s="95"/>
      <c r="AH1002" s="95"/>
      <c r="AI1002" s="95"/>
      <c r="AJ1002" s="95"/>
      <c r="AK1002" s="95"/>
      <c r="AL1002" s="95"/>
      <c r="AM1002" s="95"/>
      <c r="AN1002" s="1"/>
      <c r="BW1002" s="1"/>
    </row>
    <row r="1003" spans="1:75" s="32" customFormat="1" ht="15.6" hidden="1">
      <c r="A1003" s="20" t="str">
        <f t="shared" si="15"/>
        <v/>
      </c>
      <c r="B1003" s="153"/>
      <c r="C1003" s="21"/>
      <c r="D1003" s="20" t="str">
        <f>IFERROR(VLOOKUP(FORMULACIÓN!C1003,Lists!$A$2:$B$6,2,FALSE),"")</f>
        <v/>
      </c>
      <c r="E1003" s="21"/>
      <c r="F1003" s="21"/>
      <c r="G1003" s="21"/>
      <c r="H1003" s="21"/>
      <c r="I1003" s="47"/>
      <c r="J1003" s="104"/>
      <c r="K1003" s="47"/>
      <c r="L1003" s="21"/>
      <c r="M1003" s="125"/>
      <c r="N1003" s="24"/>
      <c r="O1003" s="21"/>
      <c r="P1003" s="21"/>
      <c r="Q1003" s="21"/>
      <c r="R1003" s="21"/>
      <c r="S1003" s="21"/>
      <c r="T1003" s="21"/>
      <c r="U1003" s="21"/>
      <c r="V1003" s="21"/>
      <c r="W1003" s="21"/>
      <c r="X1003" s="21" t="str">
        <f ca="1">IFERROR(IF($T1003=Lists!$S$2,SUM(FORMULACIÓN!U1003:W1003),IF(FORMULACIÓN!$T1003=Lists!$S$3,SUM(FORMULACIÓN!V1003:W1003),IF(FORMULACIÓN!$T1003=Lists!$S$4,AVERAGE(FORMULACIÓN!V1003:W1003),IF(FORMULACIÓN!$T1003=Lists!$S$5,OFFSET(U1003,0,COUNTA(V1003:W1003)),IF(FORMULACIÓN!$T1003=Lists!$S$6,AVERAGE(V1003:W1003),""))))),"")</f>
        <v/>
      </c>
      <c r="Y1003" s="20" t="str">
        <f ca="1">IF($R1003=Lists!$R$3,TEXT(FORMULACIÓN!X1003,"00,00%"),IF(FORMULACIÓN!X1003=0,0,TEXT(FORMULACIÓN!X1003,"##.###")))</f>
        <v/>
      </c>
      <c r="Z1003" s="93"/>
      <c r="AA1003" s="94"/>
      <c r="AB1003" s="95"/>
      <c r="AC1003" s="95"/>
      <c r="AD1003" s="95"/>
      <c r="AE1003" s="95"/>
      <c r="AF1003" s="95"/>
      <c r="AG1003" s="95"/>
      <c r="AH1003" s="95"/>
      <c r="AI1003" s="95"/>
      <c r="AJ1003" s="95"/>
      <c r="AK1003" s="95"/>
      <c r="AL1003" s="95"/>
      <c r="AM1003" s="95"/>
      <c r="AN1003" s="1"/>
      <c r="BW1003" s="1"/>
    </row>
    <row r="1004" spans="1:75" s="32" customFormat="1" ht="15.6" hidden="1">
      <c r="A1004" s="20" t="str">
        <f t="shared" si="15"/>
        <v/>
      </c>
      <c r="B1004" s="153"/>
      <c r="C1004" s="21"/>
      <c r="D1004" s="20" t="str">
        <f>IFERROR(VLOOKUP(FORMULACIÓN!C1004,Lists!$A$2:$B$6,2,FALSE),"")</f>
        <v/>
      </c>
      <c r="E1004" s="21"/>
      <c r="F1004" s="21"/>
      <c r="G1004" s="21"/>
      <c r="H1004" s="21"/>
      <c r="I1004" s="47"/>
      <c r="J1004" s="104"/>
      <c r="K1004" s="47"/>
      <c r="L1004" s="21"/>
      <c r="M1004" s="125"/>
      <c r="N1004" s="24"/>
      <c r="O1004" s="21"/>
      <c r="P1004" s="21"/>
      <c r="Q1004" s="21"/>
      <c r="R1004" s="21"/>
      <c r="S1004" s="21"/>
      <c r="T1004" s="21"/>
      <c r="U1004" s="21"/>
      <c r="V1004" s="21"/>
      <c r="W1004" s="21"/>
      <c r="X1004" s="21" t="str">
        <f ca="1">IFERROR(IF($T1004=Lists!$S$2,SUM(FORMULACIÓN!U1004:W1004),IF(FORMULACIÓN!$T1004=Lists!$S$3,SUM(FORMULACIÓN!V1004:W1004),IF(FORMULACIÓN!$T1004=Lists!$S$4,AVERAGE(FORMULACIÓN!V1004:W1004),IF(FORMULACIÓN!$T1004=Lists!$S$5,OFFSET(U1004,0,COUNTA(V1004:W1004)),IF(FORMULACIÓN!$T1004=Lists!$S$6,AVERAGE(V1004:W1004),""))))),"")</f>
        <v/>
      </c>
      <c r="Y1004" s="20" t="str">
        <f ca="1">IF($R1004=Lists!$R$3,TEXT(FORMULACIÓN!X1004,"00,00%"),IF(FORMULACIÓN!X1004=0,0,TEXT(FORMULACIÓN!X1004,"##.###")))</f>
        <v/>
      </c>
      <c r="Z1004" s="93"/>
      <c r="AA1004" s="94"/>
      <c r="AB1004" s="95"/>
      <c r="AC1004" s="95"/>
      <c r="AD1004" s="95"/>
      <c r="AE1004" s="95"/>
      <c r="AF1004" s="95"/>
      <c r="AG1004" s="95"/>
      <c r="AH1004" s="95"/>
      <c r="AI1004" s="95"/>
      <c r="AJ1004" s="95"/>
      <c r="AK1004" s="95"/>
      <c r="AL1004" s="95"/>
      <c r="AM1004" s="95"/>
      <c r="AN1004" s="1"/>
      <c r="BW1004" s="1"/>
    </row>
    <row r="1005" spans="1:75" s="32" customFormat="1" ht="15.6" hidden="1">
      <c r="A1005" s="20" t="str">
        <f t="shared" si="15"/>
        <v/>
      </c>
      <c r="B1005" s="153"/>
      <c r="C1005" s="21"/>
      <c r="D1005" s="20" t="str">
        <f>IFERROR(VLOOKUP(FORMULACIÓN!C1005,Lists!$A$2:$B$6,2,FALSE),"")</f>
        <v/>
      </c>
      <c r="E1005" s="21"/>
      <c r="F1005" s="21"/>
      <c r="G1005" s="21"/>
      <c r="H1005" s="21"/>
      <c r="I1005" s="47"/>
      <c r="J1005" s="104"/>
      <c r="K1005" s="47"/>
      <c r="L1005" s="21"/>
      <c r="M1005" s="125"/>
      <c r="N1005" s="24"/>
      <c r="O1005" s="21"/>
      <c r="P1005" s="21"/>
      <c r="Q1005" s="21"/>
      <c r="R1005" s="21"/>
      <c r="S1005" s="21"/>
      <c r="T1005" s="21"/>
      <c r="U1005" s="21"/>
      <c r="V1005" s="21"/>
      <c r="W1005" s="21"/>
      <c r="X1005" s="21" t="str">
        <f ca="1">IFERROR(IF($T1005=Lists!$S$2,SUM(FORMULACIÓN!U1005:W1005),IF(FORMULACIÓN!$T1005=Lists!$S$3,SUM(FORMULACIÓN!V1005:W1005),IF(FORMULACIÓN!$T1005=Lists!$S$4,AVERAGE(FORMULACIÓN!V1005:W1005),IF(FORMULACIÓN!$T1005=Lists!$S$5,OFFSET(U1005,0,COUNTA(V1005:W1005)),IF(FORMULACIÓN!$T1005=Lists!$S$6,AVERAGE(V1005:W1005),""))))),"")</f>
        <v/>
      </c>
      <c r="Y1005" s="20" t="str">
        <f ca="1">IF($R1005=Lists!$R$3,TEXT(FORMULACIÓN!X1005,"00,00%"),IF(FORMULACIÓN!X1005=0,0,TEXT(FORMULACIÓN!X1005,"##.###")))</f>
        <v/>
      </c>
      <c r="Z1005" s="93"/>
      <c r="AA1005" s="94"/>
      <c r="AB1005" s="95"/>
      <c r="AC1005" s="95"/>
      <c r="AD1005" s="95"/>
      <c r="AE1005" s="95"/>
      <c r="AF1005" s="95"/>
      <c r="AG1005" s="95"/>
      <c r="AH1005" s="95"/>
      <c r="AI1005" s="95"/>
      <c r="AJ1005" s="95"/>
      <c r="AK1005" s="95"/>
      <c r="AL1005" s="95"/>
      <c r="AM1005" s="95"/>
      <c r="AN1005" s="1"/>
      <c r="BW1005" s="1"/>
    </row>
    <row r="1006" spans="1:75" s="32" customFormat="1" ht="15.6" hidden="1">
      <c r="A1006" s="20" t="str">
        <f t="shared" si="15"/>
        <v/>
      </c>
      <c r="B1006" s="153"/>
      <c r="C1006" s="21"/>
      <c r="D1006" s="20" t="str">
        <f>IFERROR(VLOOKUP(FORMULACIÓN!C1006,Lists!$A$2:$B$6,2,FALSE),"")</f>
        <v/>
      </c>
      <c r="E1006" s="21"/>
      <c r="F1006" s="21"/>
      <c r="G1006" s="21"/>
      <c r="H1006" s="21"/>
      <c r="I1006" s="47"/>
      <c r="J1006" s="104"/>
      <c r="K1006" s="47"/>
      <c r="L1006" s="21"/>
      <c r="M1006" s="125"/>
      <c r="N1006" s="24"/>
      <c r="O1006" s="21"/>
      <c r="P1006" s="21"/>
      <c r="Q1006" s="21"/>
      <c r="R1006" s="21"/>
      <c r="S1006" s="21"/>
      <c r="T1006" s="21"/>
      <c r="U1006" s="21"/>
      <c r="V1006" s="21"/>
      <c r="W1006" s="21"/>
      <c r="X1006" s="21" t="str">
        <f ca="1">IFERROR(IF($T1006=Lists!$S$2,SUM(FORMULACIÓN!U1006:W1006),IF(FORMULACIÓN!$T1006=Lists!$S$3,SUM(FORMULACIÓN!V1006:W1006),IF(FORMULACIÓN!$T1006=Lists!$S$4,AVERAGE(FORMULACIÓN!V1006:W1006),IF(FORMULACIÓN!$T1006=Lists!$S$5,OFFSET(U1006,0,COUNTA(V1006:W1006)),IF(FORMULACIÓN!$T1006=Lists!$S$6,AVERAGE(V1006:W1006),""))))),"")</f>
        <v/>
      </c>
      <c r="Y1006" s="20" t="str">
        <f ca="1">IF($R1006=Lists!$R$3,TEXT(FORMULACIÓN!X1006,"00,00%"),IF(FORMULACIÓN!X1006=0,0,TEXT(FORMULACIÓN!X1006,"##.###")))</f>
        <v/>
      </c>
      <c r="Z1006" s="93"/>
      <c r="AA1006" s="94"/>
      <c r="AB1006" s="95"/>
      <c r="AC1006" s="95"/>
      <c r="AD1006" s="95"/>
      <c r="AE1006" s="95"/>
      <c r="AF1006" s="95"/>
      <c r="AG1006" s="95"/>
      <c r="AH1006" s="95"/>
      <c r="AI1006" s="95"/>
      <c r="AJ1006" s="95"/>
      <c r="AK1006" s="95"/>
      <c r="AL1006" s="95"/>
      <c r="AM1006" s="95"/>
      <c r="AN1006" s="1"/>
      <c r="BW1006" s="1"/>
    </row>
    <row r="1007" spans="1:75" s="32" customFormat="1" ht="15.6" hidden="1">
      <c r="A1007" s="20" t="str">
        <f t="shared" si="15"/>
        <v/>
      </c>
      <c r="B1007" s="153"/>
      <c r="C1007" s="21"/>
      <c r="D1007" s="20" t="str">
        <f>IFERROR(VLOOKUP(FORMULACIÓN!C1007,Lists!$A$2:$B$6,2,FALSE),"")</f>
        <v/>
      </c>
      <c r="E1007" s="21"/>
      <c r="F1007" s="21"/>
      <c r="G1007" s="21"/>
      <c r="H1007" s="21"/>
      <c r="I1007" s="47"/>
      <c r="J1007" s="104"/>
      <c r="K1007" s="47"/>
      <c r="L1007" s="21"/>
      <c r="M1007" s="125"/>
      <c r="N1007" s="24"/>
      <c r="O1007" s="21"/>
      <c r="P1007" s="21"/>
      <c r="Q1007" s="21"/>
      <c r="R1007" s="21"/>
      <c r="S1007" s="21"/>
      <c r="T1007" s="21"/>
      <c r="U1007" s="21"/>
      <c r="V1007" s="21"/>
      <c r="W1007" s="21"/>
      <c r="X1007" s="21" t="str">
        <f ca="1">IFERROR(IF($T1007=Lists!$S$2,SUM(FORMULACIÓN!U1007:W1007),IF(FORMULACIÓN!$T1007=Lists!$S$3,SUM(FORMULACIÓN!V1007:W1007),IF(FORMULACIÓN!$T1007=Lists!$S$4,AVERAGE(FORMULACIÓN!V1007:W1007),IF(FORMULACIÓN!$T1007=Lists!$S$5,OFFSET(U1007,0,COUNTA(V1007:W1007)),IF(FORMULACIÓN!$T1007=Lists!$S$6,AVERAGE(V1007:W1007),""))))),"")</f>
        <v/>
      </c>
      <c r="Y1007" s="20" t="str">
        <f ca="1">IF($R1007=Lists!$R$3,TEXT(FORMULACIÓN!X1007,"00,00%"),IF(FORMULACIÓN!X1007=0,0,TEXT(FORMULACIÓN!X1007,"##.###")))</f>
        <v/>
      </c>
      <c r="Z1007" s="93"/>
      <c r="AA1007" s="94"/>
      <c r="AB1007" s="95"/>
      <c r="AC1007" s="95"/>
      <c r="AD1007" s="95"/>
      <c r="AE1007" s="95"/>
      <c r="AF1007" s="95"/>
      <c r="AG1007" s="95"/>
      <c r="AH1007" s="95"/>
      <c r="AI1007" s="95"/>
      <c r="AJ1007" s="95"/>
      <c r="AK1007" s="95"/>
      <c r="AL1007" s="95"/>
      <c r="AM1007" s="95"/>
      <c r="AN1007" s="1"/>
      <c r="BW1007" s="1"/>
    </row>
    <row r="1008" spans="1:75" s="32" customFormat="1" ht="15.6" hidden="1">
      <c r="A1008" s="20" t="str">
        <f t="shared" si="15"/>
        <v/>
      </c>
      <c r="B1008" s="153"/>
      <c r="C1008" s="21"/>
      <c r="D1008" s="20" t="str">
        <f>IFERROR(VLOOKUP(FORMULACIÓN!C1008,Lists!$A$2:$B$6,2,FALSE),"")</f>
        <v/>
      </c>
      <c r="E1008" s="21"/>
      <c r="F1008" s="21"/>
      <c r="G1008" s="21"/>
      <c r="H1008" s="21"/>
      <c r="I1008" s="47"/>
      <c r="J1008" s="104"/>
      <c r="K1008" s="47"/>
      <c r="L1008" s="21"/>
      <c r="M1008" s="125"/>
      <c r="N1008" s="24"/>
      <c r="O1008" s="21"/>
      <c r="P1008" s="21"/>
      <c r="Q1008" s="21"/>
      <c r="R1008" s="21"/>
      <c r="S1008" s="21"/>
      <c r="T1008" s="21"/>
      <c r="U1008" s="21"/>
      <c r="V1008" s="21"/>
      <c r="W1008" s="21"/>
      <c r="X1008" s="21" t="str">
        <f ca="1">IFERROR(IF($T1008=Lists!$S$2,SUM(FORMULACIÓN!U1008:W1008),IF(FORMULACIÓN!$T1008=Lists!$S$3,SUM(FORMULACIÓN!V1008:W1008),IF(FORMULACIÓN!$T1008=Lists!$S$4,AVERAGE(FORMULACIÓN!V1008:W1008),IF(FORMULACIÓN!$T1008=Lists!$S$5,OFFSET(U1008,0,COUNTA(V1008:W1008)),IF(FORMULACIÓN!$T1008=Lists!$S$6,AVERAGE(V1008:W1008),""))))),"")</f>
        <v/>
      </c>
      <c r="Y1008" s="20" t="str">
        <f ca="1">IF($R1008=Lists!$R$3,TEXT(FORMULACIÓN!X1008,"00,00%"),IF(FORMULACIÓN!X1008=0,0,TEXT(FORMULACIÓN!X1008,"##.###")))</f>
        <v/>
      </c>
      <c r="Z1008" s="93"/>
      <c r="AA1008" s="94"/>
      <c r="AB1008" s="95"/>
      <c r="AC1008" s="95"/>
      <c r="AD1008" s="95"/>
      <c r="AE1008" s="95"/>
      <c r="AF1008" s="95"/>
      <c r="AG1008" s="95"/>
      <c r="AH1008" s="95"/>
      <c r="AI1008" s="95"/>
      <c r="AJ1008" s="95"/>
      <c r="AK1008" s="95"/>
      <c r="AL1008" s="95"/>
      <c r="AM1008" s="95"/>
      <c r="AN1008" s="1"/>
      <c r="BW1008" s="1"/>
    </row>
    <row r="1009" spans="1:75" s="32" customFormat="1" ht="15.6" hidden="1">
      <c r="A1009" s="20" t="str">
        <f t="shared" si="15"/>
        <v/>
      </c>
      <c r="B1009" s="153"/>
      <c r="C1009" s="21"/>
      <c r="D1009" s="20" t="str">
        <f>IFERROR(VLOOKUP(FORMULACIÓN!C1009,Lists!$A$2:$B$6,2,FALSE),"")</f>
        <v/>
      </c>
      <c r="E1009" s="21"/>
      <c r="F1009" s="21"/>
      <c r="G1009" s="21"/>
      <c r="H1009" s="21"/>
      <c r="I1009" s="47"/>
      <c r="J1009" s="104"/>
      <c r="K1009" s="47"/>
      <c r="L1009" s="21"/>
      <c r="M1009" s="125"/>
      <c r="N1009" s="24"/>
      <c r="O1009" s="21"/>
      <c r="P1009" s="21"/>
      <c r="Q1009" s="21"/>
      <c r="R1009" s="21"/>
      <c r="S1009" s="21"/>
      <c r="T1009" s="21"/>
      <c r="U1009" s="21"/>
      <c r="V1009" s="21"/>
      <c r="W1009" s="21"/>
      <c r="X1009" s="21" t="str">
        <f ca="1">IFERROR(IF($T1009=Lists!$S$2,SUM(FORMULACIÓN!U1009:W1009),IF(FORMULACIÓN!$T1009=Lists!$S$3,SUM(FORMULACIÓN!V1009:W1009),IF(FORMULACIÓN!$T1009=Lists!$S$4,AVERAGE(FORMULACIÓN!V1009:W1009),IF(FORMULACIÓN!$T1009=Lists!$S$5,OFFSET(U1009,0,COUNTA(V1009:W1009)),IF(FORMULACIÓN!$T1009=Lists!$S$6,AVERAGE(V1009:W1009),""))))),"")</f>
        <v/>
      </c>
      <c r="Y1009" s="20" t="str">
        <f ca="1">IF($R1009=Lists!$R$3,TEXT(FORMULACIÓN!X1009,"00,00%"),IF(FORMULACIÓN!X1009=0,0,TEXT(FORMULACIÓN!X1009,"##.###")))</f>
        <v/>
      </c>
      <c r="Z1009" s="93"/>
      <c r="AA1009" s="94"/>
      <c r="AB1009" s="95"/>
      <c r="AC1009" s="95"/>
      <c r="AD1009" s="95"/>
      <c r="AE1009" s="95"/>
      <c r="AF1009" s="95"/>
      <c r="AG1009" s="95"/>
      <c r="AH1009" s="95"/>
      <c r="AI1009" s="95"/>
      <c r="AJ1009" s="95"/>
      <c r="AK1009" s="95"/>
      <c r="AL1009" s="95"/>
      <c r="AM1009" s="95"/>
      <c r="AN1009" s="1"/>
      <c r="BW1009" s="1"/>
    </row>
    <row r="1010" spans="1:75" s="32" customFormat="1" ht="15.6" hidden="1">
      <c r="A1010" s="20" t="str">
        <f t="shared" si="15"/>
        <v/>
      </c>
      <c r="B1010" s="153"/>
      <c r="C1010" s="21"/>
      <c r="D1010" s="20" t="str">
        <f>IFERROR(VLOOKUP(FORMULACIÓN!C1010,Lists!$A$2:$B$6,2,FALSE),"")</f>
        <v/>
      </c>
      <c r="E1010" s="21"/>
      <c r="F1010" s="21"/>
      <c r="G1010" s="21"/>
      <c r="H1010" s="21"/>
      <c r="I1010" s="47"/>
      <c r="J1010" s="104"/>
      <c r="K1010" s="47"/>
      <c r="L1010" s="21"/>
      <c r="M1010" s="125"/>
      <c r="N1010" s="24"/>
      <c r="O1010" s="21"/>
      <c r="P1010" s="21"/>
      <c r="Q1010" s="21"/>
      <c r="R1010" s="21"/>
      <c r="S1010" s="21"/>
      <c r="T1010" s="21"/>
      <c r="U1010" s="21"/>
      <c r="V1010" s="21"/>
      <c r="W1010" s="21"/>
      <c r="X1010" s="21" t="str">
        <f ca="1">IFERROR(IF($T1010=Lists!$S$2,SUM(FORMULACIÓN!U1010:W1010),IF(FORMULACIÓN!$T1010=Lists!$S$3,SUM(FORMULACIÓN!V1010:W1010),IF(FORMULACIÓN!$T1010=Lists!$S$4,AVERAGE(FORMULACIÓN!V1010:W1010),IF(FORMULACIÓN!$T1010=Lists!$S$5,OFFSET(U1010,0,COUNTA(V1010:W1010)),IF(FORMULACIÓN!$T1010=Lists!$S$6,AVERAGE(V1010:W1010),""))))),"")</f>
        <v/>
      </c>
      <c r="Y1010" s="20" t="str">
        <f ca="1">IF($R1010=Lists!$R$3,TEXT(FORMULACIÓN!X1010,"00,00%"),IF(FORMULACIÓN!X1010=0,0,TEXT(FORMULACIÓN!X1010,"##.###")))</f>
        <v/>
      </c>
      <c r="Z1010" s="93"/>
      <c r="AA1010" s="94"/>
      <c r="AB1010" s="95"/>
      <c r="AC1010" s="95"/>
      <c r="AD1010" s="95"/>
      <c r="AE1010" s="95"/>
      <c r="AF1010" s="95"/>
      <c r="AG1010" s="95"/>
      <c r="AH1010" s="95"/>
      <c r="AI1010" s="95"/>
      <c r="AJ1010" s="95"/>
      <c r="AK1010" s="95"/>
      <c r="AL1010" s="95"/>
      <c r="AM1010" s="95"/>
      <c r="AN1010" s="1"/>
      <c r="BW1010" s="1"/>
    </row>
    <row r="1011" spans="1:75">
      <c r="A1011" s="106"/>
      <c r="B1011" s="106"/>
      <c r="I1011" s="28"/>
      <c r="K1011" s="28"/>
      <c r="T1011" s="22"/>
    </row>
    <row r="1012" spans="1:75">
      <c r="A1012" s="108" t="s">
        <v>308</v>
      </c>
      <c r="B1012" s="108"/>
      <c r="C1012" s="15"/>
      <c r="D1012" s="15" t="s">
        <v>308</v>
      </c>
      <c r="E1012" s="15"/>
      <c r="F1012" s="15"/>
      <c r="G1012" s="15"/>
      <c r="H1012" s="15"/>
      <c r="I1012" s="29"/>
      <c r="J1012" s="109"/>
      <c r="K1012" s="29"/>
      <c r="L1012" s="15"/>
      <c r="M1012" s="15"/>
      <c r="N1012" s="15"/>
      <c r="O1012" s="15"/>
      <c r="P1012" s="15"/>
      <c r="Q1012" s="15"/>
      <c r="R1012" s="15"/>
      <c r="S1012" s="15"/>
      <c r="T1012" s="23"/>
      <c r="U1012" s="15"/>
      <c r="V1012" s="15"/>
      <c r="W1012" s="15"/>
      <c r="X1012" s="15"/>
      <c r="Y1012" s="15" t="s">
        <v>308</v>
      </c>
      <c r="Z1012" s="15"/>
      <c r="AA1012" s="15"/>
      <c r="AB1012" s="15"/>
      <c r="AC1012" s="15"/>
      <c r="AD1012" s="15"/>
      <c r="AE1012" s="15"/>
      <c r="AF1012" s="15"/>
      <c r="AG1012" s="15"/>
      <c r="AH1012" s="15"/>
      <c r="AI1012" s="15"/>
      <c r="AJ1012" s="15"/>
      <c r="AK1012" s="15"/>
      <c r="AL1012" s="15"/>
      <c r="AM1012" s="15"/>
      <c r="AN1012" s="15" t="s">
        <v>308</v>
      </c>
      <c r="AO1012" s="15" t="s">
        <v>308</v>
      </c>
      <c r="AP1012" s="15" t="s">
        <v>308</v>
      </c>
      <c r="AQ1012" s="15" t="s">
        <v>308</v>
      </c>
      <c r="AR1012" s="15" t="s">
        <v>308</v>
      </c>
      <c r="AS1012" s="15" t="s">
        <v>308</v>
      </c>
      <c r="AT1012" s="15" t="s">
        <v>308</v>
      </c>
      <c r="AU1012" s="15" t="s">
        <v>308</v>
      </c>
      <c r="AV1012" s="15" t="s">
        <v>308</v>
      </c>
      <c r="AW1012" s="15" t="s">
        <v>308</v>
      </c>
      <c r="AX1012" s="15" t="s">
        <v>308</v>
      </c>
      <c r="AY1012" s="15" t="s">
        <v>308</v>
      </c>
      <c r="AZ1012" s="15" t="s">
        <v>308</v>
      </c>
      <c r="BA1012" s="15" t="s">
        <v>308</v>
      </c>
      <c r="BB1012" s="15" t="s">
        <v>308</v>
      </c>
      <c r="BC1012" s="15" t="s">
        <v>308</v>
      </c>
      <c r="BD1012" s="15" t="s">
        <v>308</v>
      </c>
    </row>
  </sheetData>
  <sheetProtection formatCells="0" formatColumns="0" formatRows="0" sort="0" autoFilter="0" pivotTables="0"/>
  <protectedRanges>
    <protectedRange sqref="C10:C1010 Z10:AM1010 E152:R152 T152:W152 E153:W1010 E10:W151" name="Rango1" securityDescriptor="O:WDG:WDD:(A;;CC;;;WD)"/>
    <protectedRange sqref="S152" name="Rango1_1" securityDescriptor="O:WDG:WDD:(A;;CC;;;WD)"/>
  </protectedRanges>
  <autoFilter ref="A9:CO1010" xr:uid="{00000000-0001-0000-0100-000000000000}">
    <filterColumn colId="2">
      <filters>
        <filter val="L1 - Formación Académica Integral"/>
      </filters>
    </filterColumn>
    <filterColumn colId="5">
      <filters>
        <filter val="M1 - Internacionalización y multilingüismo."/>
      </filters>
    </filterColumn>
    <filterColumn colId="7">
      <filters>
        <filter val="P1 - Multilingüismo e interculturalidad"/>
      </filters>
    </filterColumn>
  </autoFilter>
  <dataConsolidate/>
  <mergeCells count="27">
    <mergeCell ref="A4:AM4"/>
    <mergeCell ref="A1:AJ3"/>
    <mergeCell ref="A8:A9"/>
    <mergeCell ref="C8:C9"/>
    <mergeCell ref="Z8:Z9"/>
    <mergeCell ref="K8:K9"/>
    <mergeCell ref="L8:L9"/>
    <mergeCell ref="H8:H9"/>
    <mergeCell ref="E8:E9"/>
    <mergeCell ref="D8:D9"/>
    <mergeCell ref="B8:B9"/>
    <mergeCell ref="AY7:BE7"/>
    <mergeCell ref="I8:I9"/>
    <mergeCell ref="F8:F9"/>
    <mergeCell ref="M8:M9"/>
    <mergeCell ref="AK1:AM1"/>
    <mergeCell ref="AK3:AM3"/>
    <mergeCell ref="K6:L6"/>
    <mergeCell ref="AL6:AM6"/>
    <mergeCell ref="M6:N6"/>
    <mergeCell ref="AK2:AM2"/>
    <mergeCell ref="H6:I6"/>
    <mergeCell ref="AB8:AM8"/>
    <mergeCell ref="AA8:AA9"/>
    <mergeCell ref="G8:G9"/>
    <mergeCell ref="N8:N9"/>
    <mergeCell ref="J8:J9"/>
  </mergeCells>
  <phoneticPr fontId="21" type="noConversion"/>
  <conditionalFormatting sqref="U10:W243">
    <cfRule type="expression" dxfId="125" priority="1">
      <formula>$R10="Porcentaje"</formula>
    </cfRule>
  </conditionalFormatting>
  <dataValidations xWindow="1095" yWindow="565" count="6">
    <dataValidation type="list" allowBlank="1" showInputMessage="1" showErrorMessage="1" sqref="C10:C1010" xr:uid="{00000000-0002-0000-0100-000000000000}">
      <formula1>lin</formula1>
    </dataValidation>
    <dataValidation type="list" allowBlank="1" showInputMessage="1" showErrorMessage="1" sqref="M6:N6 C6 B10:B1010" xr:uid="{00000000-0002-0000-0100-000001000000}">
      <formula1>AÑOS</formula1>
    </dataValidation>
    <dataValidation allowBlank="1" showInputMessage="1" showErrorMessage="1" prompt="Relacione la meta del PDI asociada." sqref="G10:G1010" xr:uid="{00000000-0002-0000-0100-000002000000}"/>
    <dataValidation type="decimal" operator="greaterThanOrEqual" allowBlank="1" showInputMessage="1" showErrorMessage="1" prompt="APLICA CUANDO LA FRECUENCIA DE MEDICIÓN ES SEMESTRAL, DE LO CONTRARIO DIGITE EL NÚMERO 0" sqref="V10:V1010" xr:uid="{00000000-0002-0000-0100-000003000000}">
      <formula1>0</formula1>
    </dataValidation>
    <dataValidation type="decimal" operator="greaterThanOrEqual" allowBlank="1" showInputMessage="1" showErrorMessage="1" sqref="W10:W1010" xr:uid="{00000000-0002-0000-0100-000004000000}">
      <formula1>0</formula1>
    </dataValidation>
    <dataValidation type="list" allowBlank="1" showInputMessage="1" showErrorMessage="1" sqref="E6" xr:uid="{00000000-0002-0000-0100-000005000000}">
      <formula1>"1,2"</formula1>
    </dataValidation>
  </dataValidations>
  <printOptions horizontalCentered="1"/>
  <pageMargins left="0.32" right="7.0000000000000007E-2" top="0.98425196850393704" bottom="0.46" header="0" footer="0"/>
  <pageSetup paperSize="5" scale="50" orientation="landscape" r:id="rId1"/>
  <headerFooter alignWithMargins="0"/>
  <drawing r:id="rId2"/>
  <legacyDrawing r:id="rId3"/>
  <extLst>
    <ext xmlns:x14="http://schemas.microsoft.com/office/spreadsheetml/2009/9/main" uri="{CCE6A557-97BC-4b89-ADB6-D9C93CAAB3DF}">
      <x14:dataValidations xmlns:xm="http://schemas.microsoft.com/office/excel/2006/main" xWindow="1095" yWindow="565" count="9">
        <x14:dataValidation type="list" allowBlank="1" showInputMessage="1" showErrorMessage="1" xr:uid="{00000000-0002-0000-0100-000006000000}">
          <x14:formula1>
            <xm:f>Lists!$T$2:$T$3</xm:f>
          </x14:formula1>
          <xm:sqref>Q10:Q1010</xm:sqref>
        </x14:dataValidation>
        <x14:dataValidation type="list" allowBlank="1" showInputMessage="1" showErrorMessage="1" xr:uid="{00000000-0002-0000-0100-000007000000}">
          <x14:formula1>
            <xm:f>OFFSET(Lists!$I$2,1,MATCH(C10,Lists!$I$2:$M$2,0)-1,5,1)</xm:f>
          </x14:formula1>
          <xm:sqref>F10:F1010</xm:sqref>
        </x14:dataValidation>
        <x14:dataValidation type="list" allowBlank="1" showInputMessage="1" showErrorMessage="1" xr:uid="{00000000-0002-0000-0100-000008000000}">
          <x14:formula1>
            <xm:f>Lists!$O$2:$O$31</xm:f>
          </x14:formula1>
          <xm:sqref>L10:L1010</xm:sqref>
        </x14:dataValidation>
        <x14:dataValidation type="list" allowBlank="1" showInputMessage="1" showErrorMessage="1" xr:uid="{00000000-0002-0000-0100-000009000000}">
          <x14:formula1>
            <xm:f>Lists!$R$2:$R$3</xm:f>
          </x14:formula1>
          <xm:sqref>R10:R1010</xm:sqref>
        </x14:dataValidation>
        <x14:dataValidation type="list" allowBlank="1" showInputMessage="1" showErrorMessage="1" xr:uid="{00000000-0002-0000-0100-00000A000000}">
          <x14:formula1>
            <xm:f>Lists!$S$2:$S$6</xm:f>
          </x14:formula1>
          <xm:sqref>T10:T1010</xm:sqref>
        </x14:dataValidation>
        <x14:dataValidation type="list" allowBlank="1" showInputMessage="1" showErrorMessage="1" error="SOLO PUEDE DIGITAR X SI APLICA. " promptTitle="MARQUE:   X " prompt="SI EL INDICADOR SERÁ GESTIONADO DESDE LAS FACULTADES" xr:uid="{00000000-0002-0000-0100-00000B000000}">
          <x14:formula1>
            <xm:f>Lists!$A$18</xm:f>
          </x14:formula1>
          <xm:sqref>N10:N1010</xm:sqref>
        </x14:dataValidation>
        <x14:dataValidation type="list" allowBlank="1" showInputMessage="1" showErrorMessage="1" xr:uid="{00000000-0002-0000-0100-00000C000000}">
          <x14:formula1>
            <xm:f>OFFSET(Lists!$A$50,1,MATCH(F10,Lists!$A$50:$S$50,0)-1,10,1)</xm:f>
          </x14:formula1>
          <xm:sqref>H10:H1010</xm:sqref>
        </x14:dataValidation>
        <x14:dataValidation type="list" allowBlank="1" showInputMessage="1" showErrorMessage="1" xr:uid="{00000000-0002-0000-0100-00000D000000}">
          <x14:formula1>
            <xm:f>Lists!$P$2:$P$43</xm:f>
          </x14:formula1>
          <xm:sqref>H6:I6</xm:sqref>
        </x14:dataValidation>
        <x14:dataValidation type="list" allowBlank="1" showInputMessage="1" showErrorMessage="1" xr:uid="{00000000-0002-0000-0100-00000E000000}">
          <x14:formula1>
            <xm:f>OFFSET(Lists!$C$2,1,MATCH(C10,Lists!C$2:G$2,0)-1,15,1)</xm:f>
          </x14:formula1>
          <xm:sqref>E10:E1012</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indexed="48"/>
  </sheetPr>
  <dimension ref="A1:CY1112"/>
  <sheetViews>
    <sheetView showGridLines="0" tabSelected="1" topLeftCell="J8" zoomScale="130" zoomScaleNormal="130" workbookViewId="0">
      <selection activeCell="A10" sqref="A10"/>
    </sheetView>
  </sheetViews>
  <sheetFormatPr baseColWidth="10" defaultColWidth="11.44140625" defaultRowHeight="13.8"/>
  <cols>
    <col min="1" max="1" width="4.88671875" style="31" customWidth="1"/>
    <col min="2" max="2" width="9.6640625" style="31" customWidth="1"/>
    <col min="3" max="3" width="17.44140625" style="31" customWidth="1"/>
    <col min="4" max="4" width="37.109375" style="31" customWidth="1"/>
    <col min="5" max="5" width="25.88671875" style="31" customWidth="1"/>
    <col min="6" max="6" width="17.44140625" style="31" customWidth="1"/>
    <col min="7" max="7" width="40.44140625" style="31" customWidth="1"/>
    <col min="8" max="8" width="34.6640625" style="31" customWidth="1"/>
    <col min="9" max="9" width="16.44140625" style="34" customWidth="1"/>
    <col min="10" max="10" width="17.44140625" style="31" customWidth="1"/>
    <col min="11" max="11" width="15.109375" style="34" customWidth="1"/>
    <col min="12" max="12" width="18.6640625" style="31" customWidth="1"/>
    <col min="13" max="13" width="9" style="31" customWidth="1"/>
    <col min="14" max="14" width="22.44140625" style="31" customWidth="1"/>
    <col min="15" max="15" width="28.88671875" style="31" customWidth="1"/>
    <col min="16" max="16" width="9.44140625" style="31" customWidth="1"/>
    <col min="17" max="17" width="11.44140625" style="31" customWidth="1"/>
    <col min="18" max="18" width="23.109375" style="31" customWidth="1"/>
    <col min="19" max="19" width="14.109375" style="31" customWidth="1"/>
    <col min="20" max="20" width="9" style="31" customWidth="1"/>
    <col min="21" max="21" width="12.6640625" style="31" customWidth="1"/>
    <col min="22" max="22" width="15" style="214" customWidth="1"/>
    <col min="23" max="23" width="13.44140625" style="214" customWidth="1"/>
    <col min="24" max="24" width="4.109375" style="31" hidden="1" customWidth="1"/>
    <col min="25" max="25" width="8.6640625" style="31" customWidth="1"/>
    <col min="26" max="26" width="10.33203125" style="31" customWidth="1"/>
    <col min="27" max="27" width="1.109375" style="31" hidden="1" customWidth="1"/>
    <col min="28" max="28" width="7.88671875" style="31" hidden="1" customWidth="1"/>
    <col min="29" max="29" width="53.88671875" style="100" customWidth="1"/>
    <col min="30" max="30" width="30.88671875" style="100" customWidth="1"/>
    <col min="31" max="31" width="30.44140625" style="100" customWidth="1"/>
    <col min="32" max="32" width="58.44140625" style="100" customWidth="1"/>
    <col min="33" max="33" width="8" hidden="1" customWidth="1"/>
    <col min="34" max="34" width="4.44140625" style="100" hidden="1" customWidth="1"/>
    <col min="35" max="35" width="24.44140625" style="100" hidden="1" customWidth="1"/>
    <col min="36" max="36" width="64.109375" style="100" hidden="1" customWidth="1"/>
    <col min="37" max="37" width="17.44140625" style="100" hidden="1" customWidth="1"/>
    <col min="38" max="38" width="12.109375" style="31" hidden="1" customWidth="1"/>
    <col min="39" max="39" width="26.88671875" style="31" hidden="1" customWidth="1"/>
    <col min="40" max="40" width="21.33203125" style="31" customWidth="1"/>
    <col min="41" max="41" width="25.44140625" style="31" customWidth="1"/>
    <col min="42" max="43" width="19.6640625" style="31" customWidth="1"/>
    <col min="44" max="44" width="19.6640625" style="142" customWidth="1"/>
    <col min="45" max="45" width="23.109375" style="31" bestFit="1" customWidth="1"/>
    <col min="46" max="46" width="8.88671875" style="31" customWidth="1"/>
    <col min="47" max="47" width="18.44140625" style="31" customWidth="1"/>
    <col min="48" max="48" width="69" style="31" customWidth="1"/>
    <col min="49" max="49" width="20.88671875" style="31" bestFit="1" customWidth="1"/>
    <col min="50" max="54" width="15.88671875" style="31" customWidth="1"/>
    <col min="55" max="55" width="23.88671875" style="31" customWidth="1"/>
    <col min="56" max="57" width="22.88671875" style="31" customWidth="1"/>
    <col min="58" max="58" width="23" style="31" customWidth="1"/>
    <col min="59" max="59" width="22.44140625" style="31" customWidth="1"/>
    <col min="60" max="60" width="24.44140625" style="31" customWidth="1"/>
    <col min="61" max="61" width="26.44140625" style="31" customWidth="1"/>
    <col min="62" max="62" width="28.88671875" style="31" customWidth="1"/>
    <col min="63" max="63" width="25" style="31" customWidth="1"/>
    <col min="64" max="64" width="25.44140625" style="31" customWidth="1"/>
    <col min="65" max="65" width="22.88671875" style="31" customWidth="1"/>
    <col min="66" max="66" width="24.109375" style="31" customWidth="1"/>
    <col min="67" max="67" width="29.109375" style="31" customWidth="1"/>
    <col min="68" max="69" width="11.44140625" style="31"/>
    <col min="70" max="75" width="15.88671875" style="31" customWidth="1"/>
    <col min="76" max="16384" width="11.44140625" style="31"/>
  </cols>
  <sheetData>
    <row r="1" spans="1:103" s="30" customFormat="1">
      <c r="A1" s="359"/>
      <c r="B1" s="360"/>
      <c r="C1" s="360"/>
      <c r="D1" s="360"/>
      <c r="E1" s="360"/>
      <c r="F1" s="360"/>
      <c r="G1" s="360"/>
      <c r="H1" s="360"/>
      <c r="I1" s="360"/>
      <c r="J1" s="360"/>
      <c r="K1" s="360"/>
      <c r="L1" s="360"/>
      <c r="M1" s="360"/>
      <c r="N1" s="360"/>
      <c r="O1" s="360"/>
      <c r="P1" s="360"/>
      <c r="Q1" s="360"/>
      <c r="R1" s="360"/>
      <c r="S1" s="360"/>
      <c r="T1" s="360"/>
      <c r="U1" s="360"/>
      <c r="V1" s="360"/>
      <c r="W1" s="360"/>
      <c r="X1" s="360"/>
      <c r="Y1" s="360"/>
      <c r="Z1" s="360"/>
      <c r="AA1" s="360"/>
      <c r="AB1" s="360"/>
      <c r="AC1" s="361"/>
      <c r="AD1" s="361"/>
      <c r="AE1" s="362"/>
      <c r="AF1" s="249" t="s">
        <v>112</v>
      </c>
      <c r="AG1"/>
      <c r="AH1" s="31"/>
      <c r="AI1" s="31"/>
      <c r="AJ1" s="31"/>
      <c r="AK1" s="31"/>
      <c r="AL1" s="31"/>
      <c r="AM1" s="31"/>
      <c r="AN1" s="31"/>
      <c r="AO1" s="36" t="s">
        <v>113</v>
      </c>
      <c r="AR1" s="136"/>
      <c r="BX1" s="36"/>
    </row>
    <row r="2" spans="1:103" s="30" customFormat="1">
      <c r="A2" s="363"/>
      <c r="B2" s="364"/>
      <c r="C2" s="364"/>
      <c r="D2" s="364"/>
      <c r="E2" s="364"/>
      <c r="F2" s="364"/>
      <c r="G2" s="364"/>
      <c r="H2" s="364"/>
      <c r="I2" s="364"/>
      <c r="J2" s="364"/>
      <c r="K2" s="364"/>
      <c r="L2" s="364"/>
      <c r="M2" s="364"/>
      <c r="N2" s="364"/>
      <c r="O2" s="364"/>
      <c r="P2" s="364"/>
      <c r="Q2" s="364"/>
      <c r="R2" s="364"/>
      <c r="S2" s="364"/>
      <c r="T2" s="364"/>
      <c r="U2" s="364"/>
      <c r="V2" s="364"/>
      <c r="W2" s="364"/>
      <c r="X2" s="364"/>
      <c r="Y2" s="364"/>
      <c r="Z2" s="364"/>
      <c r="AA2" s="364"/>
      <c r="AB2" s="364"/>
      <c r="AC2" s="365"/>
      <c r="AD2" s="365"/>
      <c r="AE2" s="366"/>
      <c r="AF2" s="249" t="s">
        <v>309</v>
      </c>
      <c r="AG2"/>
      <c r="AH2" s="31"/>
      <c r="AI2" s="31"/>
      <c r="AJ2" s="31"/>
      <c r="AK2" s="31"/>
      <c r="AL2" s="31"/>
      <c r="AM2" s="31"/>
      <c r="AN2" s="31"/>
      <c r="AO2" s="36"/>
      <c r="AR2" s="136"/>
      <c r="BX2" s="36"/>
    </row>
    <row r="3" spans="1:103" s="30" customFormat="1">
      <c r="A3" s="367"/>
      <c r="B3" s="368"/>
      <c r="C3" s="368"/>
      <c r="D3" s="368"/>
      <c r="E3" s="368"/>
      <c r="F3" s="368"/>
      <c r="G3" s="368"/>
      <c r="H3" s="368"/>
      <c r="I3" s="368"/>
      <c r="J3" s="368"/>
      <c r="K3" s="368"/>
      <c r="L3" s="368"/>
      <c r="M3" s="368"/>
      <c r="N3" s="368"/>
      <c r="O3" s="368"/>
      <c r="P3" s="368"/>
      <c r="Q3" s="368"/>
      <c r="R3" s="368"/>
      <c r="S3" s="368"/>
      <c r="T3" s="368"/>
      <c r="U3" s="368"/>
      <c r="V3" s="368"/>
      <c r="W3" s="368"/>
      <c r="X3" s="368"/>
      <c r="Y3" s="368"/>
      <c r="Z3" s="368"/>
      <c r="AA3" s="368"/>
      <c r="AB3" s="368"/>
      <c r="AC3" s="369"/>
      <c r="AD3" s="369"/>
      <c r="AE3" s="370"/>
      <c r="AF3" s="249" t="s">
        <v>115</v>
      </c>
      <c r="AG3"/>
      <c r="AH3" s="31"/>
      <c r="AI3" s="31"/>
      <c r="AJ3" s="31"/>
      <c r="AK3" s="31"/>
      <c r="AL3" s="31"/>
      <c r="AM3" s="31"/>
      <c r="AN3" s="31"/>
      <c r="AO3" s="36"/>
      <c r="AQ3" s="99"/>
      <c r="AR3" s="136"/>
      <c r="BX3" s="36"/>
    </row>
    <row r="4" spans="1:103" s="30" customFormat="1" ht="15.6">
      <c r="A4" s="343" t="s">
        <v>116</v>
      </c>
      <c r="B4" s="344"/>
      <c r="C4" s="344"/>
      <c r="D4" s="344"/>
      <c r="E4" s="344"/>
      <c r="F4" s="344"/>
      <c r="G4" s="344"/>
      <c r="H4" s="344"/>
      <c r="I4" s="344"/>
      <c r="J4" s="344"/>
      <c r="K4" s="344"/>
      <c r="L4" s="344"/>
      <c r="M4" s="344"/>
      <c r="N4" s="344"/>
      <c r="O4" s="344"/>
      <c r="P4" s="344"/>
      <c r="Q4" s="344"/>
      <c r="R4" s="344"/>
      <c r="S4" s="344"/>
      <c r="T4" s="344"/>
      <c r="U4" s="344"/>
      <c r="V4" s="344"/>
      <c r="W4" s="344"/>
      <c r="X4" s="344"/>
      <c r="Y4" s="344"/>
      <c r="Z4" s="344"/>
      <c r="AA4" s="344"/>
      <c r="AB4" s="344"/>
      <c r="AC4" s="345"/>
      <c r="AD4" s="345"/>
      <c r="AE4" s="345"/>
      <c r="AF4" s="346"/>
      <c r="AG4"/>
      <c r="AH4" s="31"/>
      <c r="AI4" s="31"/>
      <c r="AJ4" s="31"/>
      <c r="AK4" s="31"/>
      <c r="AL4" s="31"/>
      <c r="AM4" s="31"/>
      <c r="AN4" s="31"/>
      <c r="AO4" s="36"/>
      <c r="AR4" s="136"/>
      <c r="BX4" s="36"/>
    </row>
    <row r="5" spans="1:103" s="30" customFormat="1">
      <c r="A5" s="98"/>
      <c r="B5" s="98"/>
      <c r="C5" s="98"/>
      <c r="D5" s="98"/>
      <c r="E5" s="98"/>
      <c r="I5" s="33"/>
      <c r="K5" s="33"/>
      <c r="Y5" s="16"/>
      <c r="AC5" s="99"/>
      <c r="AD5" s="99"/>
      <c r="AE5" s="99"/>
      <c r="AF5" s="99"/>
      <c r="AG5"/>
      <c r="AR5" s="136"/>
      <c r="BC5" s="137"/>
      <c r="BD5" s="137"/>
      <c r="BE5" s="137"/>
      <c r="BF5" s="137"/>
      <c r="BH5" s="33"/>
      <c r="BN5" s="36"/>
      <c r="CW5" s="36"/>
    </row>
    <row r="6" spans="1:103" s="30" customFormat="1" ht="26.4">
      <c r="A6" s="371" t="s">
        <v>310</v>
      </c>
      <c r="B6" s="371"/>
      <c r="C6" s="371"/>
      <c r="D6" s="371"/>
      <c r="E6" s="372"/>
      <c r="F6" s="372"/>
      <c r="H6" s="356" t="s">
        <v>311</v>
      </c>
      <c r="I6" s="356"/>
      <c r="J6" s="356"/>
      <c r="K6" s="356"/>
      <c r="L6" s="31"/>
      <c r="M6" s="31"/>
      <c r="N6" s="31"/>
      <c r="O6" s="31"/>
      <c r="P6" s="31"/>
      <c r="Q6" s="31"/>
      <c r="R6" s="31"/>
      <c r="S6" s="31"/>
      <c r="T6" s="31"/>
      <c r="U6" s="371" t="s">
        <v>312</v>
      </c>
      <c r="V6" s="371"/>
      <c r="W6" s="373"/>
      <c r="X6" s="373"/>
      <c r="Y6" s="101"/>
      <c r="Z6" s="130" t="s">
        <v>313</v>
      </c>
      <c r="AA6" s="130"/>
      <c r="AB6" s="130"/>
      <c r="AC6" s="100"/>
      <c r="AD6" s="99"/>
      <c r="AE6" s="250" t="s">
        <v>314</v>
      </c>
      <c r="AF6" s="132" t="e">
        <f>IF(SUM(W6,#REF!)=0,"",IF(AND(W6,#REF!)&gt;0,CONCATENATE(W6," - ",#REF!)))</f>
        <v>#REF!</v>
      </c>
      <c r="AG6"/>
      <c r="AH6" s="101"/>
      <c r="AI6" s="101"/>
      <c r="AJ6" s="101"/>
      <c r="AK6" s="101"/>
      <c r="AL6" s="101"/>
      <c r="AM6" s="101"/>
      <c r="AN6" s="347" t="s">
        <v>315</v>
      </c>
      <c r="AO6" s="347"/>
      <c r="AP6" s="347"/>
      <c r="AQ6" s="347"/>
      <c r="AR6" s="347"/>
      <c r="AS6" s="347"/>
      <c r="AT6" s="347"/>
      <c r="AU6" s="347"/>
      <c r="AV6" s="347"/>
      <c r="CC6" s="36"/>
    </row>
    <row r="7" spans="1:103" s="30" customFormat="1" ht="14.4" thickBot="1">
      <c r="I7" s="33"/>
      <c r="K7" s="33"/>
      <c r="Y7" s="17"/>
      <c r="AC7" s="99"/>
      <c r="AD7" s="99"/>
      <c r="AE7" s="99"/>
      <c r="AF7" s="99"/>
      <c r="AG7"/>
      <c r="AR7" s="136"/>
      <c r="BH7" s="101"/>
      <c r="BI7" s="342"/>
      <c r="BJ7" s="342"/>
      <c r="BK7" s="342"/>
      <c r="BL7" s="342"/>
      <c r="BM7" s="342"/>
      <c r="BN7" s="342"/>
      <c r="BO7" s="342"/>
      <c r="BP7" s="36"/>
      <c r="CY7" s="36"/>
    </row>
    <row r="8" spans="1:103" s="99" customFormat="1" ht="12.9" customHeight="1">
      <c r="A8" s="351" t="s">
        <v>119</v>
      </c>
      <c r="B8" s="354" t="s">
        <v>120</v>
      </c>
      <c r="C8" s="354" t="s">
        <v>316</v>
      </c>
      <c r="D8" s="354" t="s">
        <v>317</v>
      </c>
      <c r="E8" s="354" t="s">
        <v>318</v>
      </c>
      <c r="F8" s="354" t="s">
        <v>319</v>
      </c>
      <c r="G8" s="354" t="s">
        <v>320</v>
      </c>
      <c r="H8" s="354" t="str">
        <f>"PROYECTO"</f>
        <v>PROYECTO</v>
      </c>
      <c r="I8" s="357" t="s">
        <v>321</v>
      </c>
      <c r="J8" s="354" t="str">
        <f>RIGHT(FORMULACIÓN!J8,LEN(FORMULACIÓN!J8)-4)</f>
        <v>ACTIVIDAD DEL PROYECTO
(172)</v>
      </c>
      <c r="K8" s="357" t="s">
        <v>322</v>
      </c>
      <c r="L8" s="354" t="s">
        <v>323</v>
      </c>
      <c r="M8" s="375" t="s">
        <v>129</v>
      </c>
      <c r="N8" s="353" t="s">
        <v>324</v>
      </c>
      <c r="O8" s="353"/>
      <c r="P8" s="353"/>
      <c r="Q8" s="353"/>
      <c r="R8" s="353"/>
      <c r="S8" s="353"/>
      <c r="T8" s="215"/>
      <c r="U8" s="353" t="s">
        <v>84</v>
      </c>
      <c r="V8" s="353"/>
      <c r="W8" s="353"/>
      <c r="X8" s="353"/>
      <c r="Y8" s="353"/>
      <c r="Z8" s="160"/>
      <c r="AA8" s="160"/>
      <c r="AB8" s="160"/>
      <c r="AC8" s="350" t="s">
        <v>325</v>
      </c>
      <c r="AD8" s="350"/>
      <c r="AE8" s="350"/>
      <c r="AF8" s="350"/>
      <c r="AG8"/>
      <c r="AH8" s="31"/>
      <c r="AI8" s="31"/>
      <c r="AJ8" s="31"/>
      <c r="AK8" s="31"/>
      <c r="AL8" s="31"/>
      <c r="AM8" s="31"/>
      <c r="AN8" s="348" t="s">
        <v>326</v>
      </c>
      <c r="AO8" s="349"/>
      <c r="AP8" s="349"/>
      <c r="AQ8" s="374" t="s">
        <v>327</v>
      </c>
      <c r="AR8" s="374"/>
      <c r="AS8" s="374"/>
      <c r="AT8" s="374"/>
      <c r="AU8" s="290" t="str">
        <f ca="1">+ TEXT(IFERROR(SUBTOTAL(109,AU10:AU1110),"00,00%"),"00,00%")</f>
        <v>00,90%</v>
      </c>
      <c r="AV8" s="185"/>
      <c r="AW8" s="31"/>
      <c r="BN8" s="30"/>
      <c r="BO8" s="30"/>
      <c r="BP8" s="30"/>
      <c r="BQ8" s="30"/>
      <c r="BR8" s="30"/>
      <c r="BS8" s="30"/>
      <c r="BT8" s="30"/>
      <c r="BU8" s="30"/>
      <c r="BV8" s="30"/>
      <c r="BW8" s="30"/>
      <c r="BX8" s="30"/>
      <c r="CG8" s="138"/>
    </row>
    <row r="9" spans="1:103" s="99" customFormat="1" ht="53.4" thickBot="1">
      <c r="A9" s="352"/>
      <c r="B9" s="355"/>
      <c r="C9" s="355"/>
      <c r="D9" s="355"/>
      <c r="E9" s="355"/>
      <c r="F9" s="355"/>
      <c r="G9" s="355"/>
      <c r="H9" s="355"/>
      <c r="I9" s="358"/>
      <c r="J9" s="355"/>
      <c r="K9" s="358"/>
      <c r="L9" s="355"/>
      <c r="M9" s="376"/>
      <c r="N9" s="151" t="s">
        <v>328</v>
      </c>
      <c r="O9" s="151" t="s">
        <v>329</v>
      </c>
      <c r="P9" s="151" t="s">
        <v>330</v>
      </c>
      <c r="Q9" s="151" t="s">
        <v>331</v>
      </c>
      <c r="R9" s="151" t="s">
        <v>332</v>
      </c>
      <c r="S9" s="151" t="s">
        <v>333</v>
      </c>
      <c r="T9" s="157" t="s">
        <v>334</v>
      </c>
      <c r="U9" s="157" t="s">
        <v>335</v>
      </c>
      <c r="V9" s="35" t="s">
        <v>336</v>
      </c>
      <c r="W9" s="35" t="s">
        <v>337</v>
      </c>
      <c r="X9" s="35"/>
      <c r="Y9" s="35" t="s">
        <v>120</v>
      </c>
      <c r="Z9" s="180" t="s">
        <v>338</v>
      </c>
      <c r="AA9" s="35"/>
      <c r="AB9" s="35" t="s">
        <v>339</v>
      </c>
      <c r="AC9" s="156" t="s">
        <v>340</v>
      </c>
      <c r="AD9" s="156" t="s">
        <v>341</v>
      </c>
      <c r="AE9" s="156" t="s">
        <v>342</v>
      </c>
      <c r="AF9" s="156" t="s">
        <v>343</v>
      </c>
      <c r="AG9"/>
      <c r="AH9" s="31"/>
      <c r="AI9" s="31" t="s">
        <v>344</v>
      </c>
      <c r="AJ9" s="31" t="s">
        <v>318</v>
      </c>
      <c r="AK9" s="31" t="s">
        <v>345</v>
      </c>
      <c r="AL9" s="31" t="s">
        <v>316</v>
      </c>
      <c r="AM9" s="31" t="s">
        <v>319</v>
      </c>
      <c r="AN9" s="155" t="s">
        <v>346</v>
      </c>
      <c r="AO9" s="154" t="s">
        <v>347</v>
      </c>
      <c r="AP9" s="154" t="s">
        <v>348</v>
      </c>
      <c r="AQ9" s="154" t="s">
        <v>349</v>
      </c>
      <c r="AR9" s="159" t="s">
        <v>350</v>
      </c>
      <c r="AS9" s="154" t="s">
        <v>351</v>
      </c>
      <c r="AT9" s="143" t="s">
        <v>352</v>
      </c>
      <c r="AU9" s="158" t="str">
        <f>"PLAN DE ACCIÓN"</f>
        <v>PLAN DE ACCIÓN</v>
      </c>
      <c r="AV9" s="182" t="s">
        <v>353</v>
      </c>
      <c r="AW9" s="31"/>
      <c r="AX9" s="31"/>
      <c r="AY9" s="31"/>
      <c r="BN9" s="30"/>
      <c r="BO9" s="30"/>
      <c r="BP9" s="30"/>
      <c r="BQ9" s="30"/>
      <c r="BR9" s="30"/>
      <c r="BS9" s="30"/>
      <c r="BT9" s="30"/>
      <c r="BU9" s="30"/>
      <c r="BV9" s="30"/>
      <c r="BW9" s="30"/>
      <c r="BX9" s="30"/>
      <c r="CG9" s="138"/>
    </row>
    <row r="10" spans="1:103" s="135" customFormat="1" ht="67.5" customHeight="1">
      <c r="A10" s="20">
        <f>IF(FORMULACIÓN!A10="","",FORMULACIÓN!A10)</f>
        <v>1</v>
      </c>
      <c r="B10" s="20">
        <f>IF(FORMULACIÓN!B10="","",FORMULACIÓN!B10)</f>
        <v>2026</v>
      </c>
      <c r="C10" s="20" t="str">
        <f>IF(FORMULACIÓN!C10="","",FORMULACIÓN!C10)</f>
        <v>L1 - Formación Académica Integral</v>
      </c>
      <c r="D10" s="20" t="str">
        <f>IF(FORMULACIÓN!D10="","",FORMULACIÓN!D10)</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10" s="20" t="str">
        <f>IF(FORMULACIÓN!E10="","",FORMULACIÓN!E10)</f>
        <v xml:space="preserve">3. Fortalecer los procesos de internacionalización, movilidad, multilingüismo e interculturalidad que visibilicen la Universidad a nivel nacional e internacional, y alcanzar un posicionamiento académico. </v>
      </c>
      <c r="F10" s="20" t="str">
        <f>IF(FORMULACIÓN!F10="","",FORMULACIÓN!F10)</f>
        <v>M1 - Internacionalización y multilingüismo.</v>
      </c>
      <c r="G10" s="20" t="str">
        <f>IF(FORMULACIÓN!G10="","",FORMULACIÓN!G10)</f>
        <v>Lograr por lo menos el 65% de los docentes de carrera profesoral certificados en nivel suficiencia en idiomas con nivel B2</v>
      </c>
      <c r="H10" s="20" t="str">
        <f>IF(FORMULACIÓN!H10="","",FORMULACIÓN!H10)</f>
        <v>P1 - Multilingüismo e interculturalidad</v>
      </c>
      <c r="I10" s="88">
        <f>IF(FORMULACIÓN!I10="","",FORMULACIÓN!I10)</f>
        <v>0.09</v>
      </c>
      <c r="J10" s="20" t="str">
        <f>IF(FORMULACIÓN!J10="","",FORMULACIÓN!J10)</f>
        <v>Promover la formación en inglés en nuestros docentes</v>
      </c>
      <c r="K10" s="88">
        <f>IF(FORMULACIÓN!K10="","",FORMULACIÓN!K10)</f>
        <v>0.33300000000000002</v>
      </c>
      <c r="L10" s="88" t="str">
        <f>IF(FORMULACIÓN!L10="","",FORMULACIÓN!L10)</f>
        <v>Vicerrector De Docencia</v>
      </c>
      <c r="M10" s="210" t="str">
        <f>FORMULACIÓN!M10</f>
        <v>PDI</v>
      </c>
      <c r="N10" s="20" t="str">
        <f>IF(FORMULACIÓN!O10="","",FORMULACIÓN!O10)</f>
        <v>Nivel de suficiencia en
idiomas B2 de los
docentes de carrera
profesoral</v>
      </c>
      <c r="O10" s="20" t="str">
        <f>IF(FORMULACIÓN!P10="","",FORMULACIÓN!P10)</f>
        <v>N° de docentes de carrera profesoral certificados con nivel B2 en suficiencia en idiomas  / total de docentes de carrera profesoral * 100</v>
      </c>
      <c r="P10" s="20" t="str">
        <f>IF(FORMULACIÓN!Q10="","",FORMULACIÓN!Q10)</f>
        <v>Anual</v>
      </c>
      <c r="Q10" s="20" t="str">
        <f>IF(FORMULACIÓN!R10="","",FORMULACIÓN!R10)</f>
        <v>Porcentaje</v>
      </c>
      <c r="R10" s="20" t="str">
        <f>IF(FORMULACIÓN!S10="","",FORMULACIÓN!S10)</f>
        <v>La meta para este año es del 6%, lo que equivale a incrementar en cinco (5) docentes adicionales para alcanzar dicho objetivo.</v>
      </c>
      <c r="S10" s="20" t="str">
        <f>IF(FORMULACIÓN!T10="","",FORMULACIÓN!T10)</f>
        <v>Último valor reportado</v>
      </c>
      <c r="T10" s="267" t="str">
        <f ca="1">FORMULACIÓN!Y10</f>
        <v>06,00%</v>
      </c>
      <c r="U10" s="88">
        <f>IF(FORMULACIÓN!U10="","",FORMULACIÓN!U10)</f>
        <v>0.04</v>
      </c>
      <c r="V10" s="331">
        <v>0.03</v>
      </c>
      <c r="W10" s="126"/>
      <c r="X10" s="21">
        <f ca="1">IFERROR(IF($S10=Lists!$S$2,SUM(SEGUIMIENTO!U10:W10),IF(SEGUIMIENTO!$S10=Lists!$S$3,SUM(SEGUIMIENTO!V10:W10),IF(SEGUIMIENTO!$S10=Lists!$S$4,AVERAGE(SEGUIMIENTO!V10:W10),IF(SEGUIMIENTO!$S10=Lists!$S$5,OFFSET(U10,0,COUNTA(V10:W10)),IF(SEGUIMIENTO!$S10=Lists!$S$6,COUNTIF(V10:W10,"&lt;"&amp;FORMULACIÓN!Y10)/COUNT(SEGUIMIENTO!V10:W10),""))))),"")</f>
        <v>0.03</v>
      </c>
      <c r="Y10" s="176" t="str">
        <f ca="1">IF($Q10=Lists!$R$3,TEXT(SEGUIMIENTO!X10,"00,00%"),IF(SEGUIMIENTO!X10=0,0,TEXT(SEGUIMIENTO!X10,"##.###")))</f>
        <v>03,00%</v>
      </c>
      <c r="Z10" s="179" t="str">
        <f>IF(FORMULACIÓN!N10="X",VLOOKUP(A10,Lists!$C$100:$D$1099,2,FALSE),"")</f>
        <v/>
      </c>
      <c r="AA10" s="181">
        <f>IF(FORMULACIÓN!N10="X",IF(VALUE(VLOOKUP(A10,Lists!$C$100:$D$1099,2,FALSE))&gt;=SEGUIMIENTO!X10,1,0),2)</f>
        <v>2</v>
      </c>
      <c r="AB10" s="150">
        <f>IFERROR(VALUE(LEFT(#REF!,1)),0)</f>
        <v>0</v>
      </c>
      <c r="AC10" s="149" t="s">
        <v>1454</v>
      </c>
      <c r="AD10" s="129"/>
      <c r="AE10" s="129"/>
      <c r="AF10" s="129"/>
      <c r="AG10"/>
      <c r="AH10" s="139"/>
      <c r="AI10" s="255" t="str">
        <f>L10</f>
        <v>Vicerrector De Docencia</v>
      </c>
      <c r="AJ10" s="139" t="str">
        <f t="shared" ref="AJ10:AJ73" si="0">E10</f>
        <v xml:space="preserve">3. Fortalecer los procesos de internacionalización, movilidad, multilingüismo e interculturalidad que visibilicen la Universidad a nivel nacional e internacional, y alcanzar un posicionamiento académico. </v>
      </c>
      <c r="AK10" s="139">
        <f ca="1">IF(AR10&gt;=0.8,1,0)</f>
        <v>0</v>
      </c>
      <c r="AL10" s="139" t="str">
        <f t="shared" ref="AL10:AL73" si="1">C10</f>
        <v>L1 - Formación Académica Integral</v>
      </c>
      <c r="AM10" s="139" t="str">
        <f t="shared" ref="AM10:AM73" si="2">F10</f>
        <v>M1 - Internacionalización y multilingüismo.</v>
      </c>
      <c r="AN10" s="20" t="str">
        <f t="shared" ref="AN10:AN73" si="3">H10</f>
        <v>P1 - Multilingüismo e interculturalidad</v>
      </c>
      <c r="AO10" s="20" t="str">
        <f t="shared" ref="AO10:AO73" si="4">N10</f>
        <v>Nivel de suficiencia en
idiomas B2 de los
docentes de carrera
profesoral</v>
      </c>
      <c r="AP10" s="20" t="str">
        <f t="shared" ref="AP10:AP73" si="5">O10</f>
        <v>N° de docentes de carrera profesoral certificados con nivel B2 en suficiencia en idiomas  / total de docentes de carrera profesoral * 100</v>
      </c>
      <c r="AQ10" s="88" t="str">
        <f ca="1">IF(S10=Lists!$S$6,"CUMPLIMIENTO",IF($Q10=Lists!$R$3,TEXT(Y10,"00,00%")&amp;" / "&amp;TEXT(FORMULACIÓN!Y10,"00,00%"),IF(Y10=0,0,TEXT(Y10,"##.###")&amp;" / "&amp;TEXT(FORMULACIÓN!Y10,"##.###"))))</f>
        <v>03,00% / 06,00%</v>
      </c>
      <c r="AR10" s="133">
        <f ca="1">VALUE(IFERROR(IF(S10=Lists!$S$6,SEGUIMIENTO!Y10,IF((Y10/FORMULACIÓN!Y10)&lt;&gt;0,Y10/FORMULACIÓN!Y10,0)),0))</f>
        <v>0.5</v>
      </c>
      <c r="AS10" s="89">
        <f t="shared" ref="AS10" ca="1" si="6">IFERROR(IF(AR10&gt;1,1,AR10)*K10,"")</f>
        <v>0.16650000000000001</v>
      </c>
      <c r="AT10" s="89">
        <f t="shared" ref="AT10" ca="1" si="7">IF(AS10&lt;&gt;"",AS10*I10,0)</f>
        <v>1.4985E-2</v>
      </c>
      <c r="AU10" s="89">
        <f ca="1">IF(AS10&lt;&gt;"",AT10*0.2,0)</f>
        <v>2.9970000000000001E-3</v>
      </c>
      <c r="AV10" s="20" t="str">
        <f t="shared" ref="AV10:AV25" si="8">$AC$9&amp;CHAR(10)&amp;AC10&amp;CHAR(10)&amp;$AD$9&amp;CHAR(10)&amp;AD10&amp;CHAR(10)&amp;$AE$9&amp;CHAR(10)&amp;AE10&amp;CHAR(10)&amp;$AF$9&amp;CHAR(10)&amp;AF10</f>
        <v xml:space="preserve">LOGROS
Desde el Programa de Formación Docente se implementó como estrategia un censo de caracterización del nivel de competencia en lengua extranjera de los docentes de carrera, realizado a través del Sistema de Encuesta Online de la Universidad. Como resultado, se evidenció que, de un total de 339 docentes de carrerad edla Universidad , 11 cuentan con certificación en los niveles B1 y B2, lo que corresponde aproximadamente al 3,24 % del total. 
LÍMITES
OBSERVACIÓN
ACCIONES DE FORTALECIMIENTO
</v>
      </c>
      <c r="AW10" s="139"/>
      <c r="CG10" s="140"/>
    </row>
    <row r="11" spans="1:103" s="135" customFormat="1" ht="67.5" customHeight="1">
      <c r="A11" s="20">
        <f>IF(FORMULACIÓN!A11="","",FORMULACIÓN!A11)</f>
        <v>2</v>
      </c>
      <c r="B11" s="20">
        <f>IF(FORMULACIÓN!B11="","",FORMULACIÓN!B11)</f>
        <v>2026</v>
      </c>
      <c r="C11" s="20" t="str">
        <f>IF(FORMULACIÓN!C11="","",FORMULACIÓN!C11)</f>
        <v>L1 - Formación Académica Integral</v>
      </c>
      <c r="D11" s="20" t="str">
        <f>IF(FORMULACIÓN!D11="","",FORMULACIÓN!D11)</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11" s="20" t="str">
        <f>IF(FORMULACIÓN!E11="","",FORMULACIÓN!E11)</f>
        <v xml:space="preserve">3. Fortalecer los procesos de internacionalización, movilidad, multilingüismo e interculturalidad que visibilicen la Universidad a nivel nacional e internacional, y alcanzar un posicionamiento académico. </v>
      </c>
      <c r="F11" s="20" t="str">
        <f>IF(FORMULACIÓN!F11="","",FORMULACIÓN!F11)</f>
        <v>M1 - Internacionalización y multilingüismo.</v>
      </c>
      <c r="G11" s="20" t="str">
        <f>IF(FORMULACIÓN!G11="","",FORMULACIÓN!G11)</f>
        <v xml:space="preserve">Garantizar la Política de Enseñanza aprendizaje y evaluación de Lenguas Extranjeras para que mínimo 5.324 estudiantes logren culminar los cursos de inglés establecidos, asimismo que 199 estudiantes de Licenciatura en Lenguas Extranjeras se formen mediante el Programa de Inmersión en inglés </v>
      </c>
      <c r="H11" s="20" t="str">
        <f>IF(FORMULACIÓN!H11="","",FORMULACIÓN!H11)</f>
        <v>P1 - Multilingüismo e interculturalidad</v>
      </c>
      <c r="I11" s="88">
        <f>IF(FORMULACIÓN!I11="","",FORMULACIÓN!I11)</f>
        <v>0.09</v>
      </c>
      <c r="J11" s="20" t="str">
        <f>IF(FORMULACIÓN!J11="","",FORMULACIÓN!J11)</f>
        <v>Gestionar la realización de actividades institucionales con componente multilingüe e intercultural para la comunidad estudiantil</v>
      </c>
      <c r="K11" s="88">
        <f>IF(FORMULACIÓN!K11="","",FORMULACIÓN!K11)</f>
        <v>0.33300000000000002</v>
      </c>
      <c r="L11" s="88" t="str">
        <f>IF(FORMULACIÓN!L11="","",FORMULACIÓN!L11)</f>
        <v>Vicerrector De Docencia</v>
      </c>
      <c r="M11" s="210" t="str">
        <f>FORMULACIÓN!M11</f>
        <v>PDI</v>
      </c>
      <c r="N11" s="20" t="str">
        <f>IF(FORMULACIÓN!O11="","",FORMULACIÓN!O11)</f>
        <v>Estudiantes formados mediante la Política de Enseñanza aprendizaje y evaluación de Lenguas Extranjeras</v>
      </c>
      <c r="O11" s="20" t="str">
        <f>IF(FORMULACIÓN!P11="","",FORMULACIÓN!P11)</f>
        <v>N° de estudiantes que culminaron los cursos de inglés establecidos en la Política de Enseñanza aprendizaje y evaluación de Lenguas Extranjeras</v>
      </c>
      <c r="P11" s="20" t="str">
        <f>IF(FORMULACIÓN!Q11="","",FORMULACIÓN!Q11)</f>
        <v>Anual</v>
      </c>
      <c r="Q11" s="20" t="str">
        <f>IF(FORMULACIÓN!R11="","",FORMULACIÓN!R11)</f>
        <v>Unidad</v>
      </c>
      <c r="R11" s="20" t="str">
        <f>IF(FORMULACIÓN!S11="","",FORMULACIÓN!S11)</f>
        <v/>
      </c>
      <c r="S11" s="20" t="str">
        <f>IF(FORMULACIÓN!T11="","",FORMULACIÓN!T11)</f>
        <v>Nuevo gestionado durante la vigencia</v>
      </c>
      <c r="T11" s="179" t="str">
        <f ca="1">FORMULACIÓN!Y11</f>
        <v>485</v>
      </c>
      <c r="U11" s="20">
        <f>IF(FORMULACIÓN!U11="","",FORMULACIÓN!U11)</f>
        <v>1727</v>
      </c>
      <c r="V11" s="332">
        <v>0</v>
      </c>
      <c r="W11" s="21"/>
      <c r="X11" s="21">
        <f ca="1">IFERROR(IF($S11=Lists!$S$2,SUM(SEGUIMIENTO!U11:W11),IF(SEGUIMIENTO!$S11=Lists!$S$3,SUM(SEGUIMIENTO!V11:W11),IF(SEGUIMIENTO!$S11=Lists!$S$4,AVERAGE(SEGUIMIENTO!V11:W11),IF(SEGUIMIENTO!$S11=Lists!$S$5,OFFSET(U11,0,COUNTA(V11:W11)),IF(SEGUIMIENTO!$S11=Lists!$S$6,COUNTIF(V11:W11,"&lt;"&amp;FORMULACIÓN!Y11)/COUNT(SEGUIMIENTO!V11:W11),""))))),"")</f>
        <v>0</v>
      </c>
      <c r="Y11" s="176">
        <f ca="1">IF($Q11=Lists!$R$3,TEXT(SEGUIMIENTO!X11,"00,00%"),IF(SEGUIMIENTO!X11=0,0,TEXT(SEGUIMIENTO!X11,"##.###")))</f>
        <v>0</v>
      </c>
      <c r="Z11" s="179" t="str">
        <f>IF(FORMULACIÓN!N11="X",VLOOKUP(A11,Lists!$C$100:$D$1099,2,FALSE),"")</f>
        <v/>
      </c>
      <c r="AA11" s="181">
        <f>IF(FORMULACIÓN!N11="X",IF(VALUE(VLOOKUP(A11,Lists!$C$100:$D$1099,2,FALSE))&gt;=SEGUIMIENTO!X11,1,0),2)</f>
        <v>2</v>
      </c>
      <c r="AB11" s="150">
        <f>IFERROR(VALUE(LEFT(#REF!,1)),0)</f>
        <v>0</v>
      </c>
      <c r="AC11" s="149"/>
      <c r="AD11" s="129"/>
      <c r="AE11" s="129"/>
      <c r="AF11" s="129"/>
      <c r="AG11"/>
      <c r="AH11" s="139"/>
      <c r="AI11" s="255" t="str">
        <f t="shared" ref="AI11:AI74" si="9">L11</f>
        <v>Vicerrector De Docencia</v>
      </c>
      <c r="AJ11" s="139" t="str">
        <f t="shared" si="0"/>
        <v xml:space="preserve">3. Fortalecer los procesos de internacionalización, movilidad, multilingüismo e interculturalidad que visibilicen la Universidad a nivel nacional e internacional, y alcanzar un posicionamiento académico. </v>
      </c>
      <c r="AK11" s="139">
        <f t="shared" ref="AK11:AK74" ca="1" si="10">IF(AR11&gt;=0.8,1,0)</f>
        <v>0</v>
      </c>
      <c r="AL11" s="139" t="str">
        <f t="shared" si="1"/>
        <v>L1 - Formación Académica Integral</v>
      </c>
      <c r="AM11" s="139" t="str">
        <f t="shared" si="2"/>
        <v>M1 - Internacionalización y multilingüismo.</v>
      </c>
      <c r="AN11" s="20" t="str">
        <f t="shared" si="3"/>
        <v>P1 - Multilingüismo e interculturalidad</v>
      </c>
      <c r="AO11" s="20" t="str">
        <f t="shared" si="4"/>
        <v>Estudiantes formados mediante la Política de Enseñanza aprendizaje y evaluación de Lenguas Extranjeras</v>
      </c>
      <c r="AP11" s="20" t="str">
        <f t="shared" si="5"/>
        <v>N° de estudiantes que culminaron los cursos de inglés establecidos en la Política de Enseñanza aprendizaje y evaluación de Lenguas Extranjeras</v>
      </c>
      <c r="AQ11" s="88">
        <f ca="1">IF(S11=Lists!$S$6,"CUMPLIMIENTO",IF($Q11=Lists!$R$3,TEXT(Y11,"00,00%")&amp;" / "&amp;TEXT(FORMULACIÓN!Y11,"00,00%"),IF(Y11=0,0,TEXT(Y11,"##.###")&amp;" / "&amp;TEXT(FORMULACIÓN!Y11,"##.###"))))</f>
        <v>0</v>
      </c>
      <c r="AR11" s="133">
        <f ca="1">VALUE(IFERROR(IF(S11=Lists!$S$6,SEGUIMIENTO!Y11,IF((Y11/FORMULACIÓN!Y11)&lt;&gt;0,Y11/FORMULACIÓN!Y11,0)),0))</f>
        <v>0</v>
      </c>
      <c r="AS11" s="89">
        <f t="shared" ref="AS11:AS74" ca="1" si="11">IFERROR(IF(AR11&gt;1,1,AR11)*K11,"")</f>
        <v>0</v>
      </c>
      <c r="AT11" s="89">
        <f t="shared" ref="AT11:AT74" ca="1" si="12">IF(AS11&lt;&gt;"",AS11*I11,0)</f>
        <v>0</v>
      </c>
      <c r="AU11" s="89">
        <f t="shared" ref="AU11:AU74" ca="1" si="13">IF(AS11&lt;&gt;"",AT11*0.2,0)</f>
        <v>0</v>
      </c>
      <c r="AV11" s="20" t="str">
        <f t="shared" si="8"/>
        <v xml:space="preserve">LOGROS
LÍMITES
OBSERVACIÓN
ACCIONES DE FORTALECIMIENTO
</v>
      </c>
      <c r="AW11" s="139"/>
      <c r="CG11" s="140"/>
    </row>
    <row r="12" spans="1:103" s="135" customFormat="1" ht="67.5" customHeight="1">
      <c r="A12" s="20">
        <f>IF(FORMULACIÓN!A12="","",FORMULACIÓN!A12)</f>
        <v>3</v>
      </c>
      <c r="B12" s="20">
        <f>IF(FORMULACIÓN!B12="","",FORMULACIÓN!B12)</f>
        <v>2026</v>
      </c>
      <c r="C12" s="20" t="str">
        <f>IF(FORMULACIÓN!C12="","",FORMULACIÓN!C12)</f>
        <v>L1 - Formación Académica Integral</v>
      </c>
      <c r="D12" s="20" t="str">
        <f>IF(FORMULACIÓN!D12="","",FORMULACIÓN!D12)</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12" s="20" t="str">
        <f>IF(FORMULACIÓN!E12="","",FORMULACIÓN!E12)</f>
        <v>4. Asegurar la sostenibilidad de la Política de Enseñanza, Aprendizaje y Evaluación de Lenguas Extranjeras de la Universidad del Atlántico.</v>
      </c>
      <c r="F12" s="20" t="str">
        <f>IF(FORMULACIÓN!F12="","",FORMULACIÓN!F12)</f>
        <v>M1 - Internacionalización y multilingüismo.</v>
      </c>
      <c r="G12" s="20" t="str">
        <f>IF(FORMULACIÓN!G12="","",FORMULACIÓN!G12)</f>
        <v xml:space="preserve">Garantizar la Política de Enseñanza aprendizaje y evaluación de Lenguas Extranjeras para que mínimo 5.324 estudiantes logren culminar los cursos de inglés establecidos, asimismo que 199 estudiantes de Licenciatura en Lenguas Extranjeras se formen mediante el Programa de Inmersión en inglés </v>
      </c>
      <c r="H12" s="20" t="str">
        <f>IF(FORMULACIÓN!H12="","",FORMULACIÓN!H12)</f>
        <v>P1 - Multilingüismo e interculturalidad</v>
      </c>
      <c r="I12" s="88">
        <f>IF(FORMULACIÓN!I12="","",FORMULACIÓN!I12)</f>
        <v>0.09</v>
      </c>
      <c r="J12" s="20" t="str">
        <f>IF(FORMULACIÓN!J12="","",FORMULACIÓN!J12)</f>
        <v>Promover la formación en inglés en nuestros estudiantes</v>
      </c>
      <c r="K12" s="88">
        <f>IF(FORMULACIÓN!K12="","",FORMULACIÓN!K12)</f>
        <v>0.33300000000000002</v>
      </c>
      <c r="L12" s="88" t="str">
        <f>IF(FORMULACIÓN!L12="","",FORMULACIÓN!L12)</f>
        <v>Jefe de Oficina de Relaciones Interinstitucionales e Internacionales</v>
      </c>
      <c r="M12" s="210" t="str">
        <f>FORMULACIÓN!M12</f>
        <v>PDI</v>
      </c>
      <c r="N12" s="20" t="str">
        <f>IF(FORMULACIÓN!O12="","",FORMULACIÓN!O12)</f>
        <v>Estudiantes formados mediante la Política de Enseñanza aprendizaje y evaluación de Lenguas Extranjeras</v>
      </c>
      <c r="O12" s="20" t="str">
        <f>IF(FORMULACIÓN!P12="","",FORMULACIÓN!P12)</f>
        <v>N° de estudiantes formados mediante el Programa de Inmersión en inglés para Estudiantes de Licenciatura en Lenguas Extranjeras</v>
      </c>
      <c r="P12" s="20" t="str">
        <f>IF(FORMULACIÓN!Q12="","",FORMULACIÓN!Q12)</f>
        <v>Anual</v>
      </c>
      <c r="Q12" s="20" t="str">
        <f>IF(FORMULACIÓN!R12="","",FORMULACIÓN!R12)</f>
        <v>Unidad</v>
      </c>
      <c r="R12" s="20" t="str">
        <f>IF(FORMULACIÓN!S12="","",FORMULACIÓN!S12)</f>
        <v/>
      </c>
      <c r="S12" s="20" t="str">
        <f>IF(FORMULACIÓN!T12="","",FORMULACIÓN!T12)</f>
        <v>Nuevo gestionado durante la vigencia</v>
      </c>
      <c r="T12" s="179" t="str">
        <f ca="1">FORMULACIÓN!Y12</f>
        <v>20</v>
      </c>
      <c r="U12" s="20">
        <f>IF(FORMULACIÓN!U12="","",FORMULACIÓN!U12)</f>
        <v>100</v>
      </c>
      <c r="V12" s="332">
        <v>25</v>
      </c>
      <c r="W12" s="21"/>
      <c r="X12" s="21">
        <f ca="1">IFERROR(IF($S12=Lists!$S$2,SUM(SEGUIMIENTO!U12:W12),IF(SEGUIMIENTO!$S12=Lists!$S$3,SUM(SEGUIMIENTO!V12:W12),IF(SEGUIMIENTO!$S12=Lists!$S$4,AVERAGE(SEGUIMIENTO!V12:W12),IF(SEGUIMIENTO!$S12=Lists!$S$5,OFFSET(U12,0,COUNTA(V12:W12)),IF(SEGUIMIENTO!$S12=Lists!$S$6,COUNTIF(V12:W12,"&lt;"&amp;FORMULACIÓN!Y12)/COUNT(SEGUIMIENTO!V12:W12),""))))),"")</f>
        <v>25</v>
      </c>
      <c r="Y12" s="176" t="str">
        <f ca="1">IF($Q12=Lists!$R$3,TEXT(SEGUIMIENTO!X12,"00,00%"),IF(SEGUIMIENTO!X12=0,0,TEXT(SEGUIMIENTO!X12,"##.###")))</f>
        <v>25</v>
      </c>
      <c r="Z12" s="179" t="str">
        <f>IF(FORMULACIÓN!N12="X",VLOOKUP(A12,Lists!$C$100:$D$1099,2,FALSE),"")</f>
        <v/>
      </c>
      <c r="AA12" s="181">
        <f>IF(FORMULACIÓN!N12="X",IF(VALUE(VLOOKUP(A12,Lists!$C$100:$D$1099,2,FALSE))&gt;=SEGUIMIENTO!X12,1,0),2)</f>
        <v>2</v>
      </c>
      <c r="AB12" s="150">
        <f>IFERROR(VALUE(LEFT(#REF!,1)),0)</f>
        <v>0</v>
      </c>
      <c r="AC12" s="149" t="s">
        <v>1455</v>
      </c>
      <c r="AD12" s="129" t="s">
        <v>1456</v>
      </c>
      <c r="AE12" s="129" t="s">
        <v>1457</v>
      </c>
      <c r="AF12" s="129" t="s">
        <v>1458</v>
      </c>
      <c r="AG12"/>
      <c r="AH12" s="139"/>
      <c r="AI12" s="255" t="str">
        <f t="shared" si="9"/>
        <v>Jefe de Oficina de Relaciones Interinstitucionales e Internacionales</v>
      </c>
      <c r="AJ12" s="139" t="str">
        <f t="shared" si="0"/>
        <v>4. Asegurar la sostenibilidad de la Política de Enseñanza, Aprendizaje y Evaluación de Lenguas Extranjeras de la Universidad del Atlántico.</v>
      </c>
      <c r="AK12" s="139">
        <f t="shared" ca="1" si="10"/>
        <v>1</v>
      </c>
      <c r="AL12" s="139" t="str">
        <f t="shared" si="1"/>
        <v>L1 - Formación Académica Integral</v>
      </c>
      <c r="AM12" s="139" t="str">
        <f t="shared" si="2"/>
        <v>M1 - Internacionalización y multilingüismo.</v>
      </c>
      <c r="AN12" s="20" t="str">
        <f t="shared" si="3"/>
        <v>P1 - Multilingüismo e interculturalidad</v>
      </c>
      <c r="AO12" s="20" t="str">
        <f t="shared" si="4"/>
        <v>Estudiantes formados mediante la Política de Enseñanza aprendizaje y evaluación de Lenguas Extranjeras</v>
      </c>
      <c r="AP12" s="20" t="str">
        <f t="shared" si="5"/>
        <v>N° de estudiantes formados mediante el Programa de Inmersión en inglés para Estudiantes de Licenciatura en Lenguas Extranjeras</v>
      </c>
      <c r="AQ12" s="88" t="str">
        <f ca="1">IF(S12=Lists!$S$6,"CUMPLIMIENTO",IF($Q12=Lists!$R$3,TEXT(Y12,"00,00%")&amp;" / "&amp;TEXT(FORMULACIÓN!Y12,"00,00%"),IF(Y12=0,0,TEXT(Y12,"##.###")&amp;" / "&amp;TEXT(FORMULACIÓN!Y12,"##.###"))))</f>
        <v>25 / 20</v>
      </c>
      <c r="AR12" s="133">
        <f ca="1">VALUE(IFERROR(IF(S12=Lists!$S$6,SEGUIMIENTO!Y12,IF((Y12/FORMULACIÓN!Y12)&lt;&gt;0,Y12/FORMULACIÓN!Y12,0)),0))</f>
        <v>1.25</v>
      </c>
      <c r="AS12" s="89">
        <f t="shared" ca="1" si="11"/>
        <v>0.33300000000000002</v>
      </c>
      <c r="AT12" s="89">
        <f t="shared" ca="1" si="12"/>
        <v>2.997E-2</v>
      </c>
      <c r="AU12" s="89">
        <f t="shared" ca="1" si="13"/>
        <v>5.9940000000000002E-3</v>
      </c>
      <c r="AV12" s="20" t="str">
        <f t="shared" si="8"/>
        <v xml:space="preserve">LOGROS
Se cumplió la meta establecida en el Plan de Acción, que contemplaba el envío de 20 estudiantes al programa de inmersión en inglés en la University of British Columbia (UBC), Canadá. Se logró beneficiar a 25 estudiantes, del programa de Licenciatura en Lenguas Extranjeras con énfansis en Inglés y Francés, permitiéndoles fortalecer sus competencias, desarrollar habilidades interculturales y vivir una experiencia académica internacional de alto impacto. Este resultado representa un 125 % de cumplimiento de la meta, reflejando el compromiso institucional con la internacionalización y la formación integral de los estudiantes.
LÍMITES
Aunque el programa fue formulado para ejecutarse durante la vigencia 2025, su desarrollo se vio afectado por incovenientes en los procesos de visado requeridos para el ingreso de los estudiantes a Canadá. Esta situación, ajena a la gestión de la Universidad, impidió que la movilidad internacional se realizara dentro del cronograma inicialmente previsto, por lo que fue necesario reprogramar la ejecución del Programa de Inmersión en Inglés para el primer semestre (2026-1). No obstante, gracias al seguimiento permanente, la coordinación interinstitucional y el acompañamiento brindado a los estudiantes durante todo el proceso, fue posible llevar a cabo la movilidad de manera exitosa, garantizando el cumplimiento de los objetivos del programa.
OBSERVACIÓN
La actividad fue ejecutada conforme al cronograma ajustado, garantizando el cumplimiento del indicador mediante el seguimiento permanente a cada una de las etapas del programa de inmersión, desde la selección de los beneficiarios hasta la culminación de la movilidad internacional.
ACCIONES DE FORTALECIMIENTO
Consolidar mecanismos de seguimiento y acompañamiento permanente a los estudiantes seleccionados durante todas las etapas del programa, desde la preparación documental hasta la culminación de la movilidad académica. 2. </v>
      </c>
      <c r="AW12" s="139"/>
      <c r="CG12" s="140"/>
    </row>
    <row r="13" spans="1:103" s="135" customFormat="1" ht="67.5" hidden="1" customHeight="1">
      <c r="A13" s="20">
        <f>IF(FORMULACIÓN!A13="","",FORMULACIÓN!A13)</f>
        <v>4</v>
      </c>
      <c r="B13" s="20">
        <f>IF(FORMULACIÓN!B13="","",FORMULACIÓN!B13)</f>
        <v>2026</v>
      </c>
      <c r="C13" s="20" t="str">
        <f>IF(FORMULACIÓN!C13="","",FORMULACIÓN!C13)</f>
        <v>L1 - Formación Académica Integral</v>
      </c>
      <c r="D13" s="20" t="str">
        <f>IF(FORMULACIÓN!D13="","",FORMULACIÓN!D13)</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13" s="20" t="str">
        <f>IF(FORMULACIÓN!E13="","",FORMULACIÓN!E13)</f>
        <v xml:space="preserve">3. Fortalecer los procesos de internacionalización, movilidad, multilingüismo e interculturalidad que visibilicen la Universidad a nivel nacional e internacional, y alcanzar un posicionamiento académico. </v>
      </c>
      <c r="F13" s="20" t="str">
        <f>IF(FORMULACIÓN!F13="","",FORMULACIÓN!F13)</f>
        <v>M1 - Internacionalización y multilingüismo.</v>
      </c>
      <c r="G13" s="20" t="str">
        <f>IF(FORMULACIÓN!G13="","",FORMULACIÓN!G13)</f>
        <v xml:space="preserve">Propender por la movilidad de al menos 17.000 estudiantes desde y hacia la Universidad del Atlántico </v>
      </c>
      <c r="H13" s="20" t="str">
        <f>IF(FORMULACIÓN!H13="","",FORMULACIÓN!H13)</f>
        <v>P2 - Movilidad académica estudiantil y docente</v>
      </c>
      <c r="I13" s="88">
        <f>IF(FORMULACIÓN!I13="","",FORMULACIÓN!I13)</f>
        <v>0.12</v>
      </c>
      <c r="J13" s="20" t="str">
        <f>IF(FORMULACIÓN!J13="","",FORMULACIÓN!J13)</f>
        <v xml:space="preserve">Impulsar la movilidad estudiantil a nivel nacional </v>
      </c>
      <c r="K13" s="88">
        <f>IF(FORMULACIÓN!K13="","",FORMULACIÓN!K13)</f>
        <v>0.15</v>
      </c>
      <c r="L13" s="88" t="str">
        <f>IF(FORMULACIÓN!L13="","",FORMULACIÓN!L13)</f>
        <v>Jefe de Oficina de Relaciones Interinstitucionales e Internacionales</v>
      </c>
      <c r="M13" s="210" t="str">
        <f>FORMULACIÓN!M13</f>
        <v>PDI</v>
      </c>
      <c r="N13" s="20" t="str">
        <f>IF(FORMULACIÓN!O13="","",FORMULACIÓN!O13)</f>
        <v xml:space="preserve">Movilidad estudiantil nacional entrante </v>
      </c>
      <c r="O13" s="20" t="str">
        <f>IF(FORMULACIÓN!P13="","",FORMULACIÓN!P13)</f>
        <v>N° de estudiantes nacionales entrantes a la Universidad del Atlántico, desde las funciones sustantivas docencia, extensión, proyección social, Bienestar Universitario e Internacionalización</v>
      </c>
      <c r="P13" s="20" t="str">
        <f>IF(FORMULACIÓN!Q13="","",FORMULACIÓN!Q13)</f>
        <v>Anual</v>
      </c>
      <c r="Q13" s="20" t="str">
        <f>IF(FORMULACIÓN!R13="","",FORMULACIÓN!R13)</f>
        <v>Unidad</v>
      </c>
      <c r="R13" s="20" t="str">
        <f>IF(FORMULACIÓN!S13="","",FORMULACIÓN!S13)</f>
        <v/>
      </c>
      <c r="S13" s="20" t="str">
        <f>IF(FORMULACIÓN!T13="","",FORMULACIÓN!T13)</f>
        <v>Nuevo gestionado durante la vigencia</v>
      </c>
      <c r="T13" s="179" t="str">
        <f ca="1">FORMULACIÓN!Y13</f>
        <v>300</v>
      </c>
      <c r="U13" s="20">
        <f>IF(FORMULACIÓN!U13="","",FORMULACIÓN!U13)</f>
        <v>850</v>
      </c>
      <c r="V13" s="21">
        <v>73</v>
      </c>
      <c r="W13" s="21"/>
      <c r="X13" s="21">
        <f ca="1">IFERROR(IF($S13=Lists!$S$2,SUM(SEGUIMIENTO!U13:W13),IF(SEGUIMIENTO!$S13=Lists!$S$3,SUM(SEGUIMIENTO!V13:W13),IF(SEGUIMIENTO!$S13=Lists!$S$4,AVERAGE(SEGUIMIENTO!V13:W13),IF(SEGUIMIENTO!$S13=Lists!$S$5,OFFSET(U13,0,COUNTA(V13:W13)),IF(SEGUIMIENTO!$S13=Lists!$S$6,COUNTIF(V13:W13,"&lt;"&amp;FORMULACIÓN!Y13)/COUNT(SEGUIMIENTO!V13:W13),""))))),"")</f>
        <v>73</v>
      </c>
      <c r="Y13" s="176" t="str">
        <f ca="1">IF($Q13=Lists!$R$3,TEXT(SEGUIMIENTO!X13,"00,00%"),IF(SEGUIMIENTO!X13=0,0,TEXT(SEGUIMIENTO!X13,"##.###")))</f>
        <v>73</v>
      </c>
      <c r="Z13" s="179" t="str">
        <f>IF(FORMULACIÓN!N13="X",VLOOKUP(A13,Lists!$C$100:$D$1099,2,FALSE),"")</f>
        <v/>
      </c>
      <c r="AA13" s="181">
        <f>IF(FORMULACIÓN!N13="X",IF(VALUE(VLOOKUP(A13,Lists!$C$100:$D$1099,2,FALSE))&gt;=SEGUIMIENTO!X13,1,0),2)</f>
        <v>2</v>
      </c>
      <c r="AB13" s="150">
        <f>IFERROR(VALUE(LEFT(#REF!,1)),0)</f>
        <v>0</v>
      </c>
      <c r="AC13" s="149" t="s">
        <v>1459</v>
      </c>
      <c r="AD13" s="129" t="s">
        <v>1460</v>
      </c>
      <c r="AE13" s="129" t="s">
        <v>1461</v>
      </c>
      <c r="AF13" s="129" t="s">
        <v>1462</v>
      </c>
      <c r="AG13"/>
      <c r="AH13" s="139"/>
      <c r="AI13" s="255" t="str">
        <f t="shared" si="9"/>
        <v>Jefe de Oficina de Relaciones Interinstitucionales e Internacionales</v>
      </c>
      <c r="AJ13" s="139" t="str">
        <f t="shared" si="0"/>
        <v xml:space="preserve">3. Fortalecer los procesos de internacionalización, movilidad, multilingüismo e interculturalidad que visibilicen la Universidad a nivel nacional e internacional, y alcanzar un posicionamiento académico. </v>
      </c>
      <c r="AK13" s="139">
        <f t="shared" ca="1" si="10"/>
        <v>0</v>
      </c>
      <c r="AL13" s="139" t="str">
        <f t="shared" si="1"/>
        <v>L1 - Formación Académica Integral</v>
      </c>
      <c r="AM13" s="139" t="str">
        <f t="shared" si="2"/>
        <v>M1 - Internacionalización y multilingüismo.</v>
      </c>
      <c r="AN13" s="20" t="str">
        <f t="shared" si="3"/>
        <v>P2 - Movilidad académica estudiantil y docente</v>
      </c>
      <c r="AO13" s="20" t="str">
        <f t="shared" si="4"/>
        <v xml:space="preserve">Movilidad estudiantil nacional entrante </v>
      </c>
      <c r="AP13" s="20" t="str">
        <f t="shared" si="5"/>
        <v>N° de estudiantes nacionales entrantes a la Universidad del Atlántico, desde las funciones sustantivas docencia, extensión, proyección social, Bienestar Universitario e Internacionalización</v>
      </c>
      <c r="AQ13" s="88" t="str">
        <f ca="1">IF(S13=Lists!$S$6,"CUMPLIMIENTO",IF($Q13=Lists!$R$3,TEXT(Y13,"00,00%")&amp;" / "&amp;TEXT(FORMULACIÓN!Y13,"00,00%"),IF(Y13=0,0,TEXT(Y13,"##.###")&amp;" / "&amp;TEXT(FORMULACIÓN!Y13,"##.###"))))</f>
        <v>73 / 300</v>
      </c>
      <c r="AR13" s="133">
        <f ca="1">VALUE(IFERROR(IF(S13=Lists!$S$6,SEGUIMIENTO!Y13,IF((Y13/FORMULACIÓN!Y13)&lt;&gt;0,Y13/FORMULACIÓN!Y13,0)),0))</f>
        <v>0.24333333333333335</v>
      </c>
      <c r="AS13" s="89">
        <f t="shared" ca="1" si="11"/>
        <v>3.6499999999999998E-2</v>
      </c>
      <c r="AT13" s="89">
        <f t="shared" ca="1" si="12"/>
        <v>4.3799999999999993E-3</v>
      </c>
      <c r="AU13" s="89">
        <f t="shared" ca="1" si="13"/>
        <v>8.7599999999999993E-4</v>
      </c>
      <c r="AV13" s="20" t="str">
        <f t="shared" si="8"/>
        <v>LOGROS
30 estudiantes participaron en actividades de dcoencia en el programa de Contaduria de la facultad de ciencias eonomicas 
43 estudiantes entrantes de la Universidad de Cordoba a la Facultad de ingenieria en en el evento Fortalecer los procesos de formación académica y práctica de los estudiantes visitantes mediante el reconocimiento de la infraestructura, laboratorios especializados y procesos desarrollados en el Programa de Ingeniería Agroindustrial
LÍMITES
l número de estudiantes participantes aún es bajo frente a la meta anual de 300 estudiantes. La participación se concentra en actividades puntuales y en pocas facultades, pero se ve que se limita el reporte por la falta de entrega por alfunas facultades de la información.
OBSERVACIÓN
Durante el período se registró la participación de 73 estudiantes en actividades de movilidad entrante nacional: 30 estudiantes en actividades de docencia del Programa de Contaduría Pública de la Facultad de Ciencias Económicas y 43 estudiantes de la Universidad de Córdoba que participaron en actividades académicas y de reconocimiento de infraestructura y laboratorios del Programa de Ingeniería Agroindustrial de la Facultad de Ingeniería. Estos resultados evidencian el fortalecimiento de la cooperación académica entre instituciones, aunque se requiere ampliar la participación de otras facultades para alcanzar la meta institucional.
ACCIONES DE FORTALECIMIENTO
Incrementar la promoción de la movilidad entrante nacional entre las instituciones aliadas y redes académicas.
- Incentivar a las facultades para que programen actividades académicas susceptibles de recibir estudiantes visitantes y al compromiso del reporte de movilidades.
- Fortalecer la articulación con los programas académicos para planificar visitas, prácticas, cursos cortos y experiencias académicas durante todo el año.
- Identificar nuevas instituciones de educación superior para establecer alianzas que incrementen el flujo de estudiantes entrantes.
- Realizar seguimiento periódico al cumplimiento del indicador y establecer estrategias de captación cuando el avance sea inferior al esperado.</v>
      </c>
      <c r="AW13" s="139"/>
      <c r="CG13" s="140"/>
    </row>
    <row r="14" spans="1:103" s="135" customFormat="1" ht="67.5" hidden="1" customHeight="1">
      <c r="A14" s="20">
        <f>IF(FORMULACIÓN!A14="","",FORMULACIÓN!A14)</f>
        <v>5</v>
      </c>
      <c r="B14" s="20">
        <f>IF(FORMULACIÓN!B14="","",FORMULACIÓN!B14)</f>
        <v>2026</v>
      </c>
      <c r="C14" s="20" t="str">
        <f>IF(FORMULACIÓN!C14="","",FORMULACIÓN!C14)</f>
        <v>L1 - Formación Académica Integral</v>
      </c>
      <c r="D14" s="20" t="str">
        <f>IF(FORMULACIÓN!D14="","",FORMULACIÓN!D14)</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14" s="20" t="str">
        <f>IF(FORMULACIÓN!E14="","",FORMULACIÓN!E14)</f>
        <v xml:space="preserve">3. Fortalecer los procesos de internacionalización, movilidad, multilingüismo e interculturalidad que visibilicen la Universidad a nivel nacional e internacional, y alcanzar un posicionamiento académico. </v>
      </c>
      <c r="F14" s="20" t="str">
        <f>IF(FORMULACIÓN!F14="","",FORMULACIÓN!F14)</f>
        <v>M1 - Internacionalización y multilingüismo.</v>
      </c>
      <c r="G14" s="20" t="str">
        <f>IF(FORMULACIÓN!G14="","",FORMULACIÓN!G14)</f>
        <v xml:space="preserve">Propender por la movilidad de al menos 17.000 estudiantes desde y hacia la Universidad del Atlántico </v>
      </c>
      <c r="H14" s="20" t="str">
        <f>IF(FORMULACIÓN!H14="","",FORMULACIÓN!H14)</f>
        <v>P2 - Movilidad académica estudiantil y docente</v>
      </c>
      <c r="I14" s="88">
        <f>IF(FORMULACIÓN!I14="","",FORMULACIÓN!I14)</f>
        <v>0.12</v>
      </c>
      <c r="J14" s="20" t="str">
        <f>IF(FORMULACIÓN!J14="","",FORMULACIÓN!J14)</f>
        <v xml:space="preserve">Impulsar la movilidad estudiantil a nivel nacional </v>
      </c>
      <c r="K14" s="88">
        <f>IF(FORMULACIÓN!K14="","",FORMULACIÓN!K14)</f>
        <v>0.15</v>
      </c>
      <c r="L14" s="88" t="str">
        <f>IF(FORMULACIÓN!L14="","",FORMULACIÓN!L14)</f>
        <v>Jefe de Oficina de Relaciones Interinstitucionales e Internacionales</v>
      </c>
      <c r="M14" s="210" t="str">
        <f>FORMULACIÓN!M14</f>
        <v>PDI</v>
      </c>
      <c r="N14" s="20" t="str">
        <f>IF(FORMULACIÓN!O14="","",FORMULACIÓN!O14)</f>
        <v>Movilidad estudiantil nacional saliente</v>
      </c>
      <c r="O14" s="20" t="str">
        <f>IF(FORMULACIÓN!P14="","",FORMULACIÓN!P14)</f>
        <v>N° de estudiantes de la Universidad del Atlántico que realizaron movilidad saliente nacional, desde las funciones sustantivas docencia, extensión, proyección social, bienestar universitario e internacionalización</v>
      </c>
      <c r="P14" s="20" t="str">
        <f>IF(FORMULACIÓN!Q14="","",FORMULACIÓN!Q14)</f>
        <v>Anual</v>
      </c>
      <c r="Q14" s="20" t="str">
        <f>IF(FORMULACIÓN!R14="","",FORMULACIÓN!R14)</f>
        <v>Unidad</v>
      </c>
      <c r="R14" s="20" t="str">
        <f>IF(FORMULACIÓN!S14="","",FORMULACIÓN!S14)</f>
        <v/>
      </c>
      <c r="S14" s="20" t="str">
        <f>IF(FORMULACIÓN!T14="","",FORMULACIÓN!T14)</f>
        <v>Nuevo gestionado durante la vigencia</v>
      </c>
      <c r="T14" s="179" t="str">
        <f ca="1">FORMULACIÓN!Y14</f>
        <v>1.300</v>
      </c>
      <c r="U14" s="20">
        <f>IF(FORMULACIÓN!U14="","",FORMULACIÓN!U14)</f>
        <v>6961</v>
      </c>
      <c r="V14" s="21">
        <v>195</v>
      </c>
      <c r="W14" s="21"/>
      <c r="X14" s="21">
        <f ca="1">IFERROR(IF($S14=Lists!$S$2,SUM(SEGUIMIENTO!U14:W14),IF(SEGUIMIENTO!$S14=Lists!$S$3,SUM(SEGUIMIENTO!V14:W14),IF(SEGUIMIENTO!$S14=Lists!$S$4,AVERAGE(SEGUIMIENTO!V14:W14),IF(SEGUIMIENTO!$S14=Lists!$S$5,OFFSET(U14,0,COUNTA(V14:W14)),IF(SEGUIMIENTO!$S14=Lists!$S$6,COUNTIF(V14:W14,"&lt;"&amp;FORMULACIÓN!Y14)/COUNT(SEGUIMIENTO!V14:W14),""))))),"")</f>
        <v>195</v>
      </c>
      <c r="Y14" s="176" t="str">
        <f ca="1">IF($Q14=Lists!$R$3,TEXT(SEGUIMIENTO!X14,"00,00%"),IF(SEGUIMIENTO!X14=0,0,TEXT(SEGUIMIENTO!X14,"##.###")))</f>
        <v>195</v>
      </c>
      <c r="Z14" s="179" t="str">
        <f>IF(FORMULACIÓN!N14="X",VLOOKUP(A14,Lists!$C$100:$D$1099,2,FALSE),"")</f>
        <v/>
      </c>
      <c r="AA14" s="181">
        <f>IF(FORMULACIÓN!N14="X",IF(VALUE(VLOOKUP(A14,Lists!$C$100:$D$1099,2,FALSE))&gt;=SEGUIMIENTO!X14,1,0),2)</f>
        <v>2</v>
      </c>
      <c r="AB14" s="150">
        <f>IFERROR(VALUE(LEFT(#REF!,1)),0)</f>
        <v>0</v>
      </c>
      <c r="AC14" s="149" t="s">
        <v>1463</v>
      </c>
      <c r="AD14" s="129" t="s">
        <v>1464</v>
      </c>
      <c r="AE14" s="129" t="s">
        <v>1465</v>
      </c>
      <c r="AF14" s="129" t="s">
        <v>1466</v>
      </c>
      <c r="AG14"/>
      <c r="AH14" s="139"/>
      <c r="AI14" s="255" t="str">
        <f t="shared" si="9"/>
        <v>Jefe de Oficina de Relaciones Interinstitucionales e Internacionales</v>
      </c>
      <c r="AJ14" s="139" t="str">
        <f t="shared" si="0"/>
        <v xml:space="preserve">3. Fortalecer los procesos de internacionalización, movilidad, multilingüismo e interculturalidad que visibilicen la Universidad a nivel nacional e internacional, y alcanzar un posicionamiento académico. </v>
      </c>
      <c r="AK14" s="139">
        <f t="shared" ca="1" si="10"/>
        <v>0</v>
      </c>
      <c r="AL14" s="139" t="str">
        <f t="shared" si="1"/>
        <v>L1 - Formación Académica Integral</v>
      </c>
      <c r="AM14" s="139" t="str">
        <f t="shared" si="2"/>
        <v>M1 - Internacionalización y multilingüismo.</v>
      </c>
      <c r="AN14" s="20" t="str">
        <f t="shared" si="3"/>
        <v>P2 - Movilidad académica estudiantil y docente</v>
      </c>
      <c r="AO14" s="20" t="str">
        <f t="shared" si="4"/>
        <v>Movilidad estudiantil nacional saliente</v>
      </c>
      <c r="AP14" s="20" t="str">
        <f t="shared" si="5"/>
        <v>N° de estudiantes de la Universidad del Atlántico que realizaron movilidad saliente nacional, desde las funciones sustantivas docencia, extensión, proyección social, bienestar universitario e internacionalización</v>
      </c>
      <c r="AQ14" s="88" t="str">
        <f ca="1">IF(S14=Lists!$S$6,"CUMPLIMIENTO",IF($Q14=Lists!$R$3,TEXT(Y14,"00,00%")&amp;" / "&amp;TEXT(FORMULACIÓN!Y14,"00,00%"),IF(Y14=0,0,TEXT(Y14,"##.###")&amp;" / "&amp;TEXT(FORMULACIÓN!Y14,"##.###"))))</f>
        <v>195 / 1.300</v>
      </c>
      <c r="AR14" s="133">
        <f ca="1">VALUE(IFERROR(IF(S14=Lists!$S$6,SEGUIMIENTO!Y14,IF((Y14/FORMULACIÓN!Y14)&lt;&gt;0,Y14/FORMULACIÓN!Y14,0)),0))</f>
        <v>0.15</v>
      </c>
      <c r="AS14" s="89">
        <f t="shared" ca="1" si="11"/>
        <v>2.2499999999999999E-2</v>
      </c>
      <c r="AT14" s="89">
        <f t="shared" ca="1" si="12"/>
        <v>2.6999999999999997E-3</v>
      </c>
      <c r="AU14" s="89">
        <f t="shared" ca="1" si="13"/>
        <v>5.4000000000000001E-4</v>
      </c>
      <c r="AV14" s="20" t="str">
        <f t="shared" si="8"/>
        <v>LOGROS
2 estudiantes de la Facultad de bellas artes del programa de Danza,hicieron movilidad saliente al Taller sobre el Carnaval entre asab y la UA Programa Danza, en la ciudad de Bogotá.
6 estudiantes del programa de danza de la facultad  de bellas artes, estuvieron en misión académica en la ciudad de bogota.
32 estudiantes del programa de Licenciatura en ducacion especial estuvieron en visita academica en la ciudad de cartagena en la Corporación Educativa Mente Activa.
4 estudiantes de la facultad de ciencia sbasicas del progama de Biologia asistieron al XIII Congreso latinoamericano de malacología (CLAMA 2026) 
4 estudiantes de la facultad de Bellas Artes del programa de Danza asistieron a mision académica en la ciudad de Bogotá.
1 estudiante de la Facultad de Bellas Artes del prgrama de danza asistio a estancia de investigación en casa de cultura en zapayan Magdalena.
54 estudiantes de la Facultad de Bellas Artes del programa de Artes plasticas asistieron a visita de campo en la cidad de cartagena ASIGNATURAS RENACIMIENTO Y BARROCO IV SEM. ANTEPROYECTO DE INVESTIGACIÓN V SEM.
82 estudiantes de la Facultad de Ciencias Economicas del programa de Contaduria Publica asistieron a Evento Académico en la ciudad de Cartagena.
LÍMITES
El avance del indicador es del 15 %, evidenciando una brecha importante frente a la meta anual. La participación se concentra principalmente en la Facultad de Bellas Artes, con una menor representación de otras facultades y programas académicos, lo cual se convierte en una limitante para el seguimeinto de medición.
OBSERVACIÓN
Durante el período se registró la participación de 113 estudiantes en actividades de movilidad saliente nacional, destacándose misiones académicas, visitas de campo, estancias de investigación, congresos y talleres desarrollados en Bogotá, Cartagena y Magdalena. La mayor participación correspondió a la Facultad de Bellas Artes, seguida por la Facultad de Ciencias de la Educación y la Facultad de Ciencias Básicas. Estas actividades contribuyen al fortalecimiento de las competencias académicas, investigativas y culturales de los estudiantes, aunque es necesario ampliar la participación de otras facultades para lograr un mayor avance del indicador.
ACCIONES DE FORTALECIMIENTO
Fortalecer el proceso de reporte oportuno de las actividades de movilidad realizadas por las facultades para garantizar el registro completo del indicador.</v>
      </c>
      <c r="AW14" s="139"/>
      <c r="CG14" s="140"/>
    </row>
    <row r="15" spans="1:103" s="135" customFormat="1" ht="67.5" hidden="1" customHeight="1">
      <c r="A15" s="20">
        <f>IF(FORMULACIÓN!A15="","",FORMULACIÓN!A15)</f>
        <v>6</v>
      </c>
      <c r="B15" s="20">
        <f>IF(FORMULACIÓN!B15="","",FORMULACIÓN!B15)</f>
        <v>2026</v>
      </c>
      <c r="C15" s="20" t="str">
        <f>IF(FORMULACIÓN!C15="","",FORMULACIÓN!C15)</f>
        <v>L1 - Formación Académica Integral</v>
      </c>
      <c r="D15" s="20" t="str">
        <f>IF(FORMULACIÓN!D15="","",FORMULACIÓN!D15)</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15" s="20" t="str">
        <f>IF(FORMULACIÓN!E15="","",FORMULACIÓN!E15)</f>
        <v xml:space="preserve">3. Fortalecer los procesos de internacionalización, movilidad, multilingüismo e interculturalidad que visibilicen la Universidad a nivel nacional e internacional, y alcanzar un posicionamiento académico. </v>
      </c>
      <c r="F15" s="20" t="str">
        <f>IF(FORMULACIÓN!F15="","",FORMULACIÓN!F15)</f>
        <v>M1 - Internacionalización y multilingüismo.</v>
      </c>
      <c r="G15" s="20" t="str">
        <f>IF(FORMULACIÓN!G15="","",FORMULACIÓN!G15)</f>
        <v xml:space="preserve">Propender por la movilidad de al menos 17.000 estudiantes desde y hacia la Universidad del Atlántico </v>
      </c>
      <c r="H15" s="20" t="str">
        <f>IF(FORMULACIÓN!H15="","",FORMULACIÓN!H15)</f>
        <v>P2 - Movilidad académica estudiantil y docente</v>
      </c>
      <c r="I15" s="88">
        <f>IF(FORMULACIÓN!I15="","",FORMULACIÓN!I15)</f>
        <v>0.12</v>
      </c>
      <c r="J15" s="20" t="str">
        <f>IF(FORMULACIÓN!J15="","",FORMULACIÓN!J15)</f>
        <v>Impulsar la movilidad estudiantil a nivel internacional</v>
      </c>
      <c r="K15" s="88">
        <f>IF(FORMULACIÓN!K15="","",FORMULACIÓN!K15)</f>
        <v>0.15</v>
      </c>
      <c r="L15" s="88" t="str">
        <f>IF(FORMULACIÓN!L15="","",FORMULACIÓN!L15)</f>
        <v>Jefe de Oficina de Relaciones Interinstitucionales e Internacionales</v>
      </c>
      <c r="M15" s="210" t="str">
        <f>FORMULACIÓN!M15</f>
        <v>PDI</v>
      </c>
      <c r="N15" s="20" t="str">
        <f>IF(FORMULACIÓN!O15="","",FORMULACIÓN!O15)</f>
        <v xml:space="preserve">Movilidad estudiantil internacional entrante </v>
      </c>
      <c r="O15" s="20" t="str">
        <f>IF(FORMULACIÓN!P15="","",FORMULACIÓN!P15)</f>
        <v>N° de estudiantes extranjeros que realizaron movilidad a la Universidad del Atlántico</v>
      </c>
      <c r="P15" s="20" t="str">
        <f>IF(FORMULACIÓN!Q15="","",FORMULACIÓN!Q15)</f>
        <v>Anual</v>
      </c>
      <c r="Q15" s="20" t="str">
        <f>IF(FORMULACIÓN!R15="","",FORMULACIÓN!R15)</f>
        <v>Unidad</v>
      </c>
      <c r="R15" s="20" t="str">
        <f>IF(FORMULACIÓN!S15="","",FORMULACIÓN!S15)</f>
        <v/>
      </c>
      <c r="S15" s="20" t="str">
        <f>IF(FORMULACIÓN!T15="","",FORMULACIÓN!T15)</f>
        <v>Nuevo gestionado durante la vigencia</v>
      </c>
      <c r="T15" s="179" t="str">
        <f ca="1">FORMULACIÓN!Y15</f>
        <v>20</v>
      </c>
      <c r="U15" s="20">
        <f>IF(FORMULACIÓN!U15="","",FORMULACIÓN!U15)</f>
        <v>110</v>
      </c>
      <c r="V15" s="21">
        <v>1</v>
      </c>
      <c r="W15" s="21"/>
      <c r="X15" s="21">
        <f ca="1">IFERROR(IF($S15=Lists!$S$2,SUM(SEGUIMIENTO!U15:W15),IF(SEGUIMIENTO!$S15=Lists!$S$3,SUM(SEGUIMIENTO!V15:W15),IF(SEGUIMIENTO!$S15=Lists!$S$4,AVERAGE(SEGUIMIENTO!V15:W15),IF(SEGUIMIENTO!$S15=Lists!$S$5,OFFSET(U15,0,COUNTA(V15:W15)),IF(SEGUIMIENTO!$S15=Lists!$S$6,COUNTIF(V15:W15,"&lt;"&amp;FORMULACIÓN!Y15)/COUNT(SEGUIMIENTO!V15:W15),""))))),"")</f>
        <v>1</v>
      </c>
      <c r="Y15" s="176" t="str">
        <f ca="1">IF($Q15=Lists!$R$3,TEXT(SEGUIMIENTO!X15,"00,00%"),IF(SEGUIMIENTO!X15=0,0,TEXT(SEGUIMIENTO!X15,"##.###")))</f>
        <v>1</v>
      </c>
      <c r="Z15" s="179" t="str">
        <f>IF(FORMULACIÓN!N15="X",VLOOKUP(A15,Lists!$C$100:$D$1099,2,FALSE),"")</f>
        <v/>
      </c>
      <c r="AA15" s="181">
        <f>IF(FORMULACIÓN!N15="X",IF(VALUE(VLOOKUP(A15,Lists!$C$100:$D$1099,2,FALSE))&gt;=SEGUIMIENTO!X15,1,0),2)</f>
        <v>2</v>
      </c>
      <c r="AB15" s="150">
        <f>IFERROR(VALUE(LEFT(#REF!,1)),0)</f>
        <v>0</v>
      </c>
      <c r="AC15" s="149" t="s">
        <v>1467</v>
      </c>
      <c r="AD15" s="129" t="s">
        <v>1468</v>
      </c>
      <c r="AE15" s="129" t="s">
        <v>1469</v>
      </c>
      <c r="AF15" s="129" t="s">
        <v>1470</v>
      </c>
      <c r="AG15"/>
      <c r="AH15" s="139"/>
      <c r="AI15" s="255" t="str">
        <f t="shared" si="9"/>
        <v>Jefe de Oficina de Relaciones Interinstitucionales e Internacionales</v>
      </c>
      <c r="AJ15" s="139" t="str">
        <f t="shared" si="0"/>
        <v xml:space="preserve">3. Fortalecer los procesos de internacionalización, movilidad, multilingüismo e interculturalidad que visibilicen la Universidad a nivel nacional e internacional, y alcanzar un posicionamiento académico. </v>
      </c>
      <c r="AK15" s="139">
        <f t="shared" ca="1" si="10"/>
        <v>0</v>
      </c>
      <c r="AL15" s="139" t="str">
        <f t="shared" si="1"/>
        <v>L1 - Formación Académica Integral</v>
      </c>
      <c r="AM15" s="139" t="str">
        <f t="shared" si="2"/>
        <v>M1 - Internacionalización y multilingüismo.</v>
      </c>
      <c r="AN15" s="20" t="str">
        <f t="shared" si="3"/>
        <v>P2 - Movilidad académica estudiantil y docente</v>
      </c>
      <c r="AO15" s="20" t="str">
        <f t="shared" si="4"/>
        <v xml:space="preserve">Movilidad estudiantil internacional entrante </v>
      </c>
      <c r="AP15" s="20" t="str">
        <f t="shared" si="5"/>
        <v>N° de estudiantes extranjeros que realizaron movilidad a la Universidad del Atlántico</v>
      </c>
      <c r="AQ15" s="88" t="str">
        <f ca="1">IF(S15=Lists!$S$6,"CUMPLIMIENTO",IF($Q15=Lists!$R$3,TEXT(Y15,"00,00%")&amp;" / "&amp;TEXT(FORMULACIÓN!Y15,"00,00%"),IF(Y15=0,0,TEXT(Y15,"##.###")&amp;" / "&amp;TEXT(FORMULACIÓN!Y15,"##.###"))))</f>
        <v>1 / 20</v>
      </c>
      <c r="AR15" s="133">
        <f ca="1">VALUE(IFERROR(IF(S15=Lists!$S$6,SEGUIMIENTO!Y15,IF((Y15/FORMULACIÓN!Y15)&lt;&gt;0,Y15/FORMULACIÓN!Y15,0)),0))</f>
        <v>0.05</v>
      </c>
      <c r="AS15" s="89">
        <f t="shared" ca="1" si="11"/>
        <v>7.4999999999999997E-3</v>
      </c>
      <c r="AT15" s="89">
        <f t="shared" ca="1" si="12"/>
        <v>8.9999999999999998E-4</v>
      </c>
      <c r="AU15" s="89">
        <f t="shared" ca="1" si="13"/>
        <v>1.8000000000000001E-4</v>
      </c>
      <c r="AV15" s="20" t="str">
        <f t="shared" si="8"/>
        <v>LOGROS
1 caterin Lobo estudiante del programa Flacso Ecuador en proceso de estancia de investigación con el programa de Historia de la Facultad de Ciencias Humanas.
LÍMITES
El avance del indicador duante el seguimiento al primer periodo  es bajo (5 %) frente a la meta anual. La movilidad entrante internacional depende de la consolidación de convenios internacionales, los calendarios académicos de las instituciones socias, asi mismo las movilidades entrantes se vieron afectadas por el paro académico del 2025-2.
OBSERVACIÓN
Durante el período se registró el ingreso de 1 estudiante internacional, Caterin Lobo, del programa FLACSO Ecuador, quien se encuentra en proceso de estancia de investigación con el Programa de Historia de la Facultad de Ciencias Humanas. Esta actividad fortalece la cooperación académica internacional y contribuye a la internacionalización de la investigación y al intercambio de conocimientos entre instituciones de educación superio, a traves de la ORII.
ACCIONES DE FORTALECIMIENTO
Intensificar la promoción internacional de la Universidad del Atlántico y de su oferta de estancias de investigación, movilidad académica y cursos para estudiantes extranjeros.
.Consolidar y dinamizar los convenios internacionales vigentes, promoviendo convocatorias de movilidad entrante.</v>
      </c>
      <c r="AW15" s="139"/>
      <c r="CG15" s="140"/>
    </row>
    <row r="16" spans="1:103" s="135" customFormat="1" ht="67.5" hidden="1" customHeight="1">
      <c r="A16" s="20">
        <f>IF(FORMULACIÓN!A16="","",FORMULACIÓN!A16)</f>
        <v>7</v>
      </c>
      <c r="B16" s="20">
        <f>IF(FORMULACIÓN!B16="","",FORMULACIÓN!B16)</f>
        <v>2026</v>
      </c>
      <c r="C16" s="20" t="str">
        <f>IF(FORMULACIÓN!C16="","",FORMULACIÓN!C16)</f>
        <v>L1 - Formación Académica Integral</v>
      </c>
      <c r="D16" s="20" t="str">
        <f>IF(FORMULACIÓN!D16="","",FORMULACIÓN!D16)</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16" s="20" t="str">
        <f>IF(FORMULACIÓN!E16="","",FORMULACIÓN!E16)</f>
        <v xml:space="preserve">3. Fortalecer los procesos de internacionalización, movilidad, multilingüismo e interculturalidad que visibilicen la Universidad a nivel nacional e internacional, y alcanzar un posicionamiento académico. </v>
      </c>
      <c r="F16" s="20" t="str">
        <f>IF(FORMULACIÓN!F16="","",FORMULACIÓN!F16)</f>
        <v>M1 - Internacionalización y multilingüismo.</v>
      </c>
      <c r="G16" s="20" t="str">
        <f>IF(FORMULACIÓN!G16="","",FORMULACIÓN!G16)</f>
        <v xml:space="preserve">Propender por la movilidad de al menos 17.000 estudiantes desde y hacia la Universidad del Atlántico </v>
      </c>
      <c r="H16" s="20" t="str">
        <f>IF(FORMULACIÓN!H16="","",FORMULACIÓN!H16)</f>
        <v>P2 - Movilidad académica estudiantil y docente</v>
      </c>
      <c r="I16" s="88">
        <f>IF(FORMULACIÓN!I16="","",FORMULACIÓN!I16)</f>
        <v>0.12</v>
      </c>
      <c r="J16" s="20" t="str">
        <f>IF(FORMULACIÓN!J16="","",FORMULACIÓN!J16)</f>
        <v>Impulsar la movilidad estudiantil a nivel internacional</v>
      </c>
      <c r="K16" s="88">
        <f>IF(FORMULACIÓN!K16="","",FORMULACIÓN!K16)</f>
        <v>0.15</v>
      </c>
      <c r="L16" s="88" t="str">
        <f>IF(FORMULACIÓN!L16="","",FORMULACIÓN!L16)</f>
        <v>Jefe de Oficina de Relaciones Interinstitucionales e Internacionales</v>
      </c>
      <c r="M16" s="210" t="str">
        <f>FORMULACIÓN!M16</f>
        <v>PDI</v>
      </c>
      <c r="N16" s="20" t="str">
        <f>IF(FORMULACIÓN!O16="","",FORMULACIÓN!O16)</f>
        <v>Movilidad estudiantil internacional saliente</v>
      </c>
      <c r="O16" s="20" t="str">
        <f>IF(FORMULACIÓN!P16="","",FORMULACIÓN!P16)</f>
        <v>N° de estudiantes de la Universidad del Atlántico que realizaron movilidad saliente internacional, desde las funciones sustantivas docencia, extensión, proyección social, bienestar universitario e internacionalización</v>
      </c>
      <c r="P16" s="20" t="str">
        <f>IF(FORMULACIÓN!Q16="","",FORMULACIÓN!Q16)</f>
        <v>Anual</v>
      </c>
      <c r="Q16" s="20" t="str">
        <f>IF(FORMULACIÓN!R16="","",FORMULACIÓN!R16)</f>
        <v>Unidad</v>
      </c>
      <c r="R16" s="20" t="str">
        <f>IF(FORMULACIÓN!S16="","",FORMULACIÓN!S16)</f>
        <v/>
      </c>
      <c r="S16" s="20" t="str">
        <f>IF(FORMULACIÓN!T16="","",FORMULACIÓN!T16)</f>
        <v>Nuevo gestionado durante la vigencia</v>
      </c>
      <c r="T16" s="179" t="str">
        <f ca="1">FORMULACIÓN!Y16</f>
        <v>60</v>
      </c>
      <c r="U16" s="20">
        <f>IF(FORMULACIÓN!U16="","",FORMULACIÓN!U16)</f>
        <v>235</v>
      </c>
      <c r="V16" s="21">
        <v>42</v>
      </c>
      <c r="W16" s="21"/>
      <c r="X16" s="21">
        <f ca="1">IFERROR(IF($S16=Lists!$S$2,SUM(SEGUIMIENTO!U16:W16),IF(SEGUIMIENTO!$S16=Lists!$S$3,SUM(SEGUIMIENTO!V16:W16),IF(SEGUIMIENTO!$S16=Lists!$S$4,AVERAGE(SEGUIMIENTO!V16:W16),IF(SEGUIMIENTO!$S16=Lists!$S$5,OFFSET(U16,0,COUNTA(V16:W16)),IF(SEGUIMIENTO!$S16=Lists!$S$6,COUNTIF(V16:W16,"&lt;"&amp;FORMULACIÓN!Y16)/COUNT(SEGUIMIENTO!V16:W16),""))))),"")</f>
        <v>42</v>
      </c>
      <c r="Y16" s="176" t="str">
        <f ca="1">IF($Q16=Lists!$R$3,TEXT(SEGUIMIENTO!X16,"00,00%"),IF(SEGUIMIENTO!X16=0,0,TEXT(SEGUIMIENTO!X16,"##.###")))</f>
        <v>42</v>
      </c>
      <c r="Z16" s="179" t="str">
        <f>IF(FORMULACIÓN!N16="X",VLOOKUP(A16,Lists!$C$100:$D$1099,2,FALSE),"")</f>
        <v/>
      </c>
      <c r="AA16" s="181">
        <f>IF(FORMULACIÓN!N16="X",IF(VALUE(VLOOKUP(A16,Lists!$C$100:$D$1099,2,FALSE))&gt;=SEGUIMIENTO!X16,1,0),2)</f>
        <v>2</v>
      </c>
      <c r="AB16" s="150">
        <f>IFERROR(VALUE(LEFT(#REF!,1)),0)</f>
        <v>0</v>
      </c>
      <c r="AC16" s="149" t="s">
        <v>1471</v>
      </c>
      <c r="AD16" s="129" t="s">
        <v>1472</v>
      </c>
      <c r="AE16" s="129" t="s">
        <v>1473</v>
      </c>
      <c r="AF16" s="129" t="s">
        <v>1473</v>
      </c>
      <c r="AG16"/>
      <c r="AH16" s="139"/>
      <c r="AI16" s="255" t="str">
        <f t="shared" si="9"/>
        <v>Jefe de Oficina de Relaciones Interinstitucionales e Internacionales</v>
      </c>
      <c r="AJ16" s="139" t="str">
        <f t="shared" si="0"/>
        <v xml:space="preserve">3. Fortalecer los procesos de internacionalización, movilidad, multilingüismo e interculturalidad que visibilicen la Universidad a nivel nacional e internacional, y alcanzar un posicionamiento académico. </v>
      </c>
      <c r="AK16" s="139">
        <f t="shared" ca="1" si="10"/>
        <v>0</v>
      </c>
      <c r="AL16" s="139" t="str">
        <f t="shared" si="1"/>
        <v>L1 - Formación Académica Integral</v>
      </c>
      <c r="AM16" s="139" t="str">
        <f t="shared" si="2"/>
        <v>M1 - Internacionalización y multilingüismo.</v>
      </c>
      <c r="AN16" s="20" t="str">
        <f t="shared" si="3"/>
        <v>P2 - Movilidad académica estudiantil y docente</v>
      </c>
      <c r="AO16" s="20" t="str">
        <f t="shared" si="4"/>
        <v>Movilidad estudiantil internacional saliente</v>
      </c>
      <c r="AP16" s="20" t="str">
        <f t="shared" si="5"/>
        <v>N° de estudiantes de la Universidad del Atlántico que realizaron movilidad saliente internacional, desde las funciones sustantivas docencia, extensión, proyección social, bienestar universitario e internacionalización</v>
      </c>
      <c r="AQ16" s="88" t="str">
        <f ca="1">IF(S16=Lists!$S$6,"CUMPLIMIENTO",IF($Q16=Lists!$R$3,TEXT(Y16,"00,00%")&amp;" / "&amp;TEXT(FORMULACIÓN!Y16,"00,00%"),IF(Y16=0,0,TEXT(Y16,"##.###")&amp;" / "&amp;TEXT(FORMULACIÓN!Y16,"##.###"))))</f>
        <v>42 / 60</v>
      </c>
      <c r="AR16" s="133">
        <f ca="1">VALUE(IFERROR(IF(S16=Lists!$S$6,SEGUIMIENTO!Y16,IF((Y16/FORMULACIÓN!Y16)&lt;&gt;0,Y16/FORMULACIÓN!Y16,0)),0))</f>
        <v>0.7</v>
      </c>
      <c r="AS16" s="89">
        <f t="shared" ca="1" si="11"/>
        <v>0.105</v>
      </c>
      <c r="AT16" s="89">
        <f t="shared" ca="1" si="12"/>
        <v>1.2599999999999998E-2</v>
      </c>
      <c r="AU16" s="89">
        <f t="shared" ca="1" si="13"/>
        <v>2.5199999999999997E-3</v>
      </c>
      <c r="AV16" s="20" t="str">
        <f t="shared" si="8"/>
        <v>LOGROS
1 estudiantes de la Facultad de Cienias Economicas del prpgrama de tecnologo en gestión turistica en proceso de movilidad por intercambio académico con las universidades de Jaén en España,
6 estudiantes de la Facultad de ingenieria de los programas de Ingenieira Industrial, agroindustrial asistieron al  campamento de verano 2026 en Beihang International Summer School.
25 estudiantes desarrollaron proceso de movilidad a traves del programa de inmersión de lenguas extranejras con la UBC en canadá,
4 estudiantes de la facultad de ciencias basicas del programa de Qimica asisteron como ponentes al I encuentro internacional de semilleros de investigación - EISI Paraguay 2026.
1 estudiante del programa de Qumica de la Facultad de Ciencias Basicas asistio como ponenete al Encuentro de semilleros de investigación RedCOLSI EISI en España.
1 estudiante del programa de Qumica de la Facultad de Ciencias Basicas asistio como ponenete al 1er encuentro internacional de semilleros de investigación RedCOLSI - EISI España 2026.
2 estudiantes del programa de Biologia asistieron a psantia de nvestigaicón a traves del 1 Verano de la investigación cientifica y tecnologica del pacifico del programa delfin.
1 estudiante de la Facultad de Bellas Artes del programa de danza asistio al Festival Cultural Internacional de la Danza y El Brinco del Chinelo en México
1 estudiante de la Maestría en Ciencias Físicas del SUE Caribe, Andrea Barros Sarmiento, representaron a la institución en la XXXII Conferencia Internacional de Física y Astrofísica de Neutrinos (Neutrino 2026). El evento tuvo lugar en la Universidad de California, en Irvine (EE. UU.), del 21 al 26 de junio de 2026.
LÍMITES
Aunque el indicador presenta un avance significativo (68,3 %), aún se requiere incrementar la participación estudiantil para alcanzar la meta anual. La movilidad internacional continúa condicionada por factores el reporte por parte de las facultades.
OBSERVACIÓN
Continuar promoviendo las convocatorias de movilidad internacional y socializarlas oportunamente en todas las facultades.
ACCIONES DE FORTALECIMIENTO
Continuar promoviendo las convocatorias de movilidad internacional y socializarlas oportunamente en todas las facultades.</v>
      </c>
      <c r="AW16" s="139"/>
      <c r="AY16" s="135" t="e">
        <f>VLOOKUP(A16,Lists!$C$100:$D$1099,2,FALSE)</f>
        <v>#N/A</v>
      </c>
      <c r="CG16" s="140"/>
    </row>
    <row r="17" spans="1:85" s="135" customFormat="1" ht="67.5" hidden="1" customHeight="1">
      <c r="A17" s="20">
        <f>IF(FORMULACIÓN!A17="","",FORMULACIÓN!A17)</f>
        <v>8</v>
      </c>
      <c r="B17" s="20">
        <f>IF(FORMULACIÓN!B17="","",FORMULACIÓN!B17)</f>
        <v>2026</v>
      </c>
      <c r="C17" s="20" t="str">
        <f>IF(FORMULACIÓN!C17="","",FORMULACIÓN!C17)</f>
        <v>L1 - Formación Académica Integral</v>
      </c>
      <c r="D17" s="20" t="str">
        <f>IF(FORMULACIÓN!D17="","",FORMULACIÓN!D17)</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17" s="20" t="str">
        <f>IF(FORMULACIÓN!E17="","",FORMULACIÓN!E17)</f>
        <v xml:space="preserve">3. Fortalecer los procesos de internacionalización, movilidad, multilingüismo e interculturalidad que visibilicen la Universidad a nivel nacional e internacional, y alcanzar un posicionamiento académico. </v>
      </c>
      <c r="F17" s="20" t="str">
        <f>IF(FORMULACIÓN!F17="","",FORMULACIÓN!F17)</f>
        <v>M1 - Internacionalización y multilingüismo.</v>
      </c>
      <c r="G17" s="20" t="str">
        <f>IF(FORMULACIÓN!G17="","",FORMULACIÓN!G17)</f>
        <v>Fortalecer la movilidad docente, desde las funciones sustantivas de docencia, extensión, proyección social e internacionalización, con un mínimo de 330 registros de movilidad saliente internacional y 660 de movilidad saliente nacional</v>
      </c>
      <c r="H17" s="20" t="str">
        <f>IF(FORMULACIÓN!H17="","",FORMULACIÓN!H17)</f>
        <v>P2 - Movilidad académica estudiantil y docente</v>
      </c>
      <c r="I17" s="88">
        <f>IF(FORMULACIÓN!I17="","",FORMULACIÓN!I17)</f>
        <v>0.12</v>
      </c>
      <c r="J17" s="20" t="str">
        <f>IF(FORMULACIÓN!J17="","",FORMULACIÓN!J17)</f>
        <v>Promover la movilidad docente, desde las funciones sustantivas docencia, extensión, proyección social e internacionalización</v>
      </c>
      <c r="K17" s="88">
        <f>IF(FORMULACIÓN!K17="","",FORMULACIÓN!K17)</f>
        <v>0.15</v>
      </c>
      <c r="L17" s="88" t="str">
        <f>IF(FORMULACIÓN!L17="","",FORMULACIÓN!L17)</f>
        <v>Jefe de Oficina de Relaciones Interinstitucionales e Internacionales</v>
      </c>
      <c r="M17" s="210" t="str">
        <f>FORMULACIÓN!M17</f>
        <v>PDI</v>
      </c>
      <c r="N17" s="20" t="str">
        <f>IF(FORMULACIÓN!O17="","",FORMULACIÓN!O17)</f>
        <v>Movilidad docente internacional saliente, desde las funciones sustantivas docencia, extensión, proyección social e internacionalización</v>
      </c>
      <c r="O17" s="20" t="str">
        <f>IF(FORMULACIÓN!P17="","",FORMULACIÓN!P17)</f>
        <v>N° de docentes que realizaron movilidad saliente internacional, desde las funciones sustantivas docencia, extensión, proyección social e internacionalización</v>
      </c>
      <c r="P17" s="20" t="str">
        <f>IF(FORMULACIÓN!Q17="","",FORMULACIÓN!Q17)</f>
        <v>Anual</v>
      </c>
      <c r="Q17" s="20" t="str">
        <f>IF(FORMULACIÓN!R17="","",FORMULACIÓN!R17)</f>
        <v>Unidad</v>
      </c>
      <c r="R17" s="20" t="str">
        <f>IF(FORMULACIÓN!S17="","",FORMULACIÓN!S17)</f>
        <v/>
      </c>
      <c r="S17" s="20" t="str">
        <f>IF(FORMULACIÓN!T17="","",FORMULACIÓN!T17)</f>
        <v>Nuevo gestionado durante la vigencia</v>
      </c>
      <c r="T17" s="179" t="str">
        <f ca="1">FORMULACIÓN!Y17</f>
        <v>34</v>
      </c>
      <c r="U17" s="20">
        <f>IF(FORMULACIÓN!U17="","",FORMULACIÓN!U17)</f>
        <v>149</v>
      </c>
      <c r="V17" s="21">
        <v>13</v>
      </c>
      <c r="W17" s="21"/>
      <c r="X17" s="21">
        <f ca="1">IFERROR(IF($S17=Lists!$S$2,SUM(SEGUIMIENTO!U17:W17),IF(SEGUIMIENTO!$S17=Lists!$S$3,SUM(SEGUIMIENTO!V17:W17),IF(SEGUIMIENTO!$S17=Lists!$S$4,AVERAGE(SEGUIMIENTO!V17:W17),IF(SEGUIMIENTO!$S17=Lists!$S$5,OFFSET(U17,0,COUNTA(V17:W17)),IF(SEGUIMIENTO!$S17=Lists!$S$6,COUNTIF(V17:W17,"&lt;"&amp;FORMULACIÓN!Y17)/COUNT(SEGUIMIENTO!V17:W17),""))))),"")</f>
        <v>13</v>
      </c>
      <c r="Y17" s="176" t="str">
        <f ca="1">IF($Q17=Lists!$R$3,TEXT(SEGUIMIENTO!X17,"00,00%"),IF(SEGUIMIENTO!X17=0,0,TEXT(SEGUIMIENTO!X17,"##.###")))</f>
        <v>13</v>
      </c>
      <c r="Z17" s="179" t="str">
        <f>IF(FORMULACIÓN!N17="X",VLOOKUP(A17,Lists!$C$100:$D$1099,2,FALSE),"")</f>
        <v/>
      </c>
      <c r="AA17" s="181">
        <f>IF(FORMULACIÓN!N17="X",IF(VALUE(VLOOKUP(A17,Lists!$C$100:$D$1099,2,FALSE))&gt;=SEGUIMIENTO!X17,1,0),2)</f>
        <v>2</v>
      </c>
      <c r="AB17" s="150">
        <f>IFERROR(VALUE(LEFT(#REF!,1)),0)</f>
        <v>0</v>
      </c>
      <c r="AC17" s="149" t="s">
        <v>1474</v>
      </c>
      <c r="AD17" s="129" t="s">
        <v>1475</v>
      </c>
      <c r="AE17" s="129"/>
      <c r="AF17" s="129" t="s">
        <v>1476</v>
      </c>
      <c r="AG17"/>
      <c r="AH17" s="139"/>
      <c r="AI17" s="255" t="str">
        <f t="shared" si="9"/>
        <v>Jefe de Oficina de Relaciones Interinstitucionales e Internacionales</v>
      </c>
      <c r="AJ17" s="139" t="str">
        <f t="shared" si="0"/>
        <v xml:space="preserve">3. Fortalecer los procesos de internacionalización, movilidad, multilingüismo e interculturalidad que visibilicen la Universidad a nivel nacional e internacional, y alcanzar un posicionamiento académico. </v>
      </c>
      <c r="AK17" s="139">
        <f t="shared" ca="1" si="10"/>
        <v>0</v>
      </c>
      <c r="AL17" s="139" t="str">
        <f t="shared" si="1"/>
        <v>L1 - Formación Académica Integral</v>
      </c>
      <c r="AM17" s="139" t="str">
        <f t="shared" si="2"/>
        <v>M1 - Internacionalización y multilingüismo.</v>
      </c>
      <c r="AN17" s="20" t="str">
        <f t="shared" si="3"/>
        <v>P2 - Movilidad académica estudiantil y docente</v>
      </c>
      <c r="AO17" s="20" t="str">
        <f t="shared" si="4"/>
        <v>Movilidad docente internacional saliente, desde las funciones sustantivas docencia, extensión, proyección social e internacionalización</v>
      </c>
      <c r="AP17" s="20" t="str">
        <f t="shared" si="5"/>
        <v>N° de docentes que realizaron movilidad saliente internacional, desde las funciones sustantivas docencia, extensión, proyección social e internacionalización</v>
      </c>
      <c r="AQ17" s="88" t="str">
        <f ca="1">IF(S17=Lists!$S$6,"CUMPLIMIENTO",IF($Q17=Lists!$R$3,TEXT(Y17,"00,00%")&amp;" / "&amp;TEXT(FORMULACIÓN!Y17,"00,00%"),IF(Y17=0,0,TEXT(Y17,"##.###")&amp;" / "&amp;TEXT(FORMULACIÓN!Y17,"##.###"))))</f>
        <v>13 / 34</v>
      </c>
      <c r="AR17" s="133">
        <f ca="1">VALUE(IFERROR(IF(S17=Lists!$S$6,SEGUIMIENTO!Y17,IF((Y17/FORMULACIÓN!Y17)&lt;&gt;0,Y17/FORMULACIÓN!Y17,0)),0))</f>
        <v>0.38235294117647056</v>
      </c>
      <c r="AS17" s="89">
        <f t="shared" ca="1" si="11"/>
        <v>5.7352941176470579E-2</v>
      </c>
      <c r="AT17" s="89">
        <f t="shared" ca="1" si="12"/>
        <v>6.8823529411764688E-3</v>
      </c>
      <c r="AU17" s="89">
        <f t="shared" ca="1" si="13"/>
        <v>1.3764705882352939E-3</v>
      </c>
      <c r="AV17" s="20" t="str">
        <f t="shared" si="8"/>
        <v xml:space="preserve">LOGROS
Durante el primer semestre de 2026 (2026-I), la universidad impulsó el posicionamiento global de su cuerpo docente mediante 9 movilidades salientes internacionales, llevando a nuestros profesores a representar a la universidad en siete países (Estados Unidos, Austria, Italia, Francia, Brasil, Países Bajos y México), con un sobresaliente impacto de liderazgo científico, dado que 7 de los 9 docentes participaron como ponentes y expositores de alto nivel; los logros se detallan en dos facultades estratégicas: por un lado, en la Facultad de Ciencias Económicas (5 movilidades), el programa de Contaduría Pública logró la participación de tres de sus docentes como ponentes en el prestigio congreso The Critical Perspectives on Accounting en la Universidade Federal do Rio de Janeiro (Brasil), mientras que en el programa de Economía, un docente expuso en el 7th Symposium on Circular Economy and Sustainability (CESUST 2026) en la Maastricht School of Management (Países Bajos) y otra docente participó como ponente en el Coloquio Internacional México y Colombia en la Universidad Autónoma Metropolitana (México); por otro lado, en la Facultad de Ciencias Básicas (4 movilidades), el programa de Física destacó con la actualización de uno de sus docentes en la Universidad de California, Irvine (EE. UU.) y la ponencia de otro investigador ante Elsevier en Viena (Austria), el programa de Química proyectó su investigación mediante una conferencia ponente en el Congreso Internacional Catalysis Science (Italia) en alianza con Prism Scientific Services, y el programa de Biología fortaleció sus redes de investigación participando en el XIII European Congress of Entomology de la French Entomological Society en Tours (Francia). A traves de movilidad Administrativa:-La doctora Maralex Martinez se movilizo al evento Nafsa en Orlando Florida.
-La decana Cristina Moltalvo fue como ponente al workshop Alemania Laypzig.
-La docente Marcela Arellano se movilizo a Toledo España a un curso Internacional Sistemas juridicos y politicos de America Latina y relacioes con Canadá.
-La doctora Maralex Martinez se movilizo a Canadá a misión Académica. 
LÍMITES
Existe una limitante con el reporte, debido a que algunas facultades nisiquiera reportan, y hay otras movilidades a las que se le ha tenido que hacer seguimiento especifico para poder adquirir la información de manera atomizada y asi unificarla, lo que genera menos reportes. 
OBSERVACIÓN
ACCIONES DE FORTALECIMIENTO
Articulación con las vicerrectorias para la recolección de la información y seguimiento para garantizar muchos mas reportes. </v>
      </c>
      <c r="AW17" s="139"/>
      <c r="CG17" s="140"/>
    </row>
    <row r="18" spans="1:85" s="135" customFormat="1" ht="67.5" hidden="1" customHeight="1">
      <c r="A18" s="20">
        <f>IF(FORMULACIÓN!A18="","",FORMULACIÓN!A18)</f>
        <v>9</v>
      </c>
      <c r="B18" s="20">
        <f>IF(FORMULACIÓN!B18="","",FORMULACIÓN!B18)</f>
        <v>2026</v>
      </c>
      <c r="C18" s="20" t="str">
        <f>IF(FORMULACIÓN!C18="","",FORMULACIÓN!C18)</f>
        <v>L1 - Formación Académica Integral</v>
      </c>
      <c r="D18" s="20" t="str">
        <f>IF(FORMULACIÓN!D18="","",FORMULACIÓN!D18)</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18" s="20" t="str">
        <f>IF(FORMULACIÓN!E18="","",FORMULACIÓN!E18)</f>
        <v xml:space="preserve">3. Fortalecer los procesos de internacionalización, movilidad, multilingüismo e interculturalidad que visibilicen la Universidad a nivel nacional e internacional, y alcanzar un posicionamiento académico. </v>
      </c>
      <c r="F18" s="20" t="str">
        <f>IF(FORMULACIÓN!F18="","",FORMULACIÓN!F18)</f>
        <v>M1 - Internacionalización y multilingüismo.</v>
      </c>
      <c r="G18" s="20" t="str">
        <f>IF(FORMULACIÓN!G18="","",FORMULACIÓN!G18)</f>
        <v>Fortalecer la movilidad docente, desde las funciones sustantivas de docencia, extensión, proyección social e internacionalización, con un mínimo de 330 registros de movilidad saliente internacional y 660 de movilidad saliente nacional</v>
      </c>
      <c r="H18" s="20" t="str">
        <f>IF(FORMULACIÓN!H18="","",FORMULACIÓN!H18)</f>
        <v>P2 - Movilidad académica estudiantil y docente</v>
      </c>
      <c r="I18" s="88">
        <f>IF(FORMULACIÓN!I18="","",FORMULACIÓN!I18)</f>
        <v>0.12</v>
      </c>
      <c r="J18" s="20" t="str">
        <f>IF(FORMULACIÓN!J18="","",FORMULACIÓN!J18)</f>
        <v>Promover la movilidad docente, desde las funciones sustantivas docencia, extensión, proyección social e internacionalización</v>
      </c>
      <c r="K18" s="88">
        <f>IF(FORMULACIÓN!K18="","",FORMULACIÓN!K18)</f>
        <v>0.15</v>
      </c>
      <c r="L18" s="88" t="str">
        <f>IF(FORMULACIÓN!L18="","",FORMULACIÓN!L18)</f>
        <v>Jefe de Oficina de Relaciones Interinstitucionales e Internacionales</v>
      </c>
      <c r="M18" s="210" t="str">
        <f>FORMULACIÓN!M18</f>
        <v>PDI</v>
      </c>
      <c r="N18" s="20" t="str">
        <f>IF(FORMULACIÓN!O18="","",FORMULACIÓN!O18)</f>
        <v>Movilidad docente nacional saliente, desde las funciones sustantivas docencia, extensión, proyección social e internacionalización</v>
      </c>
      <c r="O18" s="20" t="str">
        <f>IF(FORMULACIÓN!P18="","",FORMULACIÓN!P18)</f>
        <v>N° de docentes de la Universidad del Atlántico que realizaron movilidad saliente nacional, desde las funciones sustantivas docencia, extensión, proyección social e internacionalización</v>
      </c>
      <c r="P18" s="20" t="str">
        <f>IF(FORMULACIÓN!Q18="","",FORMULACIÓN!Q18)</f>
        <v>Anual</v>
      </c>
      <c r="Q18" s="20" t="str">
        <f>IF(FORMULACIÓN!R18="","",FORMULACIÓN!R18)</f>
        <v>Unidad</v>
      </c>
      <c r="R18" s="20" t="str">
        <f>IF(FORMULACIÓN!S18="","",FORMULACIÓN!S18)</f>
        <v/>
      </c>
      <c r="S18" s="20" t="str">
        <f>IF(FORMULACIÓN!T18="","",FORMULACIÓN!T18)</f>
        <v>Nuevo gestionado durante la vigencia</v>
      </c>
      <c r="T18" s="179" t="str">
        <f ca="1">FORMULACIÓN!Y18</f>
        <v>67</v>
      </c>
      <c r="U18" s="20">
        <f>IF(FORMULACIÓN!U18="","",FORMULACIÓN!U18)</f>
        <v>316</v>
      </c>
      <c r="V18" s="21">
        <v>30</v>
      </c>
      <c r="W18" s="21"/>
      <c r="X18" s="21">
        <f ca="1">IFERROR(IF($S18=Lists!$S$2,SUM(SEGUIMIENTO!U18:W18),IF(SEGUIMIENTO!$S18=Lists!$S$3,SUM(SEGUIMIENTO!V18:W18),IF(SEGUIMIENTO!$S18=Lists!$S$4,AVERAGE(SEGUIMIENTO!V18:W18),IF(SEGUIMIENTO!$S18=Lists!$S$5,OFFSET(U18,0,COUNTA(V18:W18)),IF(SEGUIMIENTO!$S18=Lists!$S$6,COUNTIF(V18:W18,"&lt;"&amp;FORMULACIÓN!Y18)/COUNT(SEGUIMIENTO!V18:W18),""))))),"")</f>
        <v>30</v>
      </c>
      <c r="Y18" s="176" t="str">
        <f ca="1">IF($Q18=Lists!$R$3,TEXT(SEGUIMIENTO!X18,"00,00%"),IF(SEGUIMIENTO!X18=0,0,TEXT(SEGUIMIENTO!X18,"##.###")))</f>
        <v>30</v>
      </c>
      <c r="Z18" s="179" t="str">
        <f>IF(FORMULACIÓN!N18="X",VLOOKUP(A18,Lists!$C$100:$D$1099,2,FALSE),"")</f>
        <v/>
      </c>
      <c r="AA18" s="181">
        <f>IF(FORMULACIÓN!N18="X",IF(VALUE(VLOOKUP(A18,Lists!$C$100:$D$1099,2,FALSE))&gt;=SEGUIMIENTO!X18,1,0),2)</f>
        <v>2</v>
      </c>
      <c r="AB18" s="150">
        <f>IFERROR(VALUE(LEFT(#REF!,1)),0)</f>
        <v>0</v>
      </c>
      <c r="AC18" s="149" t="s">
        <v>1477</v>
      </c>
      <c r="AD18" s="129" t="s">
        <v>1475</v>
      </c>
      <c r="AE18" s="129"/>
      <c r="AF18" s="129" t="s">
        <v>1478</v>
      </c>
      <c r="AG18"/>
      <c r="AH18" s="139"/>
      <c r="AI18" s="255" t="str">
        <f t="shared" si="9"/>
        <v>Jefe de Oficina de Relaciones Interinstitucionales e Internacionales</v>
      </c>
      <c r="AJ18" s="139" t="str">
        <f t="shared" si="0"/>
        <v xml:space="preserve">3. Fortalecer los procesos de internacionalización, movilidad, multilingüismo e interculturalidad que visibilicen la Universidad a nivel nacional e internacional, y alcanzar un posicionamiento académico. </v>
      </c>
      <c r="AK18" s="139">
        <f t="shared" ca="1" si="10"/>
        <v>0</v>
      </c>
      <c r="AL18" s="139" t="str">
        <f t="shared" si="1"/>
        <v>L1 - Formación Académica Integral</v>
      </c>
      <c r="AM18" s="139" t="str">
        <f t="shared" si="2"/>
        <v>M1 - Internacionalización y multilingüismo.</v>
      </c>
      <c r="AN18" s="20" t="str">
        <f t="shared" si="3"/>
        <v>P2 - Movilidad académica estudiantil y docente</v>
      </c>
      <c r="AO18" s="20" t="str">
        <f t="shared" si="4"/>
        <v>Movilidad docente nacional saliente, desde las funciones sustantivas docencia, extensión, proyección social e internacionalización</v>
      </c>
      <c r="AP18" s="20" t="str">
        <f t="shared" si="5"/>
        <v>N° de docentes de la Universidad del Atlántico que realizaron movilidad saliente nacional, desde las funciones sustantivas docencia, extensión, proyección social e internacionalización</v>
      </c>
      <c r="AQ18" s="88" t="str">
        <f ca="1">IF(S18=Lists!$S$6,"CUMPLIMIENTO",IF($Q18=Lists!$R$3,TEXT(Y18,"00,00%")&amp;" / "&amp;TEXT(FORMULACIÓN!Y18,"00,00%"),IF(Y18=0,0,TEXT(Y18,"##.###")&amp;" / "&amp;TEXT(FORMULACIÓN!Y18,"##.###"))))</f>
        <v>30 / 67</v>
      </c>
      <c r="AR18" s="133">
        <f ca="1">VALUE(IFERROR(IF(S18=Lists!$S$6,SEGUIMIENTO!Y18,IF((Y18/FORMULACIÓN!Y18)&lt;&gt;0,Y18/FORMULACIÓN!Y18,0)),0))</f>
        <v>0.44776119402985076</v>
      </c>
      <c r="AS18" s="89">
        <f t="shared" ca="1" si="11"/>
        <v>6.7164179104477612E-2</v>
      </c>
      <c r="AT18" s="89">
        <f t="shared" ca="1" si="12"/>
        <v>8.0597014925373137E-3</v>
      </c>
      <c r="AU18" s="89">
        <f t="shared" ca="1" si="13"/>
        <v>1.6119402985074627E-3</v>
      </c>
      <c r="AV18" s="20" t="str">
        <f t="shared" si="8"/>
        <v>LOGROS
Durante el primer semestre de 2026 (2026-I), la institución impulsó el posicionamiento académico, la investigación y la articulación interinstitucional en el país mediante 30 movilidades salientes nacionales de docentes hacia ocho ciudades y municipios estratégicos (Bogotá, Santa Marta, Cartagena, Cali, Medellín, Montería, Valledupar y Zapayán), con un impacto sobresaliente detallado en tres facultades: en primer lugar, en la Facultad de Bellas Artes (15 movilidades), el programa de Danza lideró una intensa agenda que incluyó la participación artística en el Carnaval al Mayor en el Teatro Mayor Julio Mario Santo Domingo, una estancia investigativa de inmersión en territorio en Zapayán, y una misión académica con un taller de intercambio que movilizó a 13 docentes hacia la Facultad de Artes ASAB de la Universidad Francisco José de Caldas (Bogotá); en segundo lugar, en la Facultad de Ciencias Básicas (8 movilidades), el programa de Biología destacó con cinco representaciones que abarcaron una estancia investigativa en el INVEMAR (Santa Marta), una ponencia en la Universidad del Magdalena y la asistencia a eventos de alto nivel en las universidades Nacional de Colombia (sedes Bogotá y La Paz) y de Medellín, el programa de Química participó con un ponente en el Taller de Química Medicinal en la Universidad del Magdalena, el programa de Física proyectó su investigación con un ponente en la Universidad de Córdoba (Montería), y el programa de Matemáticas hizo presencia en la Cuarta Conferencia Colombiana de Matemáticas en Cali; finalmente, en la Facultad de Ciencias Económicas (7 movilidades), el programa de Contaduría Pública movilizó a cuatro profesores en una visita académica y de cooperación a la Universidad de Cartagena, el pregrado en Administración de Empresas posicionó a dos docentes como ponentes en la Conferencia Internacional ASCOLFA 2026 en la Universidad EAN (Bogotá), y el posgrado de Maestría en Economía sobresalió con una docente ponente en el evento de relevancia nacional 2026+: Finanzas para la Vida, organizado conjuntamente por el Departamento Nacional de Planeación (DNP) y la Universidad de los Andes en Bogotá.
LÍMITES
Existe una limitante con el reporte, debido a que algunas facultades nisiquiera reportan, y hay otras movilidades a las que se le ha tenido que hacer seguimiento especifico para poder adquirir la información de manera atomizada y asi unificarla, lo que genera menos reportes. 
OBSERVACIÓN
ACCIONES DE FORTALECIMIENTO
Seguimiento a los requerimientos de información a la facultades y a la Vicerrectoria de bienestar que realiza gran numero de movilidades docentes nacionales pero que mayoritariamente no son reportadas.</v>
      </c>
      <c r="AW18" s="139"/>
      <c r="CG18" s="140"/>
    </row>
    <row r="19" spans="1:85" s="135" customFormat="1" ht="67.5" hidden="1" customHeight="1">
      <c r="A19" s="20">
        <f>IF(FORMULACIÓN!A19="","",FORMULACIÓN!A19)</f>
        <v>10</v>
      </c>
      <c r="B19" s="20">
        <f>IF(FORMULACIÓN!B19="","",FORMULACIÓN!B19)</f>
        <v>2026</v>
      </c>
      <c r="C19" s="20" t="str">
        <f>IF(FORMULACIÓN!C19="","",FORMULACIÓN!C19)</f>
        <v>L1 - Formación Académica Integral</v>
      </c>
      <c r="D19" s="20" t="str">
        <f>IF(FORMULACIÓN!D19="","",FORMULACIÓN!D19)</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19" s="20" t="str">
        <f>IF(FORMULACIÓN!E19="","",FORMULACIÓN!E19)</f>
        <v xml:space="preserve">3. Fortalecer los procesos de internacionalización, movilidad, multilingüismo e interculturalidad que visibilicen la Universidad a nivel nacional e internacional, y alcanzar un posicionamiento académico. </v>
      </c>
      <c r="F19" s="20" t="str">
        <f>IF(FORMULACIÓN!F19="","",FORMULACIÓN!F19)</f>
        <v>M1 - Internacionalización y multilingüismo.</v>
      </c>
      <c r="G19" s="20" t="str">
        <f>IF(FORMULACIÓN!G19="","",FORMULACIÓN!G19)</f>
        <v>Fortalecer la movilidad docente entrante internacional, desde las funciones sustantivas de docencia, extensión, proyección social e internacionalización</v>
      </c>
      <c r="H19" s="20" t="str">
        <f>IF(FORMULACIÓN!H19="","",FORMULACIÓN!H19)</f>
        <v>P2 - Movilidad académica estudiantil y docente</v>
      </c>
      <c r="I19" s="88">
        <f>IF(FORMULACIÓN!I19="","",FORMULACIÓN!I19)</f>
        <v>0.12</v>
      </c>
      <c r="J19" s="20" t="str">
        <f>IF(FORMULACIÓN!J19="","",FORMULACIÓN!J19)</f>
        <v>Promover la movilidad docente, desde las funciones sustantivas docencia, extensión, proyección social e internacionalización</v>
      </c>
      <c r="K19" s="88">
        <f>IF(FORMULACIÓN!K19="","",FORMULACIÓN!K19)</f>
        <v>0.1</v>
      </c>
      <c r="L19" s="88" t="str">
        <f>IF(FORMULACIÓN!L19="","",FORMULACIÓN!L19)</f>
        <v>Jefe de Oficina de Relaciones Interinstitucionales e Internacionales</v>
      </c>
      <c r="M19" s="210" t="str">
        <f>FORMULACIÓN!M19</f>
        <v>PA</v>
      </c>
      <c r="N19" s="20" t="str">
        <f>IF(FORMULACIÓN!O19="","",FORMULACIÓN!O19)</f>
        <v>Movilidad docente internacional entrante, desde las funciones sustantivas docencia, extensión, proyección social e internacionalización</v>
      </c>
      <c r="O19" s="20" t="str">
        <f>IF(FORMULACIÓN!P19="","",FORMULACIÓN!P19)</f>
        <v>N° de docentes que realizaron movilidad entrante internacional, desde las funciones sustantivas docencia, extensión, proyección social e internacionalización</v>
      </c>
      <c r="P19" s="20" t="str">
        <f>IF(FORMULACIÓN!Q19="","",FORMULACIÓN!Q19)</f>
        <v>Anual</v>
      </c>
      <c r="Q19" s="20" t="str">
        <f>IF(FORMULACIÓN!R19="","",FORMULACIÓN!R19)</f>
        <v>Unidad</v>
      </c>
      <c r="R19" s="20" t="str">
        <f>IF(FORMULACIÓN!S19="","",FORMULACIÓN!S19)</f>
        <v/>
      </c>
      <c r="S19" s="20" t="str">
        <f>IF(FORMULACIÓN!T19="","",FORMULACIÓN!T19)</f>
        <v>Nuevo gestionado durante la vigencia</v>
      </c>
      <c r="T19" s="179" t="str">
        <f ca="1">FORMULACIÓN!Y19</f>
        <v>30</v>
      </c>
      <c r="U19" s="20">
        <f>IF(FORMULACIÓN!U19="","",FORMULACIÓN!U19)</f>
        <v>253</v>
      </c>
      <c r="V19" s="21">
        <v>15</v>
      </c>
      <c r="W19" s="21"/>
      <c r="X19" s="21">
        <f ca="1">IFERROR(IF($S19=Lists!$S$2,SUM(SEGUIMIENTO!U19:W19),IF(SEGUIMIENTO!$S19=Lists!$S$3,SUM(SEGUIMIENTO!V19:W19),IF(SEGUIMIENTO!$S19=Lists!$S$4,AVERAGE(SEGUIMIENTO!V19:W19),IF(SEGUIMIENTO!$S19=Lists!$S$5,OFFSET(U19,0,COUNTA(V19:W19)),IF(SEGUIMIENTO!$S19=Lists!$S$6,COUNTIF(V19:W19,"&lt;"&amp;FORMULACIÓN!Y19)/COUNT(SEGUIMIENTO!V19:W19),""))))),"")</f>
        <v>15</v>
      </c>
      <c r="Y19" s="176" t="str">
        <f ca="1">IF($Q19=Lists!$R$3,TEXT(SEGUIMIENTO!X19,"00,00%"),IF(SEGUIMIENTO!X19=0,0,TEXT(SEGUIMIENTO!X19,"##.###")))</f>
        <v>15</v>
      </c>
      <c r="Z19" s="179" t="str">
        <f>IF(FORMULACIÓN!N19="X",VLOOKUP(A19,Lists!$C$100:$D$1099,2,FALSE),"")</f>
        <v/>
      </c>
      <c r="AA19" s="181">
        <f>IF(FORMULACIÓN!N19="X",IF(VALUE(VLOOKUP(A19,Lists!$C$100:$D$1099,2,FALSE))&gt;=SEGUIMIENTO!X19,1,0),2)</f>
        <v>2</v>
      </c>
      <c r="AB19" s="150">
        <f>IFERROR(VALUE(LEFT(#REF!,1)),0)</f>
        <v>0</v>
      </c>
      <c r="AC19" s="149" t="s">
        <v>1479</v>
      </c>
      <c r="AD19" s="129" t="s">
        <v>1475</v>
      </c>
      <c r="AE19" s="129"/>
      <c r="AF19" s="129" t="s">
        <v>1480</v>
      </c>
      <c r="AG19"/>
      <c r="AH19" s="139"/>
      <c r="AI19" s="255" t="str">
        <f t="shared" si="9"/>
        <v>Jefe de Oficina de Relaciones Interinstitucionales e Internacionales</v>
      </c>
      <c r="AJ19" s="139" t="str">
        <f t="shared" si="0"/>
        <v xml:space="preserve">3. Fortalecer los procesos de internacionalización, movilidad, multilingüismo e interculturalidad que visibilicen la Universidad a nivel nacional e internacional, y alcanzar un posicionamiento académico. </v>
      </c>
      <c r="AK19" s="139">
        <f t="shared" ca="1" si="10"/>
        <v>0</v>
      </c>
      <c r="AL19" s="139" t="str">
        <f t="shared" si="1"/>
        <v>L1 - Formación Académica Integral</v>
      </c>
      <c r="AM19" s="139" t="str">
        <f t="shared" si="2"/>
        <v>M1 - Internacionalización y multilingüismo.</v>
      </c>
      <c r="AN19" s="20" t="str">
        <f t="shared" si="3"/>
        <v>P2 - Movilidad académica estudiantil y docente</v>
      </c>
      <c r="AO19" s="20" t="str">
        <f t="shared" si="4"/>
        <v>Movilidad docente internacional entrante, desde las funciones sustantivas docencia, extensión, proyección social e internacionalización</v>
      </c>
      <c r="AP19" s="20" t="str">
        <f t="shared" si="5"/>
        <v>N° de docentes que realizaron movilidad entrante internacional, desde las funciones sustantivas docencia, extensión, proyección social e internacionalización</v>
      </c>
      <c r="AQ19" s="88" t="str">
        <f ca="1">IF(S19=Lists!$S$6,"CUMPLIMIENTO",IF($Q19=Lists!$R$3,TEXT(Y19,"00,00%")&amp;" / "&amp;TEXT(FORMULACIÓN!Y19,"00,00%"),IF(Y19=0,0,TEXT(Y19,"##.###")&amp;" / "&amp;TEXT(FORMULACIÓN!Y19,"##.###"))))</f>
        <v>15 / 30</v>
      </c>
      <c r="AR19" s="133">
        <f ca="1">VALUE(IFERROR(IF(S19=Lists!$S$6,SEGUIMIENTO!Y19,IF((Y19/FORMULACIÓN!Y19)&lt;&gt;0,Y19/FORMULACIÓN!Y19,0)),0))</f>
        <v>0.5</v>
      </c>
      <c r="AS19" s="89">
        <f t="shared" ca="1" si="11"/>
        <v>0.05</v>
      </c>
      <c r="AT19" s="89">
        <f t="shared" ca="1" si="12"/>
        <v>6.0000000000000001E-3</v>
      </c>
      <c r="AU19" s="89">
        <f t="shared" ca="1" si="13"/>
        <v>1.2000000000000001E-3</v>
      </c>
      <c r="AV19" s="20" t="str">
        <f t="shared" si="8"/>
        <v>LOGROS
Durante el primer semestre de 2026 (2026-I), la universidad  consolidó su proyección global y cooperación académica mediante la recepción de 14 docentes, artistas y expertos internacionales procedentes de siete países (Ecuador, Panamá, Estados Unidos, Brasil, Francia, Costa Rica y Sudáfrica), impactando de manera directa cuatro programas académicos de las facultades de Educación y Bellas Artes; entre los logros principales destacan la acogida de nueve docentes extranjeros en la Licenciatura en Ciencias Naturales para el Encuentro de Cooperación del Observatorio Iberoamericano de Ambiente Sostenible, el fortalecimiento y gestión de alianzas estratégicas para el pregrado en Lenguas Extranjeras con la Université de Poitiers (Francia), la asesoría académica de la Universidade Federal da Bahia (Brasil) para la estructura y desarrollo de posgrados en el programa de Danza, y el enriquecimiento cultural y artístico del programa de Música gracias a la participación de tres artistas de talla mundial como invitados en el ciclo institucional Concierto del Mes. 
-De la Universidad de Poitiers de Francia nos viisto la profeosra Liseth Marie Agnes sega.
LÍMITES
Existe una limitante con el reporte, debido a que algunas facultades nisiquiera reportan, y hay otras movilidades a las que se le ha tenido que hacer seguimiento especifico para poder adquirir la información de manera atomizada y asi unificarla, lo que genera menos reportes. 
OBSERVACIÓN
ACCIONES DE FORTALECIMIENTO
Seguimiento a las actividades que se realicen en el campus para hacerle un seguimiento eficiente a este tipo de movilidades</v>
      </c>
      <c r="AW19" s="139"/>
      <c r="CG19" s="140"/>
    </row>
    <row r="20" spans="1:85" s="135" customFormat="1" ht="180.75" hidden="1" customHeight="1">
      <c r="A20" s="20">
        <f>IF(FORMULACIÓN!A20="","",FORMULACIÓN!A20)</f>
        <v>11</v>
      </c>
      <c r="B20" s="20">
        <f>IF(FORMULACIÓN!B20="","",FORMULACIÓN!B20)</f>
        <v>2026</v>
      </c>
      <c r="C20" s="20" t="str">
        <f>IF(FORMULACIÓN!C20="","",FORMULACIÓN!C20)</f>
        <v>L1 - Formación Académica Integral</v>
      </c>
      <c r="D20" s="20" t="str">
        <f>IF(FORMULACIÓN!D20="","",FORMULACIÓN!D20)</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20" s="20" t="str">
        <f>IF(FORMULACIÓN!E20="","",FORMULACIÓN!E20)</f>
        <v>8. Implementar didácticas fortalecidas por las TIC que fomenten las competencias globales, interculturales y disciplinares de docentes y estudiantes a través de metodologías innovadoras, en el marco del proyecto de internacionalización en casa y curricular</v>
      </c>
      <c r="F20" s="20" t="str">
        <f>IF(FORMULACIÓN!F20="","",FORMULACIÓN!F20)</f>
        <v>M1 - Internacionalización y multilingüismo.</v>
      </c>
      <c r="G20" s="20" t="str">
        <f>IF(FORMULACIÓN!G20="","",FORMULACIÓN!G20)</f>
        <v>Propender para que el 60% de los programas desarrollen actividades con componente internacional desde el aula y de manera extracurricular.</v>
      </c>
      <c r="H20" s="20" t="str">
        <f>IF(FORMULACIÓN!H20="","",FORMULACIÓN!H20)</f>
        <v>P3 - Internacionalización en casa y curricular</v>
      </c>
      <c r="I20" s="88">
        <f>IF(FORMULACIÓN!I20="","",FORMULACIÓN!I20)</f>
        <v>0.06</v>
      </c>
      <c r="J20" s="20" t="str">
        <f>IF(FORMULACIÓN!J20="","",FORMULACIÓN!J20)</f>
        <v xml:space="preserve">Impulsar el desarrollo de actividades académicas con componente internacional </v>
      </c>
      <c r="K20" s="88">
        <f>IF(FORMULACIÓN!K20="","",FORMULACIÓN!K20)</f>
        <v>0.35</v>
      </c>
      <c r="L20" s="88" t="str">
        <f>IF(FORMULACIÓN!L20="","",FORMULACIÓN!L20)</f>
        <v>Jefe de Oficina de Relaciones Interinstitucionales e Internacionales</v>
      </c>
      <c r="M20" s="210" t="str">
        <f>FORMULACIÓN!M20</f>
        <v>PDI</v>
      </c>
      <c r="N20" s="20" t="str">
        <f>IF(FORMULACIÓN!O20="","",FORMULACIÓN!O20)</f>
        <v>Porcentaje de programas académicos que desarrollan actividades con componente internacional en el aula (clases espejo, proyectos de aprendizaje colaborativo, actividades con comunidades académicas homólogas; entre otros) y extracurricular (seminarios, talleres, ferias, encuentros; entre otros).</v>
      </c>
      <c r="O20" s="20" t="str">
        <f>IF(FORMULACIÓN!P20="","",FORMULACIÓN!P20)</f>
        <v>N° de programas académicos que desarrollan actividades con  componente internacional en el aula de clases l / total de programas académicos *100                              (clases espejo, proyectos de aprendizaje colaborativo, actividades con comunidades académicas homólogas; entre otros)</v>
      </c>
      <c r="P20" s="20" t="str">
        <f>IF(FORMULACIÓN!Q20="","",FORMULACIÓN!Q20)</f>
        <v>Anual</v>
      </c>
      <c r="Q20" s="20" t="str">
        <f>IF(FORMULACIÓN!R20="","",FORMULACIÓN!R20)</f>
        <v>Porcentaje</v>
      </c>
      <c r="R20" s="20" t="str">
        <f>IF(FORMULACIÓN!S20="","",FORMULACIÓN!S20)</f>
        <v>Programas de pregrado</v>
      </c>
      <c r="S20" s="20" t="str">
        <f>IF(FORMULACIÓN!T20="","",FORMULACIÓN!T20)</f>
        <v>Último valor reportado</v>
      </c>
      <c r="T20" s="179" t="str">
        <f ca="1">FORMULACIÓN!Y20</f>
        <v>34,00%</v>
      </c>
      <c r="U20" s="88">
        <f>IF(FORMULACIÓN!U20="","",FORMULACIÓN!U20)</f>
        <v>0.24</v>
      </c>
      <c r="V20" s="96">
        <v>0.12</v>
      </c>
      <c r="W20" s="21"/>
      <c r="X20" s="21">
        <f ca="1">IFERROR(IF($S20=Lists!$S$2,SUM(SEGUIMIENTO!U20:W20),IF(SEGUIMIENTO!$S20=Lists!$S$3,SUM(SEGUIMIENTO!V20:W20),IF(SEGUIMIENTO!$S20=Lists!$S$4,AVERAGE(SEGUIMIENTO!V20:W20),IF(SEGUIMIENTO!$S20=Lists!$S$5,OFFSET(U20,0,COUNTA(V20:W20)),IF(SEGUIMIENTO!$S20=Lists!$S$6,COUNTIF(V20:W20,"&lt;"&amp;FORMULACIÓN!Y20)/COUNT(SEGUIMIENTO!V20:W20),""))))),"")</f>
        <v>0.12</v>
      </c>
      <c r="Y20" s="176" t="str">
        <f ca="1">IF($Q20=Lists!$R$3,TEXT(SEGUIMIENTO!X20,"00,00%"),IF(SEGUIMIENTO!X20=0,0,TEXT(SEGUIMIENTO!X20,"##.###")))</f>
        <v>12,00%</v>
      </c>
      <c r="Z20" s="179" t="str">
        <f>IF(FORMULACIÓN!N20="X",VLOOKUP(A20,Lists!$C$100:$D$1099,2,FALSE),"")</f>
        <v/>
      </c>
      <c r="AA20" s="181">
        <f>IF(FORMULACIÓN!N20="X",IF(VALUE(VLOOKUP(A20,Lists!$C$100:$D$1099,2,FALSE))&gt;=SEGUIMIENTO!X20,1,0),2)</f>
        <v>2</v>
      </c>
      <c r="AB20" s="150">
        <f>IFERROR(VALUE(LEFT(#REF!,1)),0)</f>
        <v>0</v>
      </c>
      <c r="AC20" s="149" t="s">
        <v>1481</v>
      </c>
      <c r="AD20" s="129" t="s">
        <v>1482</v>
      </c>
      <c r="AE20" s="129" t="s">
        <v>1483</v>
      </c>
      <c r="AF20" s="129" t="s">
        <v>1484</v>
      </c>
      <c r="AG20"/>
      <c r="AH20" s="139"/>
      <c r="AI20" s="255" t="str">
        <f t="shared" si="9"/>
        <v>Jefe de Oficina de Relaciones Interinstitucionales e Internacionales</v>
      </c>
      <c r="AJ20" s="139" t="str">
        <f t="shared" si="0"/>
        <v>8. Implementar didácticas fortalecidas por las TIC que fomenten las competencias globales, interculturales y disciplinares de docentes y estudiantes a través de metodologías innovadoras, en el marco del proyecto de internacionalización en casa y curricular</v>
      </c>
      <c r="AK20" s="139">
        <f t="shared" ca="1" si="10"/>
        <v>0</v>
      </c>
      <c r="AL20" s="139" t="str">
        <f t="shared" si="1"/>
        <v>L1 - Formación Académica Integral</v>
      </c>
      <c r="AM20" s="139" t="str">
        <f t="shared" si="2"/>
        <v>M1 - Internacionalización y multilingüismo.</v>
      </c>
      <c r="AN20" s="20" t="str">
        <f t="shared" si="3"/>
        <v>P3 - Internacionalización en casa y curricular</v>
      </c>
      <c r="AO20" s="20" t="str">
        <f t="shared" si="4"/>
        <v>Porcentaje de programas académicos que desarrollan actividades con componente internacional en el aula (clases espejo, proyectos de aprendizaje colaborativo, actividades con comunidades académicas homólogas; entre otros) y extracurricular (seminarios, talleres, ferias, encuentros; entre otros).</v>
      </c>
      <c r="AP20" s="20" t="str">
        <f t="shared" si="5"/>
        <v>N° de programas académicos que desarrollan actividades con  componente internacional en el aula de clases l / total de programas académicos *100                              (clases espejo, proyectos de aprendizaje colaborativo, actividades con comunidades académicas homólogas; entre otros)</v>
      </c>
      <c r="AQ20" s="88" t="str">
        <f ca="1">IF(S20=Lists!$S$6,"CUMPLIMIENTO",IF($Q20=Lists!$R$3,TEXT(Y20,"00,00%")&amp;" / "&amp;TEXT(FORMULACIÓN!Y20,"00,00%"),IF(Y20=0,0,TEXT(Y20,"##.###")&amp;" / "&amp;TEXT(FORMULACIÓN!Y20,"##.###"))))</f>
        <v>12,00% / 34,00%</v>
      </c>
      <c r="AR20" s="133">
        <f ca="1">VALUE(IFERROR(IF(S20=Lists!$S$6,SEGUIMIENTO!Y20,IF((Y20/FORMULACIÓN!Y20)&lt;&gt;0,Y20/FORMULACIÓN!Y20,0)),0))</f>
        <v>0.3529411764705882</v>
      </c>
      <c r="AS20" s="89">
        <f t="shared" ca="1" si="11"/>
        <v>0.12352941176470586</v>
      </c>
      <c r="AT20" s="89">
        <f t="shared" ca="1" si="12"/>
        <v>7.4117647058823512E-3</v>
      </c>
      <c r="AU20" s="89">
        <f t="shared" ca="1" si="13"/>
        <v>1.4823529411764702E-3</v>
      </c>
      <c r="AV20" s="20" t="str">
        <f t="shared" si="8"/>
        <v xml:space="preserve">LOGROS
 Programa de Lic. en Educación especial realizó dos sesiones de clases espejo con la Universidad de Guadalajara, México.  
2. Programa de Ingeniería Industrial realizó tres sesiones de clases espejo en diferentes temáticas, con la Universidad Autónoma del Caribe, Universidad Simón Bolívar, Universidad de la Guajira. 
3. Programa de Ingeniería Química realizó dos sesiones de clases espejo con la Universidad de la Guajira.
4. Administración de Empresas  Turísticas realizó dos sesiones de clases espejo con la Universidad Católica de Salta, Argentina.
5. Contaduría Pública realizó dos sesiones de clases espejo con la Universidad del Sinú, seccional Cartagena.
6. Administración de empresas realizó una sesión de clase espejo con la Universidad de la Guajira. 
LÍMITES
El límite predominante es la diferencia de horario en el que se imparten las clases en cada Universidad. Asimismo, cuando se contacta a la Universidad par no hay una respuesta, o cuando se establece el primer encuentro el docente no asiste. 
OBSERVACIÓN
Se han  adelantado gestiones para el desarrollo de 3 COIL en los programas de Ingeniería Industrial, Arte Dramático e Ingeniería de Agronegocios (los últimos dos programas no ha realizado este tipo de estrategias). Asimismo, se han adelantado encuentros para realizar clases espejo con el programa de Farmacia, Arquitectura, Biología, Medicina, Historia, Lic. en Música, y Lic. en Naturales.  
ACCIONES DE FORTALECIMIENTO
Establecer reuniones con los coordinadores y docentes de cada programa para que aprovechen estas estrategias y las incorporen en el componente internacional de su syllabus. </v>
      </c>
      <c r="AW20" s="139"/>
      <c r="CG20" s="140"/>
    </row>
    <row r="21" spans="1:85" s="135" customFormat="1" ht="67.5" hidden="1" customHeight="1">
      <c r="A21" s="20">
        <f>IF(FORMULACIÓN!A21="","",FORMULACIÓN!A21)</f>
        <v>12</v>
      </c>
      <c r="B21" s="20">
        <f>IF(FORMULACIÓN!B21="","",FORMULACIÓN!B21)</f>
        <v>2026</v>
      </c>
      <c r="C21" s="20" t="str">
        <f>IF(FORMULACIÓN!C21="","",FORMULACIÓN!C21)</f>
        <v>L1 - Formación Académica Integral</v>
      </c>
      <c r="D21" s="20" t="str">
        <f>IF(FORMULACIÓN!D21="","",FORMULACIÓN!D21)</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21" s="20" t="str">
        <f>IF(FORMULACIÓN!E21="","",FORMULACIÓN!E21)</f>
        <v>8. Implementar didácticas fortalecidas por las TIC que fomenten las competencias globales, interculturales y disciplinares de docentes y estudiantes a través de metodologías innovadoras, en el marco del proyecto de internacionalización en casa y curricular</v>
      </c>
      <c r="F21" s="20" t="str">
        <f>IF(FORMULACIÓN!F21="","",FORMULACIÓN!F21)</f>
        <v>M1 - Internacionalización y multilingüismo.</v>
      </c>
      <c r="G21" s="20" t="str">
        <f>IF(FORMULACIÓN!G21="","",FORMULACIÓN!G21)</f>
        <v>Propender para que el 60% de los programas desarrollen actividades con componente internacional desde el aula y de manera extracurricular.</v>
      </c>
      <c r="H21" s="20" t="str">
        <f>IF(FORMULACIÓN!H21="","",FORMULACIÓN!H21)</f>
        <v>P3 - Internacionalización en casa y curricular</v>
      </c>
      <c r="I21" s="88">
        <f>IF(FORMULACIÓN!I21="","",FORMULACIÓN!I21)</f>
        <v>0.06</v>
      </c>
      <c r="J21" s="20" t="str">
        <f>IF(FORMULACIÓN!J21="","",FORMULACIÓN!J21)</f>
        <v xml:space="preserve">Impulsar el desarrollo de actividades académicas con componente internacional </v>
      </c>
      <c r="K21" s="88">
        <f>IF(FORMULACIÓN!K21="","",FORMULACIÓN!K21)</f>
        <v>0.35</v>
      </c>
      <c r="L21" s="88" t="str">
        <f>IF(FORMULACIÓN!L21="","",FORMULACIÓN!L21)</f>
        <v>Jefe de Oficina de Relaciones Interinstitucionales e Internacionales</v>
      </c>
      <c r="M21" s="210" t="str">
        <f>FORMULACIÓN!M21</f>
        <v>PDI</v>
      </c>
      <c r="N21" s="20" t="str">
        <f>IF(FORMULACIÓN!O21="","",FORMULACIÓN!O21)</f>
        <v>Porcentaje de programas académicos que desarrollan actividades con componente internacional en el aula (clases espejo, proyectos de aprendizaje colaborativo, actividades con comunidades académicas homólogas; entre otros) y extracurricular (seminarios, talleres, ferias, encuentros; entre otros).</v>
      </c>
      <c r="O21" s="20" t="str">
        <f>IF(FORMULACIÓN!P21="","",FORMULACIÓN!P21)</f>
        <v>N° de programas académicos que  desarrollan actividades extracurriculares con componente internacional / total de programas académicos *100
(seminarios, talleres, ferias, encuentros; entre otros).</v>
      </c>
      <c r="P21" s="20" t="str">
        <f>IF(FORMULACIÓN!Q21="","",FORMULACIÓN!Q21)</f>
        <v>Anual</v>
      </c>
      <c r="Q21" s="20" t="str">
        <f>IF(FORMULACIÓN!R21="","",FORMULACIÓN!R21)</f>
        <v>Porcentaje</v>
      </c>
      <c r="R21" s="20" t="str">
        <f>IF(FORMULACIÓN!S21="","",FORMULACIÓN!S21)</f>
        <v/>
      </c>
      <c r="S21" s="20" t="str">
        <f>IF(FORMULACIÓN!T21="","",FORMULACIÓN!T21)</f>
        <v>Último valor reportado</v>
      </c>
      <c r="T21" s="267" t="str">
        <f ca="1">FORMULACIÓN!Y21</f>
        <v>13,00%</v>
      </c>
      <c r="U21" s="88">
        <f>IF(FORMULACIÓN!U21="","",FORMULACIÓN!U21)</f>
        <v>0.46</v>
      </c>
      <c r="V21" s="266">
        <v>0.09</v>
      </c>
      <c r="W21" s="126"/>
      <c r="X21" s="21">
        <f ca="1">IFERROR(IF($S21=Lists!$S$2,SUM(SEGUIMIENTO!U21:W21),IF(SEGUIMIENTO!$S21=Lists!$S$3,SUM(SEGUIMIENTO!V21:W21),IF(SEGUIMIENTO!$S21=Lists!$S$4,AVERAGE(SEGUIMIENTO!V21:W21),IF(SEGUIMIENTO!$S21=Lists!$S$5,OFFSET(U21,0,COUNTA(V21:W21)),IF(SEGUIMIENTO!$S21=Lists!$S$6,COUNTIF(V21:W21,"&lt;"&amp;FORMULACIÓN!Y21)/COUNT(SEGUIMIENTO!V21:W21),""))))),"")</f>
        <v>0.09</v>
      </c>
      <c r="Y21" s="176" t="str">
        <f ca="1">IF($Q21=Lists!$R$3,TEXT(SEGUIMIENTO!X21,"00,00%"),IF(SEGUIMIENTO!X21=0,0,TEXT(SEGUIMIENTO!X21,"##.###")))</f>
        <v>09,00%</v>
      </c>
      <c r="Z21" s="179" t="str">
        <f>IF(FORMULACIÓN!N21="X",VLOOKUP(A21,Lists!$C$100:$D$1099,2,FALSE),"")</f>
        <v/>
      </c>
      <c r="AA21" s="181">
        <f>IF(FORMULACIÓN!N21="X",IF(VALUE(VLOOKUP(A21,Lists!$C$100:$D$1099,2,FALSE))&gt;=SEGUIMIENTO!X21,1,0),2)</f>
        <v>2</v>
      </c>
      <c r="AB21" s="150">
        <f>IFERROR(VALUE(LEFT(#REF!,1)),0)</f>
        <v>0</v>
      </c>
      <c r="AC21" s="149" t="s">
        <v>1485</v>
      </c>
      <c r="AD21" s="129" t="s">
        <v>1486</v>
      </c>
      <c r="AE21" s="129" t="s">
        <v>1487</v>
      </c>
      <c r="AF21" s="129" t="s">
        <v>1488</v>
      </c>
      <c r="AG21"/>
      <c r="AH21" s="139"/>
      <c r="AI21" s="255" t="str">
        <f t="shared" si="9"/>
        <v>Jefe de Oficina de Relaciones Interinstitucionales e Internacionales</v>
      </c>
      <c r="AJ21" s="139" t="str">
        <f t="shared" si="0"/>
        <v>8. Implementar didácticas fortalecidas por las TIC que fomenten las competencias globales, interculturales y disciplinares de docentes y estudiantes a través de metodologías innovadoras, en el marco del proyecto de internacionalización en casa y curricular</v>
      </c>
      <c r="AK21" s="139">
        <f t="shared" ca="1" si="10"/>
        <v>0</v>
      </c>
      <c r="AL21" s="139" t="str">
        <f t="shared" si="1"/>
        <v>L1 - Formación Académica Integral</v>
      </c>
      <c r="AM21" s="139" t="str">
        <f t="shared" si="2"/>
        <v>M1 - Internacionalización y multilingüismo.</v>
      </c>
      <c r="AN21" s="20" t="str">
        <f t="shared" si="3"/>
        <v>P3 - Internacionalización en casa y curricular</v>
      </c>
      <c r="AO21" s="20" t="str">
        <f t="shared" si="4"/>
        <v>Porcentaje de programas académicos que desarrollan actividades con componente internacional en el aula (clases espejo, proyectos de aprendizaje colaborativo, actividades con comunidades académicas homólogas; entre otros) y extracurricular (seminarios, talleres, ferias, encuentros; entre otros).</v>
      </c>
      <c r="AP21" s="20" t="str">
        <f t="shared" si="5"/>
        <v>N° de programas académicos que  desarrollan actividades extracurriculares con componente internacional / total de programas académicos *100
(seminarios, talleres, ferias, encuentros; entre otros).</v>
      </c>
      <c r="AQ21" s="88" t="str">
        <f ca="1">IF(S21=Lists!$S$6,"CUMPLIMIENTO",IF($Q21=Lists!$R$3,TEXT(Y21,"00,00%")&amp;" / "&amp;TEXT(FORMULACIÓN!Y21,"00,00%"),IF(Y21=0,0,TEXT(Y21,"##.###")&amp;" / "&amp;TEXT(FORMULACIÓN!Y21,"##.###"))))</f>
        <v>09,00% / 13,00%</v>
      </c>
      <c r="AR21" s="133">
        <f ca="1">VALUE(IFERROR(IF(S21=Lists!$S$6,SEGUIMIENTO!Y21,IF((Y21/FORMULACIÓN!Y21)&lt;&gt;0,Y21/FORMULACIÓN!Y21,0)),0))</f>
        <v>0.69230769230769229</v>
      </c>
      <c r="AS21" s="89">
        <f t="shared" ca="1" si="11"/>
        <v>0.24230769230769228</v>
      </c>
      <c r="AT21" s="89">
        <f t="shared" ca="1" si="12"/>
        <v>1.4538461538461537E-2</v>
      </c>
      <c r="AU21" s="89">
        <f t="shared" ca="1" si="13"/>
        <v>2.9076923076923073E-3</v>
      </c>
      <c r="AV21" s="20" t="str">
        <f t="shared" si="8"/>
        <v xml:space="preserve">LOGROS
En el 2026-1 se lograron 19 eventos con 10 programas diferentes.
ORII (3)
Charla informativa: Educacion First.
Socialización de Convocatoria CYTED, 2026.
Webinar: Innovar la práctica docente desde la Internacionalización del Currículo
Música (3)
Concierto del mes: Apropiación Social del Conocimiento
Concierto del mes: Apropiación Social del Conocimiento
Concierto del mes: Apropiación Social del Conocimiento
Administración de Empresas Turísticas (3)
Turismo sostenible: De la planificación a la implementación global.
V Feria Universitaria Turísticas FUTUR 2026: Rediseñando el Turismo con Educación Ambiental e Inteligencia Artificial
3er Encuentro Modelo Naciones Unidas: Turismo sostenible, resilencia territorial y desarrollo inclusivo en América Latina y el Caribe hacia 2035.
Administración de Empresas (1)
Conversatorio virtual sobre dinámicas globales y su impacto en las empresas colombianas.
Economía (2)
Generación ODS Caribe: Investigaciones de jóvenes estudiantes de economía
Seminario Permanente ODS: Reconfiguración de las cadenas productivas de China los aranceles de Estados Unidos.
Maestría en Economía (1)
Seminario Permanente ODS: Reconfiguración de las cadenas productivas de China los aranceles de Estados Unidos.
Historia (4)
I Ciclo de Palestras: Cartografías del Multilingüismo: Políticas Lingüísticas y revitalización en contestos interculturales.
Muestra documental IEFA, 2026.
I Ciclo de Palestras: Entre Palenques e Quilombos: Transculturalidad políticas lingüísticas y resistencia.
Cine, memoria, y diáspora en el Atlántico negro. Brasil: ecos de la abolición.
Farmacia (2)
Habilidades blancas: el diferencial del farmacéutico del alto impacto.
Farmacéuticos en la era de la IA: Adaptarse o quedarse dispensando excusas.
Derecho (2)
Charla informativa: COIBA-AIP y COLACMAR 2026.
Jornada Internacional de Derecho Público: Autonomía Territorial en España y Colombia. 35 años de la Constitución Política de 1991.
Ingeniería Agroindustrial (1)
Simposio Internacional de Innovación Agroindustrial: Alimentos funcionales: Experiencia de percepción y aceptación del consumidor.
Ingeniería Industrial (1)
Simposio Internacional de Innovación Agroindustrial: Alimentos funcionales: Experiencia de percepción y aceptación del consumidor.
LÍMITES
Falta de reporte de las facultades no permite ver el valor real de las actividades
OBSERVACIÓN
Todavía nos encontramos obteniendo datos de las facultades.
La diferencia entre los eventos de las facultades y de los programas es que algunos eventos de la ORII impactan institucionalmente, tal como la Charla Informativa de con Education First, la
Socialización de Convocatoria CYTED, 2026., y el  Webinar: Innovar la práctica docente desde la Internacionalización del Currículo.
ACCIONES DE FORTALECIMIENTO
Establecer reuniones con los gestores de internacionalización para el apoyo de reporte de actividades. </v>
      </c>
      <c r="AW21" s="139"/>
      <c r="CG21" s="140"/>
    </row>
    <row r="22" spans="1:85" s="135" customFormat="1" ht="67.5" hidden="1" customHeight="1">
      <c r="A22" s="20">
        <f>IF(FORMULACIÓN!A22="","",FORMULACIÓN!A22)</f>
        <v>13</v>
      </c>
      <c r="B22" s="20">
        <f>IF(FORMULACIÓN!B22="","",FORMULACIÓN!B22)</f>
        <v>2026</v>
      </c>
      <c r="C22" s="20" t="str">
        <f>IF(FORMULACIÓN!C22="","",FORMULACIÓN!C22)</f>
        <v>L1 - Formación Académica Integral</v>
      </c>
      <c r="D22" s="20" t="str">
        <f>IF(FORMULACIÓN!D22="","",FORMULACIÓN!D22)</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22" s="20" t="str">
        <f>IF(FORMULACIÓN!E22="","",FORMULACIÓN!E22)</f>
        <v>8. Implementar didácticas fortalecidas por las TIC que fomenten las competencias globales, interculturales y disciplinares de docentes y estudiantes a través de metodologías innovadoras, en el marco del proyecto de internacionalización en casa y curricular</v>
      </c>
      <c r="F22" s="20" t="str">
        <f>IF(FORMULACIÓN!F22="","",FORMULACIÓN!F22)</f>
        <v>M1 - Internacionalización y multilingüismo.</v>
      </c>
      <c r="G22" s="20" t="str">
        <f>IF(FORMULACIÓN!G22="","",FORMULACIÓN!G22)</f>
        <v>Propender para que el 60% de los programas desarrollen actividades con componente internacional desde el aula y de manera extracurricular.</v>
      </c>
      <c r="H22" s="20" t="str">
        <f>IF(FORMULACIÓN!H22="","",FORMULACIÓN!H22)</f>
        <v>P3 - Internacionalización en casa y curricular</v>
      </c>
      <c r="I22" s="88">
        <f>IF(FORMULACIÓN!I22="","",FORMULACIÓN!I22)</f>
        <v>0.06</v>
      </c>
      <c r="J22" s="20" t="str">
        <f>IF(FORMULACIÓN!J22="","",FORMULACIÓN!J22)</f>
        <v xml:space="preserve">Impulsar el desarrollo de actividades académicas con componente internacional </v>
      </c>
      <c r="K22" s="88">
        <f>IF(FORMULACIÓN!K22="","",FORMULACIÓN!K22)</f>
        <v>0.3</v>
      </c>
      <c r="L22" s="88" t="str">
        <f>IF(FORMULACIÓN!L22="","",FORMULACIÓN!L22)</f>
        <v>Jefe de Oficina de Relaciones Interinstitucionales e Internacionales</v>
      </c>
      <c r="M22" s="210" t="str">
        <f>FORMULACIÓN!M22</f>
        <v>PDI-PA</v>
      </c>
      <c r="N22" s="20" t="str">
        <f>IF(FORMULACIÓN!O22="","",FORMULACIÓN!O22)</f>
        <v xml:space="preserve">Actividades extracurriculares con componente internacional realizadas por Facultad   (seminarios, talleres, ferias, encuentros, foros, congresos, concursos; entre otros) </v>
      </c>
      <c r="O22" s="20" t="str">
        <f>IF(FORMULACIÓN!P22="","",FORMULACIÓN!P22)</f>
        <v xml:space="preserve">N° de actividades extracurriculares con componente internacional realizadas por facultad (seminarios, talleres, ferias, encuentros, foros, congresos, concursos; entre otros) </v>
      </c>
      <c r="P22" s="20" t="str">
        <f>IF(FORMULACIÓN!Q22="","",FORMULACIÓN!Q22)</f>
        <v>Anual</v>
      </c>
      <c r="Q22" s="20" t="str">
        <f>IF(FORMULACIÓN!R22="","",FORMULACIÓN!R22)</f>
        <v>Unidad</v>
      </c>
      <c r="R22" s="20" t="str">
        <f>IF(FORMULACIÓN!S22="","",FORMULACIÓN!S22)</f>
        <v>Arquitectura 6
Bellas Artes 3
Economicas  8
básicas  7
Humanas  7
C. de la Salud 4  
Farmacia 3
Jurídica 5
Educación  10
Ingenieiría 3</v>
      </c>
      <c r="S22" s="20" t="str">
        <f>IF(FORMULACIÓN!T22="","",FORMULACIÓN!T22)</f>
        <v>Nuevo gestionado durante la vigencia</v>
      </c>
      <c r="T22" s="267" t="str">
        <f ca="1">FORMULACIÓN!Y22</f>
        <v>56</v>
      </c>
      <c r="U22" s="279">
        <f>IF(FORMULACIÓN!U22="","",FORMULACIÓN!U22)</f>
        <v>58</v>
      </c>
      <c r="V22" s="21">
        <v>18</v>
      </c>
      <c r="W22" s="247"/>
      <c r="X22" s="21">
        <f ca="1">IFERROR(IF($S22=Lists!$S$2,SUM(SEGUIMIENTO!U22:W22),IF(SEGUIMIENTO!$S22=Lists!$S$3,SUM(SEGUIMIENTO!V22:W22),IF(SEGUIMIENTO!$S22=Lists!$S$4,AVERAGE(SEGUIMIENTO!V22:W22),IF(SEGUIMIENTO!$S22=Lists!$S$5,OFFSET(U22,0,COUNTA(V22:W22)),IF(SEGUIMIENTO!$S22=Lists!$S$6,COUNTIF(V22:W22,"&lt;"&amp;FORMULACIÓN!Y22)/COUNT(SEGUIMIENTO!V22:W22),""))))),"")</f>
        <v>18</v>
      </c>
      <c r="Y22" s="176" t="str">
        <f ca="1">IF($Q22=Lists!$R$3,TEXT(SEGUIMIENTO!X22,"00,00%"),IF(SEGUIMIENTO!X22=0,0,TEXT(SEGUIMIENTO!X22,"##.###")))</f>
        <v>18</v>
      </c>
      <c r="Z22" s="179">
        <f>IF(FORMULACIÓN!N22="X",VLOOKUP(A22,Lists!$C$100:$D$1099,2,FALSE),"")</f>
        <v>0</v>
      </c>
      <c r="AA22" s="181">
        <f ca="1">IF(FORMULACIÓN!N22="X",IF(VALUE(VLOOKUP(A22,Lists!$C$100:$D$1099,2,FALSE))&gt;=SEGUIMIENTO!X22,1,0),2)</f>
        <v>0</v>
      </c>
      <c r="AB22" s="150">
        <f>IFERROR(VALUE(LEFT(#REF!,1)),0)</f>
        <v>0</v>
      </c>
      <c r="AC22" s="149" t="s">
        <v>1489</v>
      </c>
      <c r="AD22" s="129" t="s">
        <v>1486</v>
      </c>
      <c r="AE22" s="129" t="s">
        <v>1487</v>
      </c>
      <c r="AF22" s="129" t="s">
        <v>1488</v>
      </c>
      <c r="AG22"/>
      <c r="AH22" s="139"/>
      <c r="AI22" s="255" t="str">
        <f t="shared" si="9"/>
        <v>Jefe de Oficina de Relaciones Interinstitucionales e Internacionales</v>
      </c>
      <c r="AJ22" s="139" t="str">
        <f t="shared" si="0"/>
        <v>8. Implementar didácticas fortalecidas por las TIC que fomenten las competencias globales, interculturales y disciplinares de docentes y estudiantes a través de metodologías innovadoras, en el marco del proyecto de internacionalización en casa y curricular</v>
      </c>
      <c r="AK22" s="139">
        <f t="shared" ca="1" si="10"/>
        <v>0</v>
      </c>
      <c r="AL22" s="139" t="str">
        <f t="shared" si="1"/>
        <v>L1 - Formación Académica Integral</v>
      </c>
      <c r="AM22" s="139" t="str">
        <f t="shared" si="2"/>
        <v>M1 - Internacionalización y multilingüismo.</v>
      </c>
      <c r="AN22" s="20" t="str">
        <f t="shared" si="3"/>
        <v>P3 - Internacionalización en casa y curricular</v>
      </c>
      <c r="AO22" s="20" t="str">
        <f t="shared" si="4"/>
        <v xml:space="preserve">Actividades extracurriculares con componente internacional realizadas por Facultad   (seminarios, talleres, ferias, encuentros, foros, congresos, concursos; entre otros) </v>
      </c>
      <c r="AP22" s="20" t="str">
        <f t="shared" si="5"/>
        <v xml:space="preserve">N° de actividades extracurriculares con componente internacional realizadas por facultad (seminarios, talleres, ferias, encuentros, foros, congresos, concursos; entre otros) </v>
      </c>
      <c r="AQ22" s="88" t="str">
        <f ca="1">IF(S22=Lists!$S$6,"CUMPLIMIENTO",IF($Q22=Lists!$R$3,TEXT(Y22,"00,00%")&amp;" / "&amp;TEXT(FORMULACIÓN!Y22,"00,00%"),IF(Y22=0,0,TEXT(Y22,"##.###")&amp;" / "&amp;TEXT(FORMULACIÓN!Y22,"##.###"))))</f>
        <v>18 / 56</v>
      </c>
      <c r="AR22" s="133">
        <f ca="1">VALUE(IFERROR(IF(S22=Lists!$S$6,SEGUIMIENTO!Y22,IF((Y22/FORMULACIÓN!Y22)&lt;&gt;0,Y22/FORMULACIÓN!Y22,0)),0))</f>
        <v>0.32142857142857145</v>
      </c>
      <c r="AS22" s="89">
        <f t="shared" ca="1" si="11"/>
        <v>9.6428571428571433E-2</v>
      </c>
      <c r="AT22" s="89">
        <f t="shared" ca="1" si="12"/>
        <v>5.7857142857142855E-3</v>
      </c>
      <c r="AU22" s="89">
        <f t="shared" ca="1" si="13"/>
        <v>1.1571428571428572E-3</v>
      </c>
      <c r="AV22" s="20" t="str">
        <f t="shared" si="8"/>
        <v xml:space="preserve">LOGROS
En el 2026-1, 6 facultades participaron en eventos este semestre:
ORII (3)
Charla informativa: Educacion First.
Socialización de Convocatoria CYTED, 2026.
Webinar: Innovar la práctica docente desde la Internacionalización del Currículo
Bellas Artes (3)
Música (3)
Concierto del mes: Apropiación Social del Conocimiento
Concierto del mes: Apropiación Social del Conocimiento
Concierto del mes: Apropiación Social del Conocimiento
Ciencias Económicas (6)
Administración de Empresas Turísticas (3)
Turismo sostenible: De la planificación a la implementación global.
V Feria Universitaria Turísticas FUTUR 2026: Rediseñando el Turismo con Educación Ambiental e Inteligencia Artificial
3er Encuentro Modelo Naciones Unidas: Turismo sostenible, resilencia territorial y desarrollo inclusivo en América Latina y el Caribe hacia 2035.
Administración de Empresas (1)
Conversatorio virtual sobre dinámicas globales y su impacto en las empresas colombianas.
Economía - Maestría en Economía (2)
Generación ODS Caribe: Investigaciones de jóvenes estudiantes de economía
Seminario Permanente ODS: Reconfiguración de las cadenas productivas de China los aranceles de Estados Unidos.
Ciencias Humanas (4)
Historia (4)
I Ciclo de Palestras: Cartografías del Multilingüismo: Políticas Lingüísticas y revitalización en contestos interculturales.
Muestra documental IEFA, 2026.
I Ciclo de Palestras: Entre Palenques e Quilombos: Transculturalidad políticas lingüísticas y resistencia.
Cine, memoria, y diáspora en el Atlántico negro. Brasil: ecos de la abolición.
Química y Farmacia (2)
Farmacia (2)
Habilidades blancas: el diferencial del farmacéutico del alto impacto.
Farmacéuticos en la era de la IA: Adaptarse o quedarse dispensando excusas
Ciencias Jurídicas (2)
Derecho(2)
Charla informativa: COIBA-AIP y COLACMAR 2026.
Jornada Internacional de Derecho Público: Autonomía Territorial en España y Colombia. 35 años de la Constitución Política de 1991.
Ingeniería (1)
Ingeniería Agroindustrial - Ingeniería Industrial (1)
Simposio Internacional de Innovación Agroindustrial: Alimentos funcionales: Experiencia de percepción y aceptación del consumidor.
LÍMITES
Falta de reporte de las facultades no permite ver el valor real de las actividades
OBSERVACIÓN
Todavía nos encontramos obteniendo datos de las facultades.
La diferencia entre los eventos de las facultades y de los programas es que algunos eventos de la ORII impactan institucionalmente, tal como la Charla Informativa de con Education First, la
Socialización de Convocatoria CYTED, 2026., y el  Webinar: Innovar la práctica docente desde la Internacionalización del Currículo.
ACCIONES DE FORTALECIMIENTO
Establecer reuniones con los gestores de internacionalización para el apoyo de reporte de actividades. </v>
      </c>
      <c r="AW22" s="139"/>
      <c r="CG22" s="140"/>
    </row>
    <row r="23" spans="1:85" s="135" customFormat="1" ht="246.75" hidden="1" customHeight="1">
      <c r="A23" s="20">
        <f>IF(FORMULACIÓN!A23="","",FORMULACIÓN!A23)</f>
        <v>14</v>
      </c>
      <c r="B23" s="20">
        <f>IF(FORMULACIÓN!B23="","",FORMULACIÓN!B23)</f>
        <v>2026</v>
      </c>
      <c r="C23" s="20" t="str">
        <f>IF(FORMULACIÓN!C23="","",FORMULACIÓN!C23)</f>
        <v>L1 - Formación Académica Integral</v>
      </c>
      <c r="D23" s="20" t="str">
        <f>IF(FORMULACIÓN!D23="","",FORMULACIÓN!D23)</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23" s="20" t="str">
        <f>IF(FORMULACIÓN!E23="","",FORMULACIÓN!E23)</f>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v>
      </c>
      <c r="F23" s="20" t="str">
        <f>IF(FORMULACIÓN!F23="","",FORMULACIÓN!F23)</f>
        <v>M2 - Transformación digital</v>
      </c>
      <c r="G23" s="20" t="str">
        <f>IF(FORMULACIÓN!G23="","",FORMULACIÓN!G23)</f>
        <v>Implementar la Política de uso y apropiación de las TIC en la Universidad del Atlántico</v>
      </c>
      <c r="H23" s="20" t="str">
        <f>IF(FORMULACIÓN!H23="","",FORMULACIÓN!H23)</f>
        <v>P1 - Competencias digitales</v>
      </c>
      <c r="I23" s="88">
        <f>IF(FORMULACIÓN!I23="","",FORMULACIÓN!I23)</f>
        <v>0.05</v>
      </c>
      <c r="J23" s="20" t="str">
        <f>IF(FORMULACIÓN!J23="","",FORMULACIÓN!J23)</f>
        <v xml:space="preserve">Implementar la Política de uso y apropiación de las TIC </v>
      </c>
      <c r="K23" s="88">
        <f>IF(FORMULACIÓN!K23="","",FORMULACIÓN!K23)</f>
        <v>0.3</v>
      </c>
      <c r="L23" s="88" t="str">
        <f>IF(FORMULACIÓN!L23="","",FORMULACIÓN!L23)</f>
        <v>Jefe del Departamento de Educación Virtual, Medios Educativos y Audiovisuales</v>
      </c>
      <c r="M23" s="210" t="str">
        <f>FORMULACIÓN!M23</f>
        <v>PDI</v>
      </c>
      <c r="N23" s="20" t="str">
        <f>IF(FORMULACIÓN!O23="","",FORMULACIÓN!O23)</f>
        <v>Diseño e implementación de la Política de uso y apropiación de las TIC en la Universidad del Atlántico</v>
      </c>
      <c r="O23" s="20" t="str">
        <f>IF(FORMULACIÓN!P23="","",FORMULACIÓN!P23)</f>
        <v>N° de lineamientos implementados de la Política / total de lineamientos de la Política de uso y apropiación de las TIC en la Universidad del Atlántico * 100</v>
      </c>
      <c r="P23" s="20" t="str">
        <f>IF(FORMULACIÓN!Q23="","",FORMULACIÓN!Q23)</f>
        <v>Anual</v>
      </c>
      <c r="Q23" s="20" t="str">
        <f>IF(FORMULACIÓN!R23="","",FORMULACIÓN!R23)</f>
        <v>Porcentaje</v>
      </c>
      <c r="R23" s="20" t="str">
        <f>IF(FORMULACIÓN!S23="","",FORMULACIÓN!S23)</f>
        <v xml:space="preserve">La venta de servicio por extensión - modalidad virtual 
Crear una red de investigadores de usos pe´dagogico  de TIC
De los 13 . 11 serán implementados </v>
      </c>
      <c r="S23" s="20" t="str">
        <f>IF(FORMULACIÓN!T23="","",FORMULACIÓN!T23)</f>
        <v>Último valor reportado</v>
      </c>
      <c r="T23" s="179" t="str">
        <f ca="1">FORMULACIÓN!Y23</f>
        <v>80,00%</v>
      </c>
      <c r="U23" s="292">
        <f>IF(FORMULACIÓN!U23="","",FORMULACIÓN!U23)</f>
        <v>0.77</v>
      </c>
      <c r="V23" s="266">
        <f>9/13</f>
        <v>0.69230769230769229</v>
      </c>
      <c r="W23" s="96"/>
      <c r="X23" s="21">
        <f ca="1">IFERROR(IF($S23=Lists!$S$2,SUM(SEGUIMIENTO!U23:W23),IF(SEGUIMIENTO!$S23=Lists!$S$3,SUM(SEGUIMIENTO!V23:W23),IF(SEGUIMIENTO!$S23=Lists!$S$4,AVERAGE(SEGUIMIENTO!V23:W23),IF(SEGUIMIENTO!$S23=Lists!$S$5,OFFSET(U23,0,COUNTA(V23:W23)),IF(SEGUIMIENTO!$S23=Lists!$S$6,COUNTIF(V23:W23,"&lt;"&amp;FORMULACIÓN!Y23)/COUNT(SEGUIMIENTO!V23:W23),""))))),"")</f>
        <v>0.69230769230769229</v>
      </c>
      <c r="Y23" s="176" t="str">
        <f ca="1">IF($Q23=Lists!$R$3,TEXT(SEGUIMIENTO!X23,"00,00%"),IF(SEGUIMIENTO!X23=0,0,TEXT(SEGUIMIENTO!X23,"##.###")))</f>
        <v>69,23%</v>
      </c>
      <c r="Z23" s="179" t="str">
        <f>IF(FORMULACIÓN!N23="X",VLOOKUP(A23,Lists!$C$100:$D$1099,2,FALSE),"")</f>
        <v/>
      </c>
      <c r="AA23" s="181">
        <f>IF(FORMULACIÓN!N23="X",IF(VALUE(VLOOKUP(A23,Lists!$C$100:$D$1099,2,FALSE))&gt;=SEGUIMIENTO!X23,1,0),2)</f>
        <v>2</v>
      </c>
      <c r="AB23" s="150">
        <f>IFERROR(VALUE(LEFT(#REF!,1)),0)</f>
        <v>0</v>
      </c>
      <c r="AC23" s="149" t="s">
        <v>1275</v>
      </c>
      <c r="AD23" s="129" t="s">
        <v>1276</v>
      </c>
      <c r="AE23" s="129" t="s">
        <v>1277</v>
      </c>
      <c r="AF23" s="129"/>
      <c r="AG23"/>
      <c r="AH23" s="139"/>
      <c r="AI23" s="255" t="str">
        <f t="shared" si="9"/>
        <v>Jefe del Departamento de Educación Virtual, Medios Educativos y Audiovisuales</v>
      </c>
      <c r="AJ23" s="139" t="str">
        <f t="shared" si="0"/>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v>
      </c>
      <c r="AK23" s="139">
        <f t="shared" ca="1" si="10"/>
        <v>1</v>
      </c>
      <c r="AL23" s="139" t="str">
        <f t="shared" si="1"/>
        <v>L1 - Formación Académica Integral</v>
      </c>
      <c r="AM23" s="139" t="str">
        <f t="shared" si="2"/>
        <v>M2 - Transformación digital</v>
      </c>
      <c r="AN23" s="20" t="str">
        <f t="shared" si="3"/>
        <v>P1 - Competencias digitales</v>
      </c>
      <c r="AO23" s="20" t="str">
        <f t="shared" si="4"/>
        <v>Diseño e implementación de la Política de uso y apropiación de las TIC en la Universidad del Atlántico</v>
      </c>
      <c r="AP23" s="20" t="str">
        <f t="shared" si="5"/>
        <v>N° de lineamientos implementados de la Política / total de lineamientos de la Política de uso y apropiación de las TIC en la Universidad del Atlántico * 100</v>
      </c>
      <c r="AQ23" s="88" t="str">
        <f ca="1">IF(S23=Lists!$S$6,"CUMPLIMIENTO",IF($Q23=Lists!$R$3,TEXT(Y23,"00,00%")&amp;" / "&amp;TEXT(FORMULACIÓN!Y23,"00,00%"),IF(Y23=0,0,TEXT(Y23,"##.###")&amp;" / "&amp;TEXT(FORMULACIÓN!Y23,"##.###"))))</f>
        <v>69,23% / 80,00%</v>
      </c>
      <c r="AR23" s="133">
        <f ca="1">VALUE(IFERROR(IF(S23=Lists!$S$6,SEGUIMIENTO!Y23,IF((Y23/FORMULACIÓN!Y23)&lt;&gt;0,Y23/FORMULACIÓN!Y23,0)),0))</f>
        <v>0.86537500000000001</v>
      </c>
      <c r="AS23" s="89">
        <f t="shared" ca="1" si="11"/>
        <v>0.25961249999999997</v>
      </c>
      <c r="AT23" s="89">
        <f t="shared" ca="1" si="12"/>
        <v>1.2980624999999999E-2</v>
      </c>
      <c r="AU23" s="89">
        <f t="shared" ca="1" si="13"/>
        <v>2.5961249999999999E-3</v>
      </c>
      <c r="AV23" s="20" t="str">
        <f t="shared" si="8"/>
        <v xml:space="preserve">LOGROS
SEMESTRE 1
 De acuerdo con la información reportada en el anexo de actividades y gestiones del periodo evaluado, se ha realizado la correspondencia de las evidencias y actividades ejecutadas frente a los 13 lineamientos totales de la Política de Uso y Apropiación de las TIC de la Universidad del Atlántico. Bajo la directriz de que 11 de los 13 lineamientos están programados para ser implementados, los resultados del cálculo del indicador son los siguientes:
11 / 13                                                       84.6%                  
PROGRESO DE PLANIFICACIÓN             META DE IMPLEMENTACIÓN   
9 de 11
                     LINEAMIENTOS CON EJECUCIÓN ACTIVA
Si se calcula el cumplimiento real de los lineamientos implementados frente a los planificados en este ciclo, se cuenta con una ejecución activa y documentada en 9 lineamientos de los 11 programados (81.8% de efectividad de la meta), equivalentes al 69.2% del total de la política (9 de 13).
LÍMITES
Se debe de tener una estrategia para estos lineamientos con todas las dependencias que se encuentran ya que aun no asimilan la parte de educación virtual en esta universidad
OBSERVACIÓN
RESUMEN CUALICUANTITATIVO IMPLEMENTACIONPOLITICAS.docx
ACCIONES DE FORTALECIMIENTO
</v>
      </c>
      <c r="AW23" s="139"/>
      <c r="CG23" s="140"/>
    </row>
    <row r="24" spans="1:85" s="135" customFormat="1" ht="297" hidden="1" customHeight="1">
      <c r="A24" s="20">
        <f>IF(FORMULACIÓN!A24="","",FORMULACIÓN!A24)</f>
        <v>15</v>
      </c>
      <c r="B24" s="20">
        <f>IF(FORMULACIÓN!B24="","",FORMULACIÓN!B24)</f>
        <v>2026</v>
      </c>
      <c r="C24" s="20" t="str">
        <f>IF(FORMULACIÓN!C24="","",FORMULACIÓN!C24)</f>
        <v>L1 - Formación Académica Integral</v>
      </c>
      <c r="D24" s="20" t="str">
        <f>IF(FORMULACIÓN!D24="","",FORMULACIÓN!D24)</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24" s="20" t="str">
        <f>IF(FORMULACIÓN!E24="","",FORMULACIÓN!E24)</f>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v>
      </c>
      <c r="F24" s="20" t="str">
        <f>IF(FORMULACIÓN!F24="","",FORMULACIÓN!F24)</f>
        <v>M2 - Transformación digital</v>
      </c>
      <c r="G24" s="20" t="str">
        <f>IF(FORMULACIÓN!G24="","",FORMULACIÓN!G24)</f>
        <v>Lograr que al menos el 50% de los programas académicos apliquen prácticas de innovación educativa, y crear al menos 800 recursos digitales para la docencia con impacto positivo en la población y 20 herramientas digitales educativas habilitados por la UA
(Ejemplos: aplica aprendizaje inverso, automatización de las prácticas de laboratorio, simuladores, plataformas, construcción de ebook)</v>
      </c>
      <c r="H24" s="20" t="str">
        <f>IF(FORMULACIÓN!H24="","",FORMULACIÓN!H24)</f>
        <v>P1 - Competencias digitales</v>
      </c>
      <c r="I24" s="88">
        <f>IF(FORMULACIÓN!I24="","",FORMULACIÓN!I24)</f>
        <v>0.05</v>
      </c>
      <c r="J24" s="20" t="str">
        <f>IF(FORMULACIÓN!J24="","",FORMULACIÓN!J24)</f>
        <v xml:space="preserve">Fomentar las prácticas de innovación educativa mediadas por las TIC  </v>
      </c>
      <c r="K24" s="88">
        <f>IF(FORMULACIÓN!K24="","",FORMULACIÓN!K24)</f>
        <v>0.35</v>
      </c>
      <c r="L24" s="88" t="str">
        <f>IF(FORMULACIÓN!L24="","",FORMULACIÓN!L24)</f>
        <v>Jefe del Departamento de Educación Virtual, Medios Educativos y Audiovisuales</v>
      </c>
      <c r="M24" s="210" t="str">
        <f>FORMULACIÓN!M24</f>
        <v>PDI - PA</v>
      </c>
      <c r="N24" s="20" t="str">
        <f>IF(FORMULACIÓN!O24="","",FORMULACIÓN!O24)</f>
        <v>N° de prácticas de innovación educativa con TIC por programa académico</v>
      </c>
      <c r="O24" s="20" t="str">
        <f>IF(FORMULACIÓN!P24="","",FORMULACIÓN!P24)</f>
        <v>N° de prácticas de innovación educativa con TIC desarrolladas con Facultad</v>
      </c>
      <c r="P24" s="20" t="str">
        <f>IF(FORMULACIÓN!Q24="","",FORMULACIÓN!Q24)</f>
        <v>Anual</v>
      </c>
      <c r="Q24" s="20" t="str">
        <f>IF(FORMULACIÓN!R24="","",FORMULACIÓN!R24)</f>
        <v>Unidad</v>
      </c>
      <c r="R24" s="20" t="str">
        <f>IF(FORMULACIÓN!S24="","",FORMULACIÓN!S24)</f>
        <v xml:space="preserve">
Diagnostico de los estados de continuidad de las experiencias identificadas
identificación de experiencias que requieran apoyo para investigación y continuidad
Procurar que los programas técnicos de la Facultades se incluyan y adémas 9 programas que no han realizado experiencias 
Arquitectura 2
Bellas Artes 2
Economicas 1
básicas 2
Humanas 2
C. de la Salud 3
Farmacia 2
Jurídica 2
Educación 4
Ingenieiría 2
</v>
      </c>
      <c r="S24" s="20" t="str">
        <f>IF(FORMULACIÓN!T24="","",FORMULACIÓN!T24)</f>
        <v>Nuevo gestionado durante la vigencia</v>
      </c>
      <c r="T24" s="267" t="str">
        <f ca="1">FORMULACIÓN!Y24</f>
        <v>25</v>
      </c>
      <c r="U24" s="279">
        <f>IF(FORMULACIÓN!U24="","",FORMULACIÓN!U24)</f>
        <v>41</v>
      </c>
      <c r="V24" s="278">
        <v>0</v>
      </c>
      <c r="W24" s="126"/>
      <c r="X24" s="21">
        <f ca="1">IFERROR(IF($S24=Lists!$S$2,SUM(SEGUIMIENTO!U24:W24),IF(SEGUIMIENTO!$S24=Lists!$S$3,SUM(SEGUIMIENTO!V24:W24),IF(SEGUIMIENTO!$S24=Lists!$S$4,AVERAGE(SEGUIMIENTO!V24:W24),IF(SEGUIMIENTO!$S24=Lists!$S$5,OFFSET(U24,0,COUNTA(V24:W24)),IF(SEGUIMIENTO!$S24=Lists!$S$6,COUNTIF(V24:W24,"&lt;"&amp;FORMULACIÓN!Y24)/COUNT(SEGUIMIENTO!V24:W24),""))))),"")</f>
        <v>0</v>
      </c>
      <c r="Y24" s="176">
        <f ca="1">IF($Q24=Lists!$R$3,TEXT(SEGUIMIENTO!X24,"00,00%"),IF(SEGUIMIENTO!X24=0,0,TEXT(SEGUIMIENTO!X24,"##.###")))</f>
        <v>0</v>
      </c>
      <c r="Z24" s="179">
        <f>IF(FORMULACIÓN!N24="X",VLOOKUP(A24,Lists!$C$100:$D$1099,2,FALSE),"")</f>
        <v>0</v>
      </c>
      <c r="AA24" s="181">
        <f ca="1">IF(FORMULACIÓN!N24="X",IF(VALUE(VLOOKUP(A24,Lists!$C$100:$D$1099,2,FALSE))&gt;=SEGUIMIENTO!X24,1,0),2)</f>
        <v>1</v>
      </c>
      <c r="AB24" s="150">
        <f>IFERROR(VALUE(LEFT(#REF!,1)),0)</f>
        <v>0</v>
      </c>
      <c r="AC24" s="149" t="s">
        <v>1278</v>
      </c>
      <c r="AD24" s="129" t="s">
        <v>1279</v>
      </c>
      <c r="AE24" s="129" t="s">
        <v>1280</v>
      </c>
      <c r="AF24" s="129"/>
      <c r="AG24"/>
      <c r="AH24" s="139"/>
      <c r="AI24" s="255" t="str">
        <f t="shared" si="9"/>
        <v>Jefe del Departamento de Educación Virtual, Medios Educativos y Audiovisuales</v>
      </c>
      <c r="AJ24" s="139" t="str">
        <f t="shared" si="0"/>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v>
      </c>
      <c r="AK24" s="139">
        <f t="shared" ca="1" si="10"/>
        <v>0</v>
      </c>
      <c r="AL24" s="139" t="str">
        <f t="shared" si="1"/>
        <v>L1 - Formación Académica Integral</v>
      </c>
      <c r="AM24" s="139" t="str">
        <f t="shared" si="2"/>
        <v>M2 - Transformación digital</v>
      </c>
      <c r="AN24" s="20" t="str">
        <f t="shared" si="3"/>
        <v>P1 - Competencias digitales</v>
      </c>
      <c r="AO24" s="20" t="str">
        <f t="shared" si="4"/>
        <v>N° de prácticas de innovación educativa con TIC por programa académico</v>
      </c>
      <c r="AP24" s="20" t="str">
        <f t="shared" si="5"/>
        <v>N° de prácticas de innovación educativa con TIC desarrolladas con Facultad</v>
      </c>
      <c r="AQ24" s="88">
        <f ca="1">IF(S24=Lists!$S$6,"CUMPLIMIENTO",IF($Q24=Lists!$R$3,TEXT(Y24,"00,00%")&amp;" / "&amp;TEXT(FORMULACIÓN!Y24,"00,00%"),IF(Y24=0,0,TEXT(Y24,"##.###")&amp;" / "&amp;TEXT(FORMULACIÓN!Y24,"##.###"))))</f>
        <v>0</v>
      </c>
      <c r="AR24" s="133">
        <f ca="1">VALUE(IFERROR(IF(S24=Lists!$S$6,SEGUIMIENTO!Y24,IF((Y24/FORMULACIÓN!Y24)&lt;&gt;0,Y24/FORMULACIÓN!Y24,0)),0))</f>
        <v>0</v>
      </c>
      <c r="AS24" s="89">
        <f t="shared" ca="1" si="11"/>
        <v>0</v>
      </c>
      <c r="AT24" s="89">
        <f t="shared" ca="1" si="12"/>
        <v>0</v>
      </c>
      <c r="AU24" s="89">
        <f t="shared" ca="1" si="13"/>
        <v>0</v>
      </c>
      <c r="AV24" s="20" t="str">
        <f t="shared" si="8"/>
        <v xml:space="preserve">LOGROS
SEMESTRE 1  
Nos encontramos en la construcción de los términos de referencia para la convocatoria del V encuentro de innovación educativa donde se evidenciarían el numero de practicas de innovación educativa, la cual se desarrollará el 22 y 23 de septiembre de 2026 se han realizado 7 reuniones una de ella con GOOGLE como estrategia para el evento
Dado que el seguimiento institucional se dividirá en tres entregas de seguimiento a lo largo del año, esta primera entrega se establece como la medición inicial (línea base) con un peso equivalente al 33.3% del avance anual, proyectando el cumplimiento total hacia el V Encuentro de Innovación Educativa a realizarse el 22 y 23 de septiembre de 2026.
LÍMITES
El apoyo de todas las dependencias para que todo este indicador se cumpla 
OBSERVACIÓN
Convocatoria V Encuentro de Innovacion 2026-10-07-2026.docx
ACCIONES DE FORTALECIMIENTO
</v>
      </c>
      <c r="AW24" s="139"/>
      <c r="CG24" s="140"/>
    </row>
    <row r="25" spans="1:85" s="135" customFormat="1" ht="144.75" hidden="1" customHeight="1">
      <c r="A25" s="20">
        <f>IF(FORMULACIÓN!A25="","",FORMULACIÓN!A25)</f>
        <v>16</v>
      </c>
      <c r="B25" s="20">
        <f>IF(FORMULACIÓN!B25="","",FORMULACIÓN!B25)</f>
        <v>2026</v>
      </c>
      <c r="C25" s="20" t="str">
        <f>IF(FORMULACIÓN!C25="","",FORMULACIÓN!C25)</f>
        <v>L1 - Formación Académica Integral</v>
      </c>
      <c r="D25" s="20" t="str">
        <f>IF(FORMULACIÓN!D25="","",FORMULACIÓN!D25)</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25" s="20" t="str">
        <f>IF(FORMULACIÓN!E25="","",FORMULACIÓN!E25)</f>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v>
      </c>
      <c r="F25" s="20" t="str">
        <f>IF(FORMULACIÓN!F25="","",FORMULACIÓN!F25)</f>
        <v>M2 - Transformación digital</v>
      </c>
      <c r="G25" s="20" t="str">
        <f>IF(FORMULACIÓN!G25="","",FORMULACIÓN!G25)</f>
        <v>Lograr que al menos el 50% de los programas académicos apliquen prácticas de innovación educativa, y crear al menos 800 recursos digitales para la docencia con impacto positivo en la población y 20 herramientas digitales educativas habilitados por la UA
(Ejemplos: aplica aprendizaje inverso, automatización de las prácticas de laboratorio, simuladores, plataformas, construcción de ebook)</v>
      </c>
      <c r="H25" s="20" t="str">
        <f>IF(FORMULACIÓN!H25="","",FORMULACIÓN!H25)</f>
        <v>P1 - Competencias digitales</v>
      </c>
      <c r="I25" s="88">
        <f>IF(FORMULACIÓN!I25="","",FORMULACIÓN!I25)</f>
        <v>0.05</v>
      </c>
      <c r="J25" s="20" t="str">
        <f>IF(FORMULACIÓN!J25="","",FORMULACIÓN!J25)</f>
        <v xml:space="preserve">Fomentar las prácticas de innovación educativa mediadas por las TIC  </v>
      </c>
      <c r="K25" s="88">
        <f>IF(FORMULACIÓN!K25="","",FORMULACIÓN!K25)</f>
        <v>0.35</v>
      </c>
      <c r="L25" s="88" t="str">
        <f>IF(FORMULACIÓN!L25="","",FORMULACIÓN!L25)</f>
        <v>Jefe del Departamento de Educación Virtual, Medios Educativos y Audiovisuales</v>
      </c>
      <c r="M25" s="210" t="str">
        <f>FORMULACIÓN!M25</f>
        <v>PDI</v>
      </c>
      <c r="N25" s="20" t="str">
        <f>IF(FORMULACIÓN!O25="","",FORMULACIÓN!O25)</f>
        <v>N° de prácticas de innovación educativa con TIC por programa académico</v>
      </c>
      <c r="O25" s="20" t="str">
        <f>IF(FORMULACIÓN!P25="","",FORMULACIÓN!P25)</f>
        <v xml:space="preserve">N° de programas académicos que ha implementado prácticas de innovación educativa mediadas por TIC   / total de programas académicos * 100  </v>
      </c>
      <c r="P25" s="20" t="str">
        <f>IF(FORMULACIÓN!Q25="","",FORMULACIÓN!Q25)</f>
        <v>Anual</v>
      </c>
      <c r="Q25" s="20" t="str">
        <f>IF(FORMULACIÓN!R25="","",FORMULACIÓN!R25)</f>
        <v>Porcentaje</v>
      </c>
      <c r="R25" s="20" t="str">
        <f>IF(FORMULACIÓN!S25="","",FORMULACIÓN!S25)</f>
        <v xml:space="preserve">Tres nuevos programas que nunca han realizado experiencias de innovación, respectos a los 100 prohgramas que tiene la Universidad </v>
      </c>
      <c r="S25" s="20" t="str">
        <f>IF(FORMULACIÓN!T25="","",FORMULACIÓN!T25)</f>
        <v>Último valor reportado</v>
      </c>
      <c r="T25" s="179" t="str">
        <f ca="1">FORMULACIÓN!Y25</f>
        <v>35,00%</v>
      </c>
      <c r="U25" s="292">
        <f>IF(FORMULACIÓN!U25="","",FORMULACIÓN!U25)</f>
        <v>0.32</v>
      </c>
      <c r="V25" s="126">
        <v>0.32</v>
      </c>
      <c r="W25" s="21"/>
      <c r="X25" s="21">
        <f ca="1">IFERROR(IF($S25=Lists!$S$2,SUM(SEGUIMIENTO!U25:W25),IF(SEGUIMIENTO!$S25=Lists!$S$3,SUM(SEGUIMIENTO!V25:W25),IF(SEGUIMIENTO!$S25=Lists!$S$4,AVERAGE(SEGUIMIENTO!V25:W25),IF(SEGUIMIENTO!$S25=Lists!$S$5,OFFSET(U25,0,COUNTA(V25:W25)),IF(SEGUIMIENTO!$S25=Lists!$S$6,COUNTIF(V25:W25,"&lt;"&amp;FORMULACIÓN!Y25)/COUNT(SEGUIMIENTO!V25:W25),""))))),"")</f>
        <v>0.32</v>
      </c>
      <c r="Y25" s="176" t="str">
        <f ca="1">IF($Q25=Lists!$R$3,TEXT(SEGUIMIENTO!X25,"00,00%"),IF(SEGUIMIENTO!X25=0,0,TEXT(SEGUIMIENTO!X25,"##.###")))</f>
        <v>32,00%</v>
      </c>
      <c r="Z25" s="179" t="str">
        <f>IF(FORMULACIÓN!N25="X",VLOOKUP(A25,Lists!$C$100:$D$1099,2,FALSE),"")</f>
        <v/>
      </c>
      <c r="AA25" s="181">
        <f>IF(FORMULACIÓN!N25="X",IF(VALUE(VLOOKUP(A25,Lists!$C$100:$D$1099,2,FALSE))&gt;=SEGUIMIENTO!X25,1,0),2)</f>
        <v>2</v>
      </c>
      <c r="AB25" s="150">
        <f>IFERROR(VALUE(LEFT(#REF!,1)),0)</f>
        <v>0</v>
      </c>
      <c r="AC25" s="149" t="s">
        <v>1281</v>
      </c>
      <c r="AD25" s="129" t="s">
        <v>1279</v>
      </c>
      <c r="AE25" s="129" t="s">
        <v>1280</v>
      </c>
      <c r="AF25" s="129"/>
      <c r="AG25"/>
      <c r="AH25" s="139"/>
      <c r="AI25" s="255" t="str">
        <f t="shared" si="9"/>
        <v>Jefe del Departamento de Educación Virtual, Medios Educativos y Audiovisuales</v>
      </c>
      <c r="AJ25" s="139" t="str">
        <f t="shared" si="0"/>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v>
      </c>
      <c r="AK25" s="139">
        <f t="shared" ca="1" si="10"/>
        <v>1</v>
      </c>
      <c r="AL25" s="139" t="str">
        <f t="shared" si="1"/>
        <v>L1 - Formación Académica Integral</v>
      </c>
      <c r="AM25" s="139" t="str">
        <f t="shared" si="2"/>
        <v>M2 - Transformación digital</v>
      </c>
      <c r="AN25" s="20" t="str">
        <f t="shared" si="3"/>
        <v>P1 - Competencias digitales</v>
      </c>
      <c r="AO25" s="20" t="str">
        <f t="shared" si="4"/>
        <v>N° de prácticas de innovación educativa con TIC por programa académico</v>
      </c>
      <c r="AP25" s="20" t="str">
        <f t="shared" si="5"/>
        <v xml:space="preserve">N° de programas académicos que ha implementado prácticas de innovación educativa mediadas por TIC   / total de programas académicos * 100  </v>
      </c>
      <c r="AQ25" s="88" t="str">
        <f ca="1">IF(S25=Lists!$S$6,"CUMPLIMIENTO",IF($Q25=Lists!$R$3,TEXT(Y25,"00,00%")&amp;" / "&amp;TEXT(FORMULACIÓN!Y25,"00,00%"),IF(Y25=0,0,TEXT(Y25,"##.###")&amp;" / "&amp;TEXT(FORMULACIÓN!Y25,"##.###"))))</f>
        <v>32,00% / 35,00%</v>
      </c>
      <c r="AR25" s="133">
        <f ca="1">VALUE(IFERROR(IF(S25=Lists!$S$6,SEGUIMIENTO!Y25,IF((Y25/FORMULACIÓN!Y25)&lt;&gt;0,Y25/FORMULACIÓN!Y25,0)),0))</f>
        <v>0.91428571428571437</v>
      </c>
      <c r="AS25" s="89">
        <f t="shared" ca="1" si="11"/>
        <v>0.32</v>
      </c>
      <c r="AT25" s="89">
        <f t="shared" ca="1" si="12"/>
        <v>1.6E-2</v>
      </c>
      <c r="AU25" s="89">
        <f t="shared" ca="1" si="13"/>
        <v>3.2000000000000002E-3</v>
      </c>
      <c r="AV25" s="20" t="str">
        <f t="shared" si="8"/>
        <v xml:space="preserve">LOGROS
SEMESTRE 1  
Para cumplir con la meta, se han identificado las siguientes metas de incorporación para las siguientes fases de seguimiento:
Programas Técnicos y Tecnológicos de las Facultades 0 prácticas registradas formalmente (Brecha crítica a subsanar).
Programas Académicos sin Historial Se identificaron 9 programas académicos específicos que no han registrado ninguna experiencia previa de innovación TIC.
Meta tentativa de Expansión Vincular obligatoriamente estos 9 programas y la oferta técnica/tecnológica para las entregas de seguimiento II y III.
LÍMITES
El apoyo de todas las dependencias para que todo este indicador se cumpla 
OBSERVACIÓN
Convocatoria V Encuentro de Innovacion 2026-10-07-2026.docx
ACCIONES DE FORTALECIMIENTO
</v>
      </c>
      <c r="AW25" s="139"/>
      <c r="CG25" s="140"/>
    </row>
    <row r="26" spans="1:85" s="135" customFormat="1" ht="163.5" hidden="1" customHeight="1">
      <c r="A26" s="20">
        <f>IF(FORMULACIÓN!A26="","",FORMULACIÓN!A26)</f>
        <v>17</v>
      </c>
      <c r="B26" s="20">
        <f>IF(FORMULACIÓN!B26="","",FORMULACIÓN!B26)</f>
        <v>2026</v>
      </c>
      <c r="C26" s="20" t="str">
        <f>IF(FORMULACIÓN!C26="","",FORMULACIÓN!C26)</f>
        <v>L1 - Formación Académica Integral</v>
      </c>
      <c r="D26" s="20" t="str">
        <f>IF(FORMULACIÓN!D26="","",FORMULACIÓN!D26)</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26" s="20" t="str">
        <f>IF(FORMULACIÓN!E26="","",FORMULACIÓN!E26)</f>
        <v>9. Fomentar el uso y apropiación de las tecnologías de información y comunicación (TIC) integrada a los procesos misionales, fortaleciendo las competencias digitales de la comunidad universitaria, la oferta académica de excelencia, la innovación pedagógica y la interacción con diferentes actores a nivel global, nacional y local.</v>
      </c>
      <c r="F26" s="20" t="str">
        <f>IF(FORMULACIÓN!F26="","",FORMULACIÓN!F26)</f>
        <v>M2 - Transformación digital</v>
      </c>
      <c r="G26" s="20" t="str">
        <f>IF(FORMULACIÓN!G26="","",FORMULACIÓN!G26)</f>
        <v>Lograr que al menos el 50% de los programas académicos apliquen prácticas de innovación educativa, y crear al menos 800 recursos digitales para la docencia con impacto positivo en la población y 20 herramientas digitales educativas habilitados por la UA
(Ejemplos: aplica aprendizaje inverso, automatización de las prácticas de laboratorio, simuladores, plataformas, construcción de ebook)</v>
      </c>
      <c r="H26" s="20" t="str">
        <f>IF(FORMULACIÓN!H26="","",FORMULACIÓN!H26)</f>
        <v>P2 - Fortalecimiento de recursos digitales para la docencia</v>
      </c>
      <c r="I26" s="88">
        <f>IF(FORMULACIÓN!I26="","",FORMULACIÓN!I26)</f>
        <v>0.05</v>
      </c>
      <c r="J26" s="20" t="str">
        <f>IF(FORMULACIÓN!J26="","",FORMULACIÓN!J26)</f>
        <v xml:space="preserve">Fomentar las prácticas de innovación educativa mediadas por las TIC  </v>
      </c>
      <c r="K26" s="88">
        <f>IF(FORMULACIÓN!K26="","",FORMULACIÓN!K26)</f>
        <v>0.5</v>
      </c>
      <c r="L26" s="88" t="str">
        <f>IF(FORMULACIÓN!L26="","",FORMULACIÓN!L26)</f>
        <v>Jefe del Departamento de Educación Virtual, Medios Educativos y Audiovisuales</v>
      </c>
      <c r="M26" s="210" t="str">
        <f>FORMULACIÓN!M26</f>
        <v>PDI</v>
      </c>
      <c r="N26" s="20" t="str">
        <f>IF(FORMULACIÓN!O26="","",FORMULACIÓN!O26)</f>
        <v>Disponibilidad de Recursos digitales para apoyo a la Docencia ( Plataforma que ofrece la UA)</v>
      </c>
      <c r="O26" s="20" t="str">
        <f>IF(FORMULACIÓN!P26="","",FORMULACIÓN!P26)</f>
        <v xml:space="preserve">No. De herramientas digitales educativas habilitados por la UA, para el Desarrollo de la Docencia </v>
      </c>
      <c r="P26" s="20" t="str">
        <f>IF(FORMULACIÓN!Q26="","",FORMULACIÓN!Q26)</f>
        <v>Anual</v>
      </c>
      <c r="Q26" s="20" t="str">
        <f>IF(FORMULACIÓN!R26="","",FORMULACIÓN!R26)</f>
        <v>Unidad</v>
      </c>
      <c r="R26" s="20" t="str">
        <f>IF(FORMULACIÓN!S26="","",FORMULACIÓN!S26)</f>
        <v xml:space="preserve">
Para este año el Dpto debe gestionar una nueva herramienta comprada: plataformas, Software 
Para el
2022:2 
2023:1
2024;2
2025; 1
Total : 6 </v>
      </c>
      <c r="S26" s="20" t="str">
        <f>IF(FORMULACIÓN!T26="","",FORMULACIÓN!T26)</f>
        <v>Nuevo gestionado durante la vigencia</v>
      </c>
      <c r="T26" s="267" t="str">
        <f ca="1">FORMULACIÓN!Y26</f>
        <v>1</v>
      </c>
      <c r="U26" s="279">
        <f>IF(FORMULACIÓN!U26="","",FORMULACIÓN!U26)</f>
        <v>6</v>
      </c>
      <c r="V26" s="272">
        <v>0</v>
      </c>
      <c r="W26" s="248"/>
      <c r="X26" s="21">
        <f ca="1">IFERROR(IF($S26=Lists!$S$2,SUM(SEGUIMIENTO!U26:W26),IF(SEGUIMIENTO!$S26=Lists!$S$3,SUM(SEGUIMIENTO!V26:W26),IF(SEGUIMIENTO!$S26=Lists!$S$4,AVERAGE(SEGUIMIENTO!V26:W26),IF(SEGUIMIENTO!$S26=Lists!$S$5,OFFSET(U26,0,COUNTA(V26:W26)),IF(SEGUIMIENTO!$S26=Lists!$S$6,COUNTIF(V26:W26,"&lt;"&amp;FORMULACIÓN!Y26)/COUNT(SEGUIMIENTO!V26:W26),""))))),"")</f>
        <v>0</v>
      </c>
      <c r="Y26" s="176">
        <f ca="1">IF($Q26=Lists!$R$3,TEXT(SEGUIMIENTO!X26,"00,00%"),IF(SEGUIMIENTO!X26=0,0,TEXT(SEGUIMIENTO!X26,"##.###")))</f>
        <v>0</v>
      </c>
      <c r="Z26" s="179" t="str">
        <f>IF(FORMULACIÓN!N26="X",VLOOKUP(A26,Lists!$C$100:$D$1099,2,FALSE),"")</f>
        <v/>
      </c>
      <c r="AA26" s="181">
        <f>IF(FORMULACIÓN!N26="X",IF(VALUE(VLOOKUP(A26,Lists!$C$100:$D$1099,2,FALSE))&gt;=SEGUIMIENTO!X26,1,0),2)</f>
        <v>2</v>
      </c>
      <c r="AB26" s="150">
        <f>IFERROR(VALUE(LEFT(#REF!,1)),0)</f>
        <v>0</v>
      </c>
      <c r="AC26" s="149" t="s">
        <v>1282</v>
      </c>
      <c r="AD26" s="129"/>
      <c r="AE26" s="129" t="s">
        <v>1283</v>
      </c>
      <c r="AF26" s="129"/>
      <c r="AG26"/>
      <c r="AH26" s="139"/>
      <c r="AI26" s="255" t="str">
        <f t="shared" si="9"/>
        <v>Jefe del Departamento de Educación Virtual, Medios Educativos y Audiovisuales</v>
      </c>
      <c r="AJ26" s="139" t="str">
        <f t="shared" si="0"/>
        <v>9. Fomentar el uso y apropiación de las tecnologías de información y comunicación (TIC) integrada a los procesos misionales, fortaleciendo las competencias digitales de la comunidad universitaria, la oferta académica de excelencia, la innovación pedagógica y la interacción con diferentes actores a nivel global, nacional y local.</v>
      </c>
      <c r="AK26" s="139">
        <f t="shared" ca="1" si="10"/>
        <v>0</v>
      </c>
      <c r="AL26" s="139" t="str">
        <f t="shared" si="1"/>
        <v>L1 - Formación Académica Integral</v>
      </c>
      <c r="AM26" s="139" t="str">
        <f t="shared" si="2"/>
        <v>M2 - Transformación digital</v>
      </c>
      <c r="AN26" s="20" t="str">
        <f t="shared" si="3"/>
        <v>P2 - Fortalecimiento de recursos digitales para la docencia</v>
      </c>
      <c r="AO26" s="20" t="str">
        <f t="shared" si="4"/>
        <v>Disponibilidad de Recursos digitales para apoyo a la Docencia ( Plataforma que ofrece la UA)</v>
      </c>
      <c r="AP26" s="20" t="str">
        <f t="shared" si="5"/>
        <v xml:space="preserve">No. De herramientas digitales educativas habilitados por la UA, para el Desarrollo de la Docencia </v>
      </c>
      <c r="AQ26" s="88">
        <f ca="1">IF(S26=Lists!$S$6,"CUMPLIMIENTO",IF($Q26=Lists!$R$3,TEXT(Y26,"00,00%")&amp;" / "&amp;TEXT(FORMULACIÓN!Y26,"00,00%"),IF(Y26=0,0,TEXT(Y26,"##.###")&amp;" / "&amp;TEXT(FORMULACIÓN!Y26,"##.###"))))</f>
        <v>0</v>
      </c>
      <c r="AR26" s="133">
        <f ca="1">VALUE(IFERROR(IF(S26=Lists!$S$6,SEGUIMIENTO!Y26,IF((Y26/FORMULACIÓN!Y26)&lt;&gt;0,Y26/FORMULACIÓN!Y26,0)),0))</f>
        <v>0</v>
      </c>
      <c r="AS26" s="89">
        <f t="shared" ca="1" si="11"/>
        <v>0</v>
      </c>
      <c r="AT26" s="89">
        <f t="shared" ca="1" si="12"/>
        <v>0</v>
      </c>
      <c r="AU26" s="89">
        <f t="shared" ca="1" si="13"/>
        <v>0</v>
      </c>
      <c r="AV26" s="20" t="e">
        <f>$AC$9&amp;CHAR(10)&amp;AC26&amp;CHAR(10)&amp;$AD$9&amp;CHAR(10)&amp;#REF!&amp;CHAR(10)&amp;$AE$9&amp;CHAR(10)&amp;AE26&amp;CHAR(10)&amp;$AF$9&amp;CHAR(10)&amp;AD26</f>
        <v>#REF!</v>
      </c>
      <c r="AW26" s="139"/>
      <c r="CG26" s="140"/>
    </row>
    <row r="27" spans="1:85" s="135" customFormat="1" ht="161.25" hidden="1" customHeight="1">
      <c r="A27" s="20">
        <f>IF(FORMULACIÓN!A27="","",FORMULACIÓN!A27)</f>
        <v>18</v>
      </c>
      <c r="B27" s="20">
        <f>IF(FORMULACIÓN!B27="","",FORMULACIÓN!B27)</f>
        <v>2026</v>
      </c>
      <c r="C27" s="20" t="str">
        <f>IF(FORMULACIÓN!C27="","",FORMULACIÓN!C27)</f>
        <v>L1 - Formación Académica Integral</v>
      </c>
      <c r="D27" s="20" t="str">
        <f>IF(FORMULACIÓN!D27="","",FORMULACIÓN!D27)</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27" s="20" t="str">
        <f>IF(FORMULACIÓN!E27="","",FORMULACIÓN!E27)</f>
        <v>9. Fomentar el uso y apropiación de las tecnologías de información y comunicación (TIC) integrada a los procesos misionales, fortaleciendo las competencias digitales de la comunidad universitaria, la oferta académica de excelencia, la innovación pedagógica y la interacción con diferentes actores a nivel global, nacional y local.</v>
      </c>
      <c r="F27" s="20" t="str">
        <f>IF(FORMULACIÓN!F27="","",FORMULACIÓN!F27)</f>
        <v>M2 - Transformación digital</v>
      </c>
      <c r="G27" s="20" t="str">
        <f>IF(FORMULACIÓN!G27="","",FORMULACIÓN!G27)</f>
        <v>Lograr que al menos el 50% de los programas académicos apliquen prácticas de innovación educativa, y crear al menos 800 recursos digitales para la docencia con impacto positivo en la población y 20 herramientas digitales educativas habilitados por la UA
(Ejemplos: aplica aprendizaje inverso, automatización de las prácticas de laboratorio, simuladores, plataformas, construcción de ebook)</v>
      </c>
      <c r="H27" s="20" t="str">
        <f>IF(FORMULACIÓN!H27="","",FORMULACIÓN!H27)</f>
        <v>P2 - Fortalecimiento de recursos digitales para la docencia</v>
      </c>
      <c r="I27" s="88">
        <f>IF(FORMULACIÓN!I27="","",FORMULACIÓN!I27)</f>
        <v>0.05</v>
      </c>
      <c r="J27" s="20" t="str">
        <f>IF(FORMULACIÓN!J27="","",FORMULACIÓN!J27)</f>
        <v xml:space="preserve">Fomentar las prácticas de innovación educativa mediadas por las TIC  </v>
      </c>
      <c r="K27" s="88">
        <f>IF(FORMULACIÓN!K27="","",FORMULACIÓN!K27)</f>
        <v>0.5</v>
      </c>
      <c r="L27" s="88" t="str">
        <f>IF(FORMULACIÓN!L27="","",FORMULACIÓN!L27)</f>
        <v>Jefe del Departamento de Educación Virtual, Medios Educativos y Audiovisuales</v>
      </c>
      <c r="M27" s="210" t="str">
        <f>FORMULACIÓN!M27</f>
        <v>PDI</v>
      </c>
      <c r="N27" s="20" t="str">
        <f>IF(FORMULACIÓN!O27="","",FORMULACIÓN!O27)</f>
        <v>Creación de recursos digitales por docentes</v>
      </c>
      <c r="O27" s="20" t="str">
        <f>IF(FORMULACIÓN!P27="","",FORMULACIÓN!P27)</f>
        <v xml:space="preserve"> N° de recursos digitales creados por los docentes para el desarrollo de la Docencia</v>
      </c>
      <c r="P27" s="20" t="str">
        <f>IF(FORMULACIÓN!Q27="","",FORMULACIÓN!Q27)</f>
        <v>Anual</v>
      </c>
      <c r="Q27" s="20" t="str">
        <f>IF(FORMULACIÓN!R27="","",FORMULACIÓN!R27)</f>
        <v>Unidad</v>
      </c>
      <c r="R27" s="20" t="str">
        <f>IF(FORMULACIÓN!S27="","",FORMULACIÓN!S27)</f>
        <v/>
      </c>
      <c r="S27" s="20" t="str">
        <f>IF(FORMULACIÓN!T27="","",FORMULACIÓN!T27)</f>
        <v>Nuevo gestionado durante la vigencia</v>
      </c>
      <c r="T27" s="179" t="str">
        <f ca="1">FORMULACIÓN!Y27</f>
        <v>100</v>
      </c>
      <c r="U27" s="20">
        <f>IF(FORMULACIÓN!U27="","",FORMULACIÓN!U27)</f>
        <v>475</v>
      </c>
      <c r="V27" s="21">
        <v>0</v>
      </c>
      <c r="W27" s="21"/>
      <c r="X27" s="21">
        <f ca="1">IFERROR(IF($S27=Lists!$S$2,SUM(SEGUIMIENTO!U27:W27),IF(SEGUIMIENTO!$S27=Lists!$S$3,SUM(SEGUIMIENTO!V27:W27),IF(SEGUIMIENTO!$S27=Lists!$S$4,AVERAGE(SEGUIMIENTO!V27:W27),IF(SEGUIMIENTO!$S27=Lists!$S$5,OFFSET(U27,0,COUNTA(V27:W27)),IF(SEGUIMIENTO!$S27=Lists!$S$6,COUNTIF(V27:W27,"&lt;"&amp;FORMULACIÓN!Y27)/COUNT(SEGUIMIENTO!V27:W27),""))))),"")</f>
        <v>0</v>
      </c>
      <c r="Y27" s="176">
        <f ca="1">IF($Q27=Lists!$R$3,TEXT(SEGUIMIENTO!X27,"00,00%"),IF(SEGUIMIENTO!X27=0,0,TEXT(SEGUIMIENTO!X27,"##.###")))</f>
        <v>0</v>
      </c>
      <c r="Z27" s="179" t="str">
        <f>IF(FORMULACIÓN!N27="X",VLOOKUP(A27,Lists!$C$100:$D$1099,2,FALSE),"")</f>
        <v/>
      </c>
      <c r="AA27" s="181">
        <f>IF(FORMULACIÓN!N27="X",IF(VALUE(VLOOKUP(A27,Lists!$C$100:$D$1099,2,FALSE))&gt;=SEGUIMIENTO!X27,1,0),2)</f>
        <v>2</v>
      </c>
      <c r="AB27" s="150">
        <f>IFERROR(VALUE(LEFT(#REF!,1)),0)</f>
        <v>0</v>
      </c>
      <c r="AC27" s="149" t="s">
        <v>1284</v>
      </c>
      <c r="AD27" s="129" t="s">
        <v>1285</v>
      </c>
      <c r="AE27" s="129" t="s">
        <v>1286</v>
      </c>
      <c r="AF27" s="129"/>
      <c r="AG27"/>
      <c r="AH27" s="139"/>
      <c r="AI27" s="255" t="str">
        <f t="shared" si="9"/>
        <v>Jefe del Departamento de Educación Virtual, Medios Educativos y Audiovisuales</v>
      </c>
      <c r="AJ27" s="139" t="str">
        <f t="shared" si="0"/>
        <v>9. Fomentar el uso y apropiación de las tecnologías de información y comunicación (TIC) integrada a los procesos misionales, fortaleciendo las competencias digitales de la comunidad universitaria, la oferta académica de excelencia, la innovación pedagógica y la interacción con diferentes actores a nivel global, nacional y local.</v>
      </c>
      <c r="AK27" s="139">
        <f t="shared" ca="1" si="10"/>
        <v>0</v>
      </c>
      <c r="AL27" s="139" t="str">
        <f t="shared" si="1"/>
        <v>L1 - Formación Académica Integral</v>
      </c>
      <c r="AM27" s="139" t="str">
        <f t="shared" si="2"/>
        <v>M2 - Transformación digital</v>
      </c>
      <c r="AN27" s="20" t="str">
        <f t="shared" si="3"/>
        <v>P2 - Fortalecimiento de recursos digitales para la docencia</v>
      </c>
      <c r="AO27" s="20" t="str">
        <f t="shared" si="4"/>
        <v>Creación de recursos digitales por docentes</v>
      </c>
      <c r="AP27" s="20" t="str">
        <f t="shared" si="5"/>
        <v xml:space="preserve"> N° de recursos digitales creados por los docentes para el desarrollo de la Docencia</v>
      </c>
      <c r="AQ27" s="88">
        <f ca="1">IF(S27=Lists!$S$6,"CUMPLIMIENTO",IF($Q27=Lists!$R$3,TEXT(Y27,"00,00%")&amp;" / "&amp;TEXT(FORMULACIÓN!Y27,"00,00%"),IF(Y27=0,0,TEXT(Y27,"##.###")&amp;" / "&amp;TEXT(FORMULACIÓN!Y27,"##.###"))))</f>
        <v>0</v>
      </c>
      <c r="AR27" s="133">
        <f ca="1">VALUE(IFERROR(IF(S27=Lists!$S$6,SEGUIMIENTO!Y27,IF((Y27/FORMULACIÓN!Y27)&lt;&gt;0,Y27/FORMULACIÓN!Y27,0)),0))</f>
        <v>0</v>
      </c>
      <c r="AS27" s="89">
        <f t="shared" ca="1" si="11"/>
        <v>0</v>
      </c>
      <c r="AT27" s="89">
        <f t="shared" ca="1" si="12"/>
        <v>0</v>
      </c>
      <c r="AU27" s="89">
        <f t="shared" ca="1" si="13"/>
        <v>0</v>
      </c>
      <c r="AV27" s="20" t="str">
        <f t="shared" ref="AV27:AV90" si="14">$AC$9&amp;CHAR(10)&amp;AC27&amp;CHAR(10)&amp;$AD$9&amp;CHAR(10)&amp;AD27&amp;CHAR(10)&amp;$AE$9&amp;CHAR(10)&amp;AE27&amp;CHAR(10)&amp;$AF$9&amp;CHAR(10)&amp;AF27</f>
        <v xml:space="preserve">LOGROS
SEMESTRE 1  
No de recursos digitales en proceso de creación 592: 
74 videos de presentación 
74 OVI
222 videos de contenido 
222 OVAS 
LÍMITES
Tener mas personal el cual se ejecutarian con mas eficiencia los recursos 
OBSERVACIÓN
RElación de cursos a crear por el DEV.xlsx
ACCIONES DE FORTALECIMIENTO
</v>
      </c>
      <c r="AW27" s="139"/>
      <c r="CG27" s="140"/>
    </row>
    <row r="28" spans="1:85" s="135" customFormat="1" ht="67.5" hidden="1" customHeight="1">
      <c r="A28" s="20">
        <f>IF(FORMULACIÓN!A28="","",FORMULACIÓN!A28)</f>
        <v>19</v>
      </c>
      <c r="B28" s="20">
        <f>IF(FORMULACIÓN!B28="","",FORMULACIÓN!B28)</f>
        <v>2026</v>
      </c>
      <c r="C28" s="20" t="str">
        <f>IF(FORMULACIÓN!C28="","",FORMULACIÓN!C28)</f>
        <v>L1 - Formación Académica Integral</v>
      </c>
      <c r="D28" s="20" t="str">
        <f>IF(FORMULACIÓN!D28="","",FORMULACIÓN!D28)</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28" s="20" t="str">
        <f>IF(FORMULACIÓN!E28="","",FORMULACIÓN!E28)</f>
        <v>6. Integrar los procesos académicos y administrativos que conlleve de manera funcional a un orden adecuado de interacciones, soportadas en tecnologías de la información, de acuerdo a la normatividad vigente.</v>
      </c>
      <c r="F28" s="20" t="str">
        <f>IF(FORMULACIÓN!F28="","",FORMULACIÓN!F28)</f>
        <v>M2 - Transformación digital</v>
      </c>
      <c r="G28" s="20" t="str">
        <f>IF(FORMULACIÓN!G28="","",FORMULACIÓN!G28)</f>
        <v xml:space="preserve">Integrar los procesos académicos y administrativos de manera funcional, garantizando una adecuada articulación de las interacciones institucionales, soportadas en tecnologías de la información y en concordancia con la normatividad vigente.
</v>
      </c>
      <c r="H28" s="20" t="str">
        <f>IF(FORMULACIÓN!H28="","",FORMULACIÓN!H28)</f>
        <v>P3 - Ampliación de la educación digital</v>
      </c>
      <c r="I28" s="88">
        <f>IF(FORMULACIÓN!I28="","",FORMULACIÓN!I28)</f>
        <v>0.04</v>
      </c>
      <c r="J28" s="20" t="str">
        <f>IF(FORMULACIÓN!J28="","",FORMULACIÓN!J28)</f>
        <v>Promover la Biblioteca Digital mediante jornadas de sensibilización y capacitación</v>
      </c>
      <c r="K28" s="88">
        <f>IF(FORMULACIÓN!K28="","",FORMULACIÓN!K28)</f>
        <v>0.33300000000000002</v>
      </c>
      <c r="L28" s="88" t="str">
        <f>IF(FORMULACIÓN!L28="","",FORMULACIÓN!L28)</f>
        <v>Jefe del Departamento de Biblioteca</v>
      </c>
      <c r="M28" s="210" t="str">
        <f>FORMULACIÓN!M28</f>
        <v>PR</v>
      </c>
      <c r="N28" s="20" t="str">
        <f>IF(FORMULACIÓN!O28="","",FORMULACIÓN!O28)</f>
        <v>Fortalecimiento del repositorio institucional</v>
      </c>
      <c r="O28" s="20" t="str">
        <f>IF(FORMULACIÓN!P28="","",FORMULACIÓN!P28)</f>
        <v>N° de trabajos y tesis de grado nuevos disponibles en el repositorio institucional</v>
      </c>
      <c r="P28" s="20" t="str">
        <f>IF(FORMULACIÓN!Q28="","",FORMULACIÓN!Q28)</f>
        <v>Anual</v>
      </c>
      <c r="Q28" s="20" t="str">
        <f>IF(FORMULACIÓN!R28="","",FORMULACIÓN!R28)</f>
        <v>Unidad</v>
      </c>
      <c r="R28" s="20" t="str">
        <f>IF(FORMULACIÓN!S28="","",FORMULACIÓN!S28)</f>
        <v/>
      </c>
      <c r="S28" s="20" t="str">
        <f>IF(FORMULACIÓN!T28="","",FORMULACIÓN!T28)</f>
        <v>Nuevo gestionado durante la vigencia</v>
      </c>
      <c r="T28" s="179" t="str">
        <f ca="1">FORMULACIÓN!Y28</f>
        <v>300</v>
      </c>
      <c r="U28" s="20">
        <f>IF(FORMULACIÓN!U28="","",FORMULACIÓN!U28)</f>
        <v>340</v>
      </c>
      <c r="V28" s="21">
        <v>0</v>
      </c>
      <c r="W28" s="21"/>
      <c r="X28" s="21">
        <f ca="1">IFERROR(IF($S28=Lists!$S$2,SUM(SEGUIMIENTO!U28:W28),IF(SEGUIMIENTO!$S28=Lists!$S$3,SUM(SEGUIMIENTO!V28:W28),IF(SEGUIMIENTO!$S28=Lists!$S$4,AVERAGE(SEGUIMIENTO!V28:W28),IF(SEGUIMIENTO!$S28=Lists!$S$5,OFFSET(U28,0,COUNTA(V28:W28)),IF(SEGUIMIENTO!$S28=Lists!$S$6,COUNTIF(V28:W28,"&lt;"&amp;FORMULACIÓN!Y28)/COUNT(SEGUIMIENTO!V28:W28),""))))),"")</f>
        <v>0</v>
      </c>
      <c r="Y28" s="176">
        <f ca="1">IF($Q28=Lists!$R$3,TEXT(SEGUIMIENTO!X28,"00,00%"),IF(SEGUIMIENTO!X28=0,0,TEXT(SEGUIMIENTO!X28,"##.###")))</f>
        <v>0</v>
      </c>
      <c r="Z28" s="179" t="str">
        <f>IF(FORMULACIÓN!N28="X",VLOOKUP(A28,Lists!$C$100:$D$1099,2,FALSE),"")</f>
        <v/>
      </c>
      <c r="AA28" s="181">
        <f>IF(FORMULACIÓN!N28="X",IF(VALUE(VLOOKUP(A28,Lists!$C$100:$D$1099,2,FALSE))&gt;=SEGUIMIENTO!X28,1,0),2)</f>
        <v>2</v>
      </c>
      <c r="AB28" s="150">
        <f>IFERROR(VALUE(LEFT(#REF!,1)),0)</f>
        <v>0</v>
      </c>
      <c r="AC28" s="149"/>
      <c r="AD28" s="129"/>
      <c r="AE28" s="129"/>
      <c r="AF28" s="129"/>
      <c r="AG28"/>
      <c r="AH28" s="139"/>
      <c r="AI28" s="255" t="str">
        <f t="shared" si="9"/>
        <v>Jefe del Departamento de Biblioteca</v>
      </c>
      <c r="AJ28" s="139" t="str">
        <f t="shared" si="0"/>
        <v>6. Integrar los procesos académicos y administrativos que conlleve de manera funcional a un orden adecuado de interacciones, soportadas en tecnologías de la información, de acuerdo a la normatividad vigente.</v>
      </c>
      <c r="AK28" s="139">
        <f t="shared" ca="1" si="10"/>
        <v>0</v>
      </c>
      <c r="AL28" s="139" t="str">
        <f t="shared" si="1"/>
        <v>L1 - Formación Académica Integral</v>
      </c>
      <c r="AM28" s="139" t="str">
        <f t="shared" si="2"/>
        <v>M2 - Transformación digital</v>
      </c>
      <c r="AN28" s="20" t="str">
        <f t="shared" si="3"/>
        <v>P3 - Ampliación de la educación digital</v>
      </c>
      <c r="AO28" s="20" t="str">
        <f t="shared" si="4"/>
        <v>Fortalecimiento del repositorio institucional</v>
      </c>
      <c r="AP28" s="20" t="str">
        <f t="shared" si="5"/>
        <v>N° de trabajos y tesis de grado nuevos disponibles en el repositorio institucional</v>
      </c>
      <c r="AQ28" s="88">
        <f ca="1">IF(S28=Lists!$S$6,"CUMPLIMIENTO",IF($Q28=Lists!$R$3,TEXT(Y28,"00,00%")&amp;" / "&amp;TEXT(FORMULACIÓN!Y28,"00,00%"),IF(Y28=0,0,TEXT(Y28,"##.###")&amp;" / "&amp;TEXT(FORMULACIÓN!Y28,"##.###"))))</f>
        <v>0</v>
      </c>
      <c r="AR28" s="133">
        <f ca="1">VALUE(IFERROR(IF(S28=Lists!$S$6,SEGUIMIENTO!Y28,IF((Y28/FORMULACIÓN!Y28)&lt;&gt;0,Y28/FORMULACIÓN!Y28,0)),0))</f>
        <v>0</v>
      </c>
      <c r="AS28" s="89">
        <f t="shared" ca="1" si="11"/>
        <v>0</v>
      </c>
      <c r="AT28" s="89">
        <f t="shared" ca="1" si="12"/>
        <v>0</v>
      </c>
      <c r="AU28" s="89">
        <f t="shared" ca="1" si="13"/>
        <v>0</v>
      </c>
      <c r="AV28" s="20" t="str">
        <f t="shared" si="14"/>
        <v xml:space="preserve">LOGROS
LÍMITES
OBSERVACIÓN
ACCIONES DE FORTALECIMIENTO
</v>
      </c>
      <c r="AW28" s="139"/>
      <c r="CG28" s="140"/>
    </row>
    <row r="29" spans="1:85" s="135" customFormat="1" ht="117.75" hidden="1" customHeight="1">
      <c r="A29" s="20">
        <f>IF(FORMULACIÓN!A29="","",FORMULACIÓN!A29)</f>
        <v>20</v>
      </c>
      <c r="B29" s="20">
        <f>IF(FORMULACIÓN!B29="","",FORMULACIÓN!B29)</f>
        <v>2026</v>
      </c>
      <c r="C29" s="20" t="str">
        <f>IF(FORMULACIÓN!C29="","",FORMULACIÓN!C29)</f>
        <v>L1 - Formación Académica Integral</v>
      </c>
      <c r="D29" s="20" t="str">
        <f>IF(FORMULACIÓN!D29="","",FORMULACIÓN!D29)</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29" s="20" t="str">
        <f>IF(FORMULACIÓN!E29="","",FORMULACIÓN!E29)</f>
        <v>9. Fomentar el uso y apropiación de las tecnologías de información y comunicación (TIC) integrada a los procesos misionales, fortaleciendo las competencias digitales de la comunidad universitaria, la oferta académica de excelencia, la innovación pedagógica y la interacción con diferentes actores a nivel global, nacional y local.</v>
      </c>
      <c r="F29" s="20" t="str">
        <f>IF(FORMULACIÓN!F29="","",FORMULACIÓN!F29)</f>
        <v>M2 - Transformación digital</v>
      </c>
      <c r="G29" s="20" t="str">
        <f>IF(FORMULACIÓN!G29="","",FORMULACIÓN!G29)</f>
        <v>Incluir mínimo 30 cursos en línea masivos y abiertos MOOC, como electivas de contexto con temáticas relacionadas con economía de bienestar, valores ético-morales, emprendimiento social y desarrollo endógeno.</v>
      </c>
      <c r="H29" s="20" t="str">
        <f>IF(FORMULACIÓN!H29="","",FORMULACIÓN!H29)</f>
        <v>P3 - Ampliación de la educación digital</v>
      </c>
      <c r="I29" s="88">
        <f>IF(FORMULACIÓN!I29="","",FORMULACIÓN!I29)</f>
        <v>0.04</v>
      </c>
      <c r="J29" s="20" t="str">
        <f>IF(FORMULACIÓN!J29="","",FORMULACIÓN!J29)</f>
        <v>Diseñar electivas de contexto bajo la modalidad MOOC, con temáticas relacionadas con economía de bienestar, valores ético-morales, emprendimiento social y desarrollo endógeno.</v>
      </c>
      <c r="K29" s="88">
        <f>IF(FORMULACIÓN!K29="","",FORMULACIÓN!K29)</f>
        <v>0.33300000000000002</v>
      </c>
      <c r="L29" s="88" t="str">
        <f>IF(FORMULACIÓN!L29="","",FORMULACIÓN!L29)</f>
        <v>Jefe del Departamento de Educación Virtual, Medios Educativos y Audiovisuales</v>
      </c>
      <c r="M29" s="210" t="str">
        <f>FORMULACIÓN!M29</f>
        <v>PDI-PR</v>
      </c>
      <c r="N29" s="20" t="str">
        <f>IF(FORMULACIÓN!O29="","",FORMULACIÓN!O29)</f>
        <v>Electivas de contexto bajo la modalidad MOOC, con temáticas relacionadas con economía de bienestar, valores ético-morales, emprendimiento social y desarrollo endógeno.</v>
      </c>
      <c r="O29" s="20" t="str">
        <f>IF(FORMULACIÓN!P29="","",FORMULACIÓN!P29)</f>
        <v>N° de electivas de contexto bajo la modalidad MOOC, con temáticas relacionadas con economía de bienestar, valores ético-morales, emprendimiento social y desarrollo endógeno.</v>
      </c>
      <c r="P29" s="20" t="str">
        <f>IF(FORMULACIÓN!Q29="","",FORMULACIÓN!Q29)</f>
        <v>Anual</v>
      </c>
      <c r="Q29" s="20" t="str">
        <f>IF(FORMULACIÓN!R29="","",FORMULACIÓN!R29)</f>
        <v>Unidad</v>
      </c>
      <c r="R29" s="20" t="str">
        <f>IF(FORMULACIÓN!S29="","",FORMULACIÓN!S29)</f>
        <v>Arquitectura 1
Bellas Artes 1
Economicas 1
básicas 1
Humanas 1
C. de la Salud 1
Farmacia 1
Jurídica 1
Educación 1
Ingenieiría 1</v>
      </c>
      <c r="S29" s="20" t="str">
        <f>IF(FORMULACIÓN!T29="","",FORMULACIÓN!T29)</f>
        <v>Nuevo gestionado durante la vigencia</v>
      </c>
      <c r="T29" s="179" t="str">
        <f ca="1">FORMULACIÓN!Y29</f>
        <v>10</v>
      </c>
      <c r="U29" s="20">
        <f>IF(FORMULACIÓN!U29="","",FORMULACIÓN!U29)</f>
        <v>6</v>
      </c>
      <c r="V29" s="21">
        <v>0</v>
      </c>
      <c r="W29" s="21"/>
      <c r="X29" s="21">
        <f ca="1">IFERROR(IF($S29=Lists!$S$2,SUM(SEGUIMIENTO!U29:W29),IF(SEGUIMIENTO!$S29=Lists!$S$3,SUM(SEGUIMIENTO!V29:W29),IF(SEGUIMIENTO!$S29=Lists!$S$4,AVERAGE(SEGUIMIENTO!V29:W29),IF(SEGUIMIENTO!$S29=Lists!$S$5,OFFSET(U29,0,COUNTA(V29:W29)),IF(SEGUIMIENTO!$S29=Lists!$S$6,COUNTIF(V29:W29,"&lt;"&amp;FORMULACIÓN!Y29)/COUNT(SEGUIMIENTO!V29:W29),""))))),"")</f>
        <v>0</v>
      </c>
      <c r="Y29" s="176">
        <f ca="1">IF($Q29=Lists!$R$3,TEXT(SEGUIMIENTO!X29,"00,00%"),IF(SEGUIMIENTO!X29=0,0,TEXT(SEGUIMIENTO!X29,"##.###")))</f>
        <v>0</v>
      </c>
      <c r="Z29" s="179">
        <f>IF(FORMULACIÓN!N29="X",VLOOKUP(A29,Lists!$C$100:$D$1099,2,FALSE),"")</f>
        <v>0</v>
      </c>
      <c r="AA29" s="181">
        <f ca="1">IF(FORMULACIÓN!N29="X",IF(VALUE(VLOOKUP(A29,Lists!$C$100:$D$1099,2,FALSE))&gt;=SEGUIMIENTO!X29,1,0),2)</f>
        <v>1</v>
      </c>
      <c r="AB29" s="150">
        <f>IFERROR(VALUE(LEFT(#REF!,1)),0)</f>
        <v>0</v>
      </c>
      <c r="AC29" s="149" t="s">
        <v>1287</v>
      </c>
      <c r="AD29" s="129" t="s">
        <v>1288</v>
      </c>
      <c r="AE29" s="129" t="s">
        <v>1289</v>
      </c>
      <c r="AF29" s="129"/>
      <c r="AG29"/>
      <c r="AH29" s="139"/>
      <c r="AI29" s="255" t="str">
        <f t="shared" si="9"/>
        <v>Jefe del Departamento de Educación Virtual, Medios Educativos y Audiovisuales</v>
      </c>
      <c r="AJ29" s="139" t="str">
        <f t="shared" si="0"/>
        <v>9. Fomentar el uso y apropiación de las tecnologías de información y comunicación (TIC) integrada a los procesos misionales, fortaleciendo las competencias digitales de la comunidad universitaria, la oferta académica de excelencia, la innovación pedagógica y la interacción con diferentes actores a nivel global, nacional y local.</v>
      </c>
      <c r="AK29" s="139">
        <f t="shared" ca="1" si="10"/>
        <v>0</v>
      </c>
      <c r="AL29" s="139" t="str">
        <f t="shared" si="1"/>
        <v>L1 - Formación Académica Integral</v>
      </c>
      <c r="AM29" s="139" t="str">
        <f t="shared" si="2"/>
        <v>M2 - Transformación digital</v>
      </c>
      <c r="AN29" s="20" t="str">
        <f t="shared" si="3"/>
        <v>P3 - Ampliación de la educación digital</v>
      </c>
      <c r="AO29" s="20" t="str">
        <f t="shared" si="4"/>
        <v>Electivas de contexto bajo la modalidad MOOC, con temáticas relacionadas con economía de bienestar, valores ético-morales, emprendimiento social y desarrollo endógeno.</v>
      </c>
      <c r="AP29" s="20" t="str">
        <f t="shared" si="5"/>
        <v>N° de electivas de contexto bajo la modalidad MOOC, con temáticas relacionadas con economía de bienestar, valores ético-morales, emprendimiento social y desarrollo endógeno.</v>
      </c>
      <c r="AQ29" s="88">
        <f ca="1">IF(S29=Lists!$S$6,"CUMPLIMIENTO",IF($Q29=Lists!$R$3,TEXT(Y29,"00,00%")&amp;" / "&amp;TEXT(FORMULACIÓN!Y29,"00,00%"),IF(Y29=0,0,TEXT(Y29,"##.###")&amp;" / "&amp;TEXT(FORMULACIÓN!Y29,"##.###"))))</f>
        <v>0</v>
      </c>
      <c r="AR29" s="133">
        <f ca="1">VALUE(IFERROR(IF(S29=Lists!$S$6,SEGUIMIENTO!Y29,IF((Y29/FORMULACIÓN!Y29)&lt;&gt;0,Y29/FORMULACIÓN!Y29,0)),0))</f>
        <v>0</v>
      </c>
      <c r="AS29" s="89">
        <f t="shared" ca="1" si="11"/>
        <v>0</v>
      </c>
      <c r="AT29" s="89">
        <f t="shared" ca="1" si="12"/>
        <v>0</v>
      </c>
      <c r="AU29" s="89">
        <f t="shared" ca="1" si="13"/>
        <v>0</v>
      </c>
      <c r="AV29" s="20" t="str">
        <f t="shared" si="14"/>
        <v xml:space="preserve">LOGROS
SEMESTRE 1  
Se inició un proceso de busqueda entre las facultades de docentes dispuestos a desarrollar los cursos MOOC a fecha del cierre del informe se han candidatizado dos docentes  de la ciencias ecónomicas
LÍMITES
nuestra limitante es el tiempo en que los docentes le van a dedicar a estos cursos  ya que ellos indican que se lo dedican a sus actividades academeicas y validar la forma como se le reconocerá por realizar eta actividad
OBSERVACIÓN
6 ELECTIVAS_DE_CONTEXTO_MOOC
ACCIONES DE FORTALECIMIENTO
</v>
      </c>
      <c r="AW29" s="139"/>
      <c r="CG29" s="140"/>
    </row>
    <row r="30" spans="1:85" s="135" customFormat="1" ht="135.75" hidden="1" customHeight="1">
      <c r="A30" s="20">
        <f>IF(FORMULACIÓN!A30="","",FORMULACIÓN!A30)</f>
        <v>21</v>
      </c>
      <c r="B30" s="20">
        <f>IF(FORMULACIÓN!B30="","",FORMULACIÓN!B30)</f>
        <v>2026</v>
      </c>
      <c r="C30" s="20" t="str">
        <f>IF(FORMULACIÓN!C30="","",FORMULACIÓN!C30)</f>
        <v>L1 - Formación Académica Integral</v>
      </c>
      <c r="D30" s="20" t="str">
        <f>IF(FORMULACIÓN!D30="","",FORMULACIÓN!D30)</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30" s="20" t="str">
        <f>IF(FORMULACIÓN!E30="","",FORMULACIÓN!E30)</f>
        <v>9. Fomentar el uso y apropiación de las tecnologías de información y comunicación (TIC) integrada a los procesos misionales, fortaleciendo las competencias digitales de la comunidad universitaria, la oferta académica de excelencia, la innovación pedagógica y la interacción con diferentes actores a nivel global, nacional y local.</v>
      </c>
      <c r="F30" s="20" t="str">
        <f>IF(FORMULACIÓN!F30="","",FORMULACIÓN!F30)</f>
        <v>M2 - Transformación digital</v>
      </c>
      <c r="G30" s="20" t="str">
        <f>IF(FORMULACIÓN!G30="","",FORMULACIÓN!G30)</f>
        <v>Fomentar el uso de recursos digitales en la docencia</v>
      </c>
      <c r="H30" s="20" t="str">
        <f>IF(FORMULACIÓN!H30="","",FORMULACIÓN!H30)</f>
        <v>P3 - Ampliación de la educación digital</v>
      </c>
      <c r="I30" s="88">
        <f>IF(FORMULACIÓN!I30="","",FORMULACIÓN!I30)</f>
        <v>0.04</v>
      </c>
      <c r="J30" s="20" t="str">
        <f>IF(FORMULACIÓN!J30="","",FORMULACIÓN!J30)</f>
        <v>Apoyar a los programas en el diseño de cursos virtuales</v>
      </c>
      <c r="K30" s="88">
        <f>IF(FORMULACIÓN!K30="","",FORMULACIÓN!K30)</f>
        <v>0.33300000000000002</v>
      </c>
      <c r="L30" s="88" t="str">
        <f>IF(FORMULACIÓN!L30="","",FORMULACIÓN!L30)</f>
        <v>Jefe del Departamento de Educación Virtual, Medios Educativos y Audiovisuales</v>
      </c>
      <c r="M30" s="210" t="str">
        <f>FORMULACIÓN!M30</f>
        <v>PA</v>
      </c>
      <c r="N30" s="20" t="str">
        <f>IF(FORMULACIÓN!O30="","",FORMULACIÓN!O30)</f>
        <v>Diseño e implementación de cursos virtuales</v>
      </c>
      <c r="O30" s="20" t="str">
        <f>IF(FORMULACIÓN!P30="","",FORMULACIÓN!P30)</f>
        <v>Número de cursos virtuales  implementados para programas de pregrado</v>
      </c>
      <c r="P30" s="20" t="str">
        <f>IF(FORMULACIÓN!Q30="","",FORMULACIÓN!Q30)</f>
        <v>Anual</v>
      </c>
      <c r="Q30" s="20" t="str">
        <f>IF(FORMULACIÓN!R30="","",FORMULACIÓN!R30)</f>
        <v>Unidad</v>
      </c>
      <c r="R30" s="20" t="str">
        <f>IF(FORMULACIÓN!S30="","",FORMULACIÓN!S30)</f>
        <v/>
      </c>
      <c r="S30" s="20" t="str">
        <f>IF(FORMULACIÓN!T30="","",FORMULACIÓN!T30)</f>
        <v>Nuevo gestionado durante la vigencia</v>
      </c>
      <c r="T30" s="179" t="str">
        <f ca="1">FORMULACIÓN!Y30</f>
        <v>30</v>
      </c>
      <c r="U30" s="279">
        <f>IF(FORMULACIÓN!U30="","",FORMULACIÓN!U30)</f>
        <v>47</v>
      </c>
      <c r="V30" s="21">
        <v>0</v>
      </c>
      <c r="W30" s="21"/>
      <c r="X30" s="21">
        <f ca="1">IFERROR(IF($S30=Lists!$S$2,SUM(SEGUIMIENTO!U30:W30),IF(SEGUIMIENTO!$S30=Lists!$S$3,SUM(SEGUIMIENTO!V30:W30),IF(SEGUIMIENTO!$S30=Lists!$S$4,AVERAGE(SEGUIMIENTO!V30:W30),IF(SEGUIMIENTO!$S30=Lists!$S$5,OFFSET(U30,0,COUNTA(V30:W30)),IF(SEGUIMIENTO!$S30=Lists!$S$6,COUNTIF(V30:W30,"&lt;"&amp;FORMULACIÓN!Y30)/COUNT(SEGUIMIENTO!V30:W30),""))))),"")</f>
        <v>0</v>
      </c>
      <c r="Y30" s="176">
        <f ca="1">IF($Q30=Lists!$R$3,TEXT(SEGUIMIENTO!X30,"00,00%"),IF(SEGUIMIENTO!X30=0,0,TEXT(SEGUIMIENTO!X30,"##.###")))</f>
        <v>0</v>
      </c>
      <c r="Z30" s="179">
        <f>IF(FORMULACIÓN!N30="X",VLOOKUP(A30,Lists!$C$100:$D$1099,2,FALSE),"")</f>
        <v>0</v>
      </c>
      <c r="AA30" s="181">
        <f ca="1">IF(FORMULACIÓN!N30="X",IF(VALUE(VLOOKUP(A30,Lists!$C$100:$D$1099,2,FALSE))&gt;=SEGUIMIENTO!X30,1,0),2)</f>
        <v>1</v>
      </c>
      <c r="AB30" s="150">
        <f>IFERROR(VALUE(LEFT(#REF!,1)),0)</f>
        <v>0</v>
      </c>
      <c r="AC30" s="149" t="s">
        <v>1290</v>
      </c>
      <c r="AD30" s="129" t="s">
        <v>1285</v>
      </c>
      <c r="AE30" s="129" t="s">
        <v>1291</v>
      </c>
      <c r="AF30" s="129"/>
      <c r="AG30"/>
      <c r="AH30" s="139"/>
      <c r="AI30" s="255" t="str">
        <f t="shared" si="9"/>
        <v>Jefe del Departamento de Educación Virtual, Medios Educativos y Audiovisuales</v>
      </c>
      <c r="AJ30" s="139" t="str">
        <f t="shared" si="0"/>
        <v>9. Fomentar el uso y apropiación de las tecnologías de información y comunicación (TIC) integrada a los procesos misionales, fortaleciendo las competencias digitales de la comunidad universitaria, la oferta académica de excelencia, la innovación pedagógica y la interacción con diferentes actores a nivel global, nacional y local.</v>
      </c>
      <c r="AK30" s="139">
        <f t="shared" ca="1" si="10"/>
        <v>0</v>
      </c>
      <c r="AL30" s="139" t="str">
        <f t="shared" si="1"/>
        <v>L1 - Formación Académica Integral</v>
      </c>
      <c r="AM30" s="139" t="str">
        <f t="shared" si="2"/>
        <v>M2 - Transformación digital</v>
      </c>
      <c r="AN30" s="20" t="str">
        <f t="shared" si="3"/>
        <v>P3 - Ampliación de la educación digital</v>
      </c>
      <c r="AO30" s="20" t="str">
        <f t="shared" si="4"/>
        <v>Diseño e implementación de cursos virtuales</v>
      </c>
      <c r="AP30" s="20" t="str">
        <f t="shared" si="5"/>
        <v>Número de cursos virtuales  implementados para programas de pregrado</v>
      </c>
      <c r="AQ30" s="88">
        <f ca="1">IF(S30=Lists!$S$6,"CUMPLIMIENTO",IF($Q30=Lists!$R$3,TEXT(Y30,"00,00%")&amp;" / "&amp;TEXT(FORMULACIÓN!Y30,"00,00%"),IF(Y30=0,0,TEXT(Y30,"##.###")&amp;" / "&amp;TEXT(FORMULACIÓN!Y30,"##.###"))))</f>
        <v>0</v>
      </c>
      <c r="AR30" s="133">
        <f ca="1">VALUE(IFERROR(IF(S30=Lists!$S$6,SEGUIMIENTO!Y30,IF((Y30/FORMULACIÓN!Y30)&lt;&gt;0,Y30/FORMULACIÓN!Y30,0)),0))</f>
        <v>0</v>
      </c>
      <c r="AS30" s="89">
        <f t="shared" ca="1" si="11"/>
        <v>0</v>
      </c>
      <c r="AT30" s="89">
        <f t="shared" ca="1" si="12"/>
        <v>0</v>
      </c>
      <c r="AU30" s="89">
        <f t="shared" ca="1" si="13"/>
        <v>0</v>
      </c>
      <c r="AV30" s="20" t="str">
        <f t="shared" si="14"/>
        <v xml:space="preserve">LOGROS
SEMESTRE 1 
74  cursos en proceso así: 
1. 50 de Administración de Empresas y Contaduría Pública virtual 
2. 12 de Intérprete de lengua de señas colombianas 
3. 8 de Ingeniería de Software. 
4. Uno de Fundamentos de sociología, uno de toxicología y uno de Administración en salud (programas presenciales)
5. curso de Inglés A2
LÍMITES
Tener mas personal el cual se ejecutarian con mas eficiencia los recursos 
OBSERVACIÓN
DISEÑOEIMPLEMENTACIONDECURSOS.xlsx
ACCIONES DE FORTALECIMIENTO
</v>
      </c>
      <c r="AW30" s="139"/>
      <c r="CG30" s="140"/>
    </row>
    <row r="31" spans="1:85" s="135" customFormat="1" ht="67.5" hidden="1" customHeight="1">
      <c r="A31" s="20">
        <f>IF(FORMULACIÓN!A31="","",FORMULACIÓN!A31)</f>
        <v>22</v>
      </c>
      <c r="B31" s="20">
        <f>IF(FORMULACIÓN!B31="","",FORMULACIÓN!B31)</f>
        <v>2026</v>
      </c>
      <c r="C31" s="20" t="str">
        <f>IF(FORMULACIÓN!C31="","",FORMULACIÓN!C31)</f>
        <v>L1 - Formación Académica Integral</v>
      </c>
      <c r="D31" s="20" t="str">
        <f>IF(FORMULACIÓN!D31="","",FORMULACIÓN!D31)</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31" s="20" t="str">
        <f>IF(FORMULACIÓN!E31="","",FORMULACIÓN!E31)</f>
        <v>11. Desarrollar programas académicos con calidad y pertinencia para contribuir a las necesidades del contexto y la región Caribe.</v>
      </c>
      <c r="F31" s="20" t="str">
        <f>IF(FORMULACIÓN!F31="","",FORMULACIÓN!F31)</f>
        <v>M3 - Regionalización en contexto</v>
      </c>
      <c r="G31" s="20" t="str">
        <f>IF(FORMULACIÓN!G31="","",FORMULACIÓN!G31)</f>
        <v>Realizar 2 estudios de pertinencia, para fortalecer la oferta académica pertinente en la región, con 20 programas académicos de pregrado y postgrado, que den respuesta al sector productivo y/u otros actores regionales, incrementando a 1500 los egresados de región y propendiendo que mínimo 350 de ellos desarrollen actividades económicamente productivas, aportando así al desarrollo socioeconómico de la región.</v>
      </c>
      <c r="H31" s="20" t="str">
        <f>IF(FORMULACIÓN!H31="","",FORMULACIÓN!H31)</f>
        <v>P1 - Programas académicos con calidad y pertinencia regional</v>
      </c>
      <c r="I31" s="88">
        <f>IF(FORMULACIÓN!I31="","",FORMULACIÓN!I31)</f>
        <v>0.08</v>
      </c>
      <c r="J31" s="20" t="str">
        <f>IF(FORMULACIÓN!J31="","",FORMULACIÓN!J31)</f>
        <v>Fortalecer la oferta de programas pertinentes para el desarrollo regional.</v>
      </c>
      <c r="K31" s="88">
        <f>IF(FORMULACIÓN!K31="","",FORMULACIÓN!K31)</f>
        <v>0.25</v>
      </c>
      <c r="L31" s="88" t="str">
        <f>IF(FORMULACIÓN!L31="","",FORMULACIÓN!L31)</f>
        <v>Vicerrector De Docencia</v>
      </c>
      <c r="M31" s="210" t="str">
        <f>FORMULACIÓN!M31</f>
        <v>PDI-PA</v>
      </c>
      <c r="N31" s="20" t="str">
        <f>IF(FORMULACIÓN!O31="","",FORMULACIÓN!O31)</f>
        <v>Programas académicos en pregrado y postgrado diseñados según la pertinencia para la región con apoyo del sector productivo y/o otros actores regionales</v>
      </c>
      <c r="O31" s="20" t="str">
        <f>IF(FORMULACIÓN!P31="","",FORMULACIÓN!P31)</f>
        <v xml:space="preserve"> Número de programas de pregrado y postgrado académicos radicados ante el ministerios y diseñados a partir de necesidades identificadas con apoyo del sector productivo y/o otros actores regionales </v>
      </c>
      <c r="P31" s="20" t="str">
        <f>IF(FORMULACIÓN!Q31="","",FORMULACIÓN!Q31)</f>
        <v>Anual</v>
      </c>
      <c r="Q31" s="20" t="str">
        <f>IF(FORMULACIÓN!R31="","",FORMULACIÓN!R31)</f>
        <v>Unidad</v>
      </c>
      <c r="R31" s="20" t="str">
        <f>IF(FORMULACIÓN!S31="","",FORMULACIÓN!S31)</f>
        <v xml:space="preserve">Facultad de Arquitectura (2)
Ciclo profesional de Construcción 
Profesional Urbanismo </v>
      </c>
      <c r="S31" s="20" t="str">
        <f>IF(FORMULACIÓN!T31="","",FORMULACIÓN!T31)</f>
        <v>Nuevo gestionado durante la vigencia</v>
      </c>
      <c r="T31" s="179" t="str">
        <f ca="1">FORMULACIÓN!Y31</f>
        <v>2</v>
      </c>
      <c r="U31" s="279">
        <f>IF(FORMULACIÓN!U31="","",FORMULACIÓN!U31)</f>
        <v>19</v>
      </c>
      <c r="V31" s="21">
        <v>2</v>
      </c>
      <c r="W31" s="272"/>
      <c r="X31" s="21">
        <f ca="1">IFERROR(IF($S31=Lists!$S$2,SUM(SEGUIMIENTO!U31:W31),IF(SEGUIMIENTO!$S31=Lists!$S$3,SUM(SEGUIMIENTO!V31:W31),IF(SEGUIMIENTO!$S31=Lists!$S$4,AVERAGE(SEGUIMIENTO!V31:W31),IF(SEGUIMIENTO!$S31=Lists!$S$5,OFFSET(U31,0,COUNTA(V31:W31)),IF(SEGUIMIENTO!$S31=Lists!$S$6,COUNTIF(V31:W31,"&lt;"&amp;FORMULACIÓN!Y31)/COUNT(SEGUIMIENTO!V31:W31),""))))),"")</f>
        <v>2</v>
      </c>
      <c r="Y31" s="176" t="str">
        <f ca="1">IF($Q31=Lists!$R$3,TEXT(SEGUIMIENTO!X31,"00,00%"),IF(SEGUIMIENTO!X31=0,0,TEXT(SEGUIMIENTO!X31,"##.###")))</f>
        <v>2</v>
      </c>
      <c r="Z31" s="179">
        <f>IF(FORMULACIÓN!N31="X",VLOOKUP(A31,Lists!$C$100:$D$1099,2,FALSE),"")</f>
        <v>0</v>
      </c>
      <c r="AA31" s="181">
        <f ca="1">IF(FORMULACIÓN!N31="X",IF(VALUE(VLOOKUP(A31,Lists!$C$100:$D$1099,2,FALSE))&gt;=SEGUIMIENTO!X31,1,0),2)</f>
        <v>0</v>
      </c>
      <c r="AB31" s="150">
        <f>IFERROR(VALUE(LEFT(#REF!,1)),0)</f>
        <v>0</v>
      </c>
      <c r="AC31" s="149" t="s">
        <v>1490</v>
      </c>
      <c r="AD31" s="129"/>
      <c r="AE31" s="129"/>
      <c r="AF31" s="129"/>
      <c r="AG31"/>
      <c r="AH31" s="139"/>
      <c r="AI31" s="255" t="str">
        <f t="shared" si="9"/>
        <v>Vicerrector De Docencia</v>
      </c>
      <c r="AJ31" s="139" t="str">
        <f t="shared" si="0"/>
        <v>11. Desarrollar programas académicos con calidad y pertinencia para contribuir a las necesidades del contexto y la región Caribe.</v>
      </c>
      <c r="AK31" s="139">
        <f t="shared" ca="1" si="10"/>
        <v>1</v>
      </c>
      <c r="AL31" s="139" t="str">
        <f t="shared" si="1"/>
        <v>L1 - Formación Académica Integral</v>
      </c>
      <c r="AM31" s="139" t="str">
        <f t="shared" si="2"/>
        <v>M3 - Regionalización en contexto</v>
      </c>
      <c r="AN31" s="20" t="str">
        <f t="shared" si="3"/>
        <v>P1 - Programas académicos con calidad y pertinencia regional</v>
      </c>
      <c r="AO31" s="20" t="str">
        <f t="shared" si="4"/>
        <v>Programas académicos en pregrado y postgrado diseñados según la pertinencia para la región con apoyo del sector productivo y/o otros actores regionales</v>
      </c>
      <c r="AP31" s="20" t="str">
        <f t="shared" si="5"/>
        <v xml:space="preserve"> Número de programas de pregrado y postgrado académicos radicados ante el ministerios y diseñados a partir de necesidades identificadas con apoyo del sector productivo y/o otros actores regionales </v>
      </c>
      <c r="AQ31" s="88" t="str">
        <f ca="1">IF(S31=Lists!$S$6,"CUMPLIMIENTO",IF($Q31=Lists!$R$3,TEXT(Y31,"00,00%")&amp;" / "&amp;TEXT(FORMULACIÓN!Y31,"00,00%"),IF(Y31=0,0,TEXT(Y31,"##.###")&amp;" / "&amp;TEXT(FORMULACIÓN!Y31,"##.###"))))</f>
        <v>2 / 2</v>
      </c>
      <c r="AR31" s="133">
        <f ca="1">VALUE(IFERROR(IF(S31=Lists!$S$6,SEGUIMIENTO!Y31,IF((Y31/FORMULACIÓN!Y31)&lt;&gt;0,Y31/FORMULACIÓN!Y31,0)),0))</f>
        <v>1</v>
      </c>
      <c r="AS31" s="89">
        <f t="shared" ca="1" si="11"/>
        <v>0.25</v>
      </c>
      <c r="AT31" s="89">
        <f t="shared" ca="1" si="12"/>
        <v>0.02</v>
      </c>
      <c r="AU31" s="89">
        <f t="shared" ca="1" si="13"/>
        <v>4.0000000000000001E-3</v>
      </c>
      <c r="AV31" s="20" t="str">
        <f t="shared" si="14"/>
        <v xml:space="preserve">LOGROS
Profesional en Urbanismo y Profesional en Construccion - Ultimas revisiones internas en la Universidad
LÍMITES
OBSERVACIÓN
ACCIONES DE FORTALECIMIENTO
</v>
      </c>
      <c r="AW31" s="139"/>
      <c r="CG31" s="140"/>
    </row>
    <row r="32" spans="1:85" s="135" customFormat="1" ht="67.5" hidden="1" customHeight="1">
      <c r="A32" s="20">
        <f>IF(FORMULACIÓN!A32="","",FORMULACIÓN!A32)</f>
        <v>23</v>
      </c>
      <c r="B32" s="20">
        <f>IF(FORMULACIÓN!B32="","",FORMULACIÓN!B32)</f>
        <v>2026</v>
      </c>
      <c r="C32" s="20" t="str">
        <f>IF(FORMULACIÓN!C32="","",FORMULACIÓN!C32)</f>
        <v>L1 - Formación Académica Integral</v>
      </c>
      <c r="D32" s="20" t="str">
        <f>IF(FORMULACIÓN!D32="","",FORMULACIÓN!D32)</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32" s="20" t="str">
        <f>IF(FORMULACIÓN!E32="","",FORMULACIÓN!E32)</f>
        <v xml:space="preserve">13.  Aumentar la formación de la población rural en programas académicos de la Universidad para cerrar la brecha urbano – rural                                                                                                           </v>
      </c>
      <c r="F32" s="20" t="str">
        <f>IF(FORMULACIÓN!F32="","",FORMULACIÓN!F32)</f>
        <v>M3 - Regionalización en contexto</v>
      </c>
      <c r="G32" s="20" t="str">
        <f>IF(FORMULACIÓN!G32="","",FORMULACIÓN!G32)</f>
        <v>Realizar 2 estudios de pertinencia, para fortalecer la oferta académica pertinente en la región, con 20 programas académicos de pregrado y postgrado, que den respuesta al sector productivo y/u otros actores regionales, incrementando a 1500 los egresados de región y propendiendo que mínimo 350 de ellos desarrollen actividades económicamente productivas, aportando así al desarrollo socioeconómico de la región.</v>
      </c>
      <c r="H32" s="20" t="str">
        <f>IF(FORMULACIÓN!H32="","",FORMULACIÓN!H32)</f>
        <v>P1 - Programas académicos con calidad y pertinencia regional</v>
      </c>
      <c r="I32" s="88">
        <f>IF(FORMULACIÓN!I32="","",FORMULACIÓN!I32)</f>
        <v>0.08</v>
      </c>
      <c r="J32" s="20" t="str">
        <f>IF(FORMULACIÓN!J32="","",FORMULACIÓN!J32)</f>
        <v>Impulsar la graduación oportuna de los estudiantes en región.</v>
      </c>
      <c r="K32" s="88">
        <f>IF(FORMULACIÓN!K32="","",FORMULACIÓN!K32)</f>
        <v>0.25</v>
      </c>
      <c r="L32" s="88" t="str">
        <f>IF(FORMULACIÓN!L32="","",FORMULACIÓN!L32)</f>
        <v>Director de Regionalización nivel Sede</v>
      </c>
      <c r="M32" s="210" t="str">
        <f>FORMULACIÓN!M32</f>
        <v>PDI</v>
      </c>
      <c r="N32" s="20" t="str">
        <f>IF(FORMULACIÓN!O32="","",FORMULACIÓN!O32)</f>
        <v>Egresados graduados en región</v>
      </c>
      <c r="O32" s="20" t="str">
        <f>IF(FORMULACIÓN!P32="","",FORMULACIÓN!P32)</f>
        <v xml:space="preserve">Cantidad de estudiantes graduados en los programas en las sedes regionales </v>
      </c>
      <c r="P32" s="20" t="str">
        <f>IF(FORMULACIÓN!Q32="","",FORMULACIÓN!Q32)</f>
        <v>Anual</v>
      </c>
      <c r="Q32" s="20" t="str">
        <f>IF(FORMULACIÓN!R32="","",FORMULACIÓN!R32)</f>
        <v>Unidad</v>
      </c>
      <c r="R32" s="20" t="str">
        <f>IF(FORMULACIÓN!S32="","",FORMULACIÓN!S32)</f>
        <v xml:space="preserve">Arquitectura 12
Básicas: 3
C. de la Salud:30
Educación: 50
Ingenieriía 20
</v>
      </c>
      <c r="S32" s="20" t="str">
        <f>IF(FORMULACIÓN!T32="","",FORMULACIÓN!T32)</f>
        <v>Nuevo gestionado durante la vigencia</v>
      </c>
      <c r="T32" s="179" t="str">
        <f ca="1">FORMULACIÓN!Y32</f>
        <v>115</v>
      </c>
      <c r="U32" s="279">
        <f>IF(FORMULACIÓN!U32="","",FORMULACIÓN!U32)</f>
        <v>188</v>
      </c>
      <c r="V32" s="272">
        <v>126</v>
      </c>
      <c r="W32" s="21"/>
      <c r="X32" s="21">
        <f ca="1">IFERROR(IF($S32=Lists!$S$2,SUM(SEGUIMIENTO!U32:W32),IF(SEGUIMIENTO!$S32=Lists!$S$3,SUM(SEGUIMIENTO!V32:W32),IF(SEGUIMIENTO!$S32=Lists!$S$4,AVERAGE(SEGUIMIENTO!V32:W32),IF(SEGUIMIENTO!$S32=Lists!$S$5,OFFSET(U32,0,COUNTA(V32:W32)),IF(SEGUIMIENTO!$S32=Lists!$S$6,COUNTIF(V32:W32,"&lt;"&amp;FORMULACIÓN!Y32)/COUNT(SEGUIMIENTO!V32:W32),""))))),"")</f>
        <v>126</v>
      </c>
      <c r="Y32" s="176" t="str">
        <f ca="1">IF($Q32=Lists!$R$3,TEXT(SEGUIMIENTO!X32,"00,00%"),IF(SEGUIMIENTO!X32=0,0,TEXT(SEGUIMIENTO!X32,"##.###")))</f>
        <v>126</v>
      </c>
      <c r="Z32" s="179">
        <f>IF(FORMULACIÓN!N32="X",VLOOKUP(A32,Lists!$C$100:$D$1099,2,FALSE),"")</f>
        <v>0</v>
      </c>
      <c r="AA32" s="181">
        <f ca="1">IF(FORMULACIÓN!N32="X",IF(VALUE(VLOOKUP(A32,Lists!$C$100:$D$1099,2,FALSE))&gt;=SEGUIMIENTO!X32,1,0),2)</f>
        <v>0</v>
      </c>
      <c r="AB32" s="150">
        <f>IFERROR(VALUE(LEFT(#REF!,1)),0)</f>
        <v>0</v>
      </c>
      <c r="AC32" s="149" t="s">
        <v>1491</v>
      </c>
      <c r="AD32" s="129"/>
      <c r="AE32" s="129"/>
      <c r="AF32" s="129"/>
      <c r="AG32"/>
      <c r="AH32" s="139"/>
      <c r="AI32" s="255" t="str">
        <f t="shared" si="9"/>
        <v>Director de Regionalización nivel Sede</v>
      </c>
      <c r="AJ32" s="139" t="str">
        <f t="shared" si="0"/>
        <v xml:space="preserve">13.  Aumentar la formación de la población rural en programas académicos de la Universidad para cerrar la brecha urbano – rural                                                                                                           </v>
      </c>
      <c r="AK32" s="139">
        <f t="shared" ca="1" si="10"/>
        <v>1</v>
      </c>
      <c r="AL32" s="139" t="str">
        <f t="shared" si="1"/>
        <v>L1 - Formación Académica Integral</v>
      </c>
      <c r="AM32" s="139" t="str">
        <f t="shared" si="2"/>
        <v>M3 - Regionalización en contexto</v>
      </c>
      <c r="AN32" s="20" t="str">
        <f t="shared" si="3"/>
        <v>P1 - Programas académicos con calidad y pertinencia regional</v>
      </c>
      <c r="AO32" s="20" t="str">
        <f t="shared" si="4"/>
        <v>Egresados graduados en región</v>
      </c>
      <c r="AP32" s="20" t="str">
        <f t="shared" si="5"/>
        <v xml:space="preserve">Cantidad de estudiantes graduados en los programas en las sedes regionales </v>
      </c>
      <c r="AQ32" s="88" t="str">
        <f ca="1">IF(S32=Lists!$S$6,"CUMPLIMIENTO",IF($Q32=Lists!$R$3,TEXT(Y32,"00,00%")&amp;" / "&amp;TEXT(FORMULACIÓN!Y32,"00,00%"),IF(Y32=0,0,TEXT(Y32,"##.###")&amp;" / "&amp;TEXT(FORMULACIÓN!Y32,"##.###"))))</f>
        <v>126 / 115</v>
      </c>
      <c r="AR32" s="133">
        <f ca="1">VALUE(IFERROR(IF(S32=Lists!$S$6,SEGUIMIENTO!Y32,IF((Y32/FORMULACIÓN!Y32)&lt;&gt;0,Y32/FORMULACIÓN!Y32,0)),0))</f>
        <v>1.0956521739130434</v>
      </c>
      <c r="AS32" s="89">
        <f t="shared" ca="1" si="11"/>
        <v>0.25</v>
      </c>
      <c r="AT32" s="89">
        <f t="shared" ca="1" si="12"/>
        <v>0.02</v>
      </c>
      <c r="AU32" s="89">
        <f t="shared" ca="1" si="13"/>
        <v>4.0000000000000001E-3</v>
      </c>
      <c r="AV32" s="20" t="str">
        <f t="shared" si="14"/>
        <v xml:space="preserve">LOGROS
C. Salud 29 
Ingenieria 19 
 Arquitectura 33  
C. Basicas 0 
 Eduación 45
LÍMITES
OBSERVACIÓN
ACCIONES DE FORTALECIMIENTO
</v>
      </c>
      <c r="AW32" s="139"/>
      <c r="CG32" s="140"/>
    </row>
    <row r="33" spans="1:85" s="135" customFormat="1" ht="67.5" hidden="1" customHeight="1">
      <c r="A33" s="20">
        <f>IF(FORMULACIÓN!A33="","",FORMULACIÓN!A33)</f>
        <v>24</v>
      </c>
      <c r="B33" s="20">
        <f>IF(FORMULACIÓN!B33="","",FORMULACIÓN!B33)</f>
        <v>2026</v>
      </c>
      <c r="C33" s="20" t="str">
        <f>IF(FORMULACIÓN!C33="","",FORMULACIÓN!C33)</f>
        <v>L1 - Formación Académica Integral</v>
      </c>
      <c r="D33" s="20" t="str">
        <f>IF(FORMULACIÓN!D33="","",FORMULACIÓN!D33)</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33" s="20" t="str">
        <f>IF(FORMULACIÓN!E33="","",FORMULACIÓN!E33)</f>
        <v xml:space="preserve">13.  Aumentar la formación de la población rural en programas académicos de la Universidad para cerrar la brecha urbano – rural                                                                                                           </v>
      </c>
      <c r="F33" s="20" t="str">
        <f>IF(FORMULACIÓN!F33="","",FORMULACIÓN!F33)</f>
        <v>M3 - Regionalización en contexto</v>
      </c>
      <c r="G33" s="20" t="str">
        <f>IF(FORMULACIÓN!G33="","",FORMULACIÓN!G33)</f>
        <v>Realizar 2 estudios de pertinencia, para fortalecer la oferta académica pertinente en la región, con 20 programas académicos de pregrado y postgrado, que den respuesta al sector productivo y/u otros actores regionales, incrementando a 1500 los egresados de región y propendiendo que mínimo 350 de ellos desarrollen actividades económicamente productivas, aportando así al desarrollo socioeconómico de la región.</v>
      </c>
      <c r="H33" s="20" t="str">
        <f>IF(FORMULACIÓN!H33="","",FORMULACIÓN!H33)</f>
        <v>P1 - Programas académicos con calidad y pertinencia regional</v>
      </c>
      <c r="I33" s="88">
        <f>IF(FORMULACIÓN!I33="","",FORMULACIÓN!I33)</f>
        <v>0.08</v>
      </c>
      <c r="J33" s="20" t="str">
        <f>IF(FORMULACIÓN!J33="","",FORMULACIÓN!J33)</f>
        <v>Promover la vinculación de los egresados graduados en región al mercado laboral.</v>
      </c>
      <c r="K33" s="88">
        <f>IF(FORMULACIÓN!K33="","",FORMULACIÓN!K33)</f>
        <v>0.25</v>
      </c>
      <c r="L33" s="88" t="str">
        <f>IF(FORMULACIÓN!L33="","",FORMULACIÓN!L33)</f>
        <v>Jefe de Oficina de Egresados</v>
      </c>
      <c r="M33" s="210" t="str">
        <f>FORMULACIÓN!M33</f>
        <v>PDI</v>
      </c>
      <c r="N33" s="20" t="str">
        <f>IF(FORMULACIÓN!O33="","",FORMULACIÓN!O33)</f>
        <v>Egresados graduados en región</v>
      </c>
      <c r="O33" s="20" t="str">
        <f>IF(FORMULACIÓN!P33="","",FORMULACIÓN!P33)</f>
        <v xml:space="preserve">Número de egresados graduados en región activos en el mercado laboral y/o con emprendimientos </v>
      </c>
      <c r="P33" s="20" t="str">
        <f>IF(FORMULACIÓN!Q33="","",FORMULACIÓN!Q33)</f>
        <v>Anual</v>
      </c>
      <c r="Q33" s="20" t="str">
        <f>IF(FORMULACIÓN!R33="","",FORMULACIÓN!R33)</f>
        <v>Unidad</v>
      </c>
      <c r="R33" s="20" t="str">
        <f>IF(FORMULACIÓN!S33="","",FORMULACIÓN!S33)</f>
        <v/>
      </c>
      <c r="S33" s="20" t="str">
        <f>IF(FORMULACIÓN!T33="","",FORMULACIÓN!T33)</f>
        <v>Nuevo gestionado durante la vigencia</v>
      </c>
      <c r="T33" s="179" t="str">
        <f ca="1">FORMULACIÓN!Y33</f>
        <v>35</v>
      </c>
      <c r="U33" s="20">
        <f>IF(FORMULACIÓN!U33="","",FORMULACIÓN!U33)</f>
        <v>153</v>
      </c>
      <c r="V33" s="21">
        <v>0</v>
      </c>
      <c r="W33" s="21"/>
      <c r="X33" s="21">
        <f ca="1">IFERROR(IF($S33=Lists!$S$2,SUM(SEGUIMIENTO!U33:W33),IF(SEGUIMIENTO!$S33=Lists!$S$3,SUM(SEGUIMIENTO!V33:W33),IF(SEGUIMIENTO!$S33=Lists!$S$4,AVERAGE(SEGUIMIENTO!V33:W33),IF(SEGUIMIENTO!$S33=Lists!$S$5,OFFSET(U33,0,COUNTA(V33:W33)),IF(SEGUIMIENTO!$S33=Lists!$S$6,COUNTIF(V33:W33,"&lt;"&amp;FORMULACIÓN!Y33)/COUNT(SEGUIMIENTO!V33:W33),""))))),"")</f>
        <v>0</v>
      </c>
      <c r="Y33" s="176">
        <f ca="1">IF($Q33=Lists!$R$3,TEXT(SEGUIMIENTO!X33,"00,00%"),IF(SEGUIMIENTO!X33=0,0,TEXT(SEGUIMIENTO!X33,"##.###")))</f>
        <v>0</v>
      </c>
      <c r="Z33" s="179" t="str">
        <f>IF(FORMULACIÓN!N33="X",VLOOKUP(A33,Lists!$C$100:$D$1099,2,FALSE),"")</f>
        <v/>
      </c>
      <c r="AA33" s="181">
        <f>IF(FORMULACIÓN!N33="X",IF(VALUE(VLOOKUP(A33,Lists!$C$100:$D$1099,2,FALSE))&gt;=SEGUIMIENTO!X33,1,0),2)</f>
        <v>2</v>
      </c>
      <c r="AB33" s="150">
        <f>IFERROR(VALUE(LEFT(#REF!,1)),0)</f>
        <v>0</v>
      </c>
      <c r="AC33" s="149" t="s">
        <v>1403</v>
      </c>
      <c r="AD33" s="129"/>
      <c r="AE33" s="129"/>
      <c r="AF33" s="129"/>
      <c r="AG33"/>
      <c r="AH33" s="139"/>
      <c r="AI33" s="255" t="str">
        <f t="shared" si="9"/>
        <v>Jefe de Oficina de Egresados</v>
      </c>
      <c r="AJ33" s="139" t="str">
        <f t="shared" si="0"/>
        <v xml:space="preserve">13.  Aumentar la formación de la población rural en programas académicos de la Universidad para cerrar la brecha urbano – rural                                                                                                           </v>
      </c>
      <c r="AK33" s="139">
        <f t="shared" ca="1" si="10"/>
        <v>0</v>
      </c>
      <c r="AL33" s="139" t="str">
        <f t="shared" si="1"/>
        <v>L1 - Formación Académica Integral</v>
      </c>
      <c r="AM33" s="139" t="str">
        <f t="shared" si="2"/>
        <v>M3 - Regionalización en contexto</v>
      </c>
      <c r="AN33" s="20" t="str">
        <f t="shared" si="3"/>
        <v>P1 - Programas académicos con calidad y pertinencia regional</v>
      </c>
      <c r="AO33" s="20" t="str">
        <f t="shared" si="4"/>
        <v>Egresados graduados en región</v>
      </c>
      <c r="AP33" s="20" t="str">
        <f t="shared" si="5"/>
        <v xml:space="preserve">Número de egresados graduados en región activos en el mercado laboral y/o con emprendimientos </v>
      </c>
      <c r="AQ33" s="88">
        <f ca="1">IF(S33=Lists!$S$6,"CUMPLIMIENTO",IF($Q33=Lists!$R$3,TEXT(Y33,"00,00%")&amp;" / "&amp;TEXT(FORMULACIÓN!Y33,"00,00%"),IF(Y33=0,0,TEXT(Y33,"##.###")&amp;" / "&amp;TEXT(FORMULACIÓN!Y33,"##.###"))))</f>
        <v>0</v>
      </c>
      <c r="AR33" s="133">
        <f ca="1">VALUE(IFERROR(IF(S33=Lists!$S$6,SEGUIMIENTO!Y33,IF((Y33/FORMULACIÓN!Y33)&lt;&gt;0,Y33/FORMULACIÓN!Y33,0)),0))</f>
        <v>0</v>
      </c>
      <c r="AS33" s="89">
        <f t="shared" ca="1" si="11"/>
        <v>0</v>
      </c>
      <c r="AT33" s="89">
        <f t="shared" ca="1" si="12"/>
        <v>0</v>
      </c>
      <c r="AU33" s="89">
        <f t="shared" ca="1" si="13"/>
        <v>0</v>
      </c>
      <c r="AV33" s="20" t="str">
        <f t="shared" si="14"/>
        <v xml:space="preserve">LOGROS
Actualmente, se encuenrtra abierta una encuesta de "Caracterización de Graduados Programas en Región" dirigida a los egresados en región, con el fin de  obtener la información del estado actual de ellos en empleabilidad y emprendimiento 
LÍMITES
OBSERVACIÓN
ACCIONES DE FORTALECIMIENTO
</v>
      </c>
      <c r="AW33" s="139"/>
      <c r="CG33" s="140"/>
    </row>
    <row r="34" spans="1:85" s="135" customFormat="1" ht="67.5" hidden="1" customHeight="1">
      <c r="A34" s="20">
        <f>IF(FORMULACIÓN!A34="","",FORMULACIÓN!A34)</f>
        <v>25</v>
      </c>
      <c r="B34" s="20">
        <f>IF(FORMULACIÓN!B34="","",FORMULACIÓN!B34)</f>
        <v>2026</v>
      </c>
      <c r="C34" s="20" t="str">
        <f>IF(FORMULACIÓN!C34="","",FORMULACIÓN!C34)</f>
        <v>L1 - Formación Académica Integral</v>
      </c>
      <c r="D34" s="20" t="str">
        <f>IF(FORMULACIÓN!D34="","",FORMULACIÓN!D34)</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34" s="20" t="str">
        <f>IF(FORMULACIÓN!E34="","",FORMULACIÓN!E34)</f>
        <v>12. Articular la investigación y la extensión a la docencia para la formación integral de estudiantes de programas académico especialmente de las sedes regionales.</v>
      </c>
      <c r="F34" s="20" t="str">
        <f>IF(FORMULACIÓN!F34="","",FORMULACIÓN!F34)</f>
        <v>M3 - Regionalización en contexto</v>
      </c>
      <c r="G34" s="20" t="str">
        <f>IF(FORMULACIÓN!G34="","",FORMULACIÓN!G34)</f>
        <v>Propender por aumentar la dedicación de los docentes con vinculación de medio tiempo y/o tiempo completo  de los programas regionalizados, en  actividades misionales en las sedes</v>
      </c>
      <c r="H34" s="20" t="str">
        <f>IF(FORMULACIÓN!H34="","",FORMULACIÓN!H34)</f>
        <v>P1 - Programas académicos con calidad y pertinencia regional</v>
      </c>
      <c r="I34" s="88">
        <f>IF(FORMULACIÓN!I34="","",FORMULACIÓN!I34)</f>
        <v>0.08</v>
      </c>
      <c r="J34" s="20" t="str">
        <f>IF(FORMULACIÓN!J34="","",FORMULACIÓN!J34)</f>
        <v>Gestionar la disponibilidad y dedicación de docentes para los programas en región</v>
      </c>
      <c r="K34" s="88">
        <f>IF(FORMULACIÓN!K34="","",FORMULACIÓN!K34)</f>
        <v>0.25</v>
      </c>
      <c r="L34" s="88" t="str">
        <f>IF(FORMULACIÓN!L34="","",FORMULACIÓN!L34)</f>
        <v>Director de Regionalización nivel Sede</v>
      </c>
      <c r="M34" s="210" t="str">
        <f>FORMULACIÓN!M34</f>
        <v>PA</v>
      </c>
      <c r="N34" s="20" t="str">
        <f>IF(FORMULACIÓN!O34="","",FORMULACIÓN!O34)</f>
        <v>Docentes dedicados actividades de la sede regionales</v>
      </c>
      <c r="O34" s="20" t="str">
        <f>IF(FORMULACIÓN!P34="","",FORMULACIÓN!P34)</f>
        <v xml:space="preserve">  N° de Docentes de tiempo completo y medio tiempo dedicados a actividades de sedes regionales</v>
      </c>
      <c r="P34" s="20" t="str">
        <f>IF(FORMULACIÓN!Q34="","",FORMULACIÓN!Q34)</f>
        <v>Semestral</v>
      </c>
      <c r="Q34" s="20" t="str">
        <f>IF(FORMULACIÓN!R34="","",FORMULACIÓN!R34)</f>
        <v>Unidad</v>
      </c>
      <c r="R34" s="20" t="str">
        <f>IF(FORMULACIÓN!S34="","",FORMULACIÓN!S34)</f>
        <v>Arquitectura: 2
Básicas: 5
C. de la Salud: 2
Educación: 4
Ingenieriía:3</v>
      </c>
      <c r="S34" s="20" t="str">
        <f>IF(FORMULACIÓN!T34="","",FORMULACIÓN!T34)</f>
        <v>Promedio</v>
      </c>
      <c r="T34" s="179" t="str">
        <f ca="1">FORMULACIÓN!Y34</f>
        <v>16</v>
      </c>
      <c r="U34" s="20">
        <f>IF(FORMULACIÓN!U34="","",FORMULACIÓN!U34)</f>
        <v>17</v>
      </c>
      <c r="V34" s="21">
        <v>21</v>
      </c>
      <c r="W34" s="21"/>
      <c r="X34" s="21">
        <f ca="1">IFERROR(IF($S34=Lists!$S$2,SUM(SEGUIMIENTO!U34:W34),IF(SEGUIMIENTO!$S34=Lists!$S$3,SUM(SEGUIMIENTO!V34:W34),IF(SEGUIMIENTO!$S34=Lists!$S$4,AVERAGE(SEGUIMIENTO!V34:W34),IF(SEGUIMIENTO!$S34=Lists!$S$5,OFFSET(U34,0,COUNTA(V34:W34)),IF(SEGUIMIENTO!$S34=Lists!$S$6,COUNTIF(V34:W34,"&lt;"&amp;FORMULACIÓN!Y34)/COUNT(SEGUIMIENTO!V34:W34),""))))),"")</f>
        <v>21</v>
      </c>
      <c r="Y34" s="176" t="str">
        <f ca="1">IF($Q34=Lists!$R$3,TEXT(SEGUIMIENTO!X34,"00,00%"),IF(SEGUIMIENTO!X34=0,0,TEXT(SEGUIMIENTO!X34,"##.###")))</f>
        <v>21</v>
      </c>
      <c r="Z34" s="179">
        <f>IF(FORMULACIÓN!N34="X",VLOOKUP(A34,Lists!$C$100:$D$1099,2,FALSE),"")</f>
        <v>0</v>
      </c>
      <c r="AA34" s="181">
        <f ca="1">IF(FORMULACIÓN!N34="X",IF(VALUE(VLOOKUP(A34,Lists!$C$100:$D$1099,2,FALSE))&gt;=SEGUIMIENTO!X34,1,0),2)</f>
        <v>0</v>
      </c>
      <c r="AB34" s="150">
        <f>IFERROR(VALUE(LEFT(#REF!,1)),0)</f>
        <v>0</v>
      </c>
      <c r="AC34" s="149" t="s">
        <v>1492</v>
      </c>
      <c r="AD34" s="129"/>
      <c r="AE34" s="129"/>
      <c r="AF34" s="129"/>
      <c r="AG34"/>
      <c r="AH34" s="139"/>
      <c r="AI34" s="255" t="str">
        <f t="shared" si="9"/>
        <v>Director de Regionalización nivel Sede</v>
      </c>
      <c r="AJ34" s="139" t="str">
        <f t="shared" si="0"/>
        <v>12. Articular la investigación y la extensión a la docencia para la formación integral de estudiantes de programas académico especialmente de las sedes regionales.</v>
      </c>
      <c r="AK34" s="139">
        <f t="shared" ca="1" si="10"/>
        <v>1</v>
      </c>
      <c r="AL34" s="139" t="str">
        <f t="shared" si="1"/>
        <v>L1 - Formación Académica Integral</v>
      </c>
      <c r="AM34" s="139" t="str">
        <f t="shared" si="2"/>
        <v>M3 - Regionalización en contexto</v>
      </c>
      <c r="AN34" s="20" t="str">
        <f t="shared" si="3"/>
        <v>P1 - Programas académicos con calidad y pertinencia regional</v>
      </c>
      <c r="AO34" s="20" t="str">
        <f t="shared" si="4"/>
        <v>Docentes dedicados actividades de la sede regionales</v>
      </c>
      <c r="AP34" s="20" t="str">
        <f t="shared" si="5"/>
        <v xml:space="preserve">  N° de Docentes de tiempo completo y medio tiempo dedicados a actividades de sedes regionales</v>
      </c>
      <c r="AQ34" s="88" t="str">
        <f ca="1">IF(S34=Lists!$S$6,"CUMPLIMIENTO",IF($Q34=Lists!$R$3,TEXT(Y34,"00,00%")&amp;" / "&amp;TEXT(FORMULACIÓN!Y34,"00,00%"),IF(Y34=0,0,TEXT(Y34,"##.###")&amp;" / "&amp;TEXT(FORMULACIÓN!Y34,"##.###"))))</f>
        <v>21 / 16</v>
      </c>
      <c r="AR34" s="133">
        <f ca="1">VALUE(IFERROR(IF(S34=Lists!$S$6,SEGUIMIENTO!Y34,IF((Y34/FORMULACIÓN!Y34)&lt;&gt;0,Y34/FORMULACIÓN!Y34,0)),0))</f>
        <v>1.3125</v>
      </c>
      <c r="AS34" s="89">
        <f t="shared" ca="1" si="11"/>
        <v>0.25</v>
      </c>
      <c r="AT34" s="89">
        <f t="shared" ca="1" si="12"/>
        <v>0.02</v>
      </c>
      <c r="AU34" s="89">
        <f t="shared" ca="1" si="13"/>
        <v>4.0000000000000001E-3</v>
      </c>
      <c r="AV34" s="20" t="str">
        <f t="shared" si="14"/>
        <v xml:space="preserve">LOGROS
C. Salud 2 
Ingenieria 5 
 Arquitectura 2 
 C. Basicas 2 
 Eduación 12 
C. Juridicas 3 
LÍMITES
OBSERVACIÓN
ACCIONES DE FORTALECIMIENTO
</v>
      </c>
      <c r="AW34" s="139"/>
      <c r="CG34" s="140"/>
    </row>
    <row r="35" spans="1:85" s="135" customFormat="1" ht="67.5" hidden="1" customHeight="1">
      <c r="A35" s="20">
        <f>IF(FORMULACIÓN!A35="","",FORMULACIÓN!A35)</f>
        <v>26</v>
      </c>
      <c r="B35" s="20">
        <f>IF(FORMULACIÓN!B35="","",FORMULACIÓN!B35)</f>
        <v>2026</v>
      </c>
      <c r="C35" s="20" t="str">
        <f>IF(FORMULACIÓN!C35="","",FORMULACIÓN!C35)</f>
        <v>L1 - Formación Académica Integral</v>
      </c>
      <c r="D35" s="20" t="str">
        <f>IF(FORMULACIÓN!D35="","",FORMULACIÓN!D35)</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35" s="20" t="str">
        <f>IF(FORMULACIÓN!E35="","",FORMULACIÓN!E35)</f>
        <v xml:space="preserve">13.  Aumentar la formación de la población rural en programas académicos de la Universidad para cerrar la brecha urbano – rural                                                                                                           </v>
      </c>
      <c r="F35" s="20" t="str">
        <f>IF(FORMULACIÓN!F35="","",FORMULACIÓN!F35)</f>
        <v>M3 - Regionalización en contexto</v>
      </c>
      <c r="G35" s="20" t="str">
        <f>IF(FORMULACIÓN!G35="","",FORMULACIÓN!G35)</f>
        <v>Fortalecer los procesos académicos en región para lograr 1200 estudiantes en programas de pregrado y/o postgrado.</v>
      </c>
      <c r="H35" s="20" t="str">
        <f>IF(FORMULACIÓN!H35="","",FORMULACIÓN!H35)</f>
        <v>P2 - Acceso de población rural a programas académicos</v>
      </c>
      <c r="I35" s="88">
        <f>IF(FORMULACIÓN!I35="","",FORMULACIÓN!I35)</f>
        <v>0.04</v>
      </c>
      <c r="J35" s="20" t="str">
        <f>IF(FORMULACIÓN!J35="","",FORMULACIÓN!J35)</f>
        <v>Promover la vinculación de estudiantes a los programas académicos en región</v>
      </c>
      <c r="K35" s="88">
        <f>IF(FORMULACIÓN!K35="","",FORMULACIÓN!K35)</f>
        <v>0.5</v>
      </c>
      <c r="L35" s="88" t="str">
        <f>IF(FORMULACIÓN!L35="","",FORMULACIÓN!L35)</f>
        <v>Director de Regionalización nivel Sede</v>
      </c>
      <c r="M35" s="210" t="str">
        <f>FORMULACIÓN!M35</f>
        <v>PA</v>
      </c>
      <c r="N35" s="20" t="str">
        <f>IF(FORMULACIÓN!O35="","",FORMULACIÓN!O35)</f>
        <v>Estudiantes matriculados en pregrado y postgrado en las sedes regionales</v>
      </c>
      <c r="O35" s="20" t="str">
        <f>IF(FORMULACIÓN!P35="","",FORMULACIÓN!P35)</f>
        <v>Número de estudiantes matriculados en pregrado y postgrado en las sedes regionales</v>
      </c>
      <c r="P35" s="20" t="str">
        <f>IF(FORMULACIÓN!Q35="","",FORMULACIÓN!Q35)</f>
        <v>Semestral</v>
      </c>
      <c r="Q35" s="20" t="str">
        <f>IF(FORMULACIÓN!R35="","",FORMULACIÓN!R35)</f>
        <v>Unidad</v>
      </c>
      <c r="R35" s="20" t="str">
        <f>IF(FORMULACIÓN!S35="","",FORMULACIÓN!S35)</f>
        <v/>
      </c>
      <c r="S35" s="20" t="str">
        <f>IF(FORMULACIÓN!T35="","",FORMULACIÓN!T35)</f>
        <v>Promedio</v>
      </c>
      <c r="T35" s="179" t="str">
        <f ca="1">FORMULACIÓN!Y35</f>
        <v>1.400</v>
      </c>
      <c r="U35" s="20">
        <f>IF(FORMULACIÓN!U35="","",FORMULACIÓN!U35)</f>
        <v>1400</v>
      </c>
      <c r="V35" s="21">
        <v>1927</v>
      </c>
      <c r="W35" s="21"/>
      <c r="X35" s="21">
        <f ca="1">IFERROR(IF($S35=Lists!$S$2,SUM(SEGUIMIENTO!U35:W35),IF(SEGUIMIENTO!$S35=Lists!$S$3,SUM(SEGUIMIENTO!V35:W35),IF(SEGUIMIENTO!$S35=Lists!$S$4,AVERAGE(SEGUIMIENTO!V35:W35),IF(SEGUIMIENTO!$S35=Lists!$S$5,OFFSET(U35,0,COUNTA(V35:W35)),IF(SEGUIMIENTO!$S35=Lists!$S$6,COUNTIF(V35:W35,"&lt;"&amp;FORMULACIÓN!Y35)/COUNT(SEGUIMIENTO!V35:W35),""))))),"")</f>
        <v>1927</v>
      </c>
      <c r="Y35" s="176" t="str">
        <f ca="1">IF($Q35=Lists!$R$3,TEXT(SEGUIMIENTO!X35,"00,00%"),IF(SEGUIMIENTO!X35=0,0,TEXT(SEGUIMIENTO!X35,"##.###")))</f>
        <v>1.927</v>
      </c>
      <c r="Z35" s="179" t="str">
        <f>IF(FORMULACIÓN!N35="X",VLOOKUP(A35,Lists!$C$100:$D$1099,2,FALSE),"")</f>
        <v/>
      </c>
      <c r="AA35" s="181">
        <f>IF(FORMULACIÓN!N35="X",IF(VALUE(VLOOKUP(A35,Lists!$C$100:$D$1099,2,FALSE))&gt;=SEGUIMIENTO!X35,1,0),2)</f>
        <v>2</v>
      </c>
      <c r="AB35" s="150">
        <f>IFERROR(VALUE(LEFT(#REF!,1)),0)</f>
        <v>0</v>
      </c>
      <c r="AC35" s="149" t="s">
        <v>1493</v>
      </c>
      <c r="AD35" s="129"/>
      <c r="AE35" s="129" t="s">
        <v>1494</v>
      </c>
      <c r="AF35" s="129"/>
      <c r="AG35"/>
      <c r="AH35" s="139"/>
      <c r="AI35" s="255" t="str">
        <f t="shared" si="9"/>
        <v>Director de Regionalización nivel Sede</v>
      </c>
      <c r="AJ35" s="139" t="str">
        <f t="shared" si="0"/>
        <v xml:space="preserve">13.  Aumentar la formación de la población rural en programas académicos de la Universidad para cerrar la brecha urbano – rural                                                                                                           </v>
      </c>
      <c r="AK35" s="139">
        <f t="shared" ca="1" si="10"/>
        <v>1</v>
      </c>
      <c r="AL35" s="139" t="str">
        <f t="shared" si="1"/>
        <v>L1 - Formación Académica Integral</v>
      </c>
      <c r="AM35" s="139" t="str">
        <f t="shared" si="2"/>
        <v>M3 - Regionalización en contexto</v>
      </c>
      <c r="AN35" s="20" t="str">
        <f t="shared" si="3"/>
        <v>P2 - Acceso de población rural a programas académicos</v>
      </c>
      <c r="AO35" s="20" t="str">
        <f t="shared" si="4"/>
        <v>Estudiantes matriculados en pregrado y postgrado en las sedes regionales</v>
      </c>
      <c r="AP35" s="20" t="str">
        <f t="shared" si="5"/>
        <v>Número de estudiantes matriculados en pregrado y postgrado en las sedes regionales</v>
      </c>
      <c r="AQ35" s="88" t="str">
        <f ca="1">IF(S35=Lists!$S$6,"CUMPLIMIENTO",IF($Q35=Lists!$R$3,TEXT(Y35,"00,00%")&amp;" / "&amp;TEXT(FORMULACIÓN!Y35,"00,00%"),IF(Y35=0,0,TEXT(Y35,"##.###")&amp;" / "&amp;TEXT(FORMULACIÓN!Y35,"##.###"))))</f>
        <v>1.927 / 1.400</v>
      </c>
      <c r="AR35" s="133">
        <f ca="1">VALUE(IFERROR(IF(S35=Lists!$S$6,SEGUIMIENTO!Y35,IF((Y35/FORMULACIÓN!Y35)&lt;&gt;0,Y35/FORMULACIÓN!Y35,0)),0))</f>
        <v>1.3764285714285713</v>
      </c>
      <c r="AS35" s="89">
        <f t="shared" ca="1" si="11"/>
        <v>0.5</v>
      </c>
      <c r="AT35" s="89">
        <f t="shared" ca="1" si="12"/>
        <v>0.02</v>
      </c>
      <c r="AU35" s="89">
        <f t="shared" ca="1" si="13"/>
        <v>4.0000000000000001E-3</v>
      </c>
      <c r="AV35" s="20" t="str">
        <f t="shared" si="14"/>
        <v xml:space="preserve">LOGROS
Durante el período académico 2026-1, se alcanzó un total de 1.927 estudiantes matriculados en las sedes de Suan y Sabanalarga. La sede Suan registró 797 estudiantes, de los cuales 716 fueron regulares y 81 de Juventudes; mientras que la sede Sabanalarga contó con 1.130 estudiantes matriculados, distribuidos en 821 regulares y 309 de Juventudes. En conjunto, se logró consolidar una matrícula de 1.537 estudiantes regulares y 390 de Juventudes, para un total de 1.927 estudiantes matriculados.
LÍMITES
OBSERVACIÓN
Se incrementaron los programas en las sedes regionales en sede Sabanalarga. Mostrando una tendencia de crecimiento en Sabanalarga y una disminucion en Suan, este ultimo debido a los ciclos culminados.
ACCIONES DE FORTALECIMIENTO
</v>
      </c>
      <c r="AW35" s="139"/>
      <c r="CG35" s="140"/>
    </row>
    <row r="36" spans="1:85" s="135" customFormat="1" ht="67.5" hidden="1" customHeight="1">
      <c r="A36" s="20">
        <f>IF(FORMULACIÓN!A36="","",FORMULACIÓN!A36)</f>
        <v>27</v>
      </c>
      <c r="B36" s="20">
        <f>IF(FORMULACIÓN!B36="","",FORMULACIÓN!B36)</f>
        <v>2026</v>
      </c>
      <c r="C36" s="20" t="str">
        <f>IF(FORMULACIÓN!C36="","",FORMULACIÓN!C36)</f>
        <v>L1 - Formación Académica Integral</v>
      </c>
      <c r="D36" s="20" t="str">
        <f>IF(FORMULACIÓN!D36="","",FORMULACIÓN!D36)</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36" s="20" t="str">
        <f>IF(FORMULACIÓN!E36="","",FORMULACIÓN!E36)</f>
        <v>7. Fortalecer académica y administrativamente los programas para lograr un mayor reconocimiento regional y la acreditación nacional e internacional.</v>
      </c>
      <c r="F36" s="20" t="str">
        <f>IF(FORMULACIÓN!F36="","",FORMULACIÓN!F36)</f>
        <v>M3 - Regionalización en contexto</v>
      </c>
      <c r="G36" s="20" t="str">
        <f>IF(FORMULACIÓN!G36="","",FORMULACIÓN!G36)</f>
        <v xml:space="preserve">Incrementar en un 30% el número de inscritos a programas de  pregrado a través de la visibilización de la oferta académica en la región y departamentos vecinos 
 </v>
      </c>
      <c r="H36" s="20" t="str">
        <f>IF(FORMULACIÓN!H36="","",FORMULACIÓN!H36)</f>
        <v>P2 - Acceso de población rural a programas académicos</v>
      </c>
      <c r="I36" s="88">
        <f>IF(FORMULACIÓN!I36="","",FORMULACIÓN!I36)</f>
        <v>0.04</v>
      </c>
      <c r="J36" s="20" t="str">
        <f>IF(FORMULACIÓN!J36="","",FORMULACIÓN!J36)</f>
        <v xml:space="preserve">Levar la oferta académica a  los diferentes municipios de la región,  ferias de orientación ocupacional  que realiza el MEN y alcaldes </v>
      </c>
      <c r="K36" s="88">
        <f>IF(FORMULACIÓN!K36="","",FORMULACIÓN!K36)</f>
        <v>0.5</v>
      </c>
      <c r="L36" s="88" t="str">
        <f>IF(FORMULACIÓN!L36="","",FORMULACIÓN!L36)</f>
        <v>Jefe del Departamento de Admisiones y Registro</v>
      </c>
      <c r="M36" s="210" t="str">
        <f>FORMULACIÓN!M36</f>
        <v>PA</v>
      </c>
      <c r="N36" s="20" t="str">
        <f>IF(FORMULACIÓN!O36="","",FORMULACIÓN!O36)</f>
        <v xml:space="preserve">Tasa de crecimiento anual del número de aspirantes inscritos provenientes de municipios o  regiones de todo el territorio Nacional </v>
      </c>
      <c r="O36" s="20" t="str">
        <f>IF(FORMULACIÓN!P36="","",FORMULACIÓN!P36)</f>
        <v>Tasa de Crecimiento Anual (%)=(Número de Aspirantes Año Anterior - Número de Aspirantes Año Actual / Número de Aspirantes Año Anterior)×100</v>
      </c>
      <c r="P36" s="20" t="str">
        <f>IF(FORMULACIÓN!Q36="","",FORMULACIÓN!Q36)</f>
        <v>Anual</v>
      </c>
      <c r="Q36" s="20" t="str">
        <f>IF(FORMULACIÓN!R36="","",FORMULACIÓN!R36)</f>
        <v>Porcentaje</v>
      </c>
      <c r="R36" s="20" t="str">
        <f>IF(FORMULACIÓN!S36="","",FORMULACIÓN!S36)</f>
        <v/>
      </c>
      <c r="S36" s="20" t="str">
        <f>IF(FORMULACIÓN!T36="","",FORMULACIÓN!T36)</f>
        <v>Nuevo gestionado durante la vigencia</v>
      </c>
      <c r="T36" s="179" t="str">
        <f ca="1">FORMULACIÓN!Y36</f>
        <v>50,00%</v>
      </c>
      <c r="U36" s="88">
        <f>IF(FORMULACIÓN!U36="","",FORMULACIÓN!U36)</f>
        <v>0.5</v>
      </c>
      <c r="V36" s="96">
        <v>0.27</v>
      </c>
      <c r="W36" s="21"/>
      <c r="X36" s="21">
        <f ca="1">IFERROR(IF($S36=Lists!$S$2,SUM(SEGUIMIENTO!U36:W36),IF(SEGUIMIENTO!$S36=Lists!$S$3,SUM(SEGUIMIENTO!V36:W36),IF(SEGUIMIENTO!$S36=Lists!$S$4,AVERAGE(SEGUIMIENTO!V36:W36),IF(SEGUIMIENTO!$S36=Lists!$S$5,OFFSET(U36,0,COUNTA(V36:W36)),IF(SEGUIMIENTO!$S36=Lists!$S$6,COUNTIF(V36:W36,"&lt;"&amp;FORMULACIÓN!Y36)/COUNT(SEGUIMIENTO!V36:W36),""))))),"")</f>
        <v>0.27</v>
      </c>
      <c r="Y36" s="176" t="str">
        <f ca="1">IF($Q36=Lists!$R$3,TEXT(SEGUIMIENTO!X36,"00,00%"),IF(SEGUIMIENTO!X36=0,0,TEXT(SEGUIMIENTO!X36,"##.###")))</f>
        <v>27,00%</v>
      </c>
      <c r="Z36" s="179" t="str">
        <f>IF(FORMULACIÓN!N36="X",VLOOKUP(A36,Lists!$C$100:$D$1099,2,FALSE),"")</f>
        <v/>
      </c>
      <c r="AA36" s="181">
        <f>IF(FORMULACIÓN!N36="X",IF(VALUE(VLOOKUP(A36,Lists!$C$100:$D$1099,2,FALSE))&gt;=SEGUIMIENTO!X36,1,0),2)</f>
        <v>2</v>
      </c>
      <c r="AB36" s="150">
        <f>IFERROR(VALUE(LEFT(#REF!,1)),0)</f>
        <v>0</v>
      </c>
      <c r="AC36" s="129" t="s">
        <v>1495</v>
      </c>
      <c r="AD36" s="129"/>
      <c r="AE36" s="129"/>
      <c r="AF36" s="129"/>
      <c r="AG36"/>
      <c r="AH36" s="139"/>
      <c r="AI36" s="255" t="str">
        <f t="shared" si="9"/>
        <v>Jefe del Departamento de Admisiones y Registro</v>
      </c>
      <c r="AJ36" s="139" t="str">
        <f t="shared" si="0"/>
        <v>7. Fortalecer académica y administrativamente los programas para lograr un mayor reconocimiento regional y la acreditación nacional e internacional.</v>
      </c>
      <c r="AK36" s="139">
        <f t="shared" ca="1" si="10"/>
        <v>0</v>
      </c>
      <c r="AL36" s="139" t="str">
        <f t="shared" si="1"/>
        <v>L1 - Formación Académica Integral</v>
      </c>
      <c r="AM36" s="139" t="str">
        <f t="shared" si="2"/>
        <v>M3 - Regionalización en contexto</v>
      </c>
      <c r="AN36" s="20" t="str">
        <f t="shared" si="3"/>
        <v>P2 - Acceso de población rural a programas académicos</v>
      </c>
      <c r="AO36" s="20" t="str">
        <f t="shared" si="4"/>
        <v xml:space="preserve">Tasa de crecimiento anual del número de aspirantes inscritos provenientes de municipios o  regiones de todo el territorio Nacional </v>
      </c>
      <c r="AP36" s="20" t="str">
        <f t="shared" si="5"/>
        <v>Tasa de Crecimiento Anual (%)=(Número de Aspirantes Año Anterior - Número de Aspirantes Año Actual / Número de Aspirantes Año Anterior)×100</v>
      </c>
      <c r="AQ36" s="88" t="str">
        <f ca="1">IF(S36=Lists!$S$6,"CUMPLIMIENTO",IF($Q36=Lists!$R$3,TEXT(Y36,"00,00%")&amp;" / "&amp;TEXT(FORMULACIÓN!Y36,"00,00%"),IF(Y36=0,0,TEXT(Y36,"##.###")&amp;" / "&amp;TEXT(FORMULACIÓN!Y36,"##.###"))))</f>
        <v>27,00% / 50,00%</v>
      </c>
      <c r="AR36" s="133">
        <f ca="1">VALUE(IFERROR(IF(S36=Lists!$S$6,SEGUIMIENTO!Y36,IF((Y36/FORMULACIÓN!Y36)&lt;&gt;0,Y36/FORMULACIÓN!Y36,0)),0))</f>
        <v>0.54</v>
      </c>
      <c r="AS36" s="89">
        <f t="shared" ca="1" si="11"/>
        <v>0.27</v>
      </c>
      <c r="AT36" s="89">
        <f t="shared" ca="1" si="12"/>
        <v>1.0800000000000001E-2</v>
      </c>
      <c r="AU36" s="89">
        <f t="shared" ca="1" si="13"/>
        <v>2.16E-3</v>
      </c>
      <c r="AV36" s="20" t="str">
        <f t="shared" si="14"/>
        <v xml:space="preserve">LOGROS
Nos permiten reportan un cumplimiento del 27%, se ha proyectado  aumentar los inscritos en un 30%, 
LÍMITES
OBSERVACIÓN
ACCIONES DE FORTALECIMIENTO
</v>
      </c>
      <c r="AW36" s="139"/>
      <c r="CG36" s="140"/>
    </row>
    <row r="37" spans="1:85" s="135" customFormat="1" ht="174" hidden="1" customHeight="1">
      <c r="A37" s="20">
        <f>IF(FORMULACIÓN!A37="","",FORMULACIÓN!A37)</f>
        <v>28</v>
      </c>
      <c r="B37" s="20">
        <f>IF(FORMULACIÓN!B37="","",FORMULACIÓN!B37)</f>
        <v>2026</v>
      </c>
      <c r="C37" s="20" t="str">
        <f>IF(FORMULACIÓN!C37="","",FORMULACIÓN!C37)</f>
        <v>L1 - Formación Académica Integral</v>
      </c>
      <c r="D37" s="20" t="str">
        <f>IF(FORMULACIÓN!D37="","",FORMULACIÓN!D37)</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37" s="20" t="str">
        <f>IF(FORMULACIÓN!E37="","",FORMULACIÓN!E37)</f>
        <v>12. Articular la investigación y la extensión a la docencia para la formación integral de estudiantes de programas académico especialmente de las sedes regionales.</v>
      </c>
      <c r="F37" s="20" t="str">
        <f>IF(FORMULACIÓN!F37="","",FORMULACIÓN!F37)</f>
        <v>M3 - Regionalización en contexto</v>
      </c>
      <c r="G37" s="20" t="str">
        <f>IF(FORMULACIÓN!G37="","",FORMULACIÓN!G37)</f>
        <v>Impulsar el desarrollo regional a través de mínimo 40 convenios y/o venta de servicio,  que propendan entre otros aspectos a la formación académica en región y al mejoramiento de los resultados de las pruebas Saber 11 de las instituciones educativas de la región.</v>
      </c>
      <c r="H37" s="20" t="str">
        <f>IF(FORMULACIÓN!H37="","",FORMULACIÓN!H37)</f>
        <v>P3 - Articulación de la docencia con la investigación y extensión en región</v>
      </c>
      <c r="I37" s="88">
        <f>IF(FORMULACIÓN!I37="","",FORMULACIÓN!I37)</f>
        <v>0.05</v>
      </c>
      <c r="J37" s="20" t="str">
        <f>IF(FORMULACIÓN!J37="","",FORMULACIÓN!J37)</f>
        <v>Gestionar convenios  con los entes territoriales y/o empresas para apoyar la formación académica en región</v>
      </c>
      <c r="K37" s="88">
        <f>IF(FORMULACIÓN!K37="","",FORMULACIÓN!K37)</f>
        <v>0.5</v>
      </c>
      <c r="L37" s="88" t="str">
        <f>IF(FORMULACIÓN!L37="","",FORMULACIÓN!L37)</f>
        <v>Director de Regionalización nivel Sede</v>
      </c>
      <c r="M37" s="210" t="str">
        <f>FORMULACIÓN!M37</f>
        <v>PDI</v>
      </c>
      <c r="N37" s="20" t="str">
        <f>IF(FORMULACIÓN!O37="","",FORMULACIÓN!O37)</f>
        <v>Convenios para apoyar la formación académica en región</v>
      </c>
      <c r="O37" s="20" t="str">
        <f>IF(FORMULACIÓN!P37="","",FORMULACIÓN!P37)</f>
        <v xml:space="preserve">Número de convenios activos con los entes territoriales y/o empresas para apoyar la formación académica en región (pasantías, prácticas académicas, movilidad, laboratorios prestados o en comodato) </v>
      </c>
      <c r="P37" s="20" t="str">
        <f>IF(FORMULACIÓN!Q37="","",FORMULACIÓN!Q37)</f>
        <v>Anual</v>
      </c>
      <c r="Q37" s="20" t="str">
        <f>IF(FORMULACIÓN!R37="","",FORMULACIÓN!R37)</f>
        <v>Unidad</v>
      </c>
      <c r="R37" s="20" t="str">
        <f>IF(FORMULACIÓN!S37="","",FORMULACIÓN!S37)</f>
        <v xml:space="preserve">Arquitectura 2
C básicas : 2
C. de la Salud: 3
Educación: 2
Ingeniería 1
Se refiere a todos los convenios independiente a la fecha de firma, pero que se encuentren activos
</v>
      </c>
      <c r="S37" s="20" t="str">
        <f>IF(FORMULACIÓN!T37="","",FORMULACIÓN!T37)</f>
        <v>Nuevo gestionado durante la vigencia</v>
      </c>
      <c r="T37" s="179" t="str">
        <f ca="1">FORMULACIÓN!Y37</f>
        <v>10</v>
      </c>
      <c r="U37" s="20">
        <f>IF(FORMULACIÓN!U37="","",FORMULACIÓN!U37)</f>
        <v>17</v>
      </c>
      <c r="V37" s="21">
        <v>1</v>
      </c>
      <c r="W37" s="21"/>
      <c r="X37" s="21">
        <f ca="1">IFERROR(IF($S37=Lists!$S$2,SUM(SEGUIMIENTO!U37:W37),IF(SEGUIMIENTO!$S37=Lists!$S$3,SUM(SEGUIMIENTO!V37:W37),IF(SEGUIMIENTO!$S37=Lists!$S$4,AVERAGE(SEGUIMIENTO!V37:W37),IF(SEGUIMIENTO!$S37=Lists!$S$5,OFFSET(U37,0,COUNTA(V37:W37)),IF(SEGUIMIENTO!$S37=Lists!$S$6,COUNTIF(V37:W37,"&lt;"&amp;FORMULACIÓN!Y37)/COUNT(SEGUIMIENTO!V37:W37),""))))),"")</f>
        <v>1</v>
      </c>
      <c r="Y37" s="176" t="str">
        <f ca="1">IF($Q37=Lists!$R$3,TEXT(SEGUIMIENTO!X37,"00,00%"),IF(SEGUIMIENTO!X37=0,0,TEXT(SEGUIMIENTO!X37,"##.###")))</f>
        <v>1</v>
      </c>
      <c r="Z37" s="179">
        <f>IF(FORMULACIÓN!N37="X",VLOOKUP(A37,Lists!$C$100:$D$1099,2,FALSE),"")</f>
        <v>0</v>
      </c>
      <c r="AA37" s="181">
        <f ca="1">IF(FORMULACIÓN!N37="X",IF(VALUE(VLOOKUP(A37,Lists!$C$100:$D$1099,2,FALSE))&gt;=SEGUIMIENTO!X37,1,0),2)</f>
        <v>0</v>
      </c>
      <c r="AB37" s="150">
        <f>IFERROR(VALUE(LEFT(#REF!,1)),0)</f>
        <v>0</v>
      </c>
      <c r="AC37" s="295" t="s">
        <v>1637</v>
      </c>
      <c r="AD37" s="129"/>
      <c r="AE37" s="129" t="s">
        <v>1496</v>
      </c>
      <c r="AF37" s="129"/>
      <c r="AG37"/>
      <c r="AH37" s="139"/>
      <c r="AI37" s="255" t="str">
        <f t="shared" si="9"/>
        <v>Director de Regionalización nivel Sede</v>
      </c>
      <c r="AJ37" s="139" t="str">
        <f t="shared" si="0"/>
        <v>12. Articular la investigación y la extensión a la docencia para la formación integral de estudiantes de programas académico especialmente de las sedes regionales.</v>
      </c>
      <c r="AK37" s="139">
        <f t="shared" ca="1" si="10"/>
        <v>0</v>
      </c>
      <c r="AL37" s="139" t="str">
        <f t="shared" si="1"/>
        <v>L1 - Formación Académica Integral</v>
      </c>
      <c r="AM37" s="139" t="str">
        <f t="shared" si="2"/>
        <v>M3 - Regionalización en contexto</v>
      </c>
      <c r="AN37" s="20" t="str">
        <f t="shared" si="3"/>
        <v>P3 - Articulación de la docencia con la investigación y extensión en región</v>
      </c>
      <c r="AO37" s="20" t="str">
        <f t="shared" si="4"/>
        <v>Convenios para apoyar la formación académica en región</v>
      </c>
      <c r="AP37" s="20" t="str">
        <f t="shared" si="5"/>
        <v xml:space="preserve">Número de convenios activos con los entes territoriales y/o empresas para apoyar la formación académica en región (pasantías, prácticas académicas, movilidad, laboratorios prestados o en comodato) </v>
      </c>
      <c r="AQ37" s="88" t="str">
        <f ca="1">IF(S37=Lists!$S$6,"CUMPLIMIENTO",IF($Q37=Lists!$R$3,TEXT(Y37,"00,00%")&amp;" / "&amp;TEXT(FORMULACIÓN!Y37,"00,00%"),IF(Y37=0,0,TEXT(Y37,"##.###")&amp;" / "&amp;TEXT(FORMULACIÓN!Y37,"##.###"))))</f>
        <v>1 / 10</v>
      </c>
      <c r="AR37" s="133">
        <f ca="1">VALUE(IFERROR(IF(S37=Lists!$S$6,SEGUIMIENTO!Y37,IF((Y37/FORMULACIÓN!Y37)&lt;&gt;0,Y37/FORMULACIÓN!Y37,0)),0))</f>
        <v>0.1</v>
      </c>
      <c r="AS37" s="89">
        <f t="shared" ca="1" si="11"/>
        <v>0.05</v>
      </c>
      <c r="AT37" s="89">
        <f t="shared" ca="1" si="12"/>
        <v>2.5000000000000005E-3</v>
      </c>
      <c r="AU37" s="89">
        <f t="shared" ca="1" si="13"/>
        <v>5.0000000000000012E-4</v>
      </c>
      <c r="AV37" s="20" t="str">
        <f t="shared" si="14"/>
        <v xml:space="preserve">LOGROS
Convenio con vida nueva, firmado en el 2025 y se encuentra activo
LÍMITES
OBSERVACIÓN
Convenios activos, este semestre no se adjudico ningun convenio por Ley de garantias. Sin embargo, hay 5 en revision con instituciones educativas de los municipios correspondientes,.
ACCIONES DE FORTALECIMIENTO
</v>
      </c>
      <c r="AW37" s="139"/>
      <c r="CG37" s="140"/>
    </row>
    <row r="38" spans="1:85" s="135" customFormat="1" ht="67.5" hidden="1" customHeight="1">
      <c r="A38" s="20">
        <f>IF(FORMULACIÓN!A38="","",FORMULACIÓN!A38)</f>
        <v>29</v>
      </c>
      <c r="B38" s="20">
        <f>IF(FORMULACIÓN!B38="","",FORMULACIÓN!B38)</f>
        <v>2026</v>
      </c>
      <c r="C38" s="20" t="str">
        <f>IF(FORMULACIÓN!C38="","",FORMULACIÓN!C38)</f>
        <v>L1 - Formación Académica Integral</v>
      </c>
      <c r="D38" s="20" t="str">
        <f>IF(FORMULACIÓN!D38="","",FORMULACIÓN!D38)</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38" s="20" t="str">
        <f>IF(FORMULACIÓN!E38="","",FORMULACIÓN!E38)</f>
        <v>12. Articular la investigación y la extensión a la docencia para la formación integral de estudiantes de programas académico especialmente de las sedes regionales.</v>
      </c>
      <c r="F38" s="20" t="str">
        <f>IF(FORMULACIÓN!F38="","",FORMULACIÓN!F38)</f>
        <v>M3 - Regionalización en contexto</v>
      </c>
      <c r="G38" s="20" t="str">
        <f>IF(FORMULACIÓN!G38="","",FORMULACIÓN!G38)</f>
        <v>Fomentar la formación práctica en investigación para lograr al menos 125 estudiantes vinculados a semilleros de investigación</v>
      </c>
      <c r="H38" s="20" t="str">
        <f>IF(FORMULACIÓN!H38="","",FORMULACIÓN!H38)</f>
        <v>P3 - Articulación de la docencia con la investigación y extensión en región</v>
      </c>
      <c r="I38" s="88">
        <f>IF(FORMULACIÓN!I38="","",FORMULACIÓN!I38)</f>
        <v>0.05</v>
      </c>
      <c r="J38" s="20" t="str">
        <f>IF(FORMULACIÓN!J38="","",FORMULACIÓN!J38)</f>
        <v>Articular con la Vicerrectoría de Investigación, Extensión y Proyección Social para el desarrollo de actividades en región de formación investigativa y proyección social región</v>
      </c>
      <c r="K38" s="88">
        <f>IF(FORMULACIÓN!K38="","",FORMULACIÓN!K38)</f>
        <v>0.5</v>
      </c>
      <c r="L38" s="88" t="str">
        <f>IF(FORMULACIÓN!L38="","",FORMULACIÓN!L38)</f>
        <v>Director de Regionalización nivel Sede</v>
      </c>
      <c r="M38" s="210" t="str">
        <f>FORMULACIÓN!M38</f>
        <v>PA</v>
      </c>
      <c r="N38" s="20" t="str">
        <f>IF(FORMULACIÓN!O38="","",FORMULACIÓN!O38)</f>
        <v xml:space="preserve">Estudiantes con formación práctica en investigación </v>
      </c>
      <c r="O38" s="20" t="str">
        <f>IF(FORMULACIÓN!P38="","",FORMULACIÓN!P38)</f>
        <v xml:space="preserve">Número de estudiantes de la sede regional vinculados a Semilleros de Investigación </v>
      </c>
      <c r="P38" s="20" t="str">
        <f>IF(FORMULACIÓN!Q38="","",FORMULACIÓN!Q38)</f>
        <v>Anual</v>
      </c>
      <c r="Q38" s="20" t="str">
        <f>IF(FORMULACIÓN!R38="","",FORMULACIÓN!R38)</f>
        <v>Unidad</v>
      </c>
      <c r="R38" s="20" t="str">
        <f>IF(FORMULACIÓN!S38="","",FORMULACIÓN!S38)</f>
        <v xml:space="preserve">Arquitectura: 20
C básicas : 6
C. de la Salud: 10
Educación: 30
Ingeniería: 15
Jurídica
</v>
      </c>
      <c r="S38" s="20" t="str">
        <f>IF(FORMULACIÓN!T38="","",FORMULACIÓN!T38)</f>
        <v>Promedio</v>
      </c>
      <c r="T38" s="267" t="str">
        <f ca="1">FORMULACIÓN!Y38</f>
        <v>81</v>
      </c>
      <c r="U38" s="279">
        <f>IF(FORMULACIÓN!U38="","",FORMULACIÓN!U38)</f>
        <v>66</v>
      </c>
      <c r="V38" s="21">
        <v>69</v>
      </c>
      <c r="W38" s="96"/>
      <c r="X38" s="21">
        <f ca="1">IFERROR(IF($S38=Lists!$S$2,SUM(SEGUIMIENTO!U38:W38),IF(SEGUIMIENTO!$S38=Lists!$S$3,SUM(SEGUIMIENTO!V38:W38),IF(SEGUIMIENTO!$S38=Lists!$S$4,AVERAGE(SEGUIMIENTO!V38:W38),IF(SEGUIMIENTO!$S38=Lists!$S$5,OFFSET(U38,0,COUNTA(V38:W38)),IF(SEGUIMIENTO!$S38=Lists!$S$6,COUNTIF(V38:W38,"&lt;"&amp;FORMULACIÓN!Y38)/COUNT(SEGUIMIENTO!V38:W38),""))))),"")</f>
        <v>69</v>
      </c>
      <c r="Y38" s="176" t="str">
        <f ca="1">IF($Q38=Lists!$R$3,TEXT(SEGUIMIENTO!X38,"00,00%"),IF(SEGUIMIENTO!X38=0,0,TEXT(SEGUIMIENTO!X38,"##.###")))</f>
        <v>69</v>
      </c>
      <c r="Z38" s="179">
        <f>IF(FORMULACIÓN!N38="X",VLOOKUP(A38,Lists!$C$100:$D$1099,2,FALSE),"")</f>
        <v>0</v>
      </c>
      <c r="AA38" s="181">
        <f ca="1">IF(FORMULACIÓN!N38="X",IF(VALUE(VLOOKUP(A38,Lists!$C$100:$D$1099,2,FALSE))&gt;=SEGUIMIENTO!X38,1,0),2)</f>
        <v>0</v>
      </c>
      <c r="AB38" s="150">
        <f>IFERROR(VALUE(LEFT(#REF!,1)),0)</f>
        <v>0</v>
      </c>
      <c r="AC38" s="149" t="s">
        <v>1497</v>
      </c>
      <c r="AD38" s="129"/>
      <c r="AE38" s="129" t="s">
        <v>1498</v>
      </c>
      <c r="AF38" s="129"/>
      <c r="AG38"/>
      <c r="AH38" s="139"/>
      <c r="AI38" s="255" t="str">
        <f t="shared" si="9"/>
        <v>Director de Regionalización nivel Sede</v>
      </c>
      <c r="AJ38" s="139" t="str">
        <f t="shared" si="0"/>
        <v>12. Articular la investigación y la extensión a la docencia para la formación integral de estudiantes de programas académico especialmente de las sedes regionales.</v>
      </c>
      <c r="AK38" s="139">
        <f t="shared" ca="1" si="10"/>
        <v>1</v>
      </c>
      <c r="AL38" s="139" t="str">
        <f t="shared" si="1"/>
        <v>L1 - Formación Académica Integral</v>
      </c>
      <c r="AM38" s="139" t="str">
        <f t="shared" si="2"/>
        <v>M3 - Regionalización en contexto</v>
      </c>
      <c r="AN38" s="20" t="str">
        <f t="shared" si="3"/>
        <v>P3 - Articulación de la docencia con la investigación y extensión en región</v>
      </c>
      <c r="AO38" s="20" t="str">
        <f t="shared" si="4"/>
        <v xml:space="preserve">Estudiantes con formación práctica en investigación </v>
      </c>
      <c r="AP38" s="20" t="str">
        <f t="shared" si="5"/>
        <v xml:space="preserve">Número de estudiantes de la sede regional vinculados a Semilleros de Investigación </v>
      </c>
      <c r="AQ38" s="88" t="str">
        <f ca="1">IF(S38=Lists!$S$6,"CUMPLIMIENTO",IF($Q38=Lists!$R$3,TEXT(Y38,"00,00%")&amp;" / "&amp;TEXT(FORMULACIÓN!Y38,"00,00%"),IF(Y38=0,0,TEXT(Y38,"##.###")&amp;" / "&amp;TEXT(FORMULACIÓN!Y38,"##.###"))))</f>
        <v>69 / 81</v>
      </c>
      <c r="AR38" s="133">
        <f ca="1">VALUE(IFERROR(IF(S38=Lists!$S$6,SEGUIMIENTO!Y38,IF((Y38/FORMULACIÓN!Y38)&lt;&gt;0,Y38/FORMULACIÓN!Y38,0)),0))</f>
        <v>0.85185185185185186</v>
      </c>
      <c r="AS38" s="89">
        <f t="shared" ca="1" si="11"/>
        <v>0.42592592592592593</v>
      </c>
      <c r="AT38" s="89">
        <f t="shared" ca="1" si="12"/>
        <v>2.1296296296296299E-2</v>
      </c>
      <c r="AU38" s="89">
        <f t="shared" ca="1" si="13"/>
        <v>4.2592592592592604E-3</v>
      </c>
      <c r="AV38" s="20" t="str">
        <f t="shared" si="14"/>
        <v xml:space="preserve">LOGROS
C. Salud 6 
 Ingenieria 25 
Arquitectura 24 
C. Basicas 6  
Eduación 8 
LÍMITES
OBSERVACIÓN
Falta los datos de los semilleros de los programas Lic infantil, Lic Matematicas de suan y Sabanalarga. Urbanismos de Sabanalarga e Ing.  Agronegocios de Suan.
ACCIONES DE FORTALECIMIENTO
</v>
      </c>
      <c r="AW38" s="139"/>
      <c r="CG38" s="140"/>
    </row>
    <row r="39" spans="1:85" s="135" customFormat="1" ht="67.5" hidden="1" customHeight="1">
      <c r="A39" s="20">
        <f>IF(FORMULACIÓN!A39="","",FORMULACIÓN!A39)</f>
        <v>30</v>
      </c>
      <c r="B39" s="20">
        <f>IF(FORMULACIÓN!B39="","",FORMULACIÓN!B39)</f>
        <v>2026</v>
      </c>
      <c r="C39" s="20" t="str">
        <f>IF(FORMULACIÓN!C39="","",FORMULACIÓN!C39)</f>
        <v>L1 - Formación Académica Integral</v>
      </c>
      <c r="D39" s="20" t="str">
        <f>IF(FORMULACIÓN!D39="","",FORMULACIÓN!D39)</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39" s="20" t="str">
        <f>IF(FORMULACIÓN!E39="","",FORMULACIÓN!E39)</f>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v>
      </c>
      <c r="F39" s="20" t="str">
        <f>IF(FORMULACIÓN!F39="","",FORMULACIÓN!F39)</f>
        <v>M4 - Procesos académicos inclusivos e interculturales</v>
      </c>
      <c r="G39" s="20" t="str">
        <f>IF(FORMULACIÓN!G39="","",FORMULACIÓN!G39)</f>
        <v>Diseñar, aprobar e implementar la Política de Educación inclusiva e intercultural.</v>
      </c>
      <c r="H39" s="20" t="str">
        <f>IF(FORMULACIÓN!H39="","",FORMULACIÓN!H39)</f>
        <v>P1 - Política de Educación Inclusiva e Intercultural</v>
      </c>
      <c r="I39" s="88">
        <f>IF(FORMULACIÓN!I39="","",FORMULACIÓN!I39)</f>
        <v>0.03</v>
      </c>
      <c r="J39" s="20" t="str">
        <f>IF(FORMULACIÓN!J39="","",FORMULACIÓN!J39)</f>
        <v>Gestionar aprobación de la politica de Educación Inclusiva Intercultural de la UA</v>
      </c>
      <c r="K39" s="88">
        <f>IF(FORMULACIÓN!K39="","",FORMULACIÓN!K39)</f>
        <v>1</v>
      </c>
      <c r="L39" s="88" t="str">
        <f>IF(FORMULACIÓN!L39="","",FORMULACIÓN!L39)</f>
        <v>Vicerrector De Docencia</v>
      </c>
      <c r="M39" s="210" t="str">
        <f>FORMULACIÓN!M39</f>
        <v>PDI-PA</v>
      </c>
      <c r="N39" s="20" t="str">
        <f>IF(FORMULACIÓN!O39="","",FORMULACIÓN!O39)</f>
        <v>Gestión de aprobación de la política de Educación Inclusiva Intercultural de la UA</v>
      </c>
      <c r="O39" s="20" t="str">
        <f>IF(FORMULACIÓN!P39="","",FORMULACIÓN!P39)</f>
        <v>Acto Administrativo de aprobación de la política de Educación Inclusiva Intercultural de la UA por el Consejo Superior</v>
      </c>
      <c r="P39" s="20" t="str">
        <f>IF(FORMULACIÓN!Q39="","",FORMULACIÓN!Q39)</f>
        <v>Semestral</v>
      </c>
      <c r="Q39" s="20" t="str">
        <f>IF(FORMULACIÓN!R39="","",FORMULACIÓN!R39)</f>
        <v>Unidad</v>
      </c>
      <c r="R39" s="20" t="str">
        <f>IF(FORMULACIÓN!S39="","",FORMULACIÓN!S39)</f>
        <v>acuerdo superior</v>
      </c>
      <c r="S39" s="20" t="str">
        <f>IF(FORMULACIÓN!T39="","",FORMULACIÓN!T39)</f>
        <v>Nuevo gestionado durante la vigencia</v>
      </c>
      <c r="T39" s="179" t="str">
        <f ca="1">FORMULACIÓN!Y39</f>
        <v>1</v>
      </c>
      <c r="U39" s="20">
        <f>IF(FORMULACIÓN!U39="","",FORMULACIÓN!U39)</f>
        <v>0</v>
      </c>
      <c r="V39" s="21">
        <v>0</v>
      </c>
      <c r="W39" s="21"/>
      <c r="X39" s="21">
        <f ca="1">IFERROR(IF($S39=Lists!$S$2,SUM(SEGUIMIENTO!U39:W39),IF(SEGUIMIENTO!$S39=Lists!$S$3,SUM(SEGUIMIENTO!V39:W39),IF(SEGUIMIENTO!$S39=Lists!$S$4,AVERAGE(SEGUIMIENTO!V39:W39),IF(SEGUIMIENTO!$S39=Lists!$S$5,OFFSET(U39,0,COUNTA(V39:W39)),IF(SEGUIMIENTO!$S39=Lists!$S$6,COUNTIF(V39:W39,"&lt;"&amp;FORMULACIÓN!Y39)/COUNT(SEGUIMIENTO!V39:W39),""))))),"")</f>
        <v>0</v>
      </c>
      <c r="Y39" s="176">
        <f ca="1">IF($Q39=Lists!$R$3,TEXT(SEGUIMIENTO!X39,"00,00%"),IF(SEGUIMIENTO!X39=0,0,TEXT(SEGUIMIENTO!X39,"##.###")))</f>
        <v>0</v>
      </c>
      <c r="Z39" s="179" t="str">
        <f>IF(FORMULACIÓN!N39="X",VLOOKUP(A39,Lists!$C$100:$D$1099,2,FALSE),"")</f>
        <v/>
      </c>
      <c r="AA39" s="181">
        <f>IF(FORMULACIÓN!N39="X",IF(VALUE(VLOOKUP(A39,Lists!$C$100:$D$1099,2,FALSE))&gt;=SEGUIMIENTO!X39,1,0),2)</f>
        <v>2</v>
      </c>
      <c r="AB39" s="150">
        <f>IFERROR(VALUE(LEFT(#REF!,1)),0)</f>
        <v>0</v>
      </c>
      <c r="AC39" s="149" t="s">
        <v>1499</v>
      </c>
      <c r="AD39" s="129" t="s">
        <v>1500</v>
      </c>
      <c r="AE39" s="129" t="s">
        <v>1501</v>
      </c>
      <c r="AF39" s="129"/>
      <c r="AG39"/>
      <c r="AH39" s="139"/>
      <c r="AI39" s="255" t="str">
        <f t="shared" si="9"/>
        <v>Vicerrector De Docencia</v>
      </c>
      <c r="AJ39" s="139" t="str">
        <f t="shared" si="0"/>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v>
      </c>
      <c r="AK39" s="139">
        <f t="shared" ca="1" si="10"/>
        <v>0</v>
      </c>
      <c r="AL39" s="139" t="str">
        <f t="shared" si="1"/>
        <v>L1 - Formación Académica Integral</v>
      </c>
      <c r="AM39" s="139" t="str">
        <f t="shared" si="2"/>
        <v>M4 - Procesos académicos inclusivos e interculturales</v>
      </c>
      <c r="AN39" s="20" t="str">
        <f t="shared" si="3"/>
        <v>P1 - Política de Educación Inclusiva e Intercultural</v>
      </c>
      <c r="AO39" s="20" t="str">
        <f t="shared" si="4"/>
        <v>Gestión de aprobación de la política de Educación Inclusiva Intercultural de la UA</v>
      </c>
      <c r="AP39" s="20" t="str">
        <f t="shared" si="5"/>
        <v>Acto Administrativo de aprobación de la política de Educación Inclusiva Intercultural de la UA por el Consejo Superior</v>
      </c>
      <c r="AQ39" s="88">
        <f ca="1">IF(S39=Lists!$S$6,"CUMPLIMIENTO",IF($Q39=Lists!$R$3,TEXT(Y39,"00,00%")&amp;" / "&amp;TEXT(FORMULACIÓN!Y39,"00,00%"),IF(Y39=0,0,TEXT(Y39,"##.###")&amp;" / "&amp;TEXT(FORMULACIÓN!Y39,"##.###"))))</f>
        <v>0</v>
      </c>
      <c r="AR39" s="133">
        <f ca="1">VALUE(IFERROR(IF(S39=Lists!$S$6,SEGUIMIENTO!Y39,IF((Y39/FORMULACIÓN!Y39)&lt;&gt;0,Y39/FORMULACIÓN!Y39,0)),0))</f>
        <v>0</v>
      </c>
      <c r="AS39" s="89">
        <f t="shared" ca="1" si="11"/>
        <v>0</v>
      </c>
      <c r="AT39" s="89">
        <f t="shared" ca="1" si="12"/>
        <v>0</v>
      </c>
      <c r="AU39" s="89">
        <f t="shared" ca="1" si="13"/>
        <v>0</v>
      </c>
      <c r="AV39" s="20" t="str">
        <f t="shared" si="14"/>
        <v xml:space="preserve">LOGROS
La politica y todos sus insumos se encuentran listos para revisiòn y visto final del actual vicerrector de docencia, para su posterior presentaciòn ante consejo superior.
LÍMITES
La movilidad adminisatrativa no ha permitido que se presente ante el consejo superior 
OBSERVACIÓN
A la espera de aprobaciòn por parte del area juridica para presentar al academico y luego al superior
ACCIONES DE FORTALECIMIENTO
</v>
      </c>
      <c r="AW39" s="139"/>
      <c r="CG39" s="140"/>
    </row>
    <row r="40" spans="1:85" s="135" customFormat="1" ht="67.5" hidden="1" customHeight="1">
      <c r="A40" s="20">
        <f>IF(FORMULACIÓN!A40="","",FORMULACIÓN!A40)</f>
        <v>31</v>
      </c>
      <c r="B40" s="20">
        <f>IF(FORMULACIÓN!B40="","",FORMULACIÓN!B40)</f>
        <v>2026</v>
      </c>
      <c r="C40" s="20" t="str">
        <f>IF(FORMULACIÓN!C40="","",FORMULACIÓN!C40)</f>
        <v>L1 - Formación Académica Integral</v>
      </c>
      <c r="D40" s="20" t="str">
        <f>IF(FORMULACIÓN!D40="","",FORMULACIÓN!D40)</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40" s="20" t="str">
        <f>IF(FORMULACIÓN!E40="","",FORMULACIÓN!E40)</f>
        <v>14. Fortalecer la vinculación del sector productivo y/o otros actores regionales para el fortalecimiento de oferta académica en región.</v>
      </c>
      <c r="F40" s="20" t="str">
        <f>IF(FORMULACIÓN!F40="","",FORMULACIÓN!F40)</f>
        <v>M4 - Procesos académicos inclusivos e interculturales</v>
      </c>
      <c r="G40" s="20" t="str">
        <f>IF(FORMULACIÓN!G40="","",FORMULACIÓN!G40)</f>
        <v>Lograr 10 convenios con las Secretarías de Educación y/u organizaciones públicas o privadas de la región para beneficiar a la población diversa de la educación media y fomentar el acceso a la educación superior.</v>
      </c>
      <c r="H40" s="20" t="str">
        <f>IF(FORMULACIÓN!H40="","",FORMULACIÓN!H40)</f>
        <v>P2 - Articulación con la educación básica y media para el fortalecimiento de los procesos de educación inclusiva</v>
      </c>
      <c r="I40" s="88">
        <f>IF(FORMULACIÓN!I40="","",FORMULACIÓN!I40)</f>
        <v>0.03</v>
      </c>
      <c r="J40" s="20" t="str">
        <f>IF(FORMULACIÓN!J40="","",FORMULACIÓN!J40)</f>
        <v>Operacionalizar los convenios y/o alianzas activos con Secretarías de Educación y/o organizaciones  públicas o privadas en beneficio de la educación básica y media</v>
      </c>
      <c r="K40" s="88">
        <f>IF(FORMULACIÓN!K40="","",FORMULACIÓN!K40)</f>
        <v>1</v>
      </c>
      <c r="L40" s="88" t="str">
        <f>IF(FORMULACIÓN!L40="","",FORMULACIÓN!L40)</f>
        <v>Vicerrector De Docencia</v>
      </c>
      <c r="M40" s="210" t="str">
        <f>FORMULACIÓN!M40</f>
        <v>PDI</v>
      </c>
      <c r="N40" s="20" t="str">
        <f>IF(FORMULACIÓN!O40="","",FORMULACIÓN!O40)</f>
        <v>Número de convenios y/o alianzas operando con Secretarías de Educación y/u organizaciones públicas o privadas para fomentar el acceso a la educación superior en articulación con la educación básica y media</v>
      </c>
      <c r="O40" s="20" t="str">
        <f>IF(FORMULACIÓN!P40="","",FORMULACIÓN!P40)</f>
        <v>N° de convenios y/o alianzas activas con Secretarías de Educación y/u organizaciones públicas o privadas</v>
      </c>
      <c r="P40" s="20" t="str">
        <f>IF(FORMULACIÓN!Q40="","",FORMULACIÓN!Q40)</f>
        <v>Anual</v>
      </c>
      <c r="Q40" s="20" t="str">
        <f>IF(FORMULACIÓN!R40="","",FORMULACIÓN!R40)</f>
        <v>Unidad</v>
      </c>
      <c r="R40" s="20" t="str">
        <f>IF(FORMULACIÓN!S40="","",FORMULACIÓN!S40)</f>
        <v>Convenios y/o alianzas activos, en el 2025 se reañlizaron (2) convenios con Telecaribe y Unidad de Victima.
Para el 2026, se proyectan dos convenios con :
ICBF 
FUNDAVE</v>
      </c>
      <c r="S40" s="20" t="str">
        <f>IF(FORMULACIÓN!T40="","",FORMULACIÓN!T40)</f>
        <v>Nuevo gestionado durante la vigencia</v>
      </c>
      <c r="T40" s="179" t="str">
        <f ca="1">FORMULACIÓN!Y40</f>
        <v>2</v>
      </c>
      <c r="U40" s="20">
        <f>IF(FORMULACIÓN!U40="","",FORMULACIÓN!U40)</f>
        <v>6</v>
      </c>
      <c r="V40" s="21">
        <v>0</v>
      </c>
      <c r="W40" s="21"/>
      <c r="X40" s="21">
        <f ca="1">IFERROR(IF($S40=Lists!$S$2,SUM(SEGUIMIENTO!U40:W40),IF(SEGUIMIENTO!$S40=Lists!$S$3,SUM(SEGUIMIENTO!V40:W40),IF(SEGUIMIENTO!$S40=Lists!$S$4,AVERAGE(SEGUIMIENTO!V40:W40),IF(SEGUIMIENTO!$S40=Lists!$S$5,OFFSET(U40,0,COUNTA(V40:W40)),IF(SEGUIMIENTO!$S40=Lists!$S$6,COUNTIF(V40:W40,"&lt;"&amp;FORMULACIÓN!Y40)/COUNT(SEGUIMIENTO!V40:W40),""))))),"")</f>
        <v>0</v>
      </c>
      <c r="Y40" s="176">
        <f ca="1">IF($Q40=Lists!$R$3,TEXT(SEGUIMIENTO!X40,"00,00%"),IF(SEGUIMIENTO!X40=0,0,TEXT(SEGUIMIENTO!X40,"##.###")))</f>
        <v>0</v>
      </c>
      <c r="Z40" s="179" t="str">
        <f>IF(FORMULACIÓN!N40="X",VLOOKUP(A40,Lists!$C$100:$D$1099,2,FALSE),"")</f>
        <v/>
      </c>
      <c r="AA40" s="181">
        <f>IF(FORMULACIÓN!N40="X",IF(VALUE(VLOOKUP(A40,Lists!$C$100:$D$1099,2,FALSE))&gt;=SEGUIMIENTO!X40,1,0),2)</f>
        <v>2</v>
      </c>
      <c r="AB40" s="150">
        <f>IFERROR(VALUE(LEFT(#REF!,1)),0)</f>
        <v>0</v>
      </c>
      <c r="AC40" s="149" t="s">
        <v>1502</v>
      </c>
      <c r="AD40" s="129" t="s">
        <v>1503</v>
      </c>
      <c r="AE40" s="129"/>
      <c r="AF40" s="129"/>
      <c r="AG40"/>
      <c r="AH40" s="139"/>
      <c r="AI40" s="255" t="str">
        <f t="shared" si="9"/>
        <v>Vicerrector De Docencia</v>
      </c>
      <c r="AJ40" s="139" t="str">
        <f t="shared" si="0"/>
        <v>14. Fortalecer la vinculación del sector productivo y/o otros actores regionales para el fortalecimiento de oferta académica en región.</v>
      </c>
      <c r="AK40" s="139">
        <f t="shared" ca="1" si="10"/>
        <v>0</v>
      </c>
      <c r="AL40" s="139" t="str">
        <f t="shared" si="1"/>
        <v>L1 - Formación Académica Integral</v>
      </c>
      <c r="AM40" s="139" t="str">
        <f t="shared" si="2"/>
        <v>M4 - Procesos académicos inclusivos e interculturales</v>
      </c>
      <c r="AN40" s="20" t="str">
        <f t="shared" si="3"/>
        <v>P2 - Articulación con la educación básica y media para el fortalecimiento de los procesos de educación inclusiva</v>
      </c>
      <c r="AO40" s="20" t="str">
        <f t="shared" si="4"/>
        <v>Número de convenios y/o alianzas operando con Secretarías de Educación y/u organizaciones públicas o privadas para fomentar el acceso a la educación superior en articulación con la educación básica y media</v>
      </c>
      <c r="AP40" s="20" t="str">
        <f t="shared" si="5"/>
        <v>N° de convenios y/o alianzas activas con Secretarías de Educación y/u organizaciones públicas o privadas</v>
      </c>
      <c r="AQ40" s="88">
        <f ca="1">IF(S40=Lists!$S$6,"CUMPLIMIENTO",IF($Q40=Lists!$R$3,TEXT(Y40,"00,00%")&amp;" / "&amp;TEXT(FORMULACIÓN!Y40,"00,00%"),IF(Y40=0,0,TEXT(Y40,"##.###")&amp;" / "&amp;TEXT(FORMULACIÓN!Y40,"##.###"))))</f>
        <v>0</v>
      </c>
      <c r="AR40" s="133">
        <f ca="1">VALUE(IFERROR(IF(S40=Lists!$S$6,SEGUIMIENTO!Y40,IF((Y40/FORMULACIÓN!Y40)&lt;&gt;0,Y40/FORMULACIÓN!Y40,0)),0))</f>
        <v>0</v>
      </c>
      <c r="AS40" s="89">
        <f t="shared" ca="1" si="11"/>
        <v>0</v>
      </c>
      <c r="AT40" s="89">
        <f t="shared" ca="1" si="12"/>
        <v>0</v>
      </c>
      <c r="AU40" s="89">
        <f t="shared" ca="1" si="13"/>
        <v>0</v>
      </c>
      <c r="AV40" s="20" t="str">
        <f t="shared" si="14"/>
        <v xml:space="preserve">LOGROS
Se realizaron los respectivos ajustes sugeridos y nos encontranos a la espera de respuesta por parte del area juridica para la legalizaciòn de los convenios.
LÍMITES
Algunos ajustes que se contemplados a fecha posterior
OBSERVACIÓN
ACCIONES DE FORTALECIMIENTO
</v>
      </c>
      <c r="AW40" s="139"/>
      <c r="CG40" s="140"/>
    </row>
    <row r="41" spans="1:85" s="135" customFormat="1" ht="67.5" hidden="1" customHeight="1">
      <c r="A41" s="20">
        <f>IF(FORMULACIÓN!A41="","",FORMULACIÓN!A41)</f>
        <v>32</v>
      </c>
      <c r="B41" s="20">
        <f>IF(FORMULACIÓN!B41="","",FORMULACIÓN!B41)</f>
        <v>2026</v>
      </c>
      <c r="C41" s="20" t="str">
        <f>IF(FORMULACIÓN!C41="","",FORMULACIÓN!C41)</f>
        <v>L1 - Formación Académica Integral</v>
      </c>
      <c r="D41" s="20" t="str">
        <f>IF(FORMULACIÓN!D41="","",FORMULACIÓN!D41)</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41" s="20" t="str">
        <f>IF(FORMULACIÓN!E41="","",FORMULACIÓN!E41)</f>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v>
      </c>
      <c r="F41" s="20" t="str">
        <f>IF(FORMULACIÓN!F41="","",FORMULACIÓN!F41)</f>
        <v>M4 - Procesos académicos inclusivos e interculturales</v>
      </c>
      <c r="G41" s="20" t="str">
        <f>IF(FORMULACIÓN!G41="","",FORMULACIÓN!G41)</f>
        <v>Implementar un centro de documentación de materiales educativos accesibles para la población diversa con 2000 productos catalogados por área de conocimiento</v>
      </c>
      <c r="H41" s="20" t="str">
        <f>IF(FORMULACIÓN!H41="","",FORMULACIÓN!H41)</f>
        <v>P3 - Materiales accesibles diseñados, creados y adaptados para población diversa</v>
      </c>
      <c r="I41" s="88">
        <f>IF(FORMULACIÓN!I41="","",FORMULACIÓN!I41)</f>
        <v>0.05</v>
      </c>
      <c r="J41" s="20" t="str">
        <f>IF(FORMULACIÓN!J41="","",FORMULACIÓN!J41)</f>
        <v>Catalogar los materiales educativos accesibles  por área de conocimiento</v>
      </c>
      <c r="K41" s="88">
        <f>IF(FORMULACIÓN!K41="","",FORMULACIÓN!K41)</f>
        <v>1</v>
      </c>
      <c r="L41" s="88" t="str">
        <f>IF(FORMULACIÓN!L41="","",FORMULACIÓN!L41)</f>
        <v>Vicerrector De Docencia</v>
      </c>
      <c r="M41" s="210" t="str">
        <f>FORMULACIÓN!M41</f>
        <v>PDI</v>
      </c>
      <c r="N41" s="20" t="str">
        <f>IF(FORMULACIÓN!O41="","",FORMULACIÓN!O41)</f>
        <v>Creación de materiales educativos accesibles para la población diversa</v>
      </c>
      <c r="O41" s="20" t="str">
        <f>IF(FORMULACIÓN!P41="","",FORMULACIÓN!P41)</f>
        <v>Materiales educativos accesibles catalogados por área de conocimiento</v>
      </c>
      <c r="P41" s="20" t="str">
        <f>IF(FORMULACIÓN!Q41="","",FORMULACIÓN!Q41)</f>
        <v>Anual</v>
      </c>
      <c r="Q41" s="20" t="str">
        <f>IF(FORMULACIÓN!R41="","",FORMULACIÓN!R41)</f>
        <v>Unidad</v>
      </c>
      <c r="R41" s="20" t="str">
        <f>IF(FORMULACIÓN!S41="","",FORMULACIÓN!S41)</f>
        <v/>
      </c>
      <c r="S41" s="20" t="str">
        <f>IF(FORMULACIÓN!T41="","",FORMULACIÓN!T41)</f>
        <v>Nuevo gestionado durante la vigencia</v>
      </c>
      <c r="T41" s="179" t="str">
        <f ca="1">FORMULACIÓN!Y41</f>
        <v>120</v>
      </c>
      <c r="U41" s="20">
        <f>IF(FORMULACIÓN!U41="","",FORMULACIÓN!U41)</f>
        <v>1029</v>
      </c>
      <c r="V41" s="322">
        <v>110</v>
      </c>
      <c r="W41" s="21"/>
      <c r="X41" s="21">
        <f ca="1">IFERROR(IF($S41=Lists!$S$2,SUM(SEGUIMIENTO!U41:W41),IF(SEGUIMIENTO!$S41=Lists!$S$3,SUM(SEGUIMIENTO!V41:W41),IF(SEGUIMIENTO!$S41=Lists!$S$4,AVERAGE(SEGUIMIENTO!V41:W41),IF(SEGUIMIENTO!$S41=Lists!$S$5,OFFSET(U41,0,COUNTA(V41:W41)),IF(SEGUIMIENTO!$S41=Lists!$S$6,COUNTIF(V41:W41,"&lt;"&amp;FORMULACIÓN!Y41)/COUNT(SEGUIMIENTO!V41:W41),""))))),"")</f>
        <v>110</v>
      </c>
      <c r="Y41" s="176" t="str">
        <f ca="1">IF($Q41=Lists!$R$3,TEXT(SEGUIMIENTO!X41,"00,00%"),IF(SEGUIMIENTO!X41=0,0,TEXT(SEGUIMIENTO!X41,"##.###")))</f>
        <v>110</v>
      </c>
      <c r="Z41" s="179" t="str">
        <f>IF(FORMULACIÓN!N41="X",VLOOKUP(A41,Lists!$C$100:$D$1099,2,FALSE),"")</f>
        <v/>
      </c>
      <c r="AA41" s="181">
        <f>IF(FORMULACIÓN!N41="X",IF(VALUE(VLOOKUP(A41,Lists!$C$100:$D$1099,2,FALSE))&gt;=SEGUIMIENTO!X41,1,0),2)</f>
        <v>2</v>
      </c>
      <c r="AB41" s="150">
        <f>IFERROR(VALUE(LEFT(#REF!,1)),0)</f>
        <v>0</v>
      </c>
      <c r="AC41" s="149" t="s">
        <v>1504</v>
      </c>
      <c r="AD41" s="129"/>
      <c r="AE41" s="129"/>
      <c r="AF41" s="129"/>
      <c r="AG41"/>
      <c r="AH41" s="139"/>
      <c r="AI41" s="255" t="str">
        <f t="shared" si="9"/>
        <v>Vicerrector De Docencia</v>
      </c>
      <c r="AJ41" s="139" t="str">
        <f t="shared" si="0"/>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v>
      </c>
      <c r="AK41" s="139">
        <f t="shared" ca="1" si="10"/>
        <v>1</v>
      </c>
      <c r="AL41" s="139" t="str">
        <f t="shared" si="1"/>
        <v>L1 - Formación Académica Integral</v>
      </c>
      <c r="AM41" s="139" t="str">
        <f t="shared" si="2"/>
        <v>M4 - Procesos académicos inclusivos e interculturales</v>
      </c>
      <c r="AN41" s="20" t="str">
        <f t="shared" si="3"/>
        <v>P3 - Materiales accesibles diseñados, creados y adaptados para población diversa</v>
      </c>
      <c r="AO41" s="20" t="str">
        <f t="shared" si="4"/>
        <v>Creación de materiales educativos accesibles para la población diversa</v>
      </c>
      <c r="AP41" s="20" t="str">
        <f t="shared" si="5"/>
        <v>Materiales educativos accesibles catalogados por área de conocimiento</v>
      </c>
      <c r="AQ41" s="88" t="str">
        <f ca="1">IF(S41=Lists!$S$6,"CUMPLIMIENTO",IF($Q41=Lists!$R$3,TEXT(Y41,"00,00%")&amp;" / "&amp;TEXT(FORMULACIÓN!Y41,"00,00%"),IF(Y41=0,0,TEXT(Y41,"##.###")&amp;" / "&amp;TEXT(FORMULACIÓN!Y41,"##.###"))))</f>
        <v>110 / 120</v>
      </c>
      <c r="AR41" s="133">
        <f ca="1">VALUE(IFERROR(IF(S41=Lists!$S$6,SEGUIMIENTO!Y41,IF((Y41/FORMULACIÓN!Y41)&lt;&gt;0,Y41/FORMULACIÓN!Y41,0)),0))</f>
        <v>0.91666666666666663</v>
      </c>
      <c r="AS41" s="89">
        <f t="shared" ca="1" si="11"/>
        <v>0.91666666666666663</v>
      </c>
      <c r="AT41" s="89">
        <f t="shared" ca="1" si="12"/>
        <v>4.5833333333333337E-2</v>
      </c>
      <c r="AU41" s="89">
        <f t="shared" ca="1" si="13"/>
        <v>9.1666666666666684E-3</v>
      </c>
      <c r="AV41" s="20" t="str">
        <f t="shared" si="14"/>
        <v xml:space="preserve">LOGROS
A la fecha, se han diseñado, producido y adaptado 98 videos accesibles de un total de 120 programados, consolidando un importante avance en la implementación de estrategias de accesibilidad comunicativa dirigidas a la población diversa.
LÍMITES
OBSERVACIÓN
ACCIONES DE FORTALECIMIENTO
</v>
      </c>
      <c r="AW41" s="139"/>
      <c r="CG41" s="140"/>
    </row>
    <row r="42" spans="1:85" s="135" customFormat="1" ht="67.5" hidden="1" customHeight="1">
      <c r="A42" s="20">
        <f>IF(FORMULACIÓN!A42="","",FORMULACIÓN!A42)</f>
        <v>33</v>
      </c>
      <c r="B42" s="20">
        <f>IF(FORMULACIÓN!B42="","",FORMULACIÓN!B42)</f>
        <v>2026</v>
      </c>
      <c r="C42" s="20" t="str">
        <f>IF(FORMULACIÓN!C42="","",FORMULACIÓN!C42)</f>
        <v>L1 - Formación Académica Integral</v>
      </c>
      <c r="D42" s="20" t="str">
        <f>IF(FORMULACIÓN!D42="","",FORMULACIÓN!D42)</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42" s="20" t="str">
        <f>IF(FORMULACIÓN!E42="","",FORMULACIÓN!E42)</f>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v>
      </c>
      <c r="F42" s="20" t="str">
        <f>IF(FORMULACIÓN!F42="","",FORMULACIÓN!F42)</f>
        <v>M4 - Procesos académicos inclusivos e interculturales</v>
      </c>
      <c r="G42" s="20" t="str">
        <f>IF(FORMULACIÓN!G42="","",FORMULACIÓN!G42)</f>
        <v>Lograr el 100% de los programas académicos resignificados con base en la Política de Educación inclusiva e intercultural (componente inclusivo en los cursos del pensum, actividades para población diversa, didáctica inclusiva, metodología flexible, recursos digitales con componente de inclusión, entre otras)</v>
      </c>
      <c r="H42" s="20" t="str">
        <f>IF(FORMULACIÓN!H42="","",FORMULACIÓN!H42)</f>
        <v>P4 - Formación para la transformación institucional basado en educación inclusiva, intercultural y pluridiversa</v>
      </c>
      <c r="I42" s="88">
        <f>IF(FORMULACIÓN!I42="","",FORMULACIÓN!I42)</f>
        <v>0.02</v>
      </c>
      <c r="J42" s="20" t="str">
        <f>IF(FORMULACIÓN!J42="","",FORMULACIÓN!J42)</f>
        <v xml:space="preserve">Revisar y adecuar los programas académicos bajo un enfoque inclusivo e intercultural.  </v>
      </c>
      <c r="K42" s="88">
        <f>IF(FORMULACIÓN!K42="","",FORMULACIÓN!K42)</f>
        <v>0.33300000000000002</v>
      </c>
      <c r="L42" s="88" t="str">
        <f>IF(FORMULACIÓN!L42="","",FORMULACIÓN!L42)</f>
        <v>Vicerrector De Docencia</v>
      </c>
      <c r="M42" s="210" t="str">
        <f>FORMULACIÓN!M42</f>
        <v>PDI</v>
      </c>
      <c r="N42" s="20" t="str">
        <f>IF(FORMULACIÓN!O42="","",FORMULACIÓN!O42)</f>
        <v xml:space="preserve">Porcentaje de programas académicos resignificados bajo un enfoque inclusivo e intercultural.  </v>
      </c>
      <c r="O42" s="20" t="str">
        <f>IF(FORMULACIÓN!P42="","",FORMULACIÓN!P42)</f>
        <v>N° de programas académicos resignificados /Total de programas académicos de la institución *100</v>
      </c>
      <c r="P42" s="20" t="str">
        <f>IF(FORMULACIÓN!Q42="","",FORMULACIÓN!Q42)</f>
        <v>Anual</v>
      </c>
      <c r="Q42" s="20" t="str">
        <f>IF(FORMULACIÓN!R42="","",FORMULACIÓN!R42)</f>
        <v>Porcentaje</v>
      </c>
      <c r="R42" s="20" t="str">
        <f>IF(FORMULACIÓN!S42="","",FORMULACIÓN!S42)</f>
        <v>Del total de programas de la UA, se debe cumplir por lo menos el 20%, icluyendo los que ya se encuentran resignificados</v>
      </c>
      <c r="S42" s="20" t="str">
        <f>IF(FORMULACIÓN!T42="","",FORMULACIÓN!T42)</f>
        <v>Último valor reportado</v>
      </c>
      <c r="T42" s="179" t="str">
        <f ca="1">FORMULACIÓN!Y42</f>
        <v>20,00%</v>
      </c>
      <c r="U42" s="88">
        <f>IF(FORMULACIÓN!U42="","",FORMULACIÓN!U42)</f>
        <v>0.09</v>
      </c>
      <c r="V42" s="96">
        <v>0</v>
      </c>
      <c r="W42" s="21"/>
      <c r="X42" s="21">
        <f ca="1">IFERROR(IF($S42=Lists!$S$2,SUM(SEGUIMIENTO!U42:W42),IF(SEGUIMIENTO!$S42=Lists!$S$3,SUM(SEGUIMIENTO!V42:W42),IF(SEGUIMIENTO!$S42=Lists!$S$4,AVERAGE(SEGUIMIENTO!V42:W42),IF(SEGUIMIENTO!$S42=Lists!$S$5,OFFSET(U42,0,COUNTA(V42:W42)),IF(SEGUIMIENTO!$S42=Lists!$S$6,COUNTIF(V42:W42,"&lt;"&amp;FORMULACIÓN!Y42)/COUNT(SEGUIMIENTO!V42:W42),""))))),"")</f>
        <v>0</v>
      </c>
      <c r="Y42" s="176" t="str">
        <f ca="1">IF($Q42=Lists!$R$3,TEXT(SEGUIMIENTO!X42,"00,00%"),IF(SEGUIMIENTO!X42=0,0,TEXT(SEGUIMIENTO!X42,"##.###")))</f>
        <v>00,00%</v>
      </c>
      <c r="Z42" s="179" t="str">
        <f>IF(FORMULACIÓN!N42="X",VLOOKUP(A42,Lists!$C$100:$D$1099,2,FALSE),"")</f>
        <v/>
      </c>
      <c r="AA42" s="181">
        <f>IF(FORMULACIÓN!N42="X",IF(VALUE(VLOOKUP(A42,Lists!$C$100:$D$1099,2,FALSE))&gt;=SEGUIMIENTO!X42,1,0),2)</f>
        <v>2</v>
      </c>
      <c r="AB42" s="150">
        <f>IFERROR(VALUE(LEFT(#REF!,1)),0)</f>
        <v>0</v>
      </c>
      <c r="AC42" s="149" t="s">
        <v>1505</v>
      </c>
      <c r="AD42" s="129"/>
      <c r="AE42" s="129"/>
      <c r="AF42" s="129"/>
      <c r="AG42"/>
      <c r="AH42" s="139"/>
      <c r="AI42" s="255" t="str">
        <f t="shared" si="9"/>
        <v>Vicerrector De Docencia</v>
      </c>
      <c r="AJ42" s="139" t="str">
        <f t="shared" si="0"/>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v>
      </c>
      <c r="AK42" s="139">
        <f t="shared" ca="1" si="10"/>
        <v>0</v>
      </c>
      <c r="AL42" s="139" t="str">
        <f t="shared" si="1"/>
        <v>L1 - Formación Académica Integral</v>
      </c>
      <c r="AM42" s="139" t="str">
        <f t="shared" si="2"/>
        <v>M4 - Procesos académicos inclusivos e interculturales</v>
      </c>
      <c r="AN42" s="20" t="str">
        <f t="shared" si="3"/>
        <v>P4 - Formación para la transformación institucional basado en educación inclusiva, intercultural y pluridiversa</v>
      </c>
      <c r="AO42" s="20" t="str">
        <f t="shared" si="4"/>
        <v xml:space="preserve">Porcentaje de programas académicos resignificados bajo un enfoque inclusivo e intercultural.  </v>
      </c>
      <c r="AP42" s="20" t="str">
        <f t="shared" si="5"/>
        <v>N° de programas académicos resignificados /Total de programas académicos de la institución *100</v>
      </c>
      <c r="AQ42" s="88" t="str">
        <f ca="1">IF(S42=Lists!$S$6,"CUMPLIMIENTO",IF($Q42=Lists!$R$3,TEXT(Y42,"00,00%")&amp;" / "&amp;TEXT(FORMULACIÓN!Y42,"00,00%"),IF(Y42=0,0,TEXT(Y42,"##.###")&amp;" / "&amp;TEXT(FORMULACIÓN!Y42,"##.###"))))</f>
        <v>00,00% / 20,00%</v>
      </c>
      <c r="AR42" s="133">
        <f ca="1">VALUE(IFERROR(IF(S42=Lists!$S$6,SEGUIMIENTO!Y42,IF((Y42/FORMULACIÓN!Y42)&lt;&gt;0,Y42/FORMULACIÓN!Y42,0)),0))</f>
        <v>0</v>
      </c>
      <c r="AS42" s="89">
        <f t="shared" ca="1" si="11"/>
        <v>0</v>
      </c>
      <c r="AT42" s="89">
        <f t="shared" ca="1" si="12"/>
        <v>0</v>
      </c>
      <c r="AU42" s="89">
        <f t="shared" ca="1" si="13"/>
        <v>0</v>
      </c>
      <c r="AV42" s="20" t="str">
        <f t="shared" si="14"/>
        <v xml:space="preserve">LOGROS
Se está convocando reunión con los decanos y coordinadores de los programas para trabajar articuladamente y fundamentar la resignificación de programas.
LÍMITES
OBSERVACIÓN
ACCIONES DE FORTALECIMIENTO
</v>
      </c>
      <c r="AW42" s="139"/>
      <c r="CG42" s="140"/>
    </row>
    <row r="43" spans="1:85" s="135" customFormat="1" ht="67.5" hidden="1" customHeight="1">
      <c r="A43" s="20">
        <f>IF(FORMULACIÓN!A43="","",FORMULACIÓN!A43)</f>
        <v>34</v>
      </c>
      <c r="B43" s="20">
        <f>IF(FORMULACIÓN!B43="","",FORMULACIÓN!B43)</f>
        <v>2026</v>
      </c>
      <c r="C43" s="20" t="str">
        <f>IF(FORMULACIÓN!C43="","",FORMULACIÓN!C43)</f>
        <v>L1 - Formación Académica Integral</v>
      </c>
      <c r="D43" s="20" t="str">
        <f>IF(FORMULACIÓN!D43="","",FORMULACIÓN!D43)</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43" s="20" t="str">
        <f>IF(FORMULACIÓN!E43="","",FORMULACIÓN!E43)</f>
        <v xml:space="preserve">10. Promover la formación y desarrollo en temas de innovación educativa inclusiva. </v>
      </c>
      <c r="F43" s="20" t="str">
        <f>IF(FORMULACIÓN!F43="","",FORMULACIÓN!F43)</f>
        <v>M4 - Procesos académicos inclusivos e interculturales</v>
      </c>
      <c r="G43" s="20" t="str">
        <f>IF(FORMULACIÓN!G43="","",FORMULACIÓN!G43)</f>
        <v>Capacitar a 3000 estudiantes o más en educación inclusiva, intercultural y pluridiversa</v>
      </c>
      <c r="H43" s="20" t="str">
        <f>IF(FORMULACIÓN!H43="","",FORMULACIÓN!H43)</f>
        <v>P4 - Formación para la transformación institucional basado en educación inclusiva, intercultural y pluridiversa</v>
      </c>
      <c r="I43" s="88">
        <f>IF(FORMULACIÓN!I43="","",FORMULACIÓN!I43)</f>
        <v>0.02</v>
      </c>
      <c r="J43" s="20" t="str">
        <f>IF(FORMULACIÓN!J43="","",FORMULACIÓN!J43)</f>
        <v>Capacitar a los estudiantes en educación inclusiva, intercultural y pluridiversa</v>
      </c>
      <c r="K43" s="88">
        <f>IF(FORMULACIÓN!K43="","",FORMULACIÓN!K43)</f>
        <v>0.33300000000000002</v>
      </c>
      <c r="L43" s="88" t="str">
        <f>IF(FORMULACIÓN!L43="","",FORMULACIÓN!L43)</f>
        <v>Vicerrector De Docencia</v>
      </c>
      <c r="M43" s="210" t="str">
        <f>FORMULACIÓN!M43</f>
        <v>PA</v>
      </c>
      <c r="N43" s="20" t="str">
        <f>IF(FORMULACIÓN!O43="","",FORMULACIÓN!O43)</f>
        <v>Estudiantes capacitados  en temáticas relacionadas con educación inclusiva, interculturalidad y pluridiversidad</v>
      </c>
      <c r="O43" s="20" t="str">
        <f>IF(FORMULACIÓN!P43="","",FORMULACIÓN!P43)</f>
        <v>N° de estudiantes capacitados en temáticas relacionadas con educación inclusiva, interculturalidad y pluridiversidad</v>
      </c>
      <c r="P43" s="20" t="str">
        <f>IF(FORMULACIÓN!Q43="","",FORMULACIÓN!Q43)</f>
        <v>Anual</v>
      </c>
      <c r="Q43" s="20" t="str">
        <f>IF(FORMULACIÓN!R43="","",FORMULACIÓN!R43)</f>
        <v>Unidad</v>
      </c>
      <c r="R43" s="20" t="str">
        <f>IF(FORMULACIÓN!S43="","",FORMULACIÓN!S43)</f>
        <v/>
      </c>
      <c r="S43" s="20" t="str">
        <f>IF(FORMULACIÓN!T43="","",FORMULACIÓN!T43)</f>
        <v>Nuevo gestionado durante la vigencia</v>
      </c>
      <c r="T43" s="179" t="str">
        <f ca="1">FORMULACIÓN!Y43</f>
        <v>200</v>
      </c>
      <c r="U43" s="20">
        <f>IF(FORMULACIÓN!U43="","",FORMULACIÓN!U43)</f>
        <v>265</v>
      </c>
      <c r="V43" s="21">
        <v>0</v>
      </c>
      <c r="W43" s="21"/>
      <c r="X43" s="21">
        <f ca="1">IFERROR(IF($S43=Lists!$S$2,SUM(SEGUIMIENTO!U43:W43),IF(SEGUIMIENTO!$S43=Lists!$S$3,SUM(SEGUIMIENTO!V43:W43),IF(SEGUIMIENTO!$S43=Lists!$S$4,AVERAGE(SEGUIMIENTO!V43:W43),IF(SEGUIMIENTO!$S43=Lists!$S$5,OFFSET(U43,0,COUNTA(V43:W43)),IF(SEGUIMIENTO!$S43=Lists!$S$6,COUNTIF(V43:W43,"&lt;"&amp;FORMULACIÓN!Y43)/COUNT(SEGUIMIENTO!V43:W43),""))))),"")</f>
        <v>0</v>
      </c>
      <c r="Y43" s="176">
        <f ca="1">IF($Q43=Lists!$R$3,TEXT(SEGUIMIENTO!X43,"00,00%"),IF(SEGUIMIENTO!X43=0,0,TEXT(SEGUIMIENTO!X43,"##.###")))</f>
        <v>0</v>
      </c>
      <c r="Z43" s="179" t="str">
        <f>IF(FORMULACIÓN!N43="X",VLOOKUP(A43,Lists!$C$100:$D$1099,2,FALSE),"")</f>
        <v/>
      </c>
      <c r="AA43" s="181">
        <f>IF(FORMULACIÓN!N43="X",IF(VALUE(VLOOKUP(A43,Lists!$C$100:$D$1099,2,FALSE))&gt;=SEGUIMIENTO!X43,1,0),2)</f>
        <v>2</v>
      </c>
      <c r="AB43" s="150">
        <f>IFERROR(VALUE(LEFT(#REF!,1)),0)</f>
        <v>0</v>
      </c>
      <c r="AC43" s="149" t="s">
        <v>1506</v>
      </c>
      <c r="AD43" s="129"/>
      <c r="AE43" s="129"/>
      <c r="AF43" s="129"/>
      <c r="AG43"/>
      <c r="AH43" s="139"/>
      <c r="AI43" s="255" t="str">
        <f t="shared" si="9"/>
        <v>Vicerrector De Docencia</v>
      </c>
      <c r="AJ43" s="139" t="str">
        <f t="shared" si="0"/>
        <v xml:space="preserve">10. Promover la formación y desarrollo en temas de innovación educativa inclusiva. </v>
      </c>
      <c r="AK43" s="139">
        <f t="shared" ca="1" si="10"/>
        <v>0</v>
      </c>
      <c r="AL43" s="139" t="str">
        <f t="shared" si="1"/>
        <v>L1 - Formación Académica Integral</v>
      </c>
      <c r="AM43" s="139" t="str">
        <f t="shared" si="2"/>
        <v>M4 - Procesos académicos inclusivos e interculturales</v>
      </c>
      <c r="AN43" s="20" t="str">
        <f t="shared" si="3"/>
        <v>P4 - Formación para la transformación institucional basado en educación inclusiva, intercultural y pluridiversa</v>
      </c>
      <c r="AO43" s="20" t="str">
        <f t="shared" si="4"/>
        <v>Estudiantes capacitados  en temáticas relacionadas con educación inclusiva, interculturalidad y pluridiversidad</v>
      </c>
      <c r="AP43" s="20" t="str">
        <f t="shared" si="5"/>
        <v>N° de estudiantes capacitados en temáticas relacionadas con educación inclusiva, interculturalidad y pluridiversidad</v>
      </c>
      <c r="AQ43" s="88">
        <f ca="1">IF(S43=Lists!$S$6,"CUMPLIMIENTO",IF($Q43=Lists!$R$3,TEXT(Y43,"00,00%")&amp;" / "&amp;TEXT(FORMULACIÓN!Y43,"00,00%"),IF(Y43=0,0,TEXT(Y43,"##.###")&amp;" / "&amp;TEXT(FORMULACIÓN!Y43,"##.###"))))</f>
        <v>0</v>
      </c>
      <c r="AR43" s="133">
        <f ca="1">VALUE(IFERROR(IF(S43=Lists!$S$6,SEGUIMIENTO!Y43,IF((Y43/FORMULACIÓN!Y43)&lt;&gt;0,Y43/FORMULACIÓN!Y43,0)),0))</f>
        <v>0</v>
      </c>
      <c r="AS43" s="89">
        <f t="shared" ca="1" si="11"/>
        <v>0</v>
      </c>
      <c r="AT43" s="89">
        <f t="shared" ca="1" si="12"/>
        <v>0</v>
      </c>
      <c r="AU43" s="89">
        <f t="shared" ca="1" si="13"/>
        <v>0</v>
      </c>
      <c r="AV43" s="20" t="str">
        <f t="shared" si="14"/>
        <v xml:space="preserve">LOGROS
Se tiene proyectado la capacitación de estudiantes para el periodo 2026-2
LÍMITES
OBSERVACIÓN
ACCIONES DE FORTALECIMIENTO
</v>
      </c>
      <c r="AW43" s="139"/>
      <c r="CG43" s="140"/>
    </row>
    <row r="44" spans="1:85" s="135" customFormat="1" ht="67.5" hidden="1" customHeight="1">
      <c r="A44" s="20">
        <f>IF(FORMULACIÓN!A44="","",FORMULACIÓN!A44)</f>
        <v>35</v>
      </c>
      <c r="B44" s="20">
        <f>IF(FORMULACIÓN!B44="","",FORMULACIÓN!B44)</f>
        <v>2026</v>
      </c>
      <c r="C44" s="20" t="str">
        <f>IF(FORMULACIÓN!C44="","",FORMULACIÓN!C44)</f>
        <v>L1 - Formación Académica Integral</v>
      </c>
      <c r="D44" s="20" t="str">
        <f>IF(FORMULACIÓN!D44="","",FORMULACIÓN!D44)</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44" s="20" t="str">
        <f>IF(FORMULACIÓN!E44="","",FORMULACIÓN!E44)</f>
        <v xml:space="preserve">10. Promover la formación y desarrollo en temas de innovación educativa inclusiva. </v>
      </c>
      <c r="F44" s="20" t="str">
        <f>IF(FORMULACIÓN!F44="","",FORMULACIÓN!F44)</f>
        <v>M4 - Procesos académicos inclusivos e interculturales</v>
      </c>
      <c r="G44" s="20" t="str">
        <f>IF(FORMULACIÓN!G44="","",FORMULACIÓN!G44)</f>
        <v>Capacitar al 80% de los administrativos  en educación inclusiva, intercultural y pluridiversa</v>
      </c>
      <c r="H44" s="20" t="str">
        <f>IF(FORMULACIÓN!H44="","",FORMULACIÓN!H44)</f>
        <v>P4 - Formación para la transformación institucional basado en educación inclusiva, intercultural y pluridiversa</v>
      </c>
      <c r="I44" s="88">
        <f>IF(FORMULACIÓN!I44="","",FORMULACIÓN!I44)</f>
        <v>0.02</v>
      </c>
      <c r="J44" s="20" t="str">
        <f>IF(FORMULACIÓN!J44="","",FORMULACIÓN!J44)</f>
        <v>Capacitar a los administrativos en educación inclusiva, intercultural y pluridiversa</v>
      </c>
      <c r="K44" s="88">
        <f>IF(FORMULACIÓN!K44="","",FORMULACIÓN!K44)</f>
        <v>0.33300000000000002</v>
      </c>
      <c r="L44" s="88" t="str">
        <f>IF(FORMULACIÓN!L44="","",FORMULACIÓN!L44)</f>
        <v>Vicerrector De Docencia</v>
      </c>
      <c r="M44" s="210" t="str">
        <f>FORMULACIÓN!M44</f>
        <v>PA</v>
      </c>
      <c r="N44" s="20" t="str">
        <f>IF(FORMULACIÓN!O44="","",FORMULACIÓN!O44)</f>
        <v>Administrativos capacitados  en temáticas relacionadas con educación inclusiva, interculturalidad y pluridiversidad</v>
      </c>
      <c r="O44" s="20" t="str">
        <f>IF(FORMULACIÓN!P44="","",FORMULACIÓN!P44)</f>
        <v xml:space="preserve">N° de administrativos capacitados  en temáticas relacionadas con educación inclusiva, interculturalidad y pluridiversidad </v>
      </c>
      <c r="P44" s="20" t="str">
        <f>IF(FORMULACIÓN!Q44="","",FORMULACIÓN!Q44)</f>
        <v>Anual</v>
      </c>
      <c r="Q44" s="20" t="str">
        <f>IF(FORMULACIÓN!R44="","",FORMULACIÓN!R44)</f>
        <v>Unidad</v>
      </c>
      <c r="R44" s="20" t="str">
        <f>IF(FORMULACIÓN!S44="","",FORMULACIÓN!S44)</f>
        <v/>
      </c>
      <c r="S44" s="20" t="str">
        <f>IF(FORMULACIÓN!T44="","",FORMULACIÓN!T44)</f>
        <v>Nuevo gestionado durante la vigencia</v>
      </c>
      <c r="T44" s="179" t="str">
        <f ca="1">FORMULACIÓN!Y44</f>
        <v>60</v>
      </c>
      <c r="U44" s="20">
        <f>IF(FORMULACIÓN!U44="","",FORMULACIÓN!U44)</f>
        <v>40</v>
      </c>
      <c r="V44" s="21">
        <v>0</v>
      </c>
      <c r="W44" s="21"/>
      <c r="X44" s="21">
        <f ca="1">IFERROR(IF($S44=Lists!$S$2,SUM(SEGUIMIENTO!U44:W44),IF(SEGUIMIENTO!$S44=Lists!$S$3,SUM(SEGUIMIENTO!V44:W44),IF(SEGUIMIENTO!$S44=Lists!$S$4,AVERAGE(SEGUIMIENTO!V44:W44),IF(SEGUIMIENTO!$S44=Lists!$S$5,OFFSET(U44,0,COUNTA(V44:W44)),IF(SEGUIMIENTO!$S44=Lists!$S$6,COUNTIF(V44:W44,"&lt;"&amp;FORMULACIÓN!Y44)/COUNT(SEGUIMIENTO!V44:W44),""))))),"")</f>
        <v>0</v>
      </c>
      <c r="Y44" s="176">
        <f ca="1">IF($Q44=Lists!$R$3,TEXT(SEGUIMIENTO!X44,"00,00%"),IF(SEGUIMIENTO!X44=0,0,TEXT(SEGUIMIENTO!X44,"##.###")))</f>
        <v>0</v>
      </c>
      <c r="Z44" s="179" t="str">
        <f>IF(FORMULACIÓN!N44="X",VLOOKUP(A44,Lists!$C$100:$D$1099,2,FALSE),"")</f>
        <v/>
      </c>
      <c r="AA44" s="181">
        <f>IF(FORMULACIÓN!N44="X",IF(VALUE(VLOOKUP(A44,Lists!$C$100:$D$1099,2,FALSE))&gt;=SEGUIMIENTO!X44,1,0),2)</f>
        <v>2</v>
      </c>
      <c r="AB44" s="150">
        <f>IFERROR(VALUE(LEFT(#REF!,1)),0)</f>
        <v>0</v>
      </c>
      <c r="AC44" s="211" t="s">
        <v>1507</v>
      </c>
      <c r="AD44" s="211"/>
      <c r="AE44" s="211"/>
      <c r="AF44" s="211"/>
      <c r="AG44"/>
      <c r="AH44" s="139"/>
      <c r="AI44" s="255" t="str">
        <f t="shared" si="9"/>
        <v>Vicerrector De Docencia</v>
      </c>
      <c r="AJ44" s="139" t="str">
        <f t="shared" si="0"/>
        <v xml:space="preserve">10. Promover la formación y desarrollo en temas de innovación educativa inclusiva. </v>
      </c>
      <c r="AK44" s="139">
        <f t="shared" ca="1" si="10"/>
        <v>0</v>
      </c>
      <c r="AL44" s="139" t="str">
        <f t="shared" si="1"/>
        <v>L1 - Formación Académica Integral</v>
      </c>
      <c r="AM44" s="139" t="str">
        <f t="shared" si="2"/>
        <v>M4 - Procesos académicos inclusivos e interculturales</v>
      </c>
      <c r="AN44" s="20" t="str">
        <f t="shared" si="3"/>
        <v>P4 - Formación para la transformación institucional basado en educación inclusiva, intercultural y pluridiversa</v>
      </c>
      <c r="AO44" s="20" t="str">
        <f t="shared" si="4"/>
        <v>Administrativos capacitados  en temáticas relacionadas con educación inclusiva, interculturalidad y pluridiversidad</v>
      </c>
      <c r="AP44" s="20" t="str">
        <f t="shared" si="5"/>
        <v xml:space="preserve">N° de administrativos capacitados  en temáticas relacionadas con educación inclusiva, interculturalidad y pluridiversidad </v>
      </c>
      <c r="AQ44" s="88">
        <f ca="1">IF(S44=Lists!$S$6,"CUMPLIMIENTO",IF($Q44=Lists!$R$3,TEXT(Y44,"00,00%")&amp;" / "&amp;TEXT(FORMULACIÓN!Y44,"00,00%"),IF(Y44=0,0,TEXT(Y44,"##.###")&amp;" / "&amp;TEXT(FORMULACIÓN!Y44,"##.###"))))</f>
        <v>0</v>
      </c>
      <c r="AR44" s="133">
        <f ca="1">VALUE(IFERROR(IF(S44=Lists!$S$6,SEGUIMIENTO!Y44,IF((Y44/FORMULACIÓN!Y44)&lt;&gt;0,Y44/FORMULACIÓN!Y44,0)),0))</f>
        <v>0</v>
      </c>
      <c r="AS44" s="89">
        <f t="shared" ca="1" si="11"/>
        <v>0</v>
      </c>
      <c r="AT44" s="89">
        <f t="shared" ca="1" si="12"/>
        <v>0</v>
      </c>
      <c r="AU44" s="89">
        <f t="shared" ca="1" si="13"/>
        <v>0</v>
      </c>
      <c r="AV44" s="20" t="str">
        <f t="shared" si="14"/>
        <v xml:space="preserve">LOGROS
Se esta a la espera del apoyo de talento humano dado que es un indicador compartido.
LÍMITES
OBSERVACIÓN
ACCIONES DE FORTALECIMIENTO
</v>
      </c>
      <c r="AW44" s="139"/>
      <c r="CG44" s="140"/>
    </row>
    <row r="45" spans="1:85" s="135" customFormat="1" ht="67.5" hidden="1" customHeight="1">
      <c r="A45" s="20">
        <f>IF(FORMULACIÓN!A45="","",FORMULACIÓN!A45)</f>
        <v>36</v>
      </c>
      <c r="B45" s="20">
        <f>IF(FORMULACIÓN!B45="","",FORMULACIÓN!B45)</f>
        <v>2026</v>
      </c>
      <c r="C45" s="20" t="str">
        <f>IF(FORMULACIÓN!C45="","",FORMULACIÓN!C45)</f>
        <v>L1 - Formación Académica Integral</v>
      </c>
      <c r="D45" s="20" t="str">
        <f>IF(FORMULACIÓN!D45="","",FORMULACIÓN!D45)</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45" s="20" t="str">
        <f>IF(FORMULACIÓN!E45="","",FORMULACIÓN!E45)</f>
        <v>2. Consolidar la estructura y el funcionamiento del Sistema de Aseguramiento Interno de la Calidad, de acuerdo a la normatividad y lineamientos vigentes del Ministerio de Educación Nacional.</v>
      </c>
      <c r="F45" s="20" t="str">
        <f>IF(FORMULACIÓN!F45="","",FORMULACIÓN!F45)</f>
        <v>M5 - Autoevaluación y acreditación Institucional y de programas académicos en el contexto nacional e internacional</v>
      </c>
      <c r="G45" s="20" t="str">
        <f>IF(FORMULACIÓN!G45="","",FORMULACIÓN!G45)</f>
        <v>Diseñar e implementar el Sistema Interno Integrado para la excelencia institucional</v>
      </c>
      <c r="H45" s="20" t="str">
        <f>IF(FORMULACIÓN!H45="","",FORMULACIÓN!H45)</f>
        <v>P1 - Excelencia académica</v>
      </c>
      <c r="I45" s="88">
        <f>IF(FORMULACIÓN!I45="","",FORMULACIÓN!I45)</f>
        <v>0.12</v>
      </c>
      <c r="J45" s="20" t="str">
        <f>IF(FORMULACIÓN!J45="","",FORMULACIÓN!J45)</f>
        <v>Gestionar el fortalecimiento de las Capacidades Técnicas para Sistema Interno Integrado</v>
      </c>
      <c r="K45" s="88">
        <f>IF(FORMULACIÓN!K45="","",FORMULACIÓN!K45)</f>
        <v>0.35</v>
      </c>
      <c r="L45" s="88" t="str">
        <f>IF(FORMULACIÓN!L45="","",FORMULACIÓN!L45)</f>
        <v>Jefe del Departamento Calidad Academica</v>
      </c>
      <c r="M45" s="210" t="str">
        <f>FORMULACIÓN!M45</f>
        <v>PDI</v>
      </c>
      <c r="N45" s="20" t="str">
        <f>IF(FORMULACIÓN!O45="","",FORMULACIÓN!O45)</f>
        <v xml:space="preserve">Implementación del Sistema Interno Integrado </v>
      </c>
      <c r="O45" s="20" t="str">
        <f>IF(FORMULACIÓN!P45="","",FORMULACIÓN!P45)</f>
        <v xml:space="preserve">N° de componentes del Sistema Interno Integrado implementados /  N° de componentes del Sistema Interno Integrado aprobados * 100. </v>
      </c>
      <c r="P45" s="20" t="str">
        <f>IF(FORMULACIÓN!Q45="","",FORMULACIÓN!Q45)</f>
        <v>Anual</v>
      </c>
      <c r="Q45" s="20" t="str">
        <f>IF(FORMULACIÓN!R45="","",FORMULACIÓN!R45)</f>
        <v>Porcentaje</v>
      </c>
      <c r="R45" s="20" t="str">
        <f>IF(FORMULACIÓN!S45="","",FORMULACIÓN!S45)</f>
        <v>Debe gestioanr el 25% de todos los componentes para alcanzar el 35%</v>
      </c>
      <c r="S45" s="20" t="str">
        <f>IF(FORMULACIÓN!T45="","",FORMULACIÓN!T45)</f>
        <v>Último valor reportado</v>
      </c>
      <c r="T45" s="179" t="str">
        <f ca="1">FORMULACIÓN!Y45</f>
        <v>35,00%</v>
      </c>
      <c r="U45" s="88">
        <f>IF(FORMULACIÓN!U45="","",FORMULACIÓN!U45)</f>
        <v>0.1</v>
      </c>
      <c r="V45" s="96">
        <v>0.1</v>
      </c>
      <c r="W45" s="21"/>
      <c r="X45" s="21">
        <f ca="1">IFERROR(IF($S45=Lists!$S$2,SUM(SEGUIMIENTO!U45:W45),IF(SEGUIMIENTO!$S45=Lists!$S$3,SUM(SEGUIMIENTO!V45:W45),IF(SEGUIMIENTO!$S45=Lists!$S$4,AVERAGE(SEGUIMIENTO!V45:W45),IF(SEGUIMIENTO!$S45=Lists!$S$5,OFFSET(U45,0,COUNTA(V45:W45)),IF(SEGUIMIENTO!$S45=Lists!$S$6,COUNTIF(V45:W45,"&lt;"&amp;FORMULACIÓN!Y45)/COUNT(SEGUIMIENTO!V45:W45),""))))),"")</f>
        <v>0.1</v>
      </c>
      <c r="Y45" s="176" t="str">
        <f ca="1">IF($Q45=Lists!$R$3,TEXT(SEGUIMIENTO!X45,"00,00%"),IF(SEGUIMIENTO!X45=0,0,TEXT(SEGUIMIENTO!X45,"##.###")))</f>
        <v>10,00%</v>
      </c>
      <c r="Z45" s="179" t="str">
        <f>IF(FORMULACIÓN!N45="X",VLOOKUP(A45,Lists!$C$100:$D$1099,2,FALSE),"")</f>
        <v/>
      </c>
      <c r="AA45" s="181">
        <f>IF(FORMULACIÓN!N45="X",IF(VALUE(VLOOKUP(A45,Lists!$C$100:$D$1099,2,FALSE))&gt;=SEGUIMIENTO!X45,1,0),2)</f>
        <v>2</v>
      </c>
      <c r="AB45" s="150">
        <f>IFERROR(VALUE(LEFT(#REF!,1)),0)</f>
        <v>0</v>
      </c>
      <c r="AC45" s="149" t="s">
        <v>1508</v>
      </c>
      <c r="AD45" s="129"/>
      <c r="AE45" s="129"/>
      <c r="AF45" s="129"/>
      <c r="AG45"/>
      <c r="AH45" s="139"/>
      <c r="AI45" s="255" t="str">
        <f t="shared" si="9"/>
        <v>Jefe del Departamento Calidad Academica</v>
      </c>
      <c r="AJ45" s="139" t="str">
        <f t="shared" si="0"/>
        <v>2. Consolidar la estructura y el funcionamiento del Sistema de Aseguramiento Interno de la Calidad, de acuerdo a la normatividad y lineamientos vigentes del Ministerio de Educación Nacional.</v>
      </c>
      <c r="AK45" s="139">
        <f t="shared" ca="1" si="10"/>
        <v>0</v>
      </c>
      <c r="AL45" s="139" t="str">
        <f t="shared" si="1"/>
        <v>L1 - Formación Académica Integral</v>
      </c>
      <c r="AM45" s="139" t="str">
        <f t="shared" si="2"/>
        <v>M5 - Autoevaluación y acreditación Institucional y de programas académicos en el contexto nacional e internacional</v>
      </c>
      <c r="AN45" s="20" t="str">
        <f t="shared" si="3"/>
        <v>P1 - Excelencia académica</v>
      </c>
      <c r="AO45" s="20" t="str">
        <f t="shared" si="4"/>
        <v xml:space="preserve">Implementación del Sistema Interno Integrado </v>
      </c>
      <c r="AP45" s="20" t="str">
        <f t="shared" si="5"/>
        <v xml:space="preserve">N° de componentes del Sistema Interno Integrado implementados /  N° de componentes del Sistema Interno Integrado aprobados * 100. </v>
      </c>
      <c r="AQ45" s="88" t="str">
        <f ca="1">IF(S45=Lists!$S$6,"CUMPLIMIENTO",IF($Q45=Lists!$R$3,TEXT(Y45,"00,00%")&amp;" / "&amp;TEXT(FORMULACIÓN!Y45,"00,00%"),IF(Y45=0,0,TEXT(Y45,"##.###")&amp;" / "&amp;TEXT(FORMULACIÓN!Y45,"##.###"))))</f>
        <v>10,00% / 35,00%</v>
      </c>
      <c r="AR45" s="133">
        <f ca="1">VALUE(IFERROR(IF(S45=Lists!$S$6,SEGUIMIENTO!Y45,IF((Y45/FORMULACIÓN!Y45)&lt;&gt;0,Y45/FORMULACIÓN!Y45,0)),0))</f>
        <v>0.28571428571428575</v>
      </c>
      <c r="AS45" s="89">
        <f t="shared" ca="1" si="11"/>
        <v>0.1</v>
      </c>
      <c r="AT45" s="89">
        <f t="shared" ca="1" si="12"/>
        <v>1.2E-2</v>
      </c>
      <c r="AU45" s="89">
        <f t="shared" ca="1" si="13"/>
        <v>2.4000000000000002E-3</v>
      </c>
      <c r="AV45" s="20" t="str">
        <f t="shared" si="14"/>
        <v xml:space="preserve">LOGROS
El DCA ha liderado ante las diferentes dependencias actividades de socialización y sensibilización del SIAC, capacitando respecto a los Lineamientos de Acreditación de Programas del CNA 2025. Así como también se han analizado los factores, características y aspectos con relación a los procesos y dependencias institucionales para identificar responsabilidades, evidencias de la gestión. De manera que de los 18 componentes identificados para la implementación del SIAC descritos en el  plan de mejoramiento resultado de la etapa de diagnóstico, se han gestionado este año 2026, 3 componentes a saber: Recursos Institucionales, Procesos Misionales y Procesos de Apoyo.
LÍMITES
OBSERVACIÓN
ACCIONES DE FORTALECIMIENTO
</v>
      </c>
      <c r="AW45" s="139"/>
      <c r="CG45" s="140"/>
    </row>
    <row r="46" spans="1:85" s="135" customFormat="1" ht="67.5" hidden="1" customHeight="1">
      <c r="A46" s="20">
        <f>IF(FORMULACIÓN!A46="","",FORMULACIÓN!A46)</f>
        <v>37</v>
      </c>
      <c r="B46" s="20">
        <f>IF(FORMULACIÓN!B46="","",FORMULACIÓN!B46)</f>
        <v>2026</v>
      </c>
      <c r="C46" s="20" t="str">
        <f>IF(FORMULACIÓN!C46="","",FORMULACIÓN!C46)</f>
        <v>L1 - Formación Académica Integral</v>
      </c>
      <c r="D46" s="20" t="str">
        <f>IF(FORMULACIÓN!D46="","",FORMULACIÓN!D46)</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46" s="20" t="str">
        <f>IF(FORMULACIÓN!E46="","",FORMULACIÓN!E46)</f>
        <v>7. Fortalecer académica y administrativamente los programas para lograr un mayor reconocimiento regional y la acreditación nacional e internacional.</v>
      </c>
      <c r="F46" s="20" t="str">
        <f>IF(FORMULACIÓN!F46="","",FORMULACIÓN!F46)</f>
        <v>M5 - Autoevaluación y acreditación Institucional y de programas académicos en el contexto nacional e internacional</v>
      </c>
      <c r="G46" s="20" t="str">
        <f>IF(FORMULACIÓN!G46="","",FORMULACIÓN!G46)</f>
        <v>Lograr el reconocimiento nacional e internacional de los procesos misionales y de apoyo a la gestión, con el 70% de programas académicos acreditados a nivel nacional y al menos 5 a nivel internacional</v>
      </c>
      <c r="H46" s="20" t="str">
        <f>IF(FORMULACIÓN!H46="","",FORMULACIÓN!H46)</f>
        <v>P1 - Excelencia académica</v>
      </c>
      <c r="I46" s="88">
        <f>IF(FORMULACIÓN!I46="","",FORMULACIÓN!I46)</f>
        <v>0.12</v>
      </c>
      <c r="J46" s="20" t="str">
        <f>IF(FORMULACIÓN!J46="","",FORMULACIÓN!J46)</f>
        <v>Gestionar la acreditación de nuestros programas académicos.</v>
      </c>
      <c r="K46" s="88">
        <f>IF(FORMULACIÓN!K46="","",FORMULACIÓN!K46)</f>
        <v>0.35</v>
      </c>
      <c r="L46" s="88" t="str">
        <f>IF(FORMULACIÓN!L46="","",FORMULACIÓN!L46)</f>
        <v>Jefe del Departamento Calidad Academica</v>
      </c>
      <c r="M46" s="210" t="str">
        <f>FORMULACIÓN!M46</f>
        <v>PDI</v>
      </c>
      <c r="N46" s="20" t="str">
        <f>IF(FORMULACIÓN!O46="","",FORMULACIÓN!O46)</f>
        <v>Porcentaje de programas académicos acreditados respecto a los acreditables</v>
      </c>
      <c r="O46" s="20" t="str">
        <f>IF(FORMULACIÓN!P46="","",FORMULACIÓN!P46)</f>
        <v>N° programas académicos acreditados / total de programas académicos acreditables * 100</v>
      </c>
      <c r="P46" s="20" t="str">
        <f>IF(FORMULACIÓN!Q46="","",FORMULACIÓN!Q46)</f>
        <v>Anual</v>
      </c>
      <c r="Q46" s="20" t="str">
        <f>IF(FORMULACIÓN!R46="","",FORMULACIÓN!R46)</f>
        <v>Porcentaje</v>
      </c>
      <c r="R46" s="20" t="str">
        <f>IF(FORMULACIÓN!S46="","",FORMULACIÓN!S46)</f>
        <v/>
      </c>
      <c r="S46" s="20" t="str">
        <f>IF(FORMULACIÓN!T46="","",FORMULACIÓN!T46)</f>
        <v>Último valor reportado</v>
      </c>
      <c r="T46" s="267" t="str">
        <f ca="1">FORMULACIÓN!Y46</f>
        <v>65,00%</v>
      </c>
      <c r="U46" s="88">
        <f>IF(FORMULACIÓN!U46="","",FORMULACIÓN!U46)</f>
        <v>0.76</v>
      </c>
      <c r="V46" s="126">
        <v>0.65</v>
      </c>
      <c r="W46" s="248"/>
      <c r="X46" s="21">
        <f ca="1">IFERROR(IF($S46=Lists!$S$2,SUM(SEGUIMIENTO!U46:W46),IF(SEGUIMIENTO!$S46=Lists!$S$3,SUM(SEGUIMIENTO!V46:W46),IF(SEGUIMIENTO!$S46=Lists!$S$4,AVERAGE(SEGUIMIENTO!V46:W46),IF(SEGUIMIENTO!$S46=Lists!$S$5,OFFSET(U46,0,COUNTA(V46:W46)),IF(SEGUIMIENTO!$S46=Lists!$S$6,COUNTIF(V46:W46,"&lt;"&amp;FORMULACIÓN!Y46)/COUNT(SEGUIMIENTO!V46:W46),""))))),"")</f>
        <v>0.65</v>
      </c>
      <c r="Y46" s="176" t="str">
        <f ca="1">IF($Q46=Lists!$R$3,TEXT(SEGUIMIENTO!X46,"00,00%"),IF(SEGUIMIENTO!X46=0,0,TEXT(SEGUIMIENTO!X46,"##.###")))</f>
        <v>65,00%</v>
      </c>
      <c r="Z46" s="179" t="str">
        <f>IF(FORMULACIÓN!N46="X",VLOOKUP(A46,Lists!$C$100:$D$1099,2,FALSE),"")</f>
        <v/>
      </c>
      <c r="AA46" s="181">
        <f>IF(FORMULACIÓN!N46="X",IF(VALUE(VLOOKUP(A46,Lists!$C$100:$D$1099,2,FALSE))&gt;=SEGUIMIENTO!X46,1,0),2)</f>
        <v>2</v>
      </c>
      <c r="AB46" s="150">
        <f>IFERROR(VALUE(LEFT(#REF!,1)),0)</f>
        <v>0</v>
      </c>
      <c r="AC46" s="149" t="s">
        <v>1509</v>
      </c>
      <c r="AD46" s="129" t="s">
        <v>1510</v>
      </c>
      <c r="AE46" s="129"/>
      <c r="AF46" s="129" t="s">
        <v>1511</v>
      </c>
      <c r="AG46"/>
      <c r="AH46" s="139"/>
      <c r="AI46" s="255" t="str">
        <f t="shared" si="9"/>
        <v>Jefe del Departamento Calidad Academica</v>
      </c>
      <c r="AJ46" s="139" t="str">
        <f t="shared" si="0"/>
        <v>7. Fortalecer académica y administrativamente los programas para lograr un mayor reconocimiento regional y la acreditación nacional e internacional.</v>
      </c>
      <c r="AK46" s="139">
        <f t="shared" ca="1" si="10"/>
        <v>1</v>
      </c>
      <c r="AL46" s="139" t="str">
        <f t="shared" si="1"/>
        <v>L1 - Formación Académica Integral</v>
      </c>
      <c r="AM46" s="139" t="str">
        <f t="shared" si="2"/>
        <v>M5 - Autoevaluación y acreditación Institucional y de programas académicos en el contexto nacional e internacional</v>
      </c>
      <c r="AN46" s="20" t="str">
        <f t="shared" si="3"/>
        <v>P1 - Excelencia académica</v>
      </c>
      <c r="AO46" s="20" t="str">
        <f t="shared" si="4"/>
        <v>Porcentaje de programas académicos acreditados respecto a los acreditables</v>
      </c>
      <c r="AP46" s="20" t="str">
        <f t="shared" si="5"/>
        <v>N° programas académicos acreditados / total de programas académicos acreditables * 100</v>
      </c>
      <c r="AQ46" s="88" t="str">
        <f ca="1">IF(S46=Lists!$S$6,"CUMPLIMIENTO",IF($Q46=Lists!$R$3,TEXT(Y46,"00,00%")&amp;" / "&amp;TEXT(FORMULACIÓN!Y46,"00,00%"),IF(Y46=0,0,TEXT(Y46,"##.###")&amp;" / "&amp;TEXT(FORMULACIÓN!Y46,"##.###"))))</f>
        <v>65,00% / 65,00%</v>
      </c>
      <c r="AR46" s="133">
        <f ca="1">VALUE(IFERROR(IF(S46=Lists!$S$6,SEGUIMIENTO!Y46,IF((Y46/FORMULACIÓN!Y46)&lt;&gt;0,Y46/FORMULACIÓN!Y46,0)),0))</f>
        <v>1</v>
      </c>
      <c r="AS46" s="89">
        <f t="shared" ca="1" si="11"/>
        <v>0.35</v>
      </c>
      <c r="AT46" s="89">
        <f t="shared" ca="1" si="12"/>
        <v>4.1999999999999996E-2</v>
      </c>
      <c r="AU46" s="89">
        <f t="shared" ca="1" si="13"/>
        <v>8.3999999999999995E-3</v>
      </c>
      <c r="AV46" s="20" t="str">
        <f t="shared" si="14"/>
        <v>LOGROS
A corte de 2026-1 la Universidad cuenta con 26 programas acreditados:  [Arquitectura, Licenciatura en Música, Biología, Física, Matemáticas, Química, Doctorado en Ciencias de la Educación, Licenciatura en Humanidades y Lengua Castellana, Licenciatura en Ciencias Naturales, Licenciatura en Ciencias Sociales, Licenciatura en Educación Especial, Licenciatura en Educación Física, Recreación y Deportes, Licenciatura en Educación Infantil, Licenciatura en Lenguas Extranjeras con énfasis en Inglés y Frances, Licenciatura en Matemáticas, Administración de Empresas, Contaduría Pública, Economía, Filosofía, Historia, Derecho, Ingeniería Industrial, Ingeniería Mecánica, Ingeniería Química, Nutrición y Dietética y Farmacia] de los 40 acreditables (Arquitectura, Técnica profesional en construcción de proyectos arquitectónicos, Técnica profesional en expresión gráfica arquitectónica, Tecnología en gestión de la construcción de proyectos arquitectónicos, Tecnología en modelado digital arquitectónico, Arte Dramático, Artes Plásticas, Danza, Licenciatura en Música, Música, Biología, Física, Matemáticas, Química, Doctorado en Ciencias de la Educación, Licenciatura en Humanidades y Lengua Castellana, Licenciatura en Ciencias Naturales, Licenciatura en Ciencias Sociales, Licenciatura en Educación Especial, Licenciatura en Educación Física, Recreación y Deportes, Licenciatura en Educación Infantil, Licenciatura en Lenguas Extranjeras con énfasis en Inglés y Frances, Licenciatura en Matemáticas, Administración de Empresas, Administración de Empresas Turísticas, Contaduría Pública, Economía, Técnico Profesional en Operación Turística, Tecnología en Gestión Turística - Por Ciclos propedéuticos, Filosofía, Historia, Sociología, Derecho, Ingeniería Industrial, Ingeniería Mecánica, Ingeniería Química, Nutrición y Dietética, Técnica profesional en procesamiento y calidad nutricional de alimentos – Propedéutico, Tecnología en seguridad alimentaria y nutricional – Propedéutico y Farmacia). 
LÍMITES
Este año entraron 6 nuevos programas al denominador (acreditables) (2 ciclos propedéuticos de arquitectura y 1 de nutrición) por lo que bajó el indicador
OBSERVACIÓN
ACCIONES DE FORTALECIMIENTO
Con el fin de mantener el indicador, en febrero de 2026 se radicó la solicitud de Acreditación del programa de Sociología, actualmente se encuentra en plataforma SACES CNA en el estado "En preselección de pares"
Además, se está haciendo acompañamiento a los 3 programas del ciclo propedéutico de Administración de Empresas Turísicas, en Autoevaluación con fines de Acreditación en Alta Calidad, procesos que serán radicados en el mes de noviembre de 2026</v>
      </c>
      <c r="AW46" s="139"/>
      <c r="CG46" s="140"/>
    </row>
    <row r="47" spans="1:85" s="135" customFormat="1" ht="67.5" hidden="1" customHeight="1">
      <c r="A47" s="20">
        <f>IF(FORMULACIÓN!A47="","",FORMULACIÓN!A47)</f>
        <v>38</v>
      </c>
      <c r="B47" s="20">
        <f>IF(FORMULACIÓN!B47="","",FORMULACIÓN!B47)</f>
        <v>2026</v>
      </c>
      <c r="C47" s="20" t="str">
        <f>IF(FORMULACIÓN!C47="","",FORMULACIÓN!C47)</f>
        <v>L1 - Formación Académica Integral</v>
      </c>
      <c r="D47" s="20" t="str">
        <f>IF(FORMULACIÓN!D47="","",FORMULACIÓN!D47)</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47" s="20" t="str">
        <f>IF(FORMULACIÓN!E47="","",FORMULACIÓN!E47)</f>
        <v>7. Fortalecer académica y administrativamente los programas para lograr un mayor reconocimiento regional y la acreditación nacional e internacional.</v>
      </c>
      <c r="F47" s="20" t="str">
        <f>IF(FORMULACIÓN!F47="","",FORMULACIÓN!F47)</f>
        <v>M5 - Autoevaluación y acreditación Institucional y de programas académicos en el contexto nacional e internacional</v>
      </c>
      <c r="G47" s="20" t="str">
        <f>IF(FORMULACIÓN!G47="","",FORMULACIÓN!G47)</f>
        <v>Lograr el reconocimiento nacional e internacional de los procesos misionales y de apoyo a la gestión, con el 70% de programas académicos acreditados a nivel nacional y al menos 5 a nivel internacional</v>
      </c>
      <c r="H47" s="20" t="str">
        <f>IF(FORMULACIÓN!H47="","",FORMULACIÓN!H47)</f>
        <v>P1 - Excelencia académica</v>
      </c>
      <c r="I47" s="88">
        <f>IF(FORMULACIÓN!I47="","",FORMULACIÓN!I47)</f>
        <v>0.12</v>
      </c>
      <c r="J47" s="20" t="str">
        <f>IF(FORMULACIÓN!J47="","",FORMULACIÓN!J47)</f>
        <v>Gestionar la acreditación de nuestros programas académicos.</v>
      </c>
      <c r="K47" s="88">
        <f>IF(FORMULACIÓN!K47="","",FORMULACIÓN!K47)</f>
        <v>0.3</v>
      </c>
      <c r="L47" s="88" t="str">
        <f>IF(FORMULACIÓN!L47="","",FORMULACIÓN!L47)</f>
        <v>Jefe del Departamento Calidad Academica</v>
      </c>
      <c r="M47" s="210" t="str">
        <f>FORMULACIÓN!M47</f>
        <v>PDI</v>
      </c>
      <c r="N47" s="20" t="str">
        <f>IF(FORMULACIÓN!O47="","",FORMULACIÓN!O47)</f>
        <v>Programas académicos acreditados internacionalmente</v>
      </c>
      <c r="O47" s="20" t="str">
        <f>IF(FORMULACIÓN!P47="","",FORMULACIÓN!P47)</f>
        <v>N° de programas acreditados internacionalmente</v>
      </c>
      <c r="P47" s="20" t="str">
        <f>IF(FORMULACIÓN!Q47="","",FORMULACIÓN!Q47)</f>
        <v>Anual</v>
      </c>
      <c r="Q47" s="20" t="str">
        <f>IF(FORMULACIÓN!R47="","",FORMULACIÓN!R47)</f>
        <v>Unidad</v>
      </c>
      <c r="R47" s="20" t="str">
        <f>IF(FORMULACIÓN!S47="","",FORMULACIÓN!S47)</f>
        <v>Ingeniería industrial</v>
      </c>
      <c r="S47" s="20" t="str">
        <f>IF(FORMULACIÓN!T47="","",FORMULACIÓN!T47)</f>
        <v>Nuevo gestionado durante la vigencia</v>
      </c>
      <c r="T47" s="179" t="str">
        <f ca="1">FORMULACIÓN!Y47</f>
        <v>1</v>
      </c>
      <c r="U47" s="20">
        <f>IF(FORMULACIÓN!U47="","",FORMULACIÓN!U47)</f>
        <v>1</v>
      </c>
      <c r="V47" s="21">
        <v>0</v>
      </c>
      <c r="W47" s="21"/>
      <c r="X47" s="21">
        <f ca="1">IFERROR(IF($S47=Lists!$S$2,SUM(SEGUIMIENTO!U47:W47),IF(SEGUIMIENTO!$S47=Lists!$S$3,SUM(SEGUIMIENTO!V47:W47),IF(SEGUIMIENTO!$S47=Lists!$S$4,AVERAGE(SEGUIMIENTO!V47:W47),IF(SEGUIMIENTO!$S47=Lists!$S$5,OFFSET(U47,0,COUNTA(V47:W47)),IF(SEGUIMIENTO!$S47=Lists!$S$6,COUNTIF(V47:W47,"&lt;"&amp;FORMULACIÓN!Y47)/COUNT(SEGUIMIENTO!V47:W47),""))))),"")</f>
        <v>0</v>
      </c>
      <c r="Y47" s="176">
        <f ca="1">IF($Q47=Lists!$R$3,TEXT(SEGUIMIENTO!X47,"00,00%"),IF(SEGUIMIENTO!X47=0,0,TEXT(SEGUIMIENTO!X47,"##.###")))</f>
        <v>0</v>
      </c>
      <c r="Z47" s="179">
        <f>IF(FORMULACIÓN!N47="X",VLOOKUP(A47,Lists!$C$100:$D$1099,2,FALSE),"")</f>
        <v>0</v>
      </c>
      <c r="AA47" s="181">
        <f ca="1">IF(FORMULACIÓN!N47="X",IF(VALUE(VLOOKUP(A47,Lists!$C$100:$D$1099,2,FALSE))&gt;=SEGUIMIENTO!X47,1,0),2)</f>
        <v>1</v>
      </c>
      <c r="AB47" s="150">
        <f>IFERROR(VALUE(LEFT(#REF!,1)),0)</f>
        <v>0</v>
      </c>
      <c r="AC47" s="149" t="s">
        <v>1512</v>
      </c>
      <c r="AD47" s="129"/>
      <c r="AE47" s="129"/>
      <c r="AF47" s="129"/>
      <c r="AG47"/>
      <c r="AH47" s="139"/>
      <c r="AI47" s="255" t="str">
        <f t="shared" si="9"/>
        <v>Jefe del Departamento Calidad Academica</v>
      </c>
      <c r="AJ47" s="139" t="str">
        <f t="shared" si="0"/>
        <v>7. Fortalecer académica y administrativamente los programas para lograr un mayor reconocimiento regional y la acreditación nacional e internacional.</v>
      </c>
      <c r="AK47" s="139">
        <f t="shared" ca="1" si="10"/>
        <v>0</v>
      </c>
      <c r="AL47" s="139" t="str">
        <f t="shared" si="1"/>
        <v>L1 - Formación Académica Integral</v>
      </c>
      <c r="AM47" s="139" t="str">
        <f t="shared" si="2"/>
        <v>M5 - Autoevaluación y acreditación Institucional y de programas académicos en el contexto nacional e internacional</v>
      </c>
      <c r="AN47" s="20" t="str">
        <f t="shared" si="3"/>
        <v>P1 - Excelencia académica</v>
      </c>
      <c r="AO47" s="20" t="str">
        <f t="shared" si="4"/>
        <v>Programas académicos acreditados internacionalmente</v>
      </c>
      <c r="AP47" s="20" t="str">
        <f t="shared" si="5"/>
        <v>N° de programas acreditados internacionalmente</v>
      </c>
      <c r="AQ47" s="88">
        <f ca="1">IF(S47=Lists!$S$6,"CUMPLIMIENTO",IF($Q47=Lists!$R$3,TEXT(Y47,"00,00%")&amp;" / "&amp;TEXT(FORMULACIÓN!Y47,"00,00%"),IF(Y47=0,0,TEXT(Y47,"##.###")&amp;" / "&amp;TEXT(FORMULACIÓN!Y47,"##.###"))))</f>
        <v>0</v>
      </c>
      <c r="AR47" s="133">
        <f ca="1">VALUE(IFERROR(IF(S47=Lists!$S$6,SEGUIMIENTO!Y47,IF((Y47/FORMULACIÓN!Y47)&lt;&gt;0,Y47/FORMULACIÓN!Y47,0)),0))</f>
        <v>0</v>
      </c>
      <c r="AS47" s="89">
        <f t="shared" ca="1" si="11"/>
        <v>0</v>
      </c>
      <c r="AT47" s="89">
        <f t="shared" ca="1" si="12"/>
        <v>0</v>
      </c>
      <c r="AU47" s="89">
        <f t="shared" ca="1" si="13"/>
        <v>0</v>
      </c>
      <c r="AV47" s="20" t="str">
        <f t="shared" si="14"/>
        <v xml:space="preserve">LOGROS
En el año 2024 se recibió visita de pares para evaluar las condiciones de calidad del programa Ingeniería Industrial, y se recibió el 13 de agosto de 2025 la resolución de acreditación por parte del CNA, no obstante aún se está a la espera del otorgamiento por parte ACURSUR.
LÍMITES
OBSERVACIÓN
ACCIONES DE FORTALECIMIENTO
</v>
      </c>
      <c r="AW47" s="139"/>
      <c r="CG47" s="140"/>
    </row>
    <row r="48" spans="1:85" s="135" customFormat="1" ht="67.5" hidden="1" customHeight="1">
      <c r="A48" s="20">
        <f>IF(FORMULACIÓN!A48="","",FORMULACIÓN!A48)</f>
        <v>39</v>
      </c>
      <c r="B48" s="20">
        <f>IF(FORMULACIÓN!B48="","",FORMULACIÓN!B48)</f>
        <v>2026</v>
      </c>
      <c r="C48" s="20" t="str">
        <f>IF(FORMULACIÓN!C48="","",FORMULACIÓN!C48)</f>
        <v>L1 - Formación Académica Integral</v>
      </c>
      <c r="D48" s="20" t="str">
        <f>IF(FORMULACIÓN!D48="","",FORMULACIÓN!D48)</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48" s="20" t="str">
        <f>IF(FORMULACIÓN!E48="","",FORMULACIÓN!E48)</f>
        <v xml:space="preserve">1. Fortalecer la oferta académica de manera flexible e interdisciplinar con diversas modalidades, articulada a procesos de enseñanza y aprendizaje innovadores en sus diferentes niveles y campos de formación. </v>
      </c>
      <c r="F48" s="20" t="str">
        <f>IF(FORMULACIÓN!F48="","",FORMULACIÓN!F48)</f>
        <v>M5 - Autoevaluación y acreditación Institucional y de programas académicos en el contexto nacional e internacional</v>
      </c>
      <c r="G48" s="20" t="str">
        <f>IF(FORMULACIÓN!G48="","",FORMULACIÓN!G48)</f>
        <v>Fortalecer la oferta académica pertinente con 55 programas de pregrado, 25 especializaciones, 30 maestrías, 10 doctorados, de los cuales 15 tengan modalidad virtual o mixta.</v>
      </c>
      <c r="H48" s="20" t="str">
        <f>IF(FORMULACIÓN!H48="","",FORMULACIÓN!H48)</f>
        <v>P2 - Ampliación y diversificación de la oferta académica</v>
      </c>
      <c r="I48" s="88">
        <f>IF(FORMULACIÓN!I48="","",FORMULACIÓN!I48)</f>
        <v>0.06</v>
      </c>
      <c r="J48" s="20" t="str">
        <f>IF(FORMULACIÓN!J48="","",FORMULACIÓN!J48)</f>
        <v>Gestionar la creación de nuevos programas académicos que den repuesta a las necesidades del entorno</v>
      </c>
      <c r="K48" s="88">
        <f>IF(FORMULACIÓN!K48="","",FORMULACIÓN!K48)</f>
        <v>0.1</v>
      </c>
      <c r="L48" s="88" t="str">
        <f>IF(FORMULACIÓN!L48="","",FORMULACIÓN!L48)</f>
        <v>Jefe del Departamento de Postgrado</v>
      </c>
      <c r="M48" s="210" t="str">
        <f>FORMULACIÓN!M48</f>
        <v>PDI</v>
      </c>
      <c r="N48" s="20" t="str">
        <f>IF(FORMULACIÓN!O48="","",FORMULACIÓN!O48)</f>
        <v>Número de nuevos programas académicos de pregrado activos</v>
      </c>
      <c r="O48" s="20" t="str">
        <f>IF(FORMULACIÓN!P48="","",FORMULACIÓN!P48)</f>
        <v>N° de programas académicos de pregrado activos</v>
      </c>
      <c r="P48" s="20" t="str">
        <f>IF(FORMULACIÓN!Q48="","",FORMULACIÓN!Q48)</f>
        <v>Anual</v>
      </c>
      <c r="Q48" s="20" t="str">
        <f>IF(FORMULACIÓN!R48="","",FORMULACIÓN!R48)</f>
        <v>Unidad</v>
      </c>
      <c r="R48" s="20" t="str">
        <f>IF(FORMULACIÓN!S48="","",FORMULACIÓN!S48)</f>
        <v>Nota: se van a contar los registros calificados vigentes 
Partimos de una línea base de 51 programas , teniendo en cuenta que los programas de Lic música de valledupar y San andrés aún se encuentran activos en el Snies 
Ingeniaería: 
Ing. De Software</v>
      </c>
      <c r="S48" s="20" t="str">
        <f>IF(FORMULACIÓN!T48="","",FORMULACIÓN!T48)</f>
        <v>Acumulado</v>
      </c>
      <c r="T48" s="179" t="str">
        <f ca="1">FORMULACIÓN!Y48</f>
        <v>52</v>
      </c>
      <c r="U48" s="20">
        <f>IF(FORMULACIÓN!U48="","",FORMULACIÓN!U48)</f>
        <v>51</v>
      </c>
      <c r="V48" s="21">
        <v>0</v>
      </c>
      <c r="W48" s="21"/>
      <c r="X48" s="21">
        <f ca="1">IFERROR(IF($S48=Lists!$S$2,SUM(SEGUIMIENTO!U48:W48),IF(SEGUIMIENTO!$S48=Lists!$S$3,SUM(SEGUIMIENTO!V48:W48),IF(SEGUIMIENTO!$S48=Lists!$S$4,AVERAGE(SEGUIMIENTO!V48:W48),IF(SEGUIMIENTO!$S48=Lists!$S$5,OFFSET(U48,0,COUNTA(V48:W48)),IF(SEGUIMIENTO!$S48=Lists!$S$6,COUNTIF(V48:W48,"&lt;"&amp;FORMULACIÓN!Y48)/COUNT(SEGUIMIENTO!V48:W48),""))))),"")</f>
        <v>51</v>
      </c>
      <c r="Y48" s="176" t="str">
        <f ca="1">IF($Q48=Lists!$R$3,TEXT(SEGUIMIENTO!X48,"00,00%"),IF(SEGUIMIENTO!X48=0,0,TEXT(SEGUIMIENTO!X48,"##.###")))</f>
        <v>51</v>
      </c>
      <c r="Z48" s="179">
        <f>IF(FORMULACIÓN!N48="X",VLOOKUP(A48,Lists!$C$100:$D$1099,2,FALSE),"")</f>
        <v>0</v>
      </c>
      <c r="AA48" s="181">
        <f ca="1">IF(FORMULACIÓN!N48="X",IF(VALUE(VLOOKUP(A48,Lists!$C$100:$D$1099,2,FALSE))&gt;=SEGUIMIENTO!X48,1,0),2)</f>
        <v>0</v>
      </c>
      <c r="AB48" s="150">
        <f>IFERROR(VALUE(LEFT(#REF!,1)),0)</f>
        <v>0</v>
      </c>
      <c r="AC48" s="149"/>
      <c r="AD48" s="129"/>
      <c r="AE48" s="129"/>
      <c r="AF48" s="129"/>
      <c r="AG48"/>
      <c r="AH48" s="139"/>
      <c r="AI48" s="255" t="str">
        <f t="shared" si="9"/>
        <v>Jefe del Departamento de Postgrado</v>
      </c>
      <c r="AJ48" s="139" t="str">
        <f t="shared" si="0"/>
        <v xml:space="preserve">1. Fortalecer la oferta académica de manera flexible e interdisciplinar con diversas modalidades, articulada a procesos de enseñanza y aprendizaje innovadores en sus diferentes niveles y campos de formación. </v>
      </c>
      <c r="AK48" s="139">
        <f t="shared" ca="1" si="10"/>
        <v>1</v>
      </c>
      <c r="AL48" s="139" t="str">
        <f t="shared" si="1"/>
        <v>L1 - Formación Académica Integral</v>
      </c>
      <c r="AM48" s="139" t="str">
        <f t="shared" si="2"/>
        <v>M5 - Autoevaluación y acreditación Institucional y de programas académicos en el contexto nacional e internacional</v>
      </c>
      <c r="AN48" s="20" t="str">
        <f t="shared" si="3"/>
        <v>P2 - Ampliación y diversificación de la oferta académica</v>
      </c>
      <c r="AO48" s="20" t="str">
        <f t="shared" si="4"/>
        <v>Número de nuevos programas académicos de pregrado activos</v>
      </c>
      <c r="AP48" s="20" t="str">
        <f t="shared" si="5"/>
        <v>N° de programas académicos de pregrado activos</v>
      </c>
      <c r="AQ48" s="88" t="str">
        <f ca="1">IF(S48=Lists!$S$6,"CUMPLIMIENTO",IF($Q48=Lists!$R$3,TEXT(Y48,"00,00%")&amp;" / "&amp;TEXT(FORMULACIÓN!Y48,"00,00%"),IF(Y48=0,0,TEXT(Y48,"##.###")&amp;" / "&amp;TEXT(FORMULACIÓN!Y48,"##.###"))))</f>
        <v>51 / 52</v>
      </c>
      <c r="AR48" s="133">
        <f ca="1">VALUE(IFERROR(IF(S48=Lists!$S$6,SEGUIMIENTO!Y48,IF((Y48/FORMULACIÓN!Y48)&lt;&gt;0,Y48/FORMULACIÓN!Y48,0)),0))</f>
        <v>0.98076923076923073</v>
      </c>
      <c r="AS48" s="89">
        <f t="shared" ca="1" si="11"/>
        <v>9.8076923076923075E-2</v>
      </c>
      <c r="AT48" s="89">
        <f t="shared" ca="1" si="12"/>
        <v>5.884615384615384E-3</v>
      </c>
      <c r="AU48" s="89">
        <f t="shared" ca="1" si="13"/>
        <v>1.1769230769230769E-3</v>
      </c>
      <c r="AV48" s="20" t="str">
        <f t="shared" si="14"/>
        <v xml:space="preserve">LOGROS
LÍMITES
OBSERVACIÓN
ACCIONES DE FORTALECIMIENTO
</v>
      </c>
      <c r="AW48" s="139"/>
      <c r="CG48" s="140"/>
    </row>
    <row r="49" spans="1:85" s="135" customFormat="1" ht="67.5" hidden="1" customHeight="1">
      <c r="A49" s="20">
        <f>IF(FORMULACIÓN!A49="","",FORMULACIÓN!A49)</f>
        <v>40</v>
      </c>
      <c r="B49" s="20">
        <f>IF(FORMULACIÓN!B49="","",FORMULACIÓN!B49)</f>
        <v>2026</v>
      </c>
      <c r="C49" s="20" t="str">
        <f>IF(FORMULACIÓN!C49="","",FORMULACIÓN!C49)</f>
        <v>L1 - Formación Académica Integral</v>
      </c>
      <c r="D49" s="20" t="str">
        <f>IF(FORMULACIÓN!D49="","",FORMULACIÓN!D49)</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49" s="20" t="str">
        <f>IF(FORMULACIÓN!E49="","",FORMULACIÓN!E49)</f>
        <v xml:space="preserve">1. Fortalecer la oferta académica de manera flexible e interdisciplinar con diversas modalidades, articulada a procesos de enseñanza y aprendizaje innovadores en sus diferentes niveles y campos de formación. </v>
      </c>
      <c r="F49" s="20" t="str">
        <f>IF(FORMULACIÓN!F49="","",FORMULACIÓN!F49)</f>
        <v>M5 - Autoevaluación y acreditación Institucional y de programas académicos en el contexto nacional e internacional</v>
      </c>
      <c r="G49" s="20" t="str">
        <f>IF(FORMULACIÓN!G49="","",FORMULACIÓN!G49)</f>
        <v>Fortalecer la oferta académica pertinente con 55 programas de pregrado, 25 especializaciones, 30 maestrías, 10 doctorados, de los cuales 15 tengan modalidad virtual o mixta.</v>
      </c>
      <c r="H49" s="20" t="str">
        <f>IF(FORMULACIÓN!H49="","",FORMULACIÓN!H49)</f>
        <v>P2 - Ampliación y diversificación de la oferta académica</v>
      </c>
      <c r="I49" s="88">
        <f>IF(FORMULACIÓN!I49="","",FORMULACIÓN!I49)</f>
        <v>0.06</v>
      </c>
      <c r="J49" s="20" t="str">
        <f>IF(FORMULACIÓN!J49="","",FORMULACIÓN!J49)</f>
        <v>Gestionar la creación de nuevos programas académicos que den repuesta a las necesidades del entorno</v>
      </c>
      <c r="K49" s="88">
        <f>IF(FORMULACIÓN!K49="","",FORMULACIÓN!K49)</f>
        <v>0.1</v>
      </c>
      <c r="L49" s="88" t="str">
        <f>IF(FORMULACIÓN!L49="","",FORMULACIÓN!L49)</f>
        <v>Jefe del Departamento Calidad Academica</v>
      </c>
      <c r="M49" s="210" t="str">
        <f>FORMULACIÓN!M49</f>
        <v>PDI</v>
      </c>
      <c r="N49" s="20" t="str">
        <f>IF(FORMULACIÓN!O49="","",FORMULACIÓN!O49)</f>
        <v>Número de nuevos programas académicos en modalidad virtual o mixta activos</v>
      </c>
      <c r="O49" s="20" t="str">
        <f>IF(FORMULACIÓN!P49="","",FORMULACIÓN!P49)</f>
        <v>N° de programas académicos en modalidad virtual o mixta activos</v>
      </c>
      <c r="P49" s="20" t="str">
        <f>IF(FORMULACIÓN!Q49="","",FORMULACIÓN!Q49)</f>
        <v>Anual</v>
      </c>
      <c r="Q49" s="20" t="str">
        <f>IF(FORMULACIÓN!R49="","",FORMULACIÓN!R49)</f>
        <v>Unidad</v>
      </c>
      <c r="R49" s="20" t="str">
        <f>IF(FORMULACIÓN!S49="","",FORMULACIÓN!S49)</f>
        <v>Ingeniería de Software</v>
      </c>
      <c r="S49" s="20" t="str">
        <f>IF(FORMULACIÓN!T49="","",FORMULACIÓN!T49)</f>
        <v>Acumulado</v>
      </c>
      <c r="T49" s="179" t="str">
        <f ca="1">FORMULACIÓN!Y49</f>
        <v>12</v>
      </c>
      <c r="U49" s="20">
        <f>IF(FORMULACIÓN!U49="","",FORMULACIÓN!U49)</f>
        <v>11</v>
      </c>
      <c r="V49" s="21">
        <v>3</v>
      </c>
      <c r="W49" s="21"/>
      <c r="X49" s="21">
        <f ca="1">IFERROR(IF($S49=Lists!$S$2,SUM(SEGUIMIENTO!U49:W49),IF(SEGUIMIENTO!$S49=Lists!$S$3,SUM(SEGUIMIENTO!V49:W49),IF(SEGUIMIENTO!$S49=Lists!$S$4,AVERAGE(SEGUIMIENTO!V49:W49),IF(SEGUIMIENTO!$S49=Lists!$S$5,OFFSET(U49,0,COUNTA(V49:W49)),IF(SEGUIMIENTO!$S49=Lists!$S$6,COUNTIF(V49:W49,"&lt;"&amp;FORMULACIÓN!Y49)/COUNT(SEGUIMIENTO!V49:W49),""))))),"")</f>
        <v>14</v>
      </c>
      <c r="Y49" s="176" t="str">
        <f ca="1">IF($Q49=Lists!$R$3,TEXT(SEGUIMIENTO!X49,"00,00%"),IF(SEGUIMIENTO!X49=0,0,TEXT(SEGUIMIENTO!X49,"##.###")))</f>
        <v>14</v>
      </c>
      <c r="Z49" s="179">
        <f>IF(FORMULACIÓN!N49="X",VLOOKUP(A49,Lists!$C$100:$D$1099,2,FALSE),"")</f>
        <v>0</v>
      </c>
      <c r="AA49" s="181">
        <f ca="1">IF(FORMULACIÓN!N49="X",IF(VALUE(VLOOKUP(A49,Lists!$C$100:$D$1099,2,FALSE))&gt;=SEGUIMIENTO!X49,1,0),2)</f>
        <v>0</v>
      </c>
      <c r="AB49" s="150">
        <f>IFERROR(VALUE(LEFT(#REF!,1)),0)</f>
        <v>0</v>
      </c>
      <c r="AC49" s="149" t="s">
        <v>1513</v>
      </c>
      <c r="AD49" s="129"/>
      <c r="AE49" s="129"/>
      <c r="AF49" s="129"/>
      <c r="AG49"/>
      <c r="AH49" s="139"/>
      <c r="AI49" s="255" t="str">
        <f t="shared" si="9"/>
        <v>Jefe del Departamento Calidad Academica</v>
      </c>
      <c r="AJ49" s="139" t="str">
        <f t="shared" si="0"/>
        <v xml:space="preserve">1. Fortalecer la oferta académica de manera flexible e interdisciplinar con diversas modalidades, articulada a procesos de enseñanza y aprendizaje innovadores en sus diferentes niveles y campos de formación. </v>
      </c>
      <c r="AK49" s="139">
        <f t="shared" ca="1" si="10"/>
        <v>1</v>
      </c>
      <c r="AL49" s="139" t="str">
        <f t="shared" si="1"/>
        <v>L1 - Formación Académica Integral</v>
      </c>
      <c r="AM49" s="139" t="str">
        <f t="shared" si="2"/>
        <v>M5 - Autoevaluación y acreditación Institucional y de programas académicos en el contexto nacional e internacional</v>
      </c>
      <c r="AN49" s="20" t="str">
        <f t="shared" si="3"/>
        <v>P2 - Ampliación y diversificación de la oferta académica</v>
      </c>
      <c r="AO49" s="20" t="str">
        <f t="shared" si="4"/>
        <v>Número de nuevos programas académicos en modalidad virtual o mixta activos</v>
      </c>
      <c r="AP49" s="20" t="str">
        <f t="shared" si="5"/>
        <v>N° de programas académicos en modalidad virtual o mixta activos</v>
      </c>
      <c r="AQ49" s="88" t="str">
        <f ca="1">IF(S49=Lists!$S$6,"CUMPLIMIENTO",IF($Q49=Lists!$R$3,TEXT(Y49,"00,00%")&amp;" / "&amp;TEXT(FORMULACIÓN!Y49,"00,00%"),IF(Y49=0,0,TEXT(Y49,"##.###")&amp;" / "&amp;TEXT(FORMULACIÓN!Y49,"##.###"))))</f>
        <v>14 / 12</v>
      </c>
      <c r="AR49" s="133">
        <f ca="1">VALUE(IFERROR(IF(S49=Lists!$S$6,SEGUIMIENTO!Y49,IF((Y49/FORMULACIÓN!Y49)&lt;&gt;0,Y49/FORMULACIÓN!Y49,0)),0))</f>
        <v>1.1666666666666667</v>
      </c>
      <c r="AS49" s="89">
        <f t="shared" ca="1" si="11"/>
        <v>0.1</v>
      </c>
      <c r="AT49" s="89">
        <f t="shared" ca="1" si="12"/>
        <v>6.0000000000000001E-3</v>
      </c>
      <c r="AU49" s="89">
        <f t="shared" ca="1" si="13"/>
        <v>1.2000000000000001E-3</v>
      </c>
      <c r="AV49" s="20" t="str">
        <f t="shared" si="14"/>
        <v xml:space="preserve">LOGROS
Durante este periodo se recibió resolución de registro calificado para los siguientes nuevos programas híbridos o virtuales:
- Maestría en Educación Ambiental (Resolución 7119 del 10/03/2026 -Híbrida)
- Especialización en Derecho procesal, probatorio y Tecnologías digitales (Resolución 10679 del 01/04/2026 Híbrida) 
- Ingeniería del Software (30/06/2026 Virtual)
LÍMITES
OBSERVACIÓN
ACCIONES DE FORTALECIMIENTO
</v>
      </c>
      <c r="AW49" s="139"/>
      <c r="CG49" s="140"/>
    </row>
    <row r="50" spans="1:85" s="135" customFormat="1" ht="67.5" hidden="1" customHeight="1">
      <c r="A50" s="20">
        <f>IF(FORMULACIÓN!A50="","",FORMULACIÓN!A50)</f>
        <v>41</v>
      </c>
      <c r="B50" s="20">
        <f>IF(FORMULACIÓN!B50="","",FORMULACIÓN!B50)</f>
        <v>2026</v>
      </c>
      <c r="C50" s="20" t="str">
        <f>IF(FORMULACIÓN!C50="","",FORMULACIÓN!C50)</f>
        <v>L1 - Formación Académica Integral</v>
      </c>
      <c r="D50" s="20" t="str">
        <f>IF(FORMULACIÓN!D50="","",FORMULACIÓN!D50)</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50" s="20" t="str">
        <f>IF(FORMULACIÓN!E50="","",FORMULACIÓN!E50)</f>
        <v xml:space="preserve">1. Fortalecer la oferta académica de manera flexible e interdisciplinar con diversas modalidades, articulada a procesos de enseñanza y aprendizaje innovadores en sus diferentes niveles y campos de formación. </v>
      </c>
      <c r="F50" s="20" t="str">
        <f>IF(FORMULACIÓN!F50="","",FORMULACIÓN!F50)</f>
        <v>M5 - Autoevaluación y acreditación Institucional y de programas académicos en el contexto nacional e internacional</v>
      </c>
      <c r="G50" s="20" t="str">
        <f>IF(FORMULACIÓN!G50="","",FORMULACIÓN!G50)</f>
        <v>Fortalecer la oferta académica pertinente con 55 programas de pregrado, 25 especializaciones, 30 maestrías, 10 doctorados, de los cuales 15 tengan modalidad virtual o mixta</v>
      </c>
      <c r="H50" s="20" t="str">
        <f>IF(FORMULACIÓN!H50="","",FORMULACIÓN!H50)</f>
        <v>P2 - Ampliación y diversificación de la oferta académica</v>
      </c>
      <c r="I50" s="88">
        <f>IF(FORMULACIÓN!I50="","",FORMULACIÓN!I50)</f>
        <v>0.06</v>
      </c>
      <c r="J50" s="20" t="str">
        <f>IF(FORMULACIÓN!J50="","",FORMULACIÓN!J50)</f>
        <v>Asegurar oferta pertinente de programas académicos.</v>
      </c>
      <c r="K50" s="88">
        <f>IF(FORMULACIÓN!K50="","",FORMULACIÓN!K50)</f>
        <v>0.2</v>
      </c>
      <c r="L50" s="88" t="str">
        <f>IF(FORMULACIÓN!L50="","",FORMULACIÓN!L50)</f>
        <v>Jefe del Departamento Calidad Academica</v>
      </c>
      <c r="M50" s="210" t="str">
        <f>FORMULACIÓN!M50</f>
        <v>PDI</v>
      </c>
      <c r="N50" s="20" t="str">
        <f>IF(FORMULACIÓN!O50="","",FORMULACIÓN!O50)</f>
        <v>Número nuevos programas académicos de posgrado activos</v>
      </c>
      <c r="O50" s="20" t="str">
        <f>IF(FORMULACIÓN!P50="","",FORMULACIÓN!P50)</f>
        <v>N° de programas académicos de especialización activos</v>
      </c>
      <c r="P50" s="20" t="str">
        <f>IF(FORMULACIÓN!Q50="","",FORMULACIÓN!Q50)</f>
        <v>Anual</v>
      </c>
      <c r="Q50" s="20" t="str">
        <f>IF(FORMULACIÓN!R50="","",FORMULACIÓN!R50)</f>
        <v>Unidad</v>
      </c>
      <c r="R50" s="20" t="str">
        <f>IF(FORMULACIÓN!S50="","",FORMULACIÓN!S50)</f>
        <v xml:space="preserve"> Especialización Gestión Integral del turismo </v>
      </c>
      <c r="S50" s="20" t="str">
        <f>IF(FORMULACIÓN!T50="","",FORMULACIÓN!T50)</f>
        <v>Acumulado</v>
      </c>
      <c r="T50" s="179" t="str">
        <f ca="1">FORMULACIÓN!Y50</f>
        <v>17</v>
      </c>
      <c r="U50" s="279">
        <f>IF(FORMULACIÓN!U50="","",FORMULACIÓN!U50)</f>
        <v>16</v>
      </c>
      <c r="V50" s="272">
        <v>2</v>
      </c>
      <c r="W50" s="21"/>
      <c r="X50" s="21">
        <f ca="1">IFERROR(IF($S50=Lists!$S$2,SUM(SEGUIMIENTO!U50:W50),IF(SEGUIMIENTO!$S50=Lists!$S$3,SUM(SEGUIMIENTO!V50:W50),IF(SEGUIMIENTO!$S50=Lists!$S$4,AVERAGE(SEGUIMIENTO!V50:W50),IF(SEGUIMIENTO!$S50=Lists!$S$5,OFFSET(U50,0,COUNTA(V50:W50)),IF(SEGUIMIENTO!$S50=Lists!$S$6,COUNTIF(V50:W50,"&lt;"&amp;FORMULACIÓN!Y50)/COUNT(SEGUIMIENTO!V50:W50),""))))),"")</f>
        <v>18</v>
      </c>
      <c r="Y50" s="176" t="str">
        <f ca="1">IF($Q50=Lists!$R$3,TEXT(SEGUIMIENTO!X50,"00,00%"),IF(SEGUIMIENTO!X50=0,0,TEXT(SEGUIMIENTO!X50,"##.###")))</f>
        <v>18</v>
      </c>
      <c r="Z50" s="179">
        <f>IF(FORMULACIÓN!N50="X",VLOOKUP(A50,Lists!$C$100:$D$1099,2,FALSE),"")</f>
        <v>0</v>
      </c>
      <c r="AA50" s="181">
        <f ca="1">IF(FORMULACIÓN!N50="X",IF(VALUE(VLOOKUP(A50,Lists!$C$100:$D$1099,2,FALSE))&gt;=SEGUIMIENTO!X50,1,0),2)</f>
        <v>0</v>
      </c>
      <c r="AB50" s="150">
        <f>IFERROR(VALUE(LEFT(#REF!,1)),0)</f>
        <v>0</v>
      </c>
      <c r="AC50" s="149" t="s">
        <v>1514</v>
      </c>
      <c r="AD50" s="129"/>
      <c r="AE50" s="129" t="s">
        <v>1515</v>
      </c>
      <c r="AF50" s="129"/>
      <c r="AG50"/>
      <c r="AH50" s="139"/>
      <c r="AI50" s="255" t="str">
        <f t="shared" si="9"/>
        <v>Jefe del Departamento Calidad Academica</v>
      </c>
      <c r="AJ50" s="139" t="str">
        <f t="shared" si="0"/>
        <v xml:space="preserve">1. Fortalecer la oferta académica de manera flexible e interdisciplinar con diversas modalidades, articulada a procesos de enseñanza y aprendizaje innovadores en sus diferentes niveles y campos de formación. </v>
      </c>
      <c r="AK50" s="139">
        <f t="shared" ca="1" si="10"/>
        <v>1</v>
      </c>
      <c r="AL50" s="139" t="str">
        <f t="shared" si="1"/>
        <v>L1 - Formación Académica Integral</v>
      </c>
      <c r="AM50" s="139" t="str">
        <f t="shared" si="2"/>
        <v>M5 - Autoevaluación y acreditación Institucional y de programas académicos en el contexto nacional e internacional</v>
      </c>
      <c r="AN50" s="20" t="str">
        <f t="shared" si="3"/>
        <v>P2 - Ampliación y diversificación de la oferta académica</v>
      </c>
      <c r="AO50" s="20" t="str">
        <f t="shared" si="4"/>
        <v>Número nuevos programas académicos de posgrado activos</v>
      </c>
      <c r="AP50" s="20" t="str">
        <f t="shared" si="5"/>
        <v>N° de programas académicos de especialización activos</v>
      </c>
      <c r="AQ50" s="88" t="str">
        <f ca="1">IF(S50=Lists!$S$6,"CUMPLIMIENTO",IF($Q50=Lists!$R$3,TEXT(Y50,"00,00%")&amp;" / "&amp;TEXT(FORMULACIÓN!Y50,"00,00%"),IF(Y50=0,0,TEXT(Y50,"##.###")&amp;" / "&amp;TEXT(FORMULACIÓN!Y50,"##.###"))))</f>
        <v>18 / 17</v>
      </c>
      <c r="AR50" s="133">
        <f ca="1">VALUE(IFERROR(IF(S50=Lists!$S$6,SEGUIMIENTO!Y50,IF((Y50/FORMULACIÓN!Y50)&lt;&gt;0,Y50/FORMULACIÓN!Y50,0)),0))</f>
        <v>1.0588235294117647</v>
      </c>
      <c r="AS50" s="89">
        <f t="shared" ca="1" si="11"/>
        <v>0.2</v>
      </c>
      <c r="AT50" s="89">
        <f t="shared" ca="1" si="12"/>
        <v>1.2E-2</v>
      </c>
      <c r="AU50" s="89">
        <f t="shared" ca="1" si="13"/>
        <v>2.4000000000000002E-3</v>
      </c>
      <c r="AV50" s="20" t="str">
        <f t="shared" si="14"/>
        <v xml:space="preserve">LOGROS
Durante este periodo se recibió resolución de registro calificado para los siguientes programas de especialización:
- Especialización en Derecho procesal, probatorio y Tecnologías digitales (Resolución 10679 del 01/04/2026 Híbrida)
- Especialización en Teoría del Delito y Casación Penal (Resolución 9098 del 01/04/2026 Presencial)
LÍMITES
OBSERVACIÓN
La especialización en Gestión Integral del Turismo recibió registro calificado en 2025
ACCIONES DE FORTALECIMIENTO
</v>
      </c>
      <c r="AW50" s="139"/>
      <c r="CG50" s="140"/>
    </row>
    <row r="51" spans="1:85" s="135" customFormat="1" ht="67.5" hidden="1" customHeight="1">
      <c r="A51" s="20">
        <f>IF(FORMULACIÓN!A51="","",FORMULACIÓN!A51)</f>
        <v>42</v>
      </c>
      <c r="B51" s="20">
        <f>IF(FORMULACIÓN!B51="","",FORMULACIÓN!B51)</f>
        <v>2026</v>
      </c>
      <c r="C51" s="20" t="str">
        <f>IF(FORMULACIÓN!C51="","",FORMULACIÓN!C51)</f>
        <v>L1 - Formación Académica Integral</v>
      </c>
      <c r="D51" s="20" t="str">
        <f>IF(FORMULACIÓN!D51="","",FORMULACIÓN!D51)</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51" s="20" t="str">
        <f>IF(FORMULACIÓN!E51="","",FORMULACIÓN!E51)</f>
        <v xml:space="preserve">1. Fortalecer la oferta académica de manera flexible e interdisciplinar con diversas modalidades, articulada a procesos de enseñanza y aprendizaje innovadores en sus diferentes niveles y campos de formación. </v>
      </c>
      <c r="F51" s="20" t="str">
        <f>IF(FORMULACIÓN!F51="","",FORMULACIÓN!F51)</f>
        <v>M5 - Autoevaluación y acreditación Institucional y de programas académicos en el contexto nacional e internacional</v>
      </c>
      <c r="G51" s="20" t="str">
        <f>IF(FORMULACIÓN!G51="","",FORMULACIÓN!G51)</f>
        <v>Fortalecer la oferta académica pertinente con 55 programas de pregrado, 25 especializaciones, 30 maestrías, 10 doctorados, de los cuales 15 tengan modalidad virtual o mixta</v>
      </c>
      <c r="H51" s="20" t="str">
        <f>IF(FORMULACIÓN!H51="","",FORMULACIÓN!H51)</f>
        <v>P2 - Ampliación y diversificación de la oferta académica</v>
      </c>
      <c r="I51" s="88">
        <f>IF(FORMULACIÓN!I51="","",FORMULACIÓN!I51)</f>
        <v>0.06</v>
      </c>
      <c r="J51" s="20" t="str">
        <f>IF(FORMULACIÓN!J51="","",FORMULACIÓN!J51)</f>
        <v>Asegurar oferta pertinente de programas académicos.</v>
      </c>
      <c r="K51" s="88">
        <f>IF(FORMULACIÓN!K51="","",FORMULACIÓN!K51)</f>
        <v>0.2</v>
      </c>
      <c r="L51" s="88" t="str">
        <f>IF(FORMULACIÓN!L51="","",FORMULACIÓN!L51)</f>
        <v>Jefe del Departamento Calidad Academica</v>
      </c>
      <c r="M51" s="210" t="str">
        <f>FORMULACIÓN!M51</f>
        <v>PDI</v>
      </c>
      <c r="N51" s="20" t="str">
        <f>IF(FORMULACIÓN!O51="","",FORMULACIÓN!O51)</f>
        <v>Número nuevos programas académicos de posgrado activos</v>
      </c>
      <c r="O51" s="20" t="str">
        <f>IF(FORMULACIÓN!P51="","",FORMULACIÓN!P51)</f>
        <v>N° de programas académicos de maestría activos</v>
      </c>
      <c r="P51" s="20" t="str">
        <f>IF(FORMULACIÓN!Q51="","",FORMULACIÓN!Q51)</f>
        <v>Anual</v>
      </c>
      <c r="Q51" s="20" t="str">
        <f>IF(FORMULACIÓN!R51="","",FORMULACIÓN!R51)</f>
        <v>Unidad</v>
      </c>
      <c r="R51" s="20" t="str">
        <f>IF(FORMULACIÓN!S51="","",FORMULACIÓN!S51)</f>
        <v xml:space="preserve">Maestria en Educación Ambiental </v>
      </c>
      <c r="S51" s="20" t="str">
        <f>IF(FORMULACIÓN!T51="","",FORMULACIÓN!T51)</f>
        <v>Acumulado</v>
      </c>
      <c r="T51" s="267" t="str">
        <f ca="1">FORMULACIÓN!Y51</f>
        <v>29</v>
      </c>
      <c r="U51" s="279">
        <f>IF(FORMULACIÓN!U51="","",FORMULACIÓN!U51)</f>
        <v>28</v>
      </c>
      <c r="V51" s="21">
        <v>1</v>
      </c>
      <c r="W51" s="126"/>
      <c r="X51" s="21">
        <f ca="1">IFERROR(IF($S51=Lists!$S$2,SUM(SEGUIMIENTO!U51:W51),IF(SEGUIMIENTO!$S51=Lists!$S$3,SUM(SEGUIMIENTO!V51:W51),IF(SEGUIMIENTO!$S51=Lists!$S$4,AVERAGE(SEGUIMIENTO!V51:W51),IF(SEGUIMIENTO!$S51=Lists!$S$5,OFFSET(U51,0,COUNTA(V51:W51)),IF(SEGUIMIENTO!$S51=Lists!$S$6,COUNTIF(V51:W51,"&lt;"&amp;FORMULACIÓN!Y51)/COUNT(SEGUIMIENTO!V51:W51),""))))),"")</f>
        <v>29</v>
      </c>
      <c r="Y51" s="176" t="str">
        <f ca="1">IF($Q51=Lists!$R$3,TEXT(SEGUIMIENTO!X51,"00,00%"),IF(SEGUIMIENTO!X51=0,0,TEXT(SEGUIMIENTO!X51,"##.###")))</f>
        <v>29</v>
      </c>
      <c r="Z51" s="179">
        <f>IF(FORMULACIÓN!N51="X",VLOOKUP(A51,Lists!$C$100:$D$1099,2,FALSE),"")</f>
        <v>0</v>
      </c>
      <c r="AA51" s="181">
        <f ca="1">IF(FORMULACIÓN!N51="X",IF(VALUE(VLOOKUP(A51,Lists!$C$100:$D$1099,2,FALSE))&gt;=SEGUIMIENTO!X51,1,0),2)</f>
        <v>0</v>
      </c>
      <c r="AB51" s="150">
        <f>IFERROR(VALUE(LEFT(#REF!,1)),0)</f>
        <v>0</v>
      </c>
      <c r="AC51" s="149" t="s">
        <v>1516</v>
      </c>
      <c r="AD51" s="129"/>
      <c r="AE51" s="129"/>
      <c r="AF51" s="129"/>
      <c r="AG51"/>
      <c r="AH51" s="139"/>
      <c r="AI51" s="255" t="str">
        <f t="shared" si="9"/>
        <v>Jefe del Departamento Calidad Academica</v>
      </c>
      <c r="AJ51" s="139" t="str">
        <f t="shared" si="0"/>
        <v xml:space="preserve">1. Fortalecer la oferta académica de manera flexible e interdisciplinar con diversas modalidades, articulada a procesos de enseñanza y aprendizaje innovadores en sus diferentes niveles y campos de formación. </v>
      </c>
      <c r="AK51" s="139">
        <f t="shared" ca="1" si="10"/>
        <v>1</v>
      </c>
      <c r="AL51" s="139" t="str">
        <f t="shared" si="1"/>
        <v>L1 - Formación Académica Integral</v>
      </c>
      <c r="AM51" s="139" t="str">
        <f t="shared" si="2"/>
        <v>M5 - Autoevaluación y acreditación Institucional y de programas académicos en el contexto nacional e internacional</v>
      </c>
      <c r="AN51" s="20" t="str">
        <f t="shared" si="3"/>
        <v>P2 - Ampliación y diversificación de la oferta académica</v>
      </c>
      <c r="AO51" s="20" t="str">
        <f t="shared" si="4"/>
        <v>Número nuevos programas académicos de posgrado activos</v>
      </c>
      <c r="AP51" s="20" t="str">
        <f t="shared" si="5"/>
        <v>N° de programas académicos de maestría activos</v>
      </c>
      <c r="AQ51" s="88" t="str">
        <f ca="1">IF(S51=Lists!$S$6,"CUMPLIMIENTO",IF($Q51=Lists!$R$3,TEXT(Y51,"00,00%")&amp;" / "&amp;TEXT(FORMULACIÓN!Y51,"00,00%"),IF(Y51=0,0,TEXT(Y51,"##.###")&amp;" / "&amp;TEXT(FORMULACIÓN!Y51,"##.###"))))</f>
        <v>29 / 29</v>
      </c>
      <c r="AR51" s="133">
        <f ca="1">VALUE(IFERROR(IF(S51=Lists!$S$6,SEGUIMIENTO!Y51,IF((Y51/FORMULACIÓN!Y51)&lt;&gt;0,Y51/FORMULACIÓN!Y51,0)),0))</f>
        <v>1</v>
      </c>
      <c r="AS51" s="89">
        <f t="shared" ca="1" si="11"/>
        <v>0.2</v>
      </c>
      <c r="AT51" s="89">
        <f t="shared" ca="1" si="12"/>
        <v>1.2E-2</v>
      </c>
      <c r="AU51" s="89">
        <f t="shared" ca="1" si="13"/>
        <v>2.4000000000000002E-3</v>
      </c>
      <c r="AV51" s="20" t="str">
        <f t="shared" si="14"/>
        <v xml:space="preserve">LOGROS
Durante este periodo se recibió resolución de registro calificado para los siguientes programas de maestría:
- Maestría en Educación Ambiental (Resolución 7119 del 10/03/2026 -Híbrida)
LÍMITES
OBSERVACIÓN
ACCIONES DE FORTALECIMIENTO
</v>
      </c>
      <c r="AW51" s="139"/>
      <c r="CG51" s="140"/>
    </row>
    <row r="52" spans="1:85" s="135" customFormat="1" ht="67.5" hidden="1" customHeight="1">
      <c r="A52" s="20">
        <f>IF(FORMULACIÓN!A52="","",FORMULACIÓN!A52)</f>
        <v>43</v>
      </c>
      <c r="B52" s="20">
        <f>IF(FORMULACIÓN!B52="","",FORMULACIÓN!B52)</f>
        <v>2026</v>
      </c>
      <c r="C52" s="20" t="str">
        <f>IF(FORMULACIÓN!C52="","",FORMULACIÓN!C52)</f>
        <v>L1 - Formación Académica Integral</v>
      </c>
      <c r="D52" s="20" t="str">
        <f>IF(FORMULACIÓN!D52="","",FORMULACIÓN!D52)</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52" s="20" t="str">
        <f>IF(FORMULACIÓN!E52="","",FORMULACIÓN!E52)</f>
        <v>7. Fortalecer académica y administrativamente los programas para lograr un mayor reconocimiento regional y la acreditación nacional e internacional.</v>
      </c>
      <c r="F52" s="20" t="str">
        <f>IF(FORMULACIÓN!F52="","",FORMULACIÓN!F52)</f>
        <v>M5 - Autoevaluación y acreditación Institucional y de programas académicos en el contexto nacional e internacional</v>
      </c>
      <c r="G52" s="20" t="str">
        <f>IF(FORMULACIÓN!G52="","",FORMULACIÓN!G52)</f>
        <v>Fortalecer la vinculación con el sector externo para beneficiar a los estudiantes  de postgrados (facilidades de acceso a los programas, desarrollo de actividades académicas e investigativas, entre otros)</v>
      </c>
      <c r="H52" s="20" t="str">
        <f>IF(FORMULACIÓN!H52="","",FORMULACIÓN!H52)</f>
        <v>P2 - Ampliación y diversificación de la oferta académica</v>
      </c>
      <c r="I52" s="88">
        <f>IF(FORMULACIÓN!I52="","",FORMULACIÓN!I52)</f>
        <v>0.06</v>
      </c>
      <c r="J52" s="20" t="str">
        <f>IF(FORMULACIÓN!J52="","",FORMULACIÓN!J52)</f>
        <v>Asegurar convenios con entes externos para favorecer a los estudiantes de Postgrados</v>
      </c>
      <c r="K52" s="88">
        <f>IF(FORMULACIÓN!K52="","",FORMULACIÓN!K52)</f>
        <v>0.2</v>
      </c>
      <c r="L52" s="88" t="str">
        <f>IF(FORMULACIÓN!L52="","",FORMULACIÓN!L52)</f>
        <v>Jefe del Departamento de Postgrado</v>
      </c>
      <c r="M52" s="210" t="str">
        <f>FORMULACIÓN!M52</f>
        <v>PA</v>
      </c>
      <c r="N52" s="20" t="str">
        <f>IF(FORMULACIÓN!O52="","",FORMULACIÓN!O52)</f>
        <v>Impacto de los convenios de vinculación gestionados con el sector productivo, el sector público o el sector social para estudiar programas de postgrado</v>
      </c>
      <c r="O52" s="20" t="str">
        <f>IF(FORMULACIÓN!P52="","",FORMULACIÓN!P52)</f>
        <v>N° de estudiantes de postgrado beneficiados a través de los convenios gestionados  con el sector productivo, el sector público o el sector social</v>
      </c>
      <c r="P52" s="20" t="str">
        <f>IF(FORMULACIÓN!Q52="","",FORMULACIÓN!Q52)</f>
        <v>Anual</v>
      </c>
      <c r="Q52" s="20" t="str">
        <f>IF(FORMULACIÓN!R52="","",FORMULACIÓN!R52)</f>
        <v>Unidad</v>
      </c>
      <c r="R52" s="20" t="str">
        <f>IF(FORMULACIÓN!S52="","",FORMULACIÓN!S52)</f>
        <v/>
      </c>
      <c r="S52" s="20" t="str">
        <f>IF(FORMULACIÓN!T52="","",FORMULACIÓN!T52)</f>
        <v>Nuevo gestionado durante la vigencia</v>
      </c>
      <c r="T52" s="267" t="str">
        <f ca="1">FORMULACIÓN!Y52</f>
        <v>10</v>
      </c>
      <c r="U52" s="279">
        <f>IF(FORMULACIÓN!U52="","",FORMULACIÓN!U52)</f>
        <v>18</v>
      </c>
      <c r="V52" s="21">
        <v>5</v>
      </c>
      <c r="W52" s="248"/>
      <c r="X52" s="21">
        <f ca="1">IFERROR(IF($S52=Lists!$S$2,SUM(SEGUIMIENTO!U52:W52),IF(SEGUIMIENTO!$S52=Lists!$S$3,SUM(SEGUIMIENTO!V52:W52),IF(SEGUIMIENTO!$S52=Lists!$S$4,AVERAGE(SEGUIMIENTO!V52:W52),IF(SEGUIMIENTO!$S52=Lists!$S$5,OFFSET(U52,0,COUNTA(V52:W52)),IF(SEGUIMIENTO!$S52=Lists!$S$6,COUNTIF(V52:W52,"&lt;"&amp;FORMULACIÓN!Y52)/COUNT(SEGUIMIENTO!V52:W52),""))))),"")</f>
        <v>5</v>
      </c>
      <c r="Y52" s="176" t="str">
        <f ca="1">IF($Q52=Lists!$R$3,TEXT(SEGUIMIENTO!X52,"00,00%"),IF(SEGUIMIENTO!X52=0,0,TEXT(SEGUIMIENTO!X52,"##.###")))</f>
        <v>5</v>
      </c>
      <c r="Z52" s="179" t="str">
        <f>IF(FORMULACIÓN!N52="X",VLOOKUP(A52,Lists!$C$100:$D$1099,2,FALSE),"")</f>
        <v/>
      </c>
      <c r="AA52" s="181">
        <f>IF(FORMULACIÓN!N52="X",IF(VALUE(VLOOKUP(A52,Lists!$C$100:$D$1099,2,FALSE))&gt;=SEGUIMIENTO!X52,1,0),2)</f>
        <v>2</v>
      </c>
      <c r="AB52" s="150">
        <f>IFERROR(VALUE(LEFT(#REF!,1)),0)</f>
        <v>0</v>
      </c>
      <c r="AC52" s="149" t="s">
        <v>1517</v>
      </c>
      <c r="AD52" s="129"/>
      <c r="AE52" s="129" t="s">
        <v>1518</v>
      </c>
      <c r="AF52" s="129" t="s">
        <v>1519</v>
      </c>
      <c r="AG52"/>
      <c r="AH52" s="139"/>
      <c r="AI52" s="255" t="str">
        <f t="shared" si="9"/>
        <v>Jefe del Departamento de Postgrado</v>
      </c>
      <c r="AJ52" s="139" t="str">
        <f t="shared" si="0"/>
        <v>7. Fortalecer académica y administrativamente los programas para lograr un mayor reconocimiento regional y la acreditación nacional e internacional.</v>
      </c>
      <c r="AK52" s="139">
        <f t="shared" ca="1" si="10"/>
        <v>0</v>
      </c>
      <c r="AL52" s="139" t="str">
        <f t="shared" si="1"/>
        <v>L1 - Formación Académica Integral</v>
      </c>
      <c r="AM52" s="139" t="str">
        <f t="shared" si="2"/>
        <v>M5 - Autoevaluación y acreditación Institucional y de programas académicos en el contexto nacional e internacional</v>
      </c>
      <c r="AN52" s="20" t="str">
        <f t="shared" si="3"/>
        <v>P2 - Ampliación y diversificación de la oferta académica</v>
      </c>
      <c r="AO52" s="20" t="str">
        <f t="shared" si="4"/>
        <v>Impacto de los convenios de vinculación gestionados con el sector productivo, el sector público o el sector social para estudiar programas de postgrado</v>
      </c>
      <c r="AP52" s="20" t="str">
        <f t="shared" si="5"/>
        <v>N° de estudiantes de postgrado beneficiados a través de los convenios gestionados  con el sector productivo, el sector público o el sector social</v>
      </c>
      <c r="AQ52" s="88" t="str">
        <f ca="1">IF(S52=Lists!$S$6,"CUMPLIMIENTO",IF($Q52=Lists!$R$3,TEXT(Y52,"00,00%")&amp;" / "&amp;TEXT(FORMULACIÓN!Y52,"00,00%"),IF(Y52=0,0,TEXT(Y52,"##.###")&amp;" / "&amp;TEXT(FORMULACIÓN!Y52,"##.###"))))</f>
        <v>5 / 10</v>
      </c>
      <c r="AR52" s="133">
        <f ca="1">VALUE(IFERROR(IF(S52=Lists!$S$6,SEGUIMIENTO!Y52,IF((Y52/FORMULACIÓN!Y52)&lt;&gt;0,Y52/FORMULACIÓN!Y52,0)),0))</f>
        <v>0.5</v>
      </c>
      <c r="AS52" s="89">
        <f t="shared" ca="1" si="11"/>
        <v>0.1</v>
      </c>
      <c r="AT52" s="89">
        <f t="shared" ca="1" si="12"/>
        <v>6.0000000000000001E-3</v>
      </c>
      <c r="AU52" s="89">
        <f t="shared" ca="1" si="13"/>
        <v>1.2000000000000001E-3</v>
      </c>
      <c r="AV52" s="20" t="str">
        <f t="shared" si="14"/>
        <v>LOGROS
En el período 2025-1, un total de cinco (5) estudiantes se beneficiaron de los convenios vigentes suscritos con el Departamento de Postgrados. De este total, tres (3) estudiantes ingresaron a través del convenio con Procaps, uno (1) mediante el convenio con la Alcaldía y uno (1) a través del convenio con ASONAL Judicial.
LÍMITES
OBSERVACIÓN
El proceso de matrícula para el período 2026-1 continúa activo y el cierre académico está programado para el 27 de julio; por tanto, las cifras actuales pueden presentar modificaciones.
ACCIONES DE FORTALECIMIENTO
Fortalecer estrategias de divulgación y seguimiento de los convenios institucionales, así como promover nuevas alianzas y mecanismos que incentiven el acceso y aprovechamiento de los beneficios por parte de los estudiantes.</v>
      </c>
      <c r="AW52" s="139"/>
      <c r="CG52" s="140"/>
    </row>
    <row r="53" spans="1:85" s="135" customFormat="1" ht="67.5" hidden="1" customHeight="1">
      <c r="A53" s="20">
        <f>IF(FORMULACIÓN!A53="","",FORMULACIÓN!A53)</f>
        <v>44</v>
      </c>
      <c r="B53" s="20">
        <f>IF(FORMULACIÓN!B53="","",FORMULACIÓN!B53)</f>
        <v>2026</v>
      </c>
      <c r="C53" s="20" t="str">
        <f>IF(FORMULACIÓN!C53="","",FORMULACIÓN!C53)</f>
        <v>L1 - Formación Académica Integral</v>
      </c>
      <c r="D53" s="20" t="str">
        <f>IF(FORMULACIÓN!D53="","",FORMULACIÓN!D53)</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53" s="20" t="str">
        <f>IF(FORMULACIÓN!E53="","",FORMULACIÓN!E53)</f>
        <v>7. Fortalecer académica y administrativamente los programas para lograr un mayor reconocimiento regional y la acreditación nacional e internacional.</v>
      </c>
      <c r="F53" s="20" t="str">
        <f>IF(FORMULACIÓN!F53="","",FORMULACIÓN!F53)</f>
        <v>M5 - Autoevaluación y acreditación Institucional y de programas académicos en el contexto nacional e internacional</v>
      </c>
      <c r="G53" s="20" t="str">
        <f>IF(FORMULACIÓN!G53="","",FORMULACIÓN!G53)</f>
        <v xml:space="preserve">Medir el crecimiento semestral  de la matrícula de estudiantes en los programas de postgrado. </v>
      </c>
      <c r="H53" s="20" t="str">
        <f>IF(FORMULACIÓN!H53="","",FORMULACIÓN!H53)</f>
        <v>P2 - Ampliación y diversificación de la oferta académica</v>
      </c>
      <c r="I53" s="88">
        <f>IF(FORMULACIÓN!I53="","",FORMULACIÓN!I53)</f>
        <v>0.06</v>
      </c>
      <c r="J53" s="20" t="str">
        <f>IF(FORMULACIÓN!J53="","",FORMULACIÓN!J53)</f>
        <v xml:space="preserve">Medir el crecimiento semestral  de la matrícula de estudiantes en los programas de postgrado. </v>
      </c>
      <c r="K53" s="88">
        <f>IF(FORMULACIÓN!K53="","",FORMULACIÓN!K53)</f>
        <v>0.2</v>
      </c>
      <c r="L53" s="88" t="str">
        <f>IF(FORMULACIÓN!L53="","",FORMULACIÓN!L53)</f>
        <v>Jefe del Departamento de Postgrado</v>
      </c>
      <c r="M53" s="210" t="str">
        <f>FORMULACIÓN!M53</f>
        <v>PA</v>
      </c>
      <c r="N53" s="20" t="str">
        <f>IF(FORMULACIÓN!O53="","",FORMULACIÓN!O53)</f>
        <v>Tasa de variación porcentual de los matriculados de postgrados</v>
      </c>
      <c r="O53" s="20" t="str">
        <f>IF(FORMULACIÓN!P53="","",FORMULACIÓN!P53)</f>
        <v>[(Matriculados t1- matriculados t0) / matriculados t0] * 100</v>
      </c>
      <c r="P53" s="20" t="str">
        <f>IF(FORMULACIÓN!Q53="","",FORMULACIÓN!Q53)</f>
        <v>Semestral</v>
      </c>
      <c r="Q53" s="20" t="str">
        <f>IF(FORMULACIÓN!R53="","",FORMULACIÓN!R53)</f>
        <v>Porcentaje</v>
      </c>
      <c r="R53" s="20" t="str">
        <f>IF(FORMULACIÓN!S53="","",FORMULACIÓN!S53)</f>
        <v/>
      </c>
      <c r="S53" s="20" t="str">
        <f>IF(FORMULACIÓN!T53="","",FORMULACIÓN!T53)</f>
        <v>Promedio</v>
      </c>
      <c r="T53" s="179" t="str">
        <f ca="1">FORMULACIÓN!Y53</f>
        <v>06,00%</v>
      </c>
      <c r="U53" s="293">
        <f>IF(FORMULACIÓN!U53="","",FORMULACIÓN!U53)</f>
        <v>0.04</v>
      </c>
      <c r="V53" s="284">
        <v>-8.5000000000000006E-2</v>
      </c>
      <c r="W53" s="21"/>
      <c r="X53" s="21">
        <f ca="1">IFERROR(IF($S53=Lists!$S$2,SUM(SEGUIMIENTO!U53:W53),IF(SEGUIMIENTO!$S53=Lists!$S$3,SUM(SEGUIMIENTO!V53:W53),IF(SEGUIMIENTO!$S53=Lists!$S$4,AVERAGE(SEGUIMIENTO!V53:W53),IF(SEGUIMIENTO!$S53=Lists!$S$5,OFFSET(U53,0,COUNTA(V53:W53)),IF(SEGUIMIENTO!$S53=Lists!$S$6,COUNTIF(V53:W53,"&lt;"&amp;FORMULACIÓN!Y53)/COUNT(SEGUIMIENTO!V53:W53),""))))),"")</f>
        <v>-8.5000000000000006E-2</v>
      </c>
      <c r="Y53" s="176" t="str">
        <f ca="1">IF($Q53=Lists!$R$3,TEXT(SEGUIMIENTO!X53,"00,00%"),IF(SEGUIMIENTO!X53=0,0,TEXT(SEGUIMIENTO!X53,"##.###")))</f>
        <v>-08,50%</v>
      </c>
      <c r="Z53" s="179" t="str">
        <f>IF(FORMULACIÓN!N53="X",VLOOKUP(A53,Lists!$C$100:$D$1099,2,FALSE),"")</f>
        <v/>
      </c>
      <c r="AA53" s="181">
        <f>IF(FORMULACIÓN!N53="X",IF(VALUE(VLOOKUP(A53,Lists!$C$100:$D$1099,2,FALSE))&gt;=SEGUIMIENTO!X53,1,0),2)</f>
        <v>2</v>
      </c>
      <c r="AB53" s="150">
        <f>IFERROR(VALUE(LEFT(#REF!,1)),0)</f>
        <v>0</v>
      </c>
      <c r="AC53" s="149" t="s">
        <v>1520</v>
      </c>
      <c r="AD53" s="129" t="s">
        <v>1521</v>
      </c>
      <c r="AE53" s="129" t="s">
        <v>1522</v>
      </c>
      <c r="AF53" s="129" t="s">
        <v>1523</v>
      </c>
      <c r="AG53"/>
      <c r="AH53" s="139"/>
      <c r="AI53" s="255" t="str">
        <f t="shared" si="9"/>
        <v>Jefe del Departamento de Postgrado</v>
      </c>
      <c r="AJ53" s="139" t="str">
        <f t="shared" si="0"/>
        <v>7. Fortalecer académica y administrativamente los programas para lograr un mayor reconocimiento regional y la acreditación nacional e internacional.</v>
      </c>
      <c r="AK53" s="139">
        <f t="shared" ca="1" si="10"/>
        <v>0</v>
      </c>
      <c r="AL53" s="139" t="str">
        <f t="shared" si="1"/>
        <v>L1 - Formación Académica Integral</v>
      </c>
      <c r="AM53" s="139" t="str">
        <f t="shared" si="2"/>
        <v>M5 - Autoevaluación y acreditación Institucional y de programas académicos en el contexto nacional e internacional</v>
      </c>
      <c r="AN53" s="20" t="str">
        <f t="shared" si="3"/>
        <v>P2 - Ampliación y diversificación de la oferta académica</v>
      </c>
      <c r="AO53" s="20" t="str">
        <f t="shared" si="4"/>
        <v>Tasa de variación porcentual de los matriculados de postgrados</v>
      </c>
      <c r="AP53" s="20" t="str">
        <f t="shared" si="5"/>
        <v>[(Matriculados t1- matriculados t0) / matriculados t0] * 100</v>
      </c>
      <c r="AQ53" s="88" t="str">
        <f ca="1">IF(S53=Lists!$S$6,"CUMPLIMIENTO",IF($Q53=Lists!$R$3,TEXT(Y53,"00,00%")&amp;" / "&amp;TEXT(FORMULACIÓN!Y53,"00,00%"),IF(Y53=0,0,TEXT(Y53,"##.###")&amp;" / "&amp;TEXT(FORMULACIÓN!Y53,"##.###"))))</f>
        <v>-08,50% / 06,00%</v>
      </c>
      <c r="AR53" s="133">
        <f ca="1">VALUE(IFERROR(IF(S53=Lists!$S$6,SEGUIMIENTO!Y53,IF((Y53/FORMULACIÓN!Y53)&lt;&gt;0,Y53/FORMULACIÓN!Y53,0)),0))</f>
        <v>-1.4166666666666667</v>
      </c>
      <c r="AS53" s="89">
        <f t="shared" ca="1" si="11"/>
        <v>-0.28333333333333338</v>
      </c>
      <c r="AT53" s="89">
        <f t="shared" ca="1" si="12"/>
        <v>-1.7000000000000001E-2</v>
      </c>
      <c r="AU53" s="89">
        <f t="shared" ca="1" si="13"/>
        <v>-3.4000000000000002E-3</v>
      </c>
      <c r="AV53" s="20" t="str">
        <f t="shared" si="14"/>
        <v>LOGROS
Durante el período académico 2026-1, el Departamento de Postgrados registra actualmente una matrícula de 420 estudiantes, mientras que para el período 2025-1 se reportaron 459 estudiantes matriculados, manteniendo la continuidad en los procesos de vinculación y permanencia estudiantil de los programas de postgrado.
LÍMITES
Se evidencia una disminución preliminar en la matrícula respecto al período anterior, equivalente a 39 estudiantes menos frente a 2025-1.
OBSERVACIÓN
La comparación entre los períodos 2026-1 y 2025-1 refleja una variación preliminar del -8,5 %. Sin embargo, el proceso de matrícula para el período 2026-1 continúa activo y el cierre académico está programado para el 27 de julio; por tanto, las cifras actuales pueden presentar modificaciones.
ACCIONES DE FORTALECIMIENTO
Fortalecer el seguimiento a estudiantes con pagos pendientes de matrícula financiera, a través de estrategias de acompañamiento y monitoreo oportuno para contribuir al cierre efectivo del proceso de matrícula.</v>
      </c>
      <c r="AW53" s="139"/>
      <c r="CG53" s="140"/>
    </row>
    <row r="54" spans="1:85" s="135" customFormat="1" ht="67.5" hidden="1" customHeight="1">
      <c r="A54" s="20">
        <f>IF(FORMULACIÓN!A54="","",FORMULACIÓN!A54)</f>
        <v>45</v>
      </c>
      <c r="B54" s="20">
        <f>IF(FORMULACIÓN!B54="","",FORMULACIÓN!B54)</f>
        <v>2026</v>
      </c>
      <c r="C54" s="20" t="str">
        <f>IF(FORMULACIÓN!C54="","",FORMULACIÓN!C54)</f>
        <v>L1 - Formación Académica Integral</v>
      </c>
      <c r="D54" s="20" t="str">
        <f>IF(FORMULACIÓN!D54="","",FORMULACIÓN!D54)</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54" s="20" t="str">
        <f>IF(FORMULACIÓN!E54="","",FORMULACIÓN!E54)</f>
        <v xml:space="preserve">1. Fortalecer la oferta académica de manera flexible e interdisciplinar con diversas modalidades, articulada a procesos de enseñanza y aprendizaje innovadores en sus diferentes niveles y campos de formación. </v>
      </c>
      <c r="F54" s="20" t="str">
        <f>IF(FORMULACIÓN!F54="","",FORMULACIÓN!F54)</f>
        <v>M5 - Autoevaluación y acreditación Institucional y de programas académicos en el contexto nacional e internacional</v>
      </c>
      <c r="G54" s="20" t="str">
        <f>IF(FORMULACIÓN!G54="","",FORMULACIÓN!G54)</f>
        <v>Formación profesional con enfoque hacia la responsabilidad social universitaria (RSU) en el 100% de los programas académicos.</v>
      </c>
      <c r="H54" s="20" t="str">
        <f>IF(FORMULACIÓN!H54="","",FORMULACIÓN!H54)</f>
        <v xml:space="preserve">P3 - Gestión y mejoramiento curricular </v>
      </c>
      <c r="I54" s="88">
        <f>IF(FORMULACIÓN!I54="","",FORMULACIÓN!I54)</f>
        <v>0.05</v>
      </c>
      <c r="J54" s="20" t="str">
        <f>IF(FORMULACIÓN!J54="","",FORMULACIÓN!J54)</f>
        <v>Diseñar cursos que contengan las temáticas ciudadanas y de responsabilidad social en el currículo (DD.HH, desarrollo sostenible, ética profesional y cívica, gestión de la RS, ODS)</v>
      </c>
      <c r="K54" s="88">
        <f>IF(FORMULACIÓN!K54="","",FORMULACIÓN!K54)</f>
        <v>0.2</v>
      </c>
      <c r="L54" s="88" t="str">
        <f>IF(FORMULACIÓN!L54="","",FORMULACIÓN!L54)</f>
        <v>Vicerrector De Docencia</v>
      </c>
      <c r="M54" s="210" t="str">
        <f>FORMULACIÓN!M54</f>
        <v>PDI - PA</v>
      </c>
      <c r="N54" s="20" t="str">
        <f>IF(FORMULACIÓN!O54="","",FORMULACIÓN!O54)</f>
        <v xml:space="preserve">Cursos de los planes de estudio que aborden temáticas ciudadanas y de responsabilidad social  (DD.HH, desarrollo sostenible, ética profesional y cívica, gestión de la RS, ODS). </v>
      </c>
      <c r="O54" s="20" t="str">
        <f>IF(FORMULACIÓN!P54="","",FORMULACIÓN!P54)</f>
        <v xml:space="preserve">N° de programas  académicos que  en su plan de estudio contengan al menos 20% pregrado y 10% en postgrado de los cursos que aborden temas de los Objetivos del Milenio, el Pacto Global, la Carta de la Tierra, el Decenio de Naciones Unidas de la Educación para el Desarrollo Sustentable, entre otros       </v>
      </c>
      <c r="P54" s="20" t="str">
        <f>IF(FORMULACIÓN!Q54="","",FORMULACIÓN!Q54)</f>
        <v>Anual</v>
      </c>
      <c r="Q54" s="20" t="str">
        <f>IF(FORMULACIÓN!R54="","",FORMULACIÓN!R54)</f>
        <v>Unidad</v>
      </c>
      <c r="R54" s="20" t="str">
        <f>IF(FORMULACIÓN!S54="","",FORMULACIÓN!S54)</f>
        <v>Arquitectura: 3
Bellas Artes: 1
Ciencias Economicas: 2
Ciencias Basicas: 4
Ciencias Humanas 1
Quimica y farmacia:1 
Ciencias Juridica:1 
Educación: 2
Ingenieria: 1
Ciencias de la Salud: 4
Nota: Cada Facultad debe dos programas, indicando los cursos que en su sílabo aborden algunos de los temas relacionados ( No se incluyen Electiva de Contexto)  Ej. Ing Ind reporta 15 cursos entonces 15/60=25%</v>
      </c>
      <c r="S54" s="20" t="str">
        <f>IF(FORMULACIÓN!T54="","",FORMULACIÓN!T54)</f>
        <v>Nuevo gestionado durante la vigencia</v>
      </c>
      <c r="T54" s="179" t="str">
        <f ca="1">FORMULACIÓN!Y54</f>
        <v>20</v>
      </c>
      <c r="U54" s="20">
        <f>IF(FORMULACIÓN!U54="","",FORMULACIÓN!U54)</f>
        <v>22</v>
      </c>
      <c r="V54" s="21">
        <v>28</v>
      </c>
      <c r="W54" s="21"/>
      <c r="X54" s="21">
        <f ca="1">IFERROR(IF($S54=Lists!$S$2,SUM(SEGUIMIENTO!U54:W54),IF(SEGUIMIENTO!$S54=Lists!$S$3,SUM(SEGUIMIENTO!V54:W54),IF(SEGUIMIENTO!$S54=Lists!$S$4,AVERAGE(SEGUIMIENTO!V54:W54),IF(SEGUIMIENTO!$S54=Lists!$S$5,OFFSET(U54,0,COUNTA(V54:W54)),IF(SEGUIMIENTO!$S54=Lists!$S$6,COUNTIF(V54:W54,"&lt;"&amp;FORMULACIÓN!Y54)/COUNT(SEGUIMIENTO!V54:W54),""))))),"")</f>
        <v>28</v>
      </c>
      <c r="Y54" s="176" t="str">
        <f ca="1">IF($Q54=Lists!$R$3,TEXT(SEGUIMIENTO!X54,"00,00%"),IF(SEGUIMIENTO!X54=0,0,TEXT(SEGUIMIENTO!X54,"##.###")))</f>
        <v>28</v>
      </c>
      <c r="Z54" s="179">
        <f>IF(FORMULACIÓN!N54="X",VLOOKUP(A54,Lists!$C$100:$D$1099,2,FALSE),"")</f>
        <v>0</v>
      </c>
      <c r="AA54" s="181">
        <f ca="1">IF(FORMULACIÓN!N54="X",IF(VALUE(VLOOKUP(A54,Lists!$C$100:$D$1099,2,FALSE))&gt;=SEGUIMIENTO!X54,1,0),2)</f>
        <v>0</v>
      </c>
      <c r="AB54" s="150">
        <f>IFERROR(VALUE(LEFT(#REF!,1)),0)</f>
        <v>0</v>
      </c>
      <c r="AC54" s="149"/>
      <c r="AD54" s="129"/>
      <c r="AE54" s="129"/>
      <c r="AF54" s="129"/>
      <c r="AG54"/>
      <c r="AH54" s="139"/>
      <c r="AI54" s="255" t="str">
        <f t="shared" si="9"/>
        <v>Vicerrector De Docencia</v>
      </c>
      <c r="AJ54" s="139" t="str">
        <f t="shared" si="0"/>
        <v xml:space="preserve">1. Fortalecer la oferta académica de manera flexible e interdisciplinar con diversas modalidades, articulada a procesos de enseñanza y aprendizaje innovadores en sus diferentes niveles y campos de formación. </v>
      </c>
      <c r="AK54" s="139">
        <f t="shared" ca="1" si="10"/>
        <v>1</v>
      </c>
      <c r="AL54" s="139" t="str">
        <f t="shared" si="1"/>
        <v>L1 - Formación Académica Integral</v>
      </c>
      <c r="AM54" s="139" t="str">
        <f t="shared" si="2"/>
        <v>M5 - Autoevaluación y acreditación Institucional y de programas académicos en el contexto nacional e internacional</v>
      </c>
      <c r="AN54" s="20" t="str">
        <f t="shared" si="3"/>
        <v xml:space="preserve">P3 - Gestión y mejoramiento curricular </v>
      </c>
      <c r="AO54" s="20" t="str">
        <f t="shared" si="4"/>
        <v xml:space="preserve">Cursos de los planes de estudio que aborden temáticas ciudadanas y de responsabilidad social  (DD.HH, desarrollo sostenible, ética profesional y cívica, gestión de la RS, ODS). </v>
      </c>
      <c r="AP54" s="20" t="str">
        <f t="shared" si="5"/>
        <v xml:space="preserve">N° de programas  académicos que  en su plan de estudio contengan al menos 20% pregrado y 10% en postgrado de los cursos que aborden temas de los Objetivos del Milenio, el Pacto Global, la Carta de la Tierra, el Decenio de Naciones Unidas de la Educación para el Desarrollo Sustentable, entre otros       </v>
      </c>
      <c r="AQ54" s="88" t="str">
        <f ca="1">IF(S54=Lists!$S$6,"CUMPLIMIENTO",IF($Q54=Lists!$R$3,TEXT(Y54,"00,00%")&amp;" / "&amp;TEXT(FORMULACIÓN!Y54,"00,00%"),IF(Y54=0,0,TEXT(Y54,"##.###")&amp;" / "&amp;TEXT(FORMULACIÓN!Y54,"##.###"))))</f>
        <v>28 / 20</v>
      </c>
      <c r="AR54" s="133">
        <f ca="1">VALUE(IFERROR(IF(S54=Lists!$S$6,SEGUIMIENTO!Y54,IF((Y54/FORMULACIÓN!Y54)&lt;&gt;0,Y54/FORMULACIÓN!Y54,0)),0))</f>
        <v>1.4</v>
      </c>
      <c r="AS54" s="89">
        <f t="shared" ca="1" si="11"/>
        <v>0.2</v>
      </c>
      <c r="AT54" s="89">
        <f t="shared" ca="1" si="12"/>
        <v>1.0000000000000002E-2</v>
      </c>
      <c r="AU54" s="89">
        <f t="shared" ca="1" si="13"/>
        <v>2.0000000000000005E-3</v>
      </c>
      <c r="AV54" s="20" t="str">
        <f t="shared" si="14"/>
        <v xml:space="preserve">LOGROS
LÍMITES
OBSERVACIÓN
ACCIONES DE FORTALECIMIENTO
</v>
      </c>
      <c r="AW54" s="139"/>
      <c r="CG54" s="140"/>
    </row>
    <row r="55" spans="1:85" s="135" customFormat="1" ht="67.5" hidden="1" customHeight="1">
      <c r="A55" s="20">
        <f>IF(FORMULACIÓN!A55="","",FORMULACIÓN!A55)</f>
        <v>46</v>
      </c>
      <c r="B55" s="20">
        <f>IF(FORMULACIÓN!B55="","",FORMULACIÓN!B55)</f>
        <v>2026</v>
      </c>
      <c r="C55" s="20" t="str">
        <f>IF(FORMULACIÓN!C55="","",FORMULACIÓN!C55)</f>
        <v>L1 - Formación Académica Integral</v>
      </c>
      <c r="D55" s="20" t="str">
        <f>IF(FORMULACIÓN!D55="","",FORMULACIÓN!D55)</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55" s="20" t="str">
        <f>IF(FORMULACIÓN!E55="","",FORMULACIÓN!E55)</f>
        <v xml:space="preserve">1. Fortalecer la oferta académica de manera flexible e interdisciplinar con diversas modalidades, articulada a procesos de enseñanza y aprendizaje innovadores en sus diferentes niveles y campos de formación. </v>
      </c>
      <c r="F55" s="20" t="str">
        <f>IF(FORMULACIÓN!F55="","",FORMULACIÓN!F55)</f>
        <v>M5 - Autoevaluación y acreditación Institucional y de programas académicos en el contexto nacional e internacional</v>
      </c>
      <c r="G55" s="20" t="str">
        <f>IF(FORMULACIÓN!G55="","",FORMULACIÓN!G55)</f>
        <v>Incrementar en un 20%  los niveles de desempeño globales en Pruebas Saber Pro de los programas académicos y 50 puntos en el puntaje de la institución.</v>
      </c>
      <c r="H55" s="20" t="str">
        <f>IF(FORMULACIÓN!H55="","",FORMULACIÓN!H55)</f>
        <v xml:space="preserve">P3 - Gestión y mejoramiento curricular </v>
      </c>
      <c r="I55" s="88">
        <f>IF(FORMULACIÓN!I55="","",FORMULACIÓN!I55)</f>
        <v>0.05</v>
      </c>
      <c r="J55" s="20" t="str">
        <f>IF(FORMULACIÓN!J55="","",FORMULACIÓN!J55)</f>
        <v>Fortalecer actividades académicas direccionadas a lograr un mejor resultado en Saber Pro, TyT o su equivalente.</v>
      </c>
      <c r="K55" s="88">
        <f>IF(FORMULACIÓN!K55="","",FORMULACIÓN!K55)</f>
        <v>0.2</v>
      </c>
      <c r="L55" s="88" t="str">
        <f>IF(FORMULACIÓN!L55="","",FORMULACIÓN!L55)</f>
        <v>Jefe del Departamento Calidad Academica</v>
      </c>
      <c r="M55" s="210" t="str">
        <f>FORMULACIÓN!M55</f>
        <v>PDI</v>
      </c>
      <c r="N55" s="20" t="str">
        <f>IF(FORMULACIÓN!O55="","",FORMULACIÓN!O55)</f>
        <v>Porcentaje de programas académicos con promedio del puntaje global superior y/o similar al grupo de referencia NBC (Núcleo Básico de Conocimiento) en Saber Pro, TyT o su equivalente por 3 años consecutivos</v>
      </c>
      <c r="O55" s="20" t="str">
        <f>IF(FORMULACIÓN!P55="","",FORMULACIÓN!P55)</f>
        <v>(N° de programas académicos de pregrado con promedio del puntaje global superior y/o similar al grupo de referencia NBC durante los 3 últimos años/ total de programas académicos de pregrado que presentan las pruebas Saber Pro y TyT )* 100.</v>
      </c>
      <c r="P55" s="20" t="str">
        <f>IF(FORMULACIÓN!Q55="","",FORMULACIÓN!Q55)</f>
        <v>Anual</v>
      </c>
      <c r="Q55" s="20" t="str">
        <f>IF(FORMULACIÓN!R55="","",FORMULACIÓN!R55)</f>
        <v>Porcentaje</v>
      </c>
      <c r="R55" s="20" t="str">
        <f>IF(FORMULACIÓN!S55="","",FORMULACIÓN!S55)</f>
        <v/>
      </c>
      <c r="S55" s="20" t="str">
        <f>IF(FORMULACIÓN!T55="","",FORMULACIÓN!T55)</f>
        <v>Último valor reportado</v>
      </c>
      <c r="T55" s="179" t="str">
        <f ca="1">FORMULACIÓN!Y55</f>
        <v>65,00%</v>
      </c>
      <c r="U55" s="88">
        <f>IF(FORMULACIÓN!U55="","",FORMULACIÓN!U55)</f>
        <v>0.63</v>
      </c>
      <c r="V55" s="96">
        <v>0.66</v>
      </c>
      <c r="W55" s="21"/>
      <c r="X55" s="21">
        <f ca="1">IFERROR(IF($S55=Lists!$S$2,SUM(SEGUIMIENTO!U55:W55),IF(SEGUIMIENTO!$S55=Lists!$S$3,SUM(SEGUIMIENTO!V55:W55),IF(SEGUIMIENTO!$S55=Lists!$S$4,AVERAGE(SEGUIMIENTO!V55:W55),IF(SEGUIMIENTO!$S55=Lists!$S$5,OFFSET(U55,0,COUNTA(V55:W55)),IF(SEGUIMIENTO!$S55=Lists!$S$6,COUNTIF(V55:W55,"&lt;"&amp;FORMULACIÓN!Y55)/COUNT(SEGUIMIENTO!V55:W55),""))))),"")</f>
        <v>0.66</v>
      </c>
      <c r="Y55" s="176" t="str">
        <f ca="1">IF($Q55=Lists!$R$3,TEXT(SEGUIMIENTO!X55,"00,00%"),IF(SEGUIMIENTO!X55=0,0,TEXT(SEGUIMIENTO!X55,"##.###")))</f>
        <v>66,00%</v>
      </c>
      <c r="Z55" s="179" t="str">
        <f>IF(FORMULACIÓN!N55="X",VLOOKUP(A55,Lists!$C$100:$D$1099,2,FALSE),"")</f>
        <v/>
      </c>
      <c r="AA55" s="181">
        <f>IF(FORMULACIÓN!N55="X",IF(VALUE(VLOOKUP(A55,Lists!$C$100:$D$1099,2,FALSE))&gt;=SEGUIMIENTO!X55,1,0),2)</f>
        <v>2</v>
      </c>
      <c r="AB55" s="150">
        <f>IFERROR(VALUE(LEFT(#REF!,1)),0)</f>
        <v>0</v>
      </c>
      <c r="AC55" s="149" t="s">
        <v>1524</v>
      </c>
      <c r="AD55" s="129"/>
      <c r="AE55" s="129"/>
      <c r="AF55" s="129"/>
      <c r="AG55"/>
      <c r="AH55" s="139"/>
      <c r="AI55" s="255" t="str">
        <f t="shared" si="9"/>
        <v>Jefe del Departamento Calidad Academica</v>
      </c>
      <c r="AJ55" s="139" t="str">
        <f t="shared" si="0"/>
        <v xml:space="preserve">1. Fortalecer la oferta académica de manera flexible e interdisciplinar con diversas modalidades, articulada a procesos de enseñanza y aprendizaje innovadores en sus diferentes niveles y campos de formación. </v>
      </c>
      <c r="AK55" s="139">
        <f t="shared" ca="1" si="10"/>
        <v>1</v>
      </c>
      <c r="AL55" s="139" t="str">
        <f t="shared" si="1"/>
        <v>L1 - Formación Académica Integral</v>
      </c>
      <c r="AM55" s="139" t="str">
        <f t="shared" si="2"/>
        <v>M5 - Autoevaluación y acreditación Institucional y de programas académicos en el contexto nacional e internacional</v>
      </c>
      <c r="AN55" s="20" t="str">
        <f t="shared" si="3"/>
        <v xml:space="preserve">P3 - Gestión y mejoramiento curricular </v>
      </c>
      <c r="AO55" s="20" t="str">
        <f t="shared" si="4"/>
        <v>Porcentaje de programas académicos con promedio del puntaje global superior y/o similar al grupo de referencia NBC (Núcleo Básico de Conocimiento) en Saber Pro, TyT o su equivalente por 3 años consecutivos</v>
      </c>
      <c r="AP55" s="20" t="str">
        <f t="shared" si="5"/>
        <v>(N° de programas académicos de pregrado con promedio del puntaje global superior y/o similar al grupo de referencia NBC durante los 3 últimos años/ total de programas académicos de pregrado que presentan las pruebas Saber Pro y TyT )* 100.</v>
      </c>
      <c r="AQ55" s="88" t="str">
        <f ca="1">IF(S55=Lists!$S$6,"CUMPLIMIENTO",IF($Q55=Lists!$R$3,TEXT(Y55,"00,00%")&amp;" / "&amp;TEXT(FORMULACIÓN!Y55,"00,00%"),IF(Y55=0,0,TEXT(Y55,"##.###")&amp;" / "&amp;TEXT(FORMULACIÓN!Y55,"##.###"))))</f>
        <v>66,00% / 65,00%</v>
      </c>
      <c r="AR55" s="133">
        <f ca="1">VALUE(IFERROR(IF(S55=Lists!$S$6,SEGUIMIENTO!Y55,IF((Y55/FORMULACIÓN!Y55)&lt;&gt;0,Y55/FORMULACIÓN!Y55,0)),0))</f>
        <v>1.0153846153846153</v>
      </c>
      <c r="AS55" s="89">
        <f t="shared" ca="1" si="11"/>
        <v>0.2</v>
      </c>
      <c r="AT55" s="89">
        <f t="shared" ca="1" si="12"/>
        <v>1.0000000000000002E-2</v>
      </c>
      <c r="AU55" s="89">
        <f t="shared" ca="1" si="13"/>
        <v>2.0000000000000005E-3</v>
      </c>
      <c r="AV55" s="20" t="str">
        <f t="shared" si="14"/>
        <v xml:space="preserve">LOGROS
De los 32 programas académicos que presentaron las pruebas Saber Pro en el último año, 21 programas han mantenido el promedio del puntaje global superior y/o similar al grupo de referencia durante 3 años consecutivos.
De los 9 programas académicos que presentaron las pruebas Saber TyT en el último año, 6 programas han mantenido el promedio del puntaje global superior y/o similar al grupo de referencia durante 3 años consecutivos.
Lo que nos lleva a 27 programas que han mantenido promedio del puntaje global superior y/o similar al grupo de referencia durante 3 años consecutivos de 41 programas que presentaron pruevas Saber Pro y TyT, para un total del 66%
LÍMITES
OBSERVACIÓN
ACCIONES DE FORTALECIMIENTO
</v>
      </c>
      <c r="AW55" s="139"/>
      <c r="CG55" s="140"/>
    </row>
    <row r="56" spans="1:85" s="135" customFormat="1" ht="67.5" hidden="1" customHeight="1">
      <c r="A56" s="20">
        <f>IF(FORMULACIÓN!A56="","",FORMULACIÓN!A56)</f>
        <v>47</v>
      </c>
      <c r="B56" s="20">
        <f>IF(FORMULACIÓN!B56="","",FORMULACIÓN!B56)</f>
        <v>2026</v>
      </c>
      <c r="C56" s="20" t="str">
        <f>IF(FORMULACIÓN!C56="","",FORMULACIÓN!C56)</f>
        <v>L1 - Formación Académica Integral</v>
      </c>
      <c r="D56" s="20" t="str">
        <f>IF(FORMULACIÓN!D56="","",FORMULACIÓN!D56)</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56" s="20" t="str">
        <f>IF(FORMULACIÓN!E56="","",FORMULACIÓN!E56)</f>
        <v xml:space="preserve">1. Fortalecer la oferta académica de manera flexible e interdisciplinar con diversas modalidades, articulada a procesos de enseñanza y aprendizaje innovadores en sus diferentes niveles y campos de formación. </v>
      </c>
      <c r="F56" s="20" t="str">
        <f>IF(FORMULACIÓN!F56="","",FORMULACIÓN!F56)</f>
        <v>M5 - Autoevaluación y acreditación Institucional y de programas académicos en el contexto nacional e internacional</v>
      </c>
      <c r="G56" s="20" t="str">
        <f>IF(FORMULACIÓN!G56="","",FORMULACIÓN!G56)</f>
        <v>Incrementar en un 20%  los niveles de desempeño globales en Pruebas Saber Pro de los programas académicos y 50 puntos en el puntaje de la institución.</v>
      </c>
      <c r="H56" s="20" t="str">
        <f>IF(FORMULACIÓN!H56="","",FORMULACIÓN!H56)</f>
        <v xml:space="preserve">P3 - Gestión y mejoramiento curricular </v>
      </c>
      <c r="I56" s="88">
        <f>IF(FORMULACIÓN!I56="","",FORMULACIÓN!I56)</f>
        <v>0.05</v>
      </c>
      <c r="J56" s="20" t="str">
        <f>IF(FORMULACIÓN!J56="","",FORMULACIÓN!J56)</f>
        <v>Fortalecer actividades académicas direccionadas a lograr un mejor resultado en Saber Pro, TyT o su equivalente.</v>
      </c>
      <c r="K56" s="88">
        <f>IF(FORMULACIÓN!K56="","",FORMULACIÓN!K56)</f>
        <v>0.2</v>
      </c>
      <c r="L56" s="88" t="str">
        <f>IF(FORMULACIÓN!L56="","",FORMULACIÓN!L56)</f>
        <v>Jefe del Departamento Calidad Academica</v>
      </c>
      <c r="M56" s="210" t="str">
        <f>FORMULACIÓN!M56</f>
        <v>PDI</v>
      </c>
      <c r="N56" s="20" t="str">
        <f>IF(FORMULACIÓN!O56="","",FORMULACIÓN!O56)</f>
        <v>Puntaje global institucional en Pruebas Saber Pro</v>
      </c>
      <c r="O56" s="20" t="str">
        <f>IF(FORMULACIÓN!P56="","",FORMULACIÓN!P56)</f>
        <v xml:space="preserve">Promedio de puntaje global de la institución en nivel superior y/o similar al de otras IES a nivel nacional durante los 3 últimos años </v>
      </c>
      <c r="P56" s="20" t="str">
        <f>IF(FORMULACIÓN!Q56="","",FORMULACIÓN!Q56)</f>
        <v>Anual</v>
      </c>
      <c r="Q56" s="20" t="str">
        <f>IF(FORMULACIÓN!R56="","",FORMULACIÓN!R56)</f>
        <v>Unidad</v>
      </c>
      <c r="R56" s="20" t="str">
        <f>IF(FORMULACIÓN!S56="","",FORMULACIÓN!S56)</f>
        <v/>
      </c>
      <c r="S56" s="20" t="str">
        <f>IF(FORMULACIÓN!T56="","",FORMULACIÓN!T56)</f>
        <v>Último valor reportado</v>
      </c>
      <c r="T56" s="179" t="str">
        <f ca="1">FORMULACIÓN!Y56</f>
        <v>165</v>
      </c>
      <c r="U56" s="279">
        <f>IF(FORMULACIÓN!U56="","",FORMULACIÓN!U56)</f>
        <v>165</v>
      </c>
      <c r="V56" s="21">
        <v>154</v>
      </c>
      <c r="W56" s="21"/>
      <c r="X56" s="21">
        <f ca="1">IFERROR(IF($S56=Lists!$S$2,SUM(SEGUIMIENTO!U56:W56),IF(SEGUIMIENTO!$S56=Lists!$S$3,SUM(SEGUIMIENTO!V56:W56),IF(SEGUIMIENTO!$S56=Lists!$S$4,AVERAGE(SEGUIMIENTO!V56:W56),IF(SEGUIMIENTO!$S56=Lists!$S$5,OFFSET(U56,0,COUNTA(V56:W56)),IF(SEGUIMIENTO!$S56=Lists!$S$6,COUNTIF(V56:W56,"&lt;"&amp;FORMULACIÓN!Y56)/COUNT(SEGUIMIENTO!V56:W56),""))))),"")</f>
        <v>154</v>
      </c>
      <c r="Y56" s="176" t="str">
        <f ca="1">IF($Q56=Lists!$R$3,TEXT(SEGUIMIENTO!X56,"00,00%"),IF(SEGUIMIENTO!X56=0,0,TEXT(SEGUIMIENTO!X56,"##.###")))</f>
        <v>154</v>
      </c>
      <c r="Z56" s="179" t="str">
        <f>IF(FORMULACIÓN!N56="X",VLOOKUP(A56,Lists!$C$100:$D$1099,2,FALSE),"")</f>
        <v/>
      </c>
      <c r="AA56" s="181">
        <f>IF(FORMULACIÓN!N56="X",IF(VALUE(VLOOKUP(A56,Lists!$C$100:$D$1099,2,FALSE))&gt;=SEGUIMIENTO!X56,1,0),2)</f>
        <v>2</v>
      </c>
      <c r="AB56" s="150">
        <f>IFERROR(VALUE(LEFT(#REF!,1)),0)</f>
        <v>0</v>
      </c>
      <c r="AC56" s="149" t="s">
        <v>1525</v>
      </c>
      <c r="AD56" s="129"/>
      <c r="AE56" s="129"/>
      <c r="AF56" s="129"/>
      <c r="AG56"/>
      <c r="AH56" s="139"/>
      <c r="AI56" s="255" t="str">
        <f t="shared" si="9"/>
        <v>Jefe del Departamento Calidad Academica</v>
      </c>
      <c r="AJ56" s="139" t="str">
        <f t="shared" si="0"/>
        <v xml:space="preserve">1. Fortalecer la oferta académica de manera flexible e interdisciplinar con diversas modalidades, articulada a procesos de enseñanza y aprendizaje innovadores en sus diferentes niveles y campos de formación. </v>
      </c>
      <c r="AK56" s="139">
        <f t="shared" ca="1" si="10"/>
        <v>1</v>
      </c>
      <c r="AL56" s="139" t="str">
        <f t="shared" si="1"/>
        <v>L1 - Formación Académica Integral</v>
      </c>
      <c r="AM56" s="139" t="str">
        <f t="shared" si="2"/>
        <v>M5 - Autoevaluación y acreditación Institucional y de programas académicos en el contexto nacional e internacional</v>
      </c>
      <c r="AN56" s="20" t="str">
        <f t="shared" si="3"/>
        <v xml:space="preserve">P3 - Gestión y mejoramiento curricular </v>
      </c>
      <c r="AO56" s="20" t="str">
        <f t="shared" si="4"/>
        <v>Puntaje global institucional en Pruebas Saber Pro</v>
      </c>
      <c r="AP56" s="20" t="str">
        <f t="shared" si="5"/>
        <v xml:space="preserve">Promedio de puntaje global de la institución en nivel superior y/o similar al de otras IES a nivel nacional durante los 3 últimos años </v>
      </c>
      <c r="AQ56" s="88" t="str">
        <f ca="1">IF(S56=Lists!$S$6,"CUMPLIMIENTO",IF($Q56=Lists!$R$3,TEXT(Y56,"00,00%")&amp;" / "&amp;TEXT(FORMULACIÓN!Y56,"00,00%"),IF(Y56=0,0,TEXT(Y56,"##.###")&amp;" / "&amp;TEXT(FORMULACIÓN!Y56,"##.###"))))</f>
        <v>154 / 165</v>
      </c>
      <c r="AR56" s="133">
        <f ca="1">VALUE(IFERROR(IF(S56=Lists!$S$6,SEGUIMIENTO!Y56,IF((Y56/FORMULACIÓN!Y56)&lt;&gt;0,Y56/FORMULACIÓN!Y56,0)),0))</f>
        <v>0.93333333333333335</v>
      </c>
      <c r="AS56" s="89">
        <f t="shared" ca="1" si="11"/>
        <v>0.18666666666666668</v>
      </c>
      <c r="AT56" s="89">
        <f t="shared" ca="1" si="12"/>
        <v>9.3333333333333341E-3</v>
      </c>
      <c r="AU56" s="89">
        <f t="shared" ca="1" si="13"/>
        <v>1.8666666666666669E-3</v>
      </c>
      <c r="AV56" s="20" t="str">
        <f t="shared" si="14"/>
        <v xml:space="preserve">LOGROS
En el seguimiento al comportamiento institucional de la Universidad del Atlántico frente a los resultados globales de las pruebas Saber Pro y Saber TyT, se observa una tendencia de estabilidad en el desempeño institucional. En 2023, la Universidad obtuvo un puntaje global de 150, frente a 145 del grupo de referencia NBC. Para 2024, el puntaje global aumentó a 154, mientras que el grupo de referencia registró 146. En 2025, la Universidad mantuvo un puntaje global de 154, en tanto que el grupo de referencia alcanzó 148.
En términos comparativos, los resultados evidencian que la Universidad del Atlántico ha mantenido un desempeño consistente y similar al de su grupo de referencia NBC, ubicándose de manera sostenida ligeramente por encima de este durante los tres años analizados. Si bien la diferencia con el grupo de referencia se reduce en 2025, los resultados reflejan la estabilidad del desempeño institucional y la consolidación de las estrategias orientadas al fortalecimiento de las competencias evaluadas en las pruebas de Estado.
LÍMITES
OBSERVACIÓN
ACCIONES DE FORTALECIMIENTO
</v>
      </c>
      <c r="AW56" s="139"/>
      <c r="CG56" s="140"/>
    </row>
    <row r="57" spans="1:85" s="135" customFormat="1" ht="67.5" hidden="1" customHeight="1">
      <c r="A57" s="20">
        <f>IF(FORMULACIÓN!A57="","",FORMULACIÓN!A57)</f>
        <v>48</v>
      </c>
      <c r="B57" s="20">
        <f>IF(FORMULACIÓN!B57="","",FORMULACIÓN!B57)</f>
        <v>2026</v>
      </c>
      <c r="C57" s="20" t="str">
        <f>IF(FORMULACIÓN!C57="","",FORMULACIÓN!C57)</f>
        <v>L1 - Formación Académica Integral</v>
      </c>
      <c r="D57" s="20" t="str">
        <f>IF(FORMULACIÓN!D57="","",FORMULACIÓN!D57)</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57" s="20" t="str">
        <f>IF(FORMULACIÓN!E57="","",FORMULACIÓN!E57)</f>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v>
      </c>
      <c r="F57" s="20" t="str">
        <f>IF(FORMULACIÓN!F57="","",FORMULACIÓN!F57)</f>
        <v>M5 - Autoevaluación y acreditación Institucional y de programas académicos en el contexto nacional e internacional</v>
      </c>
      <c r="G57" s="20" t="str">
        <f>IF(FORMULACIÓN!G57="","",FORMULACIÓN!G57)</f>
        <v>Implementar al menos  un 70%  de las estrategias académico administrativas dirigidas a la permanencia para alcanzar un 60% en la tasa graduación de los estudiantes.</v>
      </c>
      <c r="H57" s="20" t="str">
        <f>IF(FORMULACIÓN!H57="","",FORMULACIÓN!H57)</f>
        <v xml:space="preserve">P3 - Gestión y mejoramiento curricular </v>
      </c>
      <c r="I57" s="88">
        <f>IF(FORMULACIÓN!I57="","",FORMULACIÓN!I57)</f>
        <v>0.05</v>
      </c>
      <c r="J57" s="20" t="str">
        <f>IF(FORMULACIÓN!J57="","",FORMULACIÓN!J57)</f>
        <v>Elaborar y socializar Informe por facultad del Estudio de impacto de las estrategias académico administrativas de acompañamiento para la permanencia y graduación.</v>
      </c>
      <c r="K57" s="88">
        <f>IF(FORMULACIÓN!K57="","",FORMULACIÓN!K57)</f>
        <v>0.2</v>
      </c>
      <c r="L57" s="88" t="str">
        <f>IF(FORMULACIÓN!L57="","",FORMULACIÓN!L57)</f>
        <v>Vicerrector De Docencia</v>
      </c>
      <c r="M57" s="210" t="str">
        <f>FORMULACIÓN!M57</f>
        <v>PDI</v>
      </c>
      <c r="N57" s="20" t="str">
        <f>IF(FORMULACIÓN!O57="","",FORMULACIÓN!O57)</f>
        <v>Impacto de las estrategias académico administrativas de acompañamiento al estudiante en su proceso formativo por facultad por año</v>
      </c>
      <c r="O57" s="20" t="str">
        <f>IF(FORMULACIÓN!P57="","",FORMULACIÓN!P57)</f>
        <v xml:space="preserve">Informe por facultad del Estudio de impacto de las estrategias académico administrativas de acompañamiento para la permanencia y graduación elaborado y socializado  </v>
      </c>
      <c r="P57" s="20" t="str">
        <f>IF(FORMULACIÓN!Q57="","",FORMULACIÓN!Q57)</f>
        <v>Anual</v>
      </c>
      <c r="Q57" s="20" t="str">
        <f>IF(FORMULACIÓN!R57="","",FORMULACIÓN!R57)</f>
        <v>Unidad</v>
      </c>
      <c r="R57" s="20" t="str">
        <f>IF(FORMULACIÓN!S57="","",FORMULACIÓN!S57)</f>
        <v xml:space="preserve">Diseñar una matriz que baje a  las Faculatdes para medir el impacto de los graduandos y matriculados </v>
      </c>
      <c r="S57" s="20" t="str">
        <f>IF(FORMULACIÓN!T57="","",FORMULACIÓN!T57)</f>
        <v>Nuevo gestionado durante la vigencia</v>
      </c>
      <c r="T57" s="179" t="str">
        <f ca="1">FORMULACIÓN!Y57</f>
        <v>10</v>
      </c>
      <c r="U57" s="20">
        <f>IF(FORMULACIÓN!U57="","",FORMULACIÓN!U57)</f>
        <v>10</v>
      </c>
      <c r="V57" s="21">
        <v>1</v>
      </c>
      <c r="W57" s="21"/>
      <c r="X57" s="21">
        <f ca="1">IFERROR(IF($S57=Lists!$S$2,SUM(SEGUIMIENTO!U57:W57),IF(SEGUIMIENTO!$S57=Lists!$S$3,SUM(SEGUIMIENTO!V57:W57),IF(SEGUIMIENTO!$S57=Lists!$S$4,AVERAGE(SEGUIMIENTO!V57:W57),IF(SEGUIMIENTO!$S57=Lists!$S$5,OFFSET(U57,0,COUNTA(V57:W57)),IF(SEGUIMIENTO!$S57=Lists!$S$6,COUNTIF(V57:W57,"&lt;"&amp;FORMULACIÓN!Y57)/COUNT(SEGUIMIENTO!V57:W57),""))))),"")</f>
        <v>1</v>
      </c>
      <c r="Y57" s="176" t="str">
        <f ca="1">IF($Q57=Lists!$R$3,TEXT(SEGUIMIENTO!X57,"00,00%"),IF(SEGUIMIENTO!X57=0,0,TEXT(SEGUIMIENTO!X57,"##.###")))</f>
        <v>1</v>
      </c>
      <c r="Z57" s="179">
        <f>IF(FORMULACIÓN!N57="X",VLOOKUP(A57,Lists!$C$100:$D$1099,2,FALSE),"")</f>
        <v>0</v>
      </c>
      <c r="AA57" s="181">
        <f ca="1">IF(FORMULACIÓN!N57="X",IF(VALUE(VLOOKUP(A57,Lists!$C$100:$D$1099,2,FALSE))&gt;=SEGUIMIENTO!X57,1,0),2)</f>
        <v>0</v>
      </c>
      <c r="AB57" s="150">
        <f>IFERROR(VALUE(LEFT(#REF!,1)),0)</f>
        <v>0</v>
      </c>
      <c r="AC57" s="149" t="s">
        <v>1662</v>
      </c>
      <c r="AD57" s="129"/>
      <c r="AE57" s="129"/>
      <c r="AF57" s="129"/>
      <c r="AG57"/>
      <c r="AH57" s="139"/>
      <c r="AI57" s="255" t="str">
        <f t="shared" si="9"/>
        <v>Vicerrector De Docencia</v>
      </c>
      <c r="AJ57" s="139" t="str">
        <f t="shared" si="0"/>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v>
      </c>
      <c r="AK57" s="139">
        <f t="shared" ca="1" si="10"/>
        <v>0</v>
      </c>
      <c r="AL57" s="139" t="str">
        <f t="shared" si="1"/>
        <v>L1 - Formación Académica Integral</v>
      </c>
      <c r="AM57" s="139" t="str">
        <f t="shared" si="2"/>
        <v>M5 - Autoevaluación y acreditación Institucional y de programas académicos en el contexto nacional e internacional</v>
      </c>
      <c r="AN57" s="20" t="str">
        <f t="shared" si="3"/>
        <v xml:space="preserve">P3 - Gestión y mejoramiento curricular </v>
      </c>
      <c r="AO57" s="20" t="str">
        <f t="shared" si="4"/>
        <v>Impacto de las estrategias académico administrativas de acompañamiento al estudiante en su proceso formativo por facultad por año</v>
      </c>
      <c r="AP57" s="20" t="str">
        <f t="shared" si="5"/>
        <v xml:space="preserve">Informe por facultad del Estudio de impacto de las estrategias académico administrativas de acompañamiento para la permanencia y graduación elaborado y socializado  </v>
      </c>
      <c r="AQ57" s="88" t="str">
        <f ca="1">IF(S57=Lists!$S$6,"CUMPLIMIENTO",IF($Q57=Lists!$R$3,TEXT(Y57,"00,00%")&amp;" / "&amp;TEXT(FORMULACIÓN!Y57,"00,00%"),IF(Y57=0,0,TEXT(Y57,"##.###")&amp;" / "&amp;TEXT(FORMULACIÓN!Y57,"##.###"))))</f>
        <v>1 / 10</v>
      </c>
      <c r="AR57" s="133">
        <f ca="1">VALUE(IFERROR(IF(S57=Lists!$S$6,SEGUIMIENTO!Y57,IF((Y57/FORMULACIÓN!Y57)&lt;&gt;0,Y57/FORMULACIÓN!Y57,0)),0))</f>
        <v>0.1</v>
      </c>
      <c r="AS57" s="89">
        <f t="shared" ca="1" si="11"/>
        <v>2.0000000000000004E-2</v>
      </c>
      <c r="AT57" s="89">
        <f t="shared" ca="1" si="12"/>
        <v>1.0000000000000002E-3</v>
      </c>
      <c r="AU57" s="89">
        <f t="shared" ca="1" si="13"/>
        <v>2.0000000000000006E-4</v>
      </c>
      <c r="AV57" s="20" t="str">
        <f t="shared" si="14"/>
        <v xml:space="preserve">LOGROS
Ingenieria
LÍMITES
OBSERVACIÓN
ACCIONES DE FORTALECIMIENTO
</v>
      </c>
      <c r="AW57" s="139"/>
      <c r="CG57" s="140"/>
    </row>
    <row r="58" spans="1:85" s="135" customFormat="1" ht="67.5" hidden="1" customHeight="1">
      <c r="A58" s="20">
        <f>IF(FORMULACIÓN!A58="","",FORMULACIÓN!A58)</f>
        <v>49</v>
      </c>
      <c r="B58" s="20">
        <f>IF(FORMULACIÓN!B58="","",FORMULACIÓN!B58)</f>
        <v>2026</v>
      </c>
      <c r="C58" s="20" t="str">
        <f>IF(FORMULACIÓN!C58="","",FORMULACIÓN!C58)</f>
        <v>L1 - Formación Académica Integral</v>
      </c>
      <c r="D58" s="20" t="str">
        <f>IF(FORMULACIÓN!D58="","",FORMULACIÓN!D58)</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58" s="20" t="str">
        <f>IF(FORMULACIÓN!E58="","",FORMULACIÓN!E58)</f>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v>
      </c>
      <c r="F58" s="20" t="str">
        <f>IF(FORMULACIÓN!F58="","",FORMULACIÓN!F58)</f>
        <v>M5 - Autoevaluación y acreditación Institucional y de programas académicos en el contexto nacional e internacional</v>
      </c>
      <c r="G58" s="20" t="str">
        <f>IF(FORMULACIÓN!G58="","",FORMULACIÓN!G58)</f>
        <v>Implementar al menos  un 70%  de las estrategias académico administrativas dirigidas a la permanencia para alcanzar un 60% en la tasa graduación de los estudiantes.</v>
      </c>
      <c r="H58" s="20" t="str">
        <f>IF(FORMULACIÓN!H58="","",FORMULACIÓN!H58)</f>
        <v xml:space="preserve">P3 - Gestión y mejoramiento curricular </v>
      </c>
      <c r="I58" s="88">
        <f>IF(FORMULACIÓN!I58="","",FORMULACIÓN!I58)</f>
        <v>0.05</v>
      </c>
      <c r="J58" s="20" t="str">
        <f>IF(FORMULACIÓN!J58="","",FORMULACIÓN!J58)</f>
        <v>Gestionar la graduación oportuna.</v>
      </c>
      <c r="K58" s="88">
        <f>IF(FORMULACIÓN!K58="","",FORMULACIÓN!K58)</f>
        <v>0.2</v>
      </c>
      <c r="L58" s="88" t="str">
        <f>IF(FORMULACIÓN!L58="","",FORMULACIÓN!L58)</f>
        <v>Jefe del Departamento Calidad Academica</v>
      </c>
      <c r="M58" s="210" t="str">
        <f>FORMULACIÓN!M58</f>
        <v>PDI</v>
      </c>
      <c r="N58" s="20" t="str">
        <f>IF(FORMULACIÓN!O58="","",FORMULACIÓN!O58)</f>
        <v xml:space="preserve">Tasa de graduación acumulada. </v>
      </c>
      <c r="O58" s="20" t="str">
        <f>IF(FORMULACIÓN!P58="","",FORMULACIÓN!P58)</f>
        <v xml:space="preserve">(N° de estudiantes graduados acumulados de todas las cohortes hasta el periodo t / Total de estudiantes acumulados de primer ingreso de todas las cohortes hasta el periodo t) * 100. </v>
      </c>
      <c r="P58" s="20" t="str">
        <f>IF(FORMULACIÓN!Q58="","",FORMULACIÓN!Q58)</f>
        <v>Anual</v>
      </c>
      <c r="Q58" s="20" t="str">
        <f>IF(FORMULACIÓN!R58="","",FORMULACIÓN!R58)</f>
        <v>Porcentaje</v>
      </c>
      <c r="R58" s="20" t="str">
        <f>IF(FORMULACIÓN!S58="","",FORMULACIÓN!S58)</f>
        <v/>
      </c>
      <c r="S58" s="20" t="str">
        <f>IF(FORMULACIÓN!T58="","",FORMULACIÓN!T58)</f>
        <v>Último valor reportado</v>
      </c>
      <c r="T58" s="179" t="str">
        <f ca="1">FORMULACIÓN!Y58</f>
        <v>05,00%</v>
      </c>
      <c r="U58" s="88">
        <f>IF(FORMULACIÓN!U58="","",FORMULACIÓN!U58)</f>
        <v>0.48599999999999999</v>
      </c>
      <c r="V58" s="126">
        <v>0.43</v>
      </c>
      <c r="W58" s="21"/>
      <c r="X58" s="21">
        <f ca="1">IFERROR(IF($S58=Lists!$S$2,SUM(SEGUIMIENTO!U58:W58),IF(SEGUIMIENTO!$S58=Lists!$S$3,SUM(SEGUIMIENTO!V58:W58),IF(SEGUIMIENTO!$S58=Lists!$S$4,AVERAGE(SEGUIMIENTO!V58:W58),IF(SEGUIMIENTO!$S58=Lists!$S$5,OFFSET(U58,0,COUNTA(V58:W58)),IF(SEGUIMIENTO!$S58=Lists!$S$6,COUNTIF(V58:W58,"&lt;"&amp;FORMULACIÓN!Y58)/COUNT(SEGUIMIENTO!V58:W58),""))))),"")</f>
        <v>0.43</v>
      </c>
      <c r="Y58" s="176" t="str">
        <f ca="1">IF($Q58=Lists!$R$3,TEXT(SEGUIMIENTO!X58,"00,00%"),IF(SEGUIMIENTO!X58=0,0,TEXT(SEGUIMIENTO!X58,"##.###")))</f>
        <v>43,00%</v>
      </c>
      <c r="Z58" s="179" t="str">
        <f>IF(FORMULACIÓN!N58="X",VLOOKUP(A58,Lists!$C$100:$D$1099,2,FALSE),"")</f>
        <v/>
      </c>
      <c r="AA58" s="181">
        <f>IF(FORMULACIÓN!N58="X",IF(VALUE(VLOOKUP(A58,Lists!$C$100:$D$1099,2,FALSE))&gt;=SEGUIMIENTO!X58,1,0),2)</f>
        <v>2</v>
      </c>
      <c r="AB58" s="150">
        <f>IFERROR(VALUE(LEFT(#REF!,1)),0)</f>
        <v>0</v>
      </c>
      <c r="AC58" s="149"/>
      <c r="AD58" s="129"/>
      <c r="AE58" s="129"/>
      <c r="AF58" s="129"/>
      <c r="AG58"/>
      <c r="AH58" s="139"/>
      <c r="AI58" s="255" t="str">
        <f t="shared" si="9"/>
        <v>Jefe del Departamento Calidad Academica</v>
      </c>
      <c r="AJ58" s="139" t="str">
        <f t="shared" si="0"/>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v>
      </c>
      <c r="AK58" s="139">
        <f t="shared" ca="1" si="10"/>
        <v>1</v>
      </c>
      <c r="AL58" s="139" t="str">
        <f t="shared" si="1"/>
        <v>L1 - Formación Académica Integral</v>
      </c>
      <c r="AM58" s="139" t="str">
        <f t="shared" si="2"/>
        <v>M5 - Autoevaluación y acreditación Institucional y de programas académicos en el contexto nacional e internacional</v>
      </c>
      <c r="AN58" s="20" t="str">
        <f t="shared" si="3"/>
        <v xml:space="preserve">P3 - Gestión y mejoramiento curricular </v>
      </c>
      <c r="AO58" s="20" t="str">
        <f t="shared" si="4"/>
        <v xml:space="preserve">Tasa de graduación acumulada. </v>
      </c>
      <c r="AP58" s="20" t="str">
        <f t="shared" si="5"/>
        <v xml:space="preserve">(N° de estudiantes graduados acumulados de todas las cohortes hasta el periodo t / Total de estudiantes acumulados de primer ingreso de todas las cohortes hasta el periodo t) * 100. </v>
      </c>
      <c r="AQ58" s="88" t="str">
        <f ca="1">IF(S58=Lists!$S$6,"CUMPLIMIENTO",IF($Q58=Lists!$R$3,TEXT(Y58,"00,00%")&amp;" / "&amp;TEXT(FORMULACIÓN!Y58,"00,00%"),IF(Y58=0,0,TEXT(Y58,"##.###")&amp;" / "&amp;TEXT(FORMULACIÓN!Y58,"##.###"))))</f>
        <v>43,00% / 05,00%</v>
      </c>
      <c r="AR58" s="133">
        <f ca="1">VALUE(IFERROR(IF(S58=Lists!$S$6,SEGUIMIENTO!Y58,IF((Y58/FORMULACIÓN!Y58)&lt;&gt;0,Y58/FORMULACIÓN!Y58,0)),0))</f>
        <v>8.6</v>
      </c>
      <c r="AS58" s="89">
        <f t="shared" ca="1" si="11"/>
        <v>0.2</v>
      </c>
      <c r="AT58" s="89">
        <f t="shared" ca="1" si="12"/>
        <v>1.0000000000000002E-2</v>
      </c>
      <c r="AU58" s="89">
        <f t="shared" ca="1" si="13"/>
        <v>2.0000000000000005E-3</v>
      </c>
      <c r="AV58" s="20" t="str">
        <f t="shared" si="14"/>
        <v xml:space="preserve">LOGROS
LÍMITES
OBSERVACIÓN
ACCIONES DE FORTALECIMIENTO
</v>
      </c>
      <c r="AW58" s="139"/>
      <c r="CG58" s="140"/>
    </row>
    <row r="59" spans="1:85" s="135" customFormat="1" ht="67.5" hidden="1" customHeight="1">
      <c r="A59" s="20">
        <f>IF(FORMULACIÓN!A59="","",FORMULACIÓN!A59)</f>
        <v>50</v>
      </c>
      <c r="B59" s="20">
        <f>IF(FORMULACIÓN!B59="","",FORMULACIÓN!B59)</f>
        <v>2026</v>
      </c>
      <c r="C59" s="20" t="str">
        <f>IF(FORMULACIÓN!C59="","",FORMULACIÓN!C59)</f>
        <v>L1 - Formación Académica Integral</v>
      </c>
      <c r="D59" s="20" t="str">
        <f>IF(FORMULACIÓN!D59="","",FORMULACIÓN!D59)</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59" s="20" t="str">
        <f>IF(FORMULACIÓN!E59="","",FORMULACIÓN!E59)</f>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v>
      </c>
      <c r="F59" s="20" t="str">
        <f>IF(FORMULACIÓN!F59="","",FORMULACIÓN!F59)</f>
        <v>M5 - Autoevaluación y acreditación Institucional y de programas académicos en el contexto nacional e internacional</v>
      </c>
      <c r="G59" s="20" t="str">
        <f>IF(FORMULACIÓN!G59="","",FORMULACIÓN!G59)</f>
        <v>realizar al menos 2 concursos públicos de mérito con resultados de 80% de efectividad.</v>
      </c>
      <c r="H59" s="20" t="str">
        <f>IF(FORMULACIÓN!H59="","",FORMULACIÓN!H59)</f>
        <v>P4 - Fortalecimiento de las capacidades del capital humano docente</v>
      </c>
      <c r="I59" s="88">
        <f>IF(FORMULACIÓN!I59="","",FORMULACIÓN!I59)</f>
        <v>0.06</v>
      </c>
      <c r="J59" s="20" t="str">
        <f>IF(FORMULACIÓN!J59="","",FORMULACIÓN!J59)</f>
        <v>Evaluar la efectividad del concurso docente</v>
      </c>
      <c r="K59" s="88">
        <f>IF(FORMULACIÓN!K59="","",FORMULACIÓN!K59)</f>
        <v>0.2</v>
      </c>
      <c r="L59" s="88" t="str">
        <f>IF(FORMULACIÓN!L59="","",FORMULACIÓN!L59)</f>
        <v>Vicerrector De Docencia</v>
      </c>
      <c r="M59" s="210" t="str">
        <f>FORMULACIÓN!M59</f>
        <v>PDI</v>
      </c>
      <c r="N59" s="20" t="str">
        <f>IF(FORMULACIÓN!O59="","",FORMULACIÓN!O59)</f>
        <v xml:space="preserve">Concurso docente público de méritos </v>
      </c>
      <c r="O59" s="20" t="str">
        <f>IF(FORMULACIÓN!P59="","",FORMULACIÓN!P59)</f>
        <v>N° de concursos docente público de méritos</v>
      </c>
      <c r="P59" s="20" t="str">
        <f>IF(FORMULACIÓN!Q59="","",FORMULACIÓN!Q59)</f>
        <v>Anual</v>
      </c>
      <c r="Q59" s="20" t="str">
        <f>IF(FORMULACIÓN!R59="","",FORMULACIÓN!R59)</f>
        <v>Unidad</v>
      </c>
      <c r="R59" s="20" t="str">
        <f>IF(FORMULACIÓN!S59="","",FORMULACIÓN!S59)</f>
        <v/>
      </c>
      <c r="S59" s="20" t="str">
        <f>IF(FORMULACIÓN!T59="","",FORMULACIÓN!T59)</f>
        <v>Nuevo gestionado durante la vigencia</v>
      </c>
      <c r="T59" s="267" t="str">
        <f ca="1">FORMULACIÓN!Y59</f>
        <v>1</v>
      </c>
      <c r="U59" s="279">
        <f>IF(FORMULACIÓN!U59="","",FORMULACIÓN!U59)</f>
        <v>0</v>
      </c>
      <c r="V59" s="321">
        <v>0</v>
      </c>
      <c r="W59" s="248"/>
      <c r="X59" s="21">
        <f ca="1">IFERROR(IF($S59=Lists!$S$2,SUM(SEGUIMIENTO!U59:W59),IF(SEGUIMIENTO!$S59=Lists!$S$3,SUM(SEGUIMIENTO!V59:W59),IF(SEGUIMIENTO!$S59=Lists!$S$4,AVERAGE(SEGUIMIENTO!V59:W59),IF(SEGUIMIENTO!$S59=Lists!$S$5,OFFSET(U59,0,COUNTA(V59:W59)),IF(SEGUIMIENTO!$S59=Lists!$S$6,COUNTIF(V59:W59,"&lt;"&amp;FORMULACIÓN!Y59)/COUNT(SEGUIMIENTO!V59:W59),""))))),"")</f>
        <v>0</v>
      </c>
      <c r="Y59" s="176">
        <f ca="1">IF($Q59=Lists!$R$3,TEXT(SEGUIMIENTO!X59,"00,00%"),IF(SEGUIMIENTO!X59=0,0,TEXT(SEGUIMIENTO!X59,"##.###")))</f>
        <v>0</v>
      </c>
      <c r="Z59" s="179" t="str">
        <f>IF(FORMULACIÓN!N59="X",VLOOKUP(A59,Lists!$C$100:$D$1099,2,FALSE),"")</f>
        <v/>
      </c>
      <c r="AA59" s="181">
        <f>IF(FORMULACIÓN!N59="X",IF(VALUE(VLOOKUP(A59,Lists!$C$100:$D$1099,2,FALSE))&gt;=SEGUIMIENTO!X59,1,0),2)</f>
        <v>2</v>
      </c>
      <c r="AB59" s="150">
        <f>IFERROR(VALUE(LEFT(#REF!,1)),0)</f>
        <v>0</v>
      </c>
      <c r="AC59" s="149"/>
      <c r="AD59" s="129"/>
      <c r="AE59" s="129"/>
      <c r="AF59" s="129"/>
      <c r="AG59"/>
      <c r="AH59" s="139"/>
      <c r="AI59" s="255" t="str">
        <f t="shared" si="9"/>
        <v>Vicerrector De Docencia</v>
      </c>
      <c r="AJ59" s="139" t="str">
        <f t="shared" si="0"/>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v>
      </c>
      <c r="AK59" s="139">
        <f t="shared" ca="1" si="10"/>
        <v>0</v>
      </c>
      <c r="AL59" s="139" t="str">
        <f t="shared" si="1"/>
        <v>L1 - Formación Académica Integral</v>
      </c>
      <c r="AM59" s="139" t="str">
        <f t="shared" si="2"/>
        <v>M5 - Autoevaluación y acreditación Institucional y de programas académicos en el contexto nacional e internacional</v>
      </c>
      <c r="AN59" s="20" t="str">
        <f t="shared" si="3"/>
        <v>P4 - Fortalecimiento de las capacidades del capital humano docente</v>
      </c>
      <c r="AO59" s="20" t="str">
        <f t="shared" si="4"/>
        <v xml:space="preserve">Concurso docente público de méritos </v>
      </c>
      <c r="AP59" s="20" t="str">
        <f t="shared" si="5"/>
        <v>N° de concursos docente público de méritos</v>
      </c>
      <c r="AQ59" s="88">
        <f ca="1">IF(S59=Lists!$S$6,"CUMPLIMIENTO",IF($Q59=Lists!$R$3,TEXT(Y59,"00,00%")&amp;" / "&amp;TEXT(FORMULACIÓN!Y59,"00,00%"),IF(Y59=0,0,TEXT(Y59,"##.###")&amp;" / "&amp;TEXT(FORMULACIÓN!Y59,"##.###"))))</f>
        <v>0</v>
      </c>
      <c r="AR59" s="133">
        <f ca="1">VALUE(IFERROR(IF(S59=Lists!$S$6,SEGUIMIENTO!Y59,IF((Y59/FORMULACIÓN!Y59)&lt;&gt;0,Y59/FORMULACIÓN!Y59,0)),0))</f>
        <v>0</v>
      </c>
      <c r="AS59" s="89">
        <f t="shared" ca="1" si="11"/>
        <v>0</v>
      </c>
      <c r="AT59" s="89">
        <f t="shared" ca="1" si="12"/>
        <v>0</v>
      </c>
      <c r="AU59" s="89">
        <f t="shared" ca="1" si="13"/>
        <v>0</v>
      </c>
      <c r="AV59" s="20" t="str">
        <f t="shared" si="14"/>
        <v xml:space="preserve">LOGROS
LÍMITES
OBSERVACIÓN
ACCIONES DE FORTALECIMIENTO
</v>
      </c>
      <c r="AW59" s="139"/>
      <c r="CG59" s="140"/>
    </row>
    <row r="60" spans="1:85" s="135" customFormat="1" ht="67.5" hidden="1" customHeight="1">
      <c r="A60" s="20">
        <f>IF(FORMULACIÓN!A60="","",FORMULACIÓN!A60)</f>
        <v>51</v>
      </c>
      <c r="B60" s="20">
        <f>IF(FORMULACIÓN!B60="","",FORMULACIÓN!B60)</f>
        <v>2026</v>
      </c>
      <c r="C60" s="20" t="str">
        <f>IF(FORMULACIÓN!C60="","",FORMULACIÓN!C60)</f>
        <v>L1 - Formación Académica Integral</v>
      </c>
      <c r="D60" s="20" t="str">
        <f>IF(FORMULACIÓN!D60="","",FORMULACIÓN!D60)</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60" s="20" t="str">
        <f>IF(FORMULACIÓN!E60="","",FORMULACIÓN!E60)</f>
        <v>7. Fortalecer académica y administrativamente los programas para lograr un mayor reconocimiento regional y la acreditación nacional e internacional.</v>
      </c>
      <c r="F60" s="20" t="str">
        <f>IF(FORMULACIÓN!F60="","",FORMULACIÓN!F60)</f>
        <v>M5 - Autoevaluación y acreditación Institucional y de programas académicos en el contexto nacional e internacional</v>
      </c>
      <c r="G60" s="20" t="str">
        <f>IF(FORMULACIÓN!G60="","",FORMULACIÓN!G60)</f>
        <v>realizar al menos 2 concursos
públicos de mérito con resultados
de 80% de efectividad.</v>
      </c>
      <c r="H60" s="20" t="str">
        <f>IF(FORMULACIÓN!H60="","",FORMULACIÓN!H60)</f>
        <v>P4 - Fortalecimiento de las capacidades del capital humano docente</v>
      </c>
      <c r="I60" s="88">
        <f>IF(FORMULACIÓN!I60="","",FORMULACIÓN!I60)</f>
        <v>0.06</v>
      </c>
      <c r="J60" s="20" t="str">
        <f>IF(FORMULACIÓN!J60="","",FORMULACIÓN!J60)</f>
        <v xml:space="preserve">Fortalecer la planta docente </v>
      </c>
      <c r="K60" s="88">
        <f>IF(FORMULACIÓN!K60="","",FORMULACIÓN!K60)</f>
        <v>0.2</v>
      </c>
      <c r="L60" s="88" t="str">
        <f>IF(FORMULACIÓN!L60="","",FORMULACIÓN!L60)</f>
        <v>Vicerrector De Docencia</v>
      </c>
      <c r="M60" s="210" t="str">
        <f>FORMULACIÓN!M60</f>
        <v>PDI</v>
      </c>
      <c r="N60" s="20" t="str">
        <f>IF(FORMULACIÓN!O60="","",FORMULACIÓN!O60)</f>
        <v xml:space="preserve">Efectividad del concurso docente </v>
      </c>
      <c r="O60" s="20" t="str">
        <f>IF(FORMULACIÓN!P60="","",FORMULACIÓN!P60)</f>
        <v>N° de plazas cubiertas / total de plazas ofertadas* 100</v>
      </c>
      <c r="P60" s="20" t="str">
        <f>IF(FORMULACIÓN!Q60="","",FORMULACIÓN!Q60)</f>
        <v>Anual</v>
      </c>
      <c r="Q60" s="20" t="str">
        <f>IF(FORMULACIÓN!R60="","",FORMULACIÓN!R60)</f>
        <v>Porcentaje</v>
      </c>
      <c r="R60" s="20" t="str">
        <f>IF(FORMULACIÓN!S60="","",FORMULACIÓN!S60)</f>
        <v xml:space="preserve">Se ofertaran 100 plazas, para el concurso 2026 de 247 que se requieren </v>
      </c>
      <c r="S60" s="20" t="str">
        <f>IF(FORMULACIÓN!T60="","",FORMULACIÓN!T60)</f>
        <v>Último valor reportado</v>
      </c>
      <c r="T60" s="179" t="str">
        <f ca="1">FORMULACIÓN!Y60</f>
        <v>80,00%</v>
      </c>
      <c r="U60" s="88">
        <f>IF(FORMULACIÓN!U60="","",FORMULACIÓN!U60)</f>
        <v>0.8</v>
      </c>
      <c r="V60" s="266">
        <v>0</v>
      </c>
      <c r="W60" s="272"/>
      <c r="X60" s="21">
        <f ca="1">IFERROR(IF($S60=Lists!$S$2,SUM(SEGUIMIENTO!U60:W60),IF(SEGUIMIENTO!$S60=Lists!$S$3,SUM(SEGUIMIENTO!V60:W60),IF(SEGUIMIENTO!$S60=Lists!$S$4,AVERAGE(SEGUIMIENTO!V60:W60),IF(SEGUIMIENTO!$S60=Lists!$S$5,OFFSET(U60,0,COUNTA(V60:W60)),IF(SEGUIMIENTO!$S60=Lists!$S$6,COUNTIF(V60:W60,"&lt;"&amp;FORMULACIÓN!Y60)/COUNT(SEGUIMIENTO!V60:W60),""))))),"")</f>
        <v>0</v>
      </c>
      <c r="Y60" s="176" t="str">
        <f ca="1">IF($Q60=Lists!$R$3,TEXT(SEGUIMIENTO!X60,"00,00%"),IF(SEGUIMIENTO!X60=0,0,TEXT(SEGUIMIENTO!X60,"##.###")))</f>
        <v>00,00%</v>
      </c>
      <c r="Z60" s="179" t="str">
        <f>IF(FORMULACIÓN!N60="X",VLOOKUP(A60,Lists!$C$100:$D$1099,2,FALSE),"")</f>
        <v/>
      </c>
      <c r="AA60" s="181">
        <f>IF(FORMULACIÓN!N60="X",IF(VALUE(VLOOKUP(A60,Lists!$C$100:$D$1099,2,FALSE))&gt;=SEGUIMIENTO!X60,1,0),2)</f>
        <v>2</v>
      </c>
      <c r="AB60" s="150">
        <f>IFERROR(VALUE(LEFT(#REF!,1)),0)</f>
        <v>0</v>
      </c>
      <c r="AC60" s="149"/>
      <c r="AD60" s="129"/>
      <c r="AE60" s="129"/>
      <c r="AF60" s="129"/>
      <c r="AG60"/>
      <c r="AH60" s="139"/>
      <c r="AI60" s="255" t="str">
        <f t="shared" si="9"/>
        <v>Vicerrector De Docencia</v>
      </c>
      <c r="AJ60" s="139" t="str">
        <f t="shared" si="0"/>
        <v>7. Fortalecer académica y administrativamente los programas para lograr un mayor reconocimiento regional y la acreditación nacional e internacional.</v>
      </c>
      <c r="AK60" s="139">
        <f t="shared" ca="1" si="10"/>
        <v>0</v>
      </c>
      <c r="AL60" s="139" t="str">
        <f t="shared" si="1"/>
        <v>L1 - Formación Académica Integral</v>
      </c>
      <c r="AM60" s="139" t="str">
        <f t="shared" si="2"/>
        <v>M5 - Autoevaluación y acreditación Institucional y de programas académicos en el contexto nacional e internacional</v>
      </c>
      <c r="AN60" s="20" t="str">
        <f t="shared" si="3"/>
        <v>P4 - Fortalecimiento de las capacidades del capital humano docente</v>
      </c>
      <c r="AO60" s="20" t="str">
        <f t="shared" si="4"/>
        <v xml:space="preserve">Efectividad del concurso docente </v>
      </c>
      <c r="AP60" s="20" t="str">
        <f t="shared" si="5"/>
        <v>N° de plazas cubiertas / total de plazas ofertadas* 100</v>
      </c>
      <c r="AQ60" s="88" t="str">
        <f ca="1">IF(S60=Lists!$S$6,"CUMPLIMIENTO",IF($Q60=Lists!$R$3,TEXT(Y60,"00,00%")&amp;" / "&amp;TEXT(FORMULACIÓN!Y60,"00,00%"),IF(Y60=0,0,TEXT(Y60,"##.###")&amp;" / "&amp;TEXT(FORMULACIÓN!Y60,"##.###"))))</f>
        <v>00,00% / 80,00%</v>
      </c>
      <c r="AR60" s="133">
        <f ca="1">VALUE(IFERROR(IF(S60=Lists!$S$6,SEGUIMIENTO!Y60,IF((Y60/FORMULACIÓN!Y60)&lt;&gt;0,Y60/FORMULACIÓN!Y60,0)),0))</f>
        <v>0</v>
      </c>
      <c r="AS60" s="89">
        <f t="shared" ca="1" si="11"/>
        <v>0</v>
      </c>
      <c r="AT60" s="89">
        <f t="shared" ca="1" si="12"/>
        <v>0</v>
      </c>
      <c r="AU60" s="89">
        <f t="shared" ca="1" si="13"/>
        <v>0</v>
      </c>
      <c r="AV60" s="20" t="str">
        <f t="shared" si="14"/>
        <v xml:space="preserve">LOGROS
LÍMITES
OBSERVACIÓN
ACCIONES DE FORTALECIMIENTO
</v>
      </c>
      <c r="AW60" s="139"/>
      <c r="CG60" s="140"/>
    </row>
    <row r="61" spans="1:85" s="135" customFormat="1" ht="67.5" hidden="1" customHeight="1">
      <c r="A61" s="20">
        <f>IF(FORMULACIÓN!A61="","",FORMULACIÓN!A61)</f>
        <v>52</v>
      </c>
      <c r="B61" s="20">
        <f>IF(FORMULACIÓN!B61="","",FORMULACIÓN!B61)</f>
        <v>2026</v>
      </c>
      <c r="C61" s="20" t="str">
        <f>IF(FORMULACIÓN!C61="","",FORMULACIÓN!C61)</f>
        <v>L1 - Formación Académica Integral</v>
      </c>
      <c r="D61" s="20" t="str">
        <f>IF(FORMULACIÓN!D61="","",FORMULACIÓN!D61)</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61" s="20" t="str">
        <f>IF(FORMULACIÓN!E61="","",FORMULACIÓN!E61)</f>
        <v>7. Fortalecer académica y administrativamente los programas para lograr un mayor reconocimiento regional y la acreditación nacional e internacional.</v>
      </c>
      <c r="F61" s="20" t="str">
        <f>IF(FORMULACIÓN!F61="","",FORMULACIÓN!F61)</f>
        <v>M5 - Autoevaluación y acreditación Institucional y de programas académicos en el contexto nacional e internacional</v>
      </c>
      <c r="G61" s="20" t="str">
        <f>IF(FORMULACIÓN!G61="","",FORMULACIÓN!G61)</f>
        <v>Alcanzar el 60% de nivel de formación doctoral y un 40% de maestría de la planta docente (carrera profesoral).</v>
      </c>
      <c r="H61" s="20" t="str">
        <f>IF(FORMULACIÓN!H61="","",FORMULACIÓN!H61)</f>
        <v>P4 - Fortalecimiento de las capacidades del capital humano docente</v>
      </c>
      <c r="I61" s="88">
        <f>IF(FORMULACIÓN!I61="","",FORMULACIÓN!I61)</f>
        <v>0.06</v>
      </c>
      <c r="J61" s="20" t="str">
        <f>IF(FORMULACIÓN!J61="","",FORMULACIÓN!J61)</f>
        <v xml:space="preserve">Fortalecer la planta docente </v>
      </c>
      <c r="K61" s="88">
        <f>IF(FORMULACIÓN!K61="","",FORMULACIÓN!K61)</f>
        <v>0.2</v>
      </c>
      <c r="L61" s="88" t="str">
        <f>IF(FORMULACIÓN!L61="","",FORMULACIÓN!L61)</f>
        <v>Vicerrector De Docencia</v>
      </c>
      <c r="M61" s="210" t="str">
        <f>FORMULACIÓN!M61</f>
        <v>PDI</v>
      </c>
      <c r="N61" s="20" t="str">
        <f>IF(FORMULACIÓN!O61="","",FORMULACIÓN!O61)</f>
        <v xml:space="preserve">Porcentaje de docentes de carrera profesoral con nivel de formación de doctorado. </v>
      </c>
      <c r="O61" s="20" t="str">
        <f>IF(FORMULACIÓN!P61="","",FORMULACIÓN!P61)</f>
        <v>N° de docentes de carrera profesoral con nivel de formación de doctorado / total de docentes de carrera profesoral * 100</v>
      </c>
      <c r="P61" s="20" t="str">
        <f>IF(FORMULACIÓN!Q61="","",FORMULACIÓN!Q61)</f>
        <v>Anual</v>
      </c>
      <c r="Q61" s="20" t="str">
        <f>IF(FORMULACIÓN!R61="","",FORMULACIÓN!R61)</f>
        <v>Porcentaje</v>
      </c>
      <c r="R61" s="20" t="str">
        <f>IF(FORMULACIÓN!S61="","",FORMULACIÓN!S61)</f>
        <v/>
      </c>
      <c r="S61" s="20" t="str">
        <f>IF(FORMULACIÓN!T61="","",FORMULACIÓN!T61)</f>
        <v>Último valor reportado</v>
      </c>
      <c r="T61" s="267" t="str">
        <f ca="1">FORMULACIÓN!Y61</f>
        <v>40,00%</v>
      </c>
      <c r="U61" s="88">
        <f>IF(FORMULACIÓN!U61="","",FORMULACIÓN!U61)</f>
        <v>0.4</v>
      </c>
      <c r="V61" s="126">
        <v>0.45</v>
      </c>
      <c r="W61" s="21"/>
      <c r="X61" s="21">
        <f ca="1">IFERROR(IF($S61=Lists!$S$2,SUM(SEGUIMIENTO!U61:W61),IF(SEGUIMIENTO!$S61=Lists!$S$3,SUM(SEGUIMIENTO!V61:W61),IF(SEGUIMIENTO!$S61=Lists!$S$4,AVERAGE(SEGUIMIENTO!V61:W61),IF(SEGUIMIENTO!$S61=Lists!$S$5,OFFSET(U61,0,COUNTA(V61:W61)),IF(SEGUIMIENTO!$S61=Lists!$S$6,COUNTIF(V61:W61,"&lt;"&amp;FORMULACIÓN!Y61)/COUNT(SEGUIMIENTO!V61:W61),""))))),"")</f>
        <v>0.45</v>
      </c>
      <c r="Y61" s="176" t="str">
        <f ca="1">IF($Q61=Lists!$R$3,TEXT(SEGUIMIENTO!X61,"00,00%"),IF(SEGUIMIENTO!X61=0,0,TEXT(SEGUIMIENTO!X61,"##.###")))</f>
        <v>45,00%</v>
      </c>
      <c r="Z61" s="179" t="str">
        <f>IF(FORMULACIÓN!N61="X",VLOOKUP(A61,Lists!$C$100:$D$1099,2,FALSE),"")</f>
        <v/>
      </c>
      <c r="AA61" s="181">
        <f>IF(FORMULACIÓN!N61="X",IF(VALUE(VLOOKUP(A61,Lists!$C$100:$D$1099,2,FALSE))&gt;=SEGUIMIENTO!X61,1,0),2)</f>
        <v>2</v>
      </c>
      <c r="AB61" s="150">
        <f>IFERROR(VALUE(LEFT(#REF!,1)),0)</f>
        <v>0</v>
      </c>
      <c r="AC61" s="149" t="s">
        <v>1526</v>
      </c>
      <c r="AD61" s="129"/>
      <c r="AE61" s="129"/>
      <c r="AF61" s="129"/>
      <c r="AG61"/>
      <c r="AH61" s="139"/>
      <c r="AI61" s="255" t="str">
        <f t="shared" si="9"/>
        <v>Vicerrector De Docencia</v>
      </c>
      <c r="AJ61" s="139" t="str">
        <f t="shared" si="0"/>
        <v>7. Fortalecer académica y administrativamente los programas para lograr un mayor reconocimiento regional y la acreditación nacional e internacional.</v>
      </c>
      <c r="AK61" s="139">
        <f t="shared" ca="1" si="10"/>
        <v>1</v>
      </c>
      <c r="AL61" s="139" t="str">
        <f t="shared" si="1"/>
        <v>L1 - Formación Académica Integral</v>
      </c>
      <c r="AM61" s="139" t="str">
        <f t="shared" si="2"/>
        <v>M5 - Autoevaluación y acreditación Institucional y de programas académicos en el contexto nacional e internacional</v>
      </c>
      <c r="AN61" s="20" t="str">
        <f t="shared" si="3"/>
        <v>P4 - Fortalecimiento de las capacidades del capital humano docente</v>
      </c>
      <c r="AO61" s="20" t="str">
        <f t="shared" si="4"/>
        <v xml:space="preserve">Porcentaje de docentes de carrera profesoral con nivel de formación de doctorado. </v>
      </c>
      <c r="AP61" s="20" t="str">
        <f t="shared" si="5"/>
        <v>N° de docentes de carrera profesoral con nivel de formación de doctorado / total de docentes de carrera profesoral * 100</v>
      </c>
      <c r="AQ61" s="88" t="str">
        <f ca="1">IF(S61=Lists!$S$6,"CUMPLIMIENTO",IF($Q61=Lists!$R$3,TEXT(Y61,"00,00%")&amp;" / "&amp;TEXT(FORMULACIÓN!Y61,"00,00%"),IF(Y61=0,0,TEXT(Y61,"##.###")&amp;" / "&amp;TEXT(FORMULACIÓN!Y61,"##.###"))))</f>
        <v>45,00% / 40,00%</v>
      </c>
      <c r="AR61" s="133">
        <f ca="1">VALUE(IFERROR(IF(S61=Lists!$S$6,SEGUIMIENTO!Y61,IF((Y61/FORMULACIÓN!Y61)&lt;&gt;0,Y61/FORMULACIÓN!Y61,0)),0))</f>
        <v>1.125</v>
      </c>
      <c r="AS61" s="89">
        <f t="shared" ca="1" si="11"/>
        <v>0.2</v>
      </c>
      <c r="AT61" s="89">
        <f t="shared" ca="1" si="12"/>
        <v>1.2E-2</v>
      </c>
      <c r="AU61" s="89">
        <f t="shared" ca="1" si="13"/>
        <v>2.4000000000000002E-3</v>
      </c>
      <c r="AV61" s="20" t="str">
        <f t="shared" si="14"/>
        <v xml:space="preserve">LOGROS
De un total de 350 docentes de carrera profesoral de la Universidad, 159 cuentan con título de doctorado, lo que representa el 45.42 % del total de docentes de carrera.
LÍMITES
OBSERVACIÓN
ACCIONES DE FORTALECIMIENTO
</v>
      </c>
      <c r="AW61" s="139"/>
      <c r="CG61" s="140"/>
    </row>
    <row r="62" spans="1:85" s="135" customFormat="1" ht="67.5" hidden="1" customHeight="1">
      <c r="A62" s="20">
        <f>IF(FORMULACIÓN!A62="","",FORMULACIÓN!A62)</f>
        <v>53</v>
      </c>
      <c r="B62" s="20">
        <f>IF(FORMULACIÓN!B62="","",FORMULACIÓN!B62)</f>
        <v>2026</v>
      </c>
      <c r="C62" s="20" t="str">
        <f>IF(FORMULACIÓN!C62="","",FORMULACIÓN!C62)</f>
        <v>L1 - Formación Académica Integral</v>
      </c>
      <c r="D62" s="20" t="str">
        <f>IF(FORMULACIÓN!D62="","",FORMULACIÓN!D62)</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62" s="20" t="str">
        <f>IF(FORMULACIÓN!E62="","",FORMULACIÓN!E62)</f>
        <v>6. Integrar los procesos académicos y administrativos que conlleve de manera funcional a un orden adecuado de interacciones, soportadas en tecnologías de la información, de acuerdo a la normatividad vigente.</v>
      </c>
      <c r="F62" s="20" t="str">
        <f>IF(FORMULACIÓN!F62="","",FORMULACIÓN!F62)</f>
        <v>M5 - Autoevaluación y acreditación Institucional y de programas académicos en el contexto nacional e internacional</v>
      </c>
      <c r="G62" s="20" t="str">
        <f>IF(FORMULACIÓN!G62="","",FORMULACIÓN!G62)</f>
        <v>Alcanzar el 60% de nivel de
formación doctoral y un 40% de
maestría de la planta docente
(carrera profesoral).</v>
      </c>
      <c r="H62" s="20" t="str">
        <f>IF(FORMULACIÓN!H62="","",FORMULACIÓN!H62)</f>
        <v>P4 - Fortalecimiento de las capacidades del capital humano docente</v>
      </c>
      <c r="I62" s="88">
        <f>IF(FORMULACIÓN!I62="","",FORMULACIÓN!I62)</f>
        <v>0.06</v>
      </c>
      <c r="J62" s="20" t="str">
        <f>IF(FORMULACIÓN!J62="","",FORMULACIÓN!J62)</f>
        <v>Docentes certificados mediante las actividades de capacitación o cualificación docente por año</v>
      </c>
      <c r="K62" s="88">
        <f>IF(FORMULACIÓN!K62="","",FORMULACIÓN!K62)</f>
        <v>0.2</v>
      </c>
      <c r="L62" s="88" t="str">
        <f>IF(FORMULACIÓN!L62="","",FORMULACIÓN!L62)</f>
        <v>Vicerrector De Docencia</v>
      </c>
      <c r="M62" s="210" t="str">
        <f>FORMULACIÓN!M62</f>
        <v>PDI</v>
      </c>
      <c r="N62" s="20" t="str">
        <f>IF(FORMULACIÓN!O62="","",FORMULACIÓN!O62)</f>
        <v>Porcentaje de docentes de carrera profesoral con nivel de formación de maestría.</v>
      </c>
      <c r="O62" s="20" t="str">
        <f>IF(FORMULACIÓN!P62="","",FORMULACIÓN!P62)</f>
        <v>N° de docentes de carrera profesoral con nivel de formación de maestría / total de docentes de carrera profesoral * 100</v>
      </c>
      <c r="P62" s="20" t="str">
        <f>IF(FORMULACIÓN!Q62="","",FORMULACIÓN!Q62)</f>
        <v>Anual</v>
      </c>
      <c r="Q62" s="20" t="str">
        <f>IF(FORMULACIÓN!R62="","",FORMULACIÓN!R62)</f>
        <v>Porcentaje</v>
      </c>
      <c r="R62" s="20" t="str">
        <f>IF(FORMULACIÓN!S62="","",FORMULACIÓN!S62)</f>
        <v/>
      </c>
      <c r="S62" s="20" t="str">
        <f>IF(FORMULACIÓN!T62="","",FORMULACIÓN!T62)</f>
        <v>Nuevo gestionado durante la vigencia</v>
      </c>
      <c r="T62" s="179" t="str">
        <f ca="1">FORMULACIÓN!Y62</f>
        <v>40,00%</v>
      </c>
      <c r="U62" s="279">
        <f>IF(FORMULACIÓN!U62="","",FORMULACIÓN!U62)</f>
        <v>0.4</v>
      </c>
      <c r="V62" s="96">
        <v>0.36</v>
      </c>
      <c r="W62" s="126"/>
      <c r="X62" s="21">
        <f ca="1">IFERROR(IF($S62=Lists!$S$2,SUM(SEGUIMIENTO!U62:W62),IF(SEGUIMIENTO!$S62=Lists!$S$3,SUM(SEGUIMIENTO!V62:W62),IF(SEGUIMIENTO!$S62=Lists!$S$4,AVERAGE(SEGUIMIENTO!V62:W62),IF(SEGUIMIENTO!$S62=Lists!$S$5,OFFSET(U62,0,COUNTA(V62:W62)),IF(SEGUIMIENTO!$S62=Lists!$S$6,COUNTIF(V62:W62,"&lt;"&amp;FORMULACIÓN!Y62)/COUNT(SEGUIMIENTO!V62:W62),""))))),"")</f>
        <v>0.36</v>
      </c>
      <c r="Y62" s="176" t="str">
        <f ca="1">IF($Q62=Lists!$R$3,TEXT(SEGUIMIENTO!X62,"00,00%"),IF(SEGUIMIENTO!X62=0,0,TEXT(SEGUIMIENTO!X62,"##.###")))</f>
        <v>36,00%</v>
      </c>
      <c r="Z62" s="179" t="str">
        <f>IF(FORMULACIÓN!N62="X",VLOOKUP(A62,Lists!$C$100:$D$1099,2,FALSE),"")</f>
        <v/>
      </c>
      <c r="AA62" s="181">
        <f>IF(FORMULACIÓN!N62="X",IF(VALUE(VLOOKUP(A62,Lists!$C$100:$D$1099,2,FALSE))&gt;=SEGUIMIENTO!X62,1,0),2)</f>
        <v>2</v>
      </c>
      <c r="AB62" s="150">
        <f>IFERROR(VALUE(LEFT(#REF!,1)),0)</f>
        <v>0</v>
      </c>
      <c r="AC62" s="149" t="s">
        <v>1527</v>
      </c>
      <c r="AD62" s="129"/>
      <c r="AE62" s="129" t="s">
        <v>1528</v>
      </c>
      <c r="AF62" s="129"/>
      <c r="AG62"/>
      <c r="AH62" s="139"/>
      <c r="AI62" s="255" t="str">
        <f t="shared" si="9"/>
        <v>Vicerrector De Docencia</v>
      </c>
      <c r="AJ62" s="139" t="str">
        <f t="shared" si="0"/>
        <v>6. Integrar los procesos académicos y administrativos que conlleve de manera funcional a un orden adecuado de interacciones, soportadas en tecnologías de la información, de acuerdo a la normatividad vigente.</v>
      </c>
      <c r="AK62" s="139">
        <f t="shared" ca="1" si="10"/>
        <v>1</v>
      </c>
      <c r="AL62" s="139" t="str">
        <f t="shared" si="1"/>
        <v>L1 - Formación Académica Integral</v>
      </c>
      <c r="AM62" s="139" t="str">
        <f t="shared" si="2"/>
        <v>M5 - Autoevaluación y acreditación Institucional y de programas académicos en el contexto nacional e internacional</v>
      </c>
      <c r="AN62" s="20" t="str">
        <f t="shared" si="3"/>
        <v>P4 - Fortalecimiento de las capacidades del capital humano docente</v>
      </c>
      <c r="AO62" s="20" t="str">
        <f t="shared" si="4"/>
        <v>Porcentaje de docentes de carrera profesoral con nivel de formación de maestría.</v>
      </c>
      <c r="AP62" s="20" t="str">
        <f t="shared" si="5"/>
        <v>N° de docentes de carrera profesoral con nivel de formación de maestría / total de docentes de carrera profesoral * 100</v>
      </c>
      <c r="AQ62" s="88" t="str">
        <f ca="1">IF(S62=Lists!$S$6,"CUMPLIMIENTO",IF($Q62=Lists!$R$3,TEXT(Y62,"00,00%")&amp;" / "&amp;TEXT(FORMULACIÓN!Y62,"00,00%"),IF(Y62=0,0,TEXT(Y62,"##.###")&amp;" / "&amp;TEXT(FORMULACIÓN!Y62,"##.###"))))</f>
        <v>36,00% / 40,00%</v>
      </c>
      <c r="AR62" s="133">
        <f ca="1">VALUE(IFERROR(IF(S62=Lists!$S$6,SEGUIMIENTO!Y62,IF((Y62/FORMULACIÓN!Y62)&lt;&gt;0,Y62/FORMULACIÓN!Y62,0)),0))</f>
        <v>0.89999999999999991</v>
      </c>
      <c r="AS62" s="89">
        <f t="shared" ca="1" si="11"/>
        <v>0.18</v>
      </c>
      <c r="AT62" s="89">
        <f t="shared" ca="1" si="12"/>
        <v>1.0799999999999999E-2</v>
      </c>
      <c r="AU62" s="89">
        <f t="shared" ca="1" si="13"/>
        <v>2.16E-3</v>
      </c>
      <c r="AV62" s="20" t="str">
        <f t="shared" si="14"/>
        <v xml:space="preserve">LOGROS
De un total de 350 docentes de carrera profesoral de la Universidad, 127 cuentan con título de maestría, lo que representa el 36,28 % del total de docentes de carrera.
LÍMITES
OBSERVACIÓN
. Se estima que, con la apertura del concurso docente, este indicador presente un incremento, debido a la vinculación de nuevos docentes con formación de maestría, lo que contribuirá al fortalecimiento de la calidad académica y al cumplimiento de las metas institucionales.
ACCIONES DE FORTALECIMIENTO
</v>
      </c>
      <c r="AW62" s="139"/>
      <c r="CG62" s="140"/>
    </row>
    <row r="63" spans="1:85" s="135" customFormat="1" ht="67.5" hidden="1" customHeight="1">
      <c r="A63" s="20">
        <f>IF(FORMULACIÓN!A63="","",FORMULACIÓN!A63)</f>
        <v>54</v>
      </c>
      <c r="B63" s="20">
        <f>IF(FORMULACIÓN!B63="","",FORMULACIÓN!B63)</f>
        <v>2026</v>
      </c>
      <c r="C63" s="20" t="str">
        <f>IF(FORMULACIÓN!C63="","",FORMULACIÓN!C63)</f>
        <v>L1 - Formación Académica Integral</v>
      </c>
      <c r="D63" s="20" t="str">
        <f>IF(FORMULACIÓN!D63="","",FORMULACIÓN!D63)</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E63" s="20" t="str">
        <f>IF(FORMULACIÓN!E63="","",FORMULACIÓN!E63)</f>
        <v>7. Fortalecer académica y administrativamente los programas para lograr un mayor reconocimiento regional y la acreditación nacional e internacional.</v>
      </c>
      <c r="F63" s="20" t="str">
        <f>IF(FORMULACIÓN!F63="","",FORMULACIÓN!F63)</f>
        <v>M5 - Autoevaluación y acreditación Institucional y de programas académicos en el contexto nacional e internacional</v>
      </c>
      <c r="G63" s="20" t="str">
        <f>IF(FORMULACIÓN!G63="","",FORMULACIÓN!G63)</f>
        <v>Alcanzar la certificación de al menos 900 docentes  mediante las actividades de capacitación o cualificación docente.</v>
      </c>
      <c r="H63" s="20" t="str">
        <f>IF(FORMULACIÓN!H63="","",FORMULACIÓN!H63)</f>
        <v>P4 - Fortalecimiento de las capacidades del capital humano docente</v>
      </c>
      <c r="I63" s="88">
        <f>IF(FORMULACIÓN!I63="","",FORMULACIÓN!I63)</f>
        <v>0.06</v>
      </c>
      <c r="J63" s="20" t="str">
        <f>IF(FORMULACIÓN!J63="","",FORMULACIÓN!J63)</f>
        <v>Fortalecer la inducción docente, y promover diálogos intergeneracionales y encuentros de experiencia, como actividad integradora a la carrera profesoral para docentes que ingresan por primera vez a la universidad.</v>
      </c>
      <c r="K63" s="88">
        <f>IF(FORMULACIÓN!K63="","",FORMULACIÓN!K63)</f>
        <v>0.2</v>
      </c>
      <c r="L63" s="88" t="str">
        <f>IF(FORMULACIÓN!L63="","",FORMULACIÓN!L63)</f>
        <v>Vicerrector De Docencia</v>
      </c>
      <c r="M63" s="210" t="str">
        <f>FORMULACIÓN!M63</f>
        <v>PR</v>
      </c>
      <c r="N63" s="20" t="str">
        <f>IF(FORMULACIÓN!O63="","",FORMULACIÓN!O63)</f>
        <v>Docentes certificados mediante las actividades de capacitación o cualificación docente por año</v>
      </c>
      <c r="O63" s="20" t="str">
        <f>IF(FORMULACIÓN!P63="","",FORMULACIÓN!P63)</f>
        <v>N° de docentes certificados como resultado de las actividades de capacitación o cualificación docente realizadas al año</v>
      </c>
      <c r="P63" s="20" t="str">
        <f>IF(FORMULACIÓN!Q63="","",FORMULACIÓN!Q63)</f>
        <v>Semestral</v>
      </c>
      <c r="Q63" s="20" t="str">
        <f>IF(FORMULACIÓN!R63="","",FORMULACIÓN!R63)</f>
        <v>Unidad</v>
      </c>
      <c r="R63" s="20" t="str">
        <f>IF(FORMULACIÓN!S63="","",FORMULACIÓN!S63)</f>
        <v>Arquitectura: 35
Bellas Artes: 30
Ciencias Economicas: 60
Ciencias Basicas:80
Ciencias Humanas:80
Ciencias de la salud:30
Quimica y farmacia:20
Ciencias Juridica:50
Educación:100
Ingenieria:60
los docentes certificados no no se repiten de un semestre a otro, eso quiere decir que un docente solo contaria una vez por año</v>
      </c>
      <c r="S63" s="20" t="str">
        <f>IF(FORMULACIÓN!T63="","",FORMULACIÓN!T63)</f>
        <v>Nuevo gestionado durante la vigencia</v>
      </c>
      <c r="T63" s="179" t="str">
        <f ca="1">FORMULACIÓN!Y63</f>
        <v>545</v>
      </c>
      <c r="U63" s="20">
        <f>IF(FORMULACIÓN!U63="","",FORMULACIÓN!U63)</f>
        <v>837</v>
      </c>
      <c r="V63" s="21">
        <v>450</v>
      </c>
      <c r="W63" s="21"/>
      <c r="X63" s="21">
        <f ca="1">IFERROR(IF($S63=Lists!$S$2,SUM(SEGUIMIENTO!U63:W63),IF(SEGUIMIENTO!$S63=Lists!$S$3,SUM(SEGUIMIENTO!V63:W63),IF(SEGUIMIENTO!$S63=Lists!$S$4,AVERAGE(SEGUIMIENTO!V63:W63),IF(SEGUIMIENTO!$S63=Lists!$S$5,OFFSET(U63,0,COUNTA(V63:W63)),IF(SEGUIMIENTO!$S63=Lists!$S$6,COUNTIF(V63:W63,"&lt;"&amp;FORMULACIÓN!Y63)/COUNT(SEGUIMIENTO!V63:W63),""))))),"")</f>
        <v>450</v>
      </c>
      <c r="Y63" s="176" t="str">
        <f ca="1">IF($Q63=Lists!$R$3,TEXT(SEGUIMIENTO!X63,"00,00%"),IF(SEGUIMIENTO!X63=0,0,TEXT(SEGUIMIENTO!X63,"##.###")))</f>
        <v>450</v>
      </c>
      <c r="Z63" s="179">
        <f>IF(FORMULACIÓN!N63="X",VLOOKUP(A63,Lists!$C$100:$D$1099,2,FALSE),"")</f>
        <v>0</v>
      </c>
      <c r="AA63" s="181">
        <f ca="1">IF(FORMULACIÓN!N63="X",IF(VALUE(VLOOKUP(A63,Lists!$C$100:$D$1099,2,FALSE))&gt;=SEGUIMIENTO!X63,1,0),2)</f>
        <v>0</v>
      </c>
      <c r="AB63" s="150">
        <f>IFERROR(VALUE(LEFT(#REF!,1)),0)</f>
        <v>0</v>
      </c>
      <c r="AC63" s="149" t="s">
        <v>1529</v>
      </c>
      <c r="AD63" s="129"/>
      <c r="AE63" s="129"/>
      <c r="AF63" s="129"/>
      <c r="AG63"/>
      <c r="AH63" s="139"/>
      <c r="AI63" s="255" t="str">
        <f t="shared" si="9"/>
        <v>Vicerrector De Docencia</v>
      </c>
      <c r="AJ63" s="139" t="str">
        <f t="shared" si="0"/>
        <v>7. Fortalecer académica y administrativamente los programas para lograr un mayor reconocimiento regional y la acreditación nacional e internacional.</v>
      </c>
      <c r="AK63" s="139">
        <f t="shared" ca="1" si="10"/>
        <v>1</v>
      </c>
      <c r="AL63" s="139" t="str">
        <f t="shared" si="1"/>
        <v>L1 - Formación Académica Integral</v>
      </c>
      <c r="AM63" s="139" t="str">
        <f t="shared" si="2"/>
        <v>M5 - Autoevaluación y acreditación Institucional y de programas académicos en el contexto nacional e internacional</v>
      </c>
      <c r="AN63" s="20" t="str">
        <f t="shared" si="3"/>
        <v>P4 - Fortalecimiento de las capacidades del capital humano docente</v>
      </c>
      <c r="AO63" s="20" t="str">
        <f t="shared" si="4"/>
        <v>Docentes certificados mediante las actividades de capacitación o cualificación docente por año</v>
      </c>
      <c r="AP63" s="20" t="str">
        <f t="shared" si="5"/>
        <v>N° de docentes certificados como resultado de las actividades de capacitación o cualificación docente realizadas al año</v>
      </c>
      <c r="AQ63" s="88" t="str">
        <f ca="1">IF(S63=Lists!$S$6,"CUMPLIMIENTO",IF($Q63=Lists!$R$3,TEXT(Y63,"00,00%")&amp;" / "&amp;TEXT(FORMULACIÓN!Y63,"00,00%"),IF(Y63=0,0,TEXT(Y63,"##.###")&amp;" / "&amp;TEXT(FORMULACIÓN!Y63,"##.###"))))</f>
        <v>450 / 545</v>
      </c>
      <c r="AR63" s="133">
        <f ca="1">VALUE(IFERROR(IF(S63=Lists!$S$6,SEGUIMIENTO!Y63,IF((Y63/FORMULACIÓN!Y63)&lt;&gt;0,Y63/FORMULACIÓN!Y63,0)),0))</f>
        <v>0.82568807339449546</v>
      </c>
      <c r="AS63" s="89">
        <f t="shared" ca="1" si="11"/>
        <v>0.16513761467889909</v>
      </c>
      <c r="AT63" s="89">
        <f t="shared" ca="1" si="12"/>
        <v>9.9082568807339448E-3</v>
      </c>
      <c r="AU63" s="89">
        <f t="shared" ca="1" si="13"/>
        <v>1.9816513761467891E-3</v>
      </c>
      <c r="AV63" s="20" t="str">
        <f t="shared" si="14"/>
        <v xml:space="preserve">LOGROS
A corte de fecha 30 de junio de 2026. se capacitaron 450 docentes.
Arquitectura : 26
Bellas Artes : 17
Ciencias Básicas: 79
Ciencias de la educación  : 105
Ciencias de la Salud: 25
Ciencias Economicas: 49
Ciencias Humanas; 47
Ciencias Juridicas : 25
Ingeniería: 66
Quimica y Farmcia: 11
LÍMITES
OBSERVACIÓN
ACCIONES DE FORTALECIMIENTO
</v>
      </c>
      <c r="AW63" s="139"/>
      <c r="CG63" s="140"/>
    </row>
    <row r="64" spans="1:85" s="135" customFormat="1" ht="67.5" hidden="1" customHeight="1">
      <c r="A64" s="20">
        <f>IF(FORMULACIÓN!A64="","",FORMULACIÓN!A64)</f>
        <v>55</v>
      </c>
      <c r="B64" s="20">
        <f>IF(FORMULACIÓN!B64="","",FORMULACIÓN!B64)</f>
        <v>2026</v>
      </c>
      <c r="C64" s="20" t="str">
        <f>IF(FORMULACIÓN!C64="","",FORMULACIÓN!C64)</f>
        <v>L2 - Investigación y Redes de conocimiento para el desarrollo de la sociedad</v>
      </c>
      <c r="D64" s="20" t="str">
        <f>IF(FORMULACIÓN!D64="","",FORMULACIÓN!D64)</f>
        <v>Fortalecer y consolidar los procesos de investigación, creación e innovación al servicio del progreso científico, tecnológico, ambiental, cultural, social y humano, en el contexto regional, nacional e internacional.</v>
      </c>
      <c r="E64" s="20" t="str">
        <f>IF(FORMULACIÓN!E64="","",FORMULACIÓN!E64)</f>
        <v xml:space="preserve">2. Actualizar y desarrollar la agenda de investigación-innovación-creación institucional, en torno con el contexto y tendencias globales. </v>
      </c>
      <c r="F64" s="20" t="str">
        <f>IF(FORMULACIÓN!F64="","",FORMULACIÓN!F64)</f>
        <v>M1 - Creación o investigación creación.</v>
      </c>
      <c r="G64" s="20" t="str">
        <f>IF(FORMULACIÓN!G64="","",FORMULACIÓN!G64)</f>
        <v xml:space="preserve">Fortalecer y visibilizar el impacto de la creación e investigación para las industrias creativas y culturales con miras a disminuir la brecha en la generación de conocimiento en el sector de las artes y el patrimonio cultural, con 90 proyectos que aprobados en convocatorias internas y/o externas, asimismo categorizar 3 grupo en A1, 2 grupos en A, 3 grupos en B </v>
      </c>
      <c r="H64" s="20" t="str">
        <f>IF(FORMULACIÓN!H64="","",FORMULACIÓN!H64)</f>
        <v>P1 - Desarrollo de las artes, la creación y la investigación creación</v>
      </c>
      <c r="I64" s="88">
        <f>IF(FORMULACIÓN!I64="","",FORMULACIÓN!I64)</f>
        <v>0.15</v>
      </c>
      <c r="J64" s="20" t="str">
        <f>IF(FORMULACIÓN!J64="","",FORMULACIÓN!J64)</f>
        <v>Desarrollar convocatorias internas para fomentar los proyectos de creación o investigación creación</v>
      </c>
      <c r="K64" s="88">
        <f>IF(FORMULACIÓN!K64="","",FORMULACIÓN!K64)</f>
        <v>0.35</v>
      </c>
      <c r="L64" s="88" t="str">
        <f>IF(FORMULACIÓN!L64="","",FORMULACIÓN!L64)</f>
        <v>Jefe del Departamento de Fomento y Apoyo a la Investigación</v>
      </c>
      <c r="M64" s="210" t="str">
        <f>FORMULACIÓN!M64</f>
        <v>PDI</v>
      </c>
      <c r="N64" s="20" t="str">
        <f>IF(FORMULACIÓN!O64="","",FORMULACIÓN!O64)</f>
        <v>Participación de proyectos de creación o investigación creación en convocatorias internas y externas</v>
      </c>
      <c r="O64" s="20" t="str">
        <f>IF(FORMULACIÓN!P64="","",FORMULACIÓN!P64)</f>
        <v xml:space="preserve">N° de proyectos de creación o investigación creación aprobados mediante convocatorias internas </v>
      </c>
      <c r="P64" s="20" t="str">
        <f>IF(FORMULACIÓN!Q64="","",FORMULACIÓN!Q64)</f>
        <v>Anual</v>
      </c>
      <c r="Q64" s="20" t="str">
        <f>IF(FORMULACIÓN!R64="","",FORMULACIÓN!R64)</f>
        <v>Unidad</v>
      </c>
      <c r="R64" s="20" t="str">
        <f>IF(FORMULACIÓN!S64="","",FORMULACIÓN!S64)</f>
        <v/>
      </c>
      <c r="S64" s="20" t="str">
        <f>IF(FORMULACIÓN!T64="","",FORMULACIÓN!T64)</f>
        <v>Nuevo gestionado durante la vigencia</v>
      </c>
      <c r="T64" s="267" t="str">
        <f ca="1">FORMULACIÓN!Y64</f>
        <v>6</v>
      </c>
      <c r="U64" s="320">
        <f>IF(FORMULACIÓN!U64="","",FORMULACIÓN!U64)</f>
        <v>9</v>
      </c>
      <c r="V64" s="21">
        <v>0</v>
      </c>
      <c r="W64" s="247"/>
      <c r="X64" s="21">
        <f ca="1">IFERROR(IF($S64=Lists!$S$2,SUM(SEGUIMIENTO!U64:W64),IF(SEGUIMIENTO!$S64=Lists!$S$3,SUM(SEGUIMIENTO!V64:W64),IF(SEGUIMIENTO!$S64=Lists!$S$4,AVERAGE(SEGUIMIENTO!V64:W64),IF(SEGUIMIENTO!$S64=Lists!$S$5,OFFSET(U64,0,COUNTA(V64:W64)),IF(SEGUIMIENTO!$S64=Lists!$S$6,COUNTIF(V64:W64,"&lt;"&amp;FORMULACIÓN!Y64)/COUNT(SEGUIMIENTO!V64:W64),""))))),"")</f>
        <v>0</v>
      </c>
      <c r="Y64" s="176">
        <f ca="1">IF($Q64=Lists!$R$3,TEXT(SEGUIMIENTO!X64,"00,00%"),IF(SEGUIMIENTO!X64=0,0,TEXT(SEGUIMIENTO!X64,"##.###")))</f>
        <v>0</v>
      </c>
      <c r="Z64" s="179" t="str">
        <f>IF(FORMULACIÓN!N64="X",VLOOKUP(A64,Lists!$C$100:$D$1099,2,FALSE),"")</f>
        <v/>
      </c>
      <c r="AA64" s="181">
        <f>IF(FORMULACIÓN!N64="X",IF(VALUE(VLOOKUP(A64,Lists!$C$100:$D$1099,2,FALSE))&gt;=SEGUIMIENTO!X64,1,0),2)</f>
        <v>2</v>
      </c>
      <c r="AB64" s="150">
        <f>IFERROR(VALUE(LEFT(#REF!,1)),0)</f>
        <v>0</v>
      </c>
      <c r="AC64" s="149"/>
      <c r="AD64" s="129"/>
      <c r="AE64" s="129"/>
      <c r="AF64" s="129"/>
      <c r="AG64"/>
      <c r="AH64" s="139"/>
      <c r="AI64" s="255" t="str">
        <f t="shared" si="9"/>
        <v>Jefe del Departamento de Fomento y Apoyo a la Investigación</v>
      </c>
      <c r="AJ64" s="139" t="str">
        <f t="shared" si="0"/>
        <v xml:space="preserve">2. Actualizar y desarrollar la agenda de investigación-innovación-creación institucional, en torno con el contexto y tendencias globales. </v>
      </c>
      <c r="AK64" s="139">
        <f t="shared" ca="1" si="10"/>
        <v>0</v>
      </c>
      <c r="AL64" s="139" t="str">
        <f t="shared" si="1"/>
        <v>L2 - Investigación y Redes de conocimiento para el desarrollo de la sociedad</v>
      </c>
      <c r="AM64" s="139" t="str">
        <f t="shared" si="2"/>
        <v>M1 - Creación o investigación creación.</v>
      </c>
      <c r="AN64" s="20" t="str">
        <f t="shared" si="3"/>
        <v>P1 - Desarrollo de las artes, la creación y la investigación creación</v>
      </c>
      <c r="AO64" s="20" t="str">
        <f t="shared" si="4"/>
        <v>Participación de proyectos de creación o investigación creación en convocatorias internas y externas</v>
      </c>
      <c r="AP64" s="20" t="str">
        <f t="shared" si="5"/>
        <v xml:space="preserve">N° de proyectos de creación o investigación creación aprobados mediante convocatorias internas </v>
      </c>
      <c r="AQ64" s="88">
        <f ca="1">IF(S64=Lists!$S$6,"CUMPLIMIENTO",IF($Q64=Lists!$R$3,TEXT(Y64,"00,00%")&amp;" / "&amp;TEXT(FORMULACIÓN!Y64,"00,00%"),IF(Y64=0,0,TEXT(Y64,"##.###")&amp;" / "&amp;TEXT(FORMULACIÓN!Y64,"##.###"))))</f>
        <v>0</v>
      </c>
      <c r="AR64" s="133">
        <f ca="1">VALUE(IFERROR(IF(S64=Lists!$S$6,SEGUIMIENTO!Y64,IF((Y64/FORMULACIÓN!Y64)&lt;&gt;0,Y64/FORMULACIÓN!Y64,0)),0))</f>
        <v>0</v>
      </c>
      <c r="AS64" s="89">
        <f t="shared" ca="1" si="11"/>
        <v>0</v>
      </c>
      <c r="AT64" s="89">
        <f t="shared" ca="1" si="12"/>
        <v>0</v>
      </c>
      <c r="AU64" s="89">
        <f t="shared" ca="1" si="13"/>
        <v>0</v>
      </c>
      <c r="AV64" s="20" t="str">
        <f t="shared" si="14"/>
        <v xml:space="preserve">LOGROS
LÍMITES
OBSERVACIÓN
ACCIONES DE FORTALECIMIENTO
</v>
      </c>
      <c r="AW64" s="139"/>
      <c r="CG64" s="140"/>
    </row>
    <row r="65" spans="1:85" s="135" customFormat="1" ht="67.5" hidden="1" customHeight="1">
      <c r="A65" s="20">
        <f>IF(FORMULACIÓN!A65="","",FORMULACIÓN!A65)</f>
        <v>56</v>
      </c>
      <c r="B65" s="20">
        <f>IF(FORMULACIÓN!B65="","",FORMULACIÓN!B65)</f>
        <v>2026</v>
      </c>
      <c r="C65" s="20" t="str">
        <f>IF(FORMULACIÓN!C65="","",FORMULACIÓN!C65)</f>
        <v>L2 - Investigación y Redes de conocimiento para el desarrollo de la sociedad</v>
      </c>
      <c r="D65" s="20" t="str">
        <f>IF(FORMULACIÓN!D65="","",FORMULACIÓN!D65)</f>
        <v>Fortalecer y consolidar los procesos de investigación, creación e innovación al servicio del progreso científico, tecnológico, ambiental, cultural, social y humano, en el contexto regional, nacional e internacional.</v>
      </c>
      <c r="E65" s="20" t="str">
        <f>IF(FORMULACIÓN!E65="","",FORMULACIÓN!E65)</f>
        <v xml:space="preserve">2. Actualizar y desarrollar la agenda de investigación-innovación-creación institucional, en torno con el contexto y tendencias globales. </v>
      </c>
      <c r="F65" s="20" t="str">
        <f>IF(FORMULACIÓN!F65="","",FORMULACIÓN!F65)</f>
        <v>M1 - Creación o investigación creación.</v>
      </c>
      <c r="G65" s="20" t="str">
        <f>IF(FORMULACIÓN!G65="","",FORMULACIÓN!G65)</f>
        <v xml:space="preserve">Fortalecer y visibilizar el impacto de la creación e investigación para las industrias creativas y culturales con miras a disminuir la brecha en la generación de conocimiento en el sector de las artes y el patrimonio cultural, con 90 proyectos que aprobados en convocatorias internas y/o externas, asimismo categorizar 3 grupo en A1, 2 grupos en A, 3 grupos en B </v>
      </c>
      <c r="H65" s="20" t="str">
        <f>IF(FORMULACIÓN!H65="","",FORMULACIÓN!H65)</f>
        <v>P1 - Desarrollo de las artes, la creación y la investigación creación</v>
      </c>
      <c r="I65" s="88">
        <f>IF(FORMULACIÓN!I65="","",FORMULACIÓN!I65)</f>
        <v>0.15</v>
      </c>
      <c r="J65" s="20" t="str">
        <f>IF(FORMULACIÓN!J65="","",FORMULACIÓN!J65)</f>
        <v>Promover la participación en convocatorias externas para proyectos de creación o investigación creación.</v>
      </c>
      <c r="K65" s="88">
        <f>IF(FORMULACIÓN!K65="","",FORMULACIÓN!K65)</f>
        <v>0.35</v>
      </c>
      <c r="L65" s="88" t="str">
        <f>IF(FORMULACIÓN!L65="","",FORMULACIÓN!L65)</f>
        <v>Jefe del Departamento de Fomento y Apoyo a la Investigación</v>
      </c>
      <c r="M65" s="210" t="str">
        <f>FORMULACIÓN!M65</f>
        <v>PDI</v>
      </c>
      <c r="N65" s="20" t="str">
        <f>IF(FORMULACIÓN!O65="","",FORMULACIÓN!O65)</f>
        <v>Participación de proyectos de creación o investigación creación en convocatorias internas y externas</v>
      </c>
      <c r="O65" s="20" t="str">
        <f>IF(FORMULACIÓN!P65="","",FORMULACIÓN!P65)</f>
        <v xml:space="preserve">N° de proyectos de creación o investigación creación aprobados mediante convocatorias externas </v>
      </c>
      <c r="P65" s="20" t="str">
        <f>IF(FORMULACIÓN!Q65="","",FORMULACIÓN!Q65)</f>
        <v>Anual</v>
      </c>
      <c r="Q65" s="20" t="str">
        <f>IF(FORMULACIÓN!R65="","",FORMULACIÓN!R65)</f>
        <v>Unidad</v>
      </c>
      <c r="R65" s="20" t="str">
        <f>IF(FORMULACIÓN!S65="","",FORMULACIÓN!S65)</f>
        <v/>
      </c>
      <c r="S65" s="20" t="str">
        <f>IF(FORMULACIÓN!T65="","",FORMULACIÓN!T65)</f>
        <v>Nuevo gestionado durante la vigencia</v>
      </c>
      <c r="T65" s="267" t="str">
        <f ca="1">FORMULACIÓN!Y65</f>
        <v>3</v>
      </c>
      <c r="U65" s="320">
        <f>IF(FORMULACIÓN!U65="","",FORMULACIÓN!U65)</f>
        <v>15</v>
      </c>
      <c r="V65" s="21">
        <v>4</v>
      </c>
      <c r="W65" s="126"/>
      <c r="X65" s="21">
        <f ca="1">IFERROR(IF($S65=Lists!$S$2,SUM(SEGUIMIENTO!U65:W65),IF(SEGUIMIENTO!$S65=Lists!$S$3,SUM(SEGUIMIENTO!V65:W65),IF(SEGUIMIENTO!$S65=Lists!$S$4,AVERAGE(SEGUIMIENTO!V65:W65),IF(SEGUIMIENTO!$S65=Lists!$S$5,OFFSET(U65,0,COUNTA(V65:W65)),IF(SEGUIMIENTO!$S65=Lists!$S$6,COUNTIF(V65:W65,"&lt;"&amp;FORMULACIÓN!Y65)/COUNT(SEGUIMIENTO!V65:W65),""))))),"")</f>
        <v>4</v>
      </c>
      <c r="Y65" s="176" t="str">
        <f ca="1">IF($Q65=Lists!$R$3,TEXT(SEGUIMIENTO!X65,"00,00%"),IF(SEGUIMIENTO!X65=0,0,TEXT(SEGUIMIENTO!X65,"##.###")))</f>
        <v>4</v>
      </c>
      <c r="Z65" s="179">
        <f>IF(FORMULACIÓN!N65="X",VLOOKUP(A65,Lists!$C$100:$D$1099,2,FALSE),"")</f>
        <v>0</v>
      </c>
      <c r="AA65" s="181">
        <f ca="1">IF(FORMULACIÓN!N65="X",IF(VALUE(VLOOKUP(A65,Lists!$C$100:$D$1099,2,FALSE))&gt;=SEGUIMIENTO!X65,1,0),2)</f>
        <v>0</v>
      </c>
      <c r="AB65" s="150">
        <f>IFERROR(VALUE(LEFT(#REF!,1)),0)</f>
        <v>0</v>
      </c>
      <c r="AC65" s="149" t="s">
        <v>1599</v>
      </c>
      <c r="AD65" s="149"/>
      <c r="AE65" s="149"/>
      <c r="AF65" s="149"/>
      <c r="AG65"/>
      <c r="AH65" s="139"/>
      <c r="AI65" s="255" t="str">
        <f t="shared" si="9"/>
        <v>Jefe del Departamento de Fomento y Apoyo a la Investigación</v>
      </c>
      <c r="AJ65" s="139" t="str">
        <f t="shared" si="0"/>
        <v xml:space="preserve">2. Actualizar y desarrollar la agenda de investigación-innovación-creación institucional, en torno con el contexto y tendencias globales. </v>
      </c>
      <c r="AK65" s="139">
        <f t="shared" ca="1" si="10"/>
        <v>1</v>
      </c>
      <c r="AL65" s="139" t="str">
        <f t="shared" si="1"/>
        <v>L2 - Investigación y Redes de conocimiento para el desarrollo de la sociedad</v>
      </c>
      <c r="AM65" s="139" t="str">
        <f t="shared" si="2"/>
        <v>M1 - Creación o investigación creación.</v>
      </c>
      <c r="AN65" s="20" t="str">
        <f t="shared" si="3"/>
        <v>P1 - Desarrollo de las artes, la creación y la investigación creación</v>
      </c>
      <c r="AO65" s="20" t="str">
        <f t="shared" si="4"/>
        <v>Participación de proyectos de creación o investigación creación en convocatorias internas y externas</v>
      </c>
      <c r="AP65" s="20" t="str">
        <f t="shared" si="5"/>
        <v xml:space="preserve">N° de proyectos de creación o investigación creación aprobados mediante convocatorias externas </v>
      </c>
      <c r="AQ65" s="88" t="str">
        <f ca="1">IF(S65=Lists!$S$6,"CUMPLIMIENTO",IF($Q65=Lists!$R$3,TEXT(Y65,"00,00%")&amp;" / "&amp;TEXT(FORMULACIÓN!Y65,"00,00%"),IF(Y65=0,0,TEXT(Y65,"##.###")&amp;" / "&amp;TEXT(FORMULACIÓN!Y65,"##.###"))))</f>
        <v>4 / 3</v>
      </c>
      <c r="AR65" s="133">
        <f ca="1">VALUE(IFERROR(IF(S65=Lists!$S$6,SEGUIMIENTO!Y65,IF((Y65/FORMULACIÓN!Y65)&lt;&gt;0,Y65/FORMULACIÓN!Y65,0)),0))</f>
        <v>1.3333333333333333</v>
      </c>
      <c r="AS65" s="89">
        <f t="shared" ca="1" si="11"/>
        <v>0.35</v>
      </c>
      <c r="AT65" s="89">
        <f t="shared" ca="1" si="12"/>
        <v>5.2499999999999998E-2</v>
      </c>
      <c r="AU65" s="89">
        <f t="shared" ca="1" si="13"/>
        <v>1.0500000000000001E-2</v>
      </c>
      <c r="AV65" s="20" t="str">
        <f t="shared" si="14"/>
        <v xml:space="preserve">LOGROS
Facultad de Bellas artes. 
1.⁠ ⁠Nombre del Proyecto: Música de Cámara y formación integral
Convocatoria externa: Convocatoria Interna U. Cauca
Docente: Yamira Rodriguez, investigadora externa.
2.⁠ ⁠Nombre del Proyecto: En Clave F. Relatos Sonoros de Mujeres Musicales
Convocatoria Externa: 2026 del Programa Nacional de Concertación Cultural por FUNDACION ESCUELA DE ARTES DA VINCI. 
Docente: Angela Marín
3.⁠ ⁠Nombre del Proyecto: Memorias Musicales de Barranquilla pasantía formativa en el Centro de Documentación Musical –CDM de la Biblioteca Nacional de Colombia - BNC, para el 2026-1.
Nombre del Estudiante semillerista: Martín David Imitola.
4.⁠ ⁠Nombre del Proyecto: Mujeres en el Vallenato: Una Historia Por Contar
Convocatoria Externa: La Fundación Cultural Latin GRAMMY®️ Programa de Subvenciones de Investigación y Preservación de Música Latina 2025.
Docente: Angela Marín
LÍMITES
OBSERVACIÓN
ACCIONES DE FORTALECIMIENTO
</v>
      </c>
      <c r="AW65" s="139"/>
      <c r="CG65" s="140"/>
    </row>
    <row r="66" spans="1:85" s="135" customFormat="1" ht="67.5" hidden="1" customHeight="1">
      <c r="A66" s="20">
        <f>IF(FORMULACIÓN!A66="","",FORMULACIÓN!A66)</f>
        <v>57</v>
      </c>
      <c r="B66" s="20">
        <f>IF(FORMULACIÓN!B66="","",FORMULACIÓN!B66)</f>
        <v>2026</v>
      </c>
      <c r="C66" s="20" t="str">
        <f>IF(FORMULACIÓN!C66="","",FORMULACIÓN!C66)</f>
        <v>L2 - Investigación y Redes de conocimiento para el desarrollo de la sociedad</v>
      </c>
      <c r="D66" s="20" t="str">
        <f>IF(FORMULACIÓN!D66="","",FORMULACIÓN!D66)</f>
        <v>Fortalecer y consolidar los procesos de investigación, creación e innovación al servicio del progreso científico, tecnológico, ambiental, cultural, social y humano, en el contexto regional, nacional e internacional.</v>
      </c>
      <c r="E66" s="20" t="str">
        <f>IF(FORMULACIÓN!E66="","",FORMULACIÓN!E66)</f>
        <v xml:space="preserve">1. Fortalecer y visibilizar  la producción científica, humanística, cultural y creativa. </v>
      </c>
      <c r="F66" s="20" t="str">
        <f>IF(FORMULACIÓN!F66="","",FORMULACIÓN!F66)</f>
        <v>M1 - Creación o investigación creación.</v>
      </c>
      <c r="G66" s="20" t="str">
        <f>IF(FORMULACIÓN!G66="","",FORMULACIÓN!G66)</f>
        <v xml:space="preserve">Fortalecer y visibilizar el impacto de la creación e investigación para las industrias creativas y culturales con miras a disminuir la brecha en la generación de conocimiento en el sector de las artes y el patrimonio cultural, con 90 proyectos que aprobados en convocatorias internas y/o externas, asimismo categorizar 3 grupo en A1, 2 grupos en A, 3 grupos en B </v>
      </c>
      <c r="H66" s="20" t="str">
        <f>IF(FORMULACIÓN!H66="","",FORMULACIÓN!H66)</f>
        <v>P1 - Desarrollo de las artes, la creación y la investigación creación</v>
      </c>
      <c r="I66" s="88">
        <f>IF(FORMULACIÓN!I66="","",FORMULACIÓN!I66)</f>
        <v>0.15</v>
      </c>
      <c r="J66" s="20" t="str">
        <f>IF(FORMULACIÓN!J66="","",FORMULACIÓN!J66)</f>
        <v>Impulsar los productos de creación en categoría A y B</v>
      </c>
      <c r="K66" s="88">
        <f>IF(FORMULACIÓN!K66="","",FORMULACIÓN!K66)</f>
        <v>0.2</v>
      </c>
      <c r="L66" s="88" t="str">
        <f>IF(FORMULACIÓN!L66="","",FORMULACIÓN!L66)</f>
        <v>Jefe del Departamento de Fomento y Apoyo a la Investigación</v>
      </c>
      <c r="M66" s="210" t="str">
        <f>FORMULACIÓN!M66</f>
        <v>PA</v>
      </c>
      <c r="N66" s="20" t="str">
        <f>IF(FORMULACIÓN!O66="","",FORMULACIÓN!O66)</f>
        <v>Participación en proyectos de creación o investigación creación  solidaria</v>
      </c>
      <c r="O66" s="20" t="str">
        <f>IF(FORMULACIÓN!P66="","",FORMULACIÓN!P66)</f>
        <v>Nº de productos derivados de proyectos   de investigación solidaria</v>
      </c>
      <c r="P66" s="20" t="str">
        <f>IF(FORMULACIÓN!Q66="","",FORMULACIÓN!Q66)</f>
        <v>Anual</v>
      </c>
      <c r="Q66" s="20" t="str">
        <f>IF(FORMULACIÓN!R66="","",FORMULACIÓN!R66)</f>
        <v>Unidad</v>
      </c>
      <c r="R66" s="20" t="str">
        <f>IF(FORMULACIÓN!S66="","",FORMULACIÓN!S66)</f>
        <v/>
      </c>
      <c r="S66" s="20" t="str">
        <f>IF(FORMULACIÓN!T66="","",FORMULACIÓN!T66)</f>
        <v>Nuevo gestionado durante la vigencia</v>
      </c>
      <c r="T66" s="267" t="str">
        <f ca="1">FORMULACIÓN!Y66</f>
        <v>10</v>
      </c>
      <c r="U66" s="320">
        <f>IF(FORMULACIÓN!U66="","",FORMULACIÓN!U66)</f>
        <v>0</v>
      </c>
      <c r="V66" s="272">
        <v>0</v>
      </c>
      <c r="W66" s="126"/>
      <c r="X66" s="21">
        <f ca="1">IFERROR(IF($S66=Lists!$S$2,SUM(SEGUIMIENTO!U66:W66),IF(SEGUIMIENTO!$S66=Lists!$S$3,SUM(SEGUIMIENTO!V66:W66),IF(SEGUIMIENTO!$S66=Lists!$S$4,AVERAGE(SEGUIMIENTO!V66:W66),IF(SEGUIMIENTO!$S66=Lists!$S$5,OFFSET(U66,0,COUNTA(V66:W66)),IF(SEGUIMIENTO!$S66=Lists!$S$6,COUNTIF(V66:W66,"&lt;"&amp;FORMULACIÓN!Y66)/COUNT(SEGUIMIENTO!V66:W66),""))))),"")</f>
        <v>0</v>
      </c>
      <c r="Y66" s="176">
        <f ca="1">IF($Q66=Lists!$R$3,TEXT(SEGUIMIENTO!X66,"00,00%"),IF(SEGUIMIENTO!X66=0,0,TEXT(SEGUIMIENTO!X66,"##.###")))</f>
        <v>0</v>
      </c>
      <c r="Z66" s="179" t="str">
        <f>IF(FORMULACIÓN!N66="X",VLOOKUP(A66,Lists!$C$100:$D$1099,2,FALSE),"")</f>
        <v/>
      </c>
      <c r="AA66" s="181">
        <f>IF(FORMULACIÓN!N66="X",IF(VALUE(VLOOKUP(A66,Lists!$C$100:$D$1099,2,FALSE))&gt;=SEGUIMIENTO!X66,1,0),2)</f>
        <v>2</v>
      </c>
      <c r="AB66" s="150">
        <f>IFERROR(VALUE(LEFT(#REF!,1)),0)</f>
        <v>0</v>
      </c>
      <c r="AC66" s="149"/>
      <c r="AD66" s="129"/>
      <c r="AE66" s="129"/>
      <c r="AF66" s="129"/>
      <c r="AG66"/>
      <c r="AH66" s="139"/>
      <c r="AI66" s="255" t="str">
        <f t="shared" si="9"/>
        <v>Jefe del Departamento de Fomento y Apoyo a la Investigación</v>
      </c>
      <c r="AJ66" s="139" t="str">
        <f t="shared" si="0"/>
        <v xml:space="preserve">1. Fortalecer y visibilizar  la producción científica, humanística, cultural y creativa. </v>
      </c>
      <c r="AK66" s="139">
        <f t="shared" ca="1" si="10"/>
        <v>0</v>
      </c>
      <c r="AL66" s="139" t="str">
        <f t="shared" si="1"/>
        <v>L2 - Investigación y Redes de conocimiento para el desarrollo de la sociedad</v>
      </c>
      <c r="AM66" s="139" t="str">
        <f t="shared" si="2"/>
        <v>M1 - Creación o investigación creación.</v>
      </c>
      <c r="AN66" s="20" t="str">
        <f t="shared" si="3"/>
        <v>P1 - Desarrollo de las artes, la creación y la investigación creación</v>
      </c>
      <c r="AO66" s="20" t="str">
        <f t="shared" si="4"/>
        <v>Participación en proyectos de creación o investigación creación  solidaria</v>
      </c>
      <c r="AP66" s="20" t="str">
        <f t="shared" si="5"/>
        <v>Nº de productos derivados de proyectos   de investigación solidaria</v>
      </c>
      <c r="AQ66" s="88">
        <f ca="1">IF(S66=Lists!$S$6,"CUMPLIMIENTO",IF($Q66=Lists!$R$3,TEXT(Y66,"00,00%")&amp;" / "&amp;TEXT(FORMULACIÓN!Y66,"00,00%"),IF(Y66=0,0,TEXT(Y66,"##.###")&amp;" / "&amp;TEXT(FORMULACIÓN!Y66,"##.###"))))</f>
        <v>0</v>
      </c>
      <c r="AR66" s="133">
        <f ca="1">VALUE(IFERROR(IF(S66=Lists!$S$6,SEGUIMIENTO!Y66,IF((Y66/FORMULACIÓN!Y66)&lt;&gt;0,Y66/FORMULACIÓN!Y66,0)),0))</f>
        <v>0</v>
      </c>
      <c r="AS66" s="89">
        <f t="shared" ca="1" si="11"/>
        <v>0</v>
      </c>
      <c r="AT66" s="89">
        <f t="shared" ca="1" si="12"/>
        <v>0</v>
      </c>
      <c r="AU66" s="89">
        <f t="shared" ca="1" si="13"/>
        <v>0</v>
      </c>
      <c r="AV66" s="20" t="str">
        <f t="shared" si="14"/>
        <v xml:space="preserve">LOGROS
LÍMITES
OBSERVACIÓN
ACCIONES DE FORTALECIMIENTO
</v>
      </c>
      <c r="AW66" s="139"/>
      <c r="CG66" s="140"/>
    </row>
    <row r="67" spans="1:85" s="135" customFormat="1" ht="67.5" hidden="1" customHeight="1">
      <c r="A67" s="20">
        <f>IF(FORMULACIÓN!A67="","",FORMULACIÓN!A67)</f>
        <v>58</v>
      </c>
      <c r="B67" s="20">
        <f>IF(FORMULACIÓN!B67="","",FORMULACIÓN!B67)</f>
        <v>2026</v>
      </c>
      <c r="C67" s="20" t="str">
        <f>IF(FORMULACIÓN!C67="","",FORMULACIÓN!C67)</f>
        <v>L2 - Investigación y Redes de conocimiento para el desarrollo de la sociedad</v>
      </c>
      <c r="D67" s="20" t="str">
        <f>IF(FORMULACIÓN!D67="","",FORMULACIÓN!D67)</f>
        <v>Fortalecer y consolidar los procesos de investigación, creación e innovación al servicio del progreso científico, tecnológico, ambiental, cultural, social y humano, en el contexto regional, nacional e internacional.</v>
      </c>
      <c r="E67" s="20" t="str">
        <f>IF(FORMULACIÓN!E67="","",FORMULACIÓN!E67)</f>
        <v xml:space="preserve">1. Fortalecer y visibilizar  la producción científica, humanística, cultural y creativa. </v>
      </c>
      <c r="F67" s="20" t="str">
        <f>IF(FORMULACIÓN!F67="","",FORMULACIÓN!F67)</f>
        <v>M1 - Creación o investigación creación.</v>
      </c>
      <c r="G67" s="20" t="str">
        <f>IF(FORMULACIÓN!G67="","",FORMULACIÓN!G67)</f>
        <v xml:space="preserve">Fortalecer y visibilizar el impacto de la creación e investigación para las industrias creativas y culturales con miras a disminuir la brecha en la generación de conocimiento en el sector de las artes y el patrimonio cultural, con 90 proyectos que aprobados en convocatorias internas y/o externas, asimismo categorizar 3 grupo en A1, 2 grupos en A, 3 grupos en B </v>
      </c>
      <c r="H67" s="20" t="str">
        <f>IF(FORMULACIÓN!H67="","",FORMULACIÓN!H67)</f>
        <v>P1 - Desarrollo de las artes, la creación y la investigación creación</v>
      </c>
      <c r="I67" s="88">
        <f>IF(FORMULACIÓN!I67="","",FORMULACIÓN!I67)</f>
        <v>0.15</v>
      </c>
      <c r="J67" s="20" t="str">
        <f>IF(FORMULACIÓN!J67="","",FORMULACIÓN!J67)</f>
        <v xml:space="preserve">Fomentar la categorización en A1, A Y B de los grupos de investigación en industrias creativas y culturales </v>
      </c>
      <c r="K67" s="88">
        <f>IF(FORMULACIÓN!K67="","",FORMULACIÓN!K67)</f>
        <v>0.1</v>
      </c>
      <c r="L67" s="88" t="str">
        <f>IF(FORMULACIÓN!L67="","",FORMULACIÓN!L67)</f>
        <v>Jefe del Departamento de Fomento y Apoyo a la Investigación</v>
      </c>
      <c r="M67" s="210" t="str">
        <f>FORMULACIÓN!M67</f>
        <v>PDI</v>
      </c>
      <c r="N67" s="20" t="str">
        <f>IF(FORMULACIÓN!O67="","",FORMULACIÓN!O67)</f>
        <v>Productos de investigación creación</v>
      </c>
      <c r="O67" s="20" t="str">
        <f>IF(FORMULACIÓN!P67="","",FORMULACIÓN!P67)</f>
        <v>N° de productos Tipo TOP o Tipo A, de las tipologías de generación de nuevo conocimiento o desarrollo tecnológico de innovación</v>
      </c>
      <c r="P67" s="20" t="str">
        <f>IF(FORMULACIÓN!Q67="","",FORMULACIÓN!Q67)</f>
        <v>Anual</v>
      </c>
      <c r="Q67" s="20" t="str">
        <f>IF(FORMULACIÓN!R67="","",FORMULACIÓN!R67)</f>
        <v>Unidad</v>
      </c>
      <c r="R67" s="20" t="str">
        <f>IF(FORMULACIÓN!S67="","",FORMULACIÓN!S67)</f>
        <v/>
      </c>
      <c r="S67" s="20" t="str">
        <f>IF(FORMULACIÓN!T67="","",FORMULACIÓN!T67)</f>
        <v>Nuevo gestionado durante la vigencia</v>
      </c>
      <c r="T67" s="267" t="str">
        <f ca="1">FORMULACIÓN!Y67</f>
        <v>12</v>
      </c>
      <c r="U67" s="320">
        <f>IF(FORMULACIÓN!U67="","",FORMULACIÓN!U67)</f>
        <v>25</v>
      </c>
      <c r="V67" s="272">
        <v>8</v>
      </c>
      <c r="W67" s="126"/>
      <c r="X67" s="21">
        <f ca="1">IFERROR(IF($S67=Lists!$S$2,SUM(SEGUIMIENTO!U67:W67),IF(SEGUIMIENTO!$S67=Lists!$S$3,SUM(SEGUIMIENTO!V67:W67),IF(SEGUIMIENTO!$S67=Lists!$S$4,AVERAGE(SEGUIMIENTO!V67:W67),IF(SEGUIMIENTO!$S67=Lists!$S$5,OFFSET(U67,0,COUNTA(V67:W67)),IF(SEGUIMIENTO!$S67=Lists!$S$6,COUNTIF(V67:W67,"&lt;"&amp;FORMULACIÓN!Y67)/COUNT(SEGUIMIENTO!V67:W67),""))))),"")</f>
        <v>8</v>
      </c>
      <c r="Y67" s="176" t="str">
        <f ca="1">IF($Q67=Lists!$R$3,TEXT(SEGUIMIENTO!X67,"00,00%"),IF(SEGUIMIENTO!X67=0,0,TEXT(SEGUIMIENTO!X67,"##.###")))</f>
        <v>8</v>
      </c>
      <c r="Z67" s="179">
        <f>IF(FORMULACIÓN!N67="X",VLOOKUP(A67,Lists!$C$100:$D$1099,2,FALSE),"")</f>
        <v>0</v>
      </c>
      <c r="AA67" s="181">
        <f ca="1">IF(FORMULACIÓN!N67="X",IF(VALUE(VLOOKUP(A67,Lists!$C$100:$D$1099,2,FALSE))&gt;=SEGUIMIENTO!X67,1,0),2)</f>
        <v>0</v>
      </c>
      <c r="AB67" s="150">
        <f>IFERROR(VALUE(LEFT(#REF!,1)),0)</f>
        <v>0</v>
      </c>
      <c r="AC67" s="149" t="s">
        <v>1600</v>
      </c>
      <c r="AD67" s="129"/>
      <c r="AE67" s="129"/>
      <c r="AF67" s="129"/>
      <c r="AG67"/>
      <c r="AH67" s="139"/>
      <c r="AI67" s="255" t="str">
        <f t="shared" si="9"/>
        <v>Jefe del Departamento de Fomento y Apoyo a la Investigación</v>
      </c>
      <c r="AJ67" s="139" t="str">
        <f t="shared" si="0"/>
        <v xml:space="preserve">1. Fortalecer y visibilizar  la producción científica, humanística, cultural y creativa. </v>
      </c>
      <c r="AK67" s="139">
        <f t="shared" ca="1" si="10"/>
        <v>0</v>
      </c>
      <c r="AL67" s="139" t="str">
        <f t="shared" si="1"/>
        <v>L2 - Investigación y Redes de conocimiento para el desarrollo de la sociedad</v>
      </c>
      <c r="AM67" s="139" t="str">
        <f t="shared" si="2"/>
        <v>M1 - Creación o investigación creación.</v>
      </c>
      <c r="AN67" s="20" t="str">
        <f t="shared" si="3"/>
        <v>P1 - Desarrollo de las artes, la creación y la investigación creación</v>
      </c>
      <c r="AO67" s="20" t="str">
        <f t="shared" si="4"/>
        <v>Productos de investigación creación</v>
      </c>
      <c r="AP67" s="20" t="str">
        <f t="shared" si="5"/>
        <v>N° de productos Tipo TOP o Tipo A, de las tipologías de generación de nuevo conocimiento o desarrollo tecnológico de innovación</v>
      </c>
      <c r="AQ67" s="88" t="str">
        <f ca="1">IF(S67=Lists!$S$6,"CUMPLIMIENTO",IF($Q67=Lists!$R$3,TEXT(Y67,"00,00%")&amp;" / "&amp;TEXT(FORMULACIÓN!Y67,"00,00%"),IF(Y67=0,0,TEXT(Y67,"##.###")&amp;" / "&amp;TEXT(FORMULACIÓN!Y67,"##.###"))))</f>
        <v>8 / 12</v>
      </c>
      <c r="AR67" s="133">
        <f ca="1">VALUE(IFERROR(IF(S67=Lists!$S$6,SEGUIMIENTO!Y67,IF((Y67/FORMULACIÓN!Y67)&lt;&gt;0,Y67/FORMULACIÓN!Y67,0)),0))</f>
        <v>0.66666666666666663</v>
      </c>
      <c r="AS67" s="89">
        <f t="shared" ca="1" si="11"/>
        <v>6.6666666666666666E-2</v>
      </c>
      <c r="AT67" s="89">
        <f t="shared" ca="1" si="12"/>
        <v>0.01</v>
      </c>
      <c r="AU67" s="89">
        <f t="shared" ca="1" si="13"/>
        <v>2E-3</v>
      </c>
      <c r="AV67" s="20" t="str">
        <f t="shared" si="14"/>
        <v xml:space="preserve">LOGROS
Arquitectura.
Manos de Fuego. III Salón de Arte de Candelaria 3 era. https://www.facebook.com/profile.php?id=100064907378131. Rescatando Sabores y Memorias: Documentación y Difusión del Legado Gastronómico de las Matronas de Pital de Megua. ARQ837-CEP2024	Fundación Proyecto Caribe
Bellas Artes.
1.Tipo de producto:A Generacion de nuevo conocimiento Fonograma- XIV Simpósio Internacional de Musicologia / V Congresso da Associação Brasileira de Musicologia (ABMUS), realizado pela Escola de Música da Universidade Federal de Goiás (EM-UFG),
Título: ESTUDIO DE GUABINA NO 5. OBRA CLÁSICA PIANISTICA FABIO ERNESTO MARTÍNEZ NAVAS
Autor:Autor- Interprete Yamira Rodríguez Núñez
2.Tipo de producto:A Generacion de nuevo conocimiento Fonograma- XIV Simpósio Internacional de Musicologia / V Congresso da Associação Brasileira de Musicologia (ABMUS), realizado pela Escola de Música da Universidade Federal de Goiás (EM-UFG),
Título: ESTUDIO DE BAMBUCO NO. 11 FABIO ERNESTO MARTÍNEZ NAVAS
Autor:Autor- Interprete Yamira Rodríguez Núñez
3. Tipo de producto:A Generacion de nuevo conocimiento Fonograma- XIV Simpósio Internacional de Musicologia / V Congresso da Associação Brasileira de Musicologia (ABMUS), realizado pela Escola de Música da Universidade Federal de Goiás (EM-UFG),
Título: NO BAILES MÁS IGNACIO CERVANTES
Autor:Autor- Interprete Yamira Rodríguez Núñez
4.Tipo de producto:A Generacion de nuevo conocimiento Fonograma- XIV Simpósio Internacional de Musicologia / V Congresso da Associação Brasileira de Musicologia (ABMUS), realizado pela Escola de Música da Universidade Federal de Goiás (EM-UFG),
Título: CAMILA FABIO ERNESTO MARTÍNEZ NAVAS
Autor:Autor- Interprete Yamira Rodríguez Núñez
5.Tipo de producto:A Generacion de nuevo conocimiento Fonograma- XIV Simpósio Internacional de Musicologia / V Congresso da Associação Brasileira de Musicologia (ABMUS), realizado pela Escola de Música da Universidade Federal de Goiás (EM-UFG),
Título: SEÑORITA JORGE ÁNCKERMANN
Autor: Autor- Interprete Yamira Rodríguez Núñez
6.Tipo de producto:A Generacion de nuevo conocimiento Fonograma- XIV Simpósio Internacional de Musicologia / V Congresso da Associação Brasileira de Musicologia (ABMUS), realizado pela Escola de Música da Universidade Federal de Goiás (EM-UFG),
Título: TERNURA FABIO ERNESTO MARTÍNEZ NAVAS 
Autor: Autor- Interprete Yamira Rodríguez Núñez
7.Tipo de producto:A Generacion de nuevo conocimiento Evento internacional- Exposicion Sobre un Mar Pueblerino en el marco de la catedra Alvaro Cepeda Samudio. Universidad del Norte.  
Título: La subienda, la desembocadura”
Autor: Anibal Maldonado y Karen Moya
LÍMITES
OBSERVACIÓN
ACCIONES DE FORTALECIMIENTO
</v>
      </c>
      <c r="AW67" s="139"/>
      <c r="CG67" s="140"/>
    </row>
    <row r="68" spans="1:85" s="135" customFormat="1" ht="67.5" hidden="1" customHeight="1">
      <c r="A68" s="20">
        <f>IF(FORMULACIÓN!A68="","",FORMULACIÓN!A68)</f>
        <v>59</v>
      </c>
      <c r="B68" s="20">
        <f>IF(FORMULACIÓN!B68="","",FORMULACIÓN!B68)</f>
        <v>2026</v>
      </c>
      <c r="C68" s="20" t="str">
        <f>IF(FORMULACIÓN!C68="","",FORMULACIÓN!C68)</f>
        <v>L2 - Investigación y Redes de conocimiento para el desarrollo de la sociedad</v>
      </c>
      <c r="D68" s="20" t="str">
        <f>IF(FORMULACIÓN!D68="","",FORMULACIÓN!D68)</f>
        <v>Fortalecer y consolidar los procesos de investigación, creación e innovación al servicio del progreso científico, tecnológico, ambiental, cultural, social y humano, en el contexto regional, nacional e internacional.</v>
      </c>
      <c r="E68" s="20" t="str">
        <f>IF(FORMULACIÓN!E68="","",FORMULACIÓN!E68)</f>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F68" s="20" t="str">
        <f>IF(FORMULACIÓN!F68="","",FORMULACIÓN!F68)</f>
        <v>M1 - Creación o investigación creación.</v>
      </c>
      <c r="G68" s="20" t="str">
        <f>IF(FORMULACIÓN!G68="","",FORMULACIÓN!G68)</f>
        <v>Consolidar e implementar el laboratorio de investigación creación para las áreas artísticas logrando 10 convenios interinstitucionales y 18 productos articulados en redes</v>
      </c>
      <c r="H68" s="20" t="str">
        <f>IF(FORMULACIÓN!H68="","",FORMULACIÓN!H68)</f>
        <v xml:space="preserve">P2 - Laboratorio de investigación creación </v>
      </c>
      <c r="I68" s="88">
        <f>IF(FORMULACIÓN!I68="","",FORMULACIÓN!I68)</f>
        <v>0.15</v>
      </c>
      <c r="J68" s="20" t="str">
        <f>IF(FORMULACIÓN!J68="","",FORMULACIÓN!J68)</f>
        <v>Promover el desarrollo de proyectos en redes colaborativas.</v>
      </c>
      <c r="K68" s="88">
        <f>IF(FORMULACIÓN!K68="","",FORMULACIÓN!K68)</f>
        <v>0.5</v>
      </c>
      <c r="L68" s="88" t="str">
        <f>IF(FORMULACIÓN!L68="","",FORMULACIÓN!L68)</f>
        <v>Jefe del Departamento de Fomento y Apoyo a la Investigación</v>
      </c>
      <c r="M68" s="210" t="str">
        <f>FORMULACIÓN!M68</f>
        <v>PDI</v>
      </c>
      <c r="N68" s="20" t="str">
        <f>IF(FORMULACIÓN!O68="","",FORMULACIÓN!O68)</f>
        <v>Convenios interinstitucionales y productos derivados del trabajo en redes</v>
      </c>
      <c r="O68" s="20" t="str">
        <f>IF(FORMULACIÓN!P68="","",FORMULACIÓN!P68)</f>
        <v>N° de convenios interinstitucionales aprobados en investigación + creación</v>
      </c>
      <c r="P68" s="20" t="str">
        <f>IF(FORMULACIÓN!Q68="","",FORMULACIÓN!Q68)</f>
        <v>Anual</v>
      </c>
      <c r="Q68" s="20" t="str">
        <f>IF(FORMULACIÓN!R68="","",FORMULACIÓN!R68)</f>
        <v>Unidad</v>
      </c>
      <c r="R68" s="20" t="str">
        <f>IF(FORMULACIÓN!S68="","",FORMULACIÓN!S68)</f>
        <v/>
      </c>
      <c r="S68" s="20" t="str">
        <f>IF(FORMULACIÓN!T68="","",FORMULACIÓN!T68)</f>
        <v>Nuevo gestionado durante la vigencia</v>
      </c>
      <c r="T68" s="179" t="str">
        <f ca="1">FORMULACIÓN!Y68</f>
        <v>2</v>
      </c>
      <c r="U68" s="20">
        <f>IF(FORMULACIÓN!U68="","",FORMULACIÓN!U68)</f>
        <v>0</v>
      </c>
      <c r="V68" s="21">
        <v>0</v>
      </c>
      <c r="W68" s="21"/>
      <c r="X68" s="21">
        <f ca="1">IFERROR(IF($S68=Lists!$S$2,SUM(SEGUIMIENTO!U68:W68),IF(SEGUIMIENTO!$S68=Lists!$S$3,SUM(SEGUIMIENTO!V68:W68),IF(SEGUIMIENTO!$S68=Lists!$S$4,AVERAGE(SEGUIMIENTO!V68:W68),IF(SEGUIMIENTO!$S68=Lists!$S$5,OFFSET(U68,0,COUNTA(V68:W68)),IF(SEGUIMIENTO!$S68=Lists!$S$6,COUNTIF(V68:W68,"&lt;"&amp;FORMULACIÓN!Y68)/COUNT(SEGUIMIENTO!V68:W68),""))))),"")</f>
        <v>0</v>
      </c>
      <c r="Y68" s="176">
        <f ca="1">IF($Q68=Lists!$R$3,TEXT(SEGUIMIENTO!X68,"00,00%"),IF(SEGUIMIENTO!X68=0,0,TEXT(SEGUIMIENTO!X68,"##.###")))</f>
        <v>0</v>
      </c>
      <c r="Z68" s="179" t="str">
        <f>IF(FORMULACIÓN!N68="X",VLOOKUP(A68,Lists!$C$100:$D$1099,2,FALSE),"")</f>
        <v/>
      </c>
      <c r="AA68" s="181">
        <f>IF(FORMULACIÓN!N68="X",IF(VALUE(VLOOKUP(A68,Lists!$C$100:$D$1099,2,FALSE))&gt;=SEGUIMIENTO!X68,1,0),2)</f>
        <v>2</v>
      </c>
      <c r="AB68" s="150">
        <f>IFERROR(VALUE(LEFT(#REF!,1)),0)</f>
        <v>0</v>
      </c>
      <c r="AC68" s="149"/>
      <c r="AD68" s="129"/>
      <c r="AE68" s="129"/>
      <c r="AF68" s="129"/>
      <c r="AG68"/>
      <c r="AH68" s="139"/>
      <c r="AI68" s="255" t="str">
        <f t="shared" si="9"/>
        <v>Jefe del Departamento de Fomento y Apoyo a la Investigación</v>
      </c>
      <c r="AJ68" s="139" t="str">
        <f t="shared" si="0"/>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AK68" s="139">
        <f t="shared" ca="1" si="10"/>
        <v>0</v>
      </c>
      <c r="AL68" s="139" t="str">
        <f t="shared" si="1"/>
        <v>L2 - Investigación y Redes de conocimiento para el desarrollo de la sociedad</v>
      </c>
      <c r="AM68" s="139" t="str">
        <f t="shared" si="2"/>
        <v>M1 - Creación o investigación creación.</v>
      </c>
      <c r="AN68" s="20" t="str">
        <f t="shared" si="3"/>
        <v xml:space="preserve">P2 - Laboratorio de investigación creación </v>
      </c>
      <c r="AO68" s="20" t="str">
        <f t="shared" si="4"/>
        <v>Convenios interinstitucionales y productos derivados del trabajo en redes</v>
      </c>
      <c r="AP68" s="20" t="str">
        <f t="shared" si="5"/>
        <v>N° de convenios interinstitucionales aprobados en investigación + creación</v>
      </c>
      <c r="AQ68" s="88">
        <f ca="1">IF(S68=Lists!$S$6,"CUMPLIMIENTO",IF($Q68=Lists!$R$3,TEXT(Y68,"00,00%")&amp;" / "&amp;TEXT(FORMULACIÓN!Y68,"00,00%"),IF(Y68=0,0,TEXT(Y68,"##.###")&amp;" / "&amp;TEXT(FORMULACIÓN!Y68,"##.###"))))</f>
        <v>0</v>
      </c>
      <c r="AR68" s="133">
        <f ca="1">VALUE(IFERROR(IF(S68=Lists!$S$6,SEGUIMIENTO!Y68,IF((Y68/FORMULACIÓN!Y68)&lt;&gt;0,Y68/FORMULACIÓN!Y68,0)),0))</f>
        <v>0</v>
      </c>
      <c r="AS68" s="89">
        <f t="shared" ca="1" si="11"/>
        <v>0</v>
      </c>
      <c r="AT68" s="89">
        <f t="shared" ca="1" si="12"/>
        <v>0</v>
      </c>
      <c r="AU68" s="89">
        <f t="shared" ca="1" si="13"/>
        <v>0</v>
      </c>
      <c r="AV68" s="20" t="str">
        <f t="shared" si="14"/>
        <v xml:space="preserve">LOGROS
LÍMITES
OBSERVACIÓN
ACCIONES DE FORTALECIMIENTO
</v>
      </c>
      <c r="AW68" s="139"/>
      <c r="CG68" s="140"/>
    </row>
    <row r="69" spans="1:85" s="135" customFormat="1" ht="67.5" hidden="1" customHeight="1">
      <c r="A69" s="20">
        <f>IF(FORMULACIÓN!A69="","",FORMULACIÓN!A69)</f>
        <v>60</v>
      </c>
      <c r="B69" s="20">
        <f>IF(FORMULACIÓN!B69="","",FORMULACIÓN!B69)</f>
        <v>2026</v>
      </c>
      <c r="C69" s="20" t="str">
        <f>IF(FORMULACIÓN!C69="","",FORMULACIÓN!C69)</f>
        <v>L2 - Investigación y Redes de conocimiento para el desarrollo de la sociedad</v>
      </c>
      <c r="D69" s="20" t="str">
        <f>IF(FORMULACIÓN!D69="","",FORMULACIÓN!D69)</f>
        <v>Fortalecer y consolidar los procesos de investigación, creación e innovación al servicio del progreso científico, tecnológico, ambiental, cultural, social y humano, en el contexto regional, nacional e internacional.</v>
      </c>
      <c r="E69" s="20" t="str">
        <f>IF(FORMULACIÓN!E69="","",FORMULACIÓN!E69)</f>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F69" s="20" t="str">
        <f>IF(FORMULACIÓN!F69="","",FORMULACIÓN!F69)</f>
        <v>M1 - Creación o investigación creación.</v>
      </c>
      <c r="G69" s="20" t="str">
        <f>IF(FORMULACIÓN!G69="","",FORMULACIÓN!G69)</f>
        <v>Consolidar e implementar el laboratorio de investigación creación para las áreas artísticas logrando 10 convenios interinstitucionales y 18 productos articulados en redes</v>
      </c>
      <c r="H69" s="20" t="str">
        <f>IF(FORMULACIÓN!H69="","",FORMULACIÓN!H69)</f>
        <v xml:space="preserve">P2 - Laboratorio de investigación creación </v>
      </c>
      <c r="I69" s="88">
        <f>IF(FORMULACIÓN!I69="","",FORMULACIÓN!I69)</f>
        <v>0.15</v>
      </c>
      <c r="J69" s="20" t="str">
        <f>IF(FORMULACIÓN!J69="","",FORMULACIÓN!J69)</f>
        <v>Promover el desarrollo de proyectos en redes colaborativas.</v>
      </c>
      <c r="K69" s="88">
        <f>IF(FORMULACIÓN!K69="","",FORMULACIÓN!K69)</f>
        <v>0.5</v>
      </c>
      <c r="L69" s="88" t="str">
        <f>IF(FORMULACIÓN!L69="","",FORMULACIÓN!L69)</f>
        <v>Jefe del Departamento de Fomento y Apoyo a la Investigación</v>
      </c>
      <c r="M69" s="210" t="str">
        <f>FORMULACIÓN!M69</f>
        <v>PDI - PA</v>
      </c>
      <c r="N69" s="20" t="str">
        <f>IF(FORMULACIÓN!O69="","",FORMULACIÓN!O69)</f>
        <v>Convenios interinstitucionales y productos derivados del trabajo en redes</v>
      </c>
      <c r="O69" s="20" t="str">
        <f>IF(FORMULACIÓN!P69="","",FORMULACIÓN!P69)</f>
        <v>N° de productos de investigación + creación derivados del trabajo en redes</v>
      </c>
      <c r="P69" s="20" t="str">
        <f>IF(FORMULACIÓN!Q69="","",FORMULACIÓN!Q69)</f>
        <v>Anual</v>
      </c>
      <c r="Q69" s="20" t="str">
        <f>IF(FORMULACIÓN!R69="","",FORMULACIÓN!R69)</f>
        <v>Unidad</v>
      </c>
      <c r="R69" s="20" t="str">
        <f>IF(FORMULACIÓN!S69="","",FORMULACIÓN!S69)</f>
        <v/>
      </c>
      <c r="S69" s="20" t="str">
        <f>IF(FORMULACIÓN!T69="","",FORMULACIÓN!T69)</f>
        <v>Nuevo gestionado durante la vigencia</v>
      </c>
      <c r="T69" s="179" t="str">
        <f ca="1">FORMULACIÓN!Y69</f>
        <v>8</v>
      </c>
      <c r="U69" s="20">
        <f>IF(FORMULACIÓN!U69="","",FORMULACIÓN!U69)</f>
        <v>11</v>
      </c>
      <c r="V69" s="21">
        <v>0</v>
      </c>
      <c r="W69" s="21"/>
      <c r="X69" s="21">
        <f ca="1">IFERROR(IF($S69=Lists!$S$2,SUM(SEGUIMIENTO!U69:W69),IF(SEGUIMIENTO!$S69=Lists!$S$3,SUM(SEGUIMIENTO!V69:W69),IF(SEGUIMIENTO!$S69=Lists!$S$4,AVERAGE(SEGUIMIENTO!V69:W69),IF(SEGUIMIENTO!$S69=Lists!$S$5,OFFSET(U69,0,COUNTA(V69:W69)),IF(SEGUIMIENTO!$S69=Lists!$S$6,COUNTIF(V69:W69,"&lt;"&amp;FORMULACIÓN!Y69)/COUNT(SEGUIMIENTO!V69:W69),""))))),"")</f>
        <v>0</v>
      </c>
      <c r="Y69" s="176">
        <f ca="1">IF($Q69=Lists!$R$3,TEXT(SEGUIMIENTO!X69,"00,00%"),IF(SEGUIMIENTO!X69=0,0,TEXT(SEGUIMIENTO!X69,"##.###")))</f>
        <v>0</v>
      </c>
      <c r="Z69" s="179">
        <f>IF(FORMULACIÓN!N69="X",VLOOKUP(A69,Lists!$C$100:$D$1099,2,FALSE),"")</f>
        <v>0</v>
      </c>
      <c r="AA69" s="181">
        <f ca="1">IF(FORMULACIÓN!N69="X",IF(VALUE(VLOOKUP(A69,Lists!$C$100:$D$1099,2,FALSE))&gt;=SEGUIMIENTO!X69,1,0),2)</f>
        <v>1</v>
      </c>
      <c r="AB69" s="150">
        <f>IFERROR(VALUE(LEFT(#REF!,1)),0)</f>
        <v>0</v>
      </c>
      <c r="AC69" s="149"/>
      <c r="AD69" s="129"/>
      <c r="AE69" s="129"/>
      <c r="AF69" s="129"/>
      <c r="AG69"/>
      <c r="AH69" s="139"/>
      <c r="AI69" s="255" t="str">
        <f t="shared" si="9"/>
        <v>Jefe del Departamento de Fomento y Apoyo a la Investigación</v>
      </c>
      <c r="AJ69" s="139" t="str">
        <f t="shared" si="0"/>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AK69" s="139">
        <f t="shared" ca="1" si="10"/>
        <v>0</v>
      </c>
      <c r="AL69" s="139" t="str">
        <f t="shared" si="1"/>
        <v>L2 - Investigación y Redes de conocimiento para el desarrollo de la sociedad</v>
      </c>
      <c r="AM69" s="139" t="str">
        <f t="shared" si="2"/>
        <v>M1 - Creación o investigación creación.</v>
      </c>
      <c r="AN69" s="20" t="str">
        <f t="shared" si="3"/>
        <v xml:space="preserve">P2 - Laboratorio de investigación creación </v>
      </c>
      <c r="AO69" s="20" t="str">
        <f t="shared" si="4"/>
        <v>Convenios interinstitucionales y productos derivados del trabajo en redes</v>
      </c>
      <c r="AP69" s="20" t="str">
        <f t="shared" si="5"/>
        <v>N° de productos de investigación + creación derivados del trabajo en redes</v>
      </c>
      <c r="AQ69" s="88">
        <f ca="1">IF(S69=Lists!$S$6,"CUMPLIMIENTO",IF($Q69=Lists!$R$3,TEXT(Y69,"00,00%")&amp;" / "&amp;TEXT(FORMULACIÓN!Y69,"00,00%"),IF(Y69=0,0,TEXT(Y69,"##.###")&amp;" / "&amp;TEXT(FORMULACIÓN!Y69,"##.###"))))</f>
        <v>0</v>
      </c>
      <c r="AR69" s="133">
        <f ca="1">VALUE(IFERROR(IF(S69=Lists!$S$6,SEGUIMIENTO!Y69,IF((Y69/FORMULACIÓN!Y69)&lt;&gt;0,Y69/FORMULACIÓN!Y69,0)),0))</f>
        <v>0</v>
      </c>
      <c r="AS69" s="89">
        <f t="shared" ca="1" si="11"/>
        <v>0</v>
      </c>
      <c r="AT69" s="89">
        <f t="shared" ca="1" si="12"/>
        <v>0</v>
      </c>
      <c r="AU69" s="89">
        <f t="shared" ca="1" si="13"/>
        <v>0</v>
      </c>
      <c r="AV69" s="20" t="str">
        <f t="shared" si="14"/>
        <v xml:space="preserve">LOGROS
LÍMITES
OBSERVACIÓN
ACCIONES DE FORTALECIMIENTO
</v>
      </c>
      <c r="AW69" s="139"/>
      <c r="CG69" s="140"/>
    </row>
    <row r="70" spans="1:85" s="135" customFormat="1" ht="67.5" hidden="1" customHeight="1">
      <c r="A70" s="20">
        <f>IF(FORMULACIÓN!A70="","",FORMULACIÓN!A70)</f>
        <v>61</v>
      </c>
      <c r="B70" s="20">
        <f>IF(FORMULACIÓN!B70="","",FORMULACIÓN!B70)</f>
        <v>2026</v>
      </c>
      <c r="C70" s="20" t="str">
        <f>IF(FORMULACIÓN!C70="","",FORMULACIÓN!C70)</f>
        <v>L2 - Investigación y Redes de conocimiento para el desarrollo de la sociedad</v>
      </c>
      <c r="D70" s="20" t="str">
        <f>IF(FORMULACIÓN!D70="","",FORMULACIÓN!D70)</f>
        <v>Fortalecer y consolidar los procesos de investigación, creación e innovación al servicio del progreso científico, tecnológico, ambiental, cultural, social y humano, en el contexto regional, nacional e internacional.</v>
      </c>
      <c r="E70" s="20" t="str">
        <f>IF(FORMULACIÓN!E70="","",FORMULACIÓN!E70)</f>
        <v xml:space="preserve">1. Fortalecer y visibilizar  la producción científica, humanística, cultural y creativa. </v>
      </c>
      <c r="F70" s="20" t="str">
        <f>IF(FORMULACIÓN!F70="","",FORMULACIÓN!F70)</f>
        <v xml:space="preserve">M2 - Investigación y desarrollo científico. </v>
      </c>
      <c r="G70" s="20" t="str">
        <f>IF(FORMULACIÓN!G70="","",FORMULACIÓN!G70)</f>
        <v>Incrementar, apropiar y divulgar la generación de nuevo conocimiento de calidad e impacto con 391 publicaciones indexadas en Publindex, 1400 en Wos y/o Scopus, 100 libros publicados, 5 revistas científicas con sello editorial Uniatlántico.</v>
      </c>
      <c r="H70" s="20" t="str">
        <f>IF(FORMULACIÓN!H70="","",FORMULACIÓN!H70)</f>
        <v>P1 - Desarrollo de la investigación básica y aplicada con impacto en  aspectos sociales, políticos, culturales, económicos y/o tecnológicos en los contextos regional, nacional e internacional</v>
      </c>
      <c r="I70" s="88">
        <f>IF(FORMULACIÓN!I70="","",FORMULACIÓN!I70)</f>
        <v>0.27</v>
      </c>
      <c r="J70" s="20" t="str">
        <f>IF(FORMULACIÓN!J70="","",FORMULACIÓN!J70)</f>
        <v>Impulsar la publicación de artículos en revistas indexadas en Publindex</v>
      </c>
      <c r="K70" s="88">
        <f>IF(FORMULACIÓN!K70="","",FORMULACIÓN!K70)</f>
        <v>0.1</v>
      </c>
      <c r="L70" s="88" t="str">
        <f>IF(FORMULACIÓN!L70="","",FORMULACIÓN!L70)</f>
        <v>Jefe del Departamento de Fomento y Apoyo a la Investigación</v>
      </c>
      <c r="M70" s="210" t="str">
        <f>FORMULACIÓN!M70</f>
        <v>PDI</v>
      </c>
      <c r="N70" s="20" t="str">
        <f>IF(FORMULACIÓN!O70="","",FORMULACIÓN!O70)</f>
        <v>Publicación de artículos en revistas indexadas en bases de datos de alto impacto</v>
      </c>
      <c r="O70" s="20" t="str">
        <f>IF(FORMULACIÓN!P70="","",FORMULACIÓN!P70)</f>
        <v xml:space="preserve">N° de artículos publicados en revistas nacionales indexedas en Publindex </v>
      </c>
      <c r="P70" s="20" t="str">
        <f>IF(FORMULACIÓN!Q70="","",FORMULACIÓN!Q70)</f>
        <v>Anual</v>
      </c>
      <c r="Q70" s="20" t="str">
        <f>IF(FORMULACIÓN!R70="","",FORMULACIÓN!R70)</f>
        <v>Unidad</v>
      </c>
      <c r="R70" s="20" t="str">
        <f>IF(FORMULACIÓN!S70="","",FORMULACIÓN!S70)</f>
        <v>Categoria A1, A2, B y C</v>
      </c>
      <c r="S70" s="20" t="str">
        <f>IF(FORMULACIÓN!T70="","",FORMULACIÓN!T70)</f>
        <v>Nuevo gestionado durante la vigencia</v>
      </c>
      <c r="T70" s="179" t="str">
        <f ca="1">FORMULACIÓN!Y70</f>
        <v>51</v>
      </c>
      <c r="U70" s="20">
        <f>IF(FORMULACIÓN!U70="","",FORMULACIÓN!U70)</f>
        <v>28</v>
      </c>
      <c r="V70" s="21">
        <v>26</v>
      </c>
      <c r="W70" s="21"/>
      <c r="X70" s="21">
        <f ca="1">IFERROR(IF($S70=Lists!$S$2,SUM(SEGUIMIENTO!U70:W70),IF(SEGUIMIENTO!$S70=Lists!$S$3,SUM(SEGUIMIENTO!V70:W70),IF(SEGUIMIENTO!$S70=Lists!$S$4,AVERAGE(SEGUIMIENTO!V70:W70),IF(SEGUIMIENTO!$S70=Lists!$S$5,OFFSET(U70,0,COUNTA(V70:W70)),IF(SEGUIMIENTO!$S70=Lists!$S$6,COUNTIF(V70:W70,"&lt;"&amp;FORMULACIÓN!Y70)/COUNT(SEGUIMIENTO!V70:W70),""))))),"")</f>
        <v>26</v>
      </c>
      <c r="Y70" s="176" t="str">
        <f ca="1">IF($Q70=Lists!$R$3,TEXT(SEGUIMIENTO!X70,"00,00%"),IF(SEGUIMIENTO!X70=0,0,TEXT(SEGUIMIENTO!X70,"##.###")))</f>
        <v>26</v>
      </c>
      <c r="Z70" s="179">
        <f>IF(FORMULACIÓN!N70="X",VLOOKUP(A70,Lists!$C$100:$D$1099,2,FALSE),"")</f>
        <v>0</v>
      </c>
      <c r="AA70" s="181">
        <f ca="1">IF(FORMULACIÓN!N70="X",IF(VALUE(VLOOKUP(A70,Lists!$C$100:$D$1099,2,FALSE))&gt;=SEGUIMIENTO!X70,1,0),2)</f>
        <v>0</v>
      </c>
      <c r="AB70" s="150">
        <f>IFERROR(VALUE(LEFT(#REF!,1)),0)</f>
        <v>0</v>
      </c>
      <c r="AC70" s="149" t="s">
        <v>1666</v>
      </c>
      <c r="AD70" s="129"/>
      <c r="AE70" s="129"/>
      <c r="AF70" s="129"/>
      <c r="AG70"/>
      <c r="AH70" s="139"/>
      <c r="AI70" s="255" t="str">
        <f t="shared" si="9"/>
        <v>Jefe del Departamento de Fomento y Apoyo a la Investigación</v>
      </c>
      <c r="AJ70" s="139" t="str">
        <f t="shared" si="0"/>
        <v xml:space="preserve">1. Fortalecer y visibilizar  la producción científica, humanística, cultural y creativa. </v>
      </c>
      <c r="AK70" s="139">
        <f t="shared" ca="1" si="10"/>
        <v>0</v>
      </c>
      <c r="AL70" s="139" t="str">
        <f t="shared" si="1"/>
        <v>L2 - Investigación y Redes de conocimiento para el desarrollo de la sociedad</v>
      </c>
      <c r="AM70" s="139" t="str">
        <f t="shared" si="2"/>
        <v xml:space="preserve">M2 - Investigación y desarrollo científico. </v>
      </c>
      <c r="AN70" s="20" t="str">
        <f t="shared" si="3"/>
        <v>P1 - Desarrollo de la investigación básica y aplicada con impacto en  aspectos sociales, políticos, culturales, económicos y/o tecnológicos en los contextos regional, nacional e internacional</v>
      </c>
      <c r="AO70" s="20" t="str">
        <f t="shared" si="4"/>
        <v>Publicación de artículos en revistas indexadas en bases de datos de alto impacto</v>
      </c>
      <c r="AP70" s="20" t="str">
        <f t="shared" si="5"/>
        <v xml:space="preserve">N° de artículos publicados en revistas nacionales indexedas en Publindex </v>
      </c>
      <c r="AQ70" s="88" t="str">
        <f ca="1">IF(S70=Lists!$S$6,"CUMPLIMIENTO",IF($Q70=Lists!$R$3,TEXT(Y70,"00,00%")&amp;" / "&amp;TEXT(FORMULACIÓN!Y70,"00,00%"),IF(Y70=0,0,TEXT(Y70,"##.###")&amp;" / "&amp;TEXT(FORMULACIÓN!Y70,"##.###"))))</f>
        <v>26 / 51</v>
      </c>
      <c r="AR70" s="133">
        <f ca="1">VALUE(IFERROR(IF(S70=Lists!$S$6,SEGUIMIENTO!Y70,IF((Y70/FORMULACIÓN!Y70)&lt;&gt;0,Y70/FORMULACIÓN!Y70,0)),0))</f>
        <v>0.50980392156862742</v>
      </c>
      <c r="AS70" s="89">
        <f t="shared" ca="1" si="11"/>
        <v>5.0980392156862744E-2</v>
      </c>
      <c r="AT70" s="89">
        <f t="shared" ca="1" si="12"/>
        <v>1.3764705882352941E-2</v>
      </c>
      <c r="AU70" s="89">
        <f t="shared" ca="1" si="13"/>
        <v>2.7529411764705882E-3</v>
      </c>
      <c r="AV70" s="20" t="str">
        <f t="shared" si="14"/>
        <v xml:space="preserve">LOGROS
1 Arquitectura
7 Ciencias Basicas
8 Ciencias Economicas
2 Ciencias Humanas
1 Ciencias Juridicas
6 Educación
1 Ciencias de la salud
LÍMITES
OBSERVACIÓN
ACCIONES DE FORTALECIMIENTO
</v>
      </c>
      <c r="AW70" s="139"/>
      <c r="CG70" s="140"/>
    </row>
    <row r="71" spans="1:85" s="135" customFormat="1" ht="67.5" hidden="1" customHeight="1">
      <c r="A71" s="20">
        <f>IF(FORMULACIÓN!A71="","",FORMULACIÓN!A71)</f>
        <v>62</v>
      </c>
      <c r="B71" s="20">
        <f>IF(FORMULACIÓN!B71="","",FORMULACIÓN!B71)</f>
        <v>2026</v>
      </c>
      <c r="C71" s="20" t="str">
        <f>IF(FORMULACIÓN!C71="","",FORMULACIÓN!C71)</f>
        <v>L2 - Investigación y Redes de conocimiento para el desarrollo de la sociedad</v>
      </c>
      <c r="D71" s="20" t="str">
        <f>IF(FORMULACIÓN!D71="","",FORMULACIÓN!D71)</f>
        <v>Fortalecer y consolidar los procesos de investigación, creación e innovación al servicio del progreso científico, tecnológico, ambiental, cultural, social y humano, en el contexto regional, nacional e internacional.</v>
      </c>
      <c r="E71" s="20" t="str">
        <f>IF(FORMULACIÓN!E71="","",FORMULACIÓN!E71)</f>
        <v xml:space="preserve">1. Fortalecer y visibilizar  la producción científica, humanística, cultural y creativa. </v>
      </c>
      <c r="F71" s="20" t="str">
        <f>IF(FORMULACIÓN!F71="","",FORMULACIÓN!F71)</f>
        <v xml:space="preserve">M2 - Investigación y desarrollo científico. </v>
      </c>
      <c r="G71" s="20" t="str">
        <f>IF(FORMULACIÓN!G71="","",FORMULACIÓN!G71)</f>
        <v>Incrementar, apropiar y divulgar la generación de nuevo conocimiento de calidad e impacto con 391 publicaciones indexadas en Publindex, 1400 en Wos y/o Scopus, 100 libros publicados, 5 revistas científicas con sello editorial Uniatlántico.</v>
      </c>
      <c r="H71" s="20" t="str">
        <f>IF(FORMULACIÓN!H71="","",FORMULACIÓN!H71)</f>
        <v>P1 - Desarrollo de la investigación básica y aplicada con impacto en  aspectos sociales, políticos, culturales, económicos y/o tecnológicos en los contextos regional, nacional e internacional</v>
      </c>
      <c r="I71" s="88">
        <f>IF(FORMULACIÓN!I71="","",FORMULACIÓN!I71)</f>
        <v>0.27</v>
      </c>
      <c r="J71" s="20" t="str">
        <f>IF(FORMULACIÓN!J71="","",FORMULACIÓN!J71)</f>
        <v>Impulsar la publicación de artículos en revistas indexadas en Wos y/o Scopus</v>
      </c>
      <c r="K71" s="88">
        <f>IF(FORMULACIÓN!K71="","",FORMULACIÓN!K71)</f>
        <v>0.1</v>
      </c>
      <c r="L71" s="88" t="str">
        <f>IF(FORMULACIÓN!L71="","",FORMULACIÓN!L71)</f>
        <v>Jefe del Departamento de Fomento y Apoyo a la Investigación</v>
      </c>
      <c r="M71" s="210" t="str">
        <f>FORMULACIÓN!M71</f>
        <v>PDI</v>
      </c>
      <c r="N71" s="20" t="str">
        <f>IF(FORMULACIÓN!O71="","",FORMULACIÓN!O71)</f>
        <v>Publicación de artículos en revistas indexadas en bases de datos de alto impacto</v>
      </c>
      <c r="O71" s="20" t="str">
        <f>IF(FORMULACIÓN!P71="","",FORMULACIÓN!P71)</f>
        <v xml:space="preserve">N° de artículos publicados en revistas indexadas en Wos y/o Scopus </v>
      </c>
      <c r="P71" s="20" t="str">
        <f>IF(FORMULACIÓN!Q71="","",FORMULACIÓN!Q71)</f>
        <v>Anual</v>
      </c>
      <c r="Q71" s="20" t="str">
        <f>IF(FORMULACIÓN!R71="","",FORMULACIÓN!R71)</f>
        <v>Unidad</v>
      </c>
      <c r="R71" s="20" t="str">
        <f>IF(FORMULACIÓN!S71="","",FORMULACIÓN!S71)</f>
        <v xml:space="preserve">Revistas internacionales Internacionales </v>
      </c>
      <c r="S71" s="20" t="str">
        <f>IF(FORMULACIÓN!T71="","",FORMULACIÓN!T71)</f>
        <v>Nuevo gestionado durante la vigencia</v>
      </c>
      <c r="T71" s="179" t="str">
        <f ca="1">FORMULACIÓN!Y71</f>
        <v>128</v>
      </c>
      <c r="U71" s="20">
        <f>IF(FORMULACIÓN!U71="","",FORMULACIÓN!U71)</f>
        <v>150</v>
      </c>
      <c r="V71" s="21">
        <v>106</v>
      </c>
      <c r="W71" s="21"/>
      <c r="X71" s="21">
        <f ca="1">IFERROR(IF($S71=Lists!$S$2,SUM(SEGUIMIENTO!U71:W71),IF(SEGUIMIENTO!$S71=Lists!$S$3,SUM(SEGUIMIENTO!V71:W71),IF(SEGUIMIENTO!$S71=Lists!$S$4,AVERAGE(SEGUIMIENTO!V71:W71),IF(SEGUIMIENTO!$S71=Lists!$S$5,OFFSET(U71,0,COUNTA(V71:W71)),IF(SEGUIMIENTO!$S71=Lists!$S$6,COUNTIF(V71:W71,"&lt;"&amp;FORMULACIÓN!Y71)/COUNT(SEGUIMIENTO!V71:W71),""))))),"")</f>
        <v>106</v>
      </c>
      <c r="Y71" s="176" t="str">
        <f ca="1">IF($Q71=Lists!$R$3,TEXT(SEGUIMIENTO!X71,"00,00%"),IF(SEGUIMIENTO!X71=0,0,TEXT(SEGUIMIENTO!X71,"##.###")))</f>
        <v>106</v>
      </c>
      <c r="Z71" s="179">
        <f>IF(FORMULACIÓN!N71="X",VLOOKUP(A71,Lists!$C$100:$D$1099,2,FALSE),"")</f>
        <v>0</v>
      </c>
      <c r="AA71" s="181">
        <f ca="1">IF(FORMULACIÓN!N71="X",IF(VALUE(VLOOKUP(A71,Lists!$C$100:$D$1099,2,FALSE))&gt;=SEGUIMIENTO!X71,1,0),2)</f>
        <v>0</v>
      </c>
      <c r="AB71" s="150">
        <f>IFERROR(VALUE(LEFT(#REF!,1)),0)</f>
        <v>0</v>
      </c>
      <c r="AC71" s="149" t="s">
        <v>1665</v>
      </c>
      <c r="AD71" s="129"/>
      <c r="AE71" s="129"/>
      <c r="AF71" s="129"/>
      <c r="AG71"/>
      <c r="AH71" s="139"/>
      <c r="AI71" s="255" t="str">
        <f t="shared" si="9"/>
        <v>Jefe del Departamento de Fomento y Apoyo a la Investigación</v>
      </c>
      <c r="AJ71" s="139" t="str">
        <f t="shared" si="0"/>
        <v xml:space="preserve">1. Fortalecer y visibilizar  la producción científica, humanística, cultural y creativa. </v>
      </c>
      <c r="AK71" s="139">
        <f t="shared" ca="1" si="10"/>
        <v>1</v>
      </c>
      <c r="AL71" s="139" t="str">
        <f t="shared" si="1"/>
        <v>L2 - Investigación y Redes de conocimiento para el desarrollo de la sociedad</v>
      </c>
      <c r="AM71" s="139" t="str">
        <f t="shared" si="2"/>
        <v xml:space="preserve">M2 - Investigación y desarrollo científico. </v>
      </c>
      <c r="AN71" s="20" t="str">
        <f t="shared" si="3"/>
        <v>P1 - Desarrollo de la investigación básica y aplicada con impacto en  aspectos sociales, políticos, culturales, económicos y/o tecnológicos en los contextos regional, nacional e internacional</v>
      </c>
      <c r="AO71" s="20" t="str">
        <f t="shared" si="4"/>
        <v>Publicación de artículos en revistas indexadas en bases de datos de alto impacto</v>
      </c>
      <c r="AP71" s="20" t="str">
        <f t="shared" si="5"/>
        <v xml:space="preserve">N° de artículos publicados en revistas indexadas en Wos y/o Scopus </v>
      </c>
      <c r="AQ71" s="88" t="str">
        <f ca="1">IF(S71=Lists!$S$6,"CUMPLIMIENTO",IF($Q71=Lists!$R$3,TEXT(Y71,"00,00%")&amp;" / "&amp;TEXT(FORMULACIÓN!Y71,"00,00%"),IF(Y71=0,0,TEXT(Y71,"##.###")&amp;" / "&amp;TEXT(FORMULACIÓN!Y71,"##.###"))))</f>
        <v>106 / 128</v>
      </c>
      <c r="AR71" s="133">
        <f ca="1">VALUE(IFERROR(IF(S71=Lists!$S$6,SEGUIMIENTO!Y71,IF((Y71/FORMULACIÓN!Y71)&lt;&gt;0,Y71/FORMULACIÓN!Y71,0)),0))</f>
        <v>0.828125</v>
      </c>
      <c r="AS71" s="89">
        <f t="shared" ca="1" si="11"/>
        <v>8.2812500000000011E-2</v>
      </c>
      <c r="AT71" s="89">
        <f t="shared" ca="1" si="12"/>
        <v>2.2359375000000004E-2</v>
      </c>
      <c r="AU71" s="89">
        <f t="shared" ca="1" si="13"/>
        <v>4.471875000000001E-3</v>
      </c>
      <c r="AV71" s="20" t="str">
        <f t="shared" si="14"/>
        <v xml:space="preserve">LOGROS
Bellas Artes: 0; Ciencias Básicas: 67; Ciencias Económicas: 6; Ciencias Humanas: 1; Ciencias Jurídicas: 0; Educación: 10; Ingeniería: 14; Ciencias de la Salud: 4; Química y Farmacia: 4.
LÍMITES
OBSERVACIÓN
ACCIONES DE FORTALECIMIENTO
</v>
      </c>
      <c r="AW71" s="139"/>
      <c r="CG71" s="140"/>
    </row>
    <row r="72" spans="1:85" s="135" customFormat="1" ht="67.5" hidden="1" customHeight="1">
      <c r="A72" s="20">
        <f>IF(FORMULACIÓN!A72="","",FORMULACIÓN!A72)</f>
        <v>63</v>
      </c>
      <c r="B72" s="20">
        <f>IF(FORMULACIÓN!B72="","",FORMULACIÓN!B72)</f>
        <v>2026</v>
      </c>
      <c r="C72" s="20" t="str">
        <f>IF(FORMULACIÓN!C72="","",FORMULACIÓN!C72)</f>
        <v>L2 - Investigación y Redes de conocimiento para el desarrollo de la sociedad</v>
      </c>
      <c r="D72" s="20" t="str">
        <f>IF(FORMULACIÓN!D72="","",FORMULACIÓN!D72)</f>
        <v>Fortalecer y consolidar los procesos de investigación, creación e innovación al servicio del progreso científico, tecnológico, ambiental, cultural, social y humano, en el contexto regional, nacional e internacional.</v>
      </c>
      <c r="E72" s="20" t="str">
        <f>IF(FORMULACIÓN!E72="","",FORMULACIÓN!E72)</f>
        <v xml:space="preserve">1. Fortalecer y visibilizar  la producción científica, humanística, cultural y creativa. </v>
      </c>
      <c r="F72" s="20" t="str">
        <f>IF(FORMULACIÓN!F72="","",FORMULACIÓN!F72)</f>
        <v xml:space="preserve">M2 - Investigación y desarrollo científico. </v>
      </c>
      <c r="G72" s="20" t="str">
        <f>IF(FORMULACIÓN!G72="","",FORMULACIÓN!G72)</f>
        <v>Incrementar, apropiar y divulgar la generación de nuevo conocimiento de calidad e impacto con 391 publicaciones indexadas en Publindex, 1400 en Wos y/o Scopus, 100 libros publicados, 5 revistas científicas con sello editorial Uniatlántico.</v>
      </c>
      <c r="H72" s="20" t="str">
        <f>IF(FORMULACIÓN!H72="","",FORMULACIÓN!H72)</f>
        <v>P1 - Desarrollo de la investigación básica y aplicada con impacto en  aspectos sociales, políticos, culturales, económicos y/o tecnológicos en los contextos regional, nacional e internacional</v>
      </c>
      <c r="I72" s="88">
        <f>IF(FORMULACIÓN!I72="","",FORMULACIÓN!I72)</f>
        <v>0.27</v>
      </c>
      <c r="J72" s="20" t="str">
        <f>IF(FORMULACIÓN!J72="","",FORMULACIÓN!J72)</f>
        <v>Impulsar la publicación de los libros</v>
      </c>
      <c r="K72" s="88">
        <f>IF(FORMULACIÓN!K72="","",FORMULACIÓN!K72)</f>
        <v>0.1</v>
      </c>
      <c r="L72" s="88" t="str">
        <f>IF(FORMULACIÓN!L72="","",FORMULACIÓN!L72)</f>
        <v>Jefe del Departamento de Fomento y Apoyo a la Investigación</v>
      </c>
      <c r="M72" s="210" t="str">
        <f>FORMULACIÓN!M72</f>
        <v>PDI</v>
      </c>
      <c r="N72" s="20" t="str">
        <f>IF(FORMULACIÓN!O72="","",FORMULACIÓN!O72)</f>
        <v>Publicación de artículos en revistas indexadas en bases de datos de alto impacto</v>
      </c>
      <c r="O72" s="20" t="str">
        <f>IF(FORMULACIÓN!P72="","",FORMULACIÓN!P72)</f>
        <v xml:space="preserve">N° de libros publicados resultado de proyectos de investigación </v>
      </c>
      <c r="P72" s="20" t="str">
        <f>IF(FORMULACIÓN!Q72="","",FORMULACIÓN!Q72)</f>
        <v>Anual</v>
      </c>
      <c r="Q72" s="20" t="str">
        <f>IF(FORMULACIÓN!R72="","",FORMULACIÓN!R72)</f>
        <v>Unidad</v>
      </c>
      <c r="R72" s="20" t="str">
        <f>IF(FORMULACIÓN!S72="","",FORMULACIÓN!S72)</f>
        <v>Productos de Investigacion de un proyecto radicado en la editorial de la UA</v>
      </c>
      <c r="S72" s="20" t="str">
        <f>IF(FORMULACIÓN!T72="","",FORMULACIÓN!T72)</f>
        <v>Nuevo gestionado durante la vigencia</v>
      </c>
      <c r="T72" s="179" t="str">
        <f ca="1">FORMULACIÓN!Y72</f>
        <v>23</v>
      </c>
      <c r="U72" s="20">
        <f>IF(FORMULACIÓN!U72="","",FORMULACIÓN!U72)</f>
        <v>32</v>
      </c>
      <c r="V72" s="21">
        <v>10</v>
      </c>
      <c r="W72" s="21"/>
      <c r="X72" s="21">
        <f ca="1">IFERROR(IF($S72=Lists!$S$2,SUM(SEGUIMIENTO!U72:W72),IF(SEGUIMIENTO!$S72=Lists!$S$3,SUM(SEGUIMIENTO!V72:W72),IF(SEGUIMIENTO!$S72=Lists!$S$4,AVERAGE(SEGUIMIENTO!V72:W72),IF(SEGUIMIENTO!$S72=Lists!$S$5,OFFSET(U72,0,COUNTA(V72:W72)),IF(SEGUIMIENTO!$S72=Lists!$S$6,COUNTIF(V72:W72,"&lt;"&amp;FORMULACIÓN!Y72)/COUNT(SEGUIMIENTO!V72:W72),""))))),"")</f>
        <v>10</v>
      </c>
      <c r="Y72" s="176" t="str">
        <f ca="1">IF($Q72=Lists!$R$3,TEXT(SEGUIMIENTO!X72,"00,00%"),IF(SEGUIMIENTO!X72=0,0,TEXT(SEGUIMIENTO!X72,"##.###")))</f>
        <v>10</v>
      </c>
      <c r="Z72" s="179">
        <f>IF(FORMULACIÓN!N72="X",VLOOKUP(A72,Lists!$C$100:$D$1099,2,FALSE),"")</f>
        <v>0</v>
      </c>
      <c r="AA72" s="181">
        <f ca="1">IF(FORMULACIÓN!N72="X",IF(VALUE(VLOOKUP(A72,Lists!$C$100:$D$1099,2,FALSE))&gt;=SEGUIMIENTO!X72,1,0),2)</f>
        <v>0</v>
      </c>
      <c r="AB72" s="150">
        <f>IFERROR(VALUE(LEFT(#REF!,1)),0)</f>
        <v>0</v>
      </c>
      <c r="AC72" s="149" t="s">
        <v>1653</v>
      </c>
      <c r="AD72" s="129"/>
      <c r="AE72" s="129"/>
      <c r="AF72" s="129"/>
      <c r="AG72"/>
      <c r="AH72" s="139"/>
      <c r="AI72" s="255" t="str">
        <f t="shared" si="9"/>
        <v>Jefe del Departamento de Fomento y Apoyo a la Investigación</v>
      </c>
      <c r="AJ72" s="139" t="str">
        <f t="shared" si="0"/>
        <v xml:space="preserve">1. Fortalecer y visibilizar  la producción científica, humanística, cultural y creativa. </v>
      </c>
      <c r="AK72" s="139">
        <f t="shared" ca="1" si="10"/>
        <v>0</v>
      </c>
      <c r="AL72" s="139" t="str">
        <f t="shared" si="1"/>
        <v>L2 - Investigación y Redes de conocimiento para el desarrollo de la sociedad</v>
      </c>
      <c r="AM72" s="139" t="str">
        <f t="shared" si="2"/>
        <v xml:space="preserve">M2 - Investigación y desarrollo científico. </v>
      </c>
      <c r="AN72" s="20" t="str">
        <f t="shared" si="3"/>
        <v>P1 - Desarrollo de la investigación básica y aplicada con impacto en  aspectos sociales, políticos, culturales, económicos y/o tecnológicos en los contextos regional, nacional e internacional</v>
      </c>
      <c r="AO72" s="20" t="str">
        <f t="shared" si="4"/>
        <v>Publicación de artículos en revistas indexadas en bases de datos de alto impacto</v>
      </c>
      <c r="AP72" s="20" t="str">
        <f t="shared" si="5"/>
        <v xml:space="preserve">N° de libros publicados resultado de proyectos de investigación </v>
      </c>
      <c r="AQ72" s="88" t="str">
        <f ca="1">IF(S72=Lists!$S$6,"CUMPLIMIENTO",IF($Q72=Lists!$R$3,TEXT(Y72,"00,00%")&amp;" / "&amp;TEXT(FORMULACIÓN!Y72,"00,00%"),IF(Y72=0,0,TEXT(Y72,"##.###")&amp;" / "&amp;TEXT(FORMULACIÓN!Y72,"##.###"))))</f>
        <v>10 / 23</v>
      </c>
      <c r="AR72" s="133">
        <f ca="1">VALUE(IFERROR(IF(S72=Lists!$S$6,SEGUIMIENTO!Y72,IF((Y72/FORMULACIÓN!Y72)&lt;&gt;0,Y72/FORMULACIÓN!Y72,0)),0))</f>
        <v>0.43478260869565216</v>
      </c>
      <c r="AS72" s="89">
        <f t="shared" ca="1" si="11"/>
        <v>4.3478260869565216E-2</v>
      </c>
      <c r="AT72" s="89">
        <f t="shared" ca="1" si="12"/>
        <v>1.173913043478261E-2</v>
      </c>
      <c r="AU72" s="89">
        <f t="shared" ca="1" si="13"/>
        <v>2.3478260869565222E-3</v>
      </c>
      <c r="AV72" s="20" t="str">
        <f t="shared" si="14"/>
        <v xml:space="preserve">LOGROS
Arquitectura: 1; Bellas Artes: 2; Ciencias Básicas: 0; Ciencias Económicas: 0; Ciencias Humanas: 1; Ciencias Jurídicas: 1; Educación: 5; Ingeniería: 0; Ciencias de la Salud: 0; Química y Farmacia: 0.
LÍMITES
OBSERVACIÓN
ACCIONES DE FORTALECIMIENTO
</v>
      </c>
      <c r="AW72" s="139"/>
      <c r="CG72" s="140"/>
    </row>
    <row r="73" spans="1:85" s="135" customFormat="1" ht="67.5" hidden="1" customHeight="1">
      <c r="A73" s="20">
        <f>IF(FORMULACIÓN!A73="","",FORMULACIÓN!A73)</f>
        <v>64</v>
      </c>
      <c r="B73" s="20">
        <f>IF(FORMULACIÓN!B73="","",FORMULACIÓN!B73)</f>
        <v>2026</v>
      </c>
      <c r="C73" s="20" t="str">
        <f>IF(FORMULACIÓN!C73="","",FORMULACIÓN!C73)</f>
        <v>L2 - Investigación y Redes de conocimiento para el desarrollo de la sociedad</v>
      </c>
      <c r="D73" s="20" t="str">
        <f>IF(FORMULACIÓN!D73="","",FORMULACIÓN!D73)</f>
        <v>Fortalecer y consolidar los procesos de investigación, creación e innovación al servicio del progreso científico, tecnológico, ambiental, cultural, social y humano, en el contexto regional, nacional e internacional.</v>
      </c>
      <c r="E73" s="20" t="str">
        <f>IF(FORMULACIÓN!E73="","",FORMULACIÓN!E73)</f>
        <v xml:space="preserve">5. Armonizar los procesos administrativos y recursos tecnológicos de manera integral y efectiva en función de la misión investigativa. </v>
      </c>
      <c r="F73" s="20" t="str">
        <f>IF(FORMULACIÓN!F73="","",FORMULACIÓN!F73)</f>
        <v xml:space="preserve">M2 - Investigación y desarrollo científico. </v>
      </c>
      <c r="G73" s="20" t="str">
        <f>IF(FORMULACIÓN!G73="","",FORMULACIÓN!G73)</f>
        <v>Incrementar, apropiar y divulgar la generación de nuevo conocimiento de calidad e impacto con 391 publicaciones indexadas en Publindex, 1400 en Wos y/o Scopus, 100 libros publicados, 5 revistas científicas con sello editorial Uniatlántico.</v>
      </c>
      <c r="H73" s="20" t="str">
        <f>IF(FORMULACIÓN!H73="","",FORMULACIÓN!H73)</f>
        <v>P1 - Desarrollo de la investigación básica y aplicada con impacto en  aspectos sociales, políticos, culturales, económicos y/o tecnológicos en los contextos regional, nacional e internacional</v>
      </c>
      <c r="I73" s="88">
        <f>IF(FORMULACIÓN!I73="","",FORMULACIÓN!I73)</f>
        <v>0.27</v>
      </c>
      <c r="J73" s="20" t="str">
        <f>IF(FORMULACIÓN!J73="","",FORMULACIÓN!J73)</f>
        <v>Fortalecer las revistas del sello editorial Uniatlántico</v>
      </c>
      <c r="K73" s="88">
        <f>IF(FORMULACIÓN!K73="","",FORMULACIÓN!K73)</f>
        <v>0.1</v>
      </c>
      <c r="L73" s="88" t="str">
        <f>IF(FORMULACIÓN!L73="","",FORMULACIÓN!L73)</f>
        <v>Jefe del Departamento de Fomento y Apoyo a la Investigación</v>
      </c>
      <c r="M73" s="210" t="str">
        <f>FORMULACIÓN!M73</f>
        <v>PDI - PA</v>
      </c>
      <c r="N73" s="20" t="str">
        <f>IF(FORMULACIÓN!O73="","",FORMULACIÓN!O73)</f>
        <v>Revistas científicas editadas bajo el sello Editorial Uniatlántico</v>
      </c>
      <c r="O73" s="20" t="str">
        <f>IF(FORMULACIÓN!P73="","",FORMULACIÓN!P73)</f>
        <v>N° de artículos traducidos de las revistas editadas bajo el sello Editorial Uniatlántico</v>
      </c>
      <c r="P73" s="20" t="str">
        <f>IF(FORMULACIÓN!Q73="","",FORMULACIÓN!Q73)</f>
        <v>Anual</v>
      </c>
      <c r="Q73" s="20" t="str">
        <f>IF(FORMULACIÓN!R73="","",FORMULACIÓN!R73)</f>
        <v>Unidad</v>
      </c>
      <c r="R73" s="20" t="str">
        <f>IF(FORMULACIÓN!S73="","",FORMULACIÓN!S73)</f>
        <v/>
      </c>
      <c r="S73" s="20" t="str">
        <f>IF(FORMULACIÓN!T73="","",FORMULACIÓN!T73)</f>
        <v>Nuevo gestionado durante la vigencia</v>
      </c>
      <c r="T73" s="179" t="str">
        <f ca="1">FORMULACIÓN!Y73</f>
        <v>10</v>
      </c>
      <c r="U73" s="20">
        <f>IF(FORMULACIÓN!U73="","",FORMULACIÓN!U73)</f>
        <v>20</v>
      </c>
      <c r="V73" s="21">
        <v>0</v>
      </c>
      <c r="W73" s="21"/>
      <c r="X73" s="21">
        <f ca="1">IFERROR(IF($S73=Lists!$S$2,SUM(SEGUIMIENTO!U73:W73),IF(SEGUIMIENTO!$S73=Lists!$S$3,SUM(SEGUIMIENTO!V73:W73),IF(SEGUIMIENTO!$S73=Lists!$S$4,AVERAGE(SEGUIMIENTO!V73:W73),IF(SEGUIMIENTO!$S73=Lists!$S$5,OFFSET(U73,0,COUNTA(V73:W73)),IF(SEGUIMIENTO!$S73=Lists!$S$6,COUNTIF(V73:W73,"&lt;"&amp;FORMULACIÓN!Y73)/COUNT(SEGUIMIENTO!V73:W73),""))))),"")</f>
        <v>0</v>
      </c>
      <c r="Y73" s="176">
        <f ca="1">IF($Q73=Lists!$R$3,TEXT(SEGUIMIENTO!X73,"00,00%"),IF(SEGUIMIENTO!X73=0,0,TEXT(SEGUIMIENTO!X73,"##.###")))</f>
        <v>0</v>
      </c>
      <c r="Z73" s="179" t="str">
        <f>IF(FORMULACIÓN!N73="X",VLOOKUP(A73,Lists!$C$100:$D$1099,2,FALSE),"")</f>
        <v/>
      </c>
      <c r="AA73" s="181">
        <f>IF(FORMULACIÓN!N73="X",IF(VALUE(VLOOKUP(A73,Lists!$C$100:$D$1099,2,FALSE))&gt;=SEGUIMIENTO!X73,1,0),2)</f>
        <v>2</v>
      </c>
      <c r="AB73" s="150">
        <f>IFERROR(VALUE(LEFT(#REF!,1)),0)</f>
        <v>0</v>
      </c>
      <c r="AC73" s="282"/>
      <c r="AD73" s="129"/>
      <c r="AE73" s="129"/>
      <c r="AF73" s="129"/>
      <c r="AG73"/>
      <c r="AH73" s="139"/>
      <c r="AI73" s="255" t="str">
        <f t="shared" si="9"/>
        <v>Jefe del Departamento de Fomento y Apoyo a la Investigación</v>
      </c>
      <c r="AJ73" s="139" t="str">
        <f t="shared" si="0"/>
        <v xml:space="preserve">5. Armonizar los procesos administrativos y recursos tecnológicos de manera integral y efectiva en función de la misión investigativa. </v>
      </c>
      <c r="AK73" s="139">
        <f t="shared" ca="1" si="10"/>
        <v>0</v>
      </c>
      <c r="AL73" s="139" t="str">
        <f t="shared" si="1"/>
        <v>L2 - Investigación y Redes de conocimiento para el desarrollo de la sociedad</v>
      </c>
      <c r="AM73" s="139" t="str">
        <f t="shared" si="2"/>
        <v xml:space="preserve">M2 - Investigación y desarrollo científico. </v>
      </c>
      <c r="AN73" s="20" t="str">
        <f t="shared" si="3"/>
        <v>P1 - Desarrollo de la investigación básica y aplicada con impacto en  aspectos sociales, políticos, culturales, económicos y/o tecnológicos en los contextos regional, nacional e internacional</v>
      </c>
      <c r="AO73" s="20" t="str">
        <f t="shared" si="4"/>
        <v>Revistas científicas editadas bajo el sello Editorial Uniatlántico</v>
      </c>
      <c r="AP73" s="20" t="str">
        <f t="shared" si="5"/>
        <v>N° de artículos traducidos de las revistas editadas bajo el sello Editorial Uniatlántico</v>
      </c>
      <c r="AQ73" s="88">
        <f ca="1">IF(S73=Lists!$S$6,"CUMPLIMIENTO",IF($Q73=Lists!$R$3,TEXT(Y73,"00,00%")&amp;" / "&amp;TEXT(FORMULACIÓN!Y73,"00,00%"),IF(Y73=0,0,TEXT(Y73,"##.###")&amp;" / "&amp;TEXT(FORMULACIÓN!Y73,"##.###"))))</f>
        <v>0</v>
      </c>
      <c r="AR73" s="133">
        <f ca="1">VALUE(IFERROR(IF(S73=Lists!$S$6,SEGUIMIENTO!Y73,IF((Y73/FORMULACIÓN!Y73)&lt;&gt;0,Y73/FORMULACIÓN!Y73,0)),0))</f>
        <v>0</v>
      </c>
      <c r="AS73" s="89">
        <f t="shared" ca="1" si="11"/>
        <v>0</v>
      </c>
      <c r="AT73" s="89">
        <f t="shared" ca="1" si="12"/>
        <v>0</v>
      </c>
      <c r="AU73" s="89">
        <f t="shared" ca="1" si="13"/>
        <v>0</v>
      </c>
      <c r="AV73" s="20" t="str">
        <f t="shared" si="14"/>
        <v xml:space="preserve">LOGROS
LÍMITES
OBSERVACIÓN
ACCIONES DE FORTALECIMIENTO
</v>
      </c>
      <c r="AW73" s="139"/>
      <c r="CG73" s="140"/>
    </row>
    <row r="74" spans="1:85" s="135" customFormat="1" ht="67.5" hidden="1" customHeight="1">
      <c r="A74" s="20">
        <f>IF(FORMULACIÓN!A74="","",FORMULACIÓN!A74)</f>
        <v>65</v>
      </c>
      <c r="B74" s="20">
        <f>IF(FORMULACIÓN!B74="","",FORMULACIÓN!B74)</f>
        <v>2026</v>
      </c>
      <c r="C74" s="20" t="str">
        <f>IF(FORMULACIÓN!C74="","",FORMULACIÓN!C74)</f>
        <v>L2 - Investigación y Redes de conocimiento para el desarrollo de la sociedad</v>
      </c>
      <c r="D74" s="20" t="str">
        <f>IF(FORMULACIÓN!D74="","",FORMULACIÓN!D74)</f>
        <v>Fortalecer y consolidar los procesos de investigación, creación e innovación al servicio del progreso científico, tecnológico, ambiental, cultural, social y humano, en el contexto regional, nacional e internacional.</v>
      </c>
      <c r="E74" s="20" t="str">
        <f>IF(FORMULACIÓN!E74="","",FORMULACIÓN!E74)</f>
        <v xml:space="preserve">5. Armonizar los procesos administrativos y recursos tecnológicos de manera integral y efectiva en función de la misión investigativa. </v>
      </c>
      <c r="F74" s="20" t="str">
        <f>IF(FORMULACIÓN!F74="","",FORMULACIÓN!F74)</f>
        <v xml:space="preserve">M2 - Investigación y desarrollo científico. </v>
      </c>
      <c r="G74" s="20" t="str">
        <f>IF(FORMULACIÓN!G74="","",FORMULACIÓN!G74)</f>
        <v>Incrementar, apropiar y divulgar la generación de nuevo conocimiento de calidad e impacto con 391 publicaciones indexadas en Publindex, 1400 en Wos y/o Scopus, 100 libros publicados, 5 revistas científicas con sello editorial Uniatlántico.</v>
      </c>
      <c r="H74" s="20" t="str">
        <f>IF(FORMULACIÓN!H74="","",FORMULACIÓN!H74)</f>
        <v>P1 - Desarrollo de la investigación básica y aplicada con impacto en  aspectos sociales, políticos, culturales, económicos y/o tecnológicos en los contextos regional, nacional e internacional</v>
      </c>
      <c r="I74" s="88">
        <f>IF(FORMULACIÓN!I74="","",FORMULACIÓN!I74)</f>
        <v>0.27</v>
      </c>
      <c r="J74" s="20" t="str">
        <f>IF(FORMULACIÓN!J74="","",FORMULACIÓN!J74)</f>
        <v>Fortalecer las revistas del sello editorial Uniatlántico</v>
      </c>
      <c r="K74" s="88">
        <f>IF(FORMULACIÓN!K74="","",FORMULACIÓN!K74)</f>
        <v>0.1</v>
      </c>
      <c r="L74" s="88" t="str">
        <f>IF(FORMULACIÓN!L74="","",FORMULACIÓN!L74)</f>
        <v>Jefe del Departamento de Fomento y Apoyo a la Investigación</v>
      </c>
      <c r="M74" s="210" t="str">
        <f>FORMULACIÓN!M74</f>
        <v>PDI</v>
      </c>
      <c r="N74" s="20" t="str">
        <f>IF(FORMULACIÓN!O74="","",FORMULACIÓN!O74)</f>
        <v xml:space="preserve">Revistas científicas editadas bajo el sello Editorial Uniatlántico </v>
      </c>
      <c r="O74" s="20" t="str">
        <f>IF(FORMULACIÓN!P74="","",FORMULACIÓN!P74)</f>
        <v>N° de revista editadas bajo el sello Editorial Uniatlántico indexada en Scopus</v>
      </c>
      <c r="P74" s="20" t="str">
        <f>IF(FORMULACIÓN!Q74="","",FORMULACIÓN!Q74)</f>
        <v>Anual</v>
      </c>
      <c r="Q74" s="20" t="str">
        <f>IF(FORMULACIÓN!R74="","",FORMULACIÓN!R74)</f>
        <v>Unidad</v>
      </c>
      <c r="R74" s="20" t="str">
        <f>IF(FORMULACIÓN!S74="","",FORMULACIÓN!S74)</f>
        <v/>
      </c>
      <c r="S74" s="20" t="str">
        <f>IF(FORMULACIÓN!T74="","",FORMULACIÓN!T74)</f>
        <v>Nuevo gestionado durante la vigencia</v>
      </c>
      <c r="T74" s="179" t="str">
        <f ca="1">FORMULACIÓN!Y74</f>
        <v>1</v>
      </c>
      <c r="U74" s="20">
        <f>IF(FORMULACIÓN!U74="","",FORMULACIÓN!U74)</f>
        <v>0</v>
      </c>
      <c r="V74" s="21">
        <v>0</v>
      </c>
      <c r="W74" s="21"/>
      <c r="X74" s="21">
        <f ca="1">IFERROR(IF($S74=Lists!$S$2,SUM(SEGUIMIENTO!U74:W74),IF(SEGUIMIENTO!$S74=Lists!$S$3,SUM(SEGUIMIENTO!V74:W74),IF(SEGUIMIENTO!$S74=Lists!$S$4,AVERAGE(SEGUIMIENTO!V74:W74),IF(SEGUIMIENTO!$S74=Lists!$S$5,OFFSET(U74,0,COUNTA(V74:W74)),IF(SEGUIMIENTO!$S74=Lists!$S$6,COUNTIF(V74:W74,"&lt;"&amp;FORMULACIÓN!Y74)/COUNT(SEGUIMIENTO!V74:W74),""))))),"")</f>
        <v>0</v>
      </c>
      <c r="Y74" s="176">
        <f ca="1">IF($Q74=Lists!$R$3,TEXT(SEGUIMIENTO!X74,"00,00%"),IF(SEGUIMIENTO!X74=0,0,TEXT(SEGUIMIENTO!X74,"##.###")))</f>
        <v>0</v>
      </c>
      <c r="Z74" s="179" t="str">
        <f>IF(FORMULACIÓN!N74="X",VLOOKUP(A74,Lists!$C$100:$D$1099,2,FALSE),"")</f>
        <v/>
      </c>
      <c r="AA74" s="181">
        <f>IF(FORMULACIÓN!N74="X",IF(VALUE(VLOOKUP(A74,Lists!$C$100:$D$1099,2,FALSE))&gt;=SEGUIMIENTO!X74,1,0),2)</f>
        <v>2</v>
      </c>
      <c r="AB74" s="150">
        <f>IFERROR(VALUE(LEFT(#REF!,1)),0)</f>
        <v>0</v>
      </c>
      <c r="AC74" s="149"/>
      <c r="AD74" s="129"/>
      <c r="AE74" s="129"/>
      <c r="AF74" s="129"/>
      <c r="AG74"/>
      <c r="AH74" s="139"/>
      <c r="AI74" s="255" t="str">
        <f t="shared" si="9"/>
        <v>Jefe del Departamento de Fomento y Apoyo a la Investigación</v>
      </c>
      <c r="AJ74" s="139" t="str">
        <f t="shared" ref="AJ74:AJ137" si="15">E74</f>
        <v xml:space="preserve">5. Armonizar los procesos administrativos y recursos tecnológicos de manera integral y efectiva en función de la misión investigativa. </v>
      </c>
      <c r="AK74" s="139">
        <f t="shared" ca="1" si="10"/>
        <v>0</v>
      </c>
      <c r="AL74" s="139" t="str">
        <f t="shared" ref="AL74:AL137" si="16">C74</f>
        <v>L2 - Investigación y Redes de conocimiento para el desarrollo de la sociedad</v>
      </c>
      <c r="AM74" s="139" t="str">
        <f t="shared" ref="AM74:AM137" si="17">F74</f>
        <v xml:space="preserve">M2 - Investigación y desarrollo científico. </v>
      </c>
      <c r="AN74" s="20" t="str">
        <f t="shared" ref="AN74:AN137" si="18">H74</f>
        <v>P1 - Desarrollo de la investigación básica y aplicada con impacto en  aspectos sociales, políticos, culturales, económicos y/o tecnológicos en los contextos regional, nacional e internacional</v>
      </c>
      <c r="AO74" s="20" t="str">
        <f t="shared" ref="AO74:AO137" si="19">N74</f>
        <v xml:space="preserve">Revistas científicas editadas bajo el sello Editorial Uniatlántico </v>
      </c>
      <c r="AP74" s="20" t="str">
        <f t="shared" ref="AP74:AP137" si="20">O74</f>
        <v>N° de revista editadas bajo el sello Editorial Uniatlántico indexada en Scopus</v>
      </c>
      <c r="AQ74" s="88">
        <f ca="1">IF(S74=Lists!$S$6,"CUMPLIMIENTO",IF($Q74=Lists!$R$3,TEXT(Y74,"00,00%")&amp;" / "&amp;TEXT(FORMULACIÓN!Y74,"00,00%"),IF(Y74=0,0,TEXT(Y74,"##.###")&amp;" / "&amp;TEXT(FORMULACIÓN!Y74,"##.###"))))</f>
        <v>0</v>
      </c>
      <c r="AR74" s="133">
        <f ca="1">VALUE(IFERROR(IF(S74=Lists!$S$6,SEGUIMIENTO!Y74,IF((Y74/FORMULACIÓN!Y74)&lt;&gt;0,Y74/FORMULACIÓN!Y74,0)),0))</f>
        <v>0</v>
      </c>
      <c r="AS74" s="89">
        <f t="shared" ca="1" si="11"/>
        <v>0</v>
      </c>
      <c r="AT74" s="89">
        <f t="shared" ca="1" si="12"/>
        <v>0</v>
      </c>
      <c r="AU74" s="89">
        <f t="shared" ca="1" si="13"/>
        <v>0</v>
      </c>
      <c r="AV74" s="20" t="str">
        <f t="shared" si="14"/>
        <v xml:space="preserve">LOGROS
LÍMITES
OBSERVACIÓN
ACCIONES DE FORTALECIMIENTO
</v>
      </c>
      <c r="AW74" s="139"/>
      <c r="CG74" s="140"/>
    </row>
    <row r="75" spans="1:85" s="135" customFormat="1" ht="146.25" hidden="1" customHeight="1">
      <c r="A75" s="20">
        <f>IF(FORMULACIÓN!A75="","",FORMULACIÓN!A75)</f>
        <v>66</v>
      </c>
      <c r="B75" s="20">
        <f>IF(FORMULACIÓN!B75="","",FORMULACIÓN!B75)</f>
        <v>2026</v>
      </c>
      <c r="C75" s="20" t="str">
        <f>IF(FORMULACIÓN!C75="","",FORMULACIÓN!C75)</f>
        <v>L2 - Investigación y Redes de conocimiento para el desarrollo de la sociedad</v>
      </c>
      <c r="D75" s="20" t="str">
        <f>IF(FORMULACIÓN!D75="","",FORMULACIÓN!D75)</f>
        <v>Fortalecer y consolidar los procesos de investigación, creación e innovación al servicio del progreso científico, tecnológico, ambiental, cultural, social y humano, en el contexto regional, nacional e internacional.</v>
      </c>
      <c r="E75" s="20" t="str">
        <f>IF(FORMULACIÓN!E75="","",FORMULACIÓN!E75)</f>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F75" s="20" t="str">
        <f>IF(FORMULACIÓN!F75="","",FORMULACIÓN!F75)</f>
        <v xml:space="preserve">M2 - Investigación y desarrollo científico. </v>
      </c>
      <c r="G75" s="20" t="str">
        <f>IF(FORMULACIÓN!G75="","",FORMULACIÓN!G75)</f>
        <v>Fortalecer la articulación con redes académicas y científicas para la investigación y la producción académica, impulsando la movilidad saliente internacional con 350 docentes y la nacional con 300 docentes, asimismo la movilidad de estudiantes vinculados a semilleros en 1.300 a nivel nacional y 100 a nivel internacional.</v>
      </c>
      <c r="H75" s="20" t="str">
        <f>IF(FORMULACIÓN!H75="","",FORMULACIÓN!H75)</f>
        <v>P1 - Desarrollo de la investigación básica y aplicada con impacto en  aspectos sociales, políticos, culturales, económicos y/o tecnológicos en los contextos regional, nacional e internacional</v>
      </c>
      <c r="I75" s="88">
        <f>IF(FORMULACIÓN!I75="","",FORMULACIÓN!I75)</f>
        <v>0.27</v>
      </c>
      <c r="J75" s="20" t="str">
        <f>IF(FORMULACIÓN!J75="","",FORMULACIÓN!J75)</f>
        <v>Incentivar la movilidad saliente de estudiantes  investigadores</v>
      </c>
      <c r="K75" s="88">
        <f>IF(FORMULACIÓN!K75="","",FORMULACIÓN!K75)</f>
        <v>0.1</v>
      </c>
      <c r="L75" s="88" t="str">
        <f>IF(FORMULACIÓN!L75="","",FORMULACIÓN!L75)</f>
        <v>Jefe del Departamento de Fomento y Apoyo a la Investigación</v>
      </c>
      <c r="M75" s="210" t="str">
        <f>FORMULACIÓN!M75</f>
        <v>PDI</v>
      </c>
      <c r="N75" s="20" t="str">
        <f>IF(FORMULACIÓN!O75="","",FORMULACIÓN!O75)</f>
        <v>Movilidad de estudiantes UA vinculados a semilleros a nivel nacional e internacional</v>
      </c>
      <c r="O75" s="20" t="str">
        <f>IF(FORMULACIÓN!P75="","",FORMULACIÓN!P75)</f>
        <v xml:space="preserve">N° de estudiantes vinculados a semilleros de investigación que realizan movilidad nacional  </v>
      </c>
      <c r="P75" s="20" t="str">
        <f>IF(FORMULACIÓN!Q75="","",FORMULACIÓN!Q75)</f>
        <v>Anual</v>
      </c>
      <c r="Q75" s="20" t="str">
        <f>IF(FORMULACIÓN!R75="","",FORMULACIÓN!R75)</f>
        <v>Unidad</v>
      </c>
      <c r="R75" s="20" t="str">
        <f>IF(FORMULACIÓN!S75="","",FORMULACIÓN!S75)</f>
        <v xml:space="preserve">La movilidad se puede contar a partir desde el punto que se le da el aval a la persona que va a realizar este proceso. </v>
      </c>
      <c r="S75" s="20" t="str">
        <f>IF(FORMULACIÓN!T75="","",FORMULACIÓN!T75)</f>
        <v>Nuevo gestionado durante la vigencia</v>
      </c>
      <c r="T75" s="179" t="str">
        <f ca="1">FORMULACIÓN!Y75</f>
        <v>177</v>
      </c>
      <c r="U75" s="20">
        <f>IF(FORMULACIÓN!U75="","",FORMULACIÓN!U75)</f>
        <v>371</v>
      </c>
      <c r="V75" s="21">
        <v>9</v>
      </c>
      <c r="W75" s="21"/>
      <c r="X75" s="21">
        <f ca="1">IFERROR(IF($S75=Lists!$S$2,SUM(SEGUIMIENTO!U75:W75),IF(SEGUIMIENTO!$S75=Lists!$S$3,SUM(SEGUIMIENTO!V75:W75),IF(SEGUIMIENTO!$S75=Lists!$S$4,AVERAGE(SEGUIMIENTO!V75:W75),IF(SEGUIMIENTO!$S75=Lists!$S$5,OFFSET(U75,0,COUNTA(V75:W75)),IF(SEGUIMIENTO!$S75=Lists!$S$6,COUNTIF(V75:W75,"&lt;"&amp;FORMULACIÓN!Y75)/COUNT(SEGUIMIENTO!V75:W75),""))))),"")</f>
        <v>9</v>
      </c>
      <c r="Y75" s="176" t="str">
        <f ca="1">IF($Q75=Lists!$R$3,TEXT(SEGUIMIENTO!X75,"00,00%"),IF(SEGUIMIENTO!X75=0,0,TEXT(SEGUIMIENTO!X75,"##.###")))</f>
        <v>9</v>
      </c>
      <c r="Z75" s="179">
        <f>IF(FORMULACIÓN!N75="X",VLOOKUP(A75,Lists!$C$100:$D$1099,2,FALSE),"")</f>
        <v>0</v>
      </c>
      <c r="AA75" s="181">
        <f ca="1">IF(FORMULACIÓN!N75="X",IF(VALUE(VLOOKUP(A75,Lists!$C$100:$D$1099,2,FALSE))&gt;=SEGUIMIENTO!X75,1,0),2)</f>
        <v>0</v>
      </c>
      <c r="AB75" s="150">
        <f>IFERROR(VALUE(LEFT(#REF!,1)),0)</f>
        <v>0</v>
      </c>
      <c r="AC75" s="149" t="s">
        <v>1633</v>
      </c>
      <c r="AD75" s="129"/>
      <c r="AE75" s="129"/>
      <c r="AF75" s="129"/>
      <c r="AG75"/>
      <c r="AH75" s="139"/>
      <c r="AI75" s="255" t="str">
        <f t="shared" ref="AI75:AI138" si="21">L75</f>
        <v>Jefe del Departamento de Fomento y Apoyo a la Investigación</v>
      </c>
      <c r="AJ75" s="139" t="str">
        <f t="shared" si="15"/>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AK75" s="139">
        <f t="shared" ref="AK75:AK138" ca="1" si="22">IF(AR75&gt;=0.8,1,0)</f>
        <v>0</v>
      </c>
      <c r="AL75" s="139" t="str">
        <f t="shared" si="16"/>
        <v>L2 - Investigación y Redes de conocimiento para el desarrollo de la sociedad</v>
      </c>
      <c r="AM75" s="139" t="str">
        <f t="shared" si="17"/>
        <v xml:space="preserve">M2 - Investigación y desarrollo científico. </v>
      </c>
      <c r="AN75" s="20" t="str">
        <f t="shared" si="18"/>
        <v>P1 - Desarrollo de la investigación básica y aplicada con impacto en  aspectos sociales, políticos, culturales, económicos y/o tecnológicos en los contextos regional, nacional e internacional</v>
      </c>
      <c r="AO75" s="20" t="str">
        <f t="shared" si="19"/>
        <v>Movilidad de estudiantes UA vinculados a semilleros a nivel nacional e internacional</v>
      </c>
      <c r="AP75" s="20" t="str">
        <f t="shared" si="20"/>
        <v xml:space="preserve">N° de estudiantes vinculados a semilleros de investigación que realizan movilidad nacional  </v>
      </c>
      <c r="AQ75" s="88" t="str">
        <f ca="1">IF(S75=Lists!$S$6,"CUMPLIMIENTO",IF($Q75=Lists!$R$3,TEXT(Y75,"00,00%")&amp;" / "&amp;TEXT(FORMULACIÓN!Y75,"00,00%"),IF(Y75=0,0,TEXT(Y75,"##.###")&amp;" / "&amp;TEXT(FORMULACIÓN!Y75,"##.###"))))</f>
        <v>9 / 177</v>
      </c>
      <c r="AR75" s="133">
        <f ca="1">VALUE(IFERROR(IF(S75=Lists!$S$6,SEGUIMIENTO!Y75,IF((Y75/FORMULACIÓN!Y75)&lt;&gt;0,Y75/FORMULACIÓN!Y75,0)),0))</f>
        <v>5.0847457627118647E-2</v>
      </c>
      <c r="AS75" s="89">
        <f t="shared" ref="AS75:AS138" ca="1" si="23">IFERROR(IF(AR75&gt;1,1,AR75)*K75,"")</f>
        <v>5.0847457627118649E-3</v>
      </c>
      <c r="AT75" s="89">
        <f t="shared" ref="AT75:AT138" ca="1" si="24">IF(AS75&lt;&gt;"",AS75*I75,0)</f>
        <v>1.3728813559322037E-3</v>
      </c>
      <c r="AU75" s="89">
        <f t="shared" ref="AU75:AU138" ca="1" si="25">IF(AS75&lt;&gt;"",AT75*0.2,0)</f>
        <v>2.7457627118644077E-4</v>
      </c>
      <c r="AV75" s="20" t="str">
        <f t="shared" si="14"/>
        <v xml:space="preserve">LOGROS
Arquitectura: 0
Bellas Artes: 0
Ciencias Básicas: 7
Ciencias Económicas: 0
Ciencias Humanas: 0
Ciencias Jurídicas: 0
Educación: 2
Ingeniería: 0
Ciencias de la Salud: 0
Química y Farmacia: 0
LÍMITES
OBSERVACIÓN
ACCIONES DE FORTALECIMIENTO
</v>
      </c>
      <c r="AW75" s="139"/>
      <c r="CG75" s="140"/>
    </row>
    <row r="76" spans="1:85" s="135" customFormat="1" ht="67.5" hidden="1" customHeight="1">
      <c r="A76" s="20">
        <f>IF(FORMULACIÓN!A76="","",FORMULACIÓN!A76)</f>
        <v>67</v>
      </c>
      <c r="B76" s="20">
        <f>IF(FORMULACIÓN!B76="","",FORMULACIÓN!B76)</f>
        <v>2026</v>
      </c>
      <c r="C76" s="20" t="str">
        <f>IF(FORMULACIÓN!C76="","",FORMULACIÓN!C76)</f>
        <v>L2 - Investigación y Redes de conocimiento para el desarrollo de la sociedad</v>
      </c>
      <c r="D76" s="20" t="str">
        <f>IF(FORMULACIÓN!D76="","",FORMULACIÓN!D76)</f>
        <v>Fortalecer y consolidar los procesos de investigación, creación e innovación al servicio del progreso científico, tecnológico, ambiental, cultural, social y humano, en el contexto regional, nacional e internacional.</v>
      </c>
      <c r="E76" s="20" t="str">
        <f>IF(FORMULACIÓN!E76="","",FORMULACIÓN!E76)</f>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F76" s="20" t="str">
        <f>IF(FORMULACIÓN!F76="","",FORMULACIÓN!F76)</f>
        <v xml:space="preserve">M2 - Investigación y desarrollo científico. </v>
      </c>
      <c r="G76" s="20" t="str">
        <f>IF(FORMULACIÓN!G76="","",FORMULACIÓN!G76)</f>
        <v>Fortalecer la articulación con redes académicas y científicas para la investigación y la producción académica, impulsando la movilidad saliente internacional con 350 docentes y la nacional con 300 docentes, asimismo la movilidad de estudiantes vinculados a semilleros en 1.300 a nivel nacional y 100 a nivel internacional.</v>
      </c>
      <c r="H76" s="20" t="str">
        <f>IF(FORMULACIÓN!H76="","",FORMULACIÓN!H76)</f>
        <v>P1 - Desarrollo de la investigación básica y aplicada con impacto en  aspectos sociales, políticos, culturales, económicos y/o tecnológicos en los contextos regional, nacional e internacional</v>
      </c>
      <c r="I76" s="88">
        <f>IF(FORMULACIÓN!I76="","",FORMULACIÓN!I76)</f>
        <v>0.27</v>
      </c>
      <c r="J76" s="20" t="str">
        <f>IF(FORMULACIÓN!J76="","",FORMULACIÓN!J76)</f>
        <v>Incentivar la movilidad saliente de estudiantes  investigadores</v>
      </c>
      <c r="K76" s="88">
        <f>IF(FORMULACIÓN!K76="","",FORMULACIÓN!K76)</f>
        <v>0.1</v>
      </c>
      <c r="L76" s="88" t="str">
        <f>IF(FORMULACIÓN!L76="","",FORMULACIÓN!L76)</f>
        <v>Jefe del Departamento de Fomento y Apoyo a la Investigación</v>
      </c>
      <c r="M76" s="210" t="str">
        <f>FORMULACIÓN!M76</f>
        <v>PDI</v>
      </c>
      <c r="N76" s="20" t="str">
        <f>IF(FORMULACIÓN!O76="","",FORMULACIÓN!O76)</f>
        <v>Movilidad de estudiantes UA vinculados a semilleros a nivel nacional e internacional</v>
      </c>
      <c r="O76" s="20" t="str">
        <f>IF(FORMULACIÓN!P76="","",FORMULACIÓN!P76)</f>
        <v xml:space="preserve">N° de estudiantes vinculados a semilleros de investigación que realizan movilidad internacional </v>
      </c>
      <c r="P76" s="20" t="str">
        <f>IF(FORMULACIÓN!Q76="","",FORMULACIÓN!Q76)</f>
        <v>Anual</v>
      </c>
      <c r="Q76" s="20" t="str">
        <f>IF(FORMULACIÓN!R76="","",FORMULACIÓN!R76)</f>
        <v>Unidad</v>
      </c>
      <c r="R76" s="20" t="str">
        <f>IF(FORMULACIÓN!S76="","",FORMULACIÓN!S76)</f>
        <v xml:space="preserve">La movilidad se puede contar a partir desde el punto que se le da el aval a la persona que va a realizar este proceso. </v>
      </c>
      <c r="S76" s="20" t="str">
        <f>IF(FORMULACIÓN!T76="","",FORMULACIÓN!T76)</f>
        <v>Nuevo gestionado durante la vigencia</v>
      </c>
      <c r="T76" s="179" t="str">
        <f ca="1">FORMULACIÓN!Y76</f>
        <v>40</v>
      </c>
      <c r="U76" s="20">
        <f>IF(FORMULACIÓN!U76="","",FORMULACIÓN!U76)</f>
        <v>58</v>
      </c>
      <c r="V76" s="21">
        <v>6</v>
      </c>
      <c r="W76" s="21"/>
      <c r="X76" s="21">
        <f ca="1">IFERROR(IF($S76=Lists!$S$2,SUM(SEGUIMIENTO!U76:W76),IF(SEGUIMIENTO!$S76=Lists!$S$3,SUM(SEGUIMIENTO!V76:W76),IF(SEGUIMIENTO!$S76=Lists!$S$4,AVERAGE(SEGUIMIENTO!V76:W76),IF(SEGUIMIENTO!$S76=Lists!$S$5,OFFSET(U76,0,COUNTA(V76:W76)),IF(SEGUIMIENTO!$S76=Lists!$S$6,COUNTIF(V76:W76,"&lt;"&amp;FORMULACIÓN!Y76)/COUNT(SEGUIMIENTO!V76:W76),""))))),"")</f>
        <v>6</v>
      </c>
      <c r="Y76" s="176" t="str">
        <f ca="1">IF($Q76=Lists!$R$3,TEXT(SEGUIMIENTO!X76,"00,00%"),IF(SEGUIMIENTO!X76=0,0,TEXT(SEGUIMIENTO!X76,"##.###")))</f>
        <v>6</v>
      </c>
      <c r="Z76" s="179">
        <f>IF(FORMULACIÓN!N76="X",VLOOKUP(A76,Lists!$C$100:$D$1099,2,FALSE),"")</f>
        <v>0</v>
      </c>
      <c r="AA76" s="181">
        <f ca="1">IF(FORMULACIÓN!N76="X",IF(VALUE(VLOOKUP(A76,Lists!$C$100:$D$1099,2,FALSE))&gt;=SEGUIMIENTO!X76,1,0),2)</f>
        <v>0</v>
      </c>
      <c r="AB76" s="150">
        <f>IFERROR(VALUE(LEFT(#REF!,1)),0)</f>
        <v>0</v>
      </c>
      <c r="AC76" s="149" t="s">
        <v>1634</v>
      </c>
      <c r="AD76" s="129"/>
      <c r="AE76" s="129"/>
      <c r="AF76" s="129"/>
      <c r="AG76"/>
      <c r="AH76" s="139"/>
      <c r="AI76" s="255" t="str">
        <f t="shared" si="21"/>
        <v>Jefe del Departamento de Fomento y Apoyo a la Investigación</v>
      </c>
      <c r="AJ76" s="139" t="str">
        <f t="shared" si="15"/>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AK76" s="139">
        <f t="shared" ca="1" si="22"/>
        <v>0</v>
      </c>
      <c r="AL76" s="139" t="str">
        <f t="shared" si="16"/>
        <v>L2 - Investigación y Redes de conocimiento para el desarrollo de la sociedad</v>
      </c>
      <c r="AM76" s="139" t="str">
        <f t="shared" si="17"/>
        <v xml:space="preserve">M2 - Investigación y desarrollo científico. </v>
      </c>
      <c r="AN76" s="20" t="str">
        <f t="shared" si="18"/>
        <v>P1 - Desarrollo de la investigación básica y aplicada con impacto en  aspectos sociales, políticos, culturales, económicos y/o tecnológicos en los contextos regional, nacional e internacional</v>
      </c>
      <c r="AO76" s="20" t="str">
        <f t="shared" si="19"/>
        <v>Movilidad de estudiantes UA vinculados a semilleros a nivel nacional e internacional</v>
      </c>
      <c r="AP76" s="20" t="str">
        <f t="shared" si="20"/>
        <v xml:space="preserve">N° de estudiantes vinculados a semilleros de investigación que realizan movilidad internacional </v>
      </c>
      <c r="AQ76" s="88" t="str">
        <f ca="1">IF(S76=Lists!$S$6,"CUMPLIMIENTO",IF($Q76=Lists!$R$3,TEXT(Y76,"00,00%")&amp;" / "&amp;TEXT(FORMULACIÓN!Y76,"00,00%"),IF(Y76=0,0,TEXT(Y76,"##.###")&amp;" / "&amp;TEXT(FORMULACIÓN!Y76,"##.###"))))</f>
        <v>6 / 40</v>
      </c>
      <c r="AR76" s="133">
        <f ca="1">VALUE(IFERROR(IF(S76=Lists!$S$6,SEGUIMIENTO!Y76,IF((Y76/FORMULACIÓN!Y76)&lt;&gt;0,Y76/FORMULACIÓN!Y76,0)),0))</f>
        <v>0.15</v>
      </c>
      <c r="AS76" s="89">
        <f t="shared" ca="1" si="23"/>
        <v>1.4999999999999999E-2</v>
      </c>
      <c r="AT76" s="89">
        <f t="shared" ca="1" si="24"/>
        <v>4.0499999999999998E-3</v>
      </c>
      <c r="AU76" s="89">
        <f t="shared" ca="1" si="25"/>
        <v>8.0999999999999996E-4</v>
      </c>
      <c r="AV76" s="20" t="str">
        <f t="shared" si="14"/>
        <v xml:space="preserve">LOGROS
Arquitectura: 0
Bellas Artes: 0
Ciencias Básicas: 3
Ciencias Económicas: 0
Ciencias Humanas: 0
Ciencias Jurídicas: 1
Educación: 1
Ingeniería: 0
Ciencias de la Salud: 0
Química y Farmacia: 1
LÍMITES
OBSERVACIÓN
ACCIONES DE FORTALECIMIENTO
</v>
      </c>
      <c r="AW76" s="139"/>
      <c r="CG76" s="140"/>
    </row>
    <row r="77" spans="1:85" s="135" customFormat="1" ht="67.5" hidden="1" customHeight="1">
      <c r="A77" s="20">
        <f>IF(FORMULACIÓN!A77="","",FORMULACIÓN!A77)</f>
        <v>68</v>
      </c>
      <c r="B77" s="20">
        <f>IF(FORMULACIÓN!B77="","",FORMULACIÓN!B77)</f>
        <v>2026</v>
      </c>
      <c r="C77" s="20" t="str">
        <f>IF(FORMULACIÓN!C77="","",FORMULACIÓN!C77)</f>
        <v>L2 - Investigación y Redes de conocimiento para el desarrollo de la sociedad</v>
      </c>
      <c r="D77" s="20" t="str">
        <f>IF(FORMULACIÓN!D77="","",FORMULACIÓN!D77)</f>
        <v>Fortalecer y consolidar los procesos de investigación, creación e innovación al servicio del progreso científico, tecnológico, ambiental, cultural, social y humano, en el contexto regional, nacional e internacional.</v>
      </c>
      <c r="E77" s="20" t="str">
        <f>IF(FORMULACIÓN!E77="","",FORMULACIÓN!E77)</f>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F77" s="20" t="str">
        <f>IF(FORMULACIÓN!F77="","",FORMULACIÓN!F77)</f>
        <v xml:space="preserve">M2 - Investigación y desarrollo científico. </v>
      </c>
      <c r="G77" s="20" t="str">
        <f>IF(FORMULACIÓN!G77="","",FORMULACIÓN!G77)</f>
        <v>Garantizar la formación académica integral a través de las competencias investigativas</v>
      </c>
      <c r="H77" s="20" t="str">
        <f>IF(FORMULACIÓN!H77="","",FORMULACIÓN!H77)</f>
        <v>P1 - Desarrollo de la investigación básica y aplicada con impacto en  aspectos sociales, políticos, culturales, económicos y/o tecnológicos en los contextos regional, nacional e internacional</v>
      </c>
      <c r="I77" s="88">
        <f>IF(FORMULACIÓN!I77="","",FORMULACIÓN!I77)</f>
        <v>0.27</v>
      </c>
      <c r="J77" s="20" t="str">
        <f>IF(FORMULACIÓN!J77="","",FORMULACIÓN!J77)</f>
        <v>Fomentar la vinculación de estudiantes a los semilleros de investigación</v>
      </c>
      <c r="K77" s="88">
        <f>IF(FORMULACIÓN!K77="","",FORMULACIÓN!K77)</f>
        <v>0.1</v>
      </c>
      <c r="L77" s="88" t="str">
        <f>IF(FORMULACIÓN!L77="","",FORMULACIÓN!L77)</f>
        <v>Jefe del Departamento de Fomento y Apoyo a la Investigación</v>
      </c>
      <c r="M77" s="210" t="str">
        <f>FORMULACIÓN!M77</f>
        <v>PA</v>
      </c>
      <c r="N77" s="20" t="str">
        <f>IF(FORMULACIÓN!O77="","",FORMULACIÓN!O77)</f>
        <v>Vinculación de estudiantes a semilleros de investigación</v>
      </c>
      <c r="O77" s="20" t="str">
        <f>IF(FORMULACIÓN!P77="","",FORMULACIÓN!P77)</f>
        <v xml:space="preserve">N° de estudiantes articulados a semilleros de investigación </v>
      </c>
      <c r="P77" s="20" t="str">
        <f>IF(FORMULACIÓN!Q77="","",FORMULACIÓN!Q77)</f>
        <v>Semestral</v>
      </c>
      <c r="Q77" s="20" t="str">
        <f>IF(FORMULACIÓN!R77="","",FORMULACIÓN!R77)</f>
        <v>Unidad</v>
      </c>
      <c r="R77" s="20" t="str">
        <f>IF(FORMULACIÓN!S77="","",FORMULACIÓN!S77)</f>
        <v>Aplica promedio tambien para las facultades</v>
      </c>
      <c r="S77" s="20" t="str">
        <f>IF(FORMULACIÓN!T77="","",FORMULACIÓN!T77)</f>
        <v>Promedio</v>
      </c>
      <c r="T77" s="179" t="str">
        <f ca="1">FORMULACIÓN!Y77</f>
        <v>4.000</v>
      </c>
      <c r="U77" s="20">
        <f>IF(FORMULACIÓN!U77="","",FORMULACIÓN!U77)</f>
        <v>4550</v>
      </c>
      <c r="V77" s="21">
        <v>3874</v>
      </c>
      <c r="W77" s="21"/>
      <c r="X77" s="21">
        <f ca="1">IFERROR(IF($S77=Lists!$S$2,SUM(SEGUIMIENTO!U77:W77),IF(SEGUIMIENTO!$S77=Lists!$S$3,SUM(SEGUIMIENTO!V77:W77),IF(SEGUIMIENTO!$S77=Lists!$S$4,AVERAGE(SEGUIMIENTO!V77:W77),IF(SEGUIMIENTO!$S77=Lists!$S$5,OFFSET(U77,0,COUNTA(V77:W77)),IF(SEGUIMIENTO!$S77=Lists!$S$6,COUNTIF(V77:W77,"&lt;"&amp;FORMULACIÓN!Y77)/COUNT(SEGUIMIENTO!V77:W77),""))))),"")</f>
        <v>3874</v>
      </c>
      <c r="Y77" s="176" t="str">
        <f ca="1">IF($Q77=Lists!$R$3,TEXT(SEGUIMIENTO!X77,"00,00%"),IF(SEGUIMIENTO!X77=0,0,TEXT(SEGUIMIENTO!X77,"##.###")))</f>
        <v>3.874</v>
      </c>
      <c r="Z77" s="179">
        <f>IF(FORMULACIÓN!N77="X",VLOOKUP(A77,Lists!$C$100:$D$1099,2,FALSE),"")</f>
        <v>0</v>
      </c>
      <c r="AA77" s="181">
        <f ca="1">IF(FORMULACIÓN!N77="X",IF(VALUE(VLOOKUP(A77,Lists!$C$100:$D$1099,2,FALSE))&gt;=SEGUIMIENTO!X77,1,0),2)</f>
        <v>0</v>
      </c>
      <c r="AB77" s="150">
        <f>IFERROR(VALUE(LEFT(#REF!,1)),0)</f>
        <v>0</v>
      </c>
      <c r="AC77" s="149" t="s">
        <v>1601</v>
      </c>
      <c r="AD77" s="129"/>
      <c r="AE77" s="129"/>
      <c r="AF77" s="129"/>
      <c r="AG77"/>
      <c r="AH77" s="139"/>
      <c r="AI77" s="255" t="str">
        <f t="shared" si="21"/>
        <v>Jefe del Departamento de Fomento y Apoyo a la Investigación</v>
      </c>
      <c r="AJ77" s="139" t="str">
        <f t="shared" si="15"/>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AK77" s="139">
        <f t="shared" ca="1" si="22"/>
        <v>1</v>
      </c>
      <c r="AL77" s="139" t="str">
        <f t="shared" si="16"/>
        <v>L2 - Investigación y Redes de conocimiento para el desarrollo de la sociedad</v>
      </c>
      <c r="AM77" s="139" t="str">
        <f t="shared" si="17"/>
        <v xml:space="preserve">M2 - Investigación y desarrollo científico. </v>
      </c>
      <c r="AN77" s="20" t="str">
        <f t="shared" si="18"/>
        <v>P1 - Desarrollo de la investigación básica y aplicada con impacto en  aspectos sociales, políticos, culturales, económicos y/o tecnológicos en los contextos regional, nacional e internacional</v>
      </c>
      <c r="AO77" s="20" t="str">
        <f t="shared" si="19"/>
        <v>Vinculación de estudiantes a semilleros de investigación</v>
      </c>
      <c r="AP77" s="20" t="str">
        <f t="shared" si="20"/>
        <v xml:space="preserve">N° de estudiantes articulados a semilleros de investigación </v>
      </c>
      <c r="AQ77" s="88" t="str">
        <f ca="1">IF(S77=Lists!$S$6,"CUMPLIMIENTO",IF($Q77=Lists!$R$3,TEXT(Y77,"00,00%")&amp;" / "&amp;TEXT(FORMULACIÓN!Y77,"00,00%"),IF(Y77=0,0,TEXT(Y77,"##.###")&amp;" / "&amp;TEXT(FORMULACIÓN!Y77,"##.###"))))</f>
        <v>3.874 / 4.000</v>
      </c>
      <c r="AR77" s="133">
        <f ca="1">VALUE(IFERROR(IF(S77=Lists!$S$6,SEGUIMIENTO!Y77,IF((Y77/FORMULACIÓN!Y77)&lt;&gt;0,Y77/FORMULACIÓN!Y77,0)),0))</f>
        <v>0.96850000000000003</v>
      </c>
      <c r="AS77" s="89">
        <f t="shared" ca="1" si="23"/>
        <v>9.6850000000000006E-2</v>
      </c>
      <c r="AT77" s="89">
        <f t="shared" ca="1" si="24"/>
        <v>2.6149500000000003E-2</v>
      </c>
      <c r="AU77" s="89">
        <f t="shared" ca="1" si="25"/>
        <v>5.2299000000000009E-3</v>
      </c>
      <c r="AV77" s="20" t="str">
        <f t="shared" si="14"/>
        <v xml:space="preserve">LOGROS
Arquitectura: 193
Bellas Artes: 305
Ciencias Básicas: 590
Ciencias Económicas: 360
Ciencias Humanas: 331
Ciencias Jurídicas: 157
Educación: 963
Ingeniería: 772
Ciencias de la Salud: 118
Química y Farmacia: 85
LÍMITES
OBSERVACIÓN
ACCIONES DE FORTALECIMIENTO
</v>
      </c>
      <c r="AW77" s="139"/>
      <c r="CG77" s="140"/>
    </row>
    <row r="78" spans="1:85" s="135" customFormat="1" ht="67.5" hidden="1" customHeight="1">
      <c r="A78" s="20">
        <f>IF(FORMULACIÓN!A78="","",FORMULACIÓN!A78)</f>
        <v>69</v>
      </c>
      <c r="B78" s="20">
        <f>IF(FORMULACIÓN!B78="","",FORMULACIÓN!B78)</f>
        <v>2026</v>
      </c>
      <c r="C78" s="20" t="str">
        <f>IF(FORMULACIÓN!C78="","",FORMULACIÓN!C78)</f>
        <v>L2 - Investigación y Redes de conocimiento para el desarrollo de la sociedad</v>
      </c>
      <c r="D78" s="20" t="str">
        <f>IF(FORMULACIÓN!D78="","",FORMULACIÓN!D78)</f>
        <v>Fortalecer y consolidar los procesos de investigación, creación e innovación al servicio del progreso científico, tecnológico, ambiental, cultural, social y humano, en el contexto regional, nacional e internacional.</v>
      </c>
      <c r="E78" s="20" t="str">
        <f>IF(FORMULACIÓN!E78="","",FORMULACIÓN!E78)</f>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F78" s="20" t="str">
        <f>IF(FORMULACIÓN!F78="","",FORMULACIÓN!F78)</f>
        <v xml:space="preserve">M2 - Investigación y desarrollo científico. </v>
      </c>
      <c r="G78" s="20" t="str">
        <f>IF(FORMULACIÓN!G78="","",FORMULACIÓN!G78)</f>
        <v>Garantizar la formación académica integral a través de las competencias investigativas</v>
      </c>
      <c r="H78" s="20" t="str">
        <f>IF(FORMULACIÓN!H78="","",FORMULACIÓN!H78)</f>
        <v>P1 - Desarrollo de la investigación básica y aplicada con impacto en  aspectos sociales, políticos, culturales, económicos y/o tecnológicos en los contextos regional, nacional e internacional</v>
      </c>
      <c r="I78" s="88">
        <f>IF(FORMULACIÓN!I78="","",FORMULACIÓN!I78)</f>
        <v>0.27</v>
      </c>
      <c r="J78" s="20" t="str">
        <f>IF(FORMULACIÓN!J78="","",FORMULACIÓN!J78)</f>
        <v>Fomentar la vinculación de estudiantes a los semilleros de investigación</v>
      </c>
      <c r="K78" s="88">
        <f>IF(FORMULACIÓN!K78="","",FORMULACIÓN!K78)</f>
        <v>0.1</v>
      </c>
      <c r="L78" s="88" t="str">
        <f>IF(FORMULACIÓN!L78="","",FORMULACIÓN!L78)</f>
        <v>Jefe del Departamento de Fomento y Apoyo a la Investigación</v>
      </c>
      <c r="M78" s="210" t="str">
        <f>FORMULACIÓN!M78</f>
        <v>PA</v>
      </c>
      <c r="N78" s="20" t="str">
        <f>IF(FORMULACIÓN!O78="","",FORMULACIÓN!O78)</f>
        <v xml:space="preserve">Vinculación de estudiantes de posgrados a grupos de investigación </v>
      </c>
      <c r="O78" s="20" t="str">
        <f>IF(FORMULACIÓN!P78="","",FORMULACIÓN!P78)</f>
        <v>N° de estudiantes de posgrado articulados a grupos de  investigación</v>
      </c>
      <c r="P78" s="20" t="str">
        <f>IF(FORMULACIÓN!Q78="","",FORMULACIÓN!Q78)</f>
        <v>Semestral</v>
      </c>
      <c r="Q78" s="20" t="str">
        <f>IF(FORMULACIÓN!R78="","",FORMULACIÓN!R78)</f>
        <v>Unidad</v>
      </c>
      <c r="R78" s="20" t="str">
        <f>IF(FORMULACIÓN!S78="","",FORMULACIÓN!S78)</f>
        <v>Aplica promedio tambien para las facultades</v>
      </c>
      <c r="S78" s="20" t="str">
        <f>IF(FORMULACIÓN!T78="","",FORMULACIÓN!T78)</f>
        <v>Promedio</v>
      </c>
      <c r="T78" s="179" t="str">
        <f ca="1">FORMULACIÓN!Y78</f>
        <v>43</v>
      </c>
      <c r="U78" s="20">
        <f>IF(FORMULACIÓN!U78="","",FORMULACIÓN!U78)</f>
        <v>35</v>
      </c>
      <c r="V78" s="21">
        <v>74</v>
      </c>
      <c r="W78" s="21"/>
      <c r="X78" s="21">
        <f ca="1">IFERROR(IF($S78=Lists!$S$2,SUM(SEGUIMIENTO!U78:W78),IF(SEGUIMIENTO!$S78=Lists!$S$3,SUM(SEGUIMIENTO!V78:W78),IF(SEGUIMIENTO!$S78=Lists!$S$4,AVERAGE(SEGUIMIENTO!V78:W78),IF(SEGUIMIENTO!$S78=Lists!$S$5,OFFSET(U78,0,COUNTA(V78:W78)),IF(SEGUIMIENTO!$S78=Lists!$S$6,COUNTIF(V78:W78,"&lt;"&amp;FORMULACIÓN!Y78)/COUNT(SEGUIMIENTO!V78:W78),""))))),"")</f>
        <v>74</v>
      </c>
      <c r="Y78" s="176" t="str">
        <f ca="1">IF($Q78=Lists!$R$3,TEXT(SEGUIMIENTO!X78,"00,00%"),IF(SEGUIMIENTO!X78=0,0,TEXT(SEGUIMIENTO!X78,"##.###")))</f>
        <v>74</v>
      </c>
      <c r="Z78" s="179">
        <f>IF(FORMULACIÓN!N78="X",VLOOKUP(A78,Lists!$C$100:$D$1099,2,FALSE),"")</f>
        <v>0</v>
      </c>
      <c r="AA78" s="181">
        <f ca="1">IF(FORMULACIÓN!N78="X",IF(VALUE(VLOOKUP(A78,Lists!$C$100:$D$1099,2,FALSE))&gt;=SEGUIMIENTO!X78,1,0),2)</f>
        <v>0</v>
      </c>
      <c r="AB78" s="150">
        <f>IFERROR(VALUE(LEFT(#REF!,1)),0)</f>
        <v>0</v>
      </c>
      <c r="AC78" s="149" t="s">
        <v>1602</v>
      </c>
      <c r="AD78" s="129"/>
      <c r="AE78" s="129"/>
      <c r="AF78" s="129"/>
      <c r="AG78"/>
      <c r="AH78" s="139"/>
      <c r="AI78" s="255" t="str">
        <f t="shared" si="21"/>
        <v>Jefe del Departamento de Fomento y Apoyo a la Investigación</v>
      </c>
      <c r="AJ78" s="139" t="str">
        <f t="shared" si="15"/>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AK78" s="139">
        <f t="shared" ca="1" si="22"/>
        <v>1</v>
      </c>
      <c r="AL78" s="139" t="str">
        <f t="shared" si="16"/>
        <v>L2 - Investigación y Redes de conocimiento para el desarrollo de la sociedad</v>
      </c>
      <c r="AM78" s="139" t="str">
        <f t="shared" si="17"/>
        <v xml:space="preserve">M2 - Investigación y desarrollo científico. </v>
      </c>
      <c r="AN78" s="20" t="str">
        <f t="shared" si="18"/>
        <v>P1 - Desarrollo de la investigación básica y aplicada con impacto en  aspectos sociales, políticos, culturales, económicos y/o tecnológicos en los contextos regional, nacional e internacional</v>
      </c>
      <c r="AO78" s="20" t="str">
        <f t="shared" si="19"/>
        <v xml:space="preserve">Vinculación de estudiantes de posgrados a grupos de investigación </v>
      </c>
      <c r="AP78" s="20" t="str">
        <f t="shared" si="20"/>
        <v>N° de estudiantes de posgrado articulados a grupos de  investigación</v>
      </c>
      <c r="AQ78" s="88" t="str">
        <f ca="1">IF(S78=Lists!$S$6,"CUMPLIMIENTO",IF($Q78=Lists!$R$3,TEXT(Y78,"00,00%")&amp;" / "&amp;TEXT(FORMULACIÓN!Y78,"00,00%"),IF(Y78=0,0,TEXT(Y78,"##.###")&amp;" / "&amp;TEXT(FORMULACIÓN!Y78,"##.###"))))</f>
        <v>74 / 43</v>
      </c>
      <c r="AR78" s="133">
        <f ca="1">VALUE(IFERROR(IF(S78=Lists!$S$6,SEGUIMIENTO!Y78,IF((Y78/FORMULACIÓN!Y78)&lt;&gt;0,Y78/FORMULACIÓN!Y78,0)),0))</f>
        <v>1.7209302325581395</v>
      </c>
      <c r="AS78" s="89">
        <f t="shared" ca="1" si="23"/>
        <v>0.1</v>
      </c>
      <c r="AT78" s="89">
        <f t="shared" ca="1" si="24"/>
        <v>2.7000000000000003E-2</v>
      </c>
      <c r="AU78" s="89">
        <f t="shared" ca="1" si="25"/>
        <v>5.4000000000000012E-3</v>
      </c>
      <c r="AV78" s="20" t="str">
        <f t="shared" si="14"/>
        <v xml:space="preserve">LOGROS
Arquitectura: 2
Bellas Artes: 0
Ciencias Básicas: 56
Ciencias Económicas: 0
Ciencias Humanas: 4
Ciencias Jurídicas: 0
Educación: 0
Ingeniería: 9
Ciencias de la Salud: 3
Química y Farmacia: 0
LÍMITES
OBSERVACIÓN
ACCIONES DE FORTALECIMIENTO
</v>
      </c>
      <c r="AW78" s="139"/>
      <c r="CG78" s="140"/>
    </row>
    <row r="79" spans="1:85" s="135" customFormat="1" ht="67.5" hidden="1" customHeight="1">
      <c r="A79" s="20">
        <f>IF(FORMULACIÓN!A79="","",FORMULACIÓN!A79)</f>
        <v>70</v>
      </c>
      <c r="B79" s="20">
        <f>IF(FORMULACIÓN!B79="","",FORMULACIÓN!B79)</f>
        <v>2026</v>
      </c>
      <c r="C79" s="20" t="str">
        <f>IF(FORMULACIÓN!C79="","",FORMULACIÓN!C79)</f>
        <v>L2 - Investigación y Redes de conocimiento para el desarrollo de la sociedad</v>
      </c>
      <c r="D79" s="20" t="str">
        <f>IF(FORMULACIÓN!D79="","",FORMULACIÓN!D79)</f>
        <v>Fortalecer y consolidar los procesos de investigación, creación e innovación al servicio del progreso científico, tecnológico, ambiental, cultural, social y humano, en el contexto regional, nacional e internacional.</v>
      </c>
      <c r="E79" s="20" t="str">
        <f>IF(FORMULACIÓN!E79="","",FORMULACIÓN!E79)</f>
        <v xml:space="preserve">3. Gestionar relaciones estratégicas con otras instituciones para el desarrollo de actividades investigativas financiadas de carácter nacional e internacional. </v>
      </c>
      <c r="F79" s="20" t="str">
        <f>IF(FORMULACIÓN!F79="","",FORMULACIÓN!F79)</f>
        <v xml:space="preserve">M2 - Investigación y desarrollo científico. </v>
      </c>
      <c r="G79" s="20" t="str">
        <f>IF(FORMULACIÓN!G79="","",FORMULACIÓN!G79)</f>
        <v>Garantizar la formación académica integral a través de las competencias investigativas</v>
      </c>
      <c r="H79" s="20" t="str">
        <f>IF(FORMULACIÓN!H79="","",FORMULACIÓN!H79)</f>
        <v>P1 - Desarrollo de la investigación básica y aplicada con impacto en  aspectos sociales, políticos, culturales, económicos y/o tecnológicos en los contextos regional, nacional e internacional</v>
      </c>
      <c r="I79" s="88">
        <f>IF(FORMULACIÓN!I79="","",FORMULACIÓN!I79)</f>
        <v>0.27</v>
      </c>
      <c r="J79" s="20" t="str">
        <f>IF(FORMULACIÓN!J79="","",FORMULACIÓN!J79)</f>
        <v>Apoyar a los jóvenes investigadores en su formación postgradual</v>
      </c>
      <c r="K79" s="88">
        <f>IF(FORMULACIÓN!K79="","",FORMULACIÓN!K79)</f>
        <v>0.1</v>
      </c>
      <c r="L79" s="88" t="str">
        <f>IF(FORMULACIÓN!L79="","",FORMULACIÓN!L79)</f>
        <v>Jefe del Departamento de Fomento y Apoyo a la Investigación</v>
      </c>
      <c r="M79" s="210" t="str">
        <f>FORMULACIÓN!M79</f>
        <v>PA</v>
      </c>
      <c r="N79" s="20" t="str">
        <f>IF(FORMULACIÓN!O79="","",FORMULACIÓN!O79)</f>
        <v>Jóvenes investigadores apoyados  para su formación (becas pasantía- convocatorias externas (Minciencias)</v>
      </c>
      <c r="O79" s="20" t="str">
        <f>IF(FORMULACIÓN!P79="","",FORMULACIÓN!P79)</f>
        <v>N° de Jóvenes investigadores financiados</v>
      </c>
      <c r="P79" s="20" t="str">
        <f>IF(FORMULACIÓN!Q79="","",FORMULACIÓN!Q79)</f>
        <v>Anual</v>
      </c>
      <c r="Q79" s="20" t="str">
        <f>IF(FORMULACIÓN!R79="","",FORMULACIÓN!R79)</f>
        <v>Unidad</v>
      </c>
      <c r="R79" s="20" t="str">
        <f>IF(FORMULACIÓN!S79="","",FORMULACIÓN!S79)</f>
        <v/>
      </c>
      <c r="S79" s="20" t="str">
        <f>IF(FORMULACIÓN!T79="","",FORMULACIÓN!T79)</f>
        <v>Nuevo gestionado durante la vigencia</v>
      </c>
      <c r="T79" s="179" t="str">
        <f ca="1">FORMULACIÓN!Y79</f>
        <v>10</v>
      </c>
      <c r="U79" s="20">
        <f>IF(FORMULACIÓN!U79="","",FORMULACIÓN!U79)</f>
        <v>30</v>
      </c>
      <c r="V79" s="21">
        <v>0</v>
      </c>
      <c r="W79" s="21"/>
      <c r="X79" s="21">
        <f ca="1">IFERROR(IF($S79=Lists!$S$2,SUM(SEGUIMIENTO!U79:W79),IF(SEGUIMIENTO!$S79=Lists!$S$3,SUM(SEGUIMIENTO!V79:W79),IF(SEGUIMIENTO!$S79=Lists!$S$4,AVERAGE(SEGUIMIENTO!V79:W79),IF(SEGUIMIENTO!$S79=Lists!$S$5,OFFSET(U79,0,COUNTA(V79:W79)),IF(SEGUIMIENTO!$S79=Lists!$S$6,COUNTIF(V79:W79,"&lt;"&amp;FORMULACIÓN!Y79)/COUNT(SEGUIMIENTO!V79:W79),""))))),"")</f>
        <v>0</v>
      </c>
      <c r="Y79" s="176">
        <f ca="1">IF($Q79=Lists!$R$3,TEXT(SEGUIMIENTO!X79,"00,00%"),IF(SEGUIMIENTO!X79=0,0,TEXT(SEGUIMIENTO!X79,"##.###")))</f>
        <v>0</v>
      </c>
      <c r="Z79" s="179" t="str">
        <f>IF(FORMULACIÓN!N79="X",VLOOKUP(A79,Lists!$C$100:$D$1099,2,FALSE),"")</f>
        <v/>
      </c>
      <c r="AA79" s="181">
        <f>IF(FORMULACIÓN!N79="X",IF(VALUE(VLOOKUP(A79,Lists!$C$100:$D$1099,2,FALSE))&gt;=SEGUIMIENTO!X79,1,0),2)</f>
        <v>2</v>
      </c>
      <c r="AB79" s="150">
        <f>IFERROR(VALUE(LEFT(#REF!,1)),0)</f>
        <v>0</v>
      </c>
      <c r="AC79" s="149"/>
      <c r="AD79" s="129"/>
      <c r="AE79" s="129"/>
      <c r="AF79" s="129"/>
      <c r="AG79"/>
      <c r="AH79" s="139"/>
      <c r="AI79" s="255" t="str">
        <f t="shared" si="21"/>
        <v>Jefe del Departamento de Fomento y Apoyo a la Investigación</v>
      </c>
      <c r="AJ79" s="139" t="str">
        <f t="shared" si="15"/>
        <v xml:space="preserve">3. Gestionar relaciones estratégicas con otras instituciones para el desarrollo de actividades investigativas financiadas de carácter nacional e internacional. </v>
      </c>
      <c r="AK79" s="139">
        <f t="shared" ca="1" si="22"/>
        <v>0</v>
      </c>
      <c r="AL79" s="139" t="str">
        <f t="shared" si="16"/>
        <v>L2 - Investigación y Redes de conocimiento para el desarrollo de la sociedad</v>
      </c>
      <c r="AM79" s="139" t="str">
        <f t="shared" si="17"/>
        <v xml:space="preserve">M2 - Investigación y desarrollo científico. </v>
      </c>
      <c r="AN79" s="20" t="str">
        <f t="shared" si="18"/>
        <v>P1 - Desarrollo de la investigación básica y aplicada con impacto en  aspectos sociales, políticos, culturales, económicos y/o tecnológicos en los contextos regional, nacional e internacional</v>
      </c>
      <c r="AO79" s="20" t="str">
        <f t="shared" si="19"/>
        <v>Jóvenes investigadores apoyados  para su formación (becas pasantía- convocatorias externas (Minciencias)</v>
      </c>
      <c r="AP79" s="20" t="str">
        <f t="shared" si="20"/>
        <v>N° de Jóvenes investigadores financiados</v>
      </c>
      <c r="AQ79" s="88">
        <f ca="1">IF(S79=Lists!$S$6,"CUMPLIMIENTO",IF($Q79=Lists!$R$3,TEXT(Y79,"00,00%")&amp;" / "&amp;TEXT(FORMULACIÓN!Y79,"00,00%"),IF(Y79=0,0,TEXT(Y79,"##.###")&amp;" / "&amp;TEXT(FORMULACIÓN!Y79,"##.###"))))</f>
        <v>0</v>
      </c>
      <c r="AR79" s="133">
        <f ca="1">VALUE(IFERROR(IF(S79=Lists!$S$6,SEGUIMIENTO!Y79,IF((Y79/FORMULACIÓN!Y79)&lt;&gt;0,Y79/FORMULACIÓN!Y79,0)),0))</f>
        <v>0</v>
      </c>
      <c r="AS79" s="89">
        <f t="shared" ca="1" si="23"/>
        <v>0</v>
      </c>
      <c r="AT79" s="89">
        <f t="shared" ca="1" si="24"/>
        <v>0</v>
      </c>
      <c r="AU79" s="89">
        <f t="shared" ca="1" si="25"/>
        <v>0</v>
      </c>
      <c r="AV79" s="20" t="str">
        <f t="shared" si="14"/>
        <v xml:space="preserve">LOGROS
LÍMITES
OBSERVACIÓN
ACCIONES DE FORTALECIMIENTO
</v>
      </c>
      <c r="AW79" s="139"/>
      <c r="CG79" s="140"/>
    </row>
    <row r="80" spans="1:85" s="135" customFormat="1" ht="67.5" hidden="1" customHeight="1">
      <c r="A80" s="20">
        <f>IF(FORMULACIÓN!A80="","",FORMULACIÓN!A80)</f>
        <v>71</v>
      </c>
      <c r="B80" s="20">
        <f>IF(FORMULACIÓN!B80="","",FORMULACIÓN!B80)</f>
        <v>2026</v>
      </c>
      <c r="C80" s="20" t="str">
        <f>IF(FORMULACIÓN!C80="","",FORMULACIÓN!C80)</f>
        <v>L2 - Investigación y Redes de conocimiento para el desarrollo de la sociedad</v>
      </c>
      <c r="D80" s="20" t="str">
        <f>IF(FORMULACIÓN!D80="","",FORMULACIÓN!D80)</f>
        <v>Fortalecer y consolidar los procesos de investigación, creación e innovación al servicio del progreso científico, tecnológico, ambiental, cultural, social y humano, en el contexto regional, nacional e internacional.</v>
      </c>
      <c r="E80" s="20" t="str">
        <f>IF(FORMULACIÓN!E80="","",FORMULACIÓN!E80)</f>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F80" s="20" t="str">
        <f>IF(FORMULACIÓN!F80="","",FORMULACIÓN!F80)</f>
        <v xml:space="preserve">M2 - Investigación y desarrollo científico. </v>
      </c>
      <c r="G80" s="20" t="str">
        <f>IF(FORMULACIÓN!G80="","",FORMULACIÓN!G80)</f>
        <v>Fortalecer la articulación con redes académicas y científicas para la investigación y la producción académica, impulsando la movilidad saliente internacional con 350 docentes y la nacional con 300 docentes, asimismo la movilidad de estudiantes vinculados a semilleros en 1.300 a nivel nacional y 100 a nivel internacional.</v>
      </c>
      <c r="H80" s="20" t="str">
        <f>IF(FORMULACIÓN!H80="","",FORMULACIÓN!H80)</f>
        <v>P2 - Movilidad docente para el fortalecimiento de la investigación</v>
      </c>
      <c r="I80" s="88">
        <f>IF(FORMULACIÓN!I80="","",FORMULACIÓN!I80)</f>
        <v>0.08</v>
      </c>
      <c r="J80" s="20" t="str">
        <f>IF(FORMULACIÓN!J80="","",FORMULACIÓN!J80)</f>
        <v>Incentivar la movilidad saliente de docentes investigadores</v>
      </c>
      <c r="K80" s="88">
        <f>IF(FORMULACIÓN!K80="","",FORMULACIÓN!K80)</f>
        <v>0.5</v>
      </c>
      <c r="L80" s="88" t="str">
        <f>IF(FORMULACIÓN!L80="","",FORMULACIÓN!L80)</f>
        <v>Jefe del Departamento de Fomento y Apoyo a la Investigación</v>
      </c>
      <c r="M80" s="210" t="str">
        <f>FORMULACIÓN!M80</f>
        <v>PDI</v>
      </c>
      <c r="N80" s="20" t="str">
        <f>IF(FORMULACIÓN!O80="","",FORMULACIÓN!O80)</f>
        <v>Movilidad saliente nacional e internacional de docentes investigadores</v>
      </c>
      <c r="O80" s="20" t="str">
        <f>IF(FORMULACIÓN!P80="","",FORMULACIÓN!P80)</f>
        <v xml:space="preserve">N° de docentes investigadores que realizan movilidad saliente a nivel nacional </v>
      </c>
      <c r="P80" s="20" t="str">
        <f>IF(FORMULACIÓN!Q80="","",FORMULACIÓN!Q80)</f>
        <v>Anual</v>
      </c>
      <c r="Q80" s="20" t="str">
        <f>IF(FORMULACIÓN!R80="","",FORMULACIÓN!R80)</f>
        <v>Unidad</v>
      </c>
      <c r="R80" s="20" t="str">
        <f>IF(FORMULACIÓN!S80="","",FORMULACIÓN!S80)</f>
        <v xml:space="preserve">La movilidad se puede contar a partir desde el punto que se le da el aval a la persona que va a realizar este proceso. </v>
      </c>
      <c r="S80" s="20" t="str">
        <f>IF(FORMULACIÓN!T80="","",FORMULACIÓN!T80)</f>
        <v>Nuevo gestionado durante la vigencia</v>
      </c>
      <c r="T80" s="179" t="str">
        <f ca="1">FORMULACIÓN!Y80</f>
        <v>63</v>
      </c>
      <c r="U80" s="279">
        <f>IF(FORMULACIÓN!U80="","",FORMULACIÓN!U80)</f>
        <v>51</v>
      </c>
      <c r="V80" s="21">
        <v>9</v>
      </c>
      <c r="W80" s="21"/>
      <c r="X80" s="21">
        <f ca="1">IFERROR(IF($S80=Lists!$S$2,SUM(SEGUIMIENTO!U80:W80),IF(SEGUIMIENTO!$S80=Lists!$S$3,SUM(SEGUIMIENTO!V80:W80),IF(SEGUIMIENTO!$S80=Lists!$S$4,AVERAGE(SEGUIMIENTO!V80:W80),IF(SEGUIMIENTO!$S80=Lists!$S$5,OFFSET(U80,0,COUNTA(V80:W80)),IF(SEGUIMIENTO!$S80=Lists!$S$6,COUNTIF(V80:W80,"&lt;"&amp;FORMULACIÓN!Y80)/COUNT(SEGUIMIENTO!V80:W80),""))))),"")</f>
        <v>9</v>
      </c>
      <c r="Y80" s="176" t="str">
        <f ca="1">IF($Q80=Lists!$R$3,TEXT(SEGUIMIENTO!X80,"00,00%"),IF(SEGUIMIENTO!X80=0,0,TEXT(SEGUIMIENTO!X80,"##.###")))</f>
        <v>9</v>
      </c>
      <c r="Z80" s="179">
        <f>IF(FORMULACIÓN!N80="X",VLOOKUP(A80,Lists!$C$100:$D$1099,2,FALSE),"")</f>
        <v>0</v>
      </c>
      <c r="AA80" s="181">
        <f ca="1">IF(FORMULACIÓN!N80="X",IF(VALUE(VLOOKUP(A80,Lists!$C$100:$D$1099,2,FALSE))&gt;=SEGUIMIENTO!X80,1,0),2)</f>
        <v>0</v>
      </c>
      <c r="AB80" s="150">
        <f>IFERROR(VALUE(LEFT(#REF!,1)),0)</f>
        <v>0</v>
      </c>
      <c r="AC80" s="149" t="s">
        <v>1635</v>
      </c>
      <c r="AD80" s="129"/>
      <c r="AE80" s="129"/>
      <c r="AF80" s="129"/>
      <c r="AG80"/>
      <c r="AH80" s="139"/>
      <c r="AI80" s="255" t="str">
        <f t="shared" si="21"/>
        <v>Jefe del Departamento de Fomento y Apoyo a la Investigación</v>
      </c>
      <c r="AJ80" s="139" t="str">
        <f t="shared" si="15"/>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AK80" s="139">
        <f t="shared" ca="1" si="22"/>
        <v>0</v>
      </c>
      <c r="AL80" s="139" t="str">
        <f t="shared" si="16"/>
        <v>L2 - Investigación y Redes de conocimiento para el desarrollo de la sociedad</v>
      </c>
      <c r="AM80" s="139" t="str">
        <f t="shared" si="17"/>
        <v xml:space="preserve">M2 - Investigación y desarrollo científico. </v>
      </c>
      <c r="AN80" s="20" t="str">
        <f t="shared" si="18"/>
        <v>P2 - Movilidad docente para el fortalecimiento de la investigación</v>
      </c>
      <c r="AO80" s="20" t="str">
        <f t="shared" si="19"/>
        <v>Movilidad saliente nacional e internacional de docentes investigadores</v>
      </c>
      <c r="AP80" s="20" t="str">
        <f t="shared" si="20"/>
        <v xml:space="preserve">N° de docentes investigadores que realizan movilidad saliente a nivel nacional </v>
      </c>
      <c r="AQ80" s="88" t="str">
        <f ca="1">IF(S80=Lists!$S$6,"CUMPLIMIENTO",IF($Q80=Lists!$R$3,TEXT(Y80,"00,00%")&amp;" / "&amp;TEXT(FORMULACIÓN!Y80,"00,00%"),IF(Y80=0,0,TEXT(Y80,"##.###")&amp;" / "&amp;TEXT(FORMULACIÓN!Y80,"##.###"))))</f>
        <v>9 / 63</v>
      </c>
      <c r="AR80" s="133">
        <f ca="1">VALUE(IFERROR(IF(S80=Lists!$S$6,SEGUIMIENTO!Y80,IF((Y80/FORMULACIÓN!Y80)&lt;&gt;0,Y80/FORMULACIÓN!Y80,0)),0))</f>
        <v>0.14285714285714285</v>
      </c>
      <c r="AS80" s="89">
        <f t="shared" ca="1" si="23"/>
        <v>7.1428571428571425E-2</v>
      </c>
      <c r="AT80" s="89">
        <f t="shared" ca="1" si="24"/>
        <v>5.7142857142857143E-3</v>
      </c>
      <c r="AU80" s="89">
        <f t="shared" ca="1" si="25"/>
        <v>1.1428571428571429E-3</v>
      </c>
      <c r="AV80" s="20" t="str">
        <f t="shared" si="14"/>
        <v xml:space="preserve">LOGROS
Arquitectura: 0
Bellas Artes: 2
Ciencias Básicas: 3
Ciencias Económicas: 2
Ciencias Humanas: 0
Ciencias Jurídicas: 1
Educación: 0
Ingeniería: 0
Ciencias de la Salud: 1
Química y Farmacia: 0
LÍMITES
OBSERVACIÓN
ACCIONES DE FORTALECIMIENTO
</v>
      </c>
      <c r="AW80" s="139"/>
      <c r="CG80" s="140"/>
    </row>
    <row r="81" spans="1:85" s="135" customFormat="1" ht="67.5" hidden="1" customHeight="1">
      <c r="A81" s="20">
        <f>IF(FORMULACIÓN!A81="","",FORMULACIÓN!A81)</f>
        <v>72</v>
      </c>
      <c r="B81" s="20">
        <f>IF(FORMULACIÓN!B81="","",FORMULACIÓN!B81)</f>
        <v>2026</v>
      </c>
      <c r="C81" s="20" t="str">
        <f>IF(FORMULACIÓN!C81="","",FORMULACIÓN!C81)</f>
        <v>L2 - Investigación y Redes de conocimiento para el desarrollo de la sociedad</v>
      </c>
      <c r="D81" s="20" t="str">
        <f>IF(FORMULACIÓN!D81="","",FORMULACIÓN!D81)</f>
        <v>Fortalecer y consolidar los procesos de investigación, creación e innovación al servicio del progreso científico, tecnológico, ambiental, cultural, social y humano, en el contexto regional, nacional e internacional.</v>
      </c>
      <c r="E81" s="20" t="str">
        <f>IF(FORMULACIÓN!E81="","",FORMULACIÓN!E81)</f>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F81" s="20" t="str">
        <f>IF(FORMULACIÓN!F81="","",FORMULACIÓN!F81)</f>
        <v xml:space="preserve">M2 - Investigación y desarrollo científico. </v>
      </c>
      <c r="G81" s="20" t="str">
        <f>IF(FORMULACIÓN!G81="","",FORMULACIÓN!G81)</f>
        <v>Fortalecer la articulación con redes académicas y científicas para la investigación y la producción académica, impulsando la movilidad saliente internacional con 350 docentes y la nacional con 300 docentes, asimismo la movilidad de estudiantes vinculados a semilleros en 1.300 a nivel nacional y 100 a nivel internacional.</v>
      </c>
      <c r="H81" s="20" t="str">
        <f>IF(FORMULACIÓN!H81="","",FORMULACIÓN!H81)</f>
        <v>P2 - Movilidad docente para el fortalecimiento de la investigación</v>
      </c>
      <c r="I81" s="88">
        <f>IF(FORMULACIÓN!I81="","",FORMULACIÓN!I81)</f>
        <v>0.08</v>
      </c>
      <c r="J81" s="20" t="str">
        <f>IF(FORMULACIÓN!J81="","",FORMULACIÓN!J81)</f>
        <v>Incentivar la movilidad saliente de docentes investigadores</v>
      </c>
      <c r="K81" s="88">
        <f>IF(FORMULACIÓN!K81="","",FORMULACIÓN!K81)</f>
        <v>0.5</v>
      </c>
      <c r="L81" s="88" t="str">
        <f>IF(FORMULACIÓN!L81="","",FORMULACIÓN!L81)</f>
        <v>Jefe del Departamento de Fomento y Apoyo a la Investigación</v>
      </c>
      <c r="M81" s="210" t="str">
        <f>FORMULACIÓN!M81</f>
        <v>PDI</v>
      </c>
      <c r="N81" s="20" t="str">
        <f>IF(FORMULACIÓN!O81="","",FORMULACIÓN!O81)</f>
        <v>Movilidad saliente nacional e internacional de docentes investigadores</v>
      </c>
      <c r="O81" s="20" t="str">
        <f>IF(FORMULACIÓN!P81="","",FORMULACIÓN!P81)</f>
        <v>N° de docentes investigadores que realizan movilidad saliente a nivel internacional</v>
      </c>
      <c r="P81" s="20" t="str">
        <f>IF(FORMULACIÓN!Q81="","",FORMULACIÓN!Q81)</f>
        <v>Anual</v>
      </c>
      <c r="Q81" s="20" t="str">
        <f>IF(FORMULACIÓN!R81="","",FORMULACIÓN!R81)</f>
        <v>Unidad</v>
      </c>
      <c r="R81" s="20" t="str">
        <f>IF(FORMULACIÓN!S81="","",FORMULACIÓN!S81)</f>
        <v xml:space="preserve">La movilidad se puede contar a partir desde el punto que se le da el aval a la persona que va a realizar este proceso. </v>
      </c>
      <c r="S81" s="20" t="str">
        <f>IF(FORMULACIÓN!T81="","",FORMULACIÓN!T81)</f>
        <v>Nuevo gestionado durante la vigencia</v>
      </c>
      <c r="T81" s="179" t="str">
        <f ca="1">FORMULACIÓN!Y81</f>
        <v>56</v>
      </c>
      <c r="U81" s="20">
        <f>IF(FORMULACIÓN!U81="","",FORMULACIÓN!U81)</f>
        <v>74</v>
      </c>
      <c r="V81" s="21">
        <v>30</v>
      </c>
      <c r="W81" s="21"/>
      <c r="X81" s="21">
        <f ca="1">IFERROR(IF($S81=Lists!$S$2,SUM(SEGUIMIENTO!U81:W81),IF(SEGUIMIENTO!$S81=Lists!$S$3,SUM(SEGUIMIENTO!V81:W81),IF(SEGUIMIENTO!$S81=Lists!$S$4,AVERAGE(SEGUIMIENTO!V81:W81),IF(SEGUIMIENTO!$S81=Lists!$S$5,OFFSET(U81,0,COUNTA(V81:W81)),IF(SEGUIMIENTO!$S81=Lists!$S$6,COUNTIF(V81:W81,"&lt;"&amp;FORMULACIÓN!Y81)/COUNT(SEGUIMIENTO!V81:W81),""))))),"")</f>
        <v>30</v>
      </c>
      <c r="Y81" s="176" t="str">
        <f ca="1">IF($Q81=Lists!$R$3,TEXT(SEGUIMIENTO!X81,"00,00%"),IF(SEGUIMIENTO!X81=0,0,TEXT(SEGUIMIENTO!X81,"##.###")))</f>
        <v>30</v>
      </c>
      <c r="Z81" s="179">
        <f>IF(FORMULACIÓN!N81="X",VLOOKUP(A81,Lists!$C$100:$D$1099,2,FALSE),"")</f>
        <v>0</v>
      </c>
      <c r="AA81" s="181">
        <f ca="1">IF(FORMULACIÓN!N81="X",IF(VALUE(VLOOKUP(A81,Lists!$C$100:$D$1099,2,FALSE))&gt;=SEGUIMIENTO!X81,1,0),2)</f>
        <v>0</v>
      </c>
      <c r="AB81" s="150">
        <f>IFERROR(VALUE(LEFT(#REF!,1)),0)</f>
        <v>0</v>
      </c>
      <c r="AC81" s="149" t="s">
        <v>1636</v>
      </c>
      <c r="AD81" s="129"/>
      <c r="AE81" s="129"/>
      <c r="AF81" s="129"/>
      <c r="AG81"/>
      <c r="AH81" s="139"/>
      <c r="AI81" s="255" t="str">
        <f t="shared" si="21"/>
        <v>Jefe del Departamento de Fomento y Apoyo a la Investigación</v>
      </c>
      <c r="AJ81" s="139" t="str">
        <f t="shared" si="15"/>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AK81" s="139">
        <f t="shared" ca="1" si="22"/>
        <v>0</v>
      </c>
      <c r="AL81" s="139" t="str">
        <f t="shared" si="16"/>
        <v>L2 - Investigación y Redes de conocimiento para el desarrollo de la sociedad</v>
      </c>
      <c r="AM81" s="139" t="str">
        <f t="shared" si="17"/>
        <v xml:space="preserve">M2 - Investigación y desarrollo científico. </v>
      </c>
      <c r="AN81" s="20" t="str">
        <f t="shared" si="18"/>
        <v>P2 - Movilidad docente para el fortalecimiento de la investigación</v>
      </c>
      <c r="AO81" s="20" t="str">
        <f t="shared" si="19"/>
        <v>Movilidad saliente nacional e internacional de docentes investigadores</v>
      </c>
      <c r="AP81" s="20" t="str">
        <f t="shared" si="20"/>
        <v>N° de docentes investigadores que realizan movilidad saliente a nivel internacional</v>
      </c>
      <c r="AQ81" s="88" t="str">
        <f ca="1">IF(S81=Lists!$S$6,"CUMPLIMIENTO",IF($Q81=Lists!$R$3,TEXT(Y81,"00,00%")&amp;" / "&amp;TEXT(FORMULACIÓN!Y81,"00,00%"),IF(Y81=0,0,TEXT(Y81,"##.###")&amp;" / "&amp;TEXT(FORMULACIÓN!Y81,"##.###"))))</f>
        <v>30 / 56</v>
      </c>
      <c r="AR81" s="133">
        <f ca="1">VALUE(IFERROR(IF(S81=Lists!$S$6,SEGUIMIENTO!Y81,IF((Y81/FORMULACIÓN!Y81)&lt;&gt;0,Y81/FORMULACIÓN!Y81,0)),0))</f>
        <v>0.5357142857142857</v>
      </c>
      <c r="AS81" s="89">
        <f t="shared" ca="1" si="23"/>
        <v>0.26785714285714285</v>
      </c>
      <c r="AT81" s="89">
        <f t="shared" ca="1" si="24"/>
        <v>2.1428571428571429E-2</v>
      </c>
      <c r="AU81" s="89">
        <f t="shared" ca="1" si="25"/>
        <v>4.2857142857142859E-3</v>
      </c>
      <c r="AV81" s="20" t="str">
        <f t="shared" si="14"/>
        <v xml:space="preserve">LOGROS
Arquitectura: 0
Bellas Artes: 5
Ciencias Básicas: 2
Ciencias Económicas: 2
Ciencias Humanas: 9
Ciencias Jurídicas: 5
Educación: 4
Ingeniería: 0
Ciencias de la Salud: 2
Química y Farmacia: 1
LÍMITES
OBSERVACIÓN
ACCIONES DE FORTALECIMIENTO
</v>
      </c>
      <c r="AW81" s="139"/>
      <c r="CG81" s="140"/>
    </row>
    <row r="82" spans="1:85" s="135" customFormat="1" ht="67.5" hidden="1" customHeight="1">
      <c r="A82" s="20">
        <f>IF(FORMULACIÓN!A82="","",FORMULACIÓN!A82)</f>
        <v>73</v>
      </c>
      <c r="B82" s="20">
        <f>IF(FORMULACIÓN!B82="","",FORMULACIÓN!B82)</f>
        <v>2026</v>
      </c>
      <c r="C82" s="20" t="str">
        <f>IF(FORMULACIÓN!C82="","",FORMULACIÓN!C82)</f>
        <v>L2 - Investigación y Redes de conocimiento para el desarrollo de la sociedad</v>
      </c>
      <c r="D82" s="20" t="str">
        <f>IF(FORMULACIÓN!D82="","",FORMULACIÓN!D82)</f>
        <v>Fortalecer y consolidar los procesos de investigación, creación e innovación al servicio del progreso científico, tecnológico, ambiental, cultural, social y humano, en el contexto regional, nacional e internacional.</v>
      </c>
      <c r="E82" s="20" t="str">
        <f>IF(FORMULACIÓN!E82="","",FORMULACIÓN!E82)</f>
        <v xml:space="preserve">2. Actualizar y desarrollar la agenda de investigación-innovación-creación institucional, en torno con el contexto y tendencias globales. </v>
      </c>
      <c r="F82" s="20" t="str">
        <f>IF(FORMULACIÓN!F82="","",FORMULACIÓN!F82)</f>
        <v xml:space="preserve">M2 - Investigación y desarrollo científico. </v>
      </c>
      <c r="G82" s="20" t="str">
        <f>IF(FORMULACIÓN!G82="","",FORMULACIÓN!G82)</f>
        <v>Incrementar en al menos 520 los proyectos de investigación aprobados por convocatorias</v>
      </c>
      <c r="H82" s="20" t="str">
        <f>IF(FORMULACIÓN!H82="","",FORMULACIÓN!H82)</f>
        <v>P3 - Articulación con el sector externo para el fortalecimiento de la investigación</v>
      </c>
      <c r="I82" s="88">
        <f>IF(FORMULACIÓN!I82="","",FORMULACIÓN!I82)</f>
        <v>0.06</v>
      </c>
      <c r="J82" s="20" t="str">
        <f>IF(FORMULACIÓN!J82="","",FORMULACIÓN!J82)</f>
        <v>Desarrollar convocatorias internas y financiar   proyectos de investigación.</v>
      </c>
      <c r="K82" s="88">
        <f>IF(FORMULACIÓN!K82="","",FORMULACIÓN!K82)</f>
        <v>0.2</v>
      </c>
      <c r="L82" s="88" t="str">
        <f>IF(FORMULACIÓN!L82="","",FORMULACIÓN!L82)</f>
        <v>Jefe del Departamento de Fomento y Apoyo a la Investigación</v>
      </c>
      <c r="M82" s="210" t="str">
        <f>FORMULACIÓN!M82</f>
        <v>PDI</v>
      </c>
      <c r="N82" s="20" t="str">
        <f>IF(FORMULACIÓN!O82="","",FORMULACIÓN!O82)</f>
        <v>Proyectos de investigación financiados por convocatorias  (tipo de proyecto, valor financiado)</v>
      </c>
      <c r="O82" s="20" t="str">
        <f>IF(FORMULACIÓN!P82="","",FORMULACIÓN!P82)</f>
        <v>N° de proyectos de investigación  aprobados por convocatorias internas</v>
      </c>
      <c r="P82" s="20" t="str">
        <f>IF(FORMULACIÓN!Q82="","",FORMULACIÓN!Q82)</f>
        <v>Anual</v>
      </c>
      <c r="Q82" s="20" t="str">
        <f>IF(FORMULACIÓN!R82="","",FORMULACIÓN!R82)</f>
        <v>Unidad</v>
      </c>
      <c r="R82" s="20" t="str">
        <f>IF(FORMULACIÓN!S82="","",FORMULACIÓN!S82)</f>
        <v/>
      </c>
      <c r="S82" s="20" t="str">
        <f>IF(FORMULACIÓN!T82="","",FORMULACIÓN!T82)</f>
        <v>Nuevo gestionado durante la vigencia</v>
      </c>
      <c r="T82" s="179" t="str">
        <f ca="1">FORMULACIÓN!Y82</f>
        <v>30</v>
      </c>
      <c r="U82" s="279">
        <f>IF(FORMULACIÓN!U82="","",FORMULACIÓN!U82)</f>
        <v>42</v>
      </c>
      <c r="V82" s="21">
        <v>0</v>
      </c>
      <c r="W82" s="21"/>
      <c r="X82" s="21">
        <f ca="1">IFERROR(IF($S82=Lists!$S$2,SUM(SEGUIMIENTO!U82:W82),IF(SEGUIMIENTO!$S82=Lists!$S$3,SUM(SEGUIMIENTO!V82:W82),IF(SEGUIMIENTO!$S82=Lists!$S$4,AVERAGE(SEGUIMIENTO!V82:W82),IF(SEGUIMIENTO!$S82=Lists!$S$5,OFFSET(U82,0,COUNTA(V82:W82)),IF(SEGUIMIENTO!$S82=Lists!$S$6,COUNTIF(V82:W82,"&lt;"&amp;FORMULACIÓN!Y82)/COUNT(SEGUIMIENTO!V82:W82),""))))),"")</f>
        <v>0</v>
      </c>
      <c r="Y82" s="176">
        <f ca="1">IF($Q82=Lists!$R$3,TEXT(SEGUIMIENTO!X82,"00,00%"),IF(SEGUIMIENTO!X82=0,0,TEXT(SEGUIMIENTO!X82,"##.###")))</f>
        <v>0</v>
      </c>
      <c r="Z82" s="179" t="str">
        <f>IF(FORMULACIÓN!N82="X",VLOOKUP(A82,Lists!$C$100:$D$1099,2,FALSE),"")</f>
        <v/>
      </c>
      <c r="AA82" s="181">
        <f>IF(FORMULACIÓN!N82="X",IF(VALUE(VLOOKUP(A82,Lists!$C$100:$D$1099,2,FALSE))&gt;=SEGUIMIENTO!X82,1,0),2)</f>
        <v>2</v>
      </c>
      <c r="AB82" s="150">
        <f>IFERROR(VALUE(LEFT(#REF!,1)),0)</f>
        <v>0</v>
      </c>
      <c r="AC82" s="149"/>
      <c r="AD82" s="129"/>
      <c r="AE82" s="129"/>
      <c r="AF82" s="129"/>
      <c r="AG82"/>
      <c r="AH82" s="139"/>
      <c r="AI82" s="255" t="str">
        <f t="shared" si="21"/>
        <v>Jefe del Departamento de Fomento y Apoyo a la Investigación</v>
      </c>
      <c r="AJ82" s="139" t="str">
        <f t="shared" si="15"/>
        <v xml:space="preserve">2. Actualizar y desarrollar la agenda de investigación-innovación-creación institucional, en torno con el contexto y tendencias globales. </v>
      </c>
      <c r="AK82" s="139">
        <f t="shared" ca="1" si="22"/>
        <v>0</v>
      </c>
      <c r="AL82" s="139" t="str">
        <f t="shared" si="16"/>
        <v>L2 - Investigación y Redes de conocimiento para el desarrollo de la sociedad</v>
      </c>
      <c r="AM82" s="139" t="str">
        <f t="shared" si="17"/>
        <v xml:space="preserve">M2 - Investigación y desarrollo científico. </v>
      </c>
      <c r="AN82" s="20" t="str">
        <f t="shared" si="18"/>
        <v>P3 - Articulación con el sector externo para el fortalecimiento de la investigación</v>
      </c>
      <c r="AO82" s="20" t="str">
        <f t="shared" si="19"/>
        <v>Proyectos de investigación financiados por convocatorias  (tipo de proyecto, valor financiado)</v>
      </c>
      <c r="AP82" s="20" t="str">
        <f t="shared" si="20"/>
        <v>N° de proyectos de investigación  aprobados por convocatorias internas</v>
      </c>
      <c r="AQ82" s="88">
        <f ca="1">IF(S82=Lists!$S$6,"CUMPLIMIENTO",IF($Q82=Lists!$R$3,TEXT(Y82,"00,00%")&amp;" / "&amp;TEXT(FORMULACIÓN!Y82,"00,00%"),IF(Y82=0,0,TEXT(Y82,"##.###")&amp;" / "&amp;TEXT(FORMULACIÓN!Y82,"##.###"))))</f>
        <v>0</v>
      </c>
      <c r="AR82" s="133">
        <f ca="1">VALUE(IFERROR(IF(S82=Lists!$S$6,SEGUIMIENTO!Y82,IF((Y82/FORMULACIÓN!Y82)&lt;&gt;0,Y82/FORMULACIÓN!Y82,0)),0))</f>
        <v>0</v>
      </c>
      <c r="AS82" s="89">
        <f t="shared" ca="1" si="23"/>
        <v>0</v>
      </c>
      <c r="AT82" s="89">
        <f t="shared" ca="1" si="24"/>
        <v>0</v>
      </c>
      <c r="AU82" s="89">
        <f t="shared" ca="1" si="25"/>
        <v>0</v>
      </c>
      <c r="AV82" s="20" t="str">
        <f t="shared" si="14"/>
        <v xml:space="preserve">LOGROS
LÍMITES
OBSERVACIÓN
ACCIONES DE FORTALECIMIENTO
</v>
      </c>
      <c r="AW82" s="139"/>
      <c r="CG82" s="140"/>
    </row>
    <row r="83" spans="1:85" s="135" customFormat="1" ht="67.5" hidden="1" customHeight="1">
      <c r="A83" s="20">
        <f>IF(FORMULACIÓN!A83="","",FORMULACIÓN!A83)</f>
        <v>74</v>
      </c>
      <c r="B83" s="20">
        <f>IF(FORMULACIÓN!B83="","",FORMULACIÓN!B83)</f>
        <v>2026</v>
      </c>
      <c r="C83" s="20" t="str">
        <f>IF(FORMULACIÓN!C83="","",FORMULACIÓN!C83)</f>
        <v>L2 - Investigación y Redes de conocimiento para el desarrollo de la sociedad</v>
      </c>
      <c r="D83" s="20" t="str">
        <f>IF(FORMULACIÓN!D83="","",FORMULACIÓN!D83)</f>
        <v>Fortalecer y consolidar los procesos de investigación, creación e innovación al servicio del progreso científico, tecnológico, ambiental, cultural, social y humano, en el contexto regional, nacional e internacional.</v>
      </c>
      <c r="E83" s="20" t="str">
        <f>IF(FORMULACIÓN!E83="","",FORMULACIÓN!E83)</f>
        <v xml:space="preserve">3. Gestionar relaciones estratégicas con otras instituciones para el desarrollo de actividades investigativas financiadas de carácter nacional e internacional. </v>
      </c>
      <c r="F83" s="20" t="str">
        <f>IF(FORMULACIÓN!F83="","",FORMULACIÓN!F83)</f>
        <v xml:space="preserve">M2 - Investigación y desarrollo científico. </v>
      </c>
      <c r="G83" s="20" t="str">
        <f>IF(FORMULACIÓN!G83="","",FORMULACIÓN!G83)</f>
        <v>Incrementar en al menos 520 los proyectos de investigación aprobados por convocatorias</v>
      </c>
      <c r="H83" s="20" t="str">
        <f>IF(FORMULACIÓN!H83="","",FORMULACIÓN!H83)</f>
        <v>P3 - Articulación con el sector externo para el fortalecimiento de la investigación</v>
      </c>
      <c r="I83" s="88">
        <f>IF(FORMULACIÓN!I83="","",FORMULACIÓN!I83)</f>
        <v>0.06</v>
      </c>
      <c r="J83" s="20" t="str">
        <f>IF(FORMULACIÓN!J83="","",FORMULACIÓN!J83)</f>
        <v>Promover la participación en convocatorias externas para lograr financiación de proyectos.</v>
      </c>
      <c r="K83" s="88">
        <f>IF(FORMULACIÓN!K83="","",FORMULACIÓN!K83)</f>
        <v>0.2</v>
      </c>
      <c r="L83" s="88" t="str">
        <f>IF(FORMULACIÓN!L83="","",FORMULACIÓN!L83)</f>
        <v>Jefe del Departamento de Fomento y Apoyo a la Investigación</v>
      </c>
      <c r="M83" s="210" t="str">
        <f>FORMULACIÓN!M83</f>
        <v>PDI</v>
      </c>
      <c r="N83" s="20" t="str">
        <f>IF(FORMULACIÓN!O83="","",FORMULACIÓN!O83)</f>
        <v>Proyectos de investigación financiados por convocatorias  (tipo de proyecto, valor financiado)</v>
      </c>
      <c r="O83" s="20" t="str">
        <f>IF(FORMULACIÓN!P83="","",FORMULACIÓN!P83)</f>
        <v>N° de proyectos de investigación financiados  por convocatorias externas</v>
      </c>
      <c r="P83" s="20" t="str">
        <f>IF(FORMULACIÓN!Q83="","",FORMULACIÓN!Q83)</f>
        <v>Anual</v>
      </c>
      <c r="Q83" s="20" t="str">
        <f>IF(FORMULACIÓN!R83="","",FORMULACIÓN!R83)</f>
        <v>Unidad</v>
      </c>
      <c r="R83" s="20" t="str">
        <f>IF(FORMULACIÓN!S83="","",FORMULACIÓN!S83)</f>
        <v/>
      </c>
      <c r="S83" s="20" t="str">
        <f>IF(FORMULACIÓN!T83="","",FORMULACIÓN!T83)</f>
        <v>Nuevo gestionado durante la vigencia</v>
      </c>
      <c r="T83" s="179" t="str">
        <f ca="1">FORMULACIÓN!Y83</f>
        <v>7</v>
      </c>
      <c r="U83" s="20">
        <f>IF(FORMULACIÓN!U83="","",FORMULACIÓN!U83)</f>
        <v>20</v>
      </c>
      <c r="V83" s="21">
        <v>0</v>
      </c>
      <c r="W83" s="21"/>
      <c r="X83" s="21">
        <f ca="1">IFERROR(IF($S83=Lists!$S$2,SUM(SEGUIMIENTO!U83:W83),IF(SEGUIMIENTO!$S83=Lists!$S$3,SUM(SEGUIMIENTO!V83:W83),IF(SEGUIMIENTO!$S83=Lists!$S$4,AVERAGE(SEGUIMIENTO!V83:W83),IF(SEGUIMIENTO!$S83=Lists!$S$5,OFFSET(U83,0,COUNTA(V83:W83)),IF(SEGUIMIENTO!$S83=Lists!$S$6,COUNTIF(V83:W83,"&lt;"&amp;FORMULACIÓN!Y83)/COUNT(SEGUIMIENTO!V83:W83),""))))),"")</f>
        <v>0</v>
      </c>
      <c r="Y83" s="176">
        <f ca="1">IF($Q83=Lists!$R$3,TEXT(SEGUIMIENTO!X83,"00,00%"),IF(SEGUIMIENTO!X83=0,0,TEXT(SEGUIMIENTO!X83,"##.###")))</f>
        <v>0</v>
      </c>
      <c r="Z83" s="179" t="str">
        <f>IF(FORMULACIÓN!N83="X",VLOOKUP(A83,Lists!$C$100:$D$1099,2,FALSE),"")</f>
        <v/>
      </c>
      <c r="AA83" s="181">
        <f>IF(FORMULACIÓN!N83="X",IF(VALUE(VLOOKUP(A83,Lists!$C$100:$D$1099,2,FALSE))&gt;=SEGUIMIENTO!X83,1,0),2)</f>
        <v>2</v>
      </c>
      <c r="AB83" s="150">
        <f>IFERROR(VALUE(LEFT(#REF!,1)),0)</f>
        <v>0</v>
      </c>
      <c r="AC83" s="149"/>
      <c r="AD83" s="129"/>
      <c r="AE83" s="129"/>
      <c r="AF83" s="129"/>
      <c r="AG83"/>
      <c r="AH83" s="139"/>
      <c r="AI83" s="255" t="str">
        <f t="shared" si="21"/>
        <v>Jefe del Departamento de Fomento y Apoyo a la Investigación</v>
      </c>
      <c r="AJ83" s="139" t="str">
        <f t="shared" si="15"/>
        <v xml:space="preserve">3. Gestionar relaciones estratégicas con otras instituciones para el desarrollo de actividades investigativas financiadas de carácter nacional e internacional. </v>
      </c>
      <c r="AK83" s="139">
        <f t="shared" ca="1" si="22"/>
        <v>0</v>
      </c>
      <c r="AL83" s="139" t="str">
        <f t="shared" si="16"/>
        <v>L2 - Investigación y Redes de conocimiento para el desarrollo de la sociedad</v>
      </c>
      <c r="AM83" s="139" t="str">
        <f t="shared" si="17"/>
        <v xml:space="preserve">M2 - Investigación y desarrollo científico. </v>
      </c>
      <c r="AN83" s="20" t="str">
        <f t="shared" si="18"/>
        <v>P3 - Articulación con el sector externo para el fortalecimiento de la investigación</v>
      </c>
      <c r="AO83" s="20" t="str">
        <f t="shared" si="19"/>
        <v>Proyectos de investigación financiados por convocatorias  (tipo de proyecto, valor financiado)</v>
      </c>
      <c r="AP83" s="20" t="str">
        <f t="shared" si="20"/>
        <v>N° de proyectos de investigación financiados  por convocatorias externas</v>
      </c>
      <c r="AQ83" s="88">
        <f ca="1">IF(S83=Lists!$S$6,"CUMPLIMIENTO",IF($Q83=Lists!$R$3,TEXT(Y83,"00,00%")&amp;" / "&amp;TEXT(FORMULACIÓN!Y83,"00,00%"),IF(Y83=0,0,TEXT(Y83,"##.###")&amp;" / "&amp;TEXT(FORMULACIÓN!Y83,"##.###"))))</f>
        <v>0</v>
      </c>
      <c r="AR83" s="133">
        <f ca="1">VALUE(IFERROR(IF(S83=Lists!$S$6,SEGUIMIENTO!Y83,IF((Y83/FORMULACIÓN!Y83)&lt;&gt;0,Y83/FORMULACIÓN!Y83,0)),0))</f>
        <v>0</v>
      </c>
      <c r="AS83" s="89">
        <f t="shared" ca="1" si="23"/>
        <v>0</v>
      </c>
      <c r="AT83" s="89">
        <f t="shared" ca="1" si="24"/>
        <v>0</v>
      </c>
      <c r="AU83" s="89">
        <f t="shared" ca="1" si="25"/>
        <v>0</v>
      </c>
      <c r="AV83" s="20" t="str">
        <f t="shared" si="14"/>
        <v xml:space="preserve">LOGROS
LÍMITES
OBSERVACIÓN
ACCIONES DE FORTALECIMIENTO
</v>
      </c>
      <c r="AW83" s="139"/>
      <c r="CG83" s="140"/>
    </row>
    <row r="84" spans="1:85" s="135" customFormat="1" ht="67.5" hidden="1" customHeight="1">
      <c r="A84" s="20">
        <f>IF(FORMULACIÓN!A84="","",FORMULACIÓN!A84)</f>
        <v>75</v>
      </c>
      <c r="B84" s="20">
        <f>IF(FORMULACIÓN!B84="","",FORMULACIÓN!B84)</f>
        <v>2026</v>
      </c>
      <c r="C84" s="20" t="str">
        <f>IF(FORMULACIÓN!C84="","",FORMULACIÓN!C84)</f>
        <v>L2 - Investigación y Redes de conocimiento para el desarrollo de la sociedad</v>
      </c>
      <c r="D84" s="20" t="str">
        <f>IF(FORMULACIÓN!D84="","",FORMULACIÓN!D84)</f>
        <v>Fortalecer y consolidar los procesos de investigación, creación e innovación al servicio del progreso científico, tecnológico, ambiental, cultural, social y humano, en el contexto regional, nacional e internacional.</v>
      </c>
      <c r="E84" s="20" t="str">
        <f>IF(FORMULACIÓN!E84="","",FORMULACIÓN!E84)</f>
        <v>6. Fomentar actividades para el desarrollo científico, tecnológico, ambiental, cultural, social y humano con impacto positivo hacia el entorno regional, nacional e internacional.</v>
      </c>
      <c r="F84" s="20" t="str">
        <f>IF(FORMULACIÓN!F84="","",FORMULACIÓN!F84)</f>
        <v xml:space="preserve">M2 - Investigación y desarrollo científico. </v>
      </c>
      <c r="G84" s="20" t="str">
        <f>IF(FORMULACIÓN!G84="","",FORMULACIÓN!G84)</f>
        <v>Afianzar la producción académica investigativa</v>
      </c>
      <c r="H84" s="20" t="str">
        <f>IF(FORMULACIÓN!H84="","",FORMULACIÓN!H84)</f>
        <v>P3 - Articulación con el sector externo para el fortalecimiento de la investigación</v>
      </c>
      <c r="I84" s="88">
        <f>IF(FORMULACIÓN!I84="","",FORMULACIÓN!I84)</f>
        <v>0.06</v>
      </c>
      <c r="J84" s="20" t="str">
        <f>IF(FORMULACIÓN!J84="","",FORMULACIÓN!J84)</f>
        <v>Impulsar la participación en eventos de semilleros</v>
      </c>
      <c r="K84" s="88">
        <f>IF(FORMULACIÓN!K84="","",FORMULACIÓN!K84)</f>
        <v>0.2</v>
      </c>
      <c r="L84" s="88" t="str">
        <f>IF(FORMULACIÓN!L84="","",FORMULACIÓN!L84)</f>
        <v>Jefe del Departamento de Fomento y Apoyo a la Investigación</v>
      </c>
      <c r="M84" s="210" t="str">
        <f>FORMULACIÓN!M84</f>
        <v>PA</v>
      </c>
      <c r="N84" s="20" t="str">
        <f>IF(FORMULACIÓN!O84="","",FORMULACIÓN!O84)</f>
        <v>No. Proyectos presentados en eventos de semilleros de investigación a nivel regional,  nacional e internacional</v>
      </c>
      <c r="O84" s="20" t="str">
        <f>IF(FORMULACIÓN!P84="","",FORMULACIÓN!P84)</f>
        <v>N° de proyectos presentados en eventos de semilleros regionales por año</v>
      </c>
      <c r="P84" s="20" t="str">
        <f>IF(FORMULACIÓN!Q84="","",FORMULACIÓN!Q84)</f>
        <v>Anual</v>
      </c>
      <c r="Q84" s="20" t="str">
        <f>IF(FORMULACIÓN!R84="","",FORMULACIÓN!R84)</f>
        <v>Unidad</v>
      </c>
      <c r="R84" s="20" t="str">
        <f>IF(FORMULACIÓN!S84="","",FORMULACIÓN!S84)</f>
        <v/>
      </c>
      <c r="S84" s="20" t="str">
        <f>IF(FORMULACIÓN!T84="","",FORMULACIÓN!T84)</f>
        <v>Nuevo gestionado durante la vigencia</v>
      </c>
      <c r="T84" s="267" t="str">
        <f ca="1">FORMULACIÓN!Y84</f>
        <v>289</v>
      </c>
      <c r="U84" s="279">
        <f>IF(FORMULACIÓN!U84="","",FORMULACIÓN!U84)</f>
        <v>365</v>
      </c>
      <c r="V84" s="21">
        <v>259</v>
      </c>
      <c r="W84" s="96"/>
      <c r="X84" s="21">
        <f ca="1">IFERROR(IF($S84=Lists!$S$2,SUM(SEGUIMIENTO!U84:W84),IF(SEGUIMIENTO!$S84=Lists!$S$3,SUM(SEGUIMIENTO!V84:W84),IF(SEGUIMIENTO!$S84=Lists!$S$4,AVERAGE(SEGUIMIENTO!V84:W84),IF(SEGUIMIENTO!$S84=Lists!$S$5,OFFSET(U84,0,COUNTA(V84:W84)),IF(SEGUIMIENTO!$S84=Lists!$S$6,COUNTIF(V84:W84,"&lt;"&amp;FORMULACIÓN!Y84)/COUNT(SEGUIMIENTO!V84:W84),""))))),"")</f>
        <v>259</v>
      </c>
      <c r="Y84" s="176" t="str">
        <f ca="1">IF($Q84=Lists!$R$3,TEXT(SEGUIMIENTO!X84,"00,00%"),IF(SEGUIMIENTO!X84=0,0,TEXT(SEGUIMIENTO!X84,"##.###")))</f>
        <v>259</v>
      </c>
      <c r="Z84" s="179">
        <f>IF(FORMULACIÓN!N84="X",VLOOKUP(A84,Lists!$C$100:$D$1099,2,FALSE),"")</f>
        <v>0</v>
      </c>
      <c r="AA84" s="181">
        <f ca="1">IF(FORMULACIÓN!N84="X",IF(VALUE(VLOOKUP(A84,Lists!$C$100:$D$1099,2,FALSE))&gt;=SEGUIMIENTO!X84,1,0),2)</f>
        <v>0</v>
      </c>
      <c r="AB84" s="150">
        <f>IFERROR(VALUE(LEFT(#REF!,1)),0)</f>
        <v>0</v>
      </c>
      <c r="AC84" s="149" t="s">
        <v>1603</v>
      </c>
      <c r="AD84" s="129"/>
      <c r="AE84" s="129"/>
      <c r="AF84" s="129"/>
      <c r="AG84"/>
      <c r="AH84" s="139"/>
      <c r="AI84" s="255" t="str">
        <f t="shared" si="21"/>
        <v>Jefe del Departamento de Fomento y Apoyo a la Investigación</v>
      </c>
      <c r="AJ84" s="139" t="str">
        <f t="shared" si="15"/>
        <v>6. Fomentar actividades para el desarrollo científico, tecnológico, ambiental, cultural, social y humano con impacto positivo hacia el entorno regional, nacional e internacional.</v>
      </c>
      <c r="AK84" s="139">
        <f t="shared" ca="1" si="22"/>
        <v>1</v>
      </c>
      <c r="AL84" s="139" t="str">
        <f t="shared" si="16"/>
        <v>L2 - Investigación y Redes de conocimiento para el desarrollo de la sociedad</v>
      </c>
      <c r="AM84" s="139" t="str">
        <f t="shared" si="17"/>
        <v xml:space="preserve">M2 - Investigación y desarrollo científico. </v>
      </c>
      <c r="AN84" s="20" t="str">
        <f t="shared" si="18"/>
        <v>P3 - Articulación con el sector externo para el fortalecimiento de la investigación</v>
      </c>
      <c r="AO84" s="20" t="str">
        <f t="shared" si="19"/>
        <v>No. Proyectos presentados en eventos de semilleros de investigación a nivel regional,  nacional e internacional</v>
      </c>
      <c r="AP84" s="20" t="str">
        <f t="shared" si="20"/>
        <v>N° de proyectos presentados en eventos de semilleros regionales por año</v>
      </c>
      <c r="AQ84" s="88" t="str">
        <f ca="1">IF(S84=Lists!$S$6,"CUMPLIMIENTO",IF($Q84=Lists!$R$3,TEXT(Y84,"00,00%")&amp;" / "&amp;TEXT(FORMULACIÓN!Y84,"00,00%"),IF(Y84=0,0,TEXT(Y84,"##.###")&amp;" / "&amp;TEXT(FORMULACIÓN!Y84,"##.###"))))</f>
        <v>259 / 289</v>
      </c>
      <c r="AR84" s="133">
        <f ca="1">VALUE(IFERROR(IF(S84=Lists!$S$6,SEGUIMIENTO!Y84,IF((Y84/FORMULACIÓN!Y84)&lt;&gt;0,Y84/FORMULACIÓN!Y84,0)),0))</f>
        <v>0.89619377162629754</v>
      </c>
      <c r="AS84" s="89">
        <f t="shared" ca="1" si="23"/>
        <v>0.17923875432525951</v>
      </c>
      <c r="AT84" s="89">
        <f t="shared" ca="1" si="24"/>
        <v>1.0754325259515571E-2</v>
      </c>
      <c r="AU84" s="89">
        <f t="shared" ca="1" si="25"/>
        <v>2.1508650519031143E-3</v>
      </c>
      <c r="AV84" s="20" t="str">
        <f t="shared" si="14"/>
        <v xml:space="preserve">LOGROS
Arquitectura: 17
Bellas Artes: 12
Ciencias Básicas: 73
Ciencias Económicas: 12
Ciencias Humanas: 10
Ciencias Jurídicas: 0
Educación: 53
Ingeniería: 64
Ciencias de la Salud: 5
Química y Farmacia: 13
LÍMITES
OBSERVACIÓN
ACCIONES DE FORTALECIMIENTO
</v>
      </c>
      <c r="AW84" s="139"/>
      <c r="CG84" s="140"/>
    </row>
    <row r="85" spans="1:85" s="135" customFormat="1" ht="67.5" hidden="1" customHeight="1">
      <c r="A85" s="20">
        <f>IF(FORMULACIÓN!A85="","",FORMULACIÓN!A85)</f>
        <v>76</v>
      </c>
      <c r="B85" s="20">
        <f>IF(FORMULACIÓN!B85="","",FORMULACIÓN!B85)</f>
        <v>2026</v>
      </c>
      <c r="C85" s="20" t="str">
        <f>IF(FORMULACIÓN!C85="","",FORMULACIÓN!C85)</f>
        <v>L2 - Investigación y Redes de conocimiento para el desarrollo de la sociedad</v>
      </c>
      <c r="D85" s="20" t="str">
        <f>IF(FORMULACIÓN!D85="","",FORMULACIÓN!D85)</f>
        <v>Fortalecer y consolidar los procesos de investigación, creación e innovación al servicio del progreso científico, tecnológico, ambiental, cultural, social y humano, en el contexto regional, nacional e internacional.</v>
      </c>
      <c r="E85" s="20" t="str">
        <f>IF(FORMULACIÓN!E85="","",FORMULACIÓN!E85)</f>
        <v>6. Fomentar actividades para el desarrollo científico, tecnológico, ambiental, cultural, social y humano con impacto positivo hacia el entorno regional, nacional e internacional.</v>
      </c>
      <c r="F85" s="20" t="str">
        <f>IF(FORMULACIÓN!F85="","",FORMULACIÓN!F85)</f>
        <v xml:space="preserve">M2 - Investigación y desarrollo científico. </v>
      </c>
      <c r="G85" s="20" t="str">
        <f>IF(FORMULACIÓN!G85="","",FORMULACIÓN!G85)</f>
        <v>Afianzar la producción académica investigativa</v>
      </c>
      <c r="H85" s="20" t="str">
        <f>IF(FORMULACIÓN!H85="","",FORMULACIÓN!H85)</f>
        <v>P3 - Articulación con el sector externo para el fortalecimiento de la investigación</v>
      </c>
      <c r="I85" s="88">
        <f>IF(FORMULACIÓN!I85="","",FORMULACIÓN!I85)</f>
        <v>0.06</v>
      </c>
      <c r="J85" s="20" t="str">
        <f>IF(FORMULACIÓN!J85="","",FORMULACIÓN!J85)</f>
        <v>Impulsar la participación en eventos de semilleros</v>
      </c>
      <c r="K85" s="88">
        <f>IF(FORMULACIÓN!K85="","",FORMULACIÓN!K85)</f>
        <v>0.14000000000000001</v>
      </c>
      <c r="L85" s="88" t="str">
        <f>IF(FORMULACIÓN!L85="","",FORMULACIÓN!L85)</f>
        <v>Jefe del Departamento de Fomento y Apoyo a la Investigación</v>
      </c>
      <c r="M85" s="210" t="str">
        <f>FORMULACIÓN!M85</f>
        <v>PA</v>
      </c>
      <c r="N85" s="20" t="str">
        <f>IF(FORMULACIÓN!O85="","",FORMULACIÓN!O85)</f>
        <v>Proyectos presentados en eventos de semilleros de investigación a nivel regional,  nacional e internacional</v>
      </c>
      <c r="O85" s="20" t="str">
        <f>IF(FORMULACIÓN!P85="","",FORMULACIÓN!P85)</f>
        <v>N° de proyectos presentados en eventos de semilleros nacionales por año</v>
      </c>
      <c r="P85" s="20" t="str">
        <f>IF(FORMULACIÓN!Q85="","",FORMULACIÓN!Q85)</f>
        <v>Anual</v>
      </c>
      <c r="Q85" s="20" t="str">
        <f>IF(FORMULACIÓN!R85="","",FORMULACIÓN!R85)</f>
        <v>Unidad</v>
      </c>
      <c r="R85" s="20" t="str">
        <f>IF(FORMULACIÓN!S85="","",FORMULACIÓN!S85)</f>
        <v/>
      </c>
      <c r="S85" s="20" t="str">
        <f>IF(FORMULACIÓN!T85="","",FORMULACIÓN!T85)</f>
        <v>Nuevo gestionado durante la vigencia</v>
      </c>
      <c r="T85" s="267" t="str">
        <f ca="1">FORMULACIÓN!Y85</f>
        <v>215</v>
      </c>
      <c r="U85" s="279">
        <f>IF(FORMULACIÓN!U85="","",FORMULACIÓN!U85)</f>
        <v>210</v>
      </c>
      <c r="V85" s="21">
        <v>0</v>
      </c>
      <c r="W85" s="96"/>
      <c r="X85" s="21">
        <f ca="1">IFERROR(IF($S85=Lists!$S$2,SUM(SEGUIMIENTO!U85:W85),IF(SEGUIMIENTO!$S85=Lists!$S$3,SUM(SEGUIMIENTO!V85:W85),IF(SEGUIMIENTO!$S85=Lists!$S$4,AVERAGE(SEGUIMIENTO!V85:W85),IF(SEGUIMIENTO!$S85=Lists!$S$5,OFFSET(U85,0,COUNTA(V85:W85)),IF(SEGUIMIENTO!$S85=Lists!$S$6,COUNTIF(V85:W85,"&lt;"&amp;FORMULACIÓN!Y85)/COUNT(SEGUIMIENTO!V85:W85),""))))),"")</f>
        <v>0</v>
      </c>
      <c r="Y85" s="176">
        <f ca="1">IF($Q85=Lists!$R$3,TEXT(SEGUIMIENTO!X85,"00,00%"),IF(SEGUIMIENTO!X85=0,0,TEXT(SEGUIMIENTO!X85,"##.###")))</f>
        <v>0</v>
      </c>
      <c r="Z85" s="179" t="str">
        <f>IF(FORMULACIÓN!N85="X",VLOOKUP(A85,Lists!$C$100:$D$1099,2,FALSE),"")</f>
        <v/>
      </c>
      <c r="AA85" s="181">
        <f>IF(FORMULACIÓN!N85="X",IF(VALUE(VLOOKUP(A85,Lists!$C$100:$D$1099,2,FALSE))&gt;=SEGUIMIENTO!X85,1,0),2)</f>
        <v>2</v>
      </c>
      <c r="AB85" s="150">
        <f>IFERROR(VALUE(LEFT(#REF!,1)),0)</f>
        <v>0</v>
      </c>
      <c r="AC85" s="149"/>
      <c r="AD85" s="129"/>
      <c r="AE85" s="129"/>
      <c r="AF85" s="129"/>
      <c r="AG85"/>
      <c r="AH85" s="139"/>
      <c r="AI85" s="255" t="str">
        <f t="shared" si="21"/>
        <v>Jefe del Departamento de Fomento y Apoyo a la Investigación</v>
      </c>
      <c r="AJ85" s="139" t="str">
        <f t="shared" si="15"/>
        <v>6. Fomentar actividades para el desarrollo científico, tecnológico, ambiental, cultural, social y humano con impacto positivo hacia el entorno regional, nacional e internacional.</v>
      </c>
      <c r="AK85" s="139">
        <f t="shared" ca="1" si="22"/>
        <v>0</v>
      </c>
      <c r="AL85" s="139" t="str">
        <f t="shared" si="16"/>
        <v>L2 - Investigación y Redes de conocimiento para el desarrollo de la sociedad</v>
      </c>
      <c r="AM85" s="139" t="str">
        <f t="shared" si="17"/>
        <v xml:space="preserve">M2 - Investigación y desarrollo científico. </v>
      </c>
      <c r="AN85" s="20" t="str">
        <f t="shared" si="18"/>
        <v>P3 - Articulación con el sector externo para el fortalecimiento de la investigación</v>
      </c>
      <c r="AO85" s="20" t="str">
        <f t="shared" si="19"/>
        <v>Proyectos presentados en eventos de semilleros de investigación a nivel regional,  nacional e internacional</v>
      </c>
      <c r="AP85" s="20" t="str">
        <f t="shared" si="20"/>
        <v>N° de proyectos presentados en eventos de semilleros nacionales por año</v>
      </c>
      <c r="AQ85" s="88">
        <f ca="1">IF(S85=Lists!$S$6,"CUMPLIMIENTO",IF($Q85=Lists!$R$3,TEXT(Y85,"00,00%")&amp;" / "&amp;TEXT(FORMULACIÓN!Y85,"00,00%"),IF(Y85=0,0,TEXT(Y85,"##.###")&amp;" / "&amp;TEXT(FORMULACIÓN!Y85,"##.###"))))</f>
        <v>0</v>
      </c>
      <c r="AR85" s="133">
        <f ca="1">VALUE(IFERROR(IF(S85=Lists!$S$6,SEGUIMIENTO!Y85,IF((Y85/FORMULACIÓN!Y85)&lt;&gt;0,Y85/FORMULACIÓN!Y85,0)),0))</f>
        <v>0</v>
      </c>
      <c r="AS85" s="89">
        <f t="shared" ca="1" si="23"/>
        <v>0</v>
      </c>
      <c r="AT85" s="89">
        <f t="shared" ca="1" si="24"/>
        <v>0</v>
      </c>
      <c r="AU85" s="89">
        <f t="shared" ca="1" si="25"/>
        <v>0</v>
      </c>
      <c r="AV85" s="20" t="str">
        <f t="shared" si="14"/>
        <v xml:space="preserve">LOGROS
LÍMITES
OBSERVACIÓN
ACCIONES DE FORTALECIMIENTO
</v>
      </c>
      <c r="AW85" s="139"/>
      <c r="CG85" s="140"/>
    </row>
    <row r="86" spans="1:85" s="135" customFormat="1" ht="67.5" hidden="1" customHeight="1">
      <c r="A86" s="20">
        <f>IF(FORMULACIÓN!A86="","",FORMULACIÓN!A86)</f>
        <v>77</v>
      </c>
      <c r="B86" s="20">
        <f>IF(FORMULACIÓN!B86="","",FORMULACIÓN!B86)</f>
        <v>2026</v>
      </c>
      <c r="C86" s="20" t="str">
        <f>IF(FORMULACIÓN!C86="","",FORMULACIÓN!C86)</f>
        <v>L2 - Investigación y Redes de conocimiento para el desarrollo de la sociedad</v>
      </c>
      <c r="D86" s="20" t="str">
        <f>IF(FORMULACIÓN!D86="","",FORMULACIÓN!D86)</f>
        <v>Fortalecer y consolidar los procesos de investigación, creación e innovación al servicio del progreso científico, tecnológico, ambiental, cultural, social y humano, en el contexto regional, nacional e internacional.</v>
      </c>
      <c r="E86" s="20" t="str">
        <f>IF(FORMULACIÓN!E86="","",FORMULACIÓN!E86)</f>
        <v>6. Fomentar actividades para el desarrollo científico, tecnológico, ambiental, cultural, social y humano con impacto positivo hacia el entorno regional, nacional e internacional.</v>
      </c>
      <c r="F86" s="20" t="str">
        <f>IF(FORMULACIÓN!F86="","",FORMULACIÓN!F86)</f>
        <v xml:space="preserve">M2 - Investigación y desarrollo científico. </v>
      </c>
      <c r="G86" s="20" t="str">
        <f>IF(FORMULACIÓN!G86="","",FORMULACIÓN!G86)</f>
        <v>Afianzar la producción académica investigativa</v>
      </c>
      <c r="H86" s="20" t="str">
        <f>IF(FORMULACIÓN!H86="","",FORMULACIÓN!H86)</f>
        <v>P3 - Articulación con el sector externo para el fortalecimiento de la investigación</v>
      </c>
      <c r="I86" s="88">
        <f>IF(FORMULACIÓN!I86="","",FORMULACIÓN!I86)</f>
        <v>0.06</v>
      </c>
      <c r="J86" s="20" t="str">
        <f>IF(FORMULACIÓN!J86="","",FORMULACIÓN!J86)</f>
        <v>Impulsar la participación en eventos de semilleros</v>
      </c>
      <c r="K86" s="88">
        <f>IF(FORMULACIÓN!K86="","",FORMULACIÓN!K86)</f>
        <v>0.14000000000000001</v>
      </c>
      <c r="L86" s="88" t="str">
        <f>IF(FORMULACIÓN!L86="","",FORMULACIÓN!L86)</f>
        <v>Jefe del Departamento de Fomento y Apoyo a la Investigación</v>
      </c>
      <c r="M86" s="210" t="str">
        <f>FORMULACIÓN!M86</f>
        <v>PA</v>
      </c>
      <c r="N86" s="20" t="str">
        <f>IF(FORMULACIÓN!O86="","",FORMULACIÓN!O86)</f>
        <v>Proyectos presentados en eventos de semilleros de investigación a nivel regional,  nacional e internacional</v>
      </c>
      <c r="O86" s="20" t="str">
        <f>IF(FORMULACIÓN!P86="","",FORMULACIÓN!P86)</f>
        <v>N° de proyectos presentados en eventos de semilleros internacionales por año.</v>
      </c>
      <c r="P86" s="20" t="str">
        <f>IF(FORMULACIÓN!Q86="","",FORMULACIÓN!Q86)</f>
        <v>Anual</v>
      </c>
      <c r="Q86" s="20" t="str">
        <f>IF(FORMULACIÓN!R86="","",FORMULACIÓN!R86)</f>
        <v>Unidad</v>
      </c>
      <c r="R86" s="20" t="str">
        <f>IF(FORMULACIÓN!S86="","",FORMULACIÓN!S86)</f>
        <v/>
      </c>
      <c r="S86" s="20" t="str">
        <f>IF(FORMULACIÓN!T86="","",FORMULACIÓN!T86)</f>
        <v>Nuevo gestionado durante la vigencia</v>
      </c>
      <c r="T86" s="267" t="str">
        <f ca="1">FORMULACIÓN!Y86</f>
        <v>4</v>
      </c>
      <c r="U86" s="279">
        <f>IF(FORMULACIÓN!U86="","",FORMULACIÓN!U86)</f>
        <v>11</v>
      </c>
      <c r="V86" s="21">
        <v>0</v>
      </c>
      <c r="W86" s="96"/>
      <c r="X86" s="21">
        <f ca="1">IFERROR(IF($S86=Lists!$S$2,SUM(SEGUIMIENTO!U86:W86),IF(SEGUIMIENTO!$S86=Lists!$S$3,SUM(SEGUIMIENTO!V86:W86),IF(SEGUIMIENTO!$S86=Lists!$S$4,AVERAGE(SEGUIMIENTO!V86:W86),IF(SEGUIMIENTO!$S86=Lists!$S$5,OFFSET(U86,0,COUNTA(V86:W86)),IF(SEGUIMIENTO!$S86=Lists!$S$6,COUNTIF(V86:W86,"&lt;"&amp;FORMULACIÓN!Y86)/COUNT(SEGUIMIENTO!V86:W86),""))))),"")</f>
        <v>0</v>
      </c>
      <c r="Y86" s="176">
        <f ca="1">IF($Q86=Lists!$R$3,TEXT(SEGUIMIENTO!X86,"00,00%"),IF(SEGUIMIENTO!X86=0,0,TEXT(SEGUIMIENTO!X86,"##.###")))</f>
        <v>0</v>
      </c>
      <c r="Z86" s="179" t="str">
        <f>IF(FORMULACIÓN!N86="X",VLOOKUP(A86,Lists!$C$100:$D$1099,2,FALSE),"")</f>
        <v/>
      </c>
      <c r="AA86" s="181">
        <f>IF(FORMULACIÓN!N86="X",IF(VALUE(VLOOKUP(A86,Lists!$C$100:$D$1099,2,FALSE))&gt;=SEGUIMIENTO!X86,1,0),2)</f>
        <v>2</v>
      </c>
      <c r="AB86" s="150">
        <f>IFERROR(VALUE(LEFT(#REF!,1)),0)</f>
        <v>0</v>
      </c>
      <c r="AC86" s="149"/>
      <c r="AD86" s="129"/>
      <c r="AE86" s="129"/>
      <c r="AF86" s="129"/>
      <c r="AG86"/>
      <c r="AH86" s="139"/>
      <c r="AI86" s="255" t="str">
        <f t="shared" si="21"/>
        <v>Jefe del Departamento de Fomento y Apoyo a la Investigación</v>
      </c>
      <c r="AJ86" s="139" t="str">
        <f t="shared" si="15"/>
        <v>6. Fomentar actividades para el desarrollo científico, tecnológico, ambiental, cultural, social y humano con impacto positivo hacia el entorno regional, nacional e internacional.</v>
      </c>
      <c r="AK86" s="139">
        <f t="shared" ca="1" si="22"/>
        <v>0</v>
      </c>
      <c r="AL86" s="139" t="str">
        <f t="shared" si="16"/>
        <v>L2 - Investigación y Redes de conocimiento para el desarrollo de la sociedad</v>
      </c>
      <c r="AM86" s="139" t="str">
        <f t="shared" si="17"/>
        <v xml:space="preserve">M2 - Investigación y desarrollo científico. </v>
      </c>
      <c r="AN86" s="20" t="str">
        <f t="shared" si="18"/>
        <v>P3 - Articulación con el sector externo para el fortalecimiento de la investigación</v>
      </c>
      <c r="AO86" s="20" t="str">
        <f t="shared" si="19"/>
        <v>Proyectos presentados en eventos de semilleros de investigación a nivel regional,  nacional e internacional</v>
      </c>
      <c r="AP86" s="20" t="str">
        <f t="shared" si="20"/>
        <v>N° de proyectos presentados en eventos de semilleros internacionales por año.</v>
      </c>
      <c r="AQ86" s="88">
        <f ca="1">IF(S86=Lists!$S$6,"CUMPLIMIENTO",IF($Q86=Lists!$R$3,TEXT(Y86,"00,00%")&amp;" / "&amp;TEXT(FORMULACIÓN!Y86,"00,00%"),IF(Y86=0,0,TEXT(Y86,"##.###")&amp;" / "&amp;TEXT(FORMULACIÓN!Y86,"##.###"))))</f>
        <v>0</v>
      </c>
      <c r="AR86" s="133">
        <f ca="1">VALUE(IFERROR(IF(S86=Lists!$S$6,SEGUIMIENTO!Y86,IF((Y86/FORMULACIÓN!Y86)&lt;&gt;0,Y86/FORMULACIÓN!Y86,0)),0))</f>
        <v>0</v>
      </c>
      <c r="AS86" s="89">
        <f t="shared" ca="1" si="23"/>
        <v>0</v>
      </c>
      <c r="AT86" s="89">
        <f t="shared" ca="1" si="24"/>
        <v>0</v>
      </c>
      <c r="AU86" s="89">
        <f t="shared" ca="1" si="25"/>
        <v>0</v>
      </c>
      <c r="AV86" s="20" t="str">
        <f t="shared" si="14"/>
        <v xml:space="preserve">LOGROS
LÍMITES
OBSERVACIÓN
ACCIONES DE FORTALECIMIENTO
</v>
      </c>
      <c r="AW86" s="139"/>
      <c r="CG86" s="140"/>
    </row>
    <row r="87" spans="1:85" s="135" customFormat="1" ht="67.5" hidden="1" customHeight="1">
      <c r="A87" s="20">
        <f>IF(FORMULACIÓN!A87="","",FORMULACIÓN!A87)</f>
        <v>78</v>
      </c>
      <c r="B87" s="20">
        <f>IF(FORMULACIÓN!B87="","",FORMULACIÓN!B87)</f>
        <v>2026</v>
      </c>
      <c r="C87" s="20" t="str">
        <f>IF(FORMULACIÓN!C87="","",FORMULACIÓN!C87)</f>
        <v>L2 - Investigación y Redes de conocimiento para el desarrollo de la sociedad</v>
      </c>
      <c r="D87" s="20" t="str">
        <f>IF(FORMULACIÓN!D87="","",FORMULACIÓN!D87)</f>
        <v>Fortalecer y consolidar los procesos de investigación, creación e innovación al servicio del progreso científico, tecnológico, ambiental, cultural, social y humano, en el contexto regional, nacional e internacional.</v>
      </c>
      <c r="E87" s="20" t="str">
        <f>IF(FORMULACIÓN!E87="","",FORMULACIÓN!E87)</f>
        <v xml:space="preserve">5. Armonizar los procesos administrativos y recursos tecnológicos de manera integral y efectiva en función de la misión investigativa. </v>
      </c>
      <c r="F87" s="20" t="str">
        <f>IF(FORMULACIÓN!F87="","",FORMULACIÓN!F87)</f>
        <v xml:space="preserve">M2 - Investigación y desarrollo científico. </v>
      </c>
      <c r="G87" s="20" t="str">
        <f>IF(FORMULACIÓN!G87="","",FORMULACIÓN!G87)</f>
        <v xml:space="preserve">Potencializar la sostenibilidad investigativa con proyectos viables para el fortalecimiento de las capacidades institucionales. </v>
      </c>
      <c r="H87" s="20" t="str">
        <f>IF(FORMULACIÓN!H87="","",FORMULACIÓN!H87)</f>
        <v>P3 - Articulación con el sector externo para el fortalecimiento de la investigación</v>
      </c>
      <c r="I87" s="88">
        <f>IF(FORMULACIÓN!I87="","",FORMULACIÓN!I87)</f>
        <v>0.06</v>
      </c>
      <c r="J87" s="20" t="str">
        <f>IF(FORMULACIÓN!J87="","",FORMULACIÓN!J87)</f>
        <v xml:space="preserve">Fomentar los proyectos en articulación con las MIPYMES </v>
      </c>
      <c r="K87" s="88">
        <f>IF(FORMULACIÓN!K87="","",FORMULACIÓN!K87)</f>
        <v>0.12</v>
      </c>
      <c r="L87" s="88" t="str">
        <f>IF(FORMULACIÓN!L87="","",FORMULACIÓN!L87)</f>
        <v>Jefe del Departamento de Fomento y Apoyo a la Investigación</v>
      </c>
      <c r="M87" s="210" t="str">
        <f>FORMULACIÓN!M87</f>
        <v>PR</v>
      </c>
      <c r="N87" s="20" t="str">
        <f>IF(FORMULACIÓN!O87="","",FORMULACIÓN!O87)</f>
        <v>Articulación investigativa con el sector productivo</v>
      </c>
      <c r="O87" s="20" t="str">
        <f>IF(FORMULACIÓN!P87="","",FORMULACIÓN!P87)</f>
        <v>N° de proyectos de investigación desarrollados en articulación con el sector productivo</v>
      </c>
      <c r="P87" s="20" t="str">
        <f>IF(FORMULACIÓN!Q87="","",FORMULACIÓN!Q87)</f>
        <v>Anual</v>
      </c>
      <c r="Q87" s="20" t="str">
        <f>IF(FORMULACIÓN!R87="","",FORMULACIÓN!R87)</f>
        <v>Unidad</v>
      </c>
      <c r="R87" s="20" t="str">
        <f>IF(FORMULACIÓN!S87="","",FORMULACIÓN!S87)</f>
        <v/>
      </c>
      <c r="S87" s="20" t="str">
        <f>IF(FORMULACIÓN!T87="","",FORMULACIÓN!T87)</f>
        <v>Nuevo gestionado durante la vigencia</v>
      </c>
      <c r="T87" s="179" t="str">
        <f ca="1">FORMULACIÓN!Y87</f>
        <v>6</v>
      </c>
      <c r="U87" s="279">
        <f>IF(FORMULACIÓN!U87="","",FORMULACIÓN!U87)</f>
        <v>0</v>
      </c>
      <c r="V87" s="272">
        <v>0</v>
      </c>
      <c r="W87" s="21"/>
      <c r="X87" s="134">
        <f ca="1">IFERROR(IF($S87=Lists!$S$2,SUM(SEGUIMIENTO!U87:W87),IF(SEGUIMIENTO!$S87=Lists!$S$3,SUM(SEGUIMIENTO!V87:W87),IF(SEGUIMIENTO!$S87=Lists!$S$4,AVERAGE(SEGUIMIENTO!V87:W87),IF(SEGUIMIENTO!$S87=Lists!$S$5,OFFSET(U87,0,COUNTA(V87:W87)),IF(SEGUIMIENTO!$S87=Lists!$S$6,COUNTIF(V87:W87,"&lt;"&amp;FORMULACIÓN!Y87)/COUNT(SEGUIMIENTO!V87:W87),""))))),"")</f>
        <v>0</v>
      </c>
      <c r="Y87" s="176">
        <f ca="1">IF($Q87=Lists!$R$3,TEXT(SEGUIMIENTO!X87,"00,00%"),IF(SEGUIMIENTO!X87=0,0,TEXT(SEGUIMIENTO!X87,"##.###")))</f>
        <v>0</v>
      </c>
      <c r="Z87" s="179" t="str">
        <f>IF(FORMULACIÓN!N87="X",VLOOKUP(A87,Lists!$C$100:$D$1099,2,FALSE),"")</f>
        <v/>
      </c>
      <c r="AA87" s="181">
        <f>IF(FORMULACIÓN!N87="X",IF(VALUE(VLOOKUP(A87,Lists!$C$100:$D$1099,2,FALSE))&gt;=SEGUIMIENTO!X87,1,0),2)</f>
        <v>2</v>
      </c>
      <c r="AB87" s="150">
        <f>IFERROR(VALUE(LEFT(#REF!,1)),0)</f>
        <v>0</v>
      </c>
      <c r="AC87" s="149"/>
      <c r="AD87" s="129"/>
      <c r="AE87" s="129"/>
      <c r="AF87" s="129"/>
      <c r="AG87"/>
      <c r="AH87" s="141"/>
      <c r="AI87" s="255" t="str">
        <f t="shared" si="21"/>
        <v>Jefe del Departamento de Fomento y Apoyo a la Investigación</v>
      </c>
      <c r="AJ87" s="139" t="str">
        <f t="shared" si="15"/>
        <v xml:space="preserve">5. Armonizar los procesos administrativos y recursos tecnológicos de manera integral y efectiva en función de la misión investigativa. </v>
      </c>
      <c r="AK87" s="139">
        <f t="shared" ca="1" si="22"/>
        <v>0</v>
      </c>
      <c r="AL87" s="139" t="str">
        <f t="shared" si="16"/>
        <v>L2 - Investigación y Redes de conocimiento para el desarrollo de la sociedad</v>
      </c>
      <c r="AM87" s="139" t="str">
        <f t="shared" si="17"/>
        <v xml:space="preserve">M2 - Investigación y desarrollo científico. </v>
      </c>
      <c r="AN87" s="20" t="str">
        <f t="shared" si="18"/>
        <v>P3 - Articulación con el sector externo para el fortalecimiento de la investigación</v>
      </c>
      <c r="AO87" s="20" t="str">
        <f t="shared" si="19"/>
        <v>Articulación investigativa con el sector productivo</v>
      </c>
      <c r="AP87" s="20" t="str">
        <f t="shared" si="20"/>
        <v>N° de proyectos de investigación desarrollados en articulación con el sector productivo</v>
      </c>
      <c r="AQ87" s="88">
        <f ca="1">IF(S87=Lists!$S$6,"CUMPLIMIENTO",IF($Q87=Lists!$R$3,TEXT(Y87,"00,00%")&amp;" / "&amp;TEXT(FORMULACIÓN!Y87,"00,00%"),IF(Y87=0,0,TEXT(Y87,"##.###")&amp;" / "&amp;TEXT(FORMULACIÓN!Y87,"##.###"))))</f>
        <v>0</v>
      </c>
      <c r="AR87" s="133">
        <f ca="1">VALUE(IFERROR(IF(S87=Lists!$S$6,SEGUIMIENTO!Y87,IF((Y87/FORMULACIÓN!Y87)&lt;&gt;0,Y87/FORMULACIÓN!Y87,0)),0))</f>
        <v>0</v>
      </c>
      <c r="AS87" s="89">
        <f t="shared" ca="1" si="23"/>
        <v>0</v>
      </c>
      <c r="AT87" s="89">
        <f t="shared" ca="1" si="24"/>
        <v>0</v>
      </c>
      <c r="AU87" s="89">
        <f t="shared" ca="1" si="25"/>
        <v>0</v>
      </c>
      <c r="AV87" s="20" t="str">
        <f t="shared" si="14"/>
        <v xml:space="preserve">LOGROS
LÍMITES
OBSERVACIÓN
ACCIONES DE FORTALECIMIENTO
</v>
      </c>
      <c r="AW87" s="139"/>
      <c r="CG87" s="140"/>
    </row>
    <row r="88" spans="1:85" s="135" customFormat="1" ht="67.5" hidden="1" customHeight="1">
      <c r="A88" s="20">
        <f>IF(FORMULACIÓN!A88="","",FORMULACIÓN!A88)</f>
        <v>79</v>
      </c>
      <c r="B88" s="20">
        <f>IF(FORMULACIÓN!B88="","",FORMULACIÓN!B88)</f>
        <v>2026</v>
      </c>
      <c r="C88" s="20" t="str">
        <f>IF(FORMULACIÓN!C88="","",FORMULACIÓN!C88)</f>
        <v>L2 - Investigación y Redes de conocimiento para el desarrollo de la sociedad</v>
      </c>
      <c r="D88" s="20" t="str">
        <f>IF(FORMULACIÓN!D88="","",FORMULACIÓN!D88)</f>
        <v>Fortalecer y consolidar los procesos de investigación, creación e innovación al servicio del progreso científico, tecnológico, ambiental, cultural, social y humano, en el contexto regional, nacional e internacional.</v>
      </c>
      <c r="E88" s="20" t="str">
        <f>IF(FORMULACIÓN!E88="","",FORMULACIÓN!E88)</f>
        <v xml:space="preserve">5. Armonizar los procesos administrativos y recursos tecnológicos de manera integral y efectiva en función de la misión investigativa. </v>
      </c>
      <c r="F88" s="20" t="str">
        <f>IF(FORMULACIÓN!F88="","",FORMULACIÓN!F88)</f>
        <v>M3 - Innovación y desarrollo tecnológico.</v>
      </c>
      <c r="G88" s="20" t="str">
        <f>IF(FORMULACIÓN!G88="","",FORMULACIÓN!G88)</f>
        <v>Fomentar el desarrollo de proyectos de base tecnológica y la participación en convocatorias, y así lograr ejecutar mínimo 8 proyectos con financiación.</v>
      </c>
      <c r="H88" s="20" t="str">
        <f>IF(FORMULACIÓN!H88="","",FORMULACIÓN!H88)</f>
        <v>P1 - Apropiación de proyectos de investigación de base tecnológica</v>
      </c>
      <c r="I88" s="88">
        <f>IF(FORMULACIÓN!I88="","",FORMULACIÓN!I88)</f>
        <v>0.13</v>
      </c>
      <c r="J88" s="20" t="str">
        <f>IF(FORMULACIÓN!J88="","",FORMULACIÓN!J88)</f>
        <v>Fomentar convocatorias internas para proyectos de base tecnológica</v>
      </c>
      <c r="K88" s="88">
        <f>IF(FORMULACIÓN!K88="","",FORMULACIÓN!K88)</f>
        <v>1</v>
      </c>
      <c r="L88" s="88" t="str">
        <f>IF(FORMULACIÓN!L88="","",FORMULACIÓN!L88)</f>
        <v>Jefe del Departamento de Fomento y Apoyo a la Investigación</v>
      </c>
      <c r="M88" s="210" t="str">
        <f>FORMULACIÓN!M88</f>
        <v>PDI</v>
      </c>
      <c r="N88" s="20" t="str">
        <f>IF(FORMULACIÓN!O88="","",FORMULACIÓN!O88)</f>
        <v>Tecnologías con alcance en las etapas TRL 4, 5 y 6 según criterio de Minciencias</v>
      </c>
      <c r="O88" s="20" t="str">
        <f>IF(FORMULACIÓN!P88="","",FORMULACIÓN!P88)</f>
        <v>N° de tecnologías con alcance en las etapas TRL 4, 5 y 6 según criterio de  Minciencias</v>
      </c>
      <c r="P88" s="20" t="str">
        <f>IF(FORMULACIÓN!Q88="","",FORMULACIÓN!Q88)</f>
        <v>Anual</v>
      </c>
      <c r="Q88" s="20" t="str">
        <f>IF(FORMULACIÓN!R88="","",FORMULACIÓN!R88)</f>
        <v>Unidad</v>
      </c>
      <c r="R88" s="20" t="str">
        <f>IF(FORMULACIÓN!S88="","",FORMULACIÓN!S88)</f>
        <v/>
      </c>
      <c r="S88" s="20" t="str">
        <f>IF(FORMULACIÓN!T88="","",FORMULACIÓN!T88)</f>
        <v>Nuevo gestionado durante la vigencia</v>
      </c>
      <c r="T88" s="179" t="str">
        <f ca="1">FORMULACIÓN!Y88</f>
        <v>2</v>
      </c>
      <c r="U88" s="20">
        <f>IF(FORMULACIÓN!U88="","",FORMULACIÓN!U88)</f>
        <v>2</v>
      </c>
      <c r="V88" s="21">
        <v>0</v>
      </c>
      <c r="W88" s="21"/>
      <c r="X88" s="21">
        <f ca="1">IFERROR(IF($S88=Lists!$S$2,SUM(SEGUIMIENTO!U88:W88),IF(SEGUIMIENTO!$S88=Lists!$S$3,SUM(SEGUIMIENTO!V88:W88),IF(SEGUIMIENTO!$S88=Lists!$S$4,AVERAGE(SEGUIMIENTO!V88:W88),IF(SEGUIMIENTO!$S88=Lists!$S$5,OFFSET(U88,0,COUNTA(V88:W88)),IF(SEGUIMIENTO!$S88=Lists!$S$6,COUNTIF(V88:W88,"&lt;"&amp;FORMULACIÓN!Y88)/COUNT(SEGUIMIENTO!V88:W88),""))))),"")</f>
        <v>0</v>
      </c>
      <c r="Y88" s="176">
        <f ca="1">IF($Q88=Lists!$R$3,TEXT(SEGUIMIENTO!X88,"00,00%"),IF(SEGUIMIENTO!X88=0,0,TEXT(SEGUIMIENTO!X88,"##.###")))</f>
        <v>0</v>
      </c>
      <c r="Z88" s="179" t="str">
        <f>IF(FORMULACIÓN!N88="X",VLOOKUP(A88,Lists!$C$100:$D$1099,2,FALSE),"")</f>
        <v/>
      </c>
      <c r="AA88" s="181">
        <f>IF(FORMULACIÓN!N88="X",IF(VALUE(VLOOKUP(A88,Lists!$C$100:$D$1099,2,FALSE))&gt;=SEGUIMIENTO!X88,1,0),2)</f>
        <v>2</v>
      </c>
      <c r="AB88" s="150">
        <f>IFERROR(VALUE(LEFT(#REF!,1)),0)</f>
        <v>0</v>
      </c>
      <c r="AC88" s="149"/>
      <c r="AD88" s="129"/>
      <c r="AE88" s="129"/>
      <c r="AF88" s="129"/>
      <c r="AG88"/>
      <c r="AH88" s="150"/>
      <c r="AI88" s="255" t="str">
        <f t="shared" si="21"/>
        <v>Jefe del Departamento de Fomento y Apoyo a la Investigación</v>
      </c>
      <c r="AJ88" s="139" t="str">
        <f t="shared" si="15"/>
        <v xml:space="preserve">5. Armonizar los procesos administrativos y recursos tecnológicos de manera integral y efectiva en función de la misión investigativa. </v>
      </c>
      <c r="AK88" s="139">
        <f t="shared" ca="1" si="22"/>
        <v>0</v>
      </c>
      <c r="AL88" s="139" t="str">
        <f t="shared" si="16"/>
        <v>L2 - Investigación y Redes de conocimiento para el desarrollo de la sociedad</v>
      </c>
      <c r="AM88" s="139" t="str">
        <f t="shared" si="17"/>
        <v>M3 - Innovación y desarrollo tecnológico.</v>
      </c>
      <c r="AN88" s="20" t="str">
        <f t="shared" si="18"/>
        <v>P1 - Apropiación de proyectos de investigación de base tecnológica</v>
      </c>
      <c r="AO88" s="20" t="str">
        <f t="shared" si="19"/>
        <v>Tecnologías con alcance en las etapas TRL 4, 5 y 6 según criterio de Minciencias</v>
      </c>
      <c r="AP88" s="20" t="str">
        <f t="shared" si="20"/>
        <v>N° de tecnologías con alcance en las etapas TRL 4, 5 y 6 según criterio de  Minciencias</v>
      </c>
      <c r="AQ88" s="88">
        <f ca="1">IF(S88=Lists!$S$6,"CUMPLIMIENTO",IF($Q88=Lists!$R$3,TEXT(Y88,"00,00%")&amp;" / "&amp;TEXT(FORMULACIÓN!Y88,"00,00%"),IF(Y88=0,0,TEXT(Y88,"##.###")&amp;" / "&amp;TEXT(FORMULACIÓN!Y88,"##.###"))))</f>
        <v>0</v>
      </c>
      <c r="AR88" s="133">
        <f ca="1">VALUE(IFERROR(IF(S88=Lists!$S$6,SEGUIMIENTO!Y88,IF((Y88/FORMULACIÓN!Y88)&lt;&gt;0,Y88/FORMULACIÓN!Y88,0)),0))</f>
        <v>0</v>
      </c>
      <c r="AS88" s="89">
        <f t="shared" ca="1" si="23"/>
        <v>0</v>
      </c>
      <c r="AT88" s="89">
        <f t="shared" ca="1" si="24"/>
        <v>0</v>
      </c>
      <c r="AU88" s="89">
        <f t="shared" ca="1" si="25"/>
        <v>0</v>
      </c>
      <c r="AV88" s="20" t="str">
        <f t="shared" si="14"/>
        <v xml:space="preserve">LOGROS
LÍMITES
OBSERVACIÓN
ACCIONES DE FORTALECIMIENTO
</v>
      </c>
      <c r="AW88" s="139"/>
      <c r="CG88" s="140"/>
    </row>
    <row r="89" spans="1:85" s="135" customFormat="1" ht="67.5" hidden="1" customHeight="1">
      <c r="A89" s="20">
        <f>IF(FORMULACIÓN!A89="","",FORMULACIÓN!A89)</f>
        <v>80</v>
      </c>
      <c r="B89" s="20">
        <f>IF(FORMULACIÓN!B89="","",FORMULACIÓN!B89)</f>
        <v>2026</v>
      </c>
      <c r="C89" s="20" t="str">
        <f>IF(FORMULACIÓN!C89="","",FORMULACIÓN!C89)</f>
        <v>L2 - Investigación y Redes de conocimiento para el desarrollo de la sociedad</v>
      </c>
      <c r="D89" s="20" t="str">
        <f>IF(FORMULACIÓN!D89="","",FORMULACIÓN!D89)</f>
        <v>Fortalecer y consolidar los procesos de investigación, creación e innovación al servicio del progreso científico, tecnológico, ambiental, cultural, social y humano, en el contexto regional, nacional e internacional.</v>
      </c>
      <c r="E89" s="20" t="str">
        <f>IF(FORMULACIÓN!E89="","",FORMULACIÓN!E89)</f>
        <v>6. Fomentar actividades para el desarrollo científico, tecnológico, ambiental, cultural, social y humano con impacto positivo hacia el entorno regional, nacional e internacional.</v>
      </c>
      <c r="F89" s="20" t="str">
        <f>IF(FORMULACIÓN!F89="","",FORMULACIÓN!F89)</f>
        <v>M3 - Innovación y desarrollo tecnológico.</v>
      </c>
      <c r="G89" s="20" t="str">
        <f>IF(FORMULACIÓN!G89="","",FORMULACIÓN!G89)</f>
        <v>Operacionalizar el Parque Tecnológico del Caribe PTC e integrar el ecosistema de ciencia, tecnología e innovación del Caribe, vinculando el PTC y el Centro de Investigaciones Científicas y Tecnológicas de la Universidad del Atlántico CICIT, así como otros laboratorios de investigación para impactar a las empresas de base tecnológica a través de servicios de investigación alcanzando 5 proyectos que involucren propiedad industrial, 10 contratos con empresas de base tecnológica, 10 proyectos con financiación internacional</v>
      </c>
      <c r="H89" s="20" t="str">
        <f>IF(FORMULACIÓN!H89="","",FORMULACIÓN!H89)</f>
        <v>P2 - Consolidación del Centro de Investigaciones Científicas y Tecnológicas de la Universidad del Atlántico</v>
      </c>
      <c r="I89" s="88">
        <f>IF(FORMULACIÓN!I89="","",FORMULACIÓN!I89)</f>
        <v>0.16</v>
      </c>
      <c r="J89" s="20" t="str">
        <f>IF(FORMULACIÓN!J89="","",FORMULACIÓN!J89)</f>
        <v>Apoyar proyectos que impliquen desarrollo de patentes</v>
      </c>
      <c r="K89" s="88">
        <f>IF(FORMULACIÓN!K89="","",FORMULACIÓN!K89)</f>
        <v>0.2</v>
      </c>
      <c r="L89" s="88" t="str">
        <f>IF(FORMULACIÓN!L89="","",FORMULACIÓN!L89)</f>
        <v>Jefe del Departamento de Fomento y Apoyo a la Investigación</v>
      </c>
      <c r="M89" s="210" t="str">
        <f>FORMULACIÓN!M89</f>
        <v>PDI</v>
      </c>
      <c r="N89" s="20" t="str">
        <f>IF(FORMULACIÓN!O89="","",FORMULACIÓN!O89)</f>
        <v xml:space="preserve">Proyectos de investigación desarrollados por grupos de investigación adscritos al CICIT que contienen desarrollo de patentes </v>
      </c>
      <c r="O89" s="20" t="str">
        <f>IF(FORMULACIÓN!P89="","",FORMULACIÓN!P89)</f>
        <v xml:space="preserve">N° de proyectos de investigación desarrollados por grupos de investigación adscritos al CICIT que implica propiedad industrial (patentes, diseños industriales, variedades vegetales, marcas) </v>
      </c>
      <c r="P89" s="20" t="str">
        <f>IF(FORMULACIÓN!Q89="","",FORMULACIÓN!Q89)</f>
        <v>Anual</v>
      </c>
      <c r="Q89" s="20" t="str">
        <f>IF(FORMULACIÓN!R89="","",FORMULACIÓN!R89)</f>
        <v>Unidad</v>
      </c>
      <c r="R89" s="20" t="str">
        <f>IF(FORMULACIÓN!S89="","",FORMULACIÓN!S89)</f>
        <v/>
      </c>
      <c r="S89" s="20" t="str">
        <f>IF(FORMULACIÓN!T89="","",FORMULACIÓN!T89)</f>
        <v>Nuevo gestionado durante la vigencia</v>
      </c>
      <c r="T89" s="179" t="str">
        <f ca="1">FORMULACIÓN!Y89</f>
        <v>1</v>
      </c>
      <c r="U89" s="20">
        <f>IF(FORMULACIÓN!U89="","",FORMULACIÓN!U89)</f>
        <v>3</v>
      </c>
      <c r="V89" s="21">
        <v>0</v>
      </c>
      <c r="W89" s="21"/>
      <c r="X89" s="21">
        <f ca="1">IFERROR(IF($S89=Lists!$S$2,SUM(SEGUIMIENTO!U89:W89),IF(SEGUIMIENTO!$S89=Lists!$S$3,SUM(SEGUIMIENTO!V89:W89),IF(SEGUIMIENTO!$S89=Lists!$S$4,AVERAGE(SEGUIMIENTO!V89:W89),IF(SEGUIMIENTO!$S89=Lists!$S$5,OFFSET(U89,0,COUNTA(V89:W89)),IF(SEGUIMIENTO!$S89=Lists!$S$6,COUNTIF(V89:W89,"&lt;"&amp;FORMULACIÓN!Y89)/COUNT(SEGUIMIENTO!V89:W89),""))))),"")</f>
        <v>0</v>
      </c>
      <c r="Y89" s="176">
        <f ca="1">IF($Q89=Lists!$R$3,TEXT(SEGUIMIENTO!X89,"00,00%"),IF(SEGUIMIENTO!X89=0,0,TEXT(SEGUIMIENTO!X89,"##.###")))</f>
        <v>0</v>
      </c>
      <c r="Z89" s="179" t="str">
        <f>IF(FORMULACIÓN!N89="X",VLOOKUP(A89,Lists!$C$100:$D$1099,2,FALSE),"")</f>
        <v/>
      </c>
      <c r="AA89" s="181">
        <f>IF(FORMULACIÓN!N89="X",IF(VALUE(VLOOKUP(A89,Lists!$C$100:$D$1099,2,FALSE))&gt;=SEGUIMIENTO!X89,1,0),2)</f>
        <v>2</v>
      </c>
      <c r="AB89" s="150">
        <f>IFERROR(VALUE(LEFT(#REF!,1)),0)</f>
        <v>0</v>
      </c>
      <c r="AC89" s="149"/>
      <c r="AD89" s="129"/>
      <c r="AE89" s="129"/>
      <c r="AF89" s="129"/>
      <c r="AG89"/>
      <c r="AH89" s="150"/>
      <c r="AI89" s="255" t="str">
        <f t="shared" si="21"/>
        <v>Jefe del Departamento de Fomento y Apoyo a la Investigación</v>
      </c>
      <c r="AJ89" s="139" t="str">
        <f t="shared" si="15"/>
        <v>6. Fomentar actividades para el desarrollo científico, tecnológico, ambiental, cultural, social y humano con impacto positivo hacia el entorno regional, nacional e internacional.</v>
      </c>
      <c r="AK89" s="139">
        <f t="shared" ca="1" si="22"/>
        <v>0</v>
      </c>
      <c r="AL89" s="139" t="str">
        <f t="shared" si="16"/>
        <v>L2 - Investigación y Redes de conocimiento para el desarrollo de la sociedad</v>
      </c>
      <c r="AM89" s="139" t="str">
        <f t="shared" si="17"/>
        <v>M3 - Innovación y desarrollo tecnológico.</v>
      </c>
      <c r="AN89" s="20" t="str">
        <f t="shared" si="18"/>
        <v>P2 - Consolidación del Centro de Investigaciones Científicas y Tecnológicas de la Universidad del Atlántico</v>
      </c>
      <c r="AO89" s="20" t="str">
        <f t="shared" si="19"/>
        <v xml:space="preserve">Proyectos de investigación desarrollados por grupos de investigación adscritos al CICIT que contienen desarrollo de patentes </v>
      </c>
      <c r="AP89" s="20" t="str">
        <f t="shared" si="20"/>
        <v xml:space="preserve">N° de proyectos de investigación desarrollados por grupos de investigación adscritos al CICIT que implica propiedad industrial (patentes, diseños industriales, variedades vegetales, marcas) </v>
      </c>
      <c r="AQ89" s="88">
        <f ca="1">IF(S89=Lists!$S$6,"CUMPLIMIENTO",IF($Q89=Lists!$R$3,TEXT(Y89,"00,00%")&amp;" / "&amp;TEXT(FORMULACIÓN!Y89,"00,00%"),IF(Y89=0,0,TEXT(Y89,"##.###")&amp;" / "&amp;TEXT(FORMULACIÓN!Y89,"##.###"))))</f>
        <v>0</v>
      </c>
      <c r="AR89" s="133">
        <f ca="1">VALUE(IFERROR(IF(S89=Lists!$S$6,SEGUIMIENTO!Y89,IF((Y89/FORMULACIÓN!Y89)&lt;&gt;0,Y89/FORMULACIÓN!Y89,0)),0))</f>
        <v>0</v>
      </c>
      <c r="AS89" s="89">
        <f t="shared" ca="1" si="23"/>
        <v>0</v>
      </c>
      <c r="AT89" s="89">
        <f t="shared" ca="1" si="24"/>
        <v>0</v>
      </c>
      <c r="AU89" s="89">
        <f t="shared" ca="1" si="25"/>
        <v>0</v>
      </c>
      <c r="AV89" s="20" t="str">
        <f t="shared" si="14"/>
        <v xml:space="preserve">LOGROS
LÍMITES
OBSERVACIÓN
ACCIONES DE FORTALECIMIENTO
</v>
      </c>
      <c r="AW89" s="139"/>
      <c r="CG89" s="140"/>
    </row>
    <row r="90" spans="1:85" s="135" customFormat="1" ht="67.5" hidden="1" customHeight="1">
      <c r="A90" s="20">
        <f>IF(FORMULACIÓN!A90="","",FORMULACIÓN!A90)</f>
        <v>81</v>
      </c>
      <c r="B90" s="20">
        <f>IF(FORMULACIÓN!B90="","",FORMULACIÓN!B90)</f>
        <v>2026</v>
      </c>
      <c r="C90" s="20" t="str">
        <f>IF(FORMULACIÓN!C90="","",FORMULACIÓN!C90)</f>
        <v>L2 - Investigación y Redes de conocimiento para el desarrollo de la sociedad</v>
      </c>
      <c r="D90" s="20" t="str">
        <f>IF(FORMULACIÓN!D90="","",FORMULACIÓN!D90)</f>
        <v>Fortalecer y consolidar los procesos de investigación, creación e innovación al servicio del progreso científico, tecnológico, ambiental, cultural, social y humano, en el contexto regional, nacional e internacional.</v>
      </c>
      <c r="E90" s="20" t="str">
        <f>IF(FORMULACIÓN!E90="","",FORMULACIÓN!E90)</f>
        <v xml:space="preserve">3. Gestionar relaciones estratégicas con otras instituciones para el desarrollo de actividades investigativas financiadas de carácter nacional e internacional. </v>
      </c>
      <c r="F90" s="20" t="str">
        <f>IF(FORMULACIÓN!F90="","",FORMULACIÓN!F90)</f>
        <v>M3 - Innovación y desarrollo tecnológico.</v>
      </c>
      <c r="G90" s="20" t="str">
        <f>IF(FORMULACIÓN!G90="","",FORMULACIÓN!G90)</f>
        <v>Operacionalizar el Parque Tecnológico del Caribe PTC e integrar el ecosistema de ciencia, tecnología e innovación del Caribe, vinculando el PTC y el Centro de Investigaciones Científicas y Tecnológicas de la Universidad del Atlántico CICIT, así como otros laboratorios de investigación para impactar a las empresas de base tecnológica a través de servicios de investigación alcanzando 5 proyectos que involucren propiedad industrial, 10 contratos con empresas de base tecnológica, 10 proyectos con financiación internacional</v>
      </c>
      <c r="H90" s="20" t="str">
        <f>IF(FORMULACIÓN!H90="","",FORMULACIÓN!H90)</f>
        <v>P2 - Consolidación del Centro de Investigaciones Científicas y Tecnológicas de la Universidad del Atlántico</v>
      </c>
      <c r="I90" s="88">
        <f>IF(FORMULACIÓN!I90="","",FORMULACIÓN!I90)</f>
        <v>0.16</v>
      </c>
      <c r="J90" s="20" t="str">
        <f>IF(FORMULACIÓN!J90="","",FORMULACIÓN!J90)</f>
        <v>Impulsar convenios con empresas de base tecnológica</v>
      </c>
      <c r="K90" s="88">
        <f>IF(FORMULACIÓN!K90="","",FORMULACIÓN!K90)</f>
        <v>0.2</v>
      </c>
      <c r="L90" s="88" t="str">
        <f>IF(FORMULACIÓN!L90="","",FORMULACIÓN!L90)</f>
        <v>Jefe del Departamento de Fomento y Apoyo a la Investigación</v>
      </c>
      <c r="M90" s="210" t="str">
        <f>FORMULACIÓN!M90</f>
        <v>PDI</v>
      </c>
      <c r="N90" s="20" t="str">
        <f>IF(FORMULACIÓN!O90="","",FORMULACIÓN!O90)</f>
        <v xml:space="preserve">Contratos y/o convenios en alianzas con empresas de base tecnológica para ejecución de proyectos de investigación en alianza con el CICIT, así como otros laboratorios de investigación con el PTC, </v>
      </c>
      <c r="O90" s="20" t="str">
        <f>IF(FORMULACIÓN!P90="","",FORMULACIÓN!P90)</f>
        <v>N° de contratos y/o convenios con empresas de base tecnológica</v>
      </c>
      <c r="P90" s="20" t="str">
        <f>IF(FORMULACIÓN!Q90="","",FORMULACIÓN!Q90)</f>
        <v>Anual</v>
      </c>
      <c r="Q90" s="20" t="str">
        <f>IF(FORMULACIÓN!R90="","",FORMULACIÓN!R90)</f>
        <v>Unidad</v>
      </c>
      <c r="R90" s="20" t="str">
        <f>IF(FORMULACIÓN!S90="","",FORMULACIÓN!S90)</f>
        <v/>
      </c>
      <c r="S90" s="20" t="str">
        <f>IF(FORMULACIÓN!T90="","",FORMULACIÓN!T90)</f>
        <v>Nuevo gestionado durante la vigencia</v>
      </c>
      <c r="T90" s="179" t="str">
        <f ca="1">FORMULACIÓN!Y90</f>
        <v>1</v>
      </c>
      <c r="U90" s="20">
        <f>IF(FORMULACIÓN!U90="","",FORMULACIÓN!U90)</f>
        <v>2</v>
      </c>
      <c r="V90" s="21">
        <v>0</v>
      </c>
      <c r="W90" s="21"/>
      <c r="X90" s="21">
        <f ca="1">IFERROR(IF($S90=Lists!$S$2,SUM(SEGUIMIENTO!U90:W90),IF(SEGUIMIENTO!$S90=Lists!$S$3,SUM(SEGUIMIENTO!V90:W90),IF(SEGUIMIENTO!$S90=Lists!$S$4,AVERAGE(SEGUIMIENTO!V90:W90),IF(SEGUIMIENTO!$S90=Lists!$S$5,OFFSET(U90,0,COUNTA(V90:W90)),IF(SEGUIMIENTO!$S90=Lists!$S$6,COUNTIF(V90:W90,"&lt;"&amp;FORMULACIÓN!Y90)/COUNT(SEGUIMIENTO!V90:W90),""))))),"")</f>
        <v>0</v>
      </c>
      <c r="Y90" s="176">
        <f ca="1">IF($Q90=Lists!$R$3,TEXT(SEGUIMIENTO!X90,"00,00%"),IF(SEGUIMIENTO!X90=0,0,TEXT(SEGUIMIENTO!X90,"##.###")))</f>
        <v>0</v>
      </c>
      <c r="Z90" s="179" t="str">
        <f>IF(FORMULACIÓN!N90="X",VLOOKUP(A90,Lists!$C$100:$D$1099,2,FALSE),"")</f>
        <v/>
      </c>
      <c r="AA90" s="181">
        <f>IF(FORMULACIÓN!N90="X",IF(VALUE(VLOOKUP(A90,Lists!$C$100:$D$1099,2,FALSE))&gt;=SEGUIMIENTO!X90,1,0),2)</f>
        <v>2</v>
      </c>
      <c r="AB90" s="150">
        <f>IFERROR(VALUE(LEFT(#REF!,1)),0)</f>
        <v>0</v>
      </c>
      <c r="AC90" s="149"/>
      <c r="AD90" s="129"/>
      <c r="AE90" s="129"/>
      <c r="AF90" s="129"/>
      <c r="AG90"/>
      <c r="AH90" s="150"/>
      <c r="AI90" s="255" t="str">
        <f t="shared" si="21"/>
        <v>Jefe del Departamento de Fomento y Apoyo a la Investigación</v>
      </c>
      <c r="AJ90" s="139" t="str">
        <f t="shared" si="15"/>
        <v xml:space="preserve">3. Gestionar relaciones estratégicas con otras instituciones para el desarrollo de actividades investigativas financiadas de carácter nacional e internacional. </v>
      </c>
      <c r="AK90" s="139">
        <f t="shared" ca="1" si="22"/>
        <v>0</v>
      </c>
      <c r="AL90" s="139" t="str">
        <f t="shared" si="16"/>
        <v>L2 - Investigación y Redes de conocimiento para el desarrollo de la sociedad</v>
      </c>
      <c r="AM90" s="139" t="str">
        <f t="shared" si="17"/>
        <v>M3 - Innovación y desarrollo tecnológico.</v>
      </c>
      <c r="AN90" s="20" t="str">
        <f t="shared" si="18"/>
        <v>P2 - Consolidación del Centro de Investigaciones Científicas y Tecnológicas de la Universidad del Atlántico</v>
      </c>
      <c r="AO90" s="20" t="str">
        <f t="shared" si="19"/>
        <v xml:space="preserve">Contratos y/o convenios en alianzas con empresas de base tecnológica para ejecución de proyectos de investigación en alianza con el CICIT, así como otros laboratorios de investigación con el PTC, </v>
      </c>
      <c r="AP90" s="20" t="str">
        <f t="shared" si="20"/>
        <v>N° de contratos y/o convenios con empresas de base tecnológica</v>
      </c>
      <c r="AQ90" s="88">
        <f ca="1">IF(S90=Lists!$S$6,"CUMPLIMIENTO",IF($Q90=Lists!$R$3,TEXT(Y90,"00,00%")&amp;" / "&amp;TEXT(FORMULACIÓN!Y90,"00,00%"),IF(Y90=0,0,TEXT(Y90,"##.###")&amp;" / "&amp;TEXT(FORMULACIÓN!Y90,"##.###"))))</f>
        <v>0</v>
      </c>
      <c r="AR90" s="133">
        <f ca="1">VALUE(IFERROR(IF(S90=Lists!$S$6,SEGUIMIENTO!Y90,IF((Y90/FORMULACIÓN!Y90)&lt;&gt;0,Y90/FORMULACIÓN!Y90,0)),0))</f>
        <v>0</v>
      </c>
      <c r="AS90" s="89">
        <f t="shared" ca="1" si="23"/>
        <v>0</v>
      </c>
      <c r="AT90" s="89">
        <f t="shared" ca="1" si="24"/>
        <v>0</v>
      </c>
      <c r="AU90" s="89">
        <f t="shared" ca="1" si="25"/>
        <v>0</v>
      </c>
      <c r="AV90" s="20" t="str">
        <f t="shared" si="14"/>
        <v xml:space="preserve">LOGROS
LÍMITES
OBSERVACIÓN
ACCIONES DE FORTALECIMIENTO
</v>
      </c>
      <c r="AW90" s="139"/>
      <c r="CG90" s="140"/>
    </row>
    <row r="91" spans="1:85" s="135" customFormat="1" ht="99.75" hidden="1" customHeight="1">
      <c r="A91" s="20">
        <f>IF(FORMULACIÓN!A91="","",FORMULACIÓN!A91)</f>
        <v>82</v>
      </c>
      <c r="B91" s="20">
        <f>IF(FORMULACIÓN!B91="","",FORMULACIÓN!B91)</f>
        <v>2026</v>
      </c>
      <c r="C91" s="20" t="str">
        <f>IF(FORMULACIÓN!C91="","",FORMULACIÓN!C91)</f>
        <v>L2 - Investigación y Redes de conocimiento para el desarrollo de la sociedad</v>
      </c>
      <c r="D91" s="20" t="str">
        <f>IF(FORMULACIÓN!D91="","",FORMULACIÓN!D91)</f>
        <v>Fortalecer y consolidar los procesos de investigación, creación e innovación al servicio del progreso científico, tecnológico, ambiental, cultural, social y humano, en el contexto regional, nacional e internacional.</v>
      </c>
      <c r="E91" s="20" t="str">
        <f>IF(FORMULACIÓN!E91="","",FORMULACIÓN!E91)</f>
        <v xml:space="preserve">3. Gestionar relaciones estratégicas con otras instituciones para el desarrollo de actividades investigativas financiadas de carácter nacional e internacional. </v>
      </c>
      <c r="F91" s="20" t="str">
        <f>IF(FORMULACIÓN!F91="","",FORMULACIÓN!F91)</f>
        <v>M3 - Innovación y desarrollo tecnológico.</v>
      </c>
      <c r="G91" s="20" t="str">
        <f>IF(FORMULACIÓN!G91="","",FORMULACIÓN!G91)</f>
        <v>Operacionalizar el Parque Tecnológico del Caribe PTC e integrar el ecosistema de ciencia, tecnología e innovación del Caribe, vinculando el PTC y el Centro de Investigaciones Científicas y Tecnológicas de la Universidad del Atlántico CICIT, así como otros laboratorios de investigación para impactar a las empresas de base tecnológica a través de servicios de investigación alcanzando 5 proyectos que involucren propiedad industrial, 10 contratos con empresas de base tecnológica, 10 proyectos con financiación internacional</v>
      </c>
      <c r="H91" s="20" t="str">
        <f>IF(FORMULACIÓN!H91="","",FORMULACIÓN!H91)</f>
        <v>P2 - Consolidación del Centro de Investigaciones Científicas y Tecnológicas de la Universidad del Atlántico</v>
      </c>
      <c r="I91" s="88">
        <f>IF(FORMULACIÓN!I91="","",FORMULACIÓN!I91)</f>
        <v>0.16</v>
      </c>
      <c r="J91" s="20" t="str">
        <f>IF(FORMULACIÓN!J91="","",FORMULACIÓN!J91)</f>
        <v>Promover proyectos I+D+i</v>
      </c>
      <c r="K91" s="88">
        <f>IF(FORMULACIÓN!K91="","",FORMULACIÓN!K91)</f>
        <v>0.2</v>
      </c>
      <c r="L91" s="88" t="str">
        <f>IF(FORMULACIÓN!L91="","",FORMULACIÓN!L91)</f>
        <v>Jefe del Departamento de Fomento y Apoyo a la Investigación</v>
      </c>
      <c r="M91" s="210" t="str">
        <f>FORMULACIÓN!M91</f>
        <v>PDI</v>
      </c>
      <c r="N91" s="20" t="str">
        <f>IF(FORMULACIÓN!O91="","",FORMULACIÓN!O91)</f>
        <v xml:space="preserve">Proyectos I+D+i en ejecución con participación de pares internacionales y/o financiación con recursos internacionales </v>
      </c>
      <c r="O91" s="20" t="str">
        <f>IF(FORMULACIÓN!P91="","",FORMULACIÓN!P91)</f>
        <v xml:space="preserve">N° Proyectos I+D+i  en ejecución con participación de pares internacionales y/o financiación con recursos internacionales </v>
      </c>
      <c r="P91" s="20" t="str">
        <f>IF(FORMULACIÓN!Q91="","",FORMULACIÓN!Q91)</f>
        <v>Anual</v>
      </c>
      <c r="Q91" s="20" t="str">
        <f>IF(FORMULACIÓN!R91="","",FORMULACIÓN!R91)</f>
        <v>Unidad</v>
      </c>
      <c r="R91" s="20" t="str">
        <f>IF(FORMULACIÓN!S91="","",FORMULACIÓN!S91)</f>
        <v/>
      </c>
      <c r="S91" s="20" t="str">
        <f>IF(FORMULACIÓN!T91="","",FORMULACIÓN!T91)</f>
        <v>Nuevo gestionado durante la vigencia</v>
      </c>
      <c r="T91" s="179" t="str">
        <f ca="1">FORMULACIÓN!Y91</f>
        <v>3</v>
      </c>
      <c r="U91" s="20">
        <f>IF(FORMULACIÓN!U91="","",FORMULACIÓN!U91)</f>
        <v>16</v>
      </c>
      <c r="V91" s="21">
        <v>3</v>
      </c>
      <c r="W91" s="21"/>
      <c r="X91" s="21">
        <f ca="1">IFERROR(IF($S91=Lists!$S$2,SUM(SEGUIMIENTO!U91:W91),IF(SEGUIMIENTO!$S91=Lists!$S$3,SUM(SEGUIMIENTO!V91:W91),IF(SEGUIMIENTO!$S91=Lists!$S$4,AVERAGE(SEGUIMIENTO!V91:W91),IF(SEGUIMIENTO!$S91=Lists!$S$5,OFFSET(U91,0,COUNTA(V91:W91)),IF(SEGUIMIENTO!$S91=Lists!$S$6,COUNTIF(V91:W91,"&lt;"&amp;FORMULACIÓN!Y91)/COUNT(SEGUIMIENTO!V91:W91),""))))),"")</f>
        <v>3</v>
      </c>
      <c r="Y91" s="176" t="str">
        <f ca="1">IF($Q91=Lists!$R$3,TEXT(SEGUIMIENTO!X91,"00,00%"),IF(SEGUIMIENTO!X91=0,0,TEXT(SEGUIMIENTO!X91,"##.###")))</f>
        <v>3</v>
      </c>
      <c r="Z91" s="179">
        <f>IF(FORMULACIÓN!N91="X",VLOOKUP(A91,Lists!$C$100:$D$1099,2,FALSE),"")</f>
        <v>0</v>
      </c>
      <c r="AA91" s="181">
        <f ca="1">IF(FORMULACIÓN!N91="X",IF(VALUE(VLOOKUP(A91,Lists!$C$100:$D$1099,2,FALSE))&gt;=SEGUIMIENTO!X91,1,0),2)</f>
        <v>0</v>
      </c>
      <c r="AB91" s="150">
        <f>IFERROR(VALUE(LEFT(#REF!,1)),0)</f>
        <v>0</v>
      </c>
      <c r="AC91" s="149" t="s">
        <v>1604</v>
      </c>
      <c r="AD91" s="129"/>
      <c r="AE91" s="129"/>
      <c r="AF91" s="129"/>
      <c r="AG91"/>
      <c r="AH91" s="150"/>
      <c r="AI91" s="255" t="str">
        <f t="shared" si="21"/>
        <v>Jefe del Departamento de Fomento y Apoyo a la Investigación</v>
      </c>
      <c r="AJ91" s="139" t="str">
        <f t="shared" si="15"/>
        <v xml:space="preserve">3. Gestionar relaciones estratégicas con otras instituciones para el desarrollo de actividades investigativas financiadas de carácter nacional e internacional. </v>
      </c>
      <c r="AK91" s="139">
        <f t="shared" ca="1" si="22"/>
        <v>1</v>
      </c>
      <c r="AL91" s="139" t="str">
        <f t="shared" si="16"/>
        <v>L2 - Investigación y Redes de conocimiento para el desarrollo de la sociedad</v>
      </c>
      <c r="AM91" s="139" t="str">
        <f t="shared" si="17"/>
        <v>M3 - Innovación y desarrollo tecnológico.</v>
      </c>
      <c r="AN91" s="20" t="str">
        <f t="shared" si="18"/>
        <v>P2 - Consolidación del Centro de Investigaciones Científicas y Tecnológicas de la Universidad del Atlántico</v>
      </c>
      <c r="AO91" s="20" t="str">
        <f t="shared" si="19"/>
        <v xml:space="preserve">Proyectos I+D+i en ejecución con participación de pares internacionales y/o financiación con recursos internacionales </v>
      </c>
      <c r="AP91" s="20" t="str">
        <f t="shared" si="20"/>
        <v xml:space="preserve">N° Proyectos I+D+i  en ejecución con participación de pares internacionales y/o financiación con recursos internacionales </v>
      </c>
      <c r="AQ91" s="88" t="str">
        <f ca="1">IF(S91=Lists!$S$6,"CUMPLIMIENTO",IF($Q91=Lists!$R$3,TEXT(Y91,"00,00%")&amp;" / "&amp;TEXT(FORMULACIÓN!Y91,"00,00%"),IF(Y91=0,0,TEXT(Y91,"##.###")&amp;" / "&amp;TEXT(FORMULACIÓN!Y91,"##.###"))))</f>
        <v>3 / 3</v>
      </c>
      <c r="AR91" s="133">
        <f ca="1">VALUE(IFERROR(IF(S91=Lists!$S$6,SEGUIMIENTO!Y91,IF((Y91/FORMULACIÓN!Y91)&lt;&gt;0,Y91/FORMULACIÓN!Y91,0)),0))</f>
        <v>1</v>
      </c>
      <c r="AS91" s="89">
        <f t="shared" ca="1" si="23"/>
        <v>0.2</v>
      </c>
      <c r="AT91" s="89">
        <f t="shared" ca="1" si="24"/>
        <v>3.2000000000000001E-2</v>
      </c>
      <c r="AU91" s="89">
        <f t="shared" ca="1" si="25"/>
        <v>6.4000000000000003E-3</v>
      </c>
      <c r="AV91" s="20" t="str">
        <f t="shared" ref="AV91:AV154" si="26">$AC$9&amp;CHAR(10)&amp;AC91&amp;CHAR(10)&amp;$AD$9&amp;CHAR(10)&amp;AD91&amp;CHAR(10)&amp;$AE$9&amp;CHAR(10)&amp;AE91&amp;CHAR(10)&amp;$AF$9&amp;CHAR(10)&amp;AF91</f>
        <v xml:space="preserve">LOGROS
Ciencias Basicas: 2
2026-1
Se realizaron 2 proyectos de I+D+i en ejecución, con participación de pares internacionales y/o financiación mediante recursos internacionales
Ciencias Humanas: 1
Proyecto docente Luis Alarcón , 
LÍMITES
OBSERVACIÓN
ACCIONES DE FORTALECIMIENTO
</v>
      </c>
      <c r="AW91" s="139"/>
      <c r="CG91" s="140"/>
    </row>
    <row r="92" spans="1:85" s="135" customFormat="1" ht="67.5" hidden="1" customHeight="1">
      <c r="A92" s="20">
        <f>IF(FORMULACIÓN!A92="","",FORMULACIÓN!A92)</f>
        <v>83</v>
      </c>
      <c r="B92" s="20">
        <f>IF(FORMULACIÓN!B92="","",FORMULACIÓN!B92)</f>
        <v>2026</v>
      </c>
      <c r="C92" s="20" t="str">
        <f>IF(FORMULACIÓN!C92="","",FORMULACIÓN!C92)</f>
        <v>L2 - Investigación y Redes de conocimiento para el desarrollo de la sociedad</v>
      </c>
      <c r="D92" s="20" t="str">
        <f>IF(FORMULACIÓN!D92="","",FORMULACIÓN!D92)</f>
        <v>Fortalecer y consolidar los procesos de investigación, creación e innovación al servicio del progreso científico, tecnológico, ambiental, cultural, social y humano, en el contexto regional, nacional e internacional.</v>
      </c>
      <c r="E92" s="20" t="str">
        <f>IF(FORMULACIÓN!E92="","",FORMULACIÓN!E92)</f>
        <v xml:space="preserve">5. Armonizar los procesos administrativos y recursos tecnológicos de manera integral y efectiva en función de la misión investigativa. </v>
      </c>
      <c r="F92" s="20" t="str">
        <f>IF(FORMULACIÓN!F92="","",FORMULACIÓN!F92)</f>
        <v>M3 - Innovación y desarrollo tecnológico.</v>
      </c>
      <c r="G92" s="20" t="str">
        <f>IF(FORMULACIÓN!G92="","",FORMULACIÓN!G92)</f>
        <v xml:space="preserve"> 8 laboratorios reconocidos (con Acreditación, certificación, habilitación, autorización y/o registros) de  acuerdo a los ensayos de prestación de servicios de investigación para prestación de servicios de investigación.</v>
      </c>
      <c r="H92" s="20" t="str">
        <f>IF(FORMULACIÓN!H92="","",FORMULACIÓN!H92)</f>
        <v>P2 - Consolidación del Centro de Investigaciones Científicas y Tecnológicas de la Universidad del Atlántico</v>
      </c>
      <c r="I92" s="88">
        <f>IF(FORMULACIÓN!I92="","",FORMULACIÓN!I92)</f>
        <v>0.16</v>
      </c>
      <c r="J92" s="20" t="str">
        <f>IF(FORMULACIÓN!J92="","",FORMULACIÓN!J92)</f>
        <v>Gestionar la certificación de los laboratorios para la prestación de servicios de investigación</v>
      </c>
      <c r="K92" s="88">
        <f>IF(FORMULACIÓN!K92="","",FORMULACIÓN!K92)</f>
        <v>0.2</v>
      </c>
      <c r="L92" s="88" t="str">
        <f>IF(FORMULACIÓN!L92="","",FORMULACIÓN!L92)</f>
        <v>Jefe del Departamento de Fomento y Apoyo a la Investigación</v>
      </c>
      <c r="M92" s="210" t="str">
        <f>FORMULACIÓN!M92</f>
        <v>PDI - PA</v>
      </c>
      <c r="N92" s="20" t="str">
        <f>IF(FORMULACIÓN!O92="","",FORMULACIÓN!O92)</f>
        <v>Laboratorios con certificación o acreditados para la prestación de servicios de investigación</v>
      </c>
      <c r="O92" s="20" t="str">
        <f>IF(FORMULACIÓN!P92="","",FORMULACIÓN!P92)</f>
        <v>N°. de laboratorios reconocidos (con Acreditación, certificación, habilitación, 
autorización y/o registros) de  acuerdo a los ensayos de prestación de 
servicios de investigación.</v>
      </c>
      <c r="P92" s="20" t="str">
        <f>IF(FORMULACIÓN!Q92="","",FORMULACIÓN!Q92)</f>
        <v>Anual</v>
      </c>
      <c r="Q92" s="20" t="str">
        <f>IF(FORMULACIÓN!R92="","",FORMULACIÓN!R92)</f>
        <v>Unidad</v>
      </c>
      <c r="R92" s="20" t="str">
        <f>IF(FORMULACIÓN!S92="","",FORMULACIÓN!S92)</f>
        <v/>
      </c>
      <c r="S92" s="20" t="str">
        <f>IF(FORMULACIÓN!T92="","",FORMULACIÓN!T92)</f>
        <v>Nuevo gestionado durante la vigencia</v>
      </c>
      <c r="T92" s="179" t="str">
        <f ca="1">FORMULACIÓN!Y92</f>
        <v>1</v>
      </c>
      <c r="U92" s="279">
        <f>IF(FORMULACIÓN!U92="","",FORMULACIÓN!U92)</f>
        <v>3</v>
      </c>
      <c r="V92" s="272">
        <v>0</v>
      </c>
      <c r="W92" s="21"/>
      <c r="X92" s="21">
        <f ca="1">IFERROR(IF($S92=Lists!$S$2,SUM(SEGUIMIENTO!U92:W92),IF(SEGUIMIENTO!$S92=Lists!$S$3,SUM(SEGUIMIENTO!V92:W92),IF(SEGUIMIENTO!$S92=Lists!$S$4,AVERAGE(SEGUIMIENTO!V92:W92),IF(SEGUIMIENTO!$S92=Lists!$S$5,OFFSET(U92,0,COUNTA(V92:W92)),IF(SEGUIMIENTO!$S92=Lists!$S$6,COUNTIF(V92:W92,"&lt;"&amp;FORMULACIÓN!Y92)/COUNT(SEGUIMIENTO!V92:W92),""))))),"")</f>
        <v>0</v>
      </c>
      <c r="Y92" s="176">
        <f ca="1">IF($Q92=Lists!$R$3,TEXT(SEGUIMIENTO!X92,"00,00%"),IF(SEGUIMIENTO!X92=0,0,TEXT(SEGUIMIENTO!X92,"##.###")))</f>
        <v>0</v>
      </c>
      <c r="Z92" s="179" t="str">
        <f>IF(FORMULACIÓN!N92="X",VLOOKUP(A92,Lists!$C$100:$D$1099,2,FALSE),"")</f>
        <v/>
      </c>
      <c r="AA92" s="181">
        <f>IF(FORMULACIÓN!N92="X",IF(VALUE(VLOOKUP(A92,Lists!$C$100:$D$1099,2,FALSE))&gt;=SEGUIMIENTO!X92,1,0),2)</f>
        <v>2</v>
      </c>
      <c r="AB92" s="150">
        <f>IFERROR(VALUE(LEFT(#REF!,1)),0)</f>
        <v>0</v>
      </c>
      <c r="AC92" s="149"/>
      <c r="AD92" s="129"/>
      <c r="AE92" s="129"/>
      <c r="AF92" s="129"/>
      <c r="AG92"/>
      <c r="AH92" s="150"/>
      <c r="AI92" s="255" t="str">
        <f t="shared" si="21"/>
        <v>Jefe del Departamento de Fomento y Apoyo a la Investigación</v>
      </c>
      <c r="AJ92" s="139" t="str">
        <f t="shared" si="15"/>
        <v xml:space="preserve">5. Armonizar los procesos administrativos y recursos tecnológicos de manera integral y efectiva en función de la misión investigativa. </v>
      </c>
      <c r="AK92" s="139">
        <f t="shared" ca="1" si="22"/>
        <v>0</v>
      </c>
      <c r="AL92" s="139" t="str">
        <f t="shared" si="16"/>
        <v>L2 - Investigación y Redes de conocimiento para el desarrollo de la sociedad</v>
      </c>
      <c r="AM92" s="139" t="str">
        <f t="shared" si="17"/>
        <v>M3 - Innovación y desarrollo tecnológico.</v>
      </c>
      <c r="AN92" s="20" t="str">
        <f t="shared" si="18"/>
        <v>P2 - Consolidación del Centro de Investigaciones Científicas y Tecnológicas de la Universidad del Atlántico</v>
      </c>
      <c r="AO92" s="20" t="str">
        <f t="shared" si="19"/>
        <v>Laboratorios con certificación o acreditados para la prestación de servicios de investigación</v>
      </c>
      <c r="AP92" s="20" t="str">
        <f t="shared" si="20"/>
        <v>N°. de laboratorios reconocidos (con Acreditación, certificación, habilitación, 
autorización y/o registros) de  acuerdo a los ensayos de prestación de 
servicios de investigación.</v>
      </c>
      <c r="AQ92" s="88">
        <f ca="1">IF(S92=Lists!$S$6,"CUMPLIMIENTO",IF($Q92=Lists!$R$3,TEXT(Y92,"00,00%")&amp;" / "&amp;TEXT(FORMULACIÓN!Y92,"00,00%"),IF(Y92=0,0,TEXT(Y92,"##.###")&amp;" / "&amp;TEXT(FORMULACIÓN!Y92,"##.###"))))</f>
        <v>0</v>
      </c>
      <c r="AR92" s="133">
        <f ca="1">VALUE(IFERROR(IF(S92=Lists!$S$6,SEGUIMIENTO!Y92,IF((Y92/FORMULACIÓN!Y92)&lt;&gt;0,Y92/FORMULACIÓN!Y92,0)),0))</f>
        <v>0</v>
      </c>
      <c r="AS92" s="89">
        <f t="shared" ca="1" si="23"/>
        <v>0</v>
      </c>
      <c r="AT92" s="89">
        <f t="shared" ca="1" si="24"/>
        <v>0</v>
      </c>
      <c r="AU92" s="89">
        <f t="shared" ca="1" si="25"/>
        <v>0</v>
      </c>
      <c r="AV92" s="20" t="str">
        <f t="shared" si="26"/>
        <v xml:space="preserve">LOGROS
LÍMITES
OBSERVACIÓN
ACCIONES DE FORTALECIMIENTO
</v>
      </c>
      <c r="AW92" s="139"/>
      <c r="CG92" s="140"/>
    </row>
    <row r="93" spans="1:85" s="135" customFormat="1" ht="67.5" hidden="1" customHeight="1">
      <c r="A93" s="20">
        <f>IF(FORMULACIÓN!A93="","",FORMULACIÓN!A93)</f>
        <v>84</v>
      </c>
      <c r="B93" s="20">
        <f>IF(FORMULACIÓN!B93="","",FORMULACIÓN!B93)</f>
        <v>2026</v>
      </c>
      <c r="C93" s="20" t="str">
        <f>IF(FORMULACIÓN!C93="","",FORMULACIÓN!C93)</f>
        <v>L2 - Investigación y Redes de conocimiento para el desarrollo de la sociedad</v>
      </c>
      <c r="D93" s="20" t="str">
        <f>IF(FORMULACIÓN!D93="","",FORMULACIÓN!D93)</f>
        <v>Fortalecer y consolidar los procesos de investigación, creación e innovación al servicio del progreso científico, tecnológico, ambiental, cultural, social y humano, en el contexto regional, nacional e internacional.</v>
      </c>
      <c r="E93" s="20" t="str">
        <f>IF(FORMULACIÓN!E93="","",FORMULACIÓN!E93)</f>
        <v>6. Fomentar actividades para el desarrollo científico, tecnológico, ambiental, cultural, social y humano con impacto positivo hacia el entorno regional, nacional e internacional.</v>
      </c>
      <c r="F93" s="20" t="str">
        <f>IF(FORMULACIÓN!F93="","",FORMULACIÓN!F93)</f>
        <v>M3 - Innovación y desarrollo tecnológico.</v>
      </c>
      <c r="G93" s="20" t="str">
        <f>IF(FORMULACIÓN!G93="","",FORMULACIÓN!G93)</f>
        <v>Fomentar los servicios científicos y tecnológicos del CICIT</v>
      </c>
      <c r="H93" s="20" t="str">
        <f>IF(FORMULACIÓN!H93="","",FORMULACIÓN!H93)</f>
        <v>P2 - Consolidación del Centro de Investigaciones Científicas y Tecnológicas de la Universidad del Atlántico</v>
      </c>
      <c r="I93" s="88">
        <f>IF(FORMULACIÓN!I93="","",FORMULACIÓN!I93)</f>
        <v>0.16</v>
      </c>
      <c r="J93" s="20" t="str">
        <f>IF(FORMULACIÓN!J93="","",FORMULACIÓN!J93)</f>
        <v>Promover los servicios del CICIT.</v>
      </c>
      <c r="K93" s="88">
        <f>IF(FORMULACIÓN!K93="","",FORMULACIÓN!K93)</f>
        <v>0.2</v>
      </c>
      <c r="L93" s="88" t="str">
        <f>IF(FORMULACIÓN!L93="","",FORMULACIÓN!L93)</f>
        <v>Jefe del Departamento de Fomento y Apoyo a la Investigación</v>
      </c>
      <c r="M93" s="210" t="str">
        <f>FORMULACIÓN!M93</f>
        <v>PA</v>
      </c>
      <c r="N93" s="20" t="str">
        <f>IF(FORMULACIÓN!O93="","",FORMULACIÓN!O93)</f>
        <v>Servicios científicos y tecnológicos prestados por laboratorios institucionales (convenios, alianzas, contratos).</v>
      </c>
      <c r="O93" s="20" t="str">
        <f>IF(FORMULACIÓN!P93="","",FORMULACIÓN!P93)</f>
        <v>N° de servicios científicos y tecnológicos prestados por laboratorios institucionales.</v>
      </c>
      <c r="P93" s="20" t="str">
        <f>IF(FORMULACIÓN!Q93="","",FORMULACIÓN!Q93)</f>
        <v>Anual</v>
      </c>
      <c r="Q93" s="20" t="str">
        <f>IF(FORMULACIÓN!R93="","",FORMULACIÓN!R93)</f>
        <v>Unidad</v>
      </c>
      <c r="R93" s="20" t="str">
        <f>IF(FORMULACIÓN!S93="","",FORMULACIÓN!S93)</f>
        <v/>
      </c>
      <c r="S93" s="20" t="str">
        <f>IF(FORMULACIÓN!T93="","",FORMULACIÓN!T93)</f>
        <v>Nuevo gestionado durante la vigencia</v>
      </c>
      <c r="T93" s="179" t="str">
        <f ca="1">FORMULACIÓN!Y93</f>
        <v>10</v>
      </c>
      <c r="U93" s="279">
        <f>IF(FORMULACIÓN!U93="","",FORMULACIÓN!U93)</f>
        <v>10</v>
      </c>
      <c r="V93" s="272">
        <v>0</v>
      </c>
      <c r="W93" s="21"/>
      <c r="X93" s="21">
        <f ca="1">IFERROR(IF($S93=Lists!$S$2,SUM(SEGUIMIENTO!U93:W93),IF(SEGUIMIENTO!$S93=Lists!$S$3,SUM(SEGUIMIENTO!V93:W93),IF(SEGUIMIENTO!$S93=Lists!$S$4,AVERAGE(SEGUIMIENTO!V93:W93),IF(SEGUIMIENTO!$S93=Lists!$S$5,OFFSET(U93,0,COUNTA(V93:W93)),IF(SEGUIMIENTO!$S93=Lists!$S$6,COUNTIF(V93:W93,"&lt;"&amp;FORMULACIÓN!Y93)/COUNT(SEGUIMIENTO!V93:W93),""))))),"")</f>
        <v>0</v>
      </c>
      <c r="Y93" s="176">
        <f ca="1">IF($Q93=Lists!$R$3,TEXT(SEGUIMIENTO!X93,"00,00%"),IF(SEGUIMIENTO!X93=0,0,TEXT(SEGUIMIENTO!X93,"##.###")))</f>
        <v>0</v>
      </c>
      <c r="Z93" s="179" t="str">
        <f>IF(FORMULACIÓN!N93="X",VLOOKUP(A93,Lists!$C$100:$D$1099,2,FALSE),"")</f>
        <v/>
      </c>
      <c r="AA93" s="181">
        <f>IF(FORMULACIÓN!N93="X",IF(VALUE(VLOOKUP(A93,Lists!$C$100:$D$1099,2,FALSE))&gt;=SEGUIMIENTO!X93,1,0),2)</f>
        <v>2</v>
      </c>
      <c r="AB93" s="150">
        <f>IFERROR(VALUE(LEFT(#REF!,1)),0)</f>
        <v>0</v>
      </c>
      <c r="AC93" s="149"/>
      <c r="AD93" s="129"/>
      <c r="AE93" s="129"/>
      <c r="AF93" s="129"/>
      <c r="AG93"/>
      <c r="AH93" s="150"/>
      <c r="AI93" s="255" t="str">
        <f t="shared" si="21"/>
        <v>Jefe del Departamento de Fomento y Apoyo a la Investigación</v>
      </c>
      <c r="AJ93" s="139" t="str">
        <f t="shared" si="15"/>
        <v>6. Fomentar actividades para el desarrollo científico, tecnológico, ambiental, cultural, social y humano con impacto positivo hacia el entorno regional, nacional e internacional.</v>
      </c>
      <c r="AK93" s="139">
        <f t="shared" ca="1" si="22"/>
        <v>0</v>
      </c>
      <c r="AL93" s="139" t="str">
        <f t="shared" si="16"/>
        <v>L2 - Investigación y Redes de conocimiento para el desarrollo de la sociedad</v>
      </c>
      <c r="AM93" s="139" t="str">
        <f t="shared" si="17"/>
        <v>M3 - Innovación y desarrollo tecnológico.</v>
      </c>
      <c r="AN93" s="20" t="str">
        <f t="shared" si="18"/>
        <v>P2 - Consolidación del Centro de Investigaciones Científicas y Tecnológicas de la Universidad del Atlántico</v>
      </c>
      <c r="AO93" s="20" t="str">
        <f t="shared" si="19"/>
        <v>Servicios científicos y tecnológicos prestados por laboratorios institucionales (convenios, alianzas, contratos).</v>
      </c>
      <c r="AP93" s="20" t="str">
        <f t="shared" si="20"/>
        <v>N° de servicios científicos y tecnológicos prestados por laboratorios institucionales.</v>
      </c>
      <c r="AQ93" s="88">
        <f ca="1">IF(S93=Lists!$S$6,"CUMPLIMIENTO",IF($Q93=Lists!$R$3,TEXT(Y93,"00,00%")&amp;" / "&amp;TEXT(FORMULACIÓN!Y93,"00,00%"),IF(Y93=0,0,TEXT(Y93,"##.###")&amp;" / "&amp;TEXT(FORMULACIÓN!Y93,"##.###"))))</f>
        <v>0</v>
      </c>
      <c r="AR93" s="133">
        <f ca="1">VALUE(IFERROR(IF(S93=Lists!$S$6,SEGUIMIENTO!Y93,IF((Y93/FORMULACIÓN!Y93)&lt;&gt;0,Y93/FORMULACIÓN!Y93,0)),0))</f>
        <v>0</v>
      </c>
      <c r="AS93" s="89">
        <f t="shared" ca="1" si="23"/>
        <v>0</v>
      </c>
      <c r="AT93" s="89">
        <f t="shared" ca="1" si="24"/>
        <v>0</v>
      </c>
      <c r="AU93" s="89">
        <f t="shared" ca="1" si="25"/>
        <v>0</v>
      </c>
      <c r="AV93" s="20" t="str">
        <f t="shared" si="26"/>
        <v xml:space="preserve">LOGROS
LÍMITES
OBSERVACIÓN
ACCIONES DE FORTALECIMIENTO
</v>
      </c>
      <c r="AW93" s="139"/>
      <c r="CG93" s="140"/>
    </row>
    <row r="94" spans="1:85" s="135" customFormat="1" ht="67.5" hidden="1" customHeight="1">
      <c r="A94" s="20">
        <f>IF(FORMULACIÓN!A94="","",FORMULACIÓN!A94)</f>
        <v>85</v>
      </c>
      <c r="B94" s="20">
        <f>IF(FORMULACIÓN!B94="","",FORMULACIÓN!B94)</f>
        <v>2026</v>
      </c>
      <c r="C94" s="20" t="str">
        <f>IF(FORMULACIÓN!C94="","",FORMULACIÓN!C94)</f>
        <v>L3 - Impacto regional, nacional e internacional desde la extensión y proyección social</v>
      </c>
      <c r="D94" s="20" t="str">
        <f>IF(FORMULACIÓN!D94="","",FORMULACIÓN!D94)</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94" s="20" t="str">
        <f>IF(FORMULACIÓN!E94="","",FORMULACIÓN!E94)</f>
        <v>3. Contribuir desde lo académico, investigativo, extensión y proyección social en el tratamiento y resolución de temáticas de interés mediante el asesoramiento, análisis, formación de factores claves para la sociedad.</v>
      </c>
      <c r="F94" s="20" t="str">
        <f>IF(FORMULACIÓN!F94="","",FORMULACIÓN!F94)</f>
        <v xml:space="preserve">M1 - Educación continua y formación avanzada con enfoque global. </v>
      </c>
      <c r="G94" s="20" t="str">
        <f>IF(FORMULACIÓN!G94="","",FORMULACIÓN!G94)</f>
        <v>Mejoramiento de la oferta de programas de educación continua, con 1 Centro de Lenguas extranjeras, 5 ambientes de aprendizaje innovadores implementados, 2.300 programas de educación continua ejecutadas en distintas modalidalidades (presencial, semipresencial, virtual y a distancia), 35 con enfoque diferencial, 12 con componente internacional y 130 convenios con  entidades del sector público y privado</v>
      </c>
      <c r="H94" s="20" t="str">
        <f>IF(FORMULACIÓN!H94="","",FORMULACIÓN!H94)</f>
        <v xml:space="preserve">P1 - Fortalecimiento de los programas de educación contínua con  pertinencia regional, nacional e internacional a través de la modernización de los procesos. </v>
      </c>
      <c r="I94" s="88">
        <f>IF(FORMULACIÓN!I94="","",FORMULACIÓN!I94)</f>
        <v>0.18</v>
      </c>
      <c r="J94" s="20" t="str">
        <f>IF(FORMULACIÓN!J94="","",FORMULACIÓN!J94)</f>
        <v>Constituir el centro de lenguas nativas y extranjeras</v>
      </c>
      <c r="K94" s="88">
        <f>IF(FORMULACIÓN!K94="","",FORMULACIÓN!K94)</f>
        <v>0.2</v>
      </c>
      <c r="L94" s="88" t="str">
        <f>IF(FORMULACIÓN!L94="","",FORMULACIÓN!L94)</f>
        <v>Jefe del Departamento Extensión y Proyección Social</v>
      </c>
      <c r="M94" s="210" t="str">
        <f>FORMULACIÓN!M94</f>
        <v>PDI</v>
      </c>
      <c r="N94" s="20" t="str">
        <f>IF(FORMULACIÓN!O94="","",FORMULACIÓN!O94)</f>
        <v xml:space="preserve"> Centro de Lenguas Extranjeras constituido</v>
      </c>
      <c r="O94" s="20" t="str">
        <f>IF(FORMULACIÓN!P94="","",FORMULACIÓN!P94)</f>
        <v>Centro de Lenguas Extranjeras constituido</v>
      </c>
      <c r="P94" s="20" t="str">
        <f>IF(FORMULACIÓN!Q94="","",FORMULACIÓN!Q94)</f>
        <v>Anual</v>
      </c>
      <c r="Q94" s="20" t="str">
        <f>IF(FORMULACIÓN!R94="","",FORMULACIÓN!R94)</f>
        <v>Porcentaje</v>
      </c>
      <c r="R94" s="20" t="str">
        <f>IF(FORMULACIÓN!S94="","",FORMULACIÓN!S94)</f>
        <v>Para el 2026 seria la radicación, (Diseño, retroalimentación y ajustes), pendiente por revisión interna (jefe Dpto)</v>
      </c>
      <c r="S94" s="20" t="str">
        <f>IF(FORMULACIÓN!T94="","",FORMULACIÓN!T94)</f>
        <v>Último valor reportado</v>
      </c>
      <c r="T94" s="179" t="str">
        <f ca="1">FORMULACIÓN!Y94</f>
        <v>33,00%</v>
      </c>
      <c r="U94" s="88">
        <f>IF(FORMULACIÓN!U94="","",FORMULACIÓN!U94)</f>
        <v>0.33</v>
      </c>
      <c r="V94" s="266">
        <v>0</v>
      </c>
      <c r="W94" s="21"/>
      <c r="X94" s="21">
        <f ca="1">IFERROR(IF($S94=Lists!$S$2,SUM(SEGUIMIENTO!U94:W94),IF(SEGUIMIENTO!$S94=Lists!$S$3,SUM(SEGUIMIENTO!V94:W94),IF(SEGUIMIENTO!$S94=Lists!$S$4,AVERAGE(SEGUIMIENTO!V94:W94),IF(SEGUIMIENTO!$S94=Lists!$S$5,OFFSET(U94,0,COUNTA(V94:W94)),IF(SEGUIMIENTO!$S94=Lists!$S$6,COUNTIF(V94:W94,"&lt;"&amp;FORMULACIÓN!Y94)/COUNT(SEGUIMIENTO!V94:W94),""))))),"")</f>
        <v>0</v>
      </c>
      <c r="Y94" s="176" t="str">
        <f ca="1">IF($Q94=Lists!$R$3,TEXT(SEGUIMIENTO!X94,"00,00%"),IF(SEGUIMIENTO!X94=0,0,TEXT(SEGUIMIENTO!X94,"##.###")))</f>
        <v>00,00%</v>
      </c>
      <c r="Z94" s="179" t="str">
        <f>IF(FORMULACIÓN!N94="X",VLOOKUP(A94,Lists!$C$100:$D$1099,2,FALSE),"")</f>
        <v/>
      </c>
      <c r="AA94" s="181">
        <f>IF(FORMULACIÓN!N94="X",IF(VALUE(VLOOKUP(A94,Lists!$C$100:$D$1099,2,FALSE))&gt;=SEGUIMIENTO!X94,1,0),2)</f>
        <v>2</v>
      </c>
      <c r="AB94" s="150">
        <f>IFERROR(VALUE(LEFT(#REF!,1)),0)</f>
        <v>0</v>
      </c>
      <c r="AC94" s="149" t="s">
        <v>1331</v>
      </c>
      <c r="AD94" s="129" t="s">
        <v>1332</v>
      </c>
      <c r="AE94" s="129" t="s">
        <v>1333</v>
      </c>
      <c r="AF94" s="129" t="s">
        <v>1334</v>
      </c>
      <c r="AG94"/>
      <c r="AH94" s="150"/>
      <c r="AI94" s="255" t="str">
        <f t="shared" si="21"/>
        <v>Jefe del Departamento Extensión y Proyección Social</v>
      </c>
      <c r="AJ94" s="139" t="str">
        <f t="shared" si="15"/>
        <v>3. Contribuir desde lo académico, investigativo, extensión y proyección social en el tratamiento y resolución de temáticas de interés mediante el asesoramiento, análisis, formación de factores claves para la sociedad.</v>
      </c>
      <c r="AK94" s="139">
        <f t="shared" ca="1" si="22"/>
        <v>0</v>
      </c>
      <c r="AL94" s="139" t="str">
        <f t="shared" si="16"/>
        <v>L3 - Impacto regional, nacional e internacional desde la extensión y proyección social</v>
      </c>
      <c r="AM94" s="139" t="str">
        <f t="shared" si="17"/>
        <v xml:space="preserve">M1 - Educación continua y formación avanzada con enfoque global. </v>
      </c>
      <c r="AN94" s="20" t="str">
        <f t="shared" si="18"/>
        <v xml:space="preserve">P1 - Fortalecimiento de los programas de educación contínua con  pertinencia regional, nacional e internacional a través de la modernización de los procesos. </v>
      </c>
      <c r="AO94" s="20" t="str">
        <f t="shared" si="19"/>
        <v xml:space="preserve"> Centro de Lenguas Extranjeras constituido</v>
      </c>
      <c r="AP94" s="20" t="str">
        <f t="shared" si="20"/>
        <v>Centro de Lenguas Extranjeras constituido</v>
      </c>
      <c r="AQ94" s="88" t="str">
        <f ca="1">IF(S94=Lists!$S$6,"CUMPLIMIENTO",IF($Q94=Lists!$R$3,TEXT(Y94,"00,00%")&amp;" / "&amp;TEXT(FORMULACIÓN!Y94,"00,00%"),IF(Y94=0,0,TEXT(Y94,"##.###")&amp;" / "&amp;TEXT(FORMULACIÓN!Y94,"##.###"))))</f>
        <v>00,00% / 33,00%</v>
      </c>
      <c r="AR94" s="133">
        <f ca="1">VALUE(IFERROR(IF(S94=Lists!$S$6,SEGUIMIENTO!Y94,IF((Y94/FORMULACIÓN!Y94)&lt;&gt;0,Y94/FORMULACIÓN!Y94,0)),0))</f>
        <v>0</v>
      </c>
      <c r="AS94" s="89">
        <f t="shared" ca="1" si="23"/>
        <v>0</v>
      </c>
      <c r="AT94" s="89">
        <f t="shared" ca="1" si="24"/>
        <v>0</v>
      </c>
      <c r="AU94" s="89">
        <f t="shared" ca="1" si="25"/>
        <v>0</v>
      </c>
      <c r="AV94" s="20" t="str">
        <f t="shared" si="26"/>
        <v>LOGROS
Se logró la formulación y estructuración total del documento técnico y el proyecto de fundamentación requerido para la constitución legal del Centro de Lenguas Extranjeras (CLE).
Ante la contingencia de infraestructura, se radicó formalmente la solicitud de concepto técnico ante la Oficina de Planeación de la Universidad del Atlántico, buscando viabilizar las alternativas de sede.
LÍMITES
Las sedes alternas donde opera temporalmente el programa cuentan con un subsuelo catalogado como de uso comercial y no educativo, lo que constituye un impedimento legal y normativo insalvable para radicar la solicitud de creación formal del Centro ante las instancias correspondientes.
El proceso se encuentra condicionado y detenido debido a que, a la fecha de corte de este reporte, la Oficina de Planeación no ha emitido la respuesta ni las directrices institucionales solicitadas sobre el concepto técnico de infraestructura.
OBSERVACIÓN
Se advierte que el indicador se mantendrá en estado de suspensión técnica mientras la Universidad no defina una sede física que cumpla con los requisitos de ley para el uso educativo. No es un retraso por gestión del equipo del CLE, sino un factor externo de fuerza mayor derivado de la remodelación de la Sede Centro.
ACCIONES DE FORTALECIMIENTO
Gestionar una reunión de carácter urgente con el equipo técnico de la Oficina de Planeación para agilizar la emisión del concepto y evaluar alternativas viables (como una asignación provisional de espacios en sedes autorizadas o un aval condicionado a la entrega de la Sede Centro).
Adelantar la revisión y organización de todos los demás requisitos obligatorios para la constitución del centro, de modo que una vez se resuelva el factor sede, la radicación del proyecto ante el Consejo Superior o Académico sea inmediata.</v>
      </c>
      <c r="AW94" s="139"/>
      <c r="CG94" s="140"/>
    </row>
    <row r="95" spans="1:85" s="135" customFormat="1" ht="67.5" hidden="1" customHeight="1">
      <c r="A95" s="20">
        <f>IF(FORMULACIÓN!A95="","",FORMULACIÓN!A95)</f>
        <v>86</v>
      </c>
      <c r="B95" s="20">
        <f>IF(FORMULACIÓN!B95="","",FORMULACIÓN!B95)</f>
        <v>2026</v>
      </c>
      <c r="C95" s="20" t="str">
        <f>IF(FORMULACIÓN!C95="","",FORMULACIÓN!C95)</f>
        <v>L3 - Impacto regional, nacional e internacional desde la extensión y proyección social</v>
      </c>
      <c r="D95" s="20" t="str">
        <f>IF(FORMULACIÓN!D95="","",FORMULACIÓN!D95)</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95" s="20" t="str">
        <f>IF(FORMULACIÓN!E95="","",FORMULACIÓN!E95)</f>
        <v>6. Favorecer la proyección laboral de los egresados mediante el fortalecimiento de conocimientos y competencias requeridas para el contexto global.</v>
      </c>
      <c r="F95" s="20" t="str">
        <f>IF(FORMULACIÓN!F95="","",FORMULACIÓN!F95)</f>
        <v xml:space="preserve">M1 - Educación continua y formación avanzada con enfoque global. </v>
      </c>
      <c r="G95" s="20" t="str">
        <f>IF(FORMULACIÓN!G95="","",FORMULACIÓN!G95)</f>
        <v>Mejoramiento de la oferta de programas de educación continua, con 1 Centro de Lenguas extranjeras, 5 ambientes de aprendizaje innovadores implementados, 2.300 programas de educación continua ejecutadas en distintas modalidalidades (presencial, semipresencial, virtual y a distancia), 35 con enfoque diferencial, 12 con componente internacional y 130 convenios con  entidades del sector público y privado</v>
      </c>
      <c r="H95" s="20" t="str">
        <f>IF(FORMULACIÓN!H95="","",FORMULACIÓN!H95)</f>
        <v xml:space="preserve">P1 - Fortalecimiento de los programas de educación contínua con  pertinencia regional, nacional e internacional a través de la modernización de los procesos. </v>
      </c>
      <c r="I95" s="88">
        <f>IF(FORMULACIÓN!I95="","",FORMULACIÓN!I95)</f>
        <v>0.18</v>
      </c>
      <c r="J95" s="20" t="str">
        <f>IF(FORMULACIÓN!J95="","",FORMULACIÓN!J95)</f>
        <v>Impulsar la oferta de programas de educación continua en modalidad presencial ejecutadas</v>
      </c>
      <c r="K95" s="88">
        <f>IF(FORMULACIÓN!K95="","",FORMULACIÓN!K95)</f>
        <v>0.2</v>
      </c>
      <c r="L95" s="88" t="str">
        <f>IF(FORMULACIÓN!L95="","",FORMULACIÓN!L95)</f>
        <v>Jefe del Departamento Extensión y Proyección Social</v>
      </c>
      <c r="M95" s="210" t="str">
        <f>FORMULACIÓN!M95</f>
        <v>PDI</v>
      </c>
      <c r="N95" s="20" t="str">
        <f>IF(FORMULACIÓN!O95="","",FORMULACIÓN!O95)</f>
        <v xml:space="preserve">
Oferta de programas de educación continua en modalidades (presencial, semipresencial, virtual y a distancia)</v>
      </c>
      <c r="O95" s="20" t="str">
        <f>IF(FORMULACIÓN!P95="","",FORMULACIÓN!P95)</f>
        <v>N° de programas de educación continua ejecutadas en distintas modalidades (presencial, semipresencial, virtual y a distancia)</v>
      </c>
      <c r="P95" s="20" t="str">
        <f>IF(FORMULACIÓN!Q95="","",FORMULACIÓN!Q95)</f>
        <v>Semestral</v>
      </c>
      <c r="Q95" s="20" t="str">
        <f>IF(FORMULACIÓN!R95="","",FORMULACIÓN!R95)</f>
        <v>Unidad</v>
      </c>
      <c r="R95" s="20" t="str">
        <f>IF(FORMULACIÓN!S95="","",FORMULACIÓN!S95)</f>
        <v xml:space="preserve">Programas de educacion continua desarrollados en distintas modalidades. </v>
      </c>
      <c r="S95" s="20" t="str">
        <f>IF(FORMULACIÓN!T95="","",FORMULACIÓN!T95)</f>
        <v>Nuevo gestionado durante la vigencia</v>
      </c>
      <c r="T95" s="179" t="str">
        <f ca="1">FORMULACIÓN!Y95</f>
        <v>60</v>
      </c>
      <c r="U95" s="20">
        <f>IF(FORMULACIÓN!U95="","",FORMULACIÓN!U95)</f>
        <v>97</v>
      </c>
      <c r="V95" s="21">
        <v>40</v>
      </c>
      <c r="W95" s="21"/>
      <c r="X95" s="21">
        <f ca="1">IFERROR(IF($S95=Lists!$S$2,SUM(SEGUIMIENTO!U95:W95),IF(SEGUIMIENTO!$S95=Lists!$S$3,SUM(SEGUIMIENTO!V95:W95),IF(SEGUIMIENTO!$S95=Lists!$S$4,AVERAGE(SEGUIMIENTO!V95:W95),IF(SEGUIMIENTO!$S95=Lists!$S$5,OFFSET(U95,0,COUNTA(V95:W95)),IF(SEGUIMIENTO!$S95=Lists!$S$6,COUNTIF(V95:W95,"&lt;"&amp;FORMULACIÓN!Y95)/COUNT(SEGUIMIENTO!V95:W95),""))))),"")</f>
        <v>40</v>
      </c>
      <c r="Y95" s="176" t="str">
        <f ca="1">IF($Q95=Lists!$R$3,TEXT(SEGUIMIENTO!X95,"00,00%"),IF(SEGUIMIENTO!X95=0,0,TEXT(SEGUIMIENTO!X95,"##.###")))</f>
        <v>40</v>
      </c>
      <c r="Z95" s="179">
        <f>IF(FORMULACIÓN!N95="X",VLOOKUP(A95,Lists!$C$100:$D$1099,2,FALSE),"")</f>
        <v>0</v>
      </c>
      <c r="AA95" s="181">
        <f ca="1">IF(FORMULACIÓN!N95="X",IF(VALUE(VLOOKUP(A95,Lists!$C$100:$D$1099,2,FALSE))&gt;=SEGUIMIENTO!X95,1,0),2)</f>
        <v>0</v>
      </c>
      <c r="AB95" s="150">
        <f>IFERROR(VALUE(LEFT(#REF!,1)),0)</f>
        <v>0</v>
      </c>
      <c r="AC95" s="149" t="s">
        <v>1335</v>
      </c>
      <c r="AD95" s="129"/>
      <c r="AE95" s="129"/>
      <c r="AF95" s="129"/>
      <c r="AG95"/>
      <c r="AH95" s="150"/>
      <c r="AI95" s="255" t="str">
        <f t="shared" si="21"/>
        <v>Jefe del Departamento Extensión y Proyección Social</v>
      </c>
      <c r="AJ95" s="139" t="str">
        <f t="shared" si="15"/>
        <v>6. Favorecer la proyección laboral de los egresados mediante el fortalecimiento de conocimientos y competencias requeridas para el contexto global.</v>
      </c>
      <c r="AK95" s="139">
        <f t="shared" ca="1" si="22"/>
        <v>0</v>
      </c>
      <c r="AL95" s="139" t="str">
        <f t="shared" si="16"/>
        <v>L3 - Impacto regional, nacional e internacional desde la extensión y proyección social</v>
      </c>
      <c r="AM95" s="139" t="str">
        <f t="shared" si="17"/>
        <v xml:space="preserve">M1 - Educación continua y formación avanzada con enfoque global. </v>
      </c>
      <c r="AN95" s="20" t="str">
        <f t="shared" si="18"/>
        <v xml:space="preserve">P1 - Fortalecimiento de los programas de educación contínua con  pertinencia regional, nacional e internacional a través de la modernización de los procesos. </v>
      </c>
      <c r="AO95" s="20" t="str">
        <f t="shared" si="19"/>
        <v xml:space="preserve">
Oferta de programas de educación continua en modalidades (presencial, semipresencial, virtual y a distancia)</v>
      </c>
      <c r="AP95" s="20" t="str">
        <f t="shared" si="20"/>
        <v>N° de programas de educación continua ejecutadas en distintas modalidades (presencial, semipresencial, virtual y a distancia)</v>
      </c>
      <c r="AQ95" s="88" t="str">
        <f ca="1">IF(S95=Lists!$S$6,"CUMPLIMIENTO",IF($Q95=Lists!$R$3,TEXT(Y95,"00,00%")&amp;" / "&amp;TEXT(FORMULACIÓN!Y95,"00,00%"),IF(Y95=0,0,TEXT(Y95,"##.###")&amp;" / "&amp;TEXT(FORMULACIÓN!Y95,"##.###"))))</f>
        <v>40 / 60</v>
      </c>
      <c r="AR95" s="133">
        <f ca="1">VALUE(IFERROR(IF(S95=Lists!$S$6,SEGUIMIENTO!Y95,IF((Y95/FORMULACIÓN!Y95)&lt;&gt;0,Y95/FORMULACIÓN!Y95,0)),0))</f>
        <v>0.66666666666666663</v>
      </c>
      <c r="AS95" s="89">
        <f t="shared" ca="1" si="23"/>
        <v>0.13333333333333333</v>
      </c>
      <c r="AT95" s="89">
        <f t="shared" ca="1" si="24"/>
        <v>2.4E-2</v>
      </c>
      <c r="AU95" s="89">
        <f t="shared" ca="1" si="25"/>
        <v>4.8000000000000004E-3</v>
      </c>
      <c r="AV95" s="20" t="str">
        <f t="shared" si="26"/>
        <v xml:space="preserve">LOGROS
Durante el primer semestre se desarrolló una oferta académica diversificada con 31 programas en diferentes modalidades, fortaleciendo el acceso de distintos públicos y ampliando la capacidad institucional para responder a las necesidades de formación continua. Se consolidaron procesos administrativos y académicos que facilitaron la apertura y seguimiento de los programas.
LÍMITES
OBSERVACIÓN
ACCIONES DE FORTALECIMIENTO
</v>
      </c>
      <c r="AW95" s="139"/>
      <c r="CG95" s="140"/>
    </row>
    <row r="96" spans="1:85" s="135" customFormat="1" ht="67.5" hidden="1" customHeight="1">
      <c r="A96" s="20">
        <f>IF(FORMULACIÓN!A96="","",FORMULACIÓN!A96)</f>
        <v>87</v>
      </c>
      <c r="B96" s="20">
        <f>IF(FORMULACIÓN!B96="","",FORMULACIÓN!B96)</f>
        <v>2026</v>
      </c>
      <c r="C96" s="20" t="str">
        <f>IF(FORMULACIÓN!C96="","",FORMULACIÓN!C96)</f>
        <v>L3 - Impacto regional, nacional e internacional desde la extensión y proyección social</v>
      </c>
      <c r="D96" s="20" t="str">
        <f>IF(FORMULACIÓN!D96="","",FORMULACIÓN!D96)</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96" s="20" t="str">
        <f>IF(FORMULACIÓN!E96="","",FORMULACIÓN!E96)</f>
        <v>6. Favorecer la proyección laboral de los egresados mediante el fortalecimiento de conocimientos y competencias requeridas para el contexto global.</v>
      </c>
      <c r="F96" s="20" t="str">
        <f>IF(FORMULACIÓN!F96="","",FORMULACIÓN!F96)</f>
        <v xml:space="preserve">M1 - Educación continua y formación avanzada con enfoque global. </v>
      </c>
      <c r="G96" s="20" t="str">
        <f>IF(FORMULACIÓN!G96="","",FORMULACIÓN!G96)</f>
        <v>Mejoramiento de la oferta de programas de educación continua, con 1 Centro de Lenguas extranjeras, 5 ambientes de aprendizaje innovadores implementados, 2.300 programas de educación continua ejecutadas en distintas modalidalidades (presencial, semipresencial, virtual y a distancia), 35 con enfoque diferencial, 12 con componente internacional y 130 convenios con  entidades del sector público y privado</v>
      </c>
      <c r="H96" s="20" t="str">
        <f>IF(FORMULACIÓN!H96="","",FORMULACIÓN!H96)</f>
        <v xml:space="preserve">P1 - Fortalecimiento de los programas de educación contínua con  pertinencia regional, nacional e internacional a través de la modernización de los procesos. </v>
      </c>
      <c r="I96" s="88">
        <f>IF(FORMULACIÓN!I96="","",FORMULACIÓN!I96)</f>
        <v>0.18</v>
      </c>
      <c r="J96" s="20" t="str">
        <f>IF(FORMULACIÓN!J96="","",FORMULACIÓN!J96)</f>
        <v xml:space="preserve">Impulsar la oferta de programas de educación continua con componente internacional </v>
      </c>
      <c r="K96" s="88">
        <f>IF(FORMULACIÓN!K96="","",FORMULACIÓN!K96)</f>
        <v>0.15</v>
      </c>
      <c r="L96" s="88" t="str">
        <f>IF(FORMULACIÓN!L96="","",FORMULACIÓN!L96)</f>
        <v>Jefe del Departamento Extensión y Proyección Social</v>
      </c>
      <c r="M96" s="210" t="str">
        <f>FORMULACIÓN!M96</f>
        <v>PDI</v>
      </c>
      <c r="N96" s="20" t="str">
        <f>IF(FORMULACIÓN!O96="","",FORMULACIÓN!O96)</f>
        <v>Oferta de programas de educación continua con componente internacional</v>
      </c>
      <c r="O96" s="20" t="str">
        <f>IF(FORMULACIÓN!P96="","",FORMULACIÓN!P96)</f>
        <v>N° de programas con componente internacional</v>
      </c>
      <c r="P96" s="20" t="str">
        <f>IF(FORMULACIÓN!Q96="","",FORMULACIÓN!Q96)</f>
        <v>Anual</v>
      </c>
      <c r="Q96" s="20" t="str">
        <f>IF(FORMULACIÓN!R96="","",FORMULACIÓN!R96)</f>
        <v>Unidad</v>
      </c>
      <c r="R96" s="20" t="str">
        <f>IF(FORMULACIÓN!S96="","",FORMULACIÓN!S96)</f>
        <v>Programas de educacion continua que se caracterizan por contenido con componente internacional o docente/estudiante de talla internacional. (Justificado en formato correspondiente)</v>
      </c>
      <c r="S96" s="20" t="str">
        <f>IF(FORMULACIÓN!T96="","",FORMULACIÓN!T96)</f>
        <v>Nuevo gestionado durante la vigencia</v>
      </c>
      <c r="T96" s="179" t="str">
        <f ca="1">FORMULACIÓN!Y96</f>
        <v>3</v>
      </c>
      <c r="U96" s="20">
        <f>IF(FORMULACIÓN!U96="","",FORMULACIÓN!U96)</f>
        <v>11</v>
      </c>
      <c r="V96" s="21">
        <v>10</v>
      </c>
      <c r="W96" s="21"/>
      <c r="X96" s="21">
        <f ca="1">IFERROR(IF($S96=Lists!$S$2,SUM(SEGUIMIENTO!U96:W96),IF(SEGUIMIENTO!$S96=Lists!$S$3,SUM(SEGUIMIENTO!V96:W96),IF(SEGUIMIENTO!$S96=Lists!$S$4,AVERAGE(SEGUIMIENTO!V96:W96),IF(SEGUIMIENTO!$S96=Lists!$S$5,OFFSET(U96,0,COUNTA(V96:W96)),IF(SEGUIMIENTO!$S96=Lists!$S$6,COUNTIF(V96:W96,"&lt;"&amp;FORMULACIÓN!Y96)/COUNT(SEGUIMIENTO!V96:W96),""))))),"")</f>
        <v>10</v>
      </c>
      <c r="Y96" s="176" t="str">
        <f ca="1">IF($Q96=Lists!$R$3,TEXT(SEGUIMIENTO!X96,"00,00%"),IF(SEGUIMIENTO!X96=0,0,TEXT(SEGUIMIENTO!X96,"##.###")))</f>
        <v>10</v>
      </c>
      <c r="Z96" s="179">
        <f>IF(FORMULACIÓN!N96="X",VLOOKUP(A96,Lists!$C$100:$D$1099,2,FALSE),"")</f>
        <v>0</v>
      </c>
      <c r="AA96" s="181">
        <f ca="1">IF(FORMULACIÓN!N96="X",IF(VALUE(VLOOKUP(A96,Lists!$C$100:$D$1099,2,FALSE))&gt;=SEGUIMIENTO!X96,1,0),2)</f>
        <v>0</v>
      </c>
      <c r="AB96" s="150">
        <f>IFERROR(VALUE(LEFT(#REF!,1)),0)</f>
        <v>0</v>
      </c>
      <c r="AC96" s="149" t="s">
        <v>1336</v>
      </c>
      <c r="AD96" s="129"/>
      <c r="AE96" s="129"/>
      <c r="AF96" s="129"/>
      <c r="AG96"/>
      <c r="AH96" s="150"/>
      <c r="AI96" s="255" t="str">
        <f t="shared" si="21"/>
        <v>Jefe del Departamento Extensión y Proyección Social</v>
      </c>
      <c r="AJ96" s="139" t="str">
        <f t="shared" si="15"/>
        <v>6. Favorecer la proyección laboral de los egresados mediante el fortalecimiento de conocimientos y competencias requeridas para el contexto global.</v>
      </c>
      <c r="AK96" s="139">
        <f t="shared" ca="1" si="22"/>
        <v>1</v>
      </c>
      <c r="AL96" s="139" t="str">
        <f t="shared" si="16"/>
        <v>L3 - Impacto regional, nacional e internacional desde la extensión y proyección social</v>
      </c>
      <c r="AM96" s="139" t="str">
        <f t="shared" si="17"/>
        <v xml:space="preserve">M1 - Educación continua y formación avanzada con enfoque global. </v>
      </c>
      <c r="AN96" s="20" t="str">
        <f t="shared" si="18"/>
        <v xml:space="preserve">P1 - Fortalecimiento de los programas de educación contínua con  pertinencia regional, nacional e internacional a través de la modernización de los procesos. </v>
      </c>
      <c r="AO96" s="20" t="str">
        <f t="shared" si="19"/>
        <v>Oferta de programas de educación continua con componente internacional</v>
      </c>
      <c r="AP96" s="20" t="str">
        <f t="shared" si="20"/>
        <v>N° de programas con componente internacional</v>
      </c>
      <c r="AQ96" s="88" t="str">
        <f ca="1">IF(S96=Lists!$S$6,"CUMPLIMIENTO",IF($Q96=Lists!$R$3,TEXT(Y96,"00,00%")&amp;" / "&amp;TEXT(FORMULACIÓN!Y96,"00,00%"),IF(Y96=0,0,TEXT(Y96,"##.###")&amp;" / "&amp;TEXT(FORMULACIÓN!Y96,"##.###"))))</f>
        <v>10 / 3</v>
      </c>
      <c r="AR96" s="133">
        <f ca="1">VALUE(IFERROR(IF(S96=Lists!$S$6,SEGUIMIENTO!Y96,IF((Y96/FORMULACIÓN!Y96)&lt;&gt;0,Y96/FORMULACIÓN!Y96,0)),0))</f>
        <v>3.3333333333333335</v>
      </c>
      <c r="AS96" s="89">
        <f t="shared" ca="1" si="23"/>
        <v>0.15</v>
      </c>
      <c r="AT96" s="89">
        <f t="shared" ca="1" si="24"/>
        <v>2.7E-2</v>
      </c>
      <c r="AU96" s="89">
        <f t="shared" ca="1" si="25"/>
        <v>5.4000000000000003E-3</v>
      </c>
      <c r="AV96" s="20" t="str">
        <f t="shared" si="26"/>
        <v xml:space="preserve">LOGROS
Durante el periodo evaluado se desarrollaron 6 programas de educación continua con componente internacional, incorporando contenido con enfoque globalizado, conforme a los criterios establecidos para este indicador. Con este resultado se superó ampliamente la meta propuesta para la vigencia, fortaleciendo la internacionalización de la oferta académica y promoviendo escenarios de intercambio de conocimientos y buenas prácticas con enfoque global.
LÍMITES
OBSERVACIÓN
ACCIONES DE FORTALECIMIENTO
</v>
      </c>
      <c r="AW96" s="139"/>
      <c r="CG96" s="140"/>
    </row>
    <row r="97" spans="1:85" s="135" customFormat="1" ht="244.5" hidden="1" customHeight="1">
      <c r="A97" s="20">
        <f>IF(FORMULACIÓN!A97="","",FORMULACIÓN!A97)</f>
        <v>88</v>
      </c>
      <c r="B97" s="20">
        <f>IF(FORMULACIÓN!B97="","",FORMULACIÓN!B97)</f>
        <v>2026</v>
      </c>
      <c r="C97" s="20" t="str">
        <f>IF(FORMULACIÓN!C97="","",FORMULACIÓN!C97)</f>
        <v>L3 - Impacto regional, nacional e internacional desde la extensión y proyección social</v>
      </c>
      <c r="D97" s="20" t="str">
        <f>IF(FORMULACIÓN!D97="","",FORMULACIÓN!D97)</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97" s="20" t="str">
        <f>IF(FORMULACIÓN!E97="","",FORMULACIÓN!E97)</f>
        <v>6. Favorecer la proyección laboral de los egresados mediante el fortalecimiento de conocimientos y competencias requeridas para el contexto global.</v>
      </c>
      <c r="F97" s="20" t="str">
        <f>IF(FORMULACIÓN!F97="","",FORMULACIÓN!F97)</f>
        <v xml:space="preserve">M1 - Educación continua y formación avanzada con enfoque global. </v>
      </c>
      <c r="G97" s="20" t="str">
        <f>IF(FORMULACIÓN!G97="","",FORMULACIÓN!G97)</f>
        <v>Mejoramiento de la oferta de programas de educación continua, con 1 Centro de Lenguas extranjeras, 5 ambientes de aprendizaje innovadores implementados, 2.300 programas de educación continua ejecutadas en distintas modalidalidades (presencial, semipresencial, virtual y a distancia), 35 con enfoque diferencial, 12 con componente internacional y 130 convenios con  entidades del sector público y privado</v>
      </c>
      <c r="H97" s="20" t="str">
        <f>IF(FORMULACIÓN!H97="","",FORMULACIÓN!H97)</f>
        <v xml:space="preserve">P1 - Fortalecimiento de los programas de educación contínua con  pertinencia regional, nacional e internacional a través de la modernización de los procesos. </v>
      </c>
      <c r="I97" s="88">
        <f>IF(FORMULACIÓN!I97="","",FORMULACIÓN!I97)</f>
        <v>0.18</v>
      </c>
      <c r="J97" s="20" t="str">
        <f>IF(FORMULACIÓN!J97="","",FORMULACIÓN!J97)</f>
        <v>Impulsar la oferta de programas de educación continua con enfoque diferencial y/o capacidades diversas</v>
      </c>
      <c r="K97" s="88">
        <f>IF(FORMULACIÓN!K97="","",FORMULACIÓN!K97)</f>
        <v>0.1</v>
      </c>
      <c r="L97" s="88" t="str">
        <f>IF(FORMULACIÓN!L97="","",FORMULACIÓN!L97)</f>
        <v>Jefe del Departamento Extensión y Proyección Social</v>
      </c>
      <c r="M97" s="210" t="str">
        <f>FORMULACIÓN!M97</f>
        <v>PDI</v>
      </c>
      <c r="N97" s="20" t="str">
        <f>IF(FORMULACIÓN!O97="","",FORMULACIÓN!O97)</f>
        <v>Oferta de programas de educación continua con enfoque diferencial y/o capacidades diversas</v>
      </c>
      <c r="O97" s="20" t="str">
        <f>IF(FORMULACIÓN!P97="","",FORMULACIÓN!P97)</f>
        <v>N° de programas de educación continua con enfoque diferencial y/o capacidades diversas implementados</v>
      </c>
      <c r="P97" s="20" t="str">
        <f>IF(FORMULACIÓN!Q97="","",FORMULACIÓN!Q97)</f>
        <v>Anual</v>
      </c>
      <c r="Q97" s="20" t="str">
        <f>IF(FORMULACIÓN!R97="","",FORMULACIÓN!R97)</f>
        <v>Unidad</v>
      </c>
      <c r="R97" s="20" t="str">
        <f>IF(FORMULACIÓN!S97="","",FORMULACIÓN!S97)</f>
        <v>Programas de educación continua implementados con enfoque diferencial y/o para capacidades diversas. El enfoque diferencial considera las necesidades, características, intereses y contextos específicos de diversos grupos poblacionales, mientras que la atención a capacidades diversas abarca las diferentes habilidades, talentos y ritmos de aprendizaje individuales.(Vinculacion de poblacion con estas caracteristicas y contenido)</v>
      </c>
      <c r="S97" s="20" t="str">
        <f>IF(FORMULACIÓN!T97="","",FORMULACIÓN!T97)</f>
        <v>Nuevo gestionado durante la vigencia</v>
      </c>
      <c r="T97" s="179" t="str">
        <f ca="1">FORMULACIÓN!Y97</f>
        <v>6</v>
      </c>
      <c r="U97" s="20">
        <f>IF(FORMULACIÓN!U97="","",FORMULACIÓN!U97)</f>
        <v>7</v>
      </c>
      <c r="V97" s="21">
        <v>5</v>
      </c>
      <c r="W97" s="21"/>
      <c r="X97" s="21">
        <f ca="1">IFERROR(IF($S97=Lists!$S$2,SUM(SEGUIMIENTO!U97:W97),IF(SEGUIMIENTO!$S97=Lists!$S$3,SUM(SEGUIMIENTO!V97:W97),IF(SEGUIMIENTO!$S97=Lists!$S$4,AVERAGE(SEGUIMIENTO!V97:W97),IF(SEGUIMIENTO!$S97=Lists!$S$5,OFFSET(U97,0,COUNTA(V97:W97)),IF(SEGUIMIENTO!$S97=Lists!$S$6,COUNTIF(V97:W97,"&lt;"&amp;FORMULACIÓN!Y97)/COUNT(SEGUIMIENTO!V97:W97),""))))),"")</f>
        <v>5</v>
      </c>
      <c r="Y97" s="176" t="str">
        <f ca="1">IF($Q97=Lists!$R$3,TEXT(SEGUIMIENTO!X97,"00,00%"),IF(SEGUIMIENTO!X97=0,0,TEXT(SEGUIMIENTO!X97,"##.###")))</f>
        <v>5</v>
      </c>
      <c r="Z97" s="179">
        <f>IF(FORMULACIÓN!N97="X",VLOOKUP(A97,Lists!$C$100:$D$1099,2,FALSE),"")</f>
        <v>0</v>
      </c>
      <c r="AA97" s="181">
        <f ca="1">IF(FORMULACIÓN!N97="X",IF(VALUE(VLOOKUP(A97,Lists!$C$100:$D$1099,2,FALSE))&gt;=SEGUIMIENTO!X97,1,0),2)</f>
        <v>0</v>
      </c>
      <c r="AB97" s="150">
        <f>IFERROR(VALUE(LEFT(#REF!,1)),0)</f>
        <v>0</v>
      </c>
      <c r="AC97" s="149" t="s">
        <v>1698</v>
      </c>
      <c r="AD97" s="129" t="s">
        <v>1337</v>
      </c>
      <c r="AE97" s="129"/>
      <c r="AF97" s="129" t="s">
        <v>1338</v>
      </c>
      <c r="AG97"/>
      <c r="AH97" s="150"/>
      <c r="AI97" s="255" t="str">
        <f t="shared" si="21"/>
        <v>Jefe del Departamento Extensión y Proyección Social</v>
      </c>
      <c r="AJ97" s="139" t="str">
        <f t="shared" si="15"/>
        <v>6. Favorecer la proyección laboral de los egresados mediante el fortalecimiento de conocimientos y competencias requeridas para el contexto global.</v>
      </c>
      <c r="AK97" s="139">
        <f t="shared" ca="1" si="22"/>
        <v>1</v>
      </c>
      <c r="AL97" s="139" t="str">
        <f t="shared" si="16"/>
        <v>L3 - Impacto regional, nacional e internacional desde la extensión y proyección social</v>
      </c>
      <c r="AM97" s="139" t="str">
        <f t="shared" si="17"/>
        <v xml:space="preserve">M1 - Educación continua y formación avanzada con enfoque global. </v>
      </c>
      <c r="AN97" s="20" t="str">
        <f t="shared" si="18"/>
        <v xml:space="preserve">P1 - Fortalecimiento de los programas de educación contínua con  pertinencia regional, nacional e internacional a través de la modernización de los procesos. </v>
      </c>
      <c r="AO97" s="20" t="str">
        <f t="shared" si="19"/>
        <v>Oferta de programas de educación continua con enfoque diferencial y/o capacidades diversas</v>
      </c>
      <c r="AP97" s="20" t="str">
        <f t="shared" si="20"/>
        <v>N° de programas de educación continua con enfoque diferencial y/o capacidades diversas implementados</v>
      </c>
      <c r="AQ97" s="88" t="str">
        <f ca="1">IF(S97=Lists!$S$6,"CUMPLIMIENTO",IF($Q97=Lists!$R$3,TEXT(Y97,"00,00%")&amp;" / "&amp;TEXT(FORMULACIÓN!Y97,"00,00%"),IF(Y97=0,0,TEXT(Y97,"##.###")&amp;" / "&amp;TEXT(FORMULACIÓN!Y97,"##.###"))))</f>
        <v>5 / 6</v>
      </c>
      <c r="AR97" s="133">
        <f ca="1">VALUE(IFERROR(IF(S97=Lists!$S$6,SEGUIMIENTO!Y97,IF((Y97/FORMULACIÓN!Y97)&lt;&gt;0,Y97/FORMULACIÓN!Y97,0)),0))</f>
        <v>0.83333333333333337</v>
      </c>
      <c r="AS97" s="89">
        <f t="shared" ca="1" si="23"/>
        <v>8.3333333333333343E-2</v>
      </c>
      <c r="AT97" s="89">
        <f t="shared" ca="1" si="24"/>
        <v>1.5000000000000001E-2</v>
      </c>
      <c r="AU97" s="89">
        <f t="shared" ca="1" si="25"/>
        <v>3.0000000000000005E-3</v>
      </c>
      <c r="AV97" s="20" t="str">
        <f t="shared" si="26"/>
        <v>LOGROS
Se implementaron 5 programas con enfoque diferencial, incorporando estrategias orientadas a favorecer la inclusión, la equidad y la atención de poblaciones con necesidades específicas de aprendizaje.
LÍMITES
Aunque existe avance en la implementación de este enfoque, aún es necesario ampliar la cobertura y diversificar la oferta dirigida a poblaciones con características particulares.
OBSERVACIÓN
ACCIONES DE FORTALECIMIENTO
Fortalecer el diseño curricular con criterios de accesibilidad e inclusión, promover procesos de sensibilización con los equipos académicos y generar nuevas propuestas formativas dirigidas a poblaciones con capacidades diversas y grupos priorizados.</v>
      </c>
      <c r="AW97" s="139"/>
      <c r="CG97" s="140"/>
    </row>
    <row r="98" spans="1:85" s="135" customFormat="1" ht="67.5" hidden="1" customHeight="1">
      <c r="A98" s="20">
        <f>IF(FORMULACIÓN!A98="","",FORMULACIÓN!A98)</f>
        <v>89</v>
      </c>
      <c r="B98" s="20">
        <f>IF(FORMULACIÓN!B98="","",FORMULACIÓN!B98)</f>
        <v>2026</v>
      </c>
      <c r="C98" s="20" t="str">
        <f>IF(FORMULACIÓN!C98="","",FORMULACIÓN!C98)</f>
        <v>L3 - Impacto regional, nacional e internacional desde la extensión y proyección social</v>
      </c>
      <c r="D98" s="20" t="str">
        <f>IF(FORMULACIÓN!D98="","",FORMULACIÓN!D98)</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98" s="20" t="str">
        <f>IF(FORMULACIÓN!E98="","",FORMULACIÓN!E98)</f>
        <v>6. Favorecer la proyección laboral de los egresados mediante el fortalecimiento de conocimientos y competencias requeridas para el contexto global.</v>
      </c>
      <c r="F98" s="20" t="str">
        <f>IF(FORMULACIÓN!F98="","",FORMULACIÓN!F98)</f>
        <v xml:space="preserve">M1 - Educación continua y formación avanzada con enfoque global. </v>
      </c>
      <c r="G98" s="20" t="str">
        <f>IF(FORMULACIÓN!G98="","",FORMULACIÓN!G98)</f>
        <v>Mejoramiento de la oferta de programas de educación continua, con 1 Centro de Lenguas extranjeras, 5 ambientes de aprendizaje innovadores implementados, 2.300 programas de educación continua ejecutadas en distintas modalidalidades (presencial, semipresencial, virtual y a distancia), 35 con enfoque diferencial, 12 con componente internacional y 130 convenios con  entidades del sector público y privado</v>
      </c>
      <c r="H98" s="20" t="str">
        <f>IF(FORMULACIÓN!H98="","",FORMULACIÓN!H98)</f>
        <v xml:space="preserve">P1 - Fortalecimiento de los programas de educación contínua con  pertinencia regional, nacional e internacional a través de la modernización de los procesos. </v>
      </c>
      <c r="I98" s="88">
        <f>IF(FORMULACIÓN!I98="","",FORMULACIÓN!I98)</f>
        <v>0.18</v>
      </c>
      <c r="J98" s="20" t="str">
        <f>IF(FORMULACIÓN!J98="","",FORMULACIÓN!J98)</f>
        <v>Impulsar la oferta de programas de educación continua en convenio con entidades del sector público y/o privado</v>
      </c>
      <c r="K98" s="88">
        <f>IF(FORMULACIÓN!K98="","",FORMULACIÓN!K98)</f>
        <v>0.1</v>
      </c>
      <c r="L98" s="88" t="str">
        <f>IF(FORMULACIÓN!L98="","",FORMULACIÓN!L98)</f>
        <v>Jefe del Departamento Extensión y Proyección Social</v>
      </c>
      <c r="M98" s="210" t="str">
        <f>FORMULACIÓN!M98</f>
        <v>PDI</v>
      </c>
      <c r="N98" s="20" t="str">
        <f>IF(FORMULACIÓN!O98="","",FORMULACIÓN!O98)</f>
        <v>Oferta de programas de educación continua basado en las necesidades específicas de entidades del sector público y/o privado</v>
      </c>
      <c r="O98" s="20" t="str">
        <f>IF(FORMULACIÓN!P98="","",FORMULACIÓN!P98)</f>
        <v>N° de programas de educación continua realizados en convenio con entidades del sector público y/o privado</v>
      </c>
      <c r="P98" s="20" t="str">
        <f>IF(FORMULACIÓN!Q98="","",FORMULACIÓN!Q98)</f>
        <v>Semestral</v>
      </c>
      <c r="Q98" s="20" t="str">
        <f>IF(FORMULACIÓN!R98="","",FORMULACIÓN!R98)</f>
        <v>Unidad</v>
      </c>
      <c r="R98" s="20" t="str">
        <f>IF(FORMULACIÓN!S98="","",FORMULACIÓN!S98)</f>
        <v>Programas de educacion continua realizado en convenios con entidades de sector publico y privado, incluye los programas de Cursos de Lenguas extranjeras a nivel regional (Kids, Juniors, Young y Adults)</v>
      </c>
      <c r="S98" s="20" t="str">
        <f>IF(FORMULACIÓN!T98="","",FORMULACIÓN!T98)</f>
        <v>Nuevo gestionado durante la vigencia</v>
      </c>
      <c r="T98" s="179" t="str">
        <f ca="1">FORMULACIÓN!Y98</f>
        <v>5</v>
      </c>
      <c r="U98" s="20">
        <f>IF(FORMULACIÓN!U98="","",FORMULACIÓN!U98)</f>
        <v>11</v>
      </c>
      <c r="V98" s="21">
        <v>0</v>
      </c>
      <c r="W98" s="21"/>
      <c r="X98" s="21">
        <f ca="1">IFERROR(IF($S98=Lists!$S$2,SUM(SEGUIMIENTO!U98:W98),IF(SEGUIMIENTO!$S98=Lists!$S$3,SUM(SEGUIMIENTO!V98:W98),IF(SEGUIMIENTO!$S98=Lists!$S$4,AVERAGE(SEGUIMIENTO!V98:W98),IF(SEGUIMIENTO!$S98=Lists!$S$5,OFFSET(U98,0,COUNTA(V98:W98)),IF(SEGUIMIENTO!$S98=Lists!$S$6,COUNTIF(V98:W98,"&lt;"&amp;FORMULACIÓN!Y98)/COUNT(SEGUIMIENTO!V98:W98),""))))),"")</f>
        <v>0</v>
      </c>
      <c r="Y98" s="176">
        <f ca="1">IF($Q98=Lists!$R$3,TEXT(SEGUIMIENTO!X98,"00,00%"),IF(SEGUIMIENTO!X98=0,0,TEXT(SEGUIMIENTO!X98,"##.###")))</f>
        <v>0</v>
      </c>
      <c r="Z98" s="179">
        <f>IF(FORMULACIÓN!N98="X",VLOOKUP(A98,Lists!$C$100:$D$1099,2,FALSE),"")</f>
        <v>0</v>
      </c>
      <c r="AA98" s="181">
        <f ca="1">IF(FORMULACIÓN!N98="X",IF(VALUE(VLOOKUP(A98,Lists!$C$100:$D$1099,2,FALSE))&gt;=SEGUIMIENTO!X98,1,0),2)</f>
        <v>1</v>
      </c>
      <c r="AB98" s="150">
        <f>IFERROR(VALUE(LEFT(#REF!,1)),0)</f>
        <v>0</v>
      </c>
      <c r="AC98" s="149" t="s">
        <v>1339</v>
      </c>
      <c r="AD98" s="129"/>
      <c r="AE98" s="129" t="s">
        <v>1340</v>
      </c>
      <c r="AF98" s="129"/>
      <c r="AG98"/>
      <c r="AH98" s="150"/>
      <c r="AI98" s="255" t="str">
        <f t="shared" si="21"/>
        <v>Jefe del Departamento Extensión y Proyección Social</v>
      </c>
      <c r="AJ98" s="139" t="str">
        <f t="shared" si="15"/>
        <v>6. Favorecer la proyección laboral de los egresados mediante el fortalecimiento de conocimientos y competencias requeridas para el contexto global.</v>
      </c>
      <c r="AK98" s="139">
        <f t="shared" ca="1" si="22"/>
        <v>0</v>
      </c>
      <c r="AL98" s="139" t="str">
        <f t="shared" si="16"/>
        <v>L3 - Impacto regional, nacional e internacional desde la extensión y proyección social</v>
      </c>
      <c r="AM98" s="139" t="str">
        <f t="shared" si="17"/>
        <v xml:space="preserve">M1 - Educación continua y formación avanzada con enfoque global. </v>
      </c>
      <c r="AN98" s="20" t="str">
        <f t="shared" si="18"/>
        <v xml:space="preserve">P1 - Fortalecimiento de los programas de educación contínua con  pertinencia regional, nacional e internacional a través de la modernización de los procesos. </v>
      </c>
      <c r="AO98" s="20" t="str">
        <f t="shared" si="19"/>
        <v>Oferta de programas de educación continua basado en las necesidades específicas de entidades del sector público y/o privado</v>
      </c>
      <c r="AP98" s="20" t="str">
        <f t="shared" si="20"/>
        <v>N° de programas de educación continua realizados en convenio con entidades del sector público y/o privado</v>
      </c>
      <c r="AQ98" s="88">
        <f ca="1">IF(S98=Lists!$S$6,"CUMPLIMIENTO",IF($Q98=Lists!$R$3,TEXT(Y98,"00,00%")&amp;" / "&amp;TEXT(FORMULACIÓN!Y98,"00,00%"),IF(Y98=0,0,TEXT(Y98,"##.###")&amp;" / "&amp;TEXT(FORMULACIÓN!Y98,"##.###"))))</f>
        <v>0</v>
      </c>
      <c r="AR98" s="133">
        <f ca="1">VALUE(IFERROR(IF(S98=Lists!$S$6,SEGUIMIENTO!Y98,IF((Y98/FORMULACIÓN!Y98)&lt;&gt;0,Y98/FORMULACIÓN!Y98,0)),0))</f>
        <v>0</v>
      </c>
      <c r="AS98" s="89">
        <f t="shared" ca="1" si="23"/>
        <v>0</v>
      </c>
      <c r="AT98" s="89">
        <f t="shared" ca="1" si="24"/>
        <v>0</v>
      </c>
      <c r="AU98" s="89">
        <f t="shared" ca="1" si="25"/>
        <v>0</v>
      </c>
      <c r="AV98" s="20" t="str">
        <f t="shared" si="26"/>
        <v xml:space="preserve">LOGROS
El cumplimiento de este indicador depende directamente de la suscripción de convenios, contratos o acuerdos interinstitucionales que permitan diseñar y ejecutar programas de formación ajustados a las necesidades específicas de las entidades externas. Durante el semestre no se concretaron este tipo de vinculaciones debido a la vigencia de la Ley de Garantias.
LÍMITES
OBSERVACIÓN
Para el segundo semestre se debera fortalecer la gestión comercial e institucional para la consecución de convenios con entidades públicas y privadas, promover la identificación de necesidades de capacitación a la medida y consolidar alianzas estratégicas que permitan ampliar la oferta de programas especializados y alcanzar la meta establecida durante el segundo semestre.
ACCIONES DE FORTALECIMIENTO
</v>
      </c>
      <c r="AW98" s="139"/>
      <c r="CG98" s="140"/>
    </row>
    <row r="99" spans="1:85" s="135" customFormat="1" ht="67.5" hidden="1" customHeight="1">
      <c r="A99" s="20">
        <f>IF(FORMULACIÓN!A99="","",FORMULACIÓN!A99)</f>
        <v>90</v>
      </c>
      <c r="B99" s="20">
        <f>IF(FORMULACIÓN!B99="","",FORMULACIÓN!B99)</f>
        <v>2026</v>
      </c>
      <c r="C99" s="20" t="str">
        <f>IF(FORMULACIÓN!C99="","",FORMULACIÓN!C99)</f>
        <v>L3 - Impacto regional, nacional e internacional desde la extensión y proyección social</v>
      </c>
      <c r="D99" s="20" t="str">
        <f>IF(FORMULACIÓN!D99="","",FORMULACIÓN!D99)</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99" s="20" t="str">
        <f>IF(FORMULACIÓN!E99="","",FORMULACIÓN!E99)</f>
        <v>6. Favorecer la proyección laboral de los egresados mediante el fortalecimiento de conocimientos y competencias requeridas para el contexto global.</v>
      </c>
      <c r="F99" s="20" t="str">
        <f>IF(FORMULACIÓN!F99="","",FORMULACIÓN!F99)</f>
        <v xml:space="preserve">M1 - Educación continua y formación avanzada con enfoque global. </v>
      </c>
      <c r="G99" s="20" t="str">
        <f>IF(FORMULACIÓN!G99="","",FORMULACIÓN!G99)</f>
        <v>Mejoramiento de la oferta de programas de educación continua, con 1 Centro de Lenguas extranjeras, 5 ambientes de aprendizaje innovadores implementados, 2.300 programas de educación continua ejecutadas en distintas modalidalidades (presencial, semipresencial, virtual y a distancia), 35 con enfoque diferencial, 12 con componente internacional y 130 convenios con  entidades del sector público y privado</v>
      </c>
      <c r="H99" s="20" t="str">
        <f>IF(FORMULACIÓN!H99="","",FORMULACIÓN!H99)</f>
        <v xml:space="preserve">P1 - Fortalecimiento de los programas de educación contínua con  pertinencia regional, nacional e internacional a través de la modernización de los procesos. </v>
      </c>
      <c r="I99" s="88">
        <f>IF(FORMULACIÓN!I99="","",FORMULACIÓN!I99)</f>
        <v>0.18</v>
      </c>
      <c r="J99" s="20" t="str">
        <f>IF(FORMULACIÓN!J99="","",FORMULACIÓN!J99)</f>
        <v>Impulsar la oferta de programas de educación continua en convenio con entidades del sector público y/o privado</v>
      </c>
      <c r="K99" s="88">
        <f>IF(FORMULACIÓN!K99="","",FORMULACIÓN!K99)</f>
        <v>0.1</v>
      </c>
      <c r="L99" s="88" t="str">
        <f>IF(FORMULACIÓN!L99="","",FORMULACIÓN!L99)</f>
        <v>Jefe del Departamento Extensión y Proyección Social</v>
      </c>
      <c r="M99" s="210" t="str">
        <f>FORMULACIÓN!M99</f>
        <v>PA</v>
      </c>
      <c r="N99" s="20" t="str">
        <f>IF(FORMULACIÓN!O99="","",FORMULACIÓN!O99)</f>
        <v>Oferta de cursos de CLE en modalidad (Presencial, semipresencial, virtual y a distancia)</v>
      </c>
      <c r="O99" s="20" t="str">
        <f>IF(FORMULACIÓN!P99="","",FORMULACIÓN!P99)</f>
        <v>N° de cursos CLE en distintas modalidades</v>
      </c>
      <c r="P99" s="20" t="str">
        <f>IF(FORMULACIÓN!Q99="","",FORMULACIÓN!Q99)</f>
        <v>Anual</v>
      </c>
      <c r="Q99" s="20" t="str">
        <f>IF(FORMULACIÓN!R99="","",FORMULACIÓN!R99)</f>
        <v>Unidad</v>
      </c>
      <c r="R99" s="20" t="str">
        <f>IF(FORMULACIÓN!S99="","",FORMULACIÓN!S99)</f>
        <v>Numero de cursos CLE, los cuales incluyen los numeros de grupos existentes por curso en distintas modalidades.</v>
      </c>
      <c r="S99" s="20" t="str">
        <f>IF(FORMULACIÓN!T99="","",FORMULACIÓN!T99)</f>
        <v>Nuevo gestionado durante la vigencia</v>
      </c>
      <c r="T99" s="179" t="str">
        <f ca="1">FORMULACIÓN!Y99</f>
        <v>450</v>
      </c>
      <c r="U99" s="20">
        <f>IF(FORMULACIÓN!U99="","",FORMULACIÓN!U99)</f>
        <v>717</v>
      </c>
      <c r="V99" s="21">
        <v>334</v>
      </c>
      <c r="W99" s="21"/>
      <c r="X99" s="21">
        <f ca="1">IFERROR(IF($S99=Lists!$S$2,SUM(SEGUIMIENTO!U99:W99),IF(SEGUIMIENTO!$S99=Lists!$S$3,SUM(SEGUIMIENTO!V99:W99),IF(SEGUIMIENTO!$S99=Lists!$S$4,AVERAGE(SEGUIMIENTO!V99:W99),IF(SEGUIMIENTO!$S99=Lists!$S$5,OFFSET(U99,0,COUNTA(V99:W99)),IF(SEGUIMIENTO!$S99=Lists!$S$6,COUNTIF(V99:W99,"&lt;"&amp;FORMULACIÓN!Y99)/COUNT(SEGUIMIENTO!V99:W99),""))))),"")</f>
        <v>334</v>
      </c>
      <c r="Y99" s="176" t="str">
        <f ca="1">IF($Q99=Lists!$R$3,TEXT(SEGUIMIENTO!X99,"00,00%"),IF(SEGUIMIENTO!X99=0,0,TEXT(SEGUIMIENTO!X99,"##.###")))</f>
        <v>334</v>
      </c>
      <c r="Z99" s="179" t="str">
        <f>IF(FORMULACIÓN!N99="X",VLOOKUP(A99,Lists!$C$100:$D$1099,2,FALSE),"")</f>
        <v/>
      </c>
      <c r="AA99" s="181">
        <f>IF(FORMULACIÓN!N99="X",IF(VALUE(VLOOKUP(A99,Lists!$C$100:$D$1099,2,FALSE))&gt;=SEGUIMIENTO!X99,1,0),2)</f>
        <v>2</v>
      </c>
      <c r="AB99" s="150">
        <f>IFERROR(VALUE(LEFT(#REF!,1)),0)</f>
        <v>0</v>
      </c>
      <c r="AC99" s="149" t="s">
        <v>1341</v>
      </c>
      <c r="AD99" s="131" t="s">
        <v>1342</v>
      </c>
      <c r="AE99" s="131" t="s">
        <v>1343</v>
      </c>
      <c r="AF99" s="129" t="s">
        <v>1344</v>
      </c>
      <c r="AG99"/>
      <c r="AH99" s="150"/>
      <c r="AI99" s="255" t="str">
        <f t="shared" si="21"/>
        <v>Jefe del Departamento Extensión y Proyección Social</v>
      </c>
      <c r="AJ99" s="139" t="str">
        <f t="shared" si="15"/>
        <v>6. Favorecer la proyección laboral de los egresados mediante el fortalecimiento de conocimientos y competencias requeridas para el contexto global.</v>
      </c>
      <c r="AK99" s="139">
        <f t="shared" ca="1" si="22"/>
        <v>0</v>
      </c>
      <c r="AL99" s="139" t="str">
        <f t="shared" si="16"/>
        <v>L3 - Impacto regional, nacional e internacional desde la extensión y proyección social</v>
      </c>
      <c r="AM99" s="139" t="str">
        <f t="shared" si="17"/>
        <v xml:space="preserve">M1 - Educación continua y formación avanzada con enfoque global. </v>
      </c>
      <c r="AN99" s="20" t="str">
        <f t="shared" si="18"/>
        <v xml:space="preserve">P1 - Fortalecimiento de los programas de educación contínua con  pertinencia regional, nacional e internacional a través de la modernización de los procesos. </v>
      </c>
      <c r="AO99" s="20" t="str">
        <f t="shared" si="19"/>
        <v>Oferta de cursos de CLE en modalidad (Presencial, semipresencial, virtual y a distancia)</v>
      </c>
      <c r="AP99" s="20" t="str">
        <f t="shared" si="20"/>
        <v>N° de cursos CLE en distintas modalidades</v>
      </c>
      <c r="AQ99" s="88" t="str">
        <f ca="1">IF(S99=Lists!$S$6,"CUMPLIMIENTO",IF($Q99=Lists!$R$3,TEXT(Y99,"00,00%")&amp;" / "&amp;TEXT(FORMULACIÓN!Y99,"00,00%"),IF(Y99=0,0,TEXT(Y99,"##.###")&amp;" / "&amp;TEXT(FORMULACIÓN!Y99,"##.###"))))</f>
        <v>334 / 450</v>
      </c>
      <c r="AR99" s="133">
        <f ca="1">VALUE(IFERROR(IF(S99=Lists!$S$6,SEGUIMIENTO!Y99,IF((Y99/FORMULACIÓN!Y99)&lt;&gt;0,Y99/FORMULACIÓN!Y99,0)),0))</f>
        <v>0.74222222222222223</v>
      </c>
      <c r="AS99" s="89">
        <f t="shared" ca="1" si="23"/>
        <v>7.4222222222222231E-2</v>
      </c>
      <c r="AT99" s="89">
        <f t="shared" ca="1" si="24"/>
        <v>1.336E-2</v>
      </c>
      <c r="AU99" s="89">
        <f t="shared" ca="1" si="25"/>
        <v>2.6720000000000003E-3</v>
      </c>
      <c r="AV99" s="20" t="str">
        <f t="shared" si="26"/>
        <v>LOGROS
A pesar de la contingencia de infraestructura, se logró ofertar y ejecutar 333 cursos durante el semestre 2026-1, lo que representa un 74% de cumplimiento de la meta anual (450) en solo el primer periodo del año.
Se gestionó y coordinó con éxito el traslado y la operación simultánea de los cursos en cinco (5) sedes alternas, descentralizando la oferta académica sin suspender los servicios del CLE.
Aunque la línea base histórica del programa es alta (717), la cifra alcanzada en este periodo demuestra resiliencia operativa y el mantenimiento de una cobertura robusta en condiciones extraordinarias.
LÍMITES
La fragmentación de la oferta en cinco sedes distintas generó complejidades en el control administrativo, la supervisión docente y la unificación de los procesos institucionales que habitualmente se centralizan en la Sede Centro.
El traslado imprevisto alteró las rutinas de desplazamiento de estudiantes y docentes, limitando el acceso óptimo a los recursos físicos y tecnológicos habituales de la Sede Centro de la Universidad del Atlántico.
OBSERVACIÓN
Es imperativo advertir que la fatiga acumulada por la dispersión geográfica y los problemas de movilidad experimentados por la comunidad académica en el semestre 2026-1 proyectan un riesgo latente de deserción o disminución de la matrícula para el semestre 2026-2.
ACCIONES DE FORTALECIMIENTO
Se sugiere implementar un plan de comunicación prioritario y estrategias de fidelización/retención de estudiantes de cara al próximo semestre, así como evaluar el estado y los tiempos de entrega de la remodelación de la Sede Centro para dar certezas a la comunidad estudiantil.</v>
      </c>
      <c r="AW99" s="139"/>
      <c r="CG99" s="140"/>
    </row>
    <row r="100" spans="1:85" s="135" customFormat="1" ht="67.5" hidden="1" customHeight="1">
      <c r="A100" s="20">
        <f>IF(FORMULACIÓN!A100="","",FORMULACIÓN!A100)</f>
        <v>91</v>
      </c>
      <c r="B100" s="20">
        <f>IF(FORMULACIÓN!B100="","",FORMULACIÓN!B100)</f>
        <v>2026</v>
      </c>
      <c r="C100" s="20" t="str">
        <f>IF(FORMULACIÓN!C100="","",FORMULACIÓN!C100)</f>
        <v>L3 - Impacto regional, nacional e internacional desde la extensión y proyección social</v>
      </c>
      <c r="D100" s="20" t="str">
        <f>IF(FORMULACIÓN!D100="","",FORMULACIÓN!D100)</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00" s="20" t="str">
        <f>IF(FORMULACIÓN!E100="","",FORMULACIÓN!E100)</f>
        <v>1. Promover la extensión y la proyección social como medio de vinculación de la universidad con la sociedad, en sinergia con el sector productivo para responder a sus demandas.</v>
      </c>
      <c r="F100" s="20" t="str">
        <f>IF(FORMULACIÓN!F100="","",FORMULACIÓN!F100)</f>
        <v>M2 - Articulación con el sector productivo y sociedad.</v>
      </c>
      <c r="G100" s="20" t="str">
        <f>IF(FORMULACIÓN!G100="","",FORMULACIÓN!G100)</f>
        <v>Concretar al menos 150 proyectos de extensión y proyección social remunerados con el sector público y/o privado a través de la gestión de alianzas y convenios a nivel nacional e internacional.</v>
      </c>
      <c r="H100" s="20" t="str">
        <f>IF(FORMULACIÓN!H100="","",FORMULACIÓN!H100)</f>
        <v>P1 - Gestión de alianzas, convenios y proyectos para el  fomento del desarrollo  sostenible según la agenda (ODS), regional, nacional e internacional</v>
      </c>
      <c r="I100" s="88">
        <f>IF(FORMULACIÓN!I100="","",FORMULACIÓN!I100)</f>
        <v>0.15</v>
      </c>
      <c r="J100" s="20" t="str">
        <f>IF(FORMULACIÓN!J100="","",FORMULACIÓN!J100)</f>
        <v>Promover la oferta institucional  para la prestación de bienes y servicios al sector  público y/o privado e impactar de manera pertinente el entorno</v>
      </c>
      <c r="K100" s="88">
        <f>IF(FORMULACIÓN!K100="","",FORMULACIÓN!K100)</f>
        <v>0.2</v>
      </c>
      <c r="L100" s="88" t="str">
        <f>IF(FORMULACIÓN!L100="","",FORMULACIÓN!L100)</f>
        <v>Jefe del Departamento Extensión y Proyección Social</v>
      </c>
      <c r="M100" s="210" t="str">
        <f>FORMULACIÓN!M100</f>
        <v>PDI</v>
      </c>
      <c r="N100" s="20" t="str">
        <f>IF(FORMULACIÓN!O100="","",FORMULACIÓN!O100)</f>
        <v>Proyectos de extensión y proyección social remunerados en alianza con el sector público y/o privado</v>
      </c>
      <c r="O100" s="20" t="str">
        <f>IF(FORMULACIÓN!P100="","",FORMULACIÓN!P100)</f>
        <v>N° de proyectos de extensión y proyección social suscritos con el sector público y/o privado</v>
      </c>
      <c r="P100" s="20" t="str">
        <f>IF(FORMULACIÓN!Q100="","",FORMULACIÓN!Q100)</f>
        <v>Anual</v>
      </c>
      <c r="Q100" s="20" t="str">
        <f>IF(FORMULACIÓN!R100="","",FORMULACIÓN!R100)</f>
        <v>Unidad</v>
      </c>
      <c r="R100" s="20" t="str">
        <f>IF(FORMULACIÓN!S100="","",FORMULACIÓN!S100)</f>
        <v>Proyectos de extensión y proyección social remunerados en alianza con el sector público y/o privado, muy orientados a los de consultoria</v>
      </c>
      <c r="S100" s="20" t="str">
        <f>IF(FORMULACIÓN!T100="","",FORMULACIÓN!T100)</f>
        <v>Nuevo gestionado durante la vigencia</v>
      </c>
      <c r="T100" s="179" t="str">
        <f ca="1">FORMULACIÓN!Y100</f>
        <v>1</v>
      </c>
      <c r="U100" s="20">
        <f>IF(FORMULACIÓN!U100="","",FORMULACIÓN!U100)</f>
        <v>8</v>
      </c>
      <c r="V100" s="21">
        <v>0</v>
      </c>
      <c r="W100" s="21"/>
      <c r="X100" s="21">
        <f ca="1">IFERROR(IF($S100=Lists!$S$2,SUM(SEGUIMIENTO!U100:W100),IF(SEGUIMIENTO!$S100=Lists!$S$3,SUM(SEGUIMIENTO!V100:W100),IF(SEGUIMIENTO!$S100=Lists!$S$4,AVERAGE(SEGUIMIENTO!V100:W100),IF(SEGUIMIENTO!$S100=Lists!$S$5,OFFSET(U100,0,COUNTA(V100:W100)),IF(SEGUIMIENTO!$S100=Lists!$S$6,COUNTIF(V100:W100,"&lt;"&amp;FORMULACIÓN!Y100)/COUNT(SEGUIMIENTO!V100:W100),""))))),"")</f>
        <v>0</v>
      </c>
      <c r="Y100" s="176">
        <f ca="1">IF($Q100=Lists!$R$3,TEXT(SEGUIMIENTO!X100,"00,00%"),IF(SEGUIMIENTO!X100=0,0,TEXT(SEGUIMIENTO!X100,"##.###")))</f>
        <v>0</v>
      </c>
      <c r="Z100" s="179" t="str">
        <f>IF(FORMULACIÓN!N100="X",VLOOKUP(A100,Lists!$C$100:$D$1099,2,FALSE),"")</f>
        <v/>
      </c>
      <c r="AA100" s="181">
        <f>IF(FORMULACIÓN!N100="X",IF(VALUE(VLOOKUP(A100,Lists!$C$100:$D$1099,2,FALSE))&gt;=SEGUIMIENTO!X100,1,0),2)</f>
        <v>2</v>
      </c>
      <c r="AB100" s="150">
        <f>IFERROR(VALUE(LEFT(#REF!,1)),0)</f>
        <v>0</v>
      </c>
      <c r="AC100" s="149"/>
      <c r="AD100" s="131"/>
      <c r="AE100" s="131"/>
      <c r="AF100" s="129"/>
      <c r="AG100"/>
      <c r="AH100" s="150"/>
      <c r="AI100" s="255" t="str">
        <f t="shared" si="21"/>
        <v>Jefe del Departamento Extensión y Proyección Social</v>
      </c>
      <c r="AJ100" s="139" t="str">
        <f t="shared" si="15"/>
        <v>1. Promover la extensión y la proyección social como medio de vinculación de la universidad con la sociedad, en sinergia con el sector productivo para responder a sus demandas.</v>
      </c>
      <c r="AK100" s="139">
        <f t="shared" ca="1" si="22"/>
        <v>0</v>
      </c>
      <c r="AL100" s="139" t="str">
        <f t="shared" si="16"/>
        <v>L3 - Impacto regional, nacional e internacional desde la extensión y proyección social</v>
      </c>
      <c r="AM100" s="139" t="str">
        <f t="shared" si="17"/>
        <v>M2 - Articulación con el sector productivo y sociedad.</v>
      </c>
      <c r="AN100" s="20" t="str">
        <f t="shared" si="18"/>
        <v>P1 - Gestión de alianzas, convenios y proyectos para el  fomento del desarrollo  sostenible según la agenda (ODS), regional, nacional e internacional</v>
      </c>
      <c r="AO100" s="20" t="str">
        <f t="shared" si="19"/>
        <v>Proyectos de extensión y proyección social remunerados en alianza con el sector público y/o privado</v>
      </c>
      <c r="AP100" s="20" t="str">
        <f t="shared" si="20"/>
        <v>N° de proyectos de extensión y proyección social suscritos con el sector público y/o privado</v>
      </c>
      <c r="AQ100" s="88">
        <f ca="1">IF(S100=Lists!$S$6,"CUMPLIMIENTO",IF($Q100=Lists!$R$3,TEXT(Y100,"00,00%")&amp;" / "&amp;TEXT(FORMULACIÓN!Y100,"00,00%"),IF(Y100=0,0,TEXT(Y100,"##.###")&amp;" / "&amp;TEXT(FORMULACIÓN!Y100,"##.###"))))</f>
        <v>0</v>
      </c>
      <c r="AR100" s="133">
        <f ca="1">VALUE(IFERROR(IF(S100=Lists!$S$6,SEGUIMIENTO!Y100,IF((Y100/FORMULACIÓN!Y100)&lt;&gt;0,Y100/FORMULACIÓN!Y100,0)),0))</f>
        <v>0</v>
      </c>
      <c r="AS100" s="89">
        <f t="shared" ca="1" si="23"/>
        <v>0</v>
      </c>
      <c r="AT100" s="89">
        <f t="shared" ca="1" si="24"/>
        <v>0</v>
      </c>
      <c r="AU100" s="89">
        <f t="shared" ca="1" si="25"/>
        <v>0</v>
      </c>
      <c r="AV100" s="20" t="str">
        <f t="shared" si="26"/>
        <v xml:space="preserve">LOGROS
LÍMITES
OBSERVACIÓN
ACCIONES DE FORTALECIMIENTO
</v>
      </c>
      <c r="AW100" s="139"/>
      <c r="CG100" s="140"/>
    </row>
    <row r="101" spans="1:85" s="135" customFormat="1" ht="67.5" hidden="1" customHeight="1">
      <c r="A101" s="20">
        <f>IF(FORMULACIÓN!A101="","",FORMULACIÓN!A101)</f>
        <v>92</v>
      </c>
      <c r="B101" s="20">
        <f>IF(FORMULACIÓN!B101="","",FORMULACIÓN!B101)</f>
        <v>2026</v>
      </c>
      <c r="C101" s="20" t="str">
        <f>IF(FORMULACIÓN!C101="","",FORMULACIÓN!C101)</f>
        <v>L3 - Impacto regional, nacional e internacional desde la extensión y proyección social</v>
      </c>
      <c r="D101" s="20" t="str">
        <f>IF(FORMULACIÓN!D101="","",FORMULACIÓN!D101)</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01" s="20" t="str">
        <f>IF(FORMULACIÓN!E101="","",FORMULACIÓN!E101)</f>
        <v>5. Innovación en los procesos de Extensión y Proyección social aplicando metodologías con enfoque hacia la cooperación entre disciplinas, uso de nuevas tecnologías, en concordancia con la naturaleza de las distintas áreas de conocimiento.</v>
      </c>
      <c r="F101" s="20" t="str">
        <f>IF(FORMULACIÓN!F101="","",FORMULACIÓN!F101)</f>
        <v>M2 - Articulación con el sector productivo y sociedad.</v>
      </c>
      <c r="G101" s="20" t="str">
        <f>IF(FORMULACIÓN!G101="","",FORMULACIÓN!G101)</f>
        <v xml:space="preserve">Incrementar en un 20% los ingresos del Centro de Investigaciones Científicas y Tecnológicas (CICIT) y Parque Tecnológico del Caribe (PTC) por servicios científicos y tecnológicos </v>
      </c>
      <c r="H101" s="20" t="str">
        <f>IF(FORMULACIÓN!H101="","",FORMULACIÓN!H101)</f>
        <v>P1 - Gestión de alianzas, convenios y proyectos para el  fomento del desarrollo  sostenible según la agenda (ODS), regional, nacional e internacional</v>
      </c>
      <c r="I101" s="88">
        <f>IF(FORMULACIÓN!I101="","",FORMULACIÓN!I101)</f>
        <v>0.15</v>
      </c>
      <c r="J101" s="20" t="str">
        <f>IF(FORMULACIÓN!J101="","",FORMULACIÓN!J101)</f>
        <v>Impulsar la venta de servicios científicos y tecnológicos a través del CICIT</v>
      </c>
      <c r="K101" s="88">
        <f>IF(FORMULACIÓN!K101="","",FORMULACIÓN!K101)</f>
        <v>0.2</v>
      </c>
      <c r="L101" s="88" t="str">
        <f>IF(FORMULACIÓN!L101="","",FORMULACIÓN!L101)</f>
        <v>Jefe del Departamento Extensión y Proyección Social</v>
      </c>
      <c r="M101" s="210" t="str">
        <f>FORMULACIÓN!M101</f>
        <v>PDI</v>
      </c>
      <c r="N101" s="20" t="str">
        <f>IF(FORMULACIÓN!O101="","",FORMULACIÓN!O101)</f>
        <v>Tasa de variación de ingresos  del CICIT y PTC para la vigencia de 10 años</v>
      </c>
      <c r="O101" s="20" t="str">
        <f>IF(FORMULACIÓN!P101="","",FORMULACIÓN!P101)</f>
        <v>[(Ingresos por servicios científicos y tecnológicos del CICIT año 1 - Ingresos por servicios científicos y tecnológicos del CICIT año 0) / Ingresos por servicios científicos y tecnológicos del CICIT año 0) ] * 100</v>
      </c>
      <c r="P101" s="20" t="str">
        <f>IF(FORMULACIÓN!Q101="","",FORMULACIÓN!Q101)</f>
        <v>Anual</v>
      </c>
      <c r="Q101" s="20" t="str">
        <f>IF(FORMULACIÓN!R101="","",FORMULACIÓN!R101)</f>
        <v>Porcentaje</v>
      </c>
      <c r="R101" s="20" t="str">
        <f>IF(FORMULACIÓN!S101="","",FORMULACIÓN!S101)</f>
        <v/>
      </c>
      <c r="S101" s="20" t="str">
        <f>IF(FORMULACIÓN!T101="","",FORMULACIÓN!T101)</f>
        <v>Último valor reportado</v>
      </c>
      <c r="T101" s="179" t="str">
        <f ca="1">FORMULACIÓN!Y101</f>
        <v>02,00%</v>
      </c>
      <c r="U101" s="293">
        <f>IF(FORMULACIÓN!U101="","",FORMULACIÓN!U101)</f>
        <v>0.02</v>
      </c>
      <c r="V101" s="248">
        <v>0</v>
      </c>
      <c r="W101" s="21"/>
      <c r="X101" s="21">
        <f ca="1">IFERROR(IF($S101=Lists!$S$2,SUM(SEGUIMIENTO!U101:W101),IF(SEGUIMIENTO!$S101=Lists!$S$3,SUM(SEGUIMIENTO!V101:W101),IF(SEGUIMIENTO!$S101=Lists!$S$4,AVERAGE(SEGUIMIENTO!V101:W101),IF(SEGUIMIENTO!$S101=Lists!$S$5,OFFSET(U101,0,COUNTA(V101:W101)),IF(SEGUIMIENTO!$S101=Lists!$S$6,COUNTIF(V101:W101,"&lt;"&amp;FORMULACIÓN!Y101)/COUNT(SEGUIMIENTO!V101:W101),""))))),"")</f>
        <v>0</v>
      </c>
      <c r="Y101" s="176" t="str">
        <f ca="1">IF($Q101=Lists!$R$3,TEXT(SEGUIMIENTO!X101,"00,00%"),IF(SEGUIMIENTO!X101=0,0,TEXT(SEGUIMIENTO!X101,"##.###")))</f>
        <v>00,00%</v>
      </c>
      <c r="Z101" s="179" t="str">
        <f>IF(FORMULACIÓN!N101="X",VLOOKUP(A101,Lists!$C$100:$D$1099,2,FALSE),"")</f>
        <v/>
      </c>
      <c r="AA101" s="181">
        <f>IF(FORMULACIÓN!N101="X",IF(VALUE(VLOOKUP(A101,Lists!$C$100:$D$1099,2,FALSE))&gt;=SEGUIMIENTO!X101,1,0),2)</f>
        <v>2</v>
      </c>
      <c r="AB101" s="150">
        <f>IFERROR(VALUE(LEFT(#REF!,1)),0)</f>
        <v>0</v>
      </c>
      <c r="AC101" s="149"/>
      <c r="AD101" s="131"/>
      <c r="AE101" s="131"/>
      <c r="AF101" s="129"/>
      <c r="AG101"/>
      <c r="AH101" s="150"/>
      <c r="AI101" s="255" t="str">
        <f t="shared" si="21"/>
        <v>Jefe del Departamento Extensión y Proyección Social</v>
      </c>
      <c r="AJ101" s="139" t="str">
        <f t="shared" si="15"/>
        <v>5. Innovación en los procesos de Extensión y Proyección social aplicando metodologías con enfoque hacia la cooperación entre disciplinas, uso de nuevas tecnologías, en concordancia con la naturaleza de las distintas áreas de conocimiento.</v>
      </c>
      <c r="AK101" s="139">
        <f t="shared" ca="1" si="22"/>
        <v>0</v>
      </c>
      <c r="AL101" s="139" t="str">
        <f t="shared" si="16"/>
        <v>L3 - Impacto regional, nacional e internacional desde la extensión y proyección social</v>
      </c>
      <c r="AM101" s="139" t="str">
        <f t="shared" si="17"/>
        <v>M2 - Articulación con el sector productivo y sociedad.</v>
      </c>
      <c r="AN101" s="20" t="str">
        <f t="shared" si="18"/>
        <v>P1 - Gestión de alianzas, convenios y proyectos para el  fomento del desarrollo  sostenible según la agenda (ODS), regional, nacional e internacional</v>
      </c>
      <c r="AO101" s="20" t="str">
        <f t="shared" si="19"/>
        <v>Tasa de variación de ingresos  del CICIT y PTC para la vigencia de 10 años</v>
      </c>
      <c r="AP101" s="20" t="str">
        <f t="shared" si="20"/>
        <v>[(Ingresos por servicios científicos y tecnológicos del CICIT año 1 - Ingresos por servicios científicos y tecnológicos del CICIT año 0) / Ingresos por servicios científicos y tecnológicos del CICIT año 0) ] * 100</v>
      </c>
      <c r="AQ101" s="88" t="str">
        <f ca="1">IF(S101=Lists!$S$6,"CUMPLIMIENTO",IF($Q101=Lists!$R$3,TEXT(Y101,"00,00%")&amp;" / "&amp;TEXT(FORMULACIÓN!Y101,"00,00%"),IF(Y101=0,0,TEXT(Y101,"##.###")&amp;" / "&amp;TEXT(FORMULACIÓN!Y101,"##.###"))))</f>
        <v>00,00% / 02,00%</v>
      </c>
      <c r="AR101" s="133">
        <f ca="1">VALUE(IFERROR(IF(S101=Lists!$S$6,SEGUIMIENTO!Y101,IF((Y101/FORMULACIÓN!Y101)&lt;&gt;0,Y101/FORMULACIÓN!Y101,0)),0))</f>
        <v>0</v>
      </c>
      <c r="AS101" s="89">
        <f t="shared" ca="1" si="23"/>
        <v>0</v>
      </c>
      <c r="AT101" s="89">
        <f t="shared" ca="1" si="24"/>
        <v>0</v>
      </c>
      <c r="AU101" s="89">
        <f t="shared" ca="1" si="25"/>
        <v>0</v>
      </c>
      <c r="AV101" s="20" t="str">
        <f t="shared" si="26"/>
        <v xml:space="preserve">LOGROS
LÍMITES
OBSERVACIÓN
ACCIONES DE FORTALECIMIENTO
</v>
      </c>
      <c r="AW101" s="139"/>
      <c r="CG101" s="140"/>
    </row>
    <row r="102" spans="1:85" s="135" customFormat="1" ht="67.5" hidden="1" customHeight="1">
      <c r="A102" s="20">
        <f>IF(FORMULACIÓN!A102="","",FORMULACIÓN!A102)</f>
        <v>93</v>
      </c>
      <c r="B102" s="20">
        <f>IF(FORMULACIÓN!B102="","",FORMULACIÓN!B102)</f>
        <v>2026</v>
      </c>
      <c r="C102" s="20" t="str">
        <f>IF(FORMULACIÓN!C102="","",FORMULACIÓN!C102)</f>
        <v>L3 - Impacto regional, nacional e internacional desde la extensión y proyección social</v>
      </c>
      <c r="D102" s="20" t="str">
        <f>IF(FORMULACIÓN!D102="","",FORMULACIÓN!D102)</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02" s="20" t="str">
        <f>IF(FORMULACIÓN!E102="","",FORMULACIÓN!E102)</f>
        <v>5. Innovación en los procesos de Extensión y Proyección social aplicando metodologías con enfoque hacia la cooperación entre disciplinas, uso de nuevas tecnologías, en concordancia con la naturaleza de las distintas áreas de conocimiento.</v>
      </c>
      <c r="F102" s="20" t="str">
        <f>IF(FORMULACIÓN!F102="","",FORMULACIÓN!F102)</f>
        <v>M2 - Articulación con el sector productivo y sociedad.</v>
      </c>
      <c r="G102" s="20" t="str">
        <f>IF(FORMULACIÓN!G102="","",FORMULACIÓN!G102)</f>
        <v>Fortalecimiento de los procesos de prácticas académicas</v>
      </c>
      <c r="H102" s="20" t="str">
        <f>IF(FORMULACIÓN!H102="","",FORMULACIÓN!H102)</f>
        <v>P1 - Gestión de alianzas, convenios y proyectos para el  fomento del desarrollo  sostenible según la agenda (ODS), regional, nacional e internacional</v>
      </c>
      <c r="I102" s="88">
        <f>IF(FORMULACIÓN!I102="","",FORMULACIÓN!I102)</f>
        <v>0.15</v>
      </c>
      <c r="J102" s="20" t="str">
        <f>IF(FORMULACIÓN!J102="","",FORMULACIÓN!J102)</f>
        <v>Articular las necesidades del sector público y/o privado con la oferta académica institucional a través de la firma de convenios de prácticas académicas</v>
      </c>
      <c r="K102" s="88">
        <f>IF(FORMULACIÓN!K102="","",FORMULACIÓN!K102)</f>
        <v>0.2</v>
      </c>
      <c r="L102" s="88" t="str">
        <f>IF(FORMULACIÓN!L102="","",FORMULACIÓN!L102)</f>
        <v>Jefe del Departamento Extensión y Proyección Social</v>
      </c>
      <c r="M102" s="210" t="str">
        <f>FORMULACIÓN!M102</f>
        <v>PA</v>
      </c>
      <c r="N102" s="20" t="str">
        <f>IF(FORMULACIÓN!O102="","",FORMULACIÓN!O102)</f>
        <v>Convenios de prácticas implementados</v>
      </c>
      <c r="O102" s="20" t="str">
        <f>IF(FORMULACIÓN!P102="","",FORMULACIÓN!P102)</f>
        <v>N° de nuevos convenios de prácticas académicas</v>
      </c>
      <c r="P102" s="20" t="str">
        <f>IF(FORMULACIÓN!Q102="","",FORMULACIÓN!Q102)</f>
        <v>Anual</v>
      </c>
      <c r="Q102" s="20" t="str">
        <f>IF(FORMULACIÓN!R102="","",FORMULACIÓN!R102)</f>
        <v>Unidad</v>
      </c>
      <c r="R102" s="20" t="str">
        <f>IF(FORMULACIÓN!S102="","",FORMULACIÓN!S102)</f>
        <v>Numero de Convenios  para practicas academicas, pedagógicas y/o empresariales, ya sean nuevos o renovados. Teniendo en cuenta que cada renovacion es cada 3 años.</v>
      </c>
      <c r="S102" s="20" t="str">
        <f>IF(FORMULACIÓN!T102="","",FORMULACIÓN!T102)</f>
        <v>Nuevo gestionado durante la vigencia</v>
      </c>
      <c r="T102" s="179" t="str">
        <f ca="1">FORMULACIÓN!Y102</f>
        <v>57</v>
      </c>
      <c r="U102" s="20">
        <f>IF(FORMULACIÓN!U102="","",FORMULACIÓN!U102)</f>
        <v>81</v>
      </c>
      <c r="V102" s="21">
        <v>18</v>
      </c>
      <c r="W102" s="21"/>
      <c r="X102" s="21">
        <f ca="1">IFERROR(IF($S102=Lists!$S$2,SUM(SEGUIMIENTO!U102:W102),IF(SEGUIMIENTO!$S102=Lists!$S$3,SUM(SEGUIMIENTO!V102:W102),IF(SEGUIMIENTO!$S102=Lists!$S$4,AVERAGE(SEGUIMIENTO!V102:W102),IF(SEGUIMIENTO!$S102=Lists!$S$5,OFFSET(U102,0,COUNTA(V102:W102)),IF(SEGUIMIENTO!$S102=Lists!$S$6,COUNTIF(V102:W102,"&lt;"&amp;FORMULACIÓN!Y102)/COUNT(SEGUIMIENTO!V102:W102),""))))),"")</f>
        <v>18</v>
      </c>
      <c r="Y102" s="176" t="str">
        <f ca="1">IF($Q102=Lists!$R$3,TEXT(SEGUIMIENTO!X102,"00,00%"),IF(SEGUIMIENTO!X102=0,0,TEXT(SEGUIMIENTO!X102,"##.###")))</f>
        <v>18</v>
      </c>
      <c r="Z102" s="179">
        <f>IF(FORMULACIÓN!N102="X",VLOOKUP(A102,Lists!$C$100:$D$1099,2,FALSE),"")</f>
        <v>0</v>
      </c>
      <c r="AA102" s="181">
        <f ca="1">IF(FORMULACIÓN!N102="X",IF(VALUE(VLOOKUP(A102,Lists!$C$100:$D$1099,2,FALSE))&gt;=SEGUIMIENTO!X102,1,0),2)</f>
        <v>0</v>
      </c>
      <c r="AB102" s="150">
        <f>IFERROR(VALUE(LEFT(#REF!,1)),0)</f>
        <v>0</v>
      </c>
      <c r="AC102" s="149"/>
      <c r="AD102" s="131"/>
      <c r="AE102" s="131"/>
      <c r="AF102" s="129"/>
      <c r="AG102"/>
      <c r="AH102" s="150"/>
      <c r="AI102" s="255" t="str">
        <f t="shared" si="21"/>
        <v>Jefe del Departamento Extensión y Proyección Social</v>
      </c>
      <c r="AJ102" s="139" t="str">
        <f t="shared" si="15"/>
        <v>5. Innovación en los procesos de Extensión y Proyección social aplicando metodologías con enfoque hacia la cooperación entre disciplinas, uso de nuevas tecnologías, en concordancia con la naturaleza de las distintas áreas de conocimiento.</v>
      </c>
      <c r="AK102" s="139">
        <f t="shared" ca="1" si="22"/>
        <v>0</v>
      </c>
      <c r="AL102" s="139" t="str">
        <f t="shared" si="16"/>
        <v>L3 - Impacto regional, nacional e internacional desde la extensión y proyección social</v>
      </c>
      <c r="AM102" s="139" t="str">
        <f t="shared" si="17"/>
        <v>M2 - Articulación con el sector productivo y sociedad.</v>
      </c>
      <c r="AN102" s="20" t="str">
        <f t="shared" si="18"/>
        <v>P1 - Gestión de alianzas, convenios y proyectos para el  fomento del desarrollo  sostenible según la agenda (ODS), regional, nacional e internacional</v>
      </c>
      <c r="AO102" s="20" t="str">
        <f t="shared" si="19"/>
        <v>Convenios de prácticas implementados</v>
      </c>
      <c r="AP102" s="20" t="str">
        <f t="shared" si="20"/>
        <v>N° de nuevos convenios de prácticas académicas</v>
      </c>
      <c r="AQ102" s="88" t="str">
        <f ca="1">IF(S102=Lists!$S$6,"CUMPLIMIENTO",IF($Q102=Lists!$R$3,TEXT(Y102,"00,00%")&amp;" / "&amp;TEXT(FORMULACIÓN!Y102,"00,00%"),IF(Y102=0,0,TEXT(Y102,"##.###")&amp;" / "&amp;TEXT(FORMULACIÓN!Y102,"##.###"))))</f>
        <v>18 / 57</v>
      </c>
      <c r="AR102" s="133">
        <f ca="1">VALUE(IFERROR(IF(S102=Lists!$S$6,SEGUIMIENTO!Y102,IF((Y102/FORMULACIÓN!Y102)&lt;&gt;0,Y102/FORMULACIÓN!Y102,0)),0))</f>
        <v>0.31578947368421051</v>
      </c>
      <c r="AS102" s="89">
        <f t="shared" ca="1" si="23"/>
        <v>6.3157894736842107E-2</v>
      </c>
      <c r="AT102" s="89">
        <f t="shared" ca="1" si="24"/>
        <v>9.4736842105263164E-3</v>
      </c>
      <c r="AU102" s="89">
        <f t="shared" ca="1" si="25"/>
        <v>1.8947368421052633E-3</v>
      </c>
      <c r="AV102" s="20" t="str">
        <f t="shared" si="26"/>
        <v xml:space="preserve">LOGROS
LÍMITES
OBSERVACIÓN
ACCIONES DE FORTALECIMIENTO
</v>
      </c>
      <c r="AW102" s="139"/>
      <c r="CG102" s="140"/>
    </row>
    <row r="103" spans="1:85" s="135" customFormat="1" ht="67.5" hidden="1" customHeight="1">
      <c r="A103" s="20">
        <f>IF(FORMULACIÓN!A103="","",FORMULACIÓN!A103)</f>
        <v>94</v>
      </c>
      <c r="B103" s="20">
        <f>IF(FORMULACIÓN!B103="","",FORMULACIÓN!B103)</f>
        <v>2026</v>
      </c>
      <c r="C103" s="20" t="str">
        <f>IF(FORMULACIÓN!C103="","",FORMULACIÓN!C103)</f>
        <v>L3 - Impacto regional, nacional e internacional desde la extensión y proyección social</v>
      </c>
      <c r="D103" s="20" t="str">
        <f>IF(FORMULACIÓN!D103="","",FORMULACIÓN!D103)</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03" s="20" t="str">
        <f>IF(FORMULACIÓN!E103="","",FORMULACIÓN!E103)</f>
        <v>5. Innovación en los procesos de Extensión y Proyección social aplicando metodologías con enfoque hacia la cooperación entre disciplinas, uso de nuevas tecnologías, en concordancia con la naturaleza de las distintas áreas de conocimiento.</v>
      </c>
      <c r="F103" s="20" t="str">
        <f>IF(FORMULACIÓN!F103="","",FORMULACIÓN!F103)</f>
        <v>M2 - Articulación con el sector productivo y sociedad.</v>
      </c>
      <c r="G103" s="20" t="str">
        <f>IF(FORMULACIÓN!G103="","",FORMULACIÓN!G103)</f>
        <v>Fortalecimiento de los procesos de prácticas académicas</v>
      </c>
      <c r="H103" s="20" t="str">
        <f>IF(FORMULACIÓN!H103="","",FORMULACIÓN!H103)</f>
        <v>P1 - Gestión de alianzas, convenios y proyectos para el  fomento del desarrollo  sostenible según la agenda (ODS), regional, nacional e internacional</v>
      </c>
      <c r="I103" s="88">
        <f>IF(FORMULACIÓN!I103="","",FORMULACIÓN!I103)</f>
        <v>0.15</v>
      </c>
      <c r="J103" s="20" t="str">
        <f>IF(FORMULACIÓN!J103="","",FORMULACIÓN!J103)</f>
        <v>Articular las necesidades del sector público y/o privado con la oferta académica institucional a través de la firma de convenios de prácticas académicas</v>
      </c>
      <c r="K103" s="88">
        <f>IF(FORMULACIÓN!K103="","",FORMULACIÓN!K103)</f>
        <v>0.2</v>
      </c>
      <c r="L103" s="88" t="str">
        <f>IF(FORMULACIÓN!L103="","",FORMULACIÓN!L103)</f>
        <v>Jefe del Departamento Extensión y Proyección Social</v>
      </c>
      <c r="M103" s="210" t="str">
        <f>FORMULACIÓN!M103</f>
        <v>PA</v>
      </c>
      <c r="N103" s="20" t="str">
        <f>IF(FORMULACIÓN!O103="","",FORMULACIÓN!O103)</f>
        <v>Población estudiantil beneficiada a través de los Convenios de prácticas vigentes</v>
      </c>
      <c r="O103" s="20" t="str">
        <f>IF(FORMULACIÓN!P103="","",FORMULACIÓN!P103)</f>
        <v>N° de estudiantes beneficiados a través de los convenios de prácticas académicas</v>
      </c>
      <c r="P103" s="20" t="str">
        <f>IF(FORMULACIÓN!Q103="","",FORMULACIÓN!Q103)</f>
        <v>Semestral</v>
      </c>
      <c r="Q103" s="20" t="str">
        <f>IF(FORMULACIÓN!R103="","",FORMULACIÓN!R103)</f>
        <v>Unidad</v>
      </c>
      <c r="R103" s="20" t="str">
        <f>IF(FORMULACIÓN!S103="","",FORMULACIÓN!S103)</f>
        <v>Estudiantes que son beneficiados con practicas academiccas,  pedagógicas y/o empresariales  en convenio especifico de practicas. (Estudiante nuevo independiente de un semestre a otro)</v>
      </c>
      <c r="S103" s="20" t="str">
        <f>IF(FORMULACIÓN!T103="","",FORMULACIÓN!T103)</f>
        <v>Nuevo gestionado durante la vigencia</v>
      </c>
      <c r="T103" s="179" t="str">
        <f ca="1">FORMULACIÓN!Y103</f>
        <v>1.227</v>
      </c>
      <c r="U103" s="20">
        <f>IF(FORMULACIÓN!U103="","",FORMULACIÓN!U103)</f>
        <v>2017</v>
      </c>
      <c r="V103" s="273">
        <v>3410</v>
      </c>
      <c r="W103" s="21"/>
      <c r="X103" s="21">
        <f ca="1">IFERROR(IF($S103=Lists!$S$2,SUM(SEGUIMIENTO!U103:W103),IF(SEGUIMIENTO!$S103=Lists!$S$3,SUM(SEGUIMIENTO!V103:W103),IF(SEGUIMIENTO!$S103=Lists!$S$4,AVERAGE(SEGUIMIENTO!V103:W103),IF(SEGUIMIENTO!$S103=Lists!$S$5,OFFSET(U103,0,COUNTA(V103:W103)),IF(SEGUIMIENTO!$S103=Lists!$S$6,COUNTIF(V103:W103,"&lt;"&amp;FORMULACIÓN!Y103)/COUNT(SEGUIMIENTO!V103:W103),""))))),"")</f>
        <v>3410</v>
      </c>
      <c r="Y103" s="176" t="str">
        <f ca="1">IF($Q103=Lists!$R$3,TEXT(SEGUIMIENTO!X103,"00,00%"),IF(SEGUIMIENTO!X103=0,0,TEXT(SEGUIMIENTO!X103,"##.###")))</f>
        <v>3.410</v>
      </c>
      <c r="Z103" s="179">
        <f>IF(FORMULACIÓN!N103="X",VLOOKUP(A103,Lists!$C$100:$D$1099,2,FALSE),"")</f>
        <v>0</v>
      </c>
      <c r="AA103" s="181">
        <f ca="1">IF(FORMULACIÓN!N103="X",IF(VALUE(VLOOKUP(A103,Lists!$C$100:$D$1099,2,FALSE))&gt;=SEGUIMIENTO!X103,1,0),2)</f>
        <v>0</v>
      </c>
      <c r="AB103" s="150">
        <f>IFERROR(VALUE(LEFT(#REF!,1)),0)</f>
        <v>0</v>
      </c>
      <c r="AC103" s="149"/>
      <c r="AD103" s="131"/>
      <c r="AE103" s="131"/>
      <c r="AF103" s="129"/>
      <c r="AG103"/>
      <c r="AH103" s="150"/>
      <c r="AI103" s="255" t="str">
        <f t="shared" si="21"/>
        <v>Jefe del Departamento Extensión y Proyección Social</v>
      </c>
      <c r="AJ103" s="139" t="str">
        <f t="shared" si="15"/>
        <v>5. Innovación en los procesos de Extensión y Proyección social aplicando metodologías con enfoque hacia la cooperación entre disciplinas, uso de nuevas tecnologías, en concordancia con la naturaleza de las distintas áreas de conocimiento.</v>
      </c>
      <c r="AK103" s="139">
        <f t="shared" ca="1" si="22"/>
        <v>1</v>
      </c>
      <c r="AL103" s="139" t="str">
        <f t="shared" si="16"/>
        <v>L3 - Impacto regional, nacional e internacional desde la extensión y proyección social</v>
      </c>
      <c r="AM103" s="139" t="str">
        <f t="shared" si="17"/>
        <v>M2 - Articulación con el sector productivo y sociedad.</v>
      </c>
      <c r="AN103" s="20" t="str">
        <f t="shared" si="18"/>
        <v>P1 - Gestión de alianzas, convenios y proyectos para el  fomento del desarrollo  sostenible según la agenda (ODS), regional, nacional e internacional</v>
      </c>
      <c r="AO103" s="20" t="str">
        <f t="shared" si="19"/>
        <v>Población estudiantil beneficiada a través de los Convenios de prácticas vigentes</v>
      </c>
      <c r="AP103" s="20" t="str">
        <f t="shared" si="20"/>
        <v>N° de estudiantes beneficiados a través de los convenios de prácticas académicas</v>
      </c>
      <c r="AQ103" s="88" t="str">
        <f ca="1">IF(S103=Lists!$S$6,"CUMPLIMIENTO",IF($Q103=Lists!$R$3,TEXT(Y103,"00,00%")&amp;" / "&amp;TEXT(FORMULACIÓN!Y103,"00,00%"),IF(Y103=0,0,TEXT(Y103,"##.###")&amp;" / "&amp;TEXT(FORMULACIÓN!Y103,"##.###"))))</f>
        <v>3.410 / 1.227</v>
      </c>
      <c r="AR103" s="133">
        <f ca="1">VALUE(IFERROR(IF(S103=Lists!$S$6,SEGUIMIENTO!Y103,IF((Y103/FORMULACIÓN!Y103)&lt;&gt;0,Y103/FORMULACIÓN!Y103,0)),0))</f>
        <v>2.7791361043194782</v>
      </c>
      <c r="AS103" s="89">
        <f t="shared" ca="1" si="23"/>
        <v>0.2</v>
      </c>
      <c r="AT103" s="89">
        <f t="shared" ca="1" si="24"/>
        <v>0.03</v>
      </c>
      <c r="AU103" s="89">
        <f t="shared" ca="1" si="25"/>
        <v>6.0000000000000001E-3</v>
      </c>
      <c r="AV103" s="20" t="str">
        <f t="shared" si="26"/>
        <v xml:space="preserve">LOGROS
LÍMITES
OBSERVACIÓN
ACCIONES DE FORTALECIMIENTO
</v>
      </c>
      <c r="AW103" s="139"/>
      <c r="CG103" s="140"/>
    </row>
    <row r="104" spans="1:85" s="135" customFormat="1" ht="67.5" hidden="1" customHeight="1">
      <c r="A104" s="20">
        <f>IF(FORMULACIÓN!A104="","",FORMULACIÓN!A104)</f>
        <v>95</v>
      </c>
      <c r="B104" s="20">
        <f>IF(FORMULACIÓN!B104="","",FORMULACIÓN!B104)</f>
        <v>2026</v>
      </c>
      <c r="C104" s="20" t="str">
        <f>IF(FORMULACIÓN!C104="","",FORMULACIÓN!C104)</f>
        <v>L3 - Impacto regional, nacional e internacional desde la extensión y proyección social</v>
      </c>
      <c r="D104" s="20" t="str">
        <f>IF(FORMULACIÓN!D104="","",FORMULACIÓN!D104)</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04" s="20" t="str">
        <f>IF(FORMULACIÓN!E104="","",FORMULACIÓN!E104)</f>
        <v>5. Innovación en los procesos de Extensión y Proyección social aplicando metodologías con enfoque hacia la cooperación entre disciplinas, uso de nuevas tecnologías, en concordancia con la naturaleza de las distintas áreas de conocimiento.</v>
      </c>
      <c r="F104" s="20" t="str">
        <f>IF(FORMULACIÓN!F104="","",FORMULACIÓN!F104)</f>
        <v>M2 - Articulación con el sector productivo y sociedad.</v>
      </c>
      <c r="G104" s="20" t="str">
        <f>IF(FORMULACIÓN!G104="","",FORMULACIÓN!G104)</f>
        <v>Aumentar la participación en espacios de toma de decisiones de políticas públicas.</v>
      </c>
      <c r="H104" s="20" t="str">
        <f>IF(FORMULACIÓN!H104="","",FORMULACIÓN!H104)</f>
        <v>P1 - Gestión de alianzas, convenios y proyectos para el  fomento del desarrollo  sostenible según la agenda (ODS), regional, nacional e internacional</v>
      </c>
      <c r="I104" s="88">
        <f>IF(FORMULACIÓN!I104="","",FORMULACIÓN!I104)</f>
        <v>0.15</v>
      </c>
      <c r="J104" s="20" t="str">
        <f>IF(FORMULACIÓN!J104="","",FORMULACIÓN!J104)</f>
        <v>Desarrollar propuesta o proyectos con impacto en la construcción de políticas públicas de la región</v>
      </c>
      <c r="K104" s="88">
        <f>IF(FORMULACIÓN!K104="","",FORMULACIÓN!K104)</f>
        <v>0.2</v>
      </c>
      <c r="L104" s="88" t="str">
        <f>IF(FORMULACIÓN!L104="","",FORMULACIÓN!L104)</f>
        <v>Jefe del Departamento Extensión y Proyección Social</v>
      </c>
      <c r="M104" s="210" t="str">
        <f>FORMULACIÓN!M104</f>
        <v>PA</v>
      </c>
      <c r="N104" s="20" t="str">
        <f>IF(FORMULACIÓN!O104="","",FORMULACIÓN!O104)</f>
        <v>Participación en Proyectos para la construcción de políticas públicas regionales y nacionales</v>
      </c>
      <c r="O104" s="20" t="str">
        <f>IF(FORMULACIÓN!P104="","",FORMULACIÓN!P104)</f>
        <v>N° de propuestas o proyectos de políticas públicas con participación de la Universidad del Atlántico</v>
      </c>
      <c r="P104" s="20" t="str">
        <f>IF(FORMULACIÓN!Q104="","",FORMULACIÓN!Q104)</f>
        <v>Anual</v>
      </c>
      <c r="Q104" s="20" t="str">
        <f>IF(FORMULACIÓN!R104="","",FORMULACIÓN!R104)</f>
        <v>Unidad</v>
      </c>
      <c r="R104" s="20" t="str">
        <f>IF(FORMULACIÓN!S104="","",FORMULACIÓN!S104)</f>
        <v>Participación en Proyectos para la construcción de políticas públicas regionales y nacionales donde se defina  los lineamientos y/o estrategias que guien a  la creacion de politicas publicas o los procesos de implementación de estas.</v>
      </c>
      <c r="S104" s="20" t="str">
        <f>IF(FORMULACIÓN!T104="","",FORMULACIÓN!T104)</f>
        <v>Nuevo gestionado durante la vigencia</v>
      </c>
      <c r="T104" s="179" t="str">
        <f ca="1">FORMULACIÓN!Y104</f>
        <v>10</v>
      </c>
      <c r="U104" s="20">
        <f>IF(FORMULACIÓN!U104="","",FORMULACIÓN!U104)</f>
        <v>14</v>
      </c>
      <c r="V104" s="21">
        <v>7</v>
      </c>
      <c r="W104" s="21"/>
      <c r="X104" s="21">
        <f ca="1">IFERROR(IF($S104=Lists!$S$2,SUM(SEGUIMIENTO!U104:W104),IF(SEGUIMIENTO!$S104=Lists!$S$3,SUM(SEGUIMIENTO!V104:W104),IF(SEGUIMIENTO!$S104=Lists!$S$4,AVERAGE(SEGUIMIENTO!V104:W104),IF(SEGUIMIENTO!$S104=Lists!$S$5,OFFSET(U104,0,COUNTA(V104:W104)),IF(SEGUIMIENTO!$S104=Lists!$S$6,COUNTIF(V104:W104,"&lt;"&amp;FORMULACIÓN!Y104)/COUNT(SEGUIMIENTO!V104:W104),""))))),"")</f>
        <v>7</v>
      </c>
      <c r="Y104" s="176" t="str">
        <f ca="1">IF($Q104=Lists!$R$3,TEXT(SEGUIMIENTO!X104,"00,00%"),IF(SEGUIMIENTO!X104=0,0,TEXT(SEGUIMIENTO!X104,"##.###")))</f>
        <v>7</v>
      </c>
      <c r="Z104" s="179">
        <f>IF(FORMULACIÓN!N104="X",VLOOKUP(A104,Lists!$C$100:$D$1099,2,FALSE),"")</f>
        <v>0</v>
      </c>
      <c r="AA104" s="181">
        <f ca="1">IF(FORMULACIÓN!N104="X",IF(VALUE(VLOOKUP(A104,Lists!$C$100:$D$1099,2,FALSE))&gt;=SEGUIMIENTO!X104,1,0),2)</f>
        <v>0</v>
      </c>
      <c r="AB104" s="150">
        <f>IFERROR(VALUE(LEFT(#REF!,1)),0)</f>
        <v>0</v>
      </c>
      <c r="AC104" s="149"/>
      <c r="AD104" s="131"/>
      <c r="AE104" s="131"/>
      <c r="AF104" s="129"/>
      <c r="AG104"/>
      <c r="AH104" s="150"/>
      <c r="AI104" s="255" t="str">
        <f t="shared" si="21"/>
        <v>Jefe del Departamento Extensión y Proyección Social</v>
      </c>
      <c r="AJ104" s="139" t="str">
        <f t="shared" si="15"/>
        <v>5. Innovación en los procesos de Extensión y Proyección social aplicando metodologías con enfoque hacia la cooperación entre disciplinas, uso de nuevas tecnologías, en concordancia con la naturaleza de las distintas áreas de conocimiento.</v>
      </c>
      <c r="AK104" s="139">
        <f t="shared" ca="1" si="22"/>
        <v>0</v>
      </c>
      <c r="AL104" s="139" t="str">
        <f t="shared" si="16"/>
        <v>L3 - Impacto regional, nacional e internacional desde la extensión y proyección social</v>
      </c>
      <c r="AM104" s="139" t="str">
        <f t="shared" si="17"/>
        <v>M2 - Articulación con el sector productivo y sociedad.</v>
      </c>
      <c r="AN104" s="20" t="str">
        <f t="shared" si="18"/>
        <v>P1 - Gestión de alianzas, convenios y proyectos para el  fomento del desarrollo  sostenible según la agenda (ODS), regional, nacional e internacional</v>
      </c>
      <c r="AO104" s="20" t="str">
        <f t="shared" si="19"/>
        <v>Participación en Proyectos para la construcción de políticas públicas regionales y nacionales</v>
      </c>
      <c r="AP104" s="20" t="str">
        <f t="shared" si="20"/>
        <v>N° de propuestas o proyectos de políticas públicas con participación de la Universidad del Atlántico</v>
      </c>
      <c r="AQ104" s="88" t="str">
        <f ca="1">IF(S104=Lists!$S$6,"CUMPLIMIENTO",IF($Q104=Lists!$R$3,TEXT(Y104,"00,00%")&amp;" / "&amp;TEXT(FORMULACIÓN!Y104,"00,00%"),IF(Y104=0,0,TEXT(Y104,"##.###")&amp;" / "&amp;TEXT(FORMULACIÓN!Y104,"##.###"))))</f>
        <v>7 / 10</v>
      </c>
      <c r="AR104" s="133">
        <f ca="1">VALUE(IFERROR(IF(S104=Lists!$S$6,SEGUIMIENTO!Y104,IF((Y104/FORMULACIÓN!Y104)&lt;&gt;0,Y104/FORMULACIÓN!Y104,0)),0))</f>
        <v>0.7</v>
      </c>
      <c r="AS104" s="89">
        <f t="shared" ca="1" si="23"/>
        <v>0.13999999999999999</v>
      </c>
      <c r="AT104" s="89">
        <f t="shared" ca="1" si="24"/>
        <v>2.0999999999999998E-2</v>
      </c>
      <c r="AU104" s="89">
        <f t="shared" ca="1" si="25"/>
        <v>4.1999999999999997E-3</v>
      </c>
      <c r="AV104" s="20" t="str">
        <f t="shared" si="26"/>
        <v xml:space="preserve">LOGROS
LÍMITES
OBSERVACIÓN
ACCIONES DE FORTALECIMIENTO
</v>
      </c>
      <c r="AW104" s="139"/>
      <c r="CG104" s="140"/>
    </row>
    <row r="105" spans="1:85" s="135" customFormat="1" ht="67.5" hidden="1" customHeight="1">
      <c r="A105" s="20">
        <f>IF(FORMULACIÓN!A105="","",FORMULACIÓN!A105)</f>
        <v>96</v>
      </c>
      <c r="B105" s="20">
        <f>IF(FORMULACIÓN!B105="","",FORMULACIÓN!B105)</f>
        <v>2026</v>
      </c>
      <c r="C105" s="20" t="str">
        <f>IF(FORMULACIÓN!C105="","",FORMULACIÓN!C105)</f>
        <v>L3 - Impacto regional, nacional e internacional desde la extensión y proyección social</v>
      </c>
      <c r="D105" s="20" t="str">
        <f>IF(FORMULACIÓN!D105="","",FORMULACIÓN!D105)</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05" s="20" t="str">
        <f>IF(FORMULACIÓN!E105="","",FORMULACIÓN!E105)</f>
        <v>2.Desarrollar y fomentar la cultura de innovación y emprendimiento mediante programas de formación y asesoría.</v>
      </c>
      <c r="F105" s="20" t="str">
        <f>IF(FORMULACIÓN!F105="","",FORMULACIÓN!F105)</f>
        <v>M2 - Articulación con el sector productivo y sociedad.</v>
      </c>
      <c r="G105" s="20" t="str">
        <f>IF(FORMULACIÓN!G105="","",FORMULACIÓN!G105)</f>
        <v>Formular e implementar la política de innovación, emprendimiento y transferencia tecnológica y gestionar 30 proyectos de innovación a nivel nacional e internacional, y aportar 5 productos de transferencia tecnológica</v>
      </c>
      <c r="H105" s="20" t="str">
        <f>IF(FORMULACIÓN!H105="","",FORMULACIÓN!H105)</f>
        <v>P2 - Fortalecimiento de la gestión de la Innovación y emprendimiento</v>
      </c>
      <c r="I105" s="88">
        <f>IF(FORMULACIÓN!I105="","",FORMULACIÓN!I105)</f>
        <v>0.15</v>
      </c>
      <c r="J105" s="20" t="str">
        <f>IF(FORMULACIÓN!J105="","",FORMULACIÓN!J105)</f>
        <v xml:space="preserve">Aprobar la política de innovación, emprendimiento y transferencia tecnológica </v>
      </c>
      <c r="K105" s="88">
        <f>IF(FORMULACIÓN!K105="","",FORMULACIÓN!K105)</f>
        <v>0.5</v>
      </c>
      <c r="L105" s="88" t="str">
        <f>IF(FORMULACIÓN!L105="","",FORMULACIÓN!L105)</f>
        <v>Jefe del Departamento Extensión y Proyección Social</v>
      </c>
      <c r="M105" s="210" t="str">
        <f>FORMULACIÓN!M105</f>
        <v>PDI</v>
      </c>
      <c r="N105" s="20" t="str">
        <f>IF(FORMULACIÓN!O105="","",FORMULACIÓN!O105)</f>
        <v xml:space="preserve">Política de innovación, emprendimiento y transferencia tecnológica </v>
      </c>
      <c r="O105" s="20" t="str">
        <f>IF(FORMULACIÓN!P105="","",FORMULACIÓN!P105)</f>
        <v>Porcentaje de avance en el diseño, aprobación e implementación de la Política de innovación, emprendimiento y transferencia tecnológica</v>
      </c>
      <c r="P105" s="20" t="str">
        <f>IF(FORMULACIÓN!Q105="","",FORMULACIÓN!Q105)</f>
        <v>Anual</v>
      </c>
      <c r="Q105" s="20" t="str">
        <f>IF(FORMULACIÓN!R105="","",FORMULACIÓN!R105)</f>
        <v>Porcentaje</v>
      </c>
      <c r="R105" s="20" t="str">
        <f>IF(FORMULACIÓN!S105="","",FORMULACIÓN!S105)</f>
        <v xml:space="preserve">Presentación para aprobación de Política de innovación, emprendimiento y transferencia tecnológica </v>
      </c>
      <c r="S105" s="20" t="str">
        <f>IF(FORMULACIÓN!T105="","",FORMULACIÓN!T105)</f>
        <v>Último valor reportado</v>
      </c>
      <c r="T105" s="179" t="str">
        <f ca="1">FORMULACIÓN!Y105</f>
        <v>85,00%</v>
      </c>
      <c r="U105" s="88">
        <f>IF(FORMULACIÓN!U105="","",FORMULACIÓN!U105)</f>
        <v>0.6</v>
      </c>
      <c r="V105" s="126">
        <v>0.6</v>
      </c>
      <c r="W105" s="21"/>
      <c r="X105" s="21">
        <f ca="1">IFERROR(IF($S105=Lists!$S$2,SUM(SEGUIMIENTO!U105:W105),IF(SEGUIMIENTO!$S105=Lists!$S$3,SUM(SEGUIMIENTO!V105:W105),IF(SEGUIMIENTO!$S105=Lists!$S$4,AVERAGE(SEGUIMIENTO!V105:W105),IF(SEGUIMIENTO!$S105=Lists!$S$5,OFFSET(U105,0,COUNTA(V105:W105)),IF(SEGUIMIENTO!$S105=Lists!$S$6,COUNTIF(V105:W105,"&lt;"&amp;FORMULACIÓN!Y105)/COUNT(SEGUIMIENTO!V105:W105),""))))),"")</f>
        <v>0.6</v>
      </c>
      <c r="Y105" s="176" t="str">
        <f ca="1">IF($Q105=Lists!$R$3,TEXT(SEGUIMIENTO!X105,"00,00%"),IF(SEGUIMIENTO!X105=0,0,TEXT(SEGUIMIENTO!X105,"##.###")))</f>
        <v>60,00%</v>
      </c>
      <c r="Z105" s="179" t="str">
        <f>IF(FORMULACIÓN!N105="X",VLOOKUP(A105,Lists!$C$100:$D$1099,2,FALSE),"")</f>
        <v/>
      </c>
      <c r="AA105" s="181">
        <f>IF(FORMULACIÓN!N105="X",IF(VALUE(VLOOKUP(A105,Lists!$C$100:$D$1099,2,FALSE))&gt;=SEGUIMIENTO!X105,1,0),2)</f>
        <v>2</v>
      </c>
      <c r="AB105" s="150">
        <f>IFERROR(VALUE(LEFT(#REF!,1)),0)</f>
        <v>0</v>
      </c>
      <c r="AC105" s="149" t="s">
        <v>1345</v>
      </c>
      <c r="AD105" s="131" t="s">
        <v>1346</v>
      </c>
      <c r="AE105" s="131" t="s">
        <v>1347</v>
      </c>
      <c r="AF105" s="129" t="s">
        <v>1348</v>
      </c>
      <c r="AG105"/>
      <c r="AH105" s="150"/>
      <c r="AI105" s="255" t="str">
        <f t="shared" si="21"/>
        <v>Jefe del Departamento Extensión y Proyección Social</v>
      </c>
      <c r="AJ105" s="139" t="str">
        <f t="shared" si="15"/>
        <v>2.Desarrollar y fomentar la cultura de innovación y emprendimiento mediante programas de formación y asesoría.</v>
      </c>
      <c r="AK105" s="139">
        <f t="shared" ca="1" si="22"/>
        <v>0</v>
      </c>
      <c r="AL105" s="139" t="str">
        <f t="shared" si="16"/>
        <v>L3 - Impacto regional, nacional e internacional desde la extensión y proyección social</v>
      </c>
      <c r="AM105" s="139" t="str">
        <f t="shared" si="17"/>
        <v>M2 - Articulación con el sector productivo y sociedad.</v>
      </c>
      <c r="AN105" s="20" t="str">
        <f t="shared" si="18"/>
        <v>P2 - Fortalecimiento de la gestión de la Innovación y emprendimiento</v>
      </c>
      <c r="AO105" s="20" t="str">
        <f t="shared" si="19"/>
        <v xml:space="preserve">Política de innovación, emprendimiento y transferencia tecnológica </v>
      </c>
      <c r="AP105" s="20" t="str">
        <f t="shared" si="20"/>
        <v>Porcentaje de avance en el diseño, aprobación e implementación de la Política de innovación, emprendimiento y transferencia tecnológica</v>
      </c>
      <c r="AQ105" s="88" t="str">
        <f ca="1">IF(S105=Lists!$S$6,"CUMPLIMIENTO",IF($Q105=Lists!$R$3,TEXT(Y105,"00,00%")&amp;" / "&amp;TEXT(FORMULACIÓN!Y105,"00,00%"),IF(Y105=0,0,TEXT(Y105,"##.###")&amp;" / "&amp;TEXT(FORMULACIÓN!Y105,"##.###"))))</f>
        <v>60,00% / 85,00%</v>
      </c>
      <c r="AR105" s="133">
        <f ca="1">VALUE(IFERROR(IF(S105=Lists!$S$6,SEGUIMIENTO!Y105,IF((Y105/FORMULACIÓN!Y105)&lt;&gt;0,Y105/FORMULACIÓN!Y105,0)),0))</f>
        <v>0.70588235294117652</v>
      </c>
      <c r="AS105" s="89">
        <f t="shared" ca="1" si="23"/>
        <v>0.35294117647058826</v>
      </c>
      <c r="AT105" s="89">
        <f t="shared" ca="1" si="24"/>
        <v>5.2941176470588235E-2</v>
      </c>
      <c r="AU105" s="89">
        <f t="shared" ca="1" si="25"/>
        <v>1.0588235294117648E-2</v>
      </c>
      <c r="AV105" s="20" t="str">
        <f t="shared" si="26"/>
        <v>LOGROS
Desde el Centro de Innovación y Emprendimiento, se participó en la convocatoria de Innpulsa Colombia de Emprendimiento Digital 2026 dirigidos a fortalecer los procesos de incubación de los actores regionales, que dio como resultado la selección de la Universidad del Atlántico como uno de los 16 actores regionales en incubación a nivel nacional.
LÍMITES
En el 2026-1 la falta de personal asociada a Emprendimiento e Innovación y en general a otros proceoss del Departamento, concentró las actividades en otras líneas de trabajo que se debían fortalecer.
OBSERVACIÓN
En el 2026-1 no se presentaron avance en la actividad., por lo cual se mantiene en 60% 
ACCIONES DE FORTALECIMIENTO
En el 2026-2, se realizará el Comité Tecnico con docentes especializados para que lo avances de la política sean presentado ante el Comité Central de Extensión.
Se tiene contemplado recibir asesoría especializada de entidades expertas en Emprendimiento e Innovación.</v>
      </c>
      <c r="AW105" s="139"/>
      <c r="CG105" s="140"/>
    </row>
    <row r="106" spans="1:85" s="135" customFormat="1" ht="67.5" hidden="1" customHeight="1">
      <c r="A106" s="20">
        <f>IF(FORMULACIÓN!A106="","",FORMULACIÓN!A106)</f>
        <v>97</v>
      </c>
      <c r="B106" s="20">
        <f>IF(FORMULACIÓN!B106="","",FORMULACIÓN!B106)</f>
        <v>2026</v>
      </c>
      <c r="C106" s="20" t="str">
        <f>IF(FORMULACIÓN!C106="","",FORMULACIÓN!C106)</f>
        <v>L3 - Impacto regional, nacional e internacional desde la extensión y proyección social</v>
      </c>
      <c r="D106" s="20" t="str">
        <f>IF(FORMULACIÓN!D106="","",FORMULACIÓN!D106)</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06" s="20" t="str">
        <f>IF(FORMULACIÓN!E106="","",FORMULACIÓN!E106)</f>
        <v>5. Innovación en los procesos de Extensión y Proyección social aplicando metodologías con enfoque hacia la cooperación entre disciplinas, uso de nuevas tecnologías, en concordancia con la naturaleza de las distintas áreas de conocimiento.</v>
      </c>
      <c r="F106" s="20" t="str">
        <f>IF(FORMULACIÓN!F106="","",FORMULACIÓN!F106)</f>
        <v>M2 - Articulación con el sector productivo y sociedad.</v>
      </c>
      <c r="G106" s="20" t="str">
        <f>IF(FORMULACIÓN!G106="","",FORMULACIÓN!G106)</f>
        <v>Formular e implementar la política de innovación, emprendimiento y transferencia tecnológica y gestionar 30 proyectos de innovación a nivel nacional e internacional, y aportar 5 productos de transferencia tecnológica</v>
      </c>
      <c r="H106" s="20" t="str">
        <f>IF(FORMULACIÓN!H106="","",FORMULACIÓN!H106)</f>
        <v>P2 - Fortalecimiento de la gestión de la Innovación y emprendimiento</v>
      </c>
      <c r="I106" s="88">
        <f>IF(FORMULACIÓN!I106="","",FORMULACIÓN!I106)</f>
        <v>0.15</v>
      </c>
      <c r="J106" s="20" t="str">
        <f>IF(FORMULACIÓN!J106="","",FORMULACIÓN!J106)</f>
        <v xml:space="preserve">Promover la elaboración de proyectos de innovación </v>
      </c>
      <c r="K106" s="88">
        <f>IF(FORMULACIÓN!K106="","",FORMULACIÓN!K106)</f>
        <v>0.5</v>
      </c>
      <c r="L106" s="88" t="str">
        <f>IF(FORMULACIÓN!L106="","",FORMULACIÓN!L106)</f>
        <v>Jefe del Departamento Extensión y Proyección Social</v>
      </c>
      <c r="M106" s="210" t="str">
        <f>FORMULACIÓN!M106</f>
        <v xml:space="preserve">PDI </v>
      </c>
      <c r="N106" s="20" t="str">
        <f>IF(FORMULACIÓN!O106="","",FORMULACIÓN!O106)</f>
        <v>Proyectos de innovación y desarrollo tecnológico gestionados</v>
      </c>
      <c r="O106" s="20" t="str">
        <f>IF(FORMULACIÓN!P106="","",FORMULACIÓN!P106)</f>
        <v>N° de proyectos de innovación y desarrollo tecnológico gestionados</v>
      </c>
      <c r="P106" s="20" t="str">
        <f>IF(FORMULACIÓN!Q106="","",FORMULACIÓN!Q106)</f>
        <v>Anual</v>
      </c>
      <c r="Q106" s="20" t="str">
        <f>IF(FORMULACIÓN!R106="","",FORMULACIÓN!R106)</f>
        <v>Unidad</v>
      </c>
      <c r="R106" s="20" t="str">
        <f>IF(FORMULACIÓN!S106="","",FORMULACIÓN!S106)</f>
        <v>Proyectos de innovación y desarrollo tecnológico gestionados</v>
      </c>
      <c r="S106" s="20" t="str">
        <f>IF(FORMULACIÓN!T106="","",FORMULACIÓN!T106)</f>
        <v>Nuevo gestionado durante la vigencia</v>
      </c>
      <c r="T106" s="179" t="str">
        <f ca="1">FORMULACIÓN!Y106</f>
        <v>4</v>
      </c>
      <c r="U106" s="20">
        <f>IF(FORMULACIÓN!U106="","",FORMULACIÓN!U106)</f>
        <v>7</v>
      </c>
      <c r="V106" s="21">
        <v>0</v>
      </c>
      <c r="W106" s="21"/>
      <c r="X106" s="21">
        <f ca="1">IFERROR(IF($S106=Lists!$S$2,SUM(SEGUIMIENTO!U106:W106),IF(SEGUIMIENTO!$S106=Lists!$S$3,SUM(SEGUIMIENTO!V106:W106),IF(SEGUIMIENTO!$S106=Lists!$S$4,AVERAGE(SEGUIMIENTO!V106:W106),IF(SEGUIMIENTO!$S106=Lists!$S$5,OFFSET(U106,0,COUNTA(V106:W106)),IF(SEGUIMIENTO!$S106=Lists!$S$6,COUNTIF(V106:W106,"&lt;"&amp;FORMULACIÓN!Y106)/COUNT(SEGUIMIENTO!V106:W106),""))))),"")</f>
        <v>0</v>
      </c>
      <c r="Y106" s="176">
        <f ca="1">IF($Q106=Lists!$R$3,TEXT(SEGUIMIENTO!X106,"00,00%"),IF(SEGUIMIENTO!X106=0,0,TEXT(SEGUIMIENTO!X106,"##.###")))</f>
        <v>0</v>
      </c>
      <c r="Z106" s="179">
        <f>IF(FORMULACIÓN!N106="X",VLOOKUP(A106,Lists!$C$100:$D$1099,2,FALSE),"")</f>
        <v>0</v>
      </c>
      <c r="AA106" s="181">
        <f ca="1">IF(FORMULACIÓN!N106="X",IF(VALUE(VLOOKUP(A106,Lists!$C$100:$D$1099,2,FALSE))&gt;=SEGUIMIENTO!X106,1,0),2)</f>
        <v>1</v>
      </c>
      <c r="AB106" s="150">
        <f>IFERROR(VALUE(LEFT(#REF!,1)),0)</f>
        <v>0</v>
      </c>
      <c r="AC106" s="149"/>
      <c r="AD106" s="131"/>
      <c r="AE106" s="129" t="s">
        <v>1349</v>
      </c>
      <c r="AF106" s="129" t="s">
        <v>1350</v>
      </c>
      <c r="AG106"/>
      <c r="AH106" s="150"/>
      <c r="AI106" s="255" t="str">
        <f t="shared" si="21"/>
        <v>Jefe del Departamento Extensión y Proyección Social</v>
      </c>
      <c r="AJ106" s="139" t="str">
        <f t="shared" si="15"/>
        <v>5. Innovación en los procesos de Extensión y Proyección social aplicando metodologías con enfoque hacia la cooperación entre disciplinas, uso de nuevas tecnologías, en concordancia con la naturaleza de las distintas áreas de conocimiento.</v>
      </c>
      <c r="AK106" s="139">
        <f t="shared" ca="1" si="22"/>
        <v>0</v>
      </c>
      <c r="AL106" s="139" t="str">
        <f t="shared" si="16"/>
        <v>L3 - Impacto regional, nacional e internacional desde la extensión y proyección social</v>
      </c>
      <c r="AM106" s="139" t="str">
        <f t="shared" si="17"/>
        <v>M2 - Articulación con el sector productivo y sociedad.</v>
      </c>
      <c r="AN106" s="20" t="str">
        <f t="shared" si="18"/>
        <v>P2 - Fortalecimiento de la gestión de la Innovación y emprendimiento</v>
      </c>
      <c r="AO106" s="20" t="str">
        <f t="shared" si="19"/>
        <v>Proyectos de innovación y desarrollo tecnológico gestionados</v>
      </c>
      <c r="AP106" s="20" t="str">
        <f t="shared" si="20"/>
        <v>N° de proyectos de innovación y desarrollo tecnológico gestionados</v>
      </c>
      <c r="AQ106" s="88">
        <f ca="1">IF(S106=Lists!$S$6,"CUMPLIMIENTO",IF($Q106=Lists!$R$3,TEXT(Y106,"00,00%")&amp;" / "&amp;TEXT(FORMULACIÓN!Y106,"00,00%"),IF(Y106=0,0,TEXT(Y106,"##.###")&amp;" / "&amp;TEXT(FORMULACIÓN!Y106,"##.###"))))</f>
        <v>0</v>
      </c>
      <c r="AR106" s="133">
        <f ca="1">VALUE(IFERROR(IF(S106=Lists!$S$6,SEGUIMIENTO!Y106,IF((Y106/FORMULACIÓN!Y106)&lt;&gt;0,Y106/FORMULACIÓN!Y106,0)),0))</f>
        <v>0</v>
      </c>
      <c r="AS106" s="89">
        <f t="shared" ca="1" si="23"/>
        <v>0</v>
      </c>
      <c r="AT106" s="89">
        <f t="shared" ca="1" si="24"/>
        <v>0</v>
      </c>
      <c r="AU106" s="89">
        <f t="shared" ca="1" si="25"/>
        <v>0</v>
      </c>
      <c r="AV106" s="20" t="str">
        <f t="shared" si="26"/>
        <v>LOGROS
LÍMITES
OBSERVACIÓN
En 2026-1 uno (1) de los cuatro proyectos seleccionados desistió de su ejecución por falta de disponibilidad de los investigadores.
Se está trabajando en la formulación de los términos de referencia de  la convocatoria interna de innovación que se abrirá en el 2026-2 con un presupuesto de $500.000.000 COP.
ACCIONES DE FORTALECIMIENTO
En 2026-2, se proyecta seguir con la ejecución de los tres (3) proyectos seleccionados, brindando el  acompañamiento en cada una de sus fases.</v>
      </c>
      <c r="AW106" s="139"/>
      <c r="CG106" s="140"/>
    </row>
    <row r="107" spans="1:85" s="135" customFormat="1" ht="67.5" hidden="1" customHeight="1">
      <c r="A107" s="20">
        <f>IF(FORMULACIÓN!A107="","",FORMULACIÓN!A107)</f>
        <v>98</v>
      </c>
      <c r="B107" s="20">
        <f>IF(FORMULACIÓN!B107="","",FORMULACIÓN!B107)</f>
        <v>2026</v>
      </c>
      <c r="C107" s="20" t="str">
        <f>IF(FORMULACIÓN!C107="","",FORMULACIÓN!C107)</f>
        <v>L3 - Impacto regional, nacional e internacional desde la extensión y proyección social</v>
      </c>
      <c r="D107" s="20" t="str">
        <f>IF(FORMULACIÓN!D107="","",FORMULACIÓN!D107)</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07" s="20" t="str">
        <f>IF(FORMULACIÓN!E107="","",FORMULACIÓN!E107)</f>
        <v>6. Favorecer la proyección laboral de los egresados mediante el fortalecimiento de conocimientos y competencias requeridas para el contexto global.</v>
      </c>
      <c r="F107" s="20" t="str">
        <f>IF(FORMULACIÓN!F107="","",FORMULACIÓN!F107)</f>
        <v>M2 - Articulación con el sector productivo y sociedad.</v>
      </c>
      <c r="G107" s="20" t="str">
        <f>IF(FORMULACIÓN!G107="","",FORMULACIÓN!G107)</f>
        <v>Fortalecer las estrategias de participación de los egresados en actividades institucionales.</v>
      </c>
      <c r="H107" s="20" t="str">
        <f>IF(FORMULACIÓN!H107="","",FORMULACIÓN!H107)</f>
        <v>P3 - Proyección de los egresados como generadores de transformación y construcción social.</v>
      </c>
      <c r="I107" s="88">
        <f>IF(FORMULACIÓN!I107="","",FORMULACIÓN!I107)</f>
        <v>0.05</v>
      </c>
      <c r="J107" s="20" t="str">
        <f>IF(FORMULACIÓN!J107="","",FORMULACIÓN!J107)</f>
        <v xml:space="preserve">Fomentar la participación de los egresados en las distintas actividades de la institución </v>
      </c>
      <c r="K107" s="88">
        <f>IF(FORMULACIÓN!K107="","",FORMULACIÓN!K107)</f>
        <v>0.33300000000000002</v>
      </c>
      <c r="L107" s="88" t="str">
        <f>IF(FORMULACIÓN!L107="","",FORMULACIÓN!L107)</f>
        <v>Jefe de Oficina de Egresados</v>
      </c>
      <c r="M107" s="210" t="str">
        <f>FORMULACIÓN!M107</f>
        <v>PA</v>
      </c>
      <c r="N107" s="20" t="str">
        <f>IF(FORMULACIÓN!O107="","",FORMULACIÓN!O107)</f>
        <v>Egresados que participan en actividades de la institución</v>
      </c>
      <c r="O107" s="20" t="str">
        <f>IF(FORMULACIÓN!P107="","",FORMULACIÓN!P107)</f>
        <v>N° egresados que participan en actividades de la institución al año</v>
      </c>
      <c r="P107" s="20" t="str">
        <f>IF(FORMULACIÓN!Q107="","",FORMULACIÓN!Q107)</f>
        <v>Anual</v>
      </c>
      <c r="Q107" s="20" t="str">
        <f>IF(FORMULACIÓN!R107="","",FORMULACIÓN!R107)</f>
        <v>Unidad</v>
      </c>
      <c r="R107" s="20" t="str">
        <f>IF(FORMULACIÓN!S107="","",FORMULACIÓN!S107)</f>
        <v/>
      </c>
      <c r="S107" s="20" t="str">
        <f>IF(FORMULACIÓN!T107="","",FORMULACIÓN!T107)</f>
        <v>Nuevo gestionado durante la vigencia</v>
      </c>
      <c r="T107" s="179" t="str">
        <f ca="1">FORMULACIÓN!Y107</f>
        <v>500</v>
      </c>
      <c r="U107" s="20" t="str">
        <f>IF(FORMULACIÓN!U107="","",FORMULACIÓN!U107)</f>
        <v>5.459</v>
      </c>
      <c r="V107" s="21">
        <v>265</v>
      </c>
      <c r="W107" s="21"/>
      <c r="X107" s="21">
        <f ca="1">IFERROR(IF($S107=Lists!$S$2,SUM(SEGUIMIENTO!U107:W107),IF(SEGUIMIENTO!$S107=Lists!$S$3,SUM(SEGUIMIENTO!V107:W107),IF(SEGUIMIENTO!$S107=Lists!$S$4,AVERAGE(SEGUIMIENTO!V107:W107),IF(SEGUIMIENTO!$S107=Lists!$S$5,OFFSET(U107,0,COUNTA(V107:W107)),IF(SEGUIMIENTO!$S107=Lists!$S$6,COUNTIF(V107:W107,"&lt;"&amp;FORMULACIÓN!Y107)/COUNT(SEGUIMIENTO!V107:W107),""))))),"")</f>
        <v>265</v>
      </c>
      <c r="Y107" s="176" t="str">
        <f ca="1">IF($Q107=Lists!$R$3,TEXT(SEGUIMIENTO!X107,"00,00%"),IF(SEGUIMIENTO!X107=0,0,TEXT(SEGUIMIENTO!X107,"##.###")))</f>
        <v>265</v>
      </c>
      <c r="Z107" s="179" t="str">
        <f>IF(FORMULACIÓN!N107="X",VLOOKUP(A107,Lists!$C$100:$D$1099,2,FALSE),"")</f>
        <v/>
      </c>
      <c r="AA107" s="181">
        <f>IF(FORMULACIÓN!N107="X",IF(VALUE(VLOOKUP(A107,Lists!$C$100:$D$1099,2,FALSE))&gt;=SEGUIMIENTO!X107,1,0),2)</f>
        <v>2</v>
      </c>
      <c r="AB107" s="150">
        <f>IFERROR(VALUE(LEFT(#REF!,1)),0)</f>
        <v>0</v>
      </c>
      <c r="AC107" s="149" t="s">
        <v>1404</v>
      </c>
      <c r="AD107" s="131"/>
      <c r="AE107" s="131"/>
      <c r="AF107" s="129"/>
      <c r="AG107"/>
      <c r="AH107" s="150"/>
      <c r="AI107" s="255" t="str">
        <f t="shared" si="21"/>
        <v>Jefe de Oficina de Egresados</v>
      </c>
      <c r="AJ107" s="139" t="str">
        <f t="shared" si="15"/>
        <v>6. Favorecer la proyección laboral de los egresados mediante el fortalecimiento de conocimientos y competencias requeridas para el contexto global.</v>
      </c>
      <c r="AK107" s="139">
        <f t="shared" ca="1" si="22"/>
        <v>0</v>
      </c>
      <c r="AL107" s="139" t="str">
        <f t="shared" si="16"/>
        <v>L3 - Impacto regional, nacional e internacional desde la extensión y proyección social</v>
      </c>
      <c r="AM107" s="139" t="str">
        <f t="shared" si="17"/>
        <v>M2 - Articulación con el sector productivo y sociedad.</v>
      </c>
      <c r="AN107" s="20" t="str">
        <f t="shared" si="18"/>
        <v>P3 - Proyección de los egresados como generadores de transformación y construcción social.</v>
      </c>
      <c r="AO107" s="20" t="str">
        <f t="shared" si="19"/>
        <v>Egresados que participan en actividades de la institución</v>
      </c>
      <c r="AP107" s="20" t="str">
        <f t="shared" si="20"/>
        <v>N° egresados que participan en actividades de la institución al año</v>
      </c>
      <c r="AQ107" s="88" t="str">
        <f ca="1">IF(S107=Lists!$S$6,"CUMPLIMIENTO",IF($Q107=Lists!$R$3,TEXT(Y107,"00,00%")&amp;" / "&amp;TEXT(FORMULACIÓN!Y107,"00,00%"),IF(Y107=0,0,TEXT(Y107,"##.###")&amp;" / "&amp;TEXT(FORMULACIÓN!Y107,"##.###"))))</f>
        <v>265 / 500</v>
      </c>
      <c r="AR107" s="133">
        <f ca="1">VALUE(IFERROR(IF(S107=Lists!$S$6,SEGUIMIENTO!Y107,IF((Y107/FORMULACIÓN!Y107)&lt;&gt;0,Y107/FORMULACIÓN!Y107,0)),0))</f>
        <v>0.53</v>
      </c>
      <c r="AS107" s="89">
        <f t="shared" ca="1" si="23"/>
        <v>0.17649000000000001</v>
      </c>
      <c r="AT107" s="89">
        <f t="shared" ca="1" si="24"/>
        <v>8.8245000000000007E-3</v>
      </c>
      <c r="AU107" s="89">
        <f t="shared" ca="1" si="25"/>
        <v>1.7649000000000002E-3</v>
      </c>
      <c r="AV107" s="20" t="str">
        <f t="shared" si="26"/>
        <v xml:space="preserve">LOGROS
Se realizaron 12 eventos a los cuales han asistido (265) egresados estos eventos son: Encuentro de Egresados en Licenciatura en Ciencias Naturales, charla catedra del egresado en región -sabanalarga, Encuentro de Egresados Licenciatura en Humanidades y Lengua Castellana, Encuentro de egresados en Licenciatura en Matemáticas, Reunión de la Asociación Iberoamericana de Universidades. 
LÍMITES
OBSERVACIÓN
ACCIONES DE FORTALECIMIENTO
</v>
      </c>
      <c r="AW107" s="139"/>
      <c r="CG107" s="140"/>
    </row>
    <row r="108" spans="1:85" s="135" customFormat="1" ht="67.5" hidden="1" customHeight="1">
      <c r="A108" s="20">
        <f>IF(FORMULACIÓN!A108="","",FORMULACIÓN!A108)</f>
        <v>99</v>
      </c>
      <c r="B108" s="20">
        <f>IF(FORMULACIÓN!B108="","",FORMULACIÓN!B108)</f>
        <v>2026</v>
      </c>
      <c r="C108" s="20" t="str">
        <f>IF(FORMULACIÓN!C108="","",FORMULACIÓN!C108)</f>
        <v>L3 - Impacto regional, nacional e internacional desde la extensión y proyección social</v>
      </c>
      <c r="D108" s="20" t="str">
        <f>IF(FORMULACIÓN!D108="","",FORMULACIÓN!D108)</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08" s="20" t="str">
        <f>IF(FORMULACIÓN!E108="","",FORMULACIÓN!E108)</f>
        <v>1. Promover la extensión y la proyección social como medio de vinculación de la universidad con la sociedad, en sinergia con el sector productivo para responder a sus demandas.</v>
      </c>
      <c r="F108" s="20" t="str">
        <f>IF(FORMULACIÓN!F108="","",FORMULACIÓN!F108)</f>
        <v>M2 - Articulación con el sector productivo y sociedad.</v>
      </c>
      <c r="G108" s="20" t="str">
        <f>IF(FORMULACIÓN!G108="","",FORMULACIÓN!G108)</f>
        <v>Establecer alianzas estratégicas entre las unidades académicas y administrativas que se relacionarían con el sector productivo, con miras a fortalecer la vinculación de potenciales empleadores en el portal de empleo institucional</v>
      </c>
      <c r="H108" s="20" t="str">
        <f>IF(FORMULACIÓN!H108="","",FORMULACIÓN!H108)</f>
        <v>P3 - Proyección de los egresados como generadores de transformación y construcción social.</v>
      </c>
      <c r="I108" s="88">
        <f>IF(FORMULACIÓN!I108="","",FORMULACIÓN!I108)</f>
        <v>0.05</v>
      </c>
      <c r="J108" s="20" t="str">
        <f>IF(FORMULACIÓN!J108="","",FORMULACIÓN!J108)</f>
        <v xml:space="preserve">Generar estrategias para la vinculación de empleadores en el portal de empleo </v>
      </c>
      <c r="K108" s="88">
        <f>IF(FORMULACIÓN!K108="","",FORMULACIÓN!K108)</f>
        <v>0.33300000000000002</v>
      </c>
      <c r="L108" s="88" t="str">
        <f>IF(FORMULACIÓN!L108="","",FORMULACIÓN!L108)</f>
        <v>Jefe de Oficina de Egresados</v>
      </c>
      <c r="M108" s="210" t="str">
        <f>FORMULACIÓN!M108</f>
        <v>PR</v>
      </c>
      <c r="N108" s="20" t="str">
        <f>IF(FORMULACIÓN!O108="","",FORMULACIÓN!O108)</f>
        <v>Alianzas estratégicas para la vinculación de empleadores en el portal de empleo</v>
      </c>
      <c r="O108" s="20" t="str">
        <f>IF(FORMULACIÓN!P108="","",FORMULACIÓN!P108)</f>
        <v>N° de alianzas estratégicas para la vinculación de empleadores en el portal de empleo</v>
      </c>
      <c r="P108" s="20" t="str">
        <f>IF(FORMULACIÓN!Q108="","",FORMULACIÓN!Q108)</f>
        <v>Anual</v>
      </c>
      <c r="Q108" s="20" t="str">
        <f>IF(FORMULACIÓN!R108="","",FORMULACIÓN!R108)</f>
        <v>Unidad</v>
      </c>
      <c r="R108" s="20" t="str">
        <f>IF(FORMULACIÓN!S108="","",FORMULACIÓN!S108)</f>
        <v>Incluye los registrados en el nuevo portal, Bolsa de empleo Universidad del Atlántico</v>
      </c>
      <c r="S108" s="20" t="str">
        <f>IF(FORMULACIÓN!T108="","",FORMULACIÓN!T108)</f>
        <v>Nuevo gestionado durante la vigencia</v>
      </c>
      <c r="T108" s="267" t="str">
        <f ca="1">FORMULACIÓN!Y108</f>
        <v>187</v>
      </c>
      <c r="U108" s="88" t="str">
        <f>IF(FORMULACIÓN!U108="","",FORMULACIÓN!U108)</f>
        <v>1.297</v>
      </c>
      <c r="V108" s="21">
        <v>91</v>
      </c>
      <c r="W108" s="126"/>
      <c r="X108" s="21">
        <f ca="1">IFERROR(IF($S108=Lists!$S$2,SUM(SEGUIMIENTO!U108:W108),IF(SEGUIMIENTO!$S108=Lists!$S$3,SUM(SEGUIMIENTO!V108:W108),IF(SEGUIMIENTO!$S108=Lists!$S$4,AVERAGE(SEGUIMIENTO!V108:W108),IF(SEGUIMIENTO!$S108=Lists!$S$5,OFFSET(U108,0,COUNTA(V108:W108)),IF(SEGUIMIENTO!$S108=Lists!$S$6,COUNTIF(V108:W108,"&lt;"&amp;FORMULACIÓN!Y108)/COUNT(SEGUIMIENTO!V108:W108),""))))),"")</f>
        <v>91</v>
      </c>
      <c r="Y108" s="176" t="str">
        <f ca="1">IF($Q108=Lists!$R$3,TEXT(SEGUIMIENTO!X108,"00,00%"),IF(SEGUIMIENTO!X108=0,0,TEXT(SEGUIMIENTO!X108,"##.###")))</f>
        <v>91</v>
      </c>
      <c r="Z108" s="179" t="str">
        <f>IF(FORMULACIÓN!N108="X",VLOOKUP(A108,Lists!$C$100:$D$1099,2,FALSE),"")</f>
        <v/>
      </c>
      <c r="AA108" s="181">
        <f>IF(FORMULACIÓN!N108="X",IF(VALUE(VLOOKUP(A108,Lists!$C$100:$D$1099,2,FALSE))&gt;=SEGUIMIENTO!X108,1,0),2)</f>
        <v>2</v>
      </c>
      <c r="AB108" s="150">
        <f>IFERROR(VALUE(LEFT(#REF!,1)),0)</f>
        <v>0</v>
      </c>
      <c r="AC108" s="149" t="s">
        <v>1654</v>
      </c>
      <c r="AD108" s="129"/>
      <c r="AE108" s="129"/>
      <c r="AF108" s="129"/>
      <c r="AG108"/>
      <c r="AH108" s="150"/>
      <c r="AI108" s="255" t="str">
        <f t="shared" si="21"/>
        <v>Jefe de Oficina de Egresados</v>
      </c>
      <c r="AJ108" s="139" t="str">
        <f t="shared" si="15"/>
        <v>1. Promover la extensión y la proyección social como medio de vinculación de la universidad con la sociedad, en sinergia con el sector productivo para responder a sus demandas.</v>
      </c>
      <c r="AK108" s="139">
        <f t="shared" ca="1" si="22"/>
        <v>0</v>
      </c>
      <c r="AL108" s="139" t="str">
        <f t="shared" si="16"/>
        <v>L3 - Impacto regional, nacional e internacional desde la extensión y proyección social</v>
      </c>
      <c r="AM108" s="139" t="str">
        <f t="shared" si="17"/>
        <v>M2 - Articulación con el sector productivo y sociedad.</v>
      </c>
      <c r="AN108" s="20" t="str">
        <f t="shared" si="18"/>
        <v>P3 - Proyección de los egresados como generadores de transformación y construcción social.</v>
      </c>
      <c r="AO108" s="20" t="str">
        <f t="shared" si="19"/>
        <v>Alianzas estratégicas para la vinculación de empleadores en el portal de empleo</v>
      </c>
      <c r="AP108" s="20" t="str">
        <f t="shared" si="20"/>
        <v>N° de alianzas estratégicas para la vinculación de empleadores en el portal de empleo</v>
      </c>
      <c r="AQ108" s="88" t="str">
        <f ca="1">IF(S108=Lists!$S$6,"CUMPLIMIENTO",IF($Q108=Lists!$R$3,TEXT(Y108,"00,00%")&amp;" / "&amp;TEXT(FORMULACIÓN!Y108,"00,00%"),IF(Y108=0,0,TEXT(Y108,"##.###")&amp;" / "&amp;TEXT(FORMULACIÓN!Y108,"##.###"))))</f>
        <v>91 / 187</v>
      </c>
      <c r="AR108" s="133">
        <f ca="1">VALUE(IFERROR(IF(S108=Lists!$S$6,SEGUIMIENTO!Y108,IF((Y108/FORMULACIÓN!Y108)&lt;&gt;0,Y108/FORMULACIÓN!Y108,0)),0))</f>
        <v>0.48663101604278075</v>
      </c>
      <c r="AS108" s="89">
        <f t="shared" ca="1" si="23"/>
        <v>0.162048128342246</v>
      </c>
      <c r="AT108" s="89">
        <f t="shared" ca="1" si="24"/>
        <v>8.1024064171123008E-3</v>
      </c>
      <c r="AU108" s="89">
        <f t="shared" ca="1" si="25"/>
        <v>1.6204812834224602E-3</v>
      </c>
      <c r="AV108" s="20" t="str">
        <f t="shared" si="26"/>
        <v xml:space="preserve">LOGROS
se ha realizado la invitación y acercamiento de  91 empresas, con el propósito de promover su vinculación al Portal del Servicio Público de Empleo de la Universidad del Atlántico y generar oportunidades laborales para nuestros estudiantes y egresados.
LÍMITES
OBSERVACIÓN
ACCIONES DE FORTALECIMIENTO
</v>
      </c>
      <c r="AW108" s="139"/>
      <c r="CG108" s="140"/>
    </row>
    <row r="109" spans="1:85" s="135" customFormat="1" ht="67.5" hidden="1" customHeight="1">
      <c r="A109" s="20">
        <f>IF(FORMULACIÓN!A109="","",FORMULACIÓN!A109)</f>
        <v>100</v>
      </c>
      <c r="B109" s="20">
        <f>IF(FORMULACIÓN!B109="","",FORMULACIÓN!B109)</f>
        <v>2026</v>
      </c>
      <c r="C109" s="20" t="str">
        <f>IF(FORMULACIÓN!C109="","",FORMULACIÓN!C109)</f>
        <v>L3 - Impacto regional, nacional e internacional desde la extensión y proyección social</v>
      </c>
      <c r="D109" s="20" t="str">
        <f>IF(FORMULACIÓN!D109="","",FORMULACIÓN!D109)</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09" s="20" t="str">
        <f>IF(FORMULACIÓN!E109="","",FORMULACIÓN!E109)</f>
        <v>6. Favorecer la proyección laboral de los egresados mediante el fortalecimiento de conocimientos y competencias requeridas para el contexto global.</v>
      </c>
      <c r="F109" s="20" t="str">
        <f>IF(FORMULACIÓN!F109="","",FORMULACIÓN!F109)</f>
        <v>M2 - Articulación con el sector productivo y sociedad.</v>
      </c>
      <c r="G109" s="20" t="str">
        <f>IF(FORMULACIÓN!G109="","",FORMULACIÓN!G109)</f>
        <v xml:space="preserve">Potenciar el posicionamiento de la Universidad del Atlántico, a través de la participación de los graduados, en escenarios académicos, democráticos, sociales y culturales a nivel nacional e internacional </v>
      </c>
      <c r="H109" s="20" t="str">
        <f>IF(FORMULACIÓN!H109="","",FORMULACIÓN!H109)</f>
        <v>P3 - Proyección de los egresados como generadores de transformación y construcción social.</v>
      </c>
      <c r="I109" s="88">
        <f>IF(FORMULACIÓN!I109="","",FORMULACIÓN!I109)</f>
        <v>0.05</v>
      </c>
      <c r="J109" s="20" t="str">
        <f>IF(FORMULACIÓN!J109="","",FORMULACIÓN!J109)</f>
        <v xml:space="preserve">Generar espacios a egresados para fomentar la vinculación con la institución a través del registro de las experiencias exitosas </v>
      </c>
      <c r="K109" s="88">
        <f>IF(FORMULACIÓN!K109="","",FORMULACIÓN!K109)</f>
        <v>0.33300000000000002</v>
      </c>
      <c r="L109" s="88" t="str">
        <f>IF(FORMULACIÓN!L109="","",FORMULACIÓN!L109)</f>
        <v>Jefe de Oficina de Egresados</v>
      </c>
      <c r="M109" s="210" t="str">
        <f>FORMULACIÓN!M109</f>
        <v>PR</v>
      </c>
      <c r="N109" s="20" t="str">
        <f>IF(FORMULACIÓN!O109="","",FORMULACIÓN!O109)</f>
        <v>Participación de egresados registrados en eventos y/0 escenarios académicos</v>
      </c>
      <c r="O109" s="20" t="str">
        <f>IF(FORMULACIÓN!P109="","",FORMULACIÓN!P109)</f>
        <v xml:space="preserve">N° Egresados registrados en participación en escenarios académicos. </v>
      </c>
      <c r="P109" s="20" t="str">
        <f>IF(FORMULACIÓN!Q109="","",FORMULACIÓN!Q109)</f>
        <v>Anual</v>
      </c>
      <c r="Q109" s="20" t="str">
        <f>IF(FORMULACIÓN!R109="","",FORMULACIÓN!R109)</f>
        <v>Unidad</v>
      </c>
      <c r="R109" s="20" t="str">
        <f>IF(FORMULACIÓN!S109="","",FORMULACIÓN!S109)</f>
        <v/>
      </c>
      <c r="S109" s="20" t="str">
        <f>IF(FORMULACIÓN!T109="","",FORMULACIÓN!T109)</f>
        <v>Nuevo gestionado durante la vigencia</v>
      </c>
      <c r="T109" s="179" t="str">
        <f ca="1">FORMULACIÓN!Y109</f>
        <v>28</v>
      </c>
      <c r="U109" s="20">
        <f>IF(FORMULACIÓN!U109="","",FORMULACIÓN!U109)</f>
        <v>0</v>
      </c>
      <c r="V109" s="21">
        <v>1348</v>
      </c>
      <c r="W109" s="21"/>
      <c r="X109" s="21">
        <f ca="1">IFERROR(IF($S109=Lists!$S$2,SUM(SEGUIMIENTO!U109:W109),IF(SEGUIMIENTO!$S109=Lists!$S$3,SUM(SEGUIMIENTO!V109:W109),IF(SEGUIMIENTO!$S109=Lists!$S$4,AVERAGE(SEGUIMIENTO!V109:W109),IF(SEGUIMIENTO!$S109=Lists!$S$5,OFFSET(U109,0,COUNTA(V109:W109)),IF(SEGUIMIENTO!$S109=Lists!$S$6,COUNTIF(V109:W109,"&lt;"&amp;FORMULACIÓN!Y109)/COUNT(SEGUIMIENTO!V109:W109),""))))),"")</f>
        <v>1348</v>
      </c>
      <c r="Y109" s="176" t="str">
        <f ca="1">IF($Q109=Lists!$R$3,TEXT(SEGUIMIENTO!X109,"00,00%"),IF(SEGUIMIENTO!X109=0,0,TEXT(SEGUIMIENTO!X109,"##.###")))</f>
        <v>1.348</v>
      </c>
      <c r="Z109" s="179" t="str">
        <f>IF(FORMULACIÓN!N109="X",VLOOKUP(A109,Lists!$C$100:$D$1099,2,FALSE),"")</f>
        <v/>
      </c>
      <c r="AA109" s="181">
        <f>IF(FORMULACIÓN!N109="X",IF(VALUE(VLOOKUP(A109,Lists!$C$100:$D$1099,2,FALSE))&gt;=SEGUIMIENTO!X109,1,0),2)</f>
        <v>2</v>
      </c>
      <c r="AB109" s="150">
        <f>IFERROR(VALUE(LEFT(#REF!,1)),0)</f>
        <v>0</v>
      </c>
      <c r="AC109" s="149" t="s">
        <v>1405</v>
      </c>
      <c r="AD109" s="129"/>
      <c r="AE109" s="129"/>
      <c r="AF109" s="129"/>
      <c r="AG109"/>
      <c r="AH109" s="150"/>
      <c r="AI109" s="255" t="str">
        <f t="shared" si="21"/>
        <v>Jefe de Oficina de Egresados</v>
      </c>
      <c r="AJ109" s="139" t="str">
        <f t="shared" si="15"/>
        <v>6. Favorecer la proyección laboral de los egresados mediante el fortalecimiento de conocimientos y competencias requeridas para el contexto global.</v>
      </c>
      <c r="AK109" s="139">
        <f t="shared" ca="1" si="22"/>
        <v>1</v>
      </c>
      <c r="AL109" s="139" t="str">
        <f t="shared" si="16"/>
        <v>L3 - Impacto regional, nacional e internacional desde la extensión y proyección social</v>
      </c>
      <c r="AM109" s="139" t="str">
        <f t="shared" si="17"/>
        <v>M2 - Articulación con el sector productivo y sociedad.</v>
      </c>
      <c r="AN109" s="20" t="str">
        <f t="shared" si="18"/>
        <v>P3 - Proyección de los egresados como generadores de transformación y construcción social.</v>
      </c>
      <c r="AO109" s="20" t="str">
        <f t="shared" si="19"/>
        <v>Participación de egresados registrados en eventos y/0 escenarios académicos</v>
      </c>
      <c r="AP109" s="20" t="str">
        <f t="shared" si="20"/>
        <v xml:space="preserve">N° Egresados registrados en participación en escenarios académicos. </v>
      </c>
      <c r="AQ109" s="88" t="str">
        <f ca="1">IF(S109=Lists!$S$6,"CUMPLIMIENTO",IF($Q109=Lists!$R$3,TEXT(Y109,"00,00%")&amp;" / "&amp;TEXT(FORMULACIÓN!Y109,"00,00%"),IF(Y109=0,0,TEXT(Y109,"##.###")&amp;" / "&amp;TEXT(FORMULACIÓN!Y109,"##.###"))))</f>
        <v>1.348 / 28</v>
      </c>
      <c r="AR109" s="133">
        <f ca="1">VALUE(IFERROR(IF(S109=Lists!$S$6,SEGUIMIENTO!Y109,IF((Y109/FORMULACIÓN!Y109)&lt;&gt;0,Y109/FORMULACIÓN!Y109,0)),0))</f>
        <v>48.142857142857146</v>
      </c>
      <c r="AS109" s="89">
        <f t="shared" ca="1" si="23"/>
        <v>0.33300000000000002</v>
      </c>
      <c r="AT109" s="89">
        <f t="shared" ca="1" si="24"/>
        <v>1.6650000000000002E-2</v>
      </c>
      <c r="AU109" s="89">
        <f t="shared" ca="1" si="25"/>
        <v>3.3300000000000005E-3</v>
      </c>
      <c r="AV109" s="20" t="str">
        <f t="shared" si="26"/>
        <v xml:space="preserve">LOGROS
Participación Catedra del Egresado en Región - Sabanalarga, realizada por el Egresado del Programa de Filosofia, Ernesto Cortez Soto
LÍMITES
OBSERVACIÓN
ACCIONES DE FORTALECIMIENTO
</v>
      </c>
      <c r="AW109" s="139"/>
      <c r="CG109" s="140"/>
    </row>
    <row r="110" spans="1:85" s="135" customFormat="1" ht="67.5" hidden="1" customHeight="1">
      <c r="A110" s="20">
        <f>IF(FORMULACIÓN!A110="","",FORMULACIÓN!A110)</f>
        <v>101</v>
      </c>
      <c r="B110" s="20">
        <f>IF(FORMULACIÓN!B110="","",FORMULACIÓN!B110)</f>
        <v>2026</v>
      </c>
      <c r="C110" s="20" t="str">
        <f>IF(FORMULACIÓN!C110="","",FORMULACIÓN!C110)</f>
        <v>L3 - Impacto regional, nacional e internacional desde la extensión y proyección social</v>
      </c>
      <c r="D110" s="20" t="str">
        <f>IF(FORMULACIÓN!D110="","",FORMULACIÓN!D110)</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10" s="20" t="str">
        <f>IF(FORMULACIÓN!E110="","",FORMULACIÓN!E110)</f>
        <v>4. Articular la Extensión con las demás funciones sustantivas de la Universidad para la formulación de propuestas pertinentes para dar solución a problemas o necesidades del entorno.</v>
      </c>
      <c r="F110" s="20" t="str">
        <f>IF(FORMULACIÓN!F110="","",FORMULACIÓN!F110)</f>
        <v>M2 - Articulación con el sector productivo y sociedad.</v>
      </c>
      <c r="G110" s="20" t="str">
        <f>IF(FORMULACIÓN!G110="","",FORMULACIÓN!G110)</f>
        <v>Diseñar y apropiar el Observatorio digital institucional para la gestión de conocimiento y el desarrollo social.</v>
      </c>
      <c r="H110" s="20" t="str">
        <f>IF(FORMULACIÓN!H110="","",FORMULACIÓN!H110)</f>
        <v>P4 - Creación del Observatorio de Productividad y Desarrollo Social</v>
      </c>
      <c r="I110" s="88">
        <f>IF(FORMULACIÓN!I110="","",FORMULACIÓN!I110)</f>
        <v>0.05</v>
      </c>
      <c r="J110" s="20" t="str">
        <f>IF(FORMULACIÓN!J110="","",FORMULACIÓN!J110)</f>
        <v>Puesta en marcha del Observatorio Digital institucional para la gestión de conocimiento y el desarrollo social apropiado</v>
      </c>
      <c r="K110" s="88">
        <f>IF(FORMULACIÓN!K110="","",FORMULACIÓN!K110)</f>
        <v>1</v>
      </c>
      <c r="L110" s="88" t="str">
        <f>IF(FORMULACIÓN!L110="","",FORMULACIÓN!L110)</f>
        <v>Jefe del Departamento Extensión y Proyección Social</v>
      </c>
      <c r="M110" s="210" t="str">
        <f>FORMULACIÓN!M110</f>
        <v xml:space="preserve">PDI </v>
      </c>
      <c r="N110" s="20" t="str">
        <f>IF(FORMULACIÓN!O110="","",FORMULACIÓN!O110)</f>
        <v xml:space="preserve">Observatorio institucional para la gestión de conocimiento y el desarrollo social </v>
      </c>
      <c r="O110" s="20" t="str">
        <f>IF(FORMULACIÓN!P110="","",FORMULACIÓN!P110)</f>
        <v xml:space="preserve">Observatorio  institucional para la gestión de conocimiento y el desarrollo social </v>
      </c>
      <c r="P110" s="20" t="str">
        <f>IF(FORMULACIÓN!Q110="","",FORMULACIÓN!Q110)</f>
        <v>Anual</v>
      </c>
      <c r="Q110" s="20" t="str">
        <f>IF(FORMULACIÓN!R110="","",FORMULACIÓN!R110)</f>
        <v>Porcentaje</v>
      </c>
      <c r="R110" s="20" t="str">
        <f>IF(FORMULACIÓN!S110="","",FORMULACIÓN!S110)</f>
        <v>Reevaluacion del proyecto observactorio mediante una reunion, construccion de borrador a partir de la reuniones y aprobacion del mismo por la mesa de trabajo, se va a revisar la articulación con los observarorios ya constituidos</v>
      </c>
      <c r="S110" s="20" t="str">
        <f>IF(FORMULACIÓN!T110="","",FORMULACIÓN!T110)</f>
        <v>Último valor reportado</v>
      </c>
      <c r="T110" s="179" t="str">
        <f ca="1">FORMULACIÓN!Y110</f>
        <v>33,30%</v>
      </c>
      <c r="U110" s="88">
        <f>IF(FORMULACIÓN!U110="","",FORMULACIÓN!U110)</f>
        <v>0</v>
      </c>
      <c r="V110" s="126">
        <v>0</v>
      </c>
      <c r="W110" s="21"/>
      <c r="X110" s="21">
        <f ca="1">IFERROR(IF($S110=Lists!$S$2,SUM(SEGUIMIENTO!U110:W110),IF(SEGUIMIENTO!$S110=Lists!$S$3,SUM(SEGUIMIENTO!V110:W110),IF(SEGUIMIENTO!$S110=Lists!$S$4,AVERAGE(SEGUIMIENTO!V110:W110),IF(SEGUIMIENTO!$S110=Lists!$S$5,OFFSET(U110,0,COUNTA(V110:W110)),IF(SEGUIMIENTO!$S110=Lists!$S$6,COUNTIF(V110:W110,"&lt;"&amp;FORMULACIÓN!Y110)/COUNT(SEGUIMIENTO!V110:W110),""))))),"")</f>
        <v>0</v>
      </c>
      <c r="Y110" s="176" t="str">
        <f ca="1">IF($Q110=Lists!$R$3,TEXT(SEGUIMIENTO!X110,"00,00%"),IF(SEGUIMIENTO!X110=0,0,TEXT(SEGUIMIENTO!X110,"##.###")))</f>
        <v>00,00%</v>
      </c>
      <c r="Z110" s="179" t="str">
        <f>IF(FORMULACIÓN!N110="X",VLOOKUP(A110,Lists!$C$100:$D$1099,2,FALSE),"")</f>
        <v/>
      </c>
      <c r="AA110" s="181">
        <f>IF(FORMULACIÓN!N110="X",IF(VALUE(VLOOKUP(A110,Lists!$C$100:$D$1099,2,FALSE))&gt;=SEGUIMIENTO!X110,1,0),2)</f>
        <v>2</v>
      </c>
      <c r="AB110" s="150">
        <f>IFERROR(VALUE(LEFT(#REF!,1)),0)</f>
        <v>0</v>
      </c>
      <c r="AC110" s="149"/>
      <c r="AD110" s="129"/>
      <c r="AE110" s="129"/>
      <c r="AF110" s="129"/>
      <c r="AG110"/>
      <c r="AH110" s="150"/>
      <c r="AI110" s="255" t="str">
        <f t="shared" si="21"/>
        <v>Jefe del Departamento Extensión y Proyección Social</v>
      </c>
      <c r="AJ110" s="139" t="str">
        <f t="shared" si="15"/>
        <v>4. Articular la Extensión con las demás funciones sustantivas de la Universidad para la formulación de propuestas pertinentes para dar solución a problemas o necesidades del entorno.</v>
      </c>
      <c r="AK110" s="139">
        <f t="shared" ca="1" si="22"/>
        <v>0</v>
      </c>
      <c r="AL110" s="139" t="str">
        <f t="shared" si="16"/>
        <v>L3 - Impacto regional, nacional e internacional desde la extensión y proyección social</v>
      </c>
      <c r="AM110" s="139" t="str">
        <f t="shared" si="17"/>
        <v>M2 - Articulación con el sector productivo y sociedad.</v>
      </c>
      <c r="AN110" s="20" t="str">
        <f t="shared" si="18"/>
        <v>P4 - Creación del Observatorio de Productividad y Desarrollo Social</v>
      </c>
      <c r="AO110" s="20" t="str">
        <f t="shared" si="19"/>
        <v xml:space="preserve">Observatorio institucional para la gestión de conocimiento y el desarrollo social </v>
      </c>
      <c r="AP110" s="20" t="str">
        <f t="shared" si="20"/>
        <v xml:space="preserve">Observatorio  institucional para la gestión de conocimiento y el desarrollo social </v>
      </c>
      <c r="AQ110" s="88" t="str">
        <f ca="1">IF(S110=Lists!$S$6,"CUMPLIMIENTO",IF($Q110=Lists!$R$3,TEXT(Y110,"00,00%")&amp;" / "&amp;TEXT(FORMULACIÓN!Y110,"00,00%"),IF(Y110=0,0,TEXT(Y110,"##.###")&amp;" / "&amp;TEXT(FORMULACIÓN!Y110,"##.###"))))</f>
        <v>00,00% / 33,30%</v>
      </c>
      <c r="AR110" s="133">
        <f ca="1">VALUE(IFERROR(IF(S110=Lists!$S$6,SEGUIMIENTO!Y110,IF((Y110/FORMULACIÓN!Y110)&lt;&gt;0,Y110/FORMULACIÓN!Y110,0)),0))</f>
        <v>0</v>
      </c>
      <c r="AS110" s="89">
        <f t="shared" ca="1" si="23"/>
        <v>0</v>
      </c>
      <c r="AT110" s="89">
        <f t="shared" ca="1" si="24"/>
        <v>0</v>
      </c>
      <c r="AU110" s="89">
        <f t="shared" ca="1" si="25"/>
        <v>0</v>
      </c>
      <c r="AV110" s="20" t="str">
        <f t="shared" si="26"/>
        <v xml:space="preserve">LOGROS
LÍMITES
OBSERVACIÓN
ACCIONES DE FORTALECIMIENTO
</v>
      </c>
      <c r="AW110" s="139"/>
      <c r="CG110" s="140"/>
    </row>
    <row r="111" spans="1:85" s="135" customFormat="1" ht="67.5" hidden="1" customHeight="1">
      <c r="A111" s="20">
        <f>IF(FORMULACIÓN!A111="","",FORMULACIÓN!A111)</f>
        <v>102</v>
      </c>
      <c r="B111" s="20">
        <f>IF(FORMULACIÓN!B111="","",FORMULACIÓN!B111)</f>
        <v>2026</v>
      </c>
      <c r="C111" s="20" t="str">
        <f>IF(FORMULACIÓN!C111="","",FORMULACIÓN!C111)</f>
        <v>L3 - Impacto regional, nacional e internacional desde la extensión y proyección social</v>
      </c>
      <c r="D111" s="20" t="str">
        <f>IF(FORMULACIÓN!D111="","",FORMULACIÓN!D111)</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11" s="20" t="str">
        <f>IF(FORMULACIÓN!E111="","",FORMULACIÓN!E111)</f>
        <v>8.  Promover la apropiación social del conocimiento en sectores sociales, culturales y empresariales que permitan la transferencia de experiencias y conocimientos.</v>
      </c>
      <c r="F111" s="20" t="str">
        <f>IF(FORMULACIÓN!F111="","",FORMULACIÓN!F111)</f>
        <v>M3 - Gestión social, artística y cultural</v>
      </c>
      <c r="G111" s="20" t="str">
        <f>IF(FORMULACIÓN!G111="","",FORMULACIÓN!G111)</f>
        <v>Concretar por lo menos 61  alianzas o convenios activos con entidades gubernamentales, sector privado nacional e internacional para la gestión de acceso a la cultura</v>
      </c>
      <c r="H111" s="20" t="str">
        <f>IF(FORMULACIÓN!H111="","",FORMULACIÓN!H111)</f>
        <v>P1 - Fortalecimiento de los procesos de promoción y acceso a la cultura de la población.</v>
      </c>
      <c r="I111" s="88">
        <f>IF(FORMULACIÓN!I111="","",FORMULACIÓN!I111)</f>
        <v>0.06</v>
      </c>
      <c r="J111" s="20" t="str">
        <f>IF(FORMULACIÓN!J111="","",FORMULACIÓN!J111)</f>
        <v>Formalizar las alianzas y convenios para la gestión de acceso a la cultura</v>
      </c>
      <c r="K111" s="88">
        <f>IF(FORMULACIÓN!K111="","",FORMULACIÓN!K111)</f>
        <v>0.34</v>
      </c>
      <c r="L111" s="88" t="str">
        <f>IF(FORMULACIÓN!L111="","",FORMULACIÓN!L111)</f>
        <v>Jefe del Departamento Extensión y Proyección Social</v>
      </c>
      <c r="M111" s="210" t="str">
        <f>FORMULACIÓN!M111</f>
        <v xml:space="preserve">PDI </v>
      </c>
      <c r="N111" s="20" t="str">
        <f>IF(FORMULACIÓN!O111="","",FORMULACIÓN!O111)</f>
        <v>Alianzas o convenios activos para la gestión de acceso a la cultura</v>
      </c>
      <c r="O111" s="20" t="str">
        <f>IF(FORMULACIÓN!P111="","",FORMULACIÓN!P111)</f>
        <v>N° de alianzas o convenios activos para la gestión de acceso a la cultura</v>
      </c>
      <c r="P111" s="20" t="str">
        <f>IF(FORMULACIÓN!Q111="","",FORMULACIÓN!Q111)</f>
        <v>Anual</v>
      </c>
      <c r="Q111" s="20" t="str">
        <f>IF(FORMULACIÓN!R111="","",FORMULACIÓN!R111)</f>
        <v>Unidad</v>
      </c>
      <c r="R111" s="20" t="str">
        <f>IF(FORMULACIÓN!S111="","",FORMULACIÓN!S111)</f>
        <v>son convenios activos independiente al año de firma, debe estar activos, se debe tener la base de datos de estos convenios, hacer analisis de los convenios activos de los diferentes procesos, tales como museo, y facultades</v>
      </c>
      <c r="S111" s="20" t="str">
        <f>IF(FORMULACIÓN!T111="","",FORMULACIÓN!T111)</f>
        <v>Nuevo gestionado durante la vigencia</v>
      </c>
      <c r="T111" s="179" t="str">
        <f ca="1">FORMULACIÓN!Y111</f>
        <v>13</v>
      </c>
      <c r="U111" s="20">
        <f>IF(FORMULACIÓN!U111="","",FORMULACIÓN!U111)</f>
        <v>19</v>
      </c>
      <c r="V111" s="21">
        <v>3</v>
      </c>
      <c r="W111" s="21"/>
      <c r="X111" s="21">
        <f ca="1">IFERROR(IF($S111=Lists!$S$2,SUM(SEGUIMIENTO!U111:W111),IF(SEGUIMIENTO!$S111=Lists!$S$3,SUM(SEGUIMIENTO!V111:W111),IF(SEGUIMIENTO!$S111=Lists!$S$4,AVERAGE(SEGUIMIENTO!V111:W111),IF(SEGUIMIENTO!$S111=Lists!$S$5,OFFSET(U111,0,COUNTA(V111:W111)),IF(SEGUIMIENTO!$S111=Lists!$S$6,COUNTIF(V111:W111,"&lt;"&amp;FORMULACIÓN!Y111)/COUNT(SEGUIMIENTO!V111:W111),""))))),"")</f>
        <v>3</v>
      </c>
      <c r="Y111" s="176" t="str">
        <f ca="1">IF($Q111=Lists!$R$3,TEXT(SEGUIMIENTO!X111,"00,00%"),IF(SEGUIMIENTO!X111=0,0,TEXT(SEGUIMIENTO!X111,"##.###")))</f>
        <v>3</v>
      </c>
      <c r="Z111" s="179">
        <f>IF(FORMULACIÓN!N111="X",VLOOKUP(A111,Lists!$C$100:$D$1099,2,FALSE),"")</f>
        <v>0</v>
      </c>
      <c r="AA111" s="181">
        <f ca="1">IF(FORMULACIÓN!N111="X",IF(VALUE(VLOOKUP(A111,Lists!$C$100:$D$1099,2,FALSE))&gt;=SEGUIMIENTO!X111,1,0),2)</f>
        <v>0</v>
      </c>
      <c r="AB111" s="150">
        <f>IFERROR(VALUE(LEFT(#REF!,1)),0)</f>
        <v>0</v>
      </c>
      <c r="AC111" s="149"/>
      <c r="AD111" s="129"/>
      <c r="AE111" s="129"/>
      <c r="AF111" s="129"/>
      <c r="AG111"/>
      <c r="AH111" s="150"/>
      <c r="AI111" s="255" t="str">
        <f t="shared" si="21"/>
        <v>Jefe del Departamento Extensión y Proyección Social</v>
      </c>
      <c r="AJ111" s="139" t="str">
        <f t="shared" si="15"/>
        <v>8.  Promover la apropiación social del conocimiento en sectores sociales, culturales y empresariales que permitan la transferencia de experiencias y conocimientos.</v>
      </c>
      <c r="AK111" s="139">
        <f t="shared" ca="1" si="22"/>
        <v>0</v>
      </c>
      <c r="AL111" s="139" t="str">
        <f t="shared" si="16"/>
        <v>L3 - Impacto regional, nacional e internacional desde la extensión y proyección social</v>
      </c>
      <c r="AM111" s="139" t="str">
        <f t="shared" si="17"/>
        <v>M3 - Gestión social, artística y cultural</v>
      </c>
      <c r="AN111" s="20" t="str">
        <f t="shared" si="18"/>
        <v>P1 - Fortalecimiento de los procesos de promoción y acceso a la cultura de la población.</v>
      </c>
      <c r="AO111" s="20" t="str">
        <f t="shared" si="19"/>
        <v>Alianzas o convenios activos para la gestión de acceso a la cultura</v>
      </c>
      <c r="AP111" s="20" t="str">
        <f t="shared" si="20"/>
        <v>N° de alianzas o convenios activos para la gestión de acceso a la cultura</v>
      </c>
      <c r="AQ111" s="88" t="str">
        <f ca="1">IF(S111=Lists!$S$6,"CUMPLIMIENTO",IF($Q111=Lists!$R$3,TEXT(Y111,"00,00%")&amp;" / "&amp;TEXT(FORMULACIÓN!Y111,"00,00%"),IF(Y111=0,0,TEXT(Y111,"##.###")&amp;" / "&amp;TEXT(FORMULACIÓN!Y111,"##.###"))))</f>
        <v>3 / 13</v>
      </c>
      <c r="AR111" s="133">
        <f ca="1">VALUE(IFERROR(IF(S111=Lists!$S$6,SEGUIMIENTO!Y111,IF((Y111/FORMULACIÓN!Y111)&lt;&gt;0,Y111/FORMULACIÓN!Y111,0)),0))</f>
        <v>0.23076923076923078</v>
      </c>
      <c r="AS111" s="89">
        <f t="shared" ca="1" si="23"/>
        <v>7.8461538461538471E-2</v>
      </c>
      <c r="AT111" s="89">
        <f t="shared" ca="1" si="24"/>
        <v>4.7076923076923077E-3</v>
      </c>
      <c r="AU111" s="89">
        <f t="shared" ca="1" si="25"/>
        <v>9.4153846153846154E-4</v>
      </c>
      <c r="AV111" s="20" t="str">
        <f t="shared" si="26"/>
        <v xml:space="preserve">LOGROS
LÍMITES
OBSERVACIÓN
ACCIONES DE FORTALECIMIENTO
</v>
      </c>
      <c r="AW111" s="139"/>
      <c r="CG111" s="140"/>
    </row>
    <row r="112" spans="1:85" s="135" customFormat="1" ht="67.5" hidden="1" customHeight="1">
      <c r="A112" s="20">
        <f>IF(FORMULACIÓN!A112="","",FORMULACIÓN!A112)</f>
        <v>103</v>
      </c>
      <c r="B112" s="20">
        <f>IF(FORMULACIÓN!B112="","",FORMULACIÓN!B112)</f>
        <v>2026</v>
      </c>
      <c r="C112" s="20" t="str">
        <f>IF(FORMULACIÓN!C112="","",FORMULACIÓN!C112)</f>
        <v>L3 - Impacto regional, nacional e internacional desde la extensión y proyección social</v>
      </c>
      <c r="D112" s="20" t="str">
        <f>IF(FORMULACIÓN!D112="","",FORMULACIÓN!D112)</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12" s="20" t="str">
        <f>IF(FORMULACIÓN!E112="","",FORMULACIÓN!E112)</f>
        <v>8.  Promover la apropiación social del conocimiento en sectores sociales, culturales y empresariales que permitan la transferencia de experiencias y conocimientos.</v>
      </c>
      <c r="F112" s="20" t="str">
        <f>IF(FORMULACIÓN!F112="","",FORMULACIÓN!F112)</f>
        <v>M3 - Gestión social, artística y cultural</v>
      </c>
      <c r="G112" s="20" t="str">
        <f>IF(FORMULACIÓN!G112="","",FORMULACIÓN!G112)</f>
        <v>Desarrollar mínimo 50 proyectos para el acceso a la cultura</v>
      </c>
      <c r="H112" s="20" t="str">
        <f>IF(FORMULACIÓN!H112="","",FORMULACIÓN!H112)</f>
        <v>P1 - Fortalecimiento de los procesos de promoción y acceso a la cultura de la población.</v>
      </c>
      <c r="I112" s="88">
        <f>IF(FORMULACIÓN!I112="","",FORMULACIÓN!I112)</f>
        <v>0.06</v>
      </c>
      <c r="J112" s="20" t="str">
        <f>IF(FORMULACIÓN!J112="","",FORMULACIÓN!J112)</f>
        <v xml:space="preserve">Desarrollar proyectos con componente cultural </v>
      </c>
      <c r="K112" s="88">
        <f>IF(FORMULACIÓN!K112="","",FORMULACIÓN!K112)</f>
        <v>0.33</v>
      </c>
      <c r="L112" s="88" t="str">
        <f>IF(FORMULACIÓN!L112="","",FORMULACIÓN!L112)</f>
        <v>Jefe del Departamento Extensión y Proyección Social</v>
      </c>
      <c r="M112" s="210" t="str">
        <f>FORMULACIÓN!M112</f>
        <v>PDI</v>
      </c>
      <c r="N112" s="20" t="str">
        <f>IF(FORMULACIÓN!O112="","",FORMULACIÓN!O112)</f>
        <v>Proyectos ejecutados para el acceso a la cultura</v>
      </c>
      <c r="O112" s="20" t="str">
        <f>IF(FORMULACIÓN!P112="","",FORMULACIÓN!P112)</f>
        <v>N° de proyectos ejecutados para el acceso a la cultura</v>
      </c>
      <c r="P112" s="20" t="str">
        <f>IF(FORMULACIÓN!Q112="","",FORMULACIÓN!Q112)</f>
        <v>Anual</v>
      </c>
      <c r="Q112" s="20" t="str">
        <f>IF(FORMULACIÓN!R112="","",FORMULACIÓN!R112)</f>
        <v>Unidad</v>
      </c>
      <c r="R112" s="20" t="str">
        <f>IF(FORMULACIÓN!S112="","",FORMULACIÓN!S112)</f>
        <v>Desde el proceso de Proyeccion Social, se realiza acompañamiento de tomas de conciencia a las unidades academicas, en donde se socializa cada una de las metas de proyectos y se els da orientacion de como ejecutarlo. En  donde un proyecto de acceso a la cultura se refiere hacer galerias, obras de teatro, exposiciones, etc.</v>
      </c>
      <c r="S112" s="20" t="str">
        <f>IF(FORMULACIÓN!T112="","",FORMULACIÓN!T112)</f>
        <v>Nuevo gestionado durante la vigencia</v>
      </c>
      <c r="T112" s="179" t="str">
        <f ca="1">FORMULACIÓN!Y112</f>
        <v>9</v>
      </c>
      <c r="U112" s="279">
        <f>IF(FORMULACIÓN!U112="","",FORMULACIÓN!U112)</f>
        <v>14</v>
      </c>
      <c r="V112" s="21">
        <v>8</v>
      </c>
      <c r="W112" s="21"/>
      <c r="X112" s="21">
        <f ca="1">IFERROR(IF($S112=Lists!$S$2,SUM(SEGUIMIENTO!U112:W112),IF(SEGUIMIENTO!$S112=Lists!$S$3,SUM(SEGUIMIENTO!V112:W112),IF(SEGUIMIENTO!$S112=Lists!$S$4,AVERAGE(SEGUIMIENTO!V112:W112),IF(SEGUIMIENTO!$S112=Lists!$S$5,OFFSET(U112,0,COUNTA(V112:W112)),IF(SEGUIMIENTO!$S112=Lists!$S$6,COUNTIF(V112:W112,"&lt;"&amp;FORMULACIÓN!Y112)/COUNT(SEGUIMIENTO!V112:W112),""))))),"")</f>
        <v>8</v>
      </c>
      <c r="Y112" s="176" t="str">
        <f ca="1">IF($Q112=Lists!$R$3,TEXT(SEGUIMIENTO!X112,"00,00%"),IF(SEGUIMIENTO!X112=0,0,TEXT(SEGUIMIENTO!X112,"##.###")))</f>
        <v>8</v>
      </c>
      <c r="Z112" s="179">
        <f>IF(FORMULACIÓN!N112="X",VLOOKUP(A112,Lists!$C$100:$D$1099,2,FALSE),"")</f>
        <v>0</v>
      </c>
      <c r="AA112" s="181">
        <f ca="1">IF(FORMULACIÓN!N112="X",IF(VALUE(VLOOKUP(A112,Lists!$C$100:$D$1099,2,FALSE))&gt;=SEGUIMIENTO!X112,1,0),2)</f>
        <v>0</v>
      </c>
      <c r="AB112" s="150">
        <f>IFERROR(VALUE(LEFT(#REF!,1)),0)</f>
        <v>0</v>
      </c>
      <c r="AC112" s="149"/>
      <c r="AD112" s="129"/>
      <c r="AE112" s="129"/>
      <c r="AF112" s="129"/>
      <c r="AG112"/>
      <c r="AH112" s="150"/>
      <c r="AI112" s="255" t="str">
        <f t="shared" si="21"/>
        <v>Jefe del Departamento Extensión y Proyección Social</v>
      </c>
      <c r="AJ112" s="139" t="str">
        <f t="shared" si="15"/>
        <v>8.  Promover la apropiación social del conocimiento en sectores sociales, culturales y empresariales que permitan la transferencia de experiencias y conocimientos.</v>
      </c>
      <c r="AK112" s="139">
        <f t="shared" ca="1" si="22"/>
        <v>1</v>
      </c>
      <c r="AL112" s="139" t="str">
        <f t="shared" si="16"/>
        <v>L3 - Impacto regional, nacional e internacional desde la extensión y proyección social</v>
      </c>
      <c r="AM112" s="139" t="str">
        <f t="shared" si="17"/>
        <v>M3 - Gestión social, artística y cultural</v>
      </c>
      <c r="AN112" s="20" t="str">
        <f t="shared" si="18"/>
        <v>P1 - Fortalecimiento de los procesos de promoción y acceso a la cultura de la población.</v>
      </c>
      <c r="AO112" s="20" t="str">
        <f t="shared" si="19"/>
        <v>Proyectos ejecutados para el acceso a la cultura</v>
      </c>
      <c r="AP112" s="20" t="str">
        <f t="shared" si="20"/>
        <v>N° de proyectos ejecutados para el acceso a la cultura</v>
      </c>
      <c r="AQ112" s="88" t="str">
        <f ca="1">IF(S112=Lists!$S$6,"CUMPLIMIENTO",IF($Q112=Lists!$R$3,TEXT(Y112,"00,00%")&amp;" / "&amp;TEXT(FORMULACIÓN!Y112,"00,00%"),IF(Y112=0,0,TEXT(Y112,"##.###")&amp;" / "&amp;TEXT(FORMULACIÓN!Y112,"##.###"))))</f>
        <v>8 / 9</v>
      </c>
      <c r="AR112" s="133">
        <f ca="1">VALUE(IFERROR(IF(S112=Lists!$S$6,SEGUIMIENTO!Y112,IF((Y112/FORMULACIÓN!Y112)&lt;&gt;0,Y112/FORMULACIÓN!Y112,0)),0))</f>
        <v>0.88888888888888884</v>
      </c>
      <c r="AS112" s="89">
        <f t="shared" ca="1" si="23"/>
        <v>0.29333333333333333</v>
      </c>
      <c r="AT112" s="89">
        <f t="shared" ca="1" si="24"/>
        <v>1.7600000000000001E-2</v>
      </c>
      <c r="AU112" s="89">
        <f t="shared" ca="1" si="25"/>
        <v>3.5200000000000006E-3</v>
      </c>
      <c r="AV112" s="20" t="str">
        <f t="shared" si="26"/>
        <v xml:space="preserve">LOGROS
LÍMITES
OBSERVACIÓN
ACCIONES DE FORTALECIMIENTO
</v>
      </c>
      <c r="AW112" s="139"/>
      <c r="CG112" s="140"/>
    </row>
    <row r="113" spans="1:85" s="135" customFormat="1" ht="67.5" hidden="1" customHeight="1">
      <c r="A113" s="20">
        <f>IF(FORMULACIÓN!A113="","",FORMULACIÓN!A113)</f>
        <v>104</v>
      </c>
      <c r="B113" s="20">
        <f>IF(FORMULACIÓN!B113="","",FORMULACIÓN!B113)</f>
        <v>2026</v>
      </c>
      <c r="C113" s="20" t="str">
        <f>IF(FORMULACIÓN!C113="","",FORMULACIÓN!C113)</f>
        <v>L3 - Impacto regional, nacional e internacional desde la extensión y proyección social</v>
      </c>
      <c r="D113" s="20" t="str">
        <f>IF(FORMULACIÓN!D113="","",FORMULACIÓN!D113)</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13" s="20" t="str">
        <f>IF(FORMULACIÓN!E113="","",FORMULACIÓN!E113)</f>
        <v>1. Promover la extensión y la proyección social como medio de vinculación de la universidad con la sociedad, en sinergia con el sector productivo para responder a sus demandas.</v>
      </c>
      <c r="F113" s="20" t="str">
        <f>IF(FORMULACIÓN!F113="","",FORMULACIÓN!F113)</f>
        <v>M3 - Gestión social, artística y cultural</v>
      </c>
      <c r="G113" s="20" t="str">
        <f>IF(FORMULACIÓN!G113="","",FORMULACIÓN!G113)</f>
        <v>Promover mínimo 3 proyectos y espacios institucionales con enfoque al desarrollo turístico, patrimonial y social con la vinculación de los gobiernos departamental, nacional y/o internacional</v>
      </c>
      <c r="H113" s="20" t="str">
        <f>IF(FORMULACIÓN!H113="","",FORMULACIÓN!H113)</f>
        <v>P1 - Fortalecimiento de los procesos de promoción y acceso a la cultura de la población.</v>
      </c>
      <c r="I113" s="88">
        <f>IF(FORMULACIÓN!I113="","",FORMULACIÓN!I113)</f>
        <v>0.06</v>
      </c>
      <c r="J113" s="20" t="str">
        <f>IF(FORMULACIÓN!J113="","",FORMULACIÓN!J113)</f>
        <v>Desarrollar Proyectos institucionales con enfoque al desarrollo turístico, patrimonial y social con la vinculación de los gobiernos departamental, nacional y/o internacional</v>
      </c>
      <c r="K113" s="88">
        <f>IF(FORMULACIÓN!K113="","",FORMULACIÓN!K113)</f>
        <v>0.33</v>
      </c>
      <c r="L113" s="88" t="str">
        <f>IF(FORMULACIÓN!L113="","",FORMULACIÓN!L113)</f>
        <v>Jefe del Departamento Extensión y Proyección Social</v>
      </c>
      <c r="M113" s="210" t="str">
        <f>FORMULACIÓN!M113</f>
        <v>PDI</v>
      </c>
      <c r="N113" s="20" t="str">
        <f>IF(FORMULACIÓN!O113="","",FORMULACIÓN!O113)</f>
        <v>Proyectos institucionales con enfoque al desarrollo turístico, patrimonial y social con la vinculación de los gobiernos departamental, nacional y/o internacional</v>
      </c>
      <c r="O113" s="20" t="str">
        <f>IF(FORMULACIÓN!P113="","",FORMULACIÓN!P113)</f>
        <v>N° de proyectos institucionales con enfoque al desarrollo turístico, patrimonial y social con la vinculación de los gobiernos departamental, nacional y/o internacional ejecutados</v>
      </c>
      <c r="P113" s="20" t="str">
        <f>IF(FORMULACIÓN!Q113="","",FORMULACIÓN!Q113)</f>
        <v>Anual</v>
      </c>
      <c r="Q113" s="20" t="str">
        <f>IF(FORMULACIÓN!R113="","",FORMULACIÓN!R113)</f>
        <v>Unidad</v>
      </c>
      <c r="R113" s="20" t="str">
        <f>IF(FORMULACIÓN!S113="","",FORMULACIÓN!S113)</f>
        <v>Desde el proceso de Proyeccion Social, se realiza acompañamiento de tomas de conciencia a las unidades academicas, en donde se socializa cada una de las metas de proyectos y se els da orientacion de como ejecutarlo. En  donde un proyecto de esta clasificacion se refier a desarrollo turístico, patrimonial y social con la vinculación de los gobiernos departamental, nacional y/o internacional ejecutados</v>
      </c>
      <c r="S113" s="20" t="str">
        <f>IF(FORMULACIÓN!T113="","",FORMULACIÓN!T113)</f>
        <v>Nuevo gestionado durante la vigencia</v>
      </c>
      <c r="T113" s="179" t="str">
        <f ca="1">FORMULACIÓN!Y113</f>
        <v>1</v>
      </c>
      <c r="U113" s="279">
        <f>IF(FORMULACIÓN!U113="","",FORMULACIÓN!U113)</f>
        <v>0</v>
      </c>
      <c r="V113" s="21">
        <v>0</v>
      </c>
      <c r="W113" s="21"/>
      <c r="X113" s="21">
        <f ca="1">IFERROR(IF($S113=Lists!$S$2,SUM(SEGUIMIENTO!U113:W113),IF(SEGUIMIENTO!$S113=Lists!$S$3,SUM(SEGUIMIENTO!V113:W113),IF(SEGUIMIENTO!$S113=Lists!$S$4,AVERAGE(SEGUIMIENTO!V113:W113),IF(SEGUIMIENTO!$S113=Lists!$S$5,OFFSET(U113,0,COUNTA(V113:W113)),IF(SEGUIMIENTO!$S113=Lists!$S$6,COUNTIF(V113:W113,"&lt;"&amp;FORMULACIÓN!Y113)/COUNT(SEGUIMIENTO!V113:W113),""))))),"")</f>
        <v>0</v>
      </c>
      <c r="Y113" s="176">
        <f ca="1">IF($Q113=Lists!$R$3,TEXT(SEGUIMIENTO!X113,"00,00%"),IF(SEGUIMIENTO!X113=0,0,TEXT(SEGUIMIENTO!X113,"##.###")))</f>
        <v>0</v>
      </c>
      <c r="Z113" s="179" t="str">
        <f>IF(FORMULACIÓN!N113="X",VLOOKUP(A113,Lists!$C$100:$D$1099,2,FALSE),"")</f>
        <v/>
      </c>
      <c r="AA113" s="181">
        <f>IF(FORMULACIÓN!N113="X",IF(VALUE(VLOOKUP(A113,Lists!$C$100:$D$1099,2,FALSE))&gt;=SEGUIMIENTO!X113,1,0),2)</f>
        <v>2</v>
      </c>
      <c r="AB113" s="150">
        <f>IFERROR(VALUE(LEFT(#REF!,1)),0)</f>
        <v>0</v>
      </c>
      <c r="AC113" s="149"/>
      <c r="AD113" s="129"/>
      <c r="AE113" s="129"/>
      <c r="AF113" s="129"/>
      <c r="AG113"/>
      <c r="AH113" s="150"/>
      <c r="AI113" s="255" t="str">
        <f t="shared" si="21"/>
        <v>Jefe del Departamento Extensión y Proyección Social</v>
      </c>
      <c r="AJ113" s="139" t="str">
        <f t="shared" si="15"/>
        <v>1. Promover la extensión y la proyección social como medio de vinculación de la universidad con la sociedad, en sinergia con el sector productivo para responder a sus demandas.</v>
      </c>
      <c r="AK113" s="139">
        <f t="shared" ca="1" si="22"/>
        <v>0</v>
      </c>
      <c r="AL113" s="139" t="str">
        <f t="shared" si="16"/>
        <v>L3 - Impacto regional, nacional e internacional desde la extensión y proyección social</v>
      </c>
      <c r="AM113" s="139" t="str">
        <f t="shared" si="17"/>
        <v>M3 - Gestión social, artística y cultural</v>
      </c>
      <c r="AN113" s="20" t="str">
        <f t="shared" si="18"/>
        <v>P1 - Fortalecimiento de los procesos de promoción y acceso a la cultura de la población.</v>
      </c>
      <c r="AO113" s="20" t="str">
        <f t="shared" si="19"/>
        <v>Proyectos institucionales con enfoque al desarrollo turístico, patrimonial y social con la vinculación de los gobiernos departamental, nacional y/o internacional</v>
      </c>
      <c r="AP113" s="20" t="str">
        <f t="shared" si="20"/>
        <v>N° de proyectos institucionales con enfoque al desarrollo turístico, patrimonial y social con la vinculación de los gobiernos departamental, nacional y/o internacional ejecutados</v>
      </c>
      <c r="AQ113" s="88">
        <f ca="1">IF(S113=Lists!$S$6,"CUMPLIMIENTO",IF($Q113=Lists!$R$3,TEXT(Y113,"00,00%")&amp;" / "&amp;TEXT(FORMULACIÓN!Y113,"00,00%"),IF(Y113=0,0,TEXT(Y113,"##.###")&amp;" / "&amp;TEXT(FORMULACIÓN!Y113,"##.###"))))</f>
        <v>0</v>
      </c>
      <c r="AR113" s="133">
        <f ca="1">VALUE(IFERROR(IF(S113=Lists!$S$6,SEGUIMIENTO!Y113,IF((Y113/FORMULACIÓN!Y113)&lt;&gt;0,Y113/FORMULACIÓN!Y113,0)),0))</f>
        <v>0</v>
      </c>
      <c r="AS113" s="89">
        <f t="shared" ca="1" si="23"/>
        <v>0</v>
      </c>
      <c r="AT113" s="89">
        <f t="shared" ca="1" si="24"/>
        <v>0</v>
      </c>
      <c r="AU113" s="89">
        <f t="shared" ca="1" si="25"/>
        <v>0</v>
      </c>
      <c r="AV113" s="20" t="str">
        <f t="shared" si="26"/>
        <v xml:space="preserve">LOGROS
LÍMITES
OBSERVACIÓN
ACCIONES DE FORTALECIMIENTO
</v>
      </c>
      <c r="AW113" s="139"/>
      <c r="CG113" s="140"/>
    </row>
    <row r="114" spans="1:85" s="135" customFormat="1" ht="67.5" hidden="1" customHeight="1">
      <c r="A114" s="20">
        <f>IF(FORMULACIÓN!A114="","",FORMULACIÓN!A114)</f>
        <v>105</v>
      </c>
      <c r="B114" s="20">
        <f>IF(FORMULACIÓN!B114="","",FORMULACIÓN!B114)</f>
        <v>2026</v>
      </c>
      <c r="C114" s="20" t="str">
        <f>IF(FORMULACIÓN!C114="","",FORMULACIÓN!C114)</f>
        <v>L3 - Impacto regional, nacional e internacional desde la extensión y proyección social</v>
      </c>
      <c r="D114" s="20" t="str">
        <f>IF(FORMULACIÓN!D114="","",FORMULACIÓN!D114)</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14" s="20" t="str">
        <f>IF(FORMULACIÓN!E114="","",FORMULACIÓN!E114)</f>
        <v>2.Desarrollar y fomentar la cultura de innovación y emprendimiento mediante programas de formación y asesoría.</v>
      </c>
      <c r="F114" s="20" t="str">
        <f>IF(FORMULACIÓN!F114="","",FORMULACIÓN!F114)</f>
        <v>M3 - Gestión social, artística y cultural</v>
      </c>
      <c r="G114" s="20" t="str">
        <f>IF(FORMULACIÓN!G114="","",FORMULACIÓN!G114)</f>
        <v xml:space="preserve">Visibilizar los resultados de los procesos de investigación creación artística con 195 participaciones en eventos de apropiación social </v>
      </c>
      <c r="H114" s="20" t="str">
        <f>IF(FORMULACIÓN!H114="","",FORMULACIÓN!H114)</f>
        <v>P2 - Divulgación y posicionamiento de productos artísticos y museográficos.</v>
      </c>
      <c r="I114" s="88">
        <f>IF(FORMULACIÓN!I114="","",FORMULACIÓN!I114)</f>
        <v>0.03</v>
      </c>
      <c r="J114" s="20" t="str">
        <f>IF(FORMULACIÓN!J114="","",FORMULACIÓN!J114)</f>
        <v xml:space="preserve">Fomentar la participación y espacios de promoción de apropiación social y cultural </v>
      </c>
      <c r="K114" s="88">
        <f>IF(FORMULACIÓN!K114="","",FORMULACIÓN!K114)</f>
        <v>0.6</v>
      </c>
      <c r="L114" s="88" t="str">
        <f>IF(FORMULACIÓN!L114="","",FORMULACIÓN!L114)</f>
        <v>Jefe del Departamento Extensión y Proyección Social</v>
      </c>
      <c r="M114" s="210" t="str">
        <f>FORMULACIÓN!M114</f>
        <v>PDI</v>
      </c>
      <c r="N114" s="20" t="str">
        <f>IF(FORMULACIÓN!O114="","",FORMULACIÓN!O114)</f>
        <v xml:space="preserve">Participación en eventos de apropiación social y cultural de los resultados de investigación creación </v>
      </c>
      <c r="O114" s="20" t="str">
        <f>IF(FORMULACIÓN!P114="","",FORMULACIÓN!P114)</f>
        <v xml:space="preserve">N° de participaciones artísticas en eventos de apropiación social y cultural  de los resultados de investigación creación </v>
      </c>
      <c r="P114" s="20" t="str">
        <f>IF(FORMULACIÓN!Q114="","",FORMULACIÓN!Q114)</f>
        <v>Anual</v>
      </c>
      <c r="Q114" s="20" t="str">
        <f>IF(FORMULACIÓN!R114="","",FORMULACIÓN!R114)</f>
        <v>Unidad</v>
      </c>
      <c r="R114" s="20" t="str">
        <f>IF(FORMULACIÓN!S114="","",FORMULACIÓN!S114)</f>
        <v xml:space="preserve">Desde el proceso de Proyeccion Social, se realiza acompañamiento de tomas de conciencia a las unidades academicas, en donde se socializa cada una de las metas de proyectos y se els da orientacion de como ejecutarlo. En  donde participaciones artísticasse refiere a los eventos de apropiación social y cultural  de los resultados de investigación creación </v>
      </c>
      <c r="S114" s="20" t="str">
        <f>IF(FORMULACIÓN!T114="","",FORMULACIÓN!T114)</f>
        <v>Nuevo gestionado durante la vigencia</v>
      </c>
      <c r="T114" s="179" t="str">
        <f ca="1">FORMULACIÓN!Y114</f>
        <v>16</v>
      </c>
      <c r="U114" s="279">
        <f>IF(FORMULACIÓN!U114="","",FORMULACIÓN!U114)</f>
        <v>62</v>
      </c>
      <c r="V114" s="21">
        <v>12</v>
      </c>
      <c r="W114" s="21"/>
      <c r="X114" s="21">
        <f ca="1">IFERROR(IF($S114=Lists!$S$2,SUM(SEGUIMIENTO!U114:W114),IF(SEGUIMIENTO!$S114=Lists!$S$3,SUM(SEGUIMIENTO!V114:W114),IF(SEGUIMIENTO!$S114=Lists!$S$4,AVERAGE(SEGUIMIENTO!V114:W114),IF(SEGUIMIENTO!$S114=Lists!$S$5,OFFSET(U114,0,COUNTA(V114:W114)),IF(SEGUIMIENTO!$S114=Lists!$S$6,COUNTIF(V114:W114,"&lt;"&amp;FORMULACIÓN!Y114)/COUNT(SEGUIMIENTO!V114:W114),""))))),"")</f>
        <v>12</v>
      </c>
      <c r="Y114" s="176" t="str">
        <f ca="1">IF($Q114=Lists!$R$3,TEXT(SEGUIMIENTO!X114,"00,00%"),IF(SEGUIMIENTO!X114=0,0,TEXT(SEGUIMIENTO!X114,"##.###")))</f>
        <v>12</v>
      </c>
      <c r="Z114" s="179">
        <f>IF(FORMULACIÓN!N114="X",VLOOKUP(A114,Lists!$C$100:$D$1099,2,FALSE),"")</f>
        <v>0</v>
      </c>
      <c r="AA114" s="181">
        <f ca="1">IF(FORMULACIÓN!N114="X",IF(VALUE(VLOOKUP(A114,Lists!$C$100:$D$1099,2,FALSE))&gt;=SEGUIMIENTO!X114,1,0),2)</f>
        <v>0</v>
      </c>
      <c r="AB114" s="150">
        <f>IFERROR(VALUE(LEFT(#REF!,1)),0)</f>
        <v>0</v>
      </c>
      <c r="AC114" s="149"/>
      <c r="AD114" s="129"/>
      <c r="AE114" s="129"/>
      <c r="AF114" s="129"/>
      <c r="AG114"/>
      <c r="AH114" s="150"/>
      <c r="AI114" s="255" t="str">
        <f t="shared" si="21"/>
        <v>Jefe del Departamento Extensión y Proyección Social</v>
      </c>
      <c r="AJ114" s="139" t="str">
        <f t="shared" si="15"/>
        <v>2.Desarrollar y fomentar la cultura de innovación y emprendimiento mediante programas de formación y asesoría.</v>
      </c>
      <c r="AK114" s="139">
        <f t="shared" ca="1" si="22"/>
        <v>0</v>
      </c>
      <c r="AL114" s="139" t="str">
        <f t="shared" si="16"/>
        <v>L3 - Impacto regional, nacional e internacional desde la extensión y proyección social</v>
      </c>
      <c r="AM114" s="139" t="str">
        <f t="shared" si="17"/>
        <v>M3 - Gestión social, artística y cultural</v>
      </c>
      <c r="AN114" s="20" t="str">
        <f t="shared" si="18"/>
        <v>P2 - Divulgación y posicionamiento de productos artísticos y museográficos.</v>
      </c>
      <c r="AO114" s="20" t="str">
        <f t="shared" si="19"/>
        <v xml:space="preserve">Participación en eventos de apropiación social y cultural de los resultados de investigación creación </v>
      </c>
      <c r="AP114" s="20" t="str">
        <f t="shared" si="20"/>
        <v xml:space="preserve">N° de participaciones artísticas en eventos de apropiación social y cultural  de los resultados de investigación creación </v>
      </c>
      <c r="AQ114" s="88" t="str">
        <f ca="1">IF(S114=Lists!$S$6,"CUMPLIMIENTO",IF($Q114=Lists!$R$3,TEXT(Y114,"00,00%")&amp;" / "&amp;TEXT(FORMULACIÓN!Y114,"00,00%"),IF(Y114=0,0,TEXT(Y114,"##.###")&amp;" / "&amp;TEXT(FORMULACIÓN!Y114,"##.###"))))</f>
        <v>12 / 16</v>
      </c>
      <c r="AR114" s="133">
        <f ca="1">VALUE(IFERROR(IF(S114=Lists!$S$6,SEGUIMIENTO!Y114,IF((Y114/FORMULACIÓN!Y114)&lt;&gt;0,Y114/FORMULACIÓN!Y114,0)),0))</f>
        <v>0.75</v>
      </c>
      <c r="AS114" s="89">
        <f t="shared" ca="1" si="23"/>
        <v>0.44999999999999996</v>
      </c>
      <c r="AT114" s="89">
        <f t="shared" ca="1" si="24"/>
        <v>1.3499999999999998E-2</v>
      </c>
      <c r="AU114" s="89">
        <f t="shared" ca="1" si="25"/>
        <v>2.6999999999999997E-3</v>
      </c>
      <c r="AV114" s="20" t="str">
        <f t="shared" si="26"/>
        <v xml:space="preserve">LOGROS
LÍMITES
OBSERVACIÓN
ACCIONES DE FORTALECIMIENTO
</v>
      </c>
      <c r="AW114" s="139"/>
      <c r="CG114" s="140"/>
    </row>
    <row r="115" spans="1:85" s="135" customFormat="1" ht="67.5" hidden="1" customHeight="1">
      <c r="A115" s="20">
        <f>IF(FORMULACIÓN!A115="","",FORMULACIÓN!A115)</f>
        <v>106</v>
      </c>
      <c r="B115" s="20">
        <f>IF(FORMULACIÓN!B115="","",FORMULACIÓN!B115)</f>
        <v>2026</v>
      </c>
      <c r="C115" s="20" t="str">
        <f>IF(FORMULACIÓN!C115="","",FORMULACIÓN!C115)</f>
        <v>L3 - Impacto regional, nacional e internacional desde la extensión y proyección social</v>
      </c>
      <c r="D115" s="20" t="str">
        <f>IF(FORMULACIÓN!D115="","",FORMULACIÓN!D115)</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15" s="20" t="str">
        <f>IF(FORMULACIÓN!E115="","",FORMULACIÓN!E115)</f>
        <v>8.  Promover la apropiación social del conocimiento en sectores sociales, culturales y empresariales que permitan la transferencia de experiencias y conocimientos.</v>
      </c>
      <c r="F115" s="20" t="str">
        <f>IF(FORMULACIÓN!F115="","",FORMULACIÓN!F115)</f>
        <v>M3 - Gestión social, artística y cultural</v>
      </c>
      <c r="G115" s="20" t="str">
        <f>IF(FORMULACIÓN!G115="","",FORMULACIÓN!G115)</f>
        <v>Implementación de nuevas exposiciones permanentes e itinerantes de acuerdo con los nuevos cánones museográficos.</v>
      </c>
      <c r="H115" s="20" t="str">
        <f>IF(FORMULACIÓN!H115="","",FORMULACIÓN!H115)</f>
        <v>P2 - Divulgación y posicionamiento de productos artísticos y museográficos.</v>
      </c>
      <c r="I115" s="88">
        <f>IF(FORMULACIÓN!I115="","",FORMULACIÓN!I115)</f>
        <v>0.03</v>
      </c>
      <c r="J115" s="20" t="str">
        <f>IF(FORMULACIÓN!J115="","",FORMULACIÓN!J115)</f>
        <v>Fomentar los espacios para desarrollo de las exposiciones permanentes e itinerantes de acuerdo a los cánones museográficos</v>
      </c>
      <c r="K115" s="88">
        <f>IF(FORMULACIÓN!K115="","",FORMULACIÓN!K115)</f>
        <v>0.4</v>
      </c>
      <c r="L115" s="88" t="str">
        <f>IF(FORMULACIÓN!L115="","",FORMULACIÓN!L115)</f>
        <v>Director del Museo de Antropología</v>
      </c>
      <c r="M115" s="210" t="str">
        <f>FORMULACIÓN!M115</f>
        <v>PA</v>
      </c>
      <c r="N115" s="20" t="str">
        <f>IF(FORMULACIÓN!O115="","",FORMULACIÓN!O115)</f>
        <v>Nuevas exposiciones permanentes, itinerantes y virtuales de acuerdo con los cánones museográficos</v>
      </c>
      <c r="O115" s="20" t="str">
        <f>IF(FORMULACIÓN!P115="","",FORMULACIÓN!P115)</f>
        <v>N° de  exposiciones permanentes, itinerantes y virtuales de acuerdo con los cánones museográficos</v>
      </c>
      <c r="P115" s="20" t="str">
        <f>IF(FORMULACIÓN!Q115="","",FORMULACIÓN!Q115)</f>
        <v>Anual</v>
      </c>
      <c r="Q115" s="20" t="str">
        <f>IF(FORMULACIÓN!R115="","",FORMULACIÓN!R115)</f>
        <v>Unidad</v>
      </c>
      <c r="R115" s="20" t="str">
        <f>IF(FORMULACIÓN!S115="","",FORMULACIÓN!S115)</f>
        <v>Nuevas exposiciones permanentes, itinerantes y virtuales de acuerdo a los cánones museográficos</v>
      </c>
      <c r="S115" s="20" t="str">
        <f>IF(FORMULACIÓN!T115="","",FORMULACIÓN!T115)</f>
        <v>Nuevo gestionado durante la vigencia</v>
      </c>
      <c r="T115" s="179" t="str">
        <f ca="1">FORMULACIÓN!Y115</f>
        <v>3</v>
      </c>
      <c r="U115" s="20">
        <f>IF(FORMULACIÓN!U115="","",FORMULACIÓN!U115)</f>
        <v>5</v>
      </c>
      <c r="V115" s="21">
        <v>3</v>
      </c>
      <c r="W115" s="21"/>
      <c r="X115" s="21">
        <f ca="1">IFERROR(IF($S115=Lists!$S$2,SUM(SEGUIMIENTO!U115:W115),IF(SEGUIMIENTO!$S115=Lists!$S$3,SUM(SEGUIMIENTO!V115:W115),IF(SEGUIMIENTO!$S115=Lists!$S$4,AVERAGE(SEGUIMIENTO!V115:W115),IF(SEGUIMIENTO!$S115=Lists!$S$5,OFFSET(U115,0,COUNTA(V115:W115)),IF(SEGUIMIENTO!$S115=Lists!$S$6,COUNTIF(V115:W115,"&lt;"&amp;FORMULACIÓN!Y115)/COUNT(SEGUIMIENTO!V115:W115),""))))),"")</f>
        <v>3</v>
      </c>
      <c r="Y115" s="176" t="str">
        <f ca="1">IF($Q115=Lists!$R$3,TEXT(SEGUIMIENTO!X115,"00,00%"),IF(SEGUIMIENTO!X115=0,0,TEXT(SEGUIMIENTO!X115,"##.###")))</f>
        <v>3</v>
      </c>
      <c r="Z115" s="179" t="str">
        <f>IF(FORMULACIÓN!N115="X",VLOOKUP(A115,Lists!$C$100:$D$1099,2,FALSE),"")</f>
        <v/>
      </c>
      <c r="AA115" s="181">
        <f>IF(FORMULACIÓN!N115="X",IF(VALUE(VLOOKUP(A115,Lists!$C$100:$D$1099,2,FALSE))&gt;=SEGUIMIENTO!X115,1,0),2)</f>
        <v>2</v>
      </c>
      <c r="AB115" s="150">
        <f>IFERROR(VALUE(LEFT(#REF!,1)),0)</f>
        <v>0</v>
      </c>
      <c r="AC115" s="149"/>
      <c r="AD115" s="129"/>
      <c r="AE115" s="129"/>
      <c r="AF115" s="129"/>
      <c r="AG115"/>
      <c r="AH115" s="150"/>
      <c r="AI115" s="255" t="str">
        <f t="shared" si="21"/>
        <v>Director del Museo de Antropología</v>
      </c>
      <c r="AJ115" s="139" t="str">
        <f t="shared" si="15"/>
        <v>8.  Promover la apropiación social del conocimiento en sectores sociales, culturales y empresariales que permitan la transferencia de experiencias y conocimientos.</v>
      </c>
      <c r="AK115" s="139">
        <f t="shared" ca="1" si="22"/>
        <v>1</v>
      </c>
      <c r="AL115" s="139" t="str">
        <f t="shared" si="16"/>
        <v>L3 - Impacto regional, nacional e internacional desde la extensión y proyección social</v>
      </c>
      <c r="AM115" s="139" t="str">
        <f t="shared" si="17"/>
        <v>M3 - Gestión social, artística y cultural</v>
      </c>
      <c r="AN115" s="20" t="str">
        <f t="shared" si="18"/>
        <v>P2 - Divulgación y posicionamiento de productos artísticos y museográficos.</v>
      </c>
      <c r="AO115" s="20" t="str">
        <f t="shared" si="19"/>
        <v>Nuevas exposiciones permanentes, itinerantes y virtuales de acuerdo con los cánones museográficos</v>
      </c>
      <c r="AP115" s="20" t="str">
        <f t="shared" si="20"/>
        <v>N° de  exposiciones permanentes, itinerantes y virtuales de acuerdo con los cánones museográficos</v>
      </c>
      <c r="AQ115" s="88" t="str">
        <f ca="1">IF(S115=Lists!$S$6,"CUMPLIMIENTO",IF($Q115=Lists!$R$3,TEXT(Y115,"00,00%")&amp;" / "&amp;TEXT(FORMULACIÓN!Y115,"00,00%"),IF(Y115=0,0,TEXT(Y115,"##.###")&amp;" / "&amp;TEXT(FORMULACIÓN!Y115,"##.###"))))</f>
        <v>3 / 3</v>
      </c>
      <c r="AR115" s="133">
        <f ca="1">VALUE(IFERROR(IF(S115=Lists!$S$6,SEGUIMIENTO!Y115,IF((Y115/FORMULACIÓN!Y115)&lt;&gt;0,Y115/FORMULACIÓN!Y115,0)),0))</f>
        <v>1</v>
      </c>
      <c r="AS115" s="89">
        <f t="shared" ca="1" si="23"/>
        <v>0.4</v>
      </c>
      <c r="AT115" s="89">
        <f t="shared" ca="1" si="24"/>
        <v>1.2E-2</v>
      </c>
      <c r="AU115" s="89">
        <f t="shared" ca="1" si="25"/>
        <v>2.4000000000000002E-3</v>
      </c>
      <c r="AV115" s="20" t="str">
        <f t="shared" si="26"/>
        <v xml:space="preserve">LOGROS
LÍMITES
OBSERVACIÓN
ACCIONES DE FORTALECIMIENTO
</v>
      </c>
      <c r="AW115" s="139"/>
      <c r="CG115" s="140"/>
    </row>
    <row r="116" spans="1:85" s="135" customFormat="1" ht="67.5" hidden="1" customHeight="1">
      <c r="A116" s="20">
        <f>IF(FORMULACIÓN!A116="","",FORMULACIÓN!A116)</f>
        <v>107</v>
      </c>
      <c r="B116" s="20">
        <f>IF(FORMULACIÓN!B116="","",FORMULACIÓN!B116)</f>
        <v>2026</v>
      </c>
      <c r="C116" s="20" t="str">
        <f>IF(FORMULACIÓN!C116="","",FORMULACIÓN!C116)</f>
        <v>L3 - Impacto regional, nacional e internacional desde la extensión y proyección social</v>
      </c>
      <c r="D116" s="20" t="str">
        <f>IF(FORMULACIÓN!D116="","",FORMULACIÓN!D116)</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16" s="20" t="str">
        <f>IF(FORMULACIÓN!E116="","",FORMULACIÓN!E116)</f>
        <v>3. Contribuir desde lo académico, investigativo, extensión y proyección social en el tratamiento y resolución de temáticas de interés mediante el asesoramiento, análisis, formación de factores claves para la sociedad.</v>
      </c>
      <c r="F116" s="20" t="str">
        <f>IF(FORMULACIÓN!F116="","",FORMULACIÓN!F116)</f>
        <v>M3 - Gestión social, artística y cultural</v>
      </c>
      <c r="G116" s="20" t="str">
        <f>IF(FORMULACIÓN!G116="","",FORMULACIÓN!G116)</f>
        <v xml:space="preserve">Concretar la ejecución de al menos 20 proyectos de proyección social con mecanismos de financiación externos públicos y/o privados. </v>
      </c>
      <c r="H116" s="20" t="str">
        <f>IF(FORMULACIÓN!H116="","",FORMULACIÓN!H116)</f>
        <v>P3 - Fortalecimiento a la gestión de actividades, proyectos y programas de proyección social.</v>
      </c>
      <c r="I116" s="88">
        <f>IF(FORMULACIÓN!I116="","",FORMULACIÓN!I116)</f>
        <v>0.06</v>
      </c>
      <c r="J116" s="20" t="str">
        <f>IF(FORMULACIÓN!J116="","",FORMULACIÓN!J116)</f>
        <v>Fortalecer la producción de propuestas de bienes y servicios para la articulación de la institución con el sector publico y privado, mejorando los mecanismo de financiación externa y fomentar las estrategias al cumplimiento de los ODS</v>
      </c>
      <c r="K116" s="88">
        <f>IF(FORMULACIÓN!K116="","",FORMULACIÓN!K116)</f>
        <v>0.34</v>
      </c>
      <c r="L116" s="88" t="str">
        <f>IF(FORMULACIÓN!L116="","",FORMULACIÓN!L116)</f>
        <v>Jefe del Departamento Extensión y Proyección Social</v>
      </c>
      <c r="M116" s="210" t="str">
        <f>FORMULACIÓN!M116</f>
        <v xml:space="preserve">PDI </v>
      </c>
      <c r="N116" s="20" t="str">
        <f>IF(FORMULACIÓN!O116="","",FORMULACIÓN!O116)</f>
        <v xml:space="preserve">Proyectos de proyección social ejecutados por mecanismos de financiación externa de entidades públicas y/o privadas  con aporte a los ODS </v>
      </c>
      <c r="O116" s="20" t="str">
        <f>IF(FORMULACIÓN!P116="","",FORMULACIÓN!P116)</f>
        <v xml:space="preserve">N° de proyectos de proyección social ejecutados por mecanismos de financiación externa de entidades públicas y/o privadas  con aporte a los ODS </v>
      </c>
      <c r="P116" s="20" t="str">
        <f>IF(FORMULACIÓN!Q116="","",FORMULACIÓN!Q116)</f>
        <v>Anual</v>
      </c>
      <c r="Q116" s="20" t="str">
        <f>IF(FORMULACIÓN!R116="","",FORMULACIÓN!R116)</f>
        <v>Unidad</v>
      </c>
      <c r="R116" s="20" t="str">
        <f>IF(FORMULACIÓN!S116="","",FORMULACIÓN!S116)</f>
        <v>Se refiere a los proyectos que son financiados externamente por entidades publicas y/o privados que tributan a un componente ODS (Educacion de calidad, acceso a la cultura, accion por el clima , fin de la pobreza, hambre cero, salud y bienestar, igualdad de genera, saneamiento, energia asequible y no contaminante, trabajo decente y crecimiento economico, industria innovacion infraestructura, reduccion de las desigualdades, produccion y consumo responsable, vida submarina, vida de ecosistema terrestre, paz justica e instrucciones solidas y alianzas para lograr objetivos)</v>
      </c>
      <c r="S116" s="20" t="str">
        <f>IF(FORMULACIÓN!T116="","",FORMULACIÓN!T116)</f>
        <v>Nuevo gestionado durante la vigencia</v>
      </c>
      <c r="T116" s="179" t="str">
        <f ca="1">FORMULACIÓN!Y116</f>
        <v>3</v>
      </c>
      <c r="U116" s="20">
        <f>IF(FORMULACIÓN!U116="","",FORMULACIÓN!U116)</f>
        <v>3</v>
      </c>
      <c r="V116" s="21">
        <v>0</v>
      </c>
      <c r="W116" s="21"/>
      <c r="X116" s="21">
        <f ca="1">IFERROR(IF($S116=Lists!$S$2,SUM(SEGUIMIENTO!U116:W116),IF(SEGUIMIENTO!$S116=Lists!$S$3,SUM(SEGUIMIENTO!V116:W116),IF(SEGUIMIENTO!$S116=Lists!$S$4,AVERAGE(SEGUIMIENTO!V116:W116),IF(SEGUIMIENTO!$S116=Lists!$S$5,OFFSET(U116,0,COUNTA(V116:W116)),IF(SEGUIMIENTO!$S116=Lists!$S$6,COUNTIF(V116:W116,"&lt;"&amp;FORMULACIÓN!Y116)/COUNT(SEGUIMIENTO!V116:W116),""))))),"")</f>
        <v>0</v>
      </c>
      <c r="Y116" s="176">
        <f ca="1">IF($Q116=Lists!$R$3,TEXT(SEGUIMIENTO!X116,"00,00%"),IF(SEGUIMIENTO!X116=0,0,TEXT(SEGUIMIENTO!X116,"##.###")))</f>
        <v>0</v>
      </c>
      <c r="Z116" s="179" t="str">
        <f>IF(FORMULACIÓN!N116="X",VLOOKUP(A116,Lists!$C$100:$D$1099,2,FALSE),"")</f>
        <v/>
      </c>
      <c r="AA116" s="181">
        <f>IF(FORMULACIÓN!N116="X",IF(VALUE(VLOOKUP(A116,Lists!$C$100:$D$1099,2,FALSE))&gt;=SEGUIMIENTO!X116,1,0),2)</f>
        <v>2</v>
      </c>
      <c r="AB116" s="150">
        <f>IFERROR(VALUE(LEFT(#REF!,1)),0)</f>
        <v>0</v>
      </c>
      <c r="AC116" s="149"/>
      <c r="AD116" s="129"/>
      <c r="AE116" s="129"/>
      <c r="AF116" s="129"/>
      <c r="AG116"/>
      <c r="AH116" s="150"/>
      <c r="AI116" s="255" t="str">
        <f t="shared" si="21"/>
        <v>Jefe del Departamento Extensión y Proyección Social</v>
      </c>
      <c r="AJ116" s="139" t="str">
        <f t="shared" si="15"/>
        <v>3. Contribuir desde lo académico, investigativo, extensión y proyección social en el tratamiento y resolución de temáticas de interés mediante el asesoramiento, análisis, formación de factores claves para la sociedad.</v>
      </c>
      <c r="AK116" s="139">
        <f t="shared" ca="1" si="22"/>
        <v>0</v>
      </c>
      <c r="AL116" s="139" t="str">
        <f t="shared" si="16"/>
        <v>L3 - Impacto regional, nacional e internacional desde la extensión y proyección social</v>
      </c>
      <c r="AM116" s="139" t="str">
        <f t="shared" si="17"/>
        <v>M3 - Gestión social, artística y cultural</v>
      </c>
      <c r="AN116" s="20" t="str">
        <f t="shared" si="18"/>
        <v>P3 - Fortalecimiento a la gestión de actividades, proyectos y programas de proyección social.</v>
      </c>
      <c r="AO116" s="20" t="str">
        <f t="shared" si="19"/>
        <v xml:space="preserve">Proyectos de proyección social ejecutados por mecanismos de financiación externa de entidades públicas y/o privadas  con aporte a los ODS </v>
      </c>
      <c r="AP116" s="20" t="str">
        <f t="shared" si="20"/>
        <v xml:space="preserve">N° de proyectos de proyección social ejecutados por mecanismos de financiación externa de entidades públicas y/o privadas  con aporte a los ODS </v>
      </c>
      <c r="AQ116" s="88">
        <f ca="1">IF(S116=Lists!$S$6,"CUMPLIMIENTO",IF($Q116=Lists!$R$3,TEXT(Y116,"00,00%")&amp;" / "&amp;TEXT(FORMULACIÓN!Y116,"00,00%"),IF(Y116=0,0,TEXT(Y116,"##.###")&amp;" / "&amp;TEXT(FORMULACIÓN!Y116,"##.###"))))</f>
        <v>0</v>
      </c>
      <c r="AR116" s="133">
        <f ca="1">VALUE(IFERROR(IF(S116=Lists!$S$6,SEGUIMIENTO!Y116,IF((Y116/FORMULACIÓN!Y116)&lt;&gt;0,Y116/FORMULACIÓN!Y116,0)),0))</f>
        <v>0</v>
      </c>
      <c r="AS116" s="89">
        <f t="shared" ca="1" si="23"/>
        <v>0</v>
      </c>
      <c r="AT116" s="89">
        <f t="shared" ca="1" si="24"/>
        <v>0</v>
      </c>
      <c r="AU116" s="89">
        <f t="shared" ca="1" si="25"/>
        <v>0</v>
      </c>
      <c r="AV116" s="20" t="str">
        <f t="shared" si="26"/>
        <v xml:space="preserve">LOGROS
LÍMITES
OBSERVACIÓN
ACCIONES DE FORTALECIMIENTO
</v>
      </c>
      <c r="AW116" s="139"/>
      <c r="CG116" s="140"/>
    </row>
    <row r="117" spans="1:85" s="135" customFormat="1" ht="67.5" hidden="1" customHeight="1">
      <c r="A117" s="20">
        <f>IF(FORMULACIÓN!A117="","",FORMULACIÓN!A117)</f>
        <v>108</v>
      </c>
      <c r="B117" s="20">
        <f>IF(FORMULACIÓN!B117="","",FORMULACIÓN!B117)</f>
        <v>2026</v>
      </c>
      <c r="C117" s="20" t="str">
        <f>IF(FORMULACIÓN!C117="","",FORMULACIÓN!C117)</f>
        <v>L3 - Impacto regional, nacional e internacional desde la extensión y proyección social</v>
      </c>
      <c r="D117" s="20" t="str">
        <f>IF(FORMULACIÓN!D117="","",FORMULACIÓN!D117)</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17" s="20" t="str">
        <f>IF(FORMULACIÓN!E117="","",FORMULACIÓN!E117)</f>
        <v>1. Promover la extensión y la proyección social como medio de vinculación de la universidad con la sociedad, en sinergia con el sector productivo para responder a sus demandas.</v>
      </c>
      <c r="F117" s="20" t="str">
        <f>IF(FORMULACIÓN!F117="","",FORMULACIÓN!F117)</f>
        <v>M3 - Gestión social, artística y cultural</v>
      </c>
      <c r="G117" s="20" t="str">
        <f>IF(FORMULACIÓN!G117="","",FORMULACIÓN!G117)</f>
        <v>Desarrollar por lo menos 33 proyectos de proyección social con intervención a población priorizada</v>
      </c>
      <c r="H117" s="20" t="str">
        <f>IF(FORMULACIÓN!H117="","",FORMULACIÓN!H117)</f>
        <v>P3 - Fortalecimiento a la gestión de actividades, proyectos y programas de proyección social.</v>
      </c>
      <c r="I117" s="88">
        <f>IF(FORMULACIÓN!I117="","",FORMULACIÓN!I117)</f>
        <v>0.06</v>
      </c>
      <c r="J117" s="20" t="str">
        <f>IF(FORMULACIÓN!J117="","",FORMULACIÓN!J117)</f>
        <v>Fomentar la creación y ejecución de proyectos sociales con impacto en las necesidades de la población con enfoque diferencial y/o capacidades diversas</v>
      </c>
      <c r="K117" s="88">
        <f>IF(FORMULACIÓN!K117="","",FORMULACIÓN!K117)</f>
        <v>0.33</v>
      </c>
      <c r="L117" s="88" t="str">
        <f>IF(FORMULACIÓN!L117="","",FORMULACIÓN!L117)</f>
        <v>Jefe del Departamento Extensión y Proyección Social</v>
      </c>
      <c r="M117" s="210" t="str">
        <f>FORMULACIÓN!M117</f>
        <v>PDI</v>
      </c>
      <c r="N117" s="20" t="str">
        <f>IF(FORMULACIÓN!O117="","",FORMULACIÓN!O117)</f>
        <v>Proyectos de proyección social con intervenciones en población priorizada, con enfoque diferencial y/o capacidades diversas</v>
      </c>
      <c r="O117" s="20" t="str">
        <f>IF(FORMULACIÓN!P117="","",FORMULACIÓN!P117)</f>
        <v>N° de proyectos de proyección social ejecutados con intervenciones en población priorizada, con enfoque diferencial y/o capacidades diversas</v>
      </c>
      <c r="P117" s="20" t="str">
        <f>IF(FORMULACIÓN!Q117="","",FORMULACIÓN!Q117)</f>
        <v>Anual</v>
      </c>
      <c r="Q117" s="20" t="str">
        <f>IF(FORMULACIÓN!R117="","",FORMULACIÓN!R117)</f>
        <v>Unidad</v>
      </c>
      <c r="R117" s="20" t="str">
        <f>IF(FORMULACIÓN!S117="","",FORMULACIÓN!S117)</f>
        <v>Proyectos de proyección social ejecutados con intervenciones en población priorizada, con enfoque diferencial y/o capacidades diversas.</v>
      </c>
      <c r="S117" s="20" t="str">
        <f>IF(FORMULACIÓN!T117="","",FORMULACIÓN!T117)</f>
        <v>Nuevo gestionado durante la vigencia</v>
      </c>
      <c r="T117" s="267" t="str">
        <f ca="1">FORMULACIÓN!Y117</f>
        <v>14</v>
      </c>
      <c r="U117" s="279">
        <f>IF(FORMULACIÓN!U117="","",FORMULACIÓN!U117)</f>
        <v>24</v>
      </c>
      <c r="V117" s="21">
        <v>3</v>
      </c>
      <c r="W117" s="126"/>
      <c r="X117" s="21">
        <f ca="1">IFERROR(IF($S117=Lists!$S$2,SUM(SEGUIMIENTO!U117:W117),IF(SEGUIMIENTO!$S117=Lists!$S$3,SUM(SEGUIMIENTO!V117:W117),IF(SEGUIMIENTO!$S117=Lists!$S$4,AVERAGE(SEGUIMIENTO!V117:W117),IF(SEGUIMIENTO!$S117=Lists!$S$5,OFFSET(U117,0,COUNTA(V117:W117)),IF(SEGUIMIENTO!$S117=Lists!$S$6,COUNTIF(V117:W117,"&lt;"&amp;FORMULACIÓN!Y117)/COUNT(SEGUIMIENTO!V117:W117),""))))),"")</f>
        <v>3</v>
      </c>
      <c r="Y117" s="176" t="str">
        <f ca="1">IF($Q117=Lists!$R$3,TEXT(SEGUIMIENTO!X117,"00,00%"),IF(SEGUIMIENTO!X117=0,0,TEXT(SEGUIMIENTO!X117,"##.###")))</f>
        <v>3</v>
      </c>
      <c r="Z117" s="179">
        <f>IF(FORMULACIÓN!N117="X",VLOOKUP(A117,Lists!$C$100:$D$1099,2,FALSE),"")</f>
        <v>0</v>
      </c>
      <c r="AA117" s="181">
        <f ca="1">IF(FORMULACIÓN!N117="X",IF(VALUE(VLOOKUP(A117,Lists!$C$100:$D$1099,2,FALSE))&gt;=SEGUIMIENTO!X117,1,0),2)</f>
        <v>0</v>
      </c>
      <c r="AB117" s="150">
        <f>IFERROR(VALUE(LEFT(#REF!,1)),0)</f>
        <v>0</v>
      </c>
      <c r="AC117" s="149"/>
      <c r="AD117" s="129"/>
      <c r="AE117" s="129"/>
      <c r="AF117" s="129"/>
      <c r="AG117"/>
      <c r="AH117" s="150"/>
      <c r="AI117" s="255" t="str">
        <f t="shared" si="21"/>
        <v>Jefe del Departamento Extensión y Proyección Social</v>
      </c>
      <c r="AJ117" s="139" t="str">
        <f t="shared" si="15"/>
        <v>1. Promover la extensión y la proyección social como medio de vinculación de la universidad con la sociedad, en sinergia con el sector productivo para responder a sus demandas.</v>
      </c>
      <c r="AK117" s="139">
        <f t="shared" ca="1" si="22"/>
        <v>0</v>
      </c>
      <c r="AL117" s="139" t="str">
        <f t="shared" si="16"/>
        <v>L3 - Impacto regional, nacional e internacional desde la extensión y proyección social</v>
      </c>
      <c r="AM117" s="139" t="str">
        <f t="shared" si="17"/>
        <v>M3 - Gestión social, artística y cultural</v>
      </c>
      <c r="AN117" s="20" t="str">
        <f t="shared" si="18"/>
        <v>P3 - Fortalecimiento a la gestión de actividades, proyectos y programas de proyección social.</v>
      </c>
      <c r="AO117" s="20" t="str">
        <f t="shared" si="19"/>
        <v>Proyectos de proyección social con intervenciones en población priorizada, con enfoque diferencial y/o capacidades diversas</v>
      </c>
      <c r="AP117" s="20" t="str">
        <f t="shared" si="20"/>
        <v>N° de proyectos de proyección social ejecutados con intervenciones en población priorizada, con enfoque diferencial y/o capacidades diversas</v>
      </c>
      <c r="AQ117" s="88" t="str">
        <f ca="1">IF(S117=Lists!$S$6,"CUMPLIMIENTO",IF($Q117=Lists!$R$3,TEXT(Y117,"00,00%")&amp;" / "&amp;TEXT(FORMULACIÓN!Y117,"00,00%"),IF(Y117=0,0,TEXT(Y117,"##.###")&amp;" / "&amp;TEXT(FORMULACIÓN!Y117,"##.###"))))</f>
        <v>3 / 14</v>
      </c>
      <c r="AR117" s="133">
        <f ca="1">VALUE(IFERROR(IF(S117=Lists!$S$6,SEGUIMIENTO!Y117,IF((Y117/FORMULACIÓN!Y117)&lt;&gt;0,Y117/FORMULACIÓN!Y117,0)),0))</f>
        <v>0.21428571428571427</v>
      </c>
      <c r="AS117" s="89">
        <f t="shared" ca="1" si="23"/>
        <v>7.0714285714285716E-2</v>
      </c>
      <c r="AT117" s="89">
        <f t="shared" ca="1" si="24"/>
        <v>4.2428571428571428E-3</v>
      </c>
      <c r="AU117" s="89">
        <f t="shared" ca="1" si="25"/>
        <v>8.4857142857142857E-4</v>
      </c>
      <c r="AV117" s="20" t="str">
        <f t="shared" si="26"/>
        <v xml:space="preserve">LOGROS
LÍMITES
OBSERVACIÓN
ACCIONES DE FORTALECIMIENTO
</v>
      </c>
      <c r="AW117" s="139"/>
      <c r="CG117" s="140"/>
    </row>
    <row r="118" spans="1:85" s="135" customFormat="1" ht="67.5" hidden="1" customHeight="1">
      <c r="A118" s="20">
        <f>IF(FORMULACIÓN!A118="","",FORMULACIÓN!A118)</f>
        <v>109</v>
      </c>
      <c r="B118" s="20">
        <f>IF(FORMULACIÓN!B118="","",FORMULACIÓN!B118)</f>
        <v>2026</v>
      </c>
      <c r="C118" s="20" t="str">
        <f>IF(FORMULACIÓN!C118="","",FORMULACIÓN!C118)</f>
        <v>L3 - Impacto regional, nacional e internacional desde la extensión y proyección social</v>
      </c>
      <c r="D118" s="20" t="str">
        <f>IF(FORMULACIÓN!D118="","",FORMULACIÓN!D118)</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18" s="20" t="str">
        <f>IF(FORMULACIÓN!E118="","",FORMULACIÓN!E118)</f>
        <v>1. Promover la extensión y la proyección social como medio de vinculación de la universidad con la sociedad, en sinergia con el sector productivo para responder a sus demandas.</v>
      </c>
      <c r="F118" s="20" t="str">
        <f>IF(FORMULACIÓN!F118="","",FORMULACIÓN!F118)</f>
        <v>M3 - Gestión social, artística y cultural</v>
      </c>
      <c r="G118" s="20" t="str">
        <f>IF(FORMULACIÓN!G118="","",FORMULACIÓN!G118)</f>
        <v>Promover la apropiación social del conocimiento en articulación con las facultades, mediante la gestión de al menos 800 eventos de difusión.</v>
      </c>
      <c r="H118" s="20" t="str">
        <f>IF(FORMULACIÓN!H118="","",FORMULACIÓN!H118)</f>
        <v>P3 - Fortalecimiento a la gestión de actividades, proyectos y programas de proyección social.</v>
      </c>
      <c r="I118" s="88">
        <f>IF(FORMULACIÓN!I118="","",FORMULACIÓN!I118)</f>
        <v>0.06</v>
      </c>
      <c r="J118" s="20" t="str">
        <f>IF(FORMULACIÓN!J118="","",FORMULACIÓN!J118)</f>
        <v>Articular los proceso de investigación y extensión universitario en la transferencia de conocimiento a los diferentes grupos de interés del contexto social y económico de la región Caribe</v>
      </c>
      <c r="K118" s="88">
        <f>IF(FORMULACIÓN!K118="","",FORMULACIÓN!K118)</f>
        <v>0.33</v>
      </c>
      <c r="L118" s="88" t="str">
        <f>IF(FORMULACIÓN!L118="","",FORMULACIÓN!L118)</f>
        <v>Jefe del Departamento Extensión y Proyección Social</v>
      </c>
      <c r="M118" s="210" t="str">
        <f>FORMULACIÓN!M118</f>
        <v>PDI</v>
      </c>
      <c r="N118" s="20" t="str">
        <f>IF(FORMULACIÓN!O118="","",FORMULACIÓN!O118)</f>
        <v>Eventos de apropiación social del conocimiento gestionados</v>
      </c>
      <c r="O118" s="20" t="str">
        <f>IF(FORMULACIÓN!P118="","",FORMULACIÓN!P118)</f>
        <v>N° de eventos de apropiación social del conocimiento realizados</v>
      </c>
      <c r="P118" s="20" t="str">
        <f>IF(FORMULACIÓN!Q118="","",FORMULACIÓN!Q118)</f>
        <v>Anual</v>
      </c>
      <c r="Q118" s="20" t="str">
        <f>IF(FORMULACIÓN!R118="","",FORMULACIÓN!R118)</f>
        <v>Unidad</v>
      </c>
      <c r="R118" s="20" t="str">
        <f>IF(FORMULACIÓN!S118="","",FORMULACIÓN!S118)</f>
        <v>eventos de apropiación social del conocimiento realizados(talleres, capacitaciones, ferias, conferencia, paneles, semilleros, exposiciones, congreso)</v>
      </c>
      <c r="S118" s="20" t="str">
        <f>IF(FORMULACIÓN!T118="","",FORMULACIÓN!T118)</f>
        <v>Nuevo gestionado durante la vigencia</v>
      </c>
      <c r="T118" s="179" t="str">
        <f ca="1">FORMULACIÓN!Y118</f>
        <v>25</v>
      </c>
      <c r="U118" s="20">
        <f>IF(FORMULACIÓN!U118="","",FORMULACIÓN!U118)</f>
        <v>186</v>
      </c>
      <c r="V118" s="21">
        <v>90</v>
      </c>
      <c r="W118" s="21"/>
      <c r="X118" s="21">
        <f ca="1">IFERROR(IF($S118=Lists!$S$2,SUM(SEGUIMIENTO!U118:W118),IF(SEGUIMIENTO!$S118=Lists!$S$3,SUM(SEGUIMIENTO!V118:W118),IF(SEGUIMIENTO!$S118=Lists!$S$4,AVERAGE(SEGUIMIENTO!V118:W118),IF(SEGUIMIENTO!$S118=Lists!$S$5,OFFSET(U118,0,COUNTA(V118:W118)),IF(SEGUIMIENTO!$S118=Lists!$S$6,COUNTIF(V118:W118,"&lt;"&amp;FORMULACIÓN!Y118)/COUNT(SEGUIMIENTO!V118:W118),""))))),"")</f>
        <v>90</v>
      </c>
      <c r="Y118" s="176" t="str">
        <f ca="1">IF($Q118=Lists!$R$3,TEXT(SEGUIMIENTO!X118,"00,00%"),IF(SEGUIMIENTO!X118=0,0,TEXT(SEGUIMIENTO!X118,"##.###")))</f>
        <v>90</v>
      </c>
      <c r="Z118" s="179">
        <f>IF(FORMULACIÓN!N118="X",VLOOKUP(A118,Lists!$C$100:$D$1099,2,FALSE),"")</f>
        <v>0</v>
      </c>
      <c r="AA118" s="181">
        <f ca="1">IF(FORMULACIÓN!N118="X",IF(VALUE(VLOOKUP(A118,Lists!$C$100:$D$1099,2,FALSE))&gt;=SEGUIMIENTO!X118,1,0),2)</f>
        <v>0</v>
      </c>
      <c r="AB118" s="150">
        <f>IFERROR(VALUE(LEFT(#REF!,1)),0)</f>
        <v>0</v>
      </c>
      <c r="AC118" s="149"/>
      <c r="AD118" s="129"/>
      <c r="AE118" s="129"/>
      <c r="AF118" s="129"/>
      <c r="AG118"/>
      <c r="AH118" s="150"/>
      <c r="AI118" s="255" t="str">
        <f t="shared" si="21"/>
        <v>Jefe del Departamento Extensión y Proyección Social</v>
      </c>
      <c r="AJ118" s="139" t="str">
        <f t="shared" si="15"/>
        <v>1. Promover la extensión y la proyección social como medio de vinculación de la universidad con la sociedad, en sinergia con el sector productivo para responder a sus demandas.</v>
      </c>
      <c r="AK118" s="139">
        <f t="shared" ca="1" si="22"/>
        <v>1</v>
      </c>
      <c r="AL118" s="139" t="str">
        <f t="shared" si="16"/>
        <v>L3 - Impacto regional, nacional e internacional desde la extensión y proyección social</v>
      </c>
      <c r="AM118" s="139" t="str">
        <f t="shared" si="17"/>
        <v>M3 - Gestión social, artística y cultural</v>
      </c>
      <c r="AN118" s="20" t="str">
        <f t="shared" si="18"/>
        <v>P3 - Fortalecimiento a la gestión de actividades, proyectos y programas de proyección social.</v>
      </c>
      <c r="AO118" s="20" t="str">
        <f t="shared" si="19"/>
        <v>Eventos de apropiación social del conocimiento gestionados</v>
      </c>
      <c r="AP118" s="20" t="str">
        <f t="shared" si="20"/>
        <v>N° de eventos de apropiación social del conocimiento realizados</v>
      </c>
      <c r="AQ118" s="88" t="str">
        <f ca="1">IF(S118=Lists!$S$6,"CUMPLIMIENTO",IF($Q118=Lists!$R$3,TEXT(Y118,"00,00%")&amp;" / "&amp;TEXT(FORMULACIÓN!Y118,"00,00%"),IF(Y118=0,0,TEXT(Y118,"##.###")&amp;" / "&amp;TEXT(FORMULACIÓN!Y118,"##.###"))))</f>
        <v>90 / 25</v>
      </c>
      <c r="AR118" s="133">
        <f ca="1">VALUE(IFERROR(IF(S118=Lists!$S$6,SEGUIMIENTO!Y118,IF((Y118/FORMULACIÓN!Y118)&lt;&gt;0,Y118/FORMULACIÓN!Y118,0)),0))</f>
        <v>3.6</v>
      </c>
      <c r="AS118" s="89">
        <f t="shared" ca="1" si="23"/>
        <v>0.33</v>
      </c>
      <c r="AT118" s="89">
        <f t="shared" ca="1" si="24"/>
        <v>1.9800000000000002E-2</v>
      </c>
      <c r="AU118" s="89">
        <f t="shared" ca="1" si="25"/>
        <v>3.9600000000000008E-3</v>
      </c>
      <c r="AV118" s="20" t="str">
        <f t="shared" si="26"/>
        <v xml:space="preserve">LOGROS
LÍMITES
OBSERVACIÓN
ACCIONES DE FORTALECIMIENTO
</v>
      </c>
      <c r="AW118" s="139"/>
      <c r="CG118" s="140"/>
    </row>
    <row r="119" spans="1:85" s="135" customFormat="1" ht="67.5" hidden="1" customHeight="1">
      <c r="A119" s="20">
        <f>IF(FORMULACIÓN!A119="","",FORMULACIÓN!A119)</f>
        <v>110</v>
      </c>
      <c r="B119" s="20">
        <f>IF(FORMULACIÓN!B119="","",FORMULACIÓN!B119)</f>
        <v>2026</v>
      </c>
      <c r="C119" s="20" t="str">
        <f>IF(FORMULACIÓN!C119="","",FORMULACIÓN!C119)</f>
        <v>L3 - Impacto regional, nacional e internacional desde la extensión y proyección social</v>
      </c>
      <c r="D119" s="20" t="str">
        <f>IF(FORMULACIÓN!D119="","",FORMULACIÓN!D119)</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19" s="20" t="str">
        <f>IF(FORMULACIÓN!E119="","",FORMULACIÓN!E119)</f>
        <v>7. Promover la innovación y desarrollo empresarial con responsabilidad social mediante actividades de sensibilización, acompañamiento y transferencia de conocimiento.</v>
      </c>
      <c r="F119" s="20" t="str">
        <f>IF(FORMULACIÓN!F119="","",FORMULACIÓN!F119)</f>
        <v xml:space="preserve">M4 - Responsabilidad social universitaria RSU.  </v>
      </c>
      <c r="G119" s="20" t="str">
        <f>IF(FORMULACIÓN!G119="","",FORMULACIÓN!G119)</f>
        <v>Elaborar e implementar en forma sostenible la política institucional de Responsabilidad Social Universitaria RSU y ejecutar por lo menos 50 proyectos del Voluntariado UA.</v>
      </c>
      <c r="H119" s="20" t="str">
        <f>IF(FORMULACIÓN!H119="","",FORMULACIÓN!H119)</f>
        <v>P1 - Creación de políticas institucionales en RSU</v>
      </c>
      <c r="I119" s="88">
        <f>IF(FORMULACIÓN!I119="","",FORMULACIÓN!I119)</f>
        <v>0.1</v>
      </c>
      <c r="J119" s="20" t="str">
        <f>IF(FORMULACIÓN!J119="","",FORMULACIÓN!J119)</f>
        <v>Construir una política sólida fundacional que permita la incursión de conceptos como la "Economía de Bienestar", como sumatoria de los ODS y los DDHH, que esté sustentada en los valores institucionales adoptados a través del ejercicio RSU</v>
      </c>
      <c r="K119" s="88">
        <f>IF(FORMULACIÓN!K119="","",FORMULACIÓN!K119)</f>
        <v>0.5</v>
      </c>
      <c r="L119" s="88" t="str">
        <f>IF(FORMULACIÓN!L119="","",FORMULACIÓN!L119)</f>
        <v>Jefe del Departamento Extensión y Proyección Social</v>
      </c>
      <c r="M119" s="210" t="str">
        <f>FORMULACIÓN!M119</f>
        <v>PDI</v>
      </c>
      <c r="N119" s="20" t="str">
        <f>IF(FORMULACIÓN!O119="","",FORMULACIÓN!O119)</f>
        <v xml:space="preserve">Política institucional Responsabilidad Social Universitaria RSU </v>
      </c>
      <c r="O119" s="20" t="str">
        <f>IF(FORMULACIÓN!P119="","",FORMULACIÓN!P119)</f>
        <v>Política institucional Responsabilidad Social Universitaria RSU aprobada</v>
      </c>
      <c r="P119" s="20" t="str">
        <f>IF(FORMULACIÓN!Q119="","",FORMULACIÓN!Q119)</f>
        <v>Anual</v>
      </c>
      <c r="Q119" s="20" t="str">
        <f>IF(FORMULACIÓN!R119="","",FORMULACIÓN!R119)</f>
        <v>Porcentaje</v>
      </c>
      <c r="R119" s="20" t="str">
        <f>IF(FORMULACIÓN!S119="","",FORMULACIÓN!S119)</f>
        <v>diseño y diagnostico 2025, Construccion de la politica RSU a partir de la mesa de trabajo realizadas 2026, aprobación 2027.</v>
      </c>
      <c r="S119" s="20" t="str">
        <f>IF(FORMULACIÓN!T119="","",FORMULACIÓN!T119)</f>
        <v>Último valor reportado</v>
      </c>
      <c r="T119" s="179" t="str">
        <f ca="1">FORMULACIÓN!Y119</f>
        <v>33,30%</v>
      </c>
      <c r="U119" s="20">
        <f>IF(FORMULACIÓN!U119="","",FORMULACIÓN!U119)</f>
        <v>0</v>
      </c>
      <c r="V119" s="126">
        <v>0</v>
      </c>
      <c r="W119" s="21"/>
      <c r="X119" s="21">
        <f ca="1">IFERROR(IF($S119=Lists!$S$2,SUM(SEGUIMIENTO!U119:W119),IF(SEGUIMIENTO!$S119=Lists!$S$3,SUM(SEGUIMIENTO!V119:W119),IF(SEGUIMIENTO!$S119=Lists!$S$4,AVERAGE(SEGUIMIENTO!V119:W119),IF(SEGUIMIENTO!$S119=Lists!$S$5,OFFSET(U119,0,COUNTA(V119:W119)),IF(SEGUIMIENTO!$S119=Lists!$S$6,COUNTIF(V119:W119,"&lt;"&amp;FORMULACIÓN!Y119)/COUNT(SEGUIMIENTO!V119:W119),""))))),"")</f>
        <v>0</v>
      </c>
      <c r="Y119" s="176" t="str">
        <f ca="1">IF($Q119=Lists!$R$3,TEXT(SEGUIMIENTO!X119,"00,00%"),IF(SEGUIMIENTO!X119=0,0,TEXT(SEGUIMIENTO!X119,"##.###")))</f>
        <v>00,00%</v>
      </c>
      <c r="Z119" s="179" t="str">
        <f>IF(FORMULACIÓN!N119="X",VLOOKUP(A119,Lists!$C$100:$D$1099,2,FALSE),"")</f>
        <v/>
      </c>
      <c r="AA119" s="181">
        <f>IF(FORMULACIÓN!N119="X",IF(VALUE(VLOOKUP(A119,Lists!$C$100:$D$1099,2,FALSE))&gt;=SEGUIMIENTO!X119,1,0),2)</f>
        <v>2</v>
      </c>
      <c r="AB119" s="150">
        <f>IFERROR(VALUE(LEFT(#REF!,1)),0)</f>
        <v>0</v>
      </c>
      <c r="AC119" s="149"/>
      <c r="AD119" s="129"/>
      <c r="AE119" s="129"/>
      <c r="AF119" s="129"/>
      <c r="AG119"/>
      <c r="AH119" s="150"/>
      <c r="AI119" s="255" t="str">
        <f t="shared" si="21"/>
        <v>Jefe del Departamento Extensión y Proyección Social</v>
      </c>
      <c r="AJ119" s="139" t="str">
        <f t="shared" si="15"/>
        <v>7. Promover la innovación y desarrollo empresarial con responsabilidad social mediante actividades de sensibilización, acompañamiento y transferencia de conocimiento.</v>
      </c>
      <c r="AK119" s="139">
        <f t="shared" ca="1" si="22"/>
        <v>0</v>
      </c>
      <c r="AL119" s="139" t="str">
        <f t="shared" si="16"/>
        <v>L3 - Impacto regional, nacional e internacional desde la extensión y proyección social</v>
      </c>
      <c r="AM119" s="139" t="str">
        <f t="shared" si="17"/>
        <v xml:space="preserve">M4 - Responsabilidad social universitaria RSU.  </v>
      </c>
      <c r="AN119" s="20" t="str">
        <f t="shared" si="18"/>
        <v>P1 - Creación de políticas institucionales en RSU</v>
      </c>
      <c r="AO119" s="20" t="str">
        <f t="shared" si="19"/>
        <v xml:space="preserve">Política institucional Responsabilidad Social Universitaria RSU </v>
      </c>
      <c r="AP119" s="20" t="str">
        <f t="shared" si="20"/>
        <v>Política institucional Responsabilidad Social Universitaria RSU aprobada</v>
      </c>
      <c r="AQ119" s="88" t="str">
        <f ca="1">IF(S119=Lists!$S$6,"CUMPLIMIENTO",IF($Q119=Lists!$R$3,TEXT(Y119,"00,00%")&amp;" / "&amp;TEXT(FORMULACIÓN!Y119,"00,00%"),IF(Y119=0,0,TEXT(Y119,"##.###")&amp;" / "&amp;TEXT(FORMULACIÓN!Y119,"##.###"))))</f>
        <v>00,00% / 33,30%</v>
      </c>
      <c r="AR119" s="133">
        <f ca="1">VALUE(IFERROR(IF(S119=Lists!$S$6,SEGUIMIENTO!Y119,IF((Y119/FORMULACIÓN!Y119)&lt;&gt;0,Y119/FORMULACIÓN!Y119,0)),0))</f>
        <v>0</v>
      </c>
      <c r="AS119" s="89">
        <f t="shared" ca="1" si="23"/>
        <v>0</v>
      </c>
      <c r="AT119" s="89">
        <f t="shared" ca="1" si="24"/>
        <v>0</v>
      </c>
      <c r="AU119" s="89">
        <f t="shared" ca="1" si="25"/>
        <v>0</v>
      </c>
      <c r="AV119" s="20" t="str">
        <f t="shared" si="26"/>
        <v xml:space="preserve">LOGROS
LÍMITES
OBSERVACIÓN
ACCIONES DE FORTALECIMIENTO
</v>
      </c>
      <c r="AW119" s="139"/>
      <c r="CG119" s="140"/>
    </row>
    <row r="120" spans="1:85" s="135" customFormat="1" ht="67.5" hidden="1" customHeight="1">
      <c r="A120" s="20">
        <f>IF(FORMULACIÓN!A120="","",FORMULACIÓN!A120)</f>
        <v>111</v>
      </c>
      <c r="B120" s="20">
        <f>IF(FORMULACIÓN!B120="","",FORMULACIÓN!B120)</f>
        <v>2026</v>
      </c>
      <c r="C120" s="20" t="str">
        <f>IF(FORMULACIÓN!C120="","",FORMULACIÓN!C120)</f>
        <v>L3 - Impacto regional, nacional e internacional desde la extensión y proyección social</v>
      </c>
      <c r="D120" s="20" t="str">
        <f>IF(FORMULACIÓN!D120="","",FORMULACIÓN!D120)</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20" s="20" t="str">
        <f>IF(FORMULACIÓN!E120="","",FORMULACIÓN!E120)</f>
        <v>7. Promover la innovación y desarrollo empresarial con responsabilidad social mediante actividades de sensibilización, acompañamiento y transferencia de conocimiento.</v>
      </c>
      <c r="F120" s="20" t="str">
        <f>IF(FORMULACIÓN!F120="","",FORMULACIÓN!F120)</f>
        <v xml:space="preserve">M4 - Responsabilidad social universitaria RSU.  </v>
      </c>
      <c r="G120" s="20" t="str">
        <f>IF(FORMULACIÓN!G120="","",FORMULACIÓN!G120)</f>
        <v>Articulación de los componentes para la implementación de la Responsabilidad Social Universitaria</v>
      </c>
      <c r="H120" s="20" t="str">
        <f>IF(FORMULACIÓN!H120="","",FORMULACIÓN!H120)</f>
        <v>P1 - Creación de políticas institucionales en RSU</v>
      </c>
      <c r="I120" s="88">
        <f>IF(FORMULACIÓN!I120="","",FORMULACIÓN!I120)</f>
        <v>0.1</v>
      </c>
      <c r="J120" s="20" t="str">
        <f>IF(FORMULACIÓN!J120="","",FORMULACIÓN!J120)</f>
        <v>Desarrollar proyectos con componente RSU articulados a las políticas ambientales, culturales y sociales</v>
      </c>
      <c r="K120" s="88">
        <f>IF(FORMULACIÓN!K120="","",FORMULACIÓN!K120)</f>
        <v>0.5</v>
      </c>
      <c r="L120" s="88" t="str">
        <f>IF(FORMULACIÓN!L120="","",FORMULACIÓN!L120)</f>
        <v>Jefe del Departamento Extensión y Proyección Social</v>
      </c>
      <c r="M120" s="210" t="str">
        <f>FORMULACIÓN!M120</f>
        <v>PA</v>
      </c>
      <c r="N120" s="20" t="str">
        <f>IF(FORMULACIÓN!O120="","",FORMULACIÓN!O120)</f>
        <v>Proyectos de RSU articulados a las políticas ambientales, culturales y sociales</v>
      </c>
      <c r="O120" s="20" t="str">
        <f>IF(FORMULACIÓN!P120="","",FORMULACIÓN!P120)</f>
        <v>N° de proyectos de RSU articulados con las políticas ambientales, culturales y sociales</v>
      </c>
      <c r="P120" s="20" t="str">
        <f>IF(FORMULACIÓN!Q120="","",FORMULACIÓN!Q120)</f>
        <v>Anual</v>
      </c>
      <c r="Q120" s="20" t="str">
        <f>IF(FORMULACIÓN!R120="","",FORMULACIÓN!R120)</f>
        <v>Unidad</v>
      </c>
      <c r="R120" s="20" t="str">
        <f>IF(FORMULACIÓN!S120="","",FORMULACIÓN!S120)</f>
        <v>Proyectos de RSU articulados con las políticas ambientales, culturales y sociales</v>
      </c>
      <c r="S120" s="20" t="str">
        <f>IF(FORMULACIÓN!T120="","",FORMULACIÓN!T120)</f>
        <v>Nuevo gestionado durante la vigencia</v>
      </c>
      <c r="T120" s="179" t="str">
        <f ca="1">FORMULACIÓN!Y120</f>
        <v>15</v>
      </c>
      <c r="U120" s="20">
        <f>IF(FORMULACIÓN!U120="","",FORMULACIÓN!U120)</f>
        <v>19</v>
      </c>
      <c r="V120" s="21">
        <v>4</v>
      </c>
      <c r="W120" s="21"/>
      <c r="X120" s="21">
        <f ca="1">IFERROR(IF($S120=Lists!$S$2,SUM(SEGUIMIENTO!U120:W120),IF(SEGUIMIENTO!$S120=Lists!$S$3,SUM(SEGUIMIENTO!V120:W120),IF(SEGUIMIENTO!$S120=Lists!$S$4,AVERAGE(SEGUIMIENTO!V120:W120),IF(SEGUIMIENTO!$S120=Lists!$S$5,OFFSET(U120,0,COUNTA(V120:W120)),IF(SEGUIMIENTO!$S120=Lists!$S$6,COUNTIF(V120:W120,"&lt;"&amp;FORMULACIÓN!Y120)/COUNT(SEGUIMIENTO!V120:W120),""))))),"")</f>
        <v>4</v>
      </c>
      <c r="Y120" s="176" t="str">
        <f ca="1">IF($Q120=Lists!$R$3,TEXT(SEGUIMIENTO!X120,"00,00%"),IF(SEGUIMIENTO!X120=0,0,TEXT(SEGUIMIENTO!X120,"##.###")))</f>
        <v>4</v>
      </c>
      <c r="Z120" s="179">
        <f>IF(FORMULACIÓN!N120="X",VLOOKUP(A120,Lists!$C$100:$D$1099,2,FALSE),"")</f>
        <v>0</v>
      </c>
      <c r="AA120" s="181">
        <f ca="1">IF(FORMULACIÓN!N120="X",IF(VALUE(VLOOKUP(A120,Lists!$C$100:$D$1099,2,FALSE))&gt;=SEGUIMIENTO!X120,1,0),2)</f>
        <v>0</v>
      </c>
      <c r="AB120" s="150">
        <f>IFERROR(VALUE(LEFT(#REF!,1)),0)</f>
        <v>0</v>
      </c>
      <c r="AC120" s="149"/>
      <c r="AD120" s="129"/>
      <c r="AE120" s="129"/>
      <c r="AF120" s="129"/>
      <c r="AG120"/>
      <c r="AH120" s="150"/>
      <c r="AI120" s="255" t="str">
        <f t="shared" si="21"/>
        <v>Jefe del Departamento Extensión y Proyección Social</v>
      </c>
      <c r="AJ120" s="139" t="str">
        <f t="shared" si="15"/>
        <v>7. Promover la innovación y desarrollo empresarial con responsabilidad social mediante actividades de sensibilización, acompañamiento y transferencia de conocimiento.</v>
      </c>
      <c r="AK120" s="139">
        <f t="shared" ca="1" si="22"/>
        <v>0</v>
      </c>
      <c r="AL120" s="139" t="str">
        <f t="shared" si="16"/>
        <v>L3 - Impacto regional, nacional e internacional desde la extensión y proyección social</v>
      </c>
      <c r="AM120" s="139" t="str">
        <f t="shared" si="17"/>
        <v xml:space="preserve">M4 - Responsabilidad social universitaria RSU.  </v>
      </c>
      <c r="AN120" s="20" t="str">
        <f t="shared" si="18"/>
        <v>P1 - Creación de políticas institucionales en RSU</v>
      </c>
      <c r="AO120" s="20" t="str">
        <f t="shared" si="19"/>
        <v>Proyectos de RSU articulados a las políticas ambientales, culturales y sociales</v>
      </c>
      <c r="AP120" s="20" t="str">
        <f t="shared" si="20"/>
        <v>N° de proyectos de RSU articulados con las políticas ambientales, culturales y sociales</v>
      </c>
      <c r="AQ120" s="88" t="str">
        <f ca="1">IF(S120=Lists!$S$6,"CUMPLIMIENTO",IF($Q120=Lists!$R$3,TEXT(Y120,"00,00%")&amp;" / "&amp;TEXT(FORMULACIÓN!Y120,"00,00%"),IF(Y120=0,0,TEXT(Y120,"##.###")&amp;" / "&amp;TEXT(FORMULACIÓN!Y120,"##.###"))))</f>
        <v>4 / 15</v>
      </c>
      <c r="AR120" s="133">
        <f ca="1">VALUE(IFERROR(IF(S120=Lists!$S$6,SEGUIMIENTO!Y120,IF((Y120/FORMULACIÓN!Y120)&lt;&gt;0,Y120/FORMULACIÓN!Y120,0)),0))</f>
        <v>0.26666666666666666</v>
      </c>
      <c r="AS120" s="89">
        <f t="shared" ca="1" si="23"/>
        <v>0.13333333333333333</v>
      </c>
      <c r="AT120" s="89">
        <f t="shared" ca="1" si="24"/>
        <v>1.3333333333333334E-2</v>
      </c>
      <c r="AU120" s="89">
        <f t="shared" ca="1" si="25"/>
        <v>2.666666666666667E-3</v>
      </c>
      <c r="AV120" s="20" t="str">
        <f t="shared" si="26"/>
        <v xml:space="preserve">LOGROS
LÍMITES
OBSERVACIÓN
ACCIONES DE FORTALECIMIENTO
</v>
      </c>
      <c r="AW120" s="139"/>
      <c r="CG120" s="140"/>
    </row>
    <row r="121" spans="1:85" s="135" customFormat="1" ht="67.5" hidden="1" customHeight="1">
      <c r="A121" s="20">
        <f>IF(FORMULACIÓN!A121="","",FORMULACIÓN!A121)</f>
        <v>112</v>
      </c>
      <c r="B121" s="20">
        <f>IF(FORMULACIÓN!B121="","",FORMULACIÓN!B121)</f>
        <v>2026</v>
      </c>
      <c r="C121" s="20" t="str">
        <f>IF(FORMULACIÓN!C121="","",FORMULACIÓN!C121)</f>
        <v>L3 - Impacto regional, nacional e internacional desde la extensión y proyección social</v>
      </c>
      <c r="D121" s="20" t="str">
        <f>IF(FORMULACIÓN!D121="","",FORMULACIÓN!D121)</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21" s="20" t="str">
        <f>IF(FORMULACIÓN!E121="","",FORMULACIÓN!E121)</f>
        <v>4. Articular la Extensión con las demás funciones sustantivas de la Universidad para la formulación de propuestas pertinentes para dar solución a problemas o necesidades del entorno.</v>
      </c>
      <c r="F121" s="20" t="str">
        <f>IF(FORMULACIÓN!F121="","",FORMULACIÓN!F121)</f>
        <v xml:space="preserve">M4 - Responsabilidad social universitaria RSU.  </v>
      </c>
      <c r="G121" s="20" t="str">
        <f>IF(FORMULACIÓN!G121="","",FORMULACIÓN!G121)</f>
        <v>Elaborar e implementar en forma sostenible la política institucional de Responsabilidad Social Universitaria RSU y ejecutar por lo menos 50 proyectos del Voluntariado UA.</v>
      </c>
      <c r="H121" s="20" t="str">
        <f>IF(FORMULACIÓN!H121="","",FORMULACIÓN!H121)</f>
        <v xml:space="preserve">P2 - Fortalecer la participación en las iniciativas locales y globales de la agenda 2030 para el desarrollo sostenible. </v>
      </c>
      <c r="I121" s="88">
        <f>IF(FORMULACIÓN!I121="","",FORMULACIÓN!I121)</f>
        <v>0.15</v>
      </c>
      <c r="J121" s="20" t="str">
        <f>IF(FORMULACIÓN!J121="","",FORMULACIÓN!J121)</f>
        <v xml:space="preserve">Desarrollar y ejecutar proyectos por el Voluntariado UA </v>
      </c>
      <c r="K121" s="88">
        <f>IF(FORMULACIÓN!K121="","",FORMULACIÓN!K121)</f>
        <v>0.5</v>
      </c>
      <c r="L121" s="88" t="str">
        <f>IF(FORMULACIÓN!L121="","",FORMULACIÓN!L121)</f>
        <v>Jefe del Departamento Extensión y Proyección Social</v>
      </c>
      <c r="M121" s="210" t="str">
        <f>FORMULACIÓN!M121</f>
        <v>PDI</v>
      </c>
      <c r="N121" s="20" t="str">
        <f>IF(FORMULACIÓN!O121="","",FORMULACIÓN!O121)</f>
        <v xml:space="preserve">Creación del Voluntariado UA con sus Proyectos asociados </v>
      </c>
      <c r="O121" s="20" t="str">
        <f>IF(FORMULACIÓN!P121="","",FORMULACIÓN!P121)</f>
        <v xml:space="preserve">N° de proyectos ejecutados por el Voluntariado UA </v>
      </c>
      <c r="P121" s="20" t="str">
        <f>IF(FORMULACIÓN!Q121="","",FORMULACIÓN!Q121)</f>
        <v>Anual</v>
      </c>
      <c r="Q121" s="20" t="str">
        <f>IF(FORMULACIÓN!R121="","",FORMULACIÓN!R121)</f>
        <v>Unidad</v>
      </c>
      <c r="R121" s="20" t="str">
        <f>IF(FORMULACIÓN!S121="","",FORMULACIÓN!S121)</f>
        <v xml:space="preserve">proyectos ejecutados por el Voluntariado UA </v>
      </c>
      <c r="S121" s="20" t="str">
        <f>IF(FORMULACIÓN!T121="","",FORMULACIÓN!T121)</f>
        <v>Nuevo gestionado durante la vigencia</v>
      </c>
      <c r="T121" s="267" t="str">
        <f ca="1">FORMULACIÓN!Y121</f>
        <v>1</v>
      </c>
      <c r="U121" s="279">
        <f>IF(FORMULACIÓN!U121="","",FORMULACIÓN!U121)</f>
        <v>15</v>
      </c>
      <c r="V121" s="21">
        <v>2</v>
      </c>
      <c r="W121" s="126"/>
      <c r="X121" s="21">
        <f ca="1">IFERROR(IF($S121=Lists!$S$2,SUM(SEGUIMIENTO!U121:W121),IF(SEGUIMIENTO!$S121=Lists!$S$3,SUM(SEGUIMIENTO!V121:W121),IF(SEGUIMIENTO!$S121=Lists!$S$4,AVERAGE(SEGUIMIENTO!V121:W121),IF(SEGUIMIENTO!$S121=Lists!$S$5,OFFSET(U121,0,COUNTA(V121:W121)),IF(SEGUIMIENTO!$S121=Lists!$S$6,COUNTIF(V121:W121,"&lt;"&amp;FORMULACIÓN!Y121)/COUNT(SEGUIMIENTO!V121:W121),""))))),"")</f>
        <v>2</v>
      </c>
      <c r="Y121" s="176" t="str">
        <f ca="1">IF($Q121=Lists!$R$3,TEXT(SEGUIMIENTO!X121,"00,00%"),IF(SEGUIMIENTO!X121=0,0,TEXT(SEGUIMIENTO!X121,"##.###")))</f>
        <v>2</v>
      </c>
      <c r="Z121" s="179">
        <f>IF(FORMULACIÓN!N121="X",VLOOKUP(A121,Lists!$C$100:$D$1099,2,FALSE),"")</f>
        <v>0</v>
      </c>
      <c r="AA121" s="181">
        <f ca="1">IF(FORMULACIÓN!N121="X",IF(VALUE(VLOOKUP(A121,Lists!$C$100:$D$1099,2,FALSE))&gt;=SEGUIMIENTO!X121,1,0),2)</f>
        <v>0</v>
      </c>
      <c r="AB121" s="150">
        <f>IFERROR(VALUE(LEFT(#REF!,1)),0)</f>
        <v>0</v>
      </c>
      <c r="AC121" s="149"/>
      <c r="AD121" s="129"/>
      <c r="AE121" s="129"/>
      <c r="AF121" s="129"/>
      <c r="AG121"/>
      <c r="AH121" s="150"/>
      <c r="AI121" s="255" t="str">
        <f t="shared" si="21"/>
        <v>Jefe del Departamento Extensión y Proyección Social</v>
      </c>
      <c r="AJ121" s="139" t="str">
        <f t="shared" si="15"/>
        <v>4. Articular la Extensión con las demás funciones sustantivas de la Universidad para la formulación de propuestas pertinentes para dar solución a problemas o necesidades del entorno.</v>
      </c>
      <c r="AK121" s="139">
        <f t="shared" ca="1" si="22"/>
        <v>1</v>
      </c>
      <c r="AL121" s="139" t="str">
        <f t="shared" si="16"/>
        <v>L3 - Impacto regional, nacional e internacional desde la extensión y proyección social</v>
      </c>
      <c r="AM121" s="139" t="str">
        <f t="shared" si="17"/>
        <v xml:space="preserve">M4 - Responsabilidad social universitaria RSU.  </v>
      </c>
      <c r="AN121" s="20" t="str">
        <f t="shared" si="18"/>
        <v xml:space="preserve">P2 - Fortalecer la participación en las iniciativas locales y globales de la agenda 2030 para el desarrollo sostenible. </v>
      </c>
      <c r="AO121" s="20" t="str">
        <f t="shared" si="19"/>
        <v xml:space="preserve">Creación del Voluntariado UA con sus Proyectos asociados </v>
      </c>
      <c r="AP121" s="20" t="str">
        <f t="shared" si="20"/>
        <v xml:space="preserve">N° de proyectos ejecutados por el Voluntariado UA </v>
      </c>
      <c r="AQ121" s="88" t="str">
        <f ca="1">IF(S121=Lists!$S$6,"CUMPLIMIENTO",IF($Q121=Lists!$R$3,TEXT(Y121,"00,00%")&amp;" / "&amp;TEXT(FORMULACIÓN!Y121,"00,00%"),IF(Y121=0,0,TEXT(Y121,"##.###")&amp;" / "&amp;TEXT(FORMULACIÓN!Y121,"##.###"))))</f>
        <v>2 / 1</v>
      </c>
      <c r="AR121" s="133">
        <f ca="1">VALUE(IFERROR(IF(S121=Lists!$S$6,SEGUIMIENTO!Y121,IF((Y121/FORMULACIÓN!Y121)&lt;&gt;0,Y121/FORMULACIÓN!Y121,0)),0))</f>
        <v>2</v>
      </c>
      <c r="AS121" s="89">
        <f t="shared" ca="1" si="23"/>
        <v>0.5</v>
      </c>
      <c r="AT121" s="89">
        <f t="shared" ca="1" si="24"/>
        <v>7.4999999999999997E-2</v>
      </c>
      <c r="AU121" s="89">
        <f t="shared" ca="1" si="25"/>
        <v>1.4999999999999999E-2</v>
      </c>
      <c r="AV121" s="20" t="str">
        <f t="shared" si="26"/>
        <v xml:space="preserve">LOGROS
LÍMITES
OBSERVACIÓN
ACCIONES DE FORTALECIMIENTO
</v>
      </c>
      <c r="AW121" s="139"/>
      <c r="CG121" s="140"/>
    </row>
    <row r="122" spans="1:85" s="135" customFormat="1" ht="67.5" hidden="1" customHeight="1">
      <c r="A122" s="20">
        <f>IF(FORMULACIÓN!A122="","",FORMULACIÓN!A122)</f>
        <v>113</v>
      </c>
      <c r="B122" s="20">
        <f>IF(FORMULACIÓN!B122="","",FORMULACIÓN!B122)</f>
        <v>2026</v>
      </c>
      <c r="C122" s="20" t="str">
        <f>IF(FORMULACIÓN!C122="","",FORMULACIÓN!C122)</f>
        <v>L3 - Impacto regional, nacional e internacional desde la extensión y proyección social</v>
      </c>
      <c r="D122" s="20" t="str">
        <f>IF(FORMULACIÓN!D122="","",FORMULACIÓN!D122)</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22" s="20" t="str">
        <f>IF(FORMULACIÓN!E122="","",FORMULACIÓN!E122)</f>
        <v>7. Promover la innovación y desarrollo empresarial con responsabilidad social mediante actividades de sensibilización, acompañamiento y transferencia de conocimiento.</v>
      </c>
      <c r="F122" s="20" t="str">
        <f>IF(FORMULACIÓN!F122="","",FORMULACIÓN!F122)</f>
        <v xml:space="preserve">M4 - Responsabilidad social universitaria RSU.  </v>
      </c>
      <c r="G122" s="20" t="str">
        <f>IF(FORMULACIÓN!G122="","",FORMULACIÓN!G122)</f>
        <v xml:space="preserve">Caracterizar el impacto de por lo menos 50  programas y/o proyectos Responsabilidad Social Universitaria RSU desarrollados </v>
      </c>
      <c r="H122" s="20" t="str">
        <f>IF(FORMULACIÓN!H122="","",FORMULACIÓN!H122)</f>
        <v xml:space="preserve">P2 - Fortalecer la participación en las iniciativas locales y globales de la agenda 2030 para el desarrollo sostenible. </v>
      </c>
      <c r="I122" s="88">
        <f>IF(FORMULACIÓN!I122="","",FORMULACIÓN!I122)</f>
        <v>0.15</v>
      </c>
      <c r="J122" s="20" t="str">
        <f>IF(FORMULACIÓN!J122="","",FORMULACIÓN!J122)</f>
        <v>Desarrollar los informes de impacto resultado de los proyectos de RSU</v>
      </c>
      <c r="K122" s="88">
        <f>IF(FORMULACIÓN!K122="","",FORMULACIÓN!K122)</f>
        <v>0.5</v>
      </c>
      <c r="L122" s="88" t="str">
        <f>IF(FORMULACIÓN!L122="","",FORMULACIÓN!L122)</f>
        <v>Jefe del Departamento Extensión y Proyección Social</v>
      </c>
      <c r="M122" s="210" t="str">
        <f>FORMULACIÓN!M122</f>
        <v>PDI</v>
      </c>
      <c r="N122" s="20" t="str">
        <f>IF(FORMULACIÓN!O122="","",FORMULACIÓN!O122)</f>
        <v xml:space="preserve">Impacto sobre los grupos de interés y territorios beneficiados por los Proyectos de Responsabilidad Social Universitaria RSU </v>
      </c>
      <c r="O122" s="20" t="str">
        <f>IF(FORMULACIÓN!P122="","",FORMULACIÓN!P122)</f>
        <v>N° de Informes de resultado de los proyectos de RSU</v>
      </c>
      <c r="P122" s="20" t="str">
        <f>IF(FORMULACIÓN!Q122="","",FORMULACIÓN!Q122)</f>
        <v>Anual</v>
      </c>
      <c r="Q122" s="20" t="str">
        <f>IF(FORMULACIÓN!R122="","",FORMULACIÓN!R122)</f>
        <v>Unidad</v>
      </c>
      <c r="R122" s="20" t="str">
        <f>IF(FORMULACIÓN!S122="","",FORMULACIÓN!S122)</f>
        <v>Informes que plasmen resultados de los proyectos RSU</v>
      </c>
      <c r="S122" s="20" t="str">
        <f>IF(FORMULACIÓN!T122="","",FORMULACIÓN!T122)</f>
        <v>Nuevo gestionado durante la vigencia</v>
      </c>
      <c r="T122" s="179" t="str">
        <f ca="1">FORMULACIÓN!Y122</f>
        <v>3</v>
      </c>
      <c r="U122" s="20">
        <f>IF(FORMULACIÓN!U122="","",FORMULACIÓN!U122)</f>
        <v>9</v>
      </c>
      <c r="V122" s="21">
        <v>0</v>
      </c>
      <c r="W122" s="21"/>
      <c r="X122" s="21">
        <f ca="1">IFERROR(IF($S122=Lists!$S$2,SUM(SEGUIMIENTO!U122:W122),IF(SEGUIMIENTO!$S122=Lists!$S$3,SUM(SEGUIMIENTO!V122:W122),IF(SEGUIMIENTO!$S122=Lists!$S$4,AVERAGE(SEGUIMIENTO!V122:W122),IF(SEGUIMIENTO!$S122=Lists!$S$5,OFFSET(U122,0,COUNTA(V122:W122)),IF(SEGUIMIENTO!$S122=Lists!$S$6,COUNTIF(V122:W122,"&lt;"&amp;FORMULACIÓN!Y122)/COUNT(SEGUIMIENTO!V122:W122),""))))),"")</f>
        <v>0</v>
      </c>
      <c r="Y122" s="176">
        <f ca="1">IF($Q122=Lists!$R$3,TEXT(SEGUIMIENTO!X122,"00,00%"),IF(SEGUIMIENTO!X122=0,0,TEXT(SEGUIMIENTO!X122,"##.###")))</f>
        <v>0</v>
      </c>
      <c r="Z122" s="179" t="str">
        <f>IF(FORMULACIÓN!N122="X",VLOOKUP(A122,Lists!$C$100:$D$1099,2,FALSE),"")</f>
        <v/>
      </c>
      <c r="AA122" s="181">
        <f>IF(FORMULACIÓN!N122="X",IF(VALUE(VLOOKUP(A122,Lists!$C$100:$D$1099,2,FALSE))&gt;=SEGUIMIENTO!X122,1,0),2)</f>
        <v>2</v>
      </c>
      <c r="AB122" s="150">
        <f>IFERROR(VALUE(LEFT(#REF!,1)),0)</f>
        <v>0</v>
      </c>
      <c r="AC122" s="149"/>
      <c r="AD122" s="129"/>
      <c r="AE122" s="129"/>
      <c r="AF122" s="129"/>
      <c r="AG122"/>
      <c r="AH122" s="150"/>
      <c r="AI122" s="255" t="str">
        <f t="shared" si="21"/>
        <v>Jefe del Departamento Extensión y Proyección Social</v>
      </c>
      <c r="AJ122" s="139" t="str">
        <f t="shared" si="15"/>
        <v>7. Promover la innovación y desarrollo empresarial con responsabilidad social mediante actividades de sensibilización, acompañamiento y transferencia de conocimiento.</v>
      </c>
      <c r="AK122" s="139">
        <f t="shared" ca="1" si="22"/>
        <v>0</v>
      </c>
      <c r="AL122" s="139" t="str">
        <f t="shared" si="16"/>
        <v>L3 - Impacto regional, nacional e internacional desde la extensión y proyección social</v>
      </c>
      <c r="AM122" s="139" t="str">
        <f t="shared" si="17"/>
        <v xml:space="preserve">M4 - Responsabilidad social universitaria RSU.  </v>
      </c>
      <c r="AN122" s="20" t="str">
        <f t="shared" si="18"/>
        <v xml:space="preserve">P2 - Fortalecer la participación en las iniciativas locales y globales de la agenda 2030 para el desarrollo sostenible. </v>
      </c>
      <c r="AO122" s="20" t="str">
        <f t="shared" si="19"/>
        <v xml:space="preserve">Impacto sobre los grupos de interés y territorios beneficiados por los Proyectos de Responsabilidad Social Universitaria RSU </v>
      </c>
      <c r="AP122" s="20" t="str">
        <f t="shared" si="20"/>
        <v>N° de Informes de resultado de los proyectos de RSU</v>
      </c>
      <c r="AQ122" s="88">
        <f ca="1">IF(S122=Lists!$S$6,"CUMPLIMIENTO",IF($Q122=Lists!$R$3,TEXT(Y122,"00,00%")&amp;" / "&amp;TEXT(FORMULACIÓN!Y122,"00,00%"),IF(Y122=0,0,TEXT(Y122,"##.###")&amp;" / "&amp;TEXT(FORMULACIÓN!Y122,"##.###"))))</f>
        <v>0</v>
      </c>
      <c r="AR122" s="133">
        <f ca="1">VALUE(IFERROR(IF(S122=Lists!$S$6,SEGUIMIENTO!Y122,IF((Y122/FORMULACIÓN!Y122)&lt;&gt;0,Y122/FORMULACIÓN!Y122,0)),0))</f>
        <v>0</v>
      </c>
      <c r="AS122" s="89">
        <f t="shared" ca="1" si="23"/>
        <v>0</v>
      </c>
      <c r="AT122" s="89">
        <f t="shared" ca="1" si="24"/>
        <v>0</v>
      </c>
      <c r="AU122" s="89">
        <f t="shared" ca="1" si="25"/>
        <v>0</v>
      </c>
      <c r="AV122" s="20" t="str">
        <f t="shared" si="26"/>
        <v xml:space="preserve">LOGROS
LÍMITES
OBSERVACIÓN
ACCIONES DE FORTALECIMIENTO
</v>
      </c>
      <c r="AW122" s="139"/>
      <c r="CG122" s="140"/>
    </row>
    <row r="123" spans="1:85" s="135" customFormat="1" ht="67.5" hidden="1" customHeight="1">
      <c r="A123" s="20">
        <f>IF(FORMULACIÓN!A123="","",FORMULACIÓN!A123)</f>
        <v>114</v>
      </c>
      <c r="B123" s="20">
        <f>IF(FORMULACIÓN!B123="","",FORMULACIÓN!B123)</f>
        <v>2026</v>
      </c>
      <c r="C123" s="20" t="str">
        <f>IF(FORMULACIÓN!C123="","",FORMULACIÓN!C123)</f>
        <v>L3 - Impacto regional, nacional e internacional desde la extensión y proyección social</v>
      </c>
      <c r="D123" s="20" t="str">
        <f>IF(FORMULACIÓN!D123="","",FORMULACIÓN!D123)</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23" s="20" t="str">
        <f>IF(FORMULACIÓN!E123="","",FORMULACIÓN!E123)</f>
        <v>8.  Promover la apropiación social del conocimiento en sectores sociales, culturales y empresariales que permitan la transferencia de experiencias y conocimientos.</v>
      </c>
      <c r="F123" s="20" t="str">
        <f>IF(FORMULACIÓN!F123="","",FORMULACIÓN!F123)</f>
        <v xml:space="preserve">M4 - Responsabilidad social universitaria RSU.  </v>
      </c>
      <c r="G123" s="20" t="str">
        <f>IF(FORMULACIÓN!G123="","",FORMULACIÓN!G123)</f>
        <v>Aumentar el número de atendidos por el Consultorio Jurídico y Centro de Conciliación</v>
      </c>
      <c r="H123" s="20" t="str">
        <f>IF(FORMULACIÓN!H123="","",FORMULACIÓN!H123)</f>
        <v xml:space="preserve">P3 - Posicionamiento del servicio social  de  asesoría  jurídica, representación  legal  y  litigio  estratégico del  consultorio  jurídico  y Centro de  Conciliación como solucionadores y mediadores de conflictos socio-jurídicos.  </v>
      </c>
      <c r="I123" s="88">
        <f>IF(FORMULACIÓN!I123="","",FORMULACIÓN!I123)</f>
        <v>0.01</v>
      </c>
      <c r="J123" s="20" t="str">
        <f>IF(FORMULACIÓN!J123="","",FORMULACIÓN!J123)</f>
        <v>Crear estrategias de atención oportunas por parte del Consultorio Jurídico y Centro de Conciliación</v>
      </c>
      <c r="K123" s="88">
        <f>IF(FORMULACIÓN!K123="","",FORMULACIÓN!K123)</f>
        <v>0.5</v>
      </c>
      <c r="L123" s="88" t="str">
        <f>IF(FORMULACIÓN!L123="","",FORMULACIÓN!L123)</f>
        <v>Director Consultorio Jurídico y Centro de Conciliación</v>
      </c>
      <c r="M123" s="210" t="str">
        <f>FORMULACIÓN!M123</f>
        <v>PA</v>
      </c>
      <c r="N123" s="20" t="str">
        <f>IF(FORMULACIÓN!O123="","",FORMULACIÓN!O123)</f>
        <v>Usuarios atendidos por el Consultorio Jurídico y Centro de Conciliación</v>
      </c>
      <c r="O123" s="20" t="str">
        <f>IF(FORMULACIÓN!P123="","",FORMULACIÓN!P123)</f>
        <v>N° de usuarios atendidos por el Consultorio Jurídico y Centro de Conciliación</v>
      </c>
      <c r="P123" s="20" t="str">
        <f>IF(FORMULACIÓN!Q123="","",FORMULACIÓN!Q123)</f>
        <v>Anual</v>
      </c>
      <c r="Q123" s="20" t="str">
        <f>IF(FORMULACIÓN!R123="","",FORMULACIÓN!R123)</f>
        <v>Unidad</v>
      </c>
      <c r="R123" s="20" t="str">
        <f>IF(FORMULACIÓN!S123="","",FORMULACIÓN!S123)</f>
        <v/>
      </c>
      <c r="S123" s="20" t="str">
        <f>IF(FORMULACIÓN!T123="","",FORMULACIÓN!T123)</f>
        <v>Nuevo gestionado durante la vigencia</v>
      </c>
      <c r="T123" s="179" t="str">
        <f ca="1">FORMULACIÓN!Y123</f>
        <v>1.580</v>
      </c>
      <c r="U123" s="20">
        <f>IF(FORMULACIÓN!U123="","",FORMULACIÓN!U123)</f>
        <v>1619</v>
      </c>
      <c r="V123" s="21">
        <v>572</v>
      </c>
      <c r="W123" s="21"/>
      <c r="X123" s="134">
        <f ca="1">IFERROR(IF($S123=Lists!$S$2,SUM(SEGUIMIENTO!U123:W123),IF(SEGUIMIENTO!$S123=Lists!$S$3,SUM(SEGUIMIENTO!V123:W123),IF(SEGUIMIENTO!$S123=Lists!$S$4,AVERAGE(SEGUIMIENTO!V123:W123),IF(SEGUIMIENTO!$S123=Lists!$S$5,OFFSET(U123,0,COUNTA(V123:W123)),IF(SEGUIMIENTO!$S123=Lists!$S$6,COUNTIF(V123:W123,"&lt;"&amp;FORMULACIÓN!Y123)/COUNT(SEGUIMIENTO!V123:W123),""))))),"")</f>
        <v>572</v>
      </c>
      <c r="Y123" s="176" t="str">
        <f ca="1">IF($Q123=Lists!$R$3,TEXT(SEGUIMIENTO!X123,"00,00%"),IF(SEGUIMIENTO!X123=0,0,TEXT(SEGUIMIENTO!X123,"##.###")))</f>
        <v>572</v>
      </c>
      <c r="Z123" s="179" t="str">
        <f>IF(FORMULACIÓN!N123="X",VLOOKUP(A123,Lists!$C$100:$D$1099,2,FALSE),"")</f>
        <v/>
      </c>
      <c r="AA123" s="181">
        <f>IF(FORMULACIÓN!N123="X",IF(VALUE(VLOOKUP(A123,Lists!$C$100:$D$1099,2,FALSE))&gt;=SEGUIMIENTO!X123,1,0),2)</f>
        <v>2</v>
      </c>
      <c r="AB123" s="150">
        <f>IFERROR(VALUE(LEFT(#REF!,1)),0)</f>
        <v>0</v>
      </c>
      <c r="AC123" s="149"/>
      <c r="AD123" s="129"/>
      <c r="AE123" s="129"/>
      <c r="AF123" s="129"/>
      <c r="AG123"/>
      <c r="AH123" s="141"/>
      <c r="AI123" s="255" t="str">
        <f t="shared" si="21"/>
        <v>Director Consultorio Jurídico y Centro de Conciliación</v>
      </c>
      <c r="AJ123" s="139" t="str">
        <f t="shared" si="15"/>
        <v>8.  Promover la apropiación social del conocimiento en sectores sociales, culturales y empresariales que permitan la transferencia de experiencias y conocimientos.</v>
      </c>
      <c r="AK123" s="139">
        <f t="shared" ca="1" si="22"/>
        <v>0</v>
      </c>
      <c r="AL123" s="139" t="str">
        <f t="shared" si="16"/>
        <v>L3 - Impacto regional, nacional e internacional desde la extensión y proyección social</v>
      </c>
      <c r="AM123" s="139" t="str">
        <f t="shared" si="17"/>
        <v xml:space="preserve">M4 - Responsabilidad social universitaria RSU.  </v>
      </c>
      <c r="AN123" s="20" t="str">
        <f t="shared" si="18"/>
        <v xml:space="preserve">P3 - Posicionamiento del servicio social  de  asesoría  jurídica, representación  legal  y  litigio  estratégico del  consultorio  jurídico  y Centro de  Conciliación como solucionadores y mediadores de conflictos socio-jurídicos.  </v>
      </c>
      <c r="AO123" s="20" t="str">
        <f t="shared" si="19"/>
        <v>Usuarios atendidos por el Consultorio Jurídico y Centro de Conciliación</v>
      </c>
      <c r="AP123" s="20" t="str">
        <f t="shared" si="20"/>
        <v>N° de usuarios atendidos por el Consultorio Jurídico y Centro de Conciliación</v>
      </c>
      <c r="AQ123" s="88" t="str">
        <f ca="1">IF(S123=Lists!$S$6,"CUMPLIMIENTO",IF($Q123=Lists!$R$3,TEXT(Y123,"00,00%")&amp;" / "&amp;TEXT(FORMULACIÓN!Y123,"00,00%"),IF(Y123=0,0,TEXT(Y123,"##.###")&amp;" / "&amp;TEXT(FORMULACIÓN!Y123,"##.###"))))</f>
        <v>572 / 1.580</v>
      </c>
      <c r="AR123" s="133">
        <f ca="1">VALUE(IFERROR(IF(S123=Lists!$S$6,SEGUIMIENTO!Y123,IF((Y123/FORMULACIÓN!Y123)&lt;&gt;0,Y123/FORMULACIÓN!Y123,0)),0))</f>
        <v>0.36202531645569619</v>
      </c>
      <c r="AS123" s="89">
        <f t="shared" ca="1" si="23"/>
        <v>0.18101265822784809</v>
      </c>
      <c r="AT123" s="89">
        <f t="shared" ca="1" si="24"/>
        <v>1.8101265822784811E-3</v>
      </c>
      <c r="AU123" s="89">
        <f t="shared" ca="1" si="25"/>
        <v>3.6202531645569626E-4</v>
      </c>
      <c r="AV123" s="20" t="str">
        <f t="shared" si="26"/>
        <v xml:space="preserve">LOGROS
LÍMITES
OBSERVACIÓN
ACCIONES DE FORTALECIMIENTO
</v>
      </c>
      <c r="AW123" s="139"/>
      <c r="CG123" s="140"/>
    </row>
    <row r="124" spans="1:85" s="135" customFormat="1" ht="67.5" hidden="1" customHeight="1">
      <c r="A124" s="20">
        <f>IF(FORMULACIÓN!A124="","",FORMULACIÓN!A124)</f>
        <v>115</v>
      </c>
      <c r="B124" s="20">
        <f>IF(FORMULACIÓN!B124="","",FORMULACIÓN!B124)</f>
        <v>2026</v>
      </c>
      <c r="C124" s="20" t="str">
        <f>IF(FORMULACIÓN!C124="","",FORMULACIÓN!C124)</f>
        <v>L3 - Impacto regional, nacional e internacional desde la extensión y proyección social</v>
      </c>
      <c r="D124" s="20" t="str">
        <f>IF(FORMULACIÓN!D124="","",FORMULACIÓN!D124)</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24" s="20" t="str">
        <f>IF(FORMULACIÓN!E124="","",FORMULACIÓN!E124)</f>
        <v>8.  Promover la apropiación social del conocimiento en sectores sociales, culturales y empresariales que permitan la transferencia de experiencias y conocimientos.</v>
      </c>
      <c r="F124" s="20" t="str">
        <f>IF(FORMULACIÓN!F124="","",FORMULACIÓN!F124)</f>
        <v xml:space="preserve">M4 - Responsabilidad social universitaria RSU.  </v>
      </c>
      <c r="G124" s="20" t="str">
        <f>IF(FORMULACIÓN!G124="","",FORMULACIÓN!G124)</f>
        <v>Presentar por el Consultorio Jurídico y Centro de Conciliación una acción constitucional</v>
      </c>
      <c r="H124" s="20" t="str">
        <f>IF(FORMULACIÓN!H124="","",FORMULACIÓN!H124)</f>
        <v xml:space="preserve">P3 - Posicionamiento del servicio social  de  asesoría  jurídica, representación  legal  y  litigio  estratégico del  consultorio  jurídico  y Centro de  Conciliación como solucionadores y mediadores de conflictos socio-jurídicos.  </v>
      </c>
      <c r="I124" s="88">
        <f>IF(FORMULACIÓN!I124="","",FORMULACIÓN!I124)</f>
        <v>0.01</v>
      </c>
      <c r="J124" s="20" t="str">
        <f>IF(FORMULACIÓN!J124="","",FORMULACIÓN!J124)</f>
        <v>Desarrollar las estrategias para lograr la presentación de forma oportuna las acciones constitucionales</v>
      </c>
      <c r="K124" s="88">
        <f>IF(FORMULACIÓN!K124="","",FORMULACIÓN!K124)</f>
        <v>0.5</v>
      </c>
      <c r="L124" s="88" t="str">
        <f>IF(FORMULACIÓN!L124="","",FORMULACIÓN!L124)</f>
        <v>Director Consultorio Jurídico y Centro de Conciliación</v>
      </c>
      <c r="M124" s="210" t="str">
        <f>FORMULACIÓN!M124</f>
        <v>PA</v>
      </c>
      <c r="N124" s="20" t="str">
        <f>IF(FORMULACIÓN!O124="","",FORMULACIÓN!O124)</f>
        <v>Acciones constitucionales presentadas</v>
      </c>
      <c r="O124" s="20" t="str">
        <f>IF(FORMULACIÓN!P124="","",FORMULACIÓN!P124)</f>
        <v xml:space="preserve">N° de acciones constitucionales presentadas </v>
      </c>
      <c r="P124" s="20" t="str">
        <f>IF(FORMULACIÓN!Q124="","",FORMULACIÓN!Q124)</f>
        <v>Anual</v>
      </c>
      <c r="Q124" s="20" t="str">
        <f>IF(FORMULACIÓN!R124="","",FORMULACIÓN!R124)</f>
        <v>Unidad</v>
      </c>
      <c r="R124" s="20" t="str">
        <f>IF(FORMULACIÓN!S124="","",FORMULACIÓN!S124)</f>
        <v/>
      </c>
      <c r="S124" s="20" t="str">
        <f>IF(FORMULACIÓN!T124="","",FORMULACIÓN!T124)</f>
        <v>Nuevo gestionado durante la vigencia</v>
      </c>
      <c r="T124" s="179" t="str">
        <f ca="1">FORMULACIÓN!Y124</f>
        <v>27</v>
      </c>
      <c r="U124" s="20">
        <f>IF(FORMULACIÓN!U124="","",FORMULACIÓN!U124)</f>
        <v>33</v>
      </c>
      <c r="V124" s="21">
        <v>37</v>
      </c>
      <c r="W124" s="21"/>
      <c r="X124" s="21">
        <f ca="1">IFERROR(IF($S124=Lists!$S$2,SUM(SEGUIMIENTO!U124:W124),IF(SEGUIMIENTO!$S124=Lists!$S$3,SUM(SEGUIMIENTO!V124:W124),IF(SEGUIMIENTO!$S124=Lists!$S$4,AVERAGE(SEGUIMIENTO!V124:W124),IF(SEGUIMIENTO!$S124=Lists!$S$5,OFFSET(U124,0,COUNTA(V124:W124)),IF(SEGUIMIENTO!$S124=Lists!$S$6,COUNTIF(V124:W124,"&lt;"&amp;FORMULACIÓN!Y124)/COUNT(SEGUIMIENTO!V124:W124),""))))),"")</f>
        <v>37</v>
      </c>
      <c r="Y124" s="176" t="str">
        <f ca="1">IF($Q124=Lists!$R$3,TEXT(SEGUIMIENTO!X124,"00,00%"),IF(SEGUIMIENTO!X124=0,0,TEXT(SEGUIMIENTO!X124,"##.###")))</f>
        <v>37</v>
      </c>
      <c r="Z124" s="179" t="str">
        <f>IF(FORMULACIÓN!N124="X",VLOOKUP(A124,Lists!$C$100:$D$1099,2,FALSE),"")</f>
        <v/>
      </c>
      <c r="AA124" s="181">
        <f>IF(FORMULACIÓN!N124="X",IF(VALUE(VLOOKUP(A124,Lists!$C$100:$D$1099,2,FALSE))&gt;=SEGUIMIENTO!X124,1,0),2)</f>
        <v>2</v>
      </c>
      <c r="AB124" s="150">
        <f>IFERROR(VALUE(LEFT(#REF!,1)),0)</f>
        <v>0</v>
      </c>
      <c r="AC124" s="149"/>
      <c r="AD124" s="129"/>
      <c r="AE124" s="129"/>
      <c r="AF124" s="129"/>
      <c r="AG124"/>
      <c r="AH124" s="139"/>
      <c r="AI124" s="255" t="str">
        <f t="shared" si="21"/>
        <v>Director Consultorio Jurídico y Centro de Conciliación</v>
      </c>
      <c r="AJ124" s="139" t="str">
        <f t="shared" si="15"/>
        <v>8.  Promover la apropiación social del conocimiento en sectores sociales, culturales y empresariales que permitan la transferencia de experiencias y conocimientos.</v>
      </c>
      <c r="AK124" s="139">
        <f t="shared" ca="1" si="22"/>
        <v>1</v>
      </c>
      <c r="AL124" s="139" t="str">
        <f t="shared" si="16"/>
        <v>L3 - Impacto regional, nacional e internacional desde la extensión y proyección social</v>
      </c>
      <c r="AM124" s="139" t="str">
        <f t="shared" si="17"/>
        <v xml:space="preserve">M4 - Responsabilidad social universitaria RSU.  </v>
      </c>
      <c r="AN124" s="20" t="str">
        <f t="shared" si="18"/>
        <v xml:space="preserve">P3 - Posicionamiento del servicio social  de  asesoría  jurídica, representación  legal  y  litigio  estratégico del  consultorio  jurídico  y Centro de  Conciliación como solucionadores y mediadores de conflictos socio-jurídicos.  </v>
      </c>
      <c r="AO124" s="20" t="str">
        <f t="shared" si="19"/>
        <v>Acciones constitucionales presentadas</v>
      </c>
      <c r="AP124" s="20" t="str">
        <f t="shared" si="20"/>
        <v xml:space="preserve">N° de acciones constitucionales presentadas </v>
      </c>
      <c r="AQ124" s="88" t="str">
        <f ca="1">IF(S124=Lists!$S$6,"CUMPLIMIENTO",IF($Q124=Lists!$R$3,TEXT(Y124,"00,00%")&amp;" / "&amp;TEXT(FORMULACIÓN!Y124,"00,00%"),IF(Y124=0,0,TEXT(Y124,"##.###")&amp;" / "&amp;TEXT(FORMULACIÓN!Y124,"##.###"))))</f>
        <v>37 / 27</v>
      </c>
      <c r="AR124" s="133">
        <f ca="1">VALUE(IFERROR(IF(S124=Lists!$S$6,SEGUIMIENTO!Y124,IF((Y124/FORMULACIÓN!Y124)&lt;&gt;0,Y124/FORMULACIÓN!Y124,0)),0))</f>
        <v>1.3703703703703705</v>
      </c>
      <c r="AS124" s="89">
        <f t="shared" ca="1" si="23"/>
        <v>0.5</v>
      </c>
      <c r="AT124" s="89">
        <f t="shared" ca="1" si="24"/>
        <v>5.0000000000000001E-3</v>
      </c>
      <c r="AU124" s="89">
        <f t="shared" ca="1" si="25"/>
        <v>1E-3</v>
      </c>
      <c r="AV124" s="20" t="str">
        <f t="shared" si="26"/>
        <v xml:space="preserve">LOGROS
LÍMITES
OBSERVACIÓN
ACCIONES DE FORTALECIMIENTO
</v>
      </c>
      <c r="AW124" s="139"/>
      <c r="CG124" s="140"/>
    </row>
    <row r="125" spans="1:85" s="135" customFormat="1" ht="67.5" hidden="1" customHeight="1">
      <c r="A125" s="20">
        <f>IF(FORMULACIÓN!A125="","",FORMULACIÓN!A125)</f>
        <v>116</v>
      </c>
      <c r="B125" s="20">
        <f>IF(FORMULACIÓN!B125="","",FORMULACIÓN!B125)</f>
        <v>2026</v>
      </c>
      <c r="C125" s="20" t="str">
        <f>IF(FORMULACIÓN!C125="","",FORMULACIÓN!C125)</f>
        <v>L3 - Impacto regional, nacional e internacional desde la extensión y proyección social</v>
      </c>
      <c r="D125" s="20" t="str">
        <f>IF(FORMULACIÓN!D125="","",FORMULACIÓN!D125)</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E125" s="20" t="str">
        <f>IF(FORMULACIÓN!E125="","",FORMULACIÓN!E125)</f>
        <v>8.  Promover la apropiación social del conocimiento en sectores sociales, culturales y empresariales que permitan la transferencia de experiencias y conocimientos.</v>
      </c>
      <c r="F125" s="20" t="str">
        <f>IF(FORMULACIÓN!F125="","",FORMULACIÓN!F125)</f>
        <v xml:space="preserve">M4 - Responsabilidad social universitaria RSU.  </v>
      </c>
      <c r="G125" s="20" t="str">
        <f>IF(FORMULACIÓN!G125="","",FORMULACIÓN!G125)</f>
        <v xml:space="preserve">Conservar las piezas arqueológicas y paleontológicas referentes a la cultura de la región </v>
      </c>
      <c r="H125" s="20" t="str">
        <f>IF(FORMULACIÓN!H125="","",FORMULACIÓN!H125)</f>
        <v>P4 - Fortalecimiento de la función social de la universidad, en temas de memoria, identidad y patrimonio.</v>
      </c>
      <c r="I125" s="88">
        <f>IF(FORMULACIÓN!I125="","",FORMULACIÓN!I125)</f>
        <v>0.01</v>
      </c>
      <c r="J125" s="20" t="str">
        <f>IF(FORMULACIÓN!J125="","",FORMULACIÓN!J125)</f>
        <v xml:space="preserve">Garantizar la conservación de las piezas arqueológicas paleontológicas </v>
      </c>
      <c r="K125" s="88">
        <f>IF(FORMULACIÓN!K125="","",FORMULACIÓN!K125)</f>
        <v>1</v>
      </c>
      <c r="L125" s="88" t="str">
        <f>IF(FORMULACIÓN!L125="","",FORMULACIÓN!L125)</f>
        <v>Director del Museo de Antropología</v>
      </c>
      <c r="M125" s="210" t="str">
        <f>FORMULACIÓN!M125</f>
        <v>PA</v>
      </c>
      <c r="N125" s="20" t="str">
        <f>IF(FORMULACIÓN!O125="","",FORMULACIÓN!O125)</f>
        <v xml:space="preserve">Piezas arqueológicas y paleontológicas conservadas </v>
      </c>
      <c r="O125" s="20" t="str">
        <f>IF(FORMULACIÓN!P125="","",FORMULACIÓN!P125)</f>
        <v xml:space="preserve">N° de piezas arqueológicas y paleontológicas conservadas </v>
      </c>
      <c r="P125" s="20" t="str">
        <f>IF(FORMULACIÓN!Q125="","",FORMULACIÓN!Q125)</f>
        <v>Anual</v>
      </c>
      <c r="Q125" s="20" t="str">
        <f>IF(FORMULACIÓN!R125="","",FORMULACIÓN!R125)</f>
        <v>Unidad</v>
      </c>
      <c r="R125" s="20" t="str">
        <f>IF(FORMULACIÓN!S125="","",FORMULACIÓN!S125)</f>
        <v>Corresponden a piezas nuevas</v>
      </c>
      <c r="S125" s="20" t="str">
        <f>IF(FORMULACIÓN!T125="","",FORMULACIÓN!T125)</f>
        <v>Nuevo gestionado durante la vigencia</v>
      </c>
      <c r="T125" s="179" t="str">
        <f ca="1">FORMULACIÓN!Y125</f>
        <v>120</v>
      </c>
      <c r="U125" s="20">
        <f>IF(FORMULACIÓN!U125="","",FORMULACIÓN!U125)</f>
        <v>120</v>
      </c>
      <c r="V125" s="21">
        <v>57</v>
      </c>
      <c r="W125" s="21"/>
      <c r="X125" s="21">
        <f ca="1">IFERROR(IF($S125=Lists!$S$2,SUM(SEGUIMIENTO!U125:W125),IF(SEGUIMIENTO!$S125=Lists!$S$3,SUM(SEGUIMIENTO!V125:W125),IF(SEGUIMIENTO!$S125=Lists!$S$4,AVERAGE(SEGUIMIENTO!V125:W125),IF(SEGUIMIENTO!$S125=Lists!$S$5,OFFSET(U125,0,COUNTA(V125:W125)),IF(SEGUIMIENTO!$S125=Lists!$S$6,COUNTIF(V125:W125,"&lt;"&amp;FORMULACIÓN!Y125)/COUNT(SEGUIMIENTO!V125:W125),""))))),"")</f>
        <v>57</v>
      </c>
      <c r="Y125" s="176" t="str">
        <f ca="1">IF($Q125=Lists!$R$3,TEXT(SEGUIMIENTO!X125,"00,00%"),IF(SEGUIMIENTO!X125=0,0,TEXT(SEGUIMIENTO!X125,"##.###")))</f>
        <v>57</v>
      </c>
      <c r="Z125" s="179" t="str">
        <f>IF(FORMULACIÓN!N125="X",VLOOKUP(A125,Lists!$C$100:$D$1099,2,FALSE),"")</f>
        <v/>
      </c>
      <c r="AA125" s="181">
        <f>IF(FORMULACIÓN!N125="X",IF(VALUE(VLOOKUP(A125,Lists!$C$100:$D$1099,2,FALSE))&gt;=SEGUIMIENTO!X125,1,0),2)</f>
        <v>2</v>
      </c>
      <c r="AB125" s="150">
        <f>IFERROR(VALUE(LEFT(#REF!,1)),0)</f>
        <v>0</v>
      </c>
      <c r="AC125" s="149"/>
      <c r="AD125" s="129"/>
      <c r="AE125" s="129"/>
      <c r="AF125" s="129"/>
      <c r="AG125"/>
      <c r="AH125" s="139"/>
      <c r="AI125" s="255" t="str">
        <f t="shared" si="21"/>
        <v>Director del Museo de Antropología</v>
      </c>
      <c r="AJ125" s="139" t="str">
        <f t="shared" si="15"/>
        <v>8.  Promover la apropiación social del conocimiento en sectores sociales, culturales y empresariales que permitan la transferencia de experiencias y conocimientos.</v>
      </c>
      <c r="AK125" s="139">
        <f t="shared" ca="1" si="22"/>
        <v>0</v>
      </c>
      <c r="AL125" s="139" t="str">
        <f t="shared" si="16"/>
        <v>L3 - Impacto regional, nacional e internacional desde la extensión y proyección social</v>
      </c>
      <c r="AM125" s="139" t="str">
        <f t="shared" si="17"/>
        <v xml:space="preserve">M4 - Responsabilidad social universitaria RSU.  </v>
      </c>
      <c r="AN125" s="20" t="str">
        <f t="shared" si="18"/>
        <v>P4 - Fortalecimiento de la función social de la universidad, en temas de memoria, identidad y patrimonio.</v>
      </c>
      <c r="AO125" s="20" t="str">
        <f t="shared" si="19"/>
        <v xml:space="preserve">Piezas arqueológicas y paleontológicas conservadas </v>
      </c>
      <c r="AP125" s="20" t="str">
        <f t="shared" si="20"/>
        <v xml:space="preserve">N° de piezas arqueológicas y paleontológicas conservadas </v>
      </c>
      <c r="AQ125" s="88" t="str">
        <f ca="1">IF(S125=Lists!$S$6,"CUMPLIMIENTO",IF($Q125=Lists!$R$3,TEXT(Y125,"00,00%")&amp;" / "&amp;TEXT(FORMULACIÓN!Y125,"00,00%"),IF(Y125=0,0,TEXT(Y125,"##.###")&amp;" / "&amp;TEXT(FORMULACIÓN!Y125,"##.###"))))</f>
        <v>57 / 120</v>
      </c>
      <c r="AR125" s="133">
        <f ca="1">VALUE(IFERROR(IF(S125=Lists!$S$6,SEGUIMIENTO!Y125,IF((Y125/FORMULACIÓN!Y125)&lt;&gt;0,Y125/FORMULACIÓN!Y125,0)),0))</f>
        <v>0.47499999999999998</v>
      </c>
      <c r="AS125" s="89">
        <f t="shared" ca="1" si="23"/>
        <v>0.47499999999999998</v>
      </c>
      <c r="AT125" s="89">
        <f t="shared" ca="1" si="24"/>
        <v>4.7499999999999999E-3</v>
      </c>
      <c r="AU125" s="89">
        <f t="shared" ca="1" si="25"/>
        <v>9.5E-4</v>
      </c>
      <c r="AV125" s="20" t="str">
        <f t="shared" si="26"/>
        <v xml:space="preserve">LOGROS
LÍMITES
OBSERVACIÓN
ACCIONES DE FORTALECIMIENTO
</v>
      </c>
      <c r="AW125" s="139"/>
      <c r="CG125" s="140"/>
    </row>
    <row r="126" spans="1:85" s="135" customFormat="1" ht="67.5" hidden="1" customHeight="1">
      <c r="A126" s="20">
        <f>IF(FORMULACIÓN!A126="","",FORMULACIÓN!A126)</f>
        <v>117</v>
      </c>
      <c r="B126" s="20">
        <f>IF(FORMULACIÓN!B126="","",FORMULACIÓN!B126)</f>
        <v>2026</v>
      </c>
      <c r="C126" s="20" t="str">
        <f>IF(FORMULACIÓN!C126="","",FORMULACIÓN!C126)</f>
        <v>L4 - Bienestar Universitario, Salud mental positiva, Inclusión y Democracia.</v>
      </c>
      <c r="D126" s="20" t="str">
        <f>IF(FORMULACIÓN!D126="","",FORMULACIÓN!D126)</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26" s="20" t="str">
        <f>IF(FORMULACIÓN!E126="","",FORMULACIÓN!E126)</f>
        <v>1. Ampliar las capacidades institucionales para el mejoramiento de la cobertura de los programas de bienestar y fortalecer los factores protectores de la permanencia y graduación estudiantil.</v>
      </c>
      <c r="F126" s="20" t="str">
        <f>IF(FORMULACIÓN!F126="","",FORMULACIÓN!F126)</f>
        <v>M1 - Fortalecimiento para la permanencia y graduación oportuna</v>
      </c>
      <c r="G126" s="20" t="str">
        <f>IF(FORMULACIÓN!G126="","",FORMULACIÓN!G126)</f>
        <v>Establecer informes de evaluación para controlar el impacto de las estrategias de permanencia y graduación que permita fortalecer el proceso formativo.</v>
      </c>
      <c r="H126" s="20" t="str">
        <f>IF(FORMULACIÓN!H126="","",FORMULACIÓN!H126)</f>
        <v>P1 - Promoción al acceso, permanencia y graduación estudiantil</v>
      </c>
      <c r="I126" s="88">
        <f>IF(FORMULACIÓN!I126="","",FORMULACIÓN!I126)</f>
        <v>0.2</v>
      </c>
      <c r="J126" s="20" t="str">
        <f>IF(FORMULACIÓN!J126="","",FORMULACIÓN!J126)</f>
        <v>Revisar y diseñar un modelo de evaluación en relación al impacto de las estrategias de permanencia y graduación.</v>
      </c>
      <c r="K126" s="88">
        <f>IF(FORMULACIÓN!K126="","",FORMULACIÓN!K126)</f>
        <v>0.15</v>
      </c>
      <c r="L126" s="88" t="str">
        <f>IF(FORMULACIÓN!L126="","",FORMULACIÓN!L126)</f>
        <v xml:space="preserve">Jefe Departamento de Desarrollo Humano </v>
      </c>
      <c r="M126" s="210" t="str">
        <f>FORMULACIÓN!M126</f>
        <v>PDI</v>
      </c>
      <c r="N126" s="20" t="str">
        <f>IF(FORMULACIÓN!O126="","",FORMULACIÓN!O126)</f>
        <v xml:space="preserve">Sistema de evaluación del impacto de las estrategias de permanencia y graduación estudiantil </v>
      </c>
      <c r="O126" s="20" t="str">
        <f>IF(FORMULACIÓN!P126="","",FORMULACIÓN!P126)</f>
        <v>Documento de evaluación periódica en relación con el impacto de las estrategias de permanencia y graduación estudiantil por trienio</v>
      </c>
      <c r="P126" s="20" t="str">
        <f>IF(FORMULACIÓN!Q126="","",FORMULACIÓN!Q126)</f>
        <v>Anual</v>
      </c>
      <c r="Q126" s="20" t="str">
        <f>IF(FORMULACIÓN!R126="","",FORMULACIÓN!R126)</f>
        <v>Unidad</v>
      </c>
      <c r="R126" s="20" t="str">
        <f>IF(FORMULACIÓN!S126="","",FORMULACIÓN!S126)</f>
        <v/>
      </c>
      <c r="S126" s="20" t="str">
        <f>IF(FORMULACIÓN!T126="","",FORMULACIÓN!T126)</f>
        <v>Nuevo gestionado durante la vigencia</v>
      </c>
      <c r="T126" s="267" t="str">
        <f ca="1">FORMULACIÓN!Y126</f>
        <v>1</v>
      </c>
      <c r="U126" s="279">
        <f>IF(FORMULACIÓN!U126="","",FORMULACIÓN!U126)</f>
        <v>1</v>
      </c>
      <c r="V126" s="21">
        <v>1</v>
      </c>
      <c r="W126" s="126"/>
      <c r="X126" s="21">
        <f ca="1">IFERROR(IF($S126=Lists!$S$2,SUM(SEGUIMIENTO!U126:W126),IF(SEGUIMIENTO!$S126=Lists!$S$3,SUM(SEGUIMIENTO!V126:W126),IF(SEGUIMIENTO!$S126=Lists!$S$4,AVERAGE(SEGUIMIENTO!V126:W126),IF(SEGUIMIENTO!$S126=Lists!$S$5,OFFSET(U126,0,COUNTA(V126:W126)),IF(SEGUIMIENTO!$S126=Lists!$S$6,COUNTIF(V126:W126,"&lt;"&amp;FORMULACIÓN!Y126)/COUNT(SEGUIMIENTO!V126:W126),""))))),"")</f>
        <v>1</v>
      </c>
      <c r="Y126" s="176" t="str">
        <f ca="1">IF($Q126=Lists!$R$3,TEXT(SEGUIMIENTO!X126,"00,00%"),IF(SEGUIMIENTO!X126=0,0,TEXT(SEGUIMIENTO!X126,"##.###")))</f>
        <v>1</v>
      </c>
      <c r="Z126" s="179" t="str">
        <f>IF(FORMULACIÓN!N126="X",VLOOKUP(A126,Lists!$C$100:$D$1099,2,FALSE),"")</f>
        <v/>
      </c>
      <c r="AA126" s="181">
        <f>IF(FORMULACIÓN!N126="X",IF(VALUE(VLOOKUP(A126,Lists!$C$100:$D$1099,2,FALSE))&gt;=SEGUIMIENTO!X126,1,0),2)</f>
        <v>2</v>
      </c>
      <c r="AB126" s="150">
        <f>IFERROR(VALUE(LEFT(#REF!,1)),0)</f>
        <v>0</v>
      </c>
      <c r="AC126" s="149" t="s">
        <v>1640</v>
      </c>
      <c r="AD126" s="129"/>
      <c r="AE126" s="129"/>
      <c r="AF126" s="129"/>
      <c r="AG126"/>
      <c r="AH126" s="139"/>
      <c r="AI126" s="255" t="str">
        <f t="shared" si="21"/>
        <v xml:space="preserve">Jefe Departamento de Desarrollo Humano </v>
      </c>
      <c r="AJ126" s="139" t="str">
        <f t="shared" si="15"/>
        <v>1. Ampliar las capacidades institucionales para el mejoramiento de la cobertura de los programas de bienestar y fortalecer los factores protectores de la permanencia y graduación estudiantil.</v>
      </c>
      <c r="AK126" s="139">
        <f t="shared" ca="1" si="22"/>
        <v>1</v>
      </c>
      <c r="AL126" s="139" t="str">
        <f t="shared" si="16"/>
        <v>L4 - Bienestar Universitario, Salud mental positiva, Inclusión y Democracia.</v>
      </c>
      <c r="AM126" s="139" t="str">
        <f t="shared" si="17"/>
        <v>M1 - Fortalecimiento para la permanencia y graduación oportuna</v>
      </c>
      <c r="AN126" s="20" t="str">
        <f t="shared" si="18"/>
        <v>P1 - Promoción al acceso, permanencia y graduación estudiantil</v>
      </c>
      <c r="AO126" s="20" t="str">
        <f t="shared" si="19"/>
        <v xml:space="preserve">Sistema de evaluación del impacto de las estrategias de permanencia y graduación estudiantil </v>
      </c>
      <c r="AP126" s="20" t="str">
        <f t="shared" si="20"/>
        <v>Documento de evaluación periódica en relación con el impacto de las estrategias de permanencia y graduación estudiantil por trienio</v>
      </c>
      <c r="AQ126" s="88" t="str">
        <f ca="1">IF(S126=Lists!$S$6,"CUMPLIMIENTO",IF($Q126=Lists!$R$3,TEXT(Y126,"00,00%")&amp;" / "&amp;TEXT(FORMULACIÓN!Y126,"00,00%"),IF(Y126=0,0,TEXT(Y126,"##.###")&amp;" / "&amp;TEXT(FORMULACIÓN!Y126,"##.###"))))</f>
        <v>1 / 1</v>
      </c>
      <c r="AR126" s="133">
        <f ca="1">VALUE(IFERROR(IF(S126=Lists!$S$6,SEGUIMIENTO!Y126,IF((Y126/FORMULACIÓN!Y126)&lt;&gt;0,Y126/FORMULACIÓN!Y126,0)),0))</f>
        <v>1</v>
      </c>
      <c r="AS126" s="89">
        <f t="shared" ca="1" si="23"/>
        <v>0.15</v>
      </c>
      <c r="AT126" s="89">
        <f t="shared" ca="1" si="24"/>
        <v>0.03</v>
      </c>
      <c r="AU126" s="89">
        <f t="shared" ca="1" si="25"/>
        <v>6.0000000000000001E-3</v>
      </c>
      <c r="AV126" s="20" t="str">
        <f t="shared" si="26"/>
        <v xml:space="preserve">LOGROS
Se cuenta con un documento de informe de evaluación de impacto de las estrategias del Programa de Apoyo a la permanencia y Graduación estudiantil, el cual fue el resultado del análisis realizado a la Base de datos de atendidos por el programa en 2024-2, comparado con la base de estudiantes considerados desertores de 2025-2, teniendo en cuenta que de acuerdo al MEN, un estudiante es considerado desertor de un programa si permanece por dos periodos seguidos o más sin matrícula y no se reporta como graduado o suspendido por temas disciplinarios.                                                                                                                                                                                                                                                                                                                                                                                                                                                                                                         - Mediante este análisis se evidencia que del total de estudiantes atendidos por las estrategias de permanencia el 9,65% ha desertado, de acuerdo a los datos de deserción interna. Sin tener en cuenta que hay estudiantes que pueden estar como desertores, por su situación de grado; es decir que pueden estar como desertores, pero en realidad estan pendientes de grado.
LÍMITES
OBSERVACIÓN
ACCIONES DE FORTALECIMIENTO
</v>
      </c>
      <c r="AW126" s="139"/>
      <c r="CG126" s="140"/>
    </row>
    <row r="127" spans="1:85" s="135" customFormat="1" ht="67.5" hidden="1" customHeight="1">
      <c r="A127" s="20">
        <f>IF(FORMULACIÓN!A127="","",FORMULACIÓN!A127)</f>
        <v>118</v>
      </c>
      <c r="B127" s="20">
        <f>IF(FORMULACIÓN!B127="","",FORMULACIÓN!B127)</f>
        <v>2026</v>
      </c>
      <c r="C127" s="20" t="str">
        <f>IF(FORMULACIÓN!C127="","",FORMULACIÓN!C127)</f>
        <v>L4 - Bienestar Universitario, Salud mental positiva, Inclusión y Democracia.</v>
      </c>
      <c r="D127" s="20" t="str">
        <f>IF(FORMULACIÓN!D127="","",FORMULACIÓN!D127)</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27" s="20" t="str">
        <f>IF(FORMULACIÓN!E127="","",FORMULACIÓN!E127)</f>
        <v>2. Fortalecer las competencias del ser en concordancia con las necesidades de la comunidad universitaria enmarcadas en las habilidades y destrezas para un ser integral</v>
      </c>
      <c r="F127" s="20" t="str">
        <f>IF(FORMULACIÓN!F127="","",FORMULACIÓN!F127)</f>
        <v>M1 - Fortalecimiento para la permanencia y graduación oportuna</v>
      </c>
      <c r="G127" s="20" t="str">
        <f>IF(FORMULACIÓN!G127="","",FORMULACIÓN!G127)</f>
        <v>Aumentar el índice de permanencia y oportuna graduación estudiantil basado en el acompañamiento institucional, psicosocial, académico y socioeconómico en cada etapa del  proyecto de vida universitario del estudiante.</v>
      </c>
      <c r="H127" s="20" t="str">
        <f>IF(FORMULACIÓN!H127="","",FORMULACIÓN!H127)</f>
        <v>P1 - Promoción al acceso, permanencia y graduación estudiantil</v>
      </c>
      <c r="I127" s="88">
        <f>IF(FORMULACIÓN!I127="","",FORMULACIÓN!I127)</f>
        <v>0.2</v>
      </c>
      <c r="J127" s="20" t="str">
        <f>IF(FORMULACIÓN!J127="","",FORMULACIÓN!J127)</f>
        <v>Desarrollar las estrategias de apoyo a la permanencia y graduación oportuna en articulación con las actividades académicas.</v>
      </c>
      <c r="K127" s="88">
        <f>IF(FORMULACIÓN!K127="","",FORMULACIÓN!K127)</f>
        <v>0.15</v>
      </c>
      <c r="L127" s="88" t="str">
        <f>IF(FORMULACIÓN!L127="","",FORMULACIÓN!L127)</f>
        <v xml:space="preserve">Jefe Departamento de Desarrollo Humano </v>
      </c>
      <c r="M127" s="210" t="str">
        <f>FORMULACIÓN!M127</f>
        <v>PDI</v>
      </c>
      <c r="N127" s="20" t="str">
        <f>IF(FORMULACIÓN!O127="","",FORMULACIÓN!O127)</f>
        <v>Tasa de deserción anual</v>
      </c>
      <c r="O127" s="20" t="str">
        <f>IF(FORMULACIÓN!P127="","",FORMULACIÓN!P127)</f>
        <v>(Desertores en Período (t) / Matriculados en Período (t-2)) x 100%</v>
      </c>
      <c r="P127" s="20" t="str">
        <f>IF(FORMULACIÓN!Q127="","",FORMULACIÓN!Q127)</f>
        <v>Semestral</v>
      </c>
      <c r="Q127" s="20" t="str">
        <f>IF(FORMULACIÓN!R127="","",FORMULACIÓN!R127)</f>
        <v>Porcentaje</v>
      </c>
      <c r="R127" s="20" t="str">
        <f>IF(FORMULACIÓN!S127="","",FORMULACIÓN!S127)</f>
        <v>En la medición de Plan de acción se utiliza la medición interna, mientras que en el Plan de Desarrollo SPADIES</v>
      </c>
      <c r="S127" s="20" t="str">
        <f>IF(FORMULACIÓN!T127="","",FORMULACIÓN!T127)</f>
        <v>Límite</v>
      </c>
      <c r="T127" s="179" t="str">
        <f ca="1">FORMULACIÓN!Y127</f>
        <v>09,00%</v>
      </c>
      <c r="U127" s="293">
        <f>IF(FORMULACIÓN!U127="","",FORMULACIÓN!U127)</f>
        <v>8.3000000000000004E-2</v>
      </c>
      <c r="V127" s="266">
        <v>0.08</v>
      </c>
      <c r="W127" s="21"/>
      <c r="X127" s="21">
        <f ca="1">IFERROR(IF($S127=Lists!$S$2,SUM(SEGUIMIENTO!U127:W127),IF(SEGUIMIENTO!$S127=Lists!$S$3,SUM(SEGUIMIENTO!V127:W127),IF(SEGUIMIENTO!$S127=Lists!$S$4,AVERAGE(SEGUIMIENTO!V127:W127),IF(SEGUIMIENTO!$S127=Lists!$S$5,OFFSET(U127,0,COUNTA(V127:W127)),IF(SEGUIMIENTO!$S127=Lists!$S$6,COUNTIF(V127:W127,"&lt;"&amp;FORMULACIÓN!Y127)/COUNT(SEGUIMIENTO!V127:W127),""))))),"")</f>
        <v>1</v>
      </c>
      <c r="Y127" s="176" t="str">
        <f ca="1">IF($Q127=Lists!$R$3,TEXT(SEGUIMIENTO!X127,"00,00%"),IF(SEGUIMIENTO!X127=0,0,TEXT(SEGUIMIENTO!X127,"##.###")))</f>
        <v>100,00%</v>
      </c>
      <c r="Z127" s="179" t="str">
        <f>IF(FORMULACIÓN!N127="X",VLOOKUP(A127,Lists!$C$100:$D$1099,2,FALSE),"")</f>
        <v/>
      </c>
      <c r="AA127" s="181">
        <f>IF(FORMULACIÓN!N127="X",IF(VALUE(VLOOKUP(A127,Lists!$C$100:$D$1099,2,FALSE))&gt;=SEGUIMIENTO!X127,1,0),2)</f>
        <v>2</v>
      </c>
      <c r="AB127" s="150">
        <f>IFERROR(VALUE(LEFT(#REF!,1)),0)</f>
        <v>0</v>
      </c>
      <c r="AC127" s="149" t="s">
        <v>1641</v>
      </c>
      <c r="AD127" s="129"/>
      <c r="AE127" s="129"/>
      <c r="AF127" s="129"/>
      <c r="AG127"/>
      <c r="AH127" s="139"/>
      <c r="AI127" s="255" t="str">
        <f t="shared" si="21"/>
        <v xml:space="preserve">Jefe Departamento de Desarrollo Humano </v>
      </c>
      <c r="AJ127" s="139" t="str">
        <f t="shared" si="15"/>
        <v>2. Fortalecer las competencias del ser en concordancia con las necesidades de la comunidad universitaria enmarcadas en las habilidades y destrezas para un ser integral</v>
      </c>
      <c r="AK127" s="139">
        <f t="shared" ca="1" si="22"/>
        <v>1</v>
      </c>
      <c r="AL127" s="139" t="str">
        <f t="shared" si="16"/>
        <v>L4 - Bienestar Universitario, Salud mental positiva, Inclusión y Democracia.</v>
      </c>
      <c r="AM127" s="139" t="str">
        <f t="shared" si="17"/>
        <v>M1 - Fortalecimiento para la permanencia y graduación oportuna</v>
      </c>
      <c r="AN127" s="20" t="str">
        <f t="shared" si="18"/>
        <v>P1 - Promoción al acceso, permanencia y graduación estudiantil</v>
      </c>
      <c r="AO127" s="20" t="str">
        <f t="shared" si="19"/>
        <v>Tasa de deserción anual</v>
      </c>
      <c r="AP127" s="20" t="str">
        <f t="shared" si="20"/>
        <v>(Desertores en Período (t) / Matriculados en Período (t-2)) x 100%</v>
      </c>
      <c r="AQ127" s="88" t="str">
        <f>IF(S127=Lists!$S$6,"CUMPLIMIENTO",IF($Q127=Lists!$R$3,TEXT(Y127,"00,00%")&amp;" / "&amp;TEXT(FORMULACIÓN!Y127,"00,00%"),IF(Y127=0,0,TEXT(Y127,"##.###")&amp;" / "&amp;TEXT(FORMULACIÓN!Y127,"##.###"))))</f>
        <v>CUMPLIMIENTO</v>
      </c>
      <c r="AR127" s="133">
        <f ca="1">VALUE(IFERROR(IF(S127=Lists!$S$6,SEGUIMIENTO!Y127,IF((Y127/FORMULACIÓN!Y127)&lt;&gt;0,Y127/FORMULACIÓN!Y127,0)),0))</f>
        <v>1</v>
      </c>
      <c r="AS127" s="89">
        <f t="shared" ca="1" si="23"/>
        <v>0.15</v>
      </c>
      <c r="AT127" s="89">
        <f t="shared" ca="1" si="24"/>
        <v>0.03</v>
      </c>
      <c r="AU127" s="89">
        <f t="shared" ca="1" si="25"/>
        <v>6.0000000000000001E-3</v>
      </c>
      <c r="AV127" s="20" t="str">
        <f t="shared" si="26"/>
        <v xml:space="preserve">LOGROS
De acuerdo al Sistema SPADIES, el último reporte de la tasa de deserción anual es a corte 2024-2, el cual es de 8.64%, cifra que es inferior al promedio nacional que es de 12.29%. 
En relación a la estimación interna, la Deserción Anual a corte 2026-1 es 8%
LÍMITES
OBSERVACIÓN
ACCIONES DE FORTALECIMIENTO
</v>
      </c>
      <c r="AW127" s="139"/>
      <c r="CG127" s="140"/>
    </row>
    <row r="128" spans="1:85" s="135" customFormat="1" ht="67.5" hidden="1" customHeight="1">
      <c r="A128" s="20">
        <f>IF(FORMULACIÓN!A128="","",FORMULACIÓN!A128)</f>
        <v>119</v>
      </c>
      <c r="B128" s="20">
        <f>IF(FORMULACIÓN!B128="","",FORMULACIÓN!B128)</f>
        <v>2026</v>
      </c>
      <c r="C128" s="20" t="str">
        <f>IF(FORMULACIÓN!C128="","",FORMULACIÓN!C128)</f>
        <v>L4 - Bienestar Universitario, Salud mental positiva, Inclusión y Democracia.</v>
      </c>
      <c r="D128" s="20" t="str">
        <f>IF(FORMULACIÓN!D128="","",FORMULACIÓN!D128)</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28" s="20" t="str">
        <f>IF(FORMULACIÓN!E128="","",FORMULACIÓN!E128)</f>
        <v>1. Ampliar las capacidades institucionales para el mejoramiento de la cobertura de los programas de bienestar y fortalecer los factores protectores de la permanencia y graduación estudiantil.</v>
      </c>
      <c r="F128" s="20" t="str">
        <f>IF(FORMULACIÓN!F128="","",FORMULACIÓN!F128)</f>
        <v>M1 - Fortalecimiento para la permanencia y graduación oportuna</v>
      </c>
      <c r="G128" s="20" t="str">
        <f>IF(FORMULACIÓN!G128="","",FORMULACIÓN!G128)</f>
        <v>Diseñar e implementar la Política de Permanencia y Graduación estudiantil.</v>
      </c>
      <c r="H128" s="20" t="str">
        <f>IF(FORMULACIÓN!H128="","",FORMULACIÓN!H128)</f>
        <v>P1 - Promoción al acceso, permanencia y graduación estudiantil</v>
      </c>
      <c r="I128" s="88">
        <f>IF(FORMULACIÓN!I128="","",FORMULACIÓN!I128)</f>
        <v>0.2</v>
      </c>
      <c r="J128" s="20" t="str">
        <f>IF(FORMULACIÓN!J128="","",FORMULACIÓN!J128)</f>
        <v>Diseñar documento de metodología correspondiente a la Política de Permanencia y Graduación estudiantil</v>
      </c>
      <c r="K128" s="88">
        <f>IF(FORMULACIÓN!K128="","",FORMULACIÓN!K128)</f>
        <v>0.15</v>
      </c>
      <c r="L128" s="88" t="str">
        <f>IF(FORMULACIÓN!L128="","",FORMULACIÓN!L128)</f>
        <v xml:space="preserve">Jefe Departamento de Desarrollo Humano </v>
      </c>
      <c r="M128" s="210" t="str">
        <f>FORMULACIÓN!M128</f>
        <v>PDI</v>
      </c>
      <c r="N128" s="20" t="str">
        <f>IF(FORMULACIÓN!O128="","",FORMULACIÓN!O128)</f>
        <v>Diseño de metodología correspondiente  a la Política de Permanencia y Graduación estudiantil en la Universidad del Atlántico</v>
      </c>
      <c r="O128" s="20" t="str">
        <f>IF(FORMULACIÓN!P128="","",FORMULACIÓN!P128)</f>
        <v>Aprobación de la política</v>
      </c>
      <c r="P128" s="20" t="str">
        <f>IF(FORMULACIÓN!Q128="","",FORMULACIÓN!Q128)</f>
        <v>Semestral</v>
      </c>
      <c r="Q128" s="20" t="str">
        <f>IF(FORMULACIÓN!R128="","",FORMULACIÓN!R128)</f>
        <v>Porcentaje</v>
      </c>
      <c r="R128" s="20" t="str">
        <f>IF(FORMULACIÓN!S128="","",FORMULACIÓN!S128)</f>
        <v>1. aval Bienestar (10%
2. aval Juridica (20)
3. Aval Financiera (20)
4. Avan Consejo Academico (30)
5. radicacion consejo Superior (20)</v>
      </c>
      <c r="S128" s="20" t="str">
        <f>IF(FORMULACIÓN!T128="","",FORMULACIÓN!T128)</f>
        <v>Nuevo gestionado durante la vigencia</v>
      </c>
      <c r="T128" s="179" t="str">
        <f ca="1">FORMULACIÓN!Y128</f>
        <v>100,00%</v>
      </c>
      <c r="U128" s="88">
        <f>IF(FORMULACIÓN!U128="","",FORMULACIÓN!U128)</f>
        <v>0</v>
      </c>
      <c r="V128" s="96">
        <v>0</v>
      </c>
      <c r="W128" s="21"/>
      <c r="X128" s="21">
        <f ca="1">IFERROR(IF($S128=Lists!$S$2,SUM(SEGUIMIENTO!U128:W128),IF(SEGUIMIENTO!$S128=Lists!$S$3,SUM(SEGUIMIENTO!V128:W128),IF(SEGUIMIENTO!$S128=Lists!$S$4,AVERAGE(SEGUIMIENTO!V128:W128),IF(SEGUIMIENTO!$S128=Lists!$S$5,OFFSET(U128,0,COUNTA(V128:W128)),IF(SEGUIMIENTO!$S128=Lists!$S$6,COUNTIF(V128:W128,"&lt;"&amp;FORMULACIÓN!Y128)/COUNT(SEGUIMIENTO!V128:W128),""))))),"")</f>
        <v>0</v>
      </c>
      <c r="Y128" s="176" t="str">
        <f ca="1">IF($Q128=Lists!$R$3,TEXT(SEGUIMIENTO!X128,"00,00%"),IF(SEGUIMIENTO!X128=0,0,TEXT(SEGUIMIENTO!X128,"##.###")))</f>
        <v>00,00%</v>
      </c>
      <c r="Z128" s="179" t="str">
        <f>IF(FORMULACIÓN!N128="X",VLOOKUP(A128,Lists!$C$100:$D$1099,2,FALSE),"")</f>
        <v/>
      </c>
      <c r="AA128" s="181">
        <f>IF(FORMULACIÓN!N128="X",IF(VALUE(VLOOKUP(A128,Lists!$C$100:$D$1099,2,FALSE))&gt;=SEGUIMIENTO!X128,1,0),2)</f>
        <v>2</v>
      </c>
      <c r="AB128" s="150">
        <f>IFERROR(VALUE(LEFT(#REF!,1)),0)</f>
        <v>0</v>
      </c>
      <c r="AC128" s="149" t="s">
        <v>1642</v>
      </c>
      <c r="AD128" s="129"/>
      <c r="AE128" s="129"/>
      <c r="AF128" s="129"/>
      <c r="AG128"/>
      <c r="AH128" s="139"/>
      <c r="AI128" s="255" t="str">
        <f t="shared" si="21"/>
        <v xml:space="preserve">Jefe Departamento de Desarrollo Humano </v>
      </c>
      <c r="AJ128" s="139" t="str">
        <f t="shared" si="15"/>
        <v>1. Ampliar las capacidades institucionales para el mejoramiento de la cobertura de los programas de bienestar y fortalecer los factores protectores de la permanencia y graduación estudiantil.</v>
      </c>
      <c r="AK128" s="139">
        <f t="shared" ca="1" si="22"/>
        <v>0</v>
      </c>
      <c r="AL128" s="139" t="str">
        <f t="shared" si="16"/>
        <v>L4 - Bienestar Universitario, Salud mental positiva, Inclusión y Democracia.</v>
      </c>
      <c r="AM128" s="139" t="str">
        <f t="shared" si="17"/>
        <v>M1 - Fortalecimiento para la permanencia y graduación oportuna</v>
      </c>
      <c r="AN128" s="20" t="str">
        <f t="shared" si="18"/>
        <v>P1 - Promoción al acceso, permanencia y graduación estudiantil</v>
      </c>
      <c r="AO128" s="20" t="str">
        <f t="shared" si="19"/>
        <v>Diseño de metodología correspondiente  a la Política de Permanencia y Graduación estudiantil en la Universidad del Atlántico</v>
      </c>
      <c r="AP128" s="20" t="str">
        <f t="shared" si="20"/>
        <v>Aprobación de la política</v>
      </c>
      <c r="AQ128" s="88" t="str">
        <f ca="1">IF(S128=Lists!$S$6,"CUMPLIMIENTO",IF($Q128=Lists!$R$3,TEXT(Y128,"00,00%")&amp;" / "&amp;TEXT(FORMULACIÓN!Y128,"00,00%"),IF(Y128=0,0,TEXT(Y128,"##.###")&amp;" / "&amp;TEXT(FORMULACIÓN!Y128,"##.###"))))</f>
        <v>00,00% / 100,00%</v>
      </c>
      <c r="AR128" s="133">
        <f ca="1">VALUE(IFERROR(IF(S128=Lists!$S$6,SEGUIMIENTO!Y128,IF((Y128/FORMULACIÓN!Y128)&lt;&gt;0,Y128/FORMULACIÓN!Y128,0)),0))</f>
        <v>0</v>
      </c>
      <c r="AS128" s="89">
        <f t="shared" ca="1" si="23"/>
        <v>0</v>
      </c>
      <c r="AT128" s="89">
        <f t="shared" ca="1" si="24"/>
        <v>0</v>
      </c>
      <c r="AU128" s="89">
        <f t="shared" ca="1" si="25"/>
        <v>0</v>
      </c>
      <c r="AV128" s="20" t="str">
        <f t="shared" si="26"/>
        <v xml:space="preserve">LOGROS
Se proyecta en el segundo periodo realizar los avances pertinentes para proceder con la revision y aprobaciones respectivas. 
LÍMITES
OBSERVACIÓN
ACCIONES DE FORTALECIMIENTO
</v>
      </c>
      <c r="AW128" s="139"/>
      <c r="CG128" s="140"/>
    </row>
    <row r="129" spans="1:85" s="135" customFormat="1" ht="67.5" hidden="1" customHeight="1">
      <c r="A129" s="20">
        <f>IF(FORMULACIÓN!A129="","",FORMULACIÓN!A129)</f>
        <v>120</v>
      </c>
      <c r="B129" s="20">
        <f>IF(FORMULACIÓN!B129="","",FORMULACIÓN!B129)</f>
        <v>2026</v>
      </c>
      <c r="C129" s="20" t="str">
        <f>IF(FORMULACIÓN!C129="","",FORMULACIÓN!C129)</f>
        <v>L4 - Bienestar Universitario, Salud mental positiva, Inclusión y Democracia.</v>
      </c>
      <c r="D129" s="20" t="str">
        <f>IF(FORMULACIÓN!D129="","",FORMULACIÓN!D129)</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29" s="20" t="str">
        <f>IF(FORMULACIÓN!E129="","",FORMULACIÓN!E129)</f>
        <v>1. Ampliar las capacidades institucionales para el mejoramiento de la cobertura de los programas de bienestar y fortalecer los factores protectores de la permanencia y graduación estudiantil.</v>
      </c>
      <c r="F129" s="20" t="str">
        <f>IF(FORMULACIÓN!F129="","",FORMULACIÓN!F129)</f>
        <v>M1 - Fortalecimiento para la permanencia y graduación oportuna</v>
      </c>
      <c r="G129" s="20" t="str">
        <f>IF(FORMULACIÓN!G129="","",FORMULACIÓN!G129)</f>
        <v>Evaluar el impacto de las estrategias de permanencia y graduación en las sedes regionales</v>
      </c>
      <c r="H129" s="20" t="str">
        <f>IF(FORMULACIÓN!H129="","",FORMULACIÓN!H129)</f>
        <v>P1 - Promoción al acceso, permanencia y graduación estudiantil</v>
      </c>
      <c r="I129" s="88">
        <f>IF(FORMULACIÓN!I129="","",FORMULACIÓN!I129)</f>
        <v>0.2</v>
      </c>
      <c r="J129" s="20" t="str">
        <f>IF(FORMULACIÓN!J129="","",FORMULACIÓN!J129)</f>
        <v>Diseñar un informe en relación con las estrategias de bienestar direccionadas a las sedes regional</v>
      </c>
      <c r="K129" s="88">
        <f>IF(FORMULACIÓN!K129="","",FORMULACIÓN!K129)</f>
        <v>0.15</v>
      </c>
      <c r="L129" s="88" t="str">
        <f>IF(FORMULACIÓN!L129="","",FORMULACIÓN!L129)</f>
        <v xml:space="preserve">Jefe Departamento de Desarrollo Humano </v>
      </c>
      <c r="M129" s="210" t="str">
        <f>FORMULACIÓN!M129</f>
        <v>PA</v>
      </c>
      <c r="N129" s="20" t="str">
        <f>IF(FORMULACIÓN!O129="","",FORMULACIÓN!O129)</f>
        <v>Diseño y elaboración de un informe semestral que consolide las estrategias desde Bienestar para las sedes regionales</v>
      </c>
      <c r="O129" s="20" t="str">
        <f>IF(FORMULACIÓN!P129="","",FORMULACIÓN!P129)</f>
        <v>Informe con relación a las estrategias desarrolladas en las sedes regionales</v>
      </c>
      <c r="P129" s="20" t="str">
        <f>IF(FORMULACIÓN!Q129="","",FORMULACIÓN!Q129)</f>
        <v>Semestral</v>
      </c>
      <c r="Q129" s="20" t="str">
        <f>IF(FORMULACIÓN!R129="","",FORMULACIÓN!R129)</f>
        <v>Unidad</v>
      </c>
      <c r="R129" s="20" t="str">
        <f>IF(FORMULACIÓN!S129="","",FORMULACIÓN!S129)</f>
        <v>El informe contiene todas las áreas de Bienestar Universitario</v>
      </c>
      <c r="S129" s="20" t="str">
        <f>IF(FORMULACIÓN!T129="","",FORMULACIÓN!T129)</f>
        <v>Nuevo gestionado durante la vigencia</v>
      </c>
      <c r="T129" s="179" t="str">
        <f ca="1">FORMULACIÓN!Y129</f>
        <v>2</v>
      </c>
      <c r="U129" s="20">
        <f>IF(FORMULACIÓN!U129="","",FORMULACIÓN!U129)</f>
        <v>2</v>
      </c>
      <c r="V129" s="21">
        <v>1</v>
      </c>
      <c r="W129" s="21"/>
      <c r="X129" s="21">
        <f ca="1">IFERROR(IF($S129=Lists!$S$2,SUM(SEGUIMIENTO!U129:W129),IF(SEGUIMIENTO!$S129=Lists!$S$3,SUM(SEGUIMIENTO!V129:W129),IF(SEGUIMIENTO!$S129=Lists!$S$4,AVERAGE(SEGUIMIENTO!V129:W129),IF(SEGUIMIENTO!$S129=Lists!$S$5,OFFSET(U129,0,COUNTA(V129:W129)),IF(SEGUIMIENTO!$S129=Lists!$S$6,COUNTIF(V129:W129,"&lt;"&amp;FORMULACIÓN!Y129)/COUNT(SEGUIMIENTO!V129:W129),""))))),"")</f>
        <v>1</v>
      </c>
      <c r="Y129" s="176" t="str">
        <f ca="1">IF($Q129=Lists!$R$3,TEXT(SEGUIMIENTO!X129,"00,00%"),IF(SEGUIMIENTO!X129=0,0,TEXT(SEGUIMIENTO!X129,"##.###")))</f>
        <v>1</v>
      </c>
      <c r="Z129" s="179" t="str">
        <f>IF(FORMULACIÓN!N129="X",VLOOKUP(A129,Lists!$C$100:$D$1099,2,FALSE),"")</f>
        <v/>
      </c>
      <c r="AA129" s="181">
        <f>IF(FORMULACIÓN!N129="X",IF(VALUE(VLOOKUP(A129,Lists!$C$100:$D$1099,2,FALSE))&gt;=SEGUIMIENTO!X129,1,0),2)</f>
        <v>2</v>
      </c>
      <c r="AB129" s="150">
        <f>IFERROR(VALUE(LEFT(#REF!,1)),0)</f>
        <v>0</v>
      </c>
      <c r="AC129" s="149" t="s">
        <v>1643</v>
      </c>
      <c r="AD129" s="129"/>
      <c r="AE129" s="129" t="s">
        <v>1644</v>
      </c>
      <c r="AF129" s="129" t="s">
        <v>1645</v>
      </c>
      <c r="AG129"/>
      <c r="AH129" s="139"/>
      <c r="AI129" s="255" t="str">
        <f t="shared" si="21"/>
        <v xml:space="preserve">Jefe Departamento de Desarrollo Humano </v>
      </c>
      <c r="AJ129" s="139" t="str">
        <f t="shared" si="15"/>
        <v>1. Ampliar las capacidades institucionales para el mejoramiento de la cobertura de los programas de bienestar y fortalecer los factores protectores de la permanencia y graduación estudiantil.</v>
      </c>
      <c r="AK129" s="139">
        <f t="shared" ca="1" si="22"/>
        <v>0</v>
      </c>
      <c r="AL129" s="139" t="str">
        <f t="shared" si="16"/>
        <v>L4 - Bienestar Universitario, Salud mental positiva, Inclusión y Democracia.</v>
      </c>
      <c r="AM129" s="139" t="str">
        <f t="shared" si="17"/>
        <v>M1 - Fortalecimiento para la permanencia y graduación oportuna</v>
      </c>
      <c r="AN129" s="20" t="str">
        <f t="shared" si="18"/>
        <v>P1 - Promoción al acceso, permanencia y graduación estudiantil</v>
      </c>
      <c r="AO129" s="20" t="str">
        <f t="shared" si="19"/>
        <v>Diseño y elaboración de un informe semestral que consolide las estrategias desde Bienestar para las sedes regionales</v>
      </c>
      <c r="AP129" s="20" t="str">
        <f t="shared" si="20"/>
        <v>Informe con relación a las estrategias desarrolladas en las sedes regionales</v>
      </c>
      <c r="AQ129" s="88" t="str">
        <f ca="1">IF(S129=Lists!$S$6,"CUMPLIMIENTO",IF($Q129=Lists!$R$3,TEXT(Y129,"00,00%")&amp;" / "&amp;TEXT(FORMULACIÓN!Y129,"00,00%"),IF(Y129=0,0,TEXT(Y129,"##.###")&amp;" / "&amp;TEXT(FORMULACIÓN!Y129,"##.###"))))</f>
        <v>1 / 2</v>
      </c>
      <c r="AR129" s="133">
        <f ca="1">VALUE(IFERROR(IF(S129=Lists!$S$6,SEGUIMIENTO!Y129,IF((Y129/FORMULACIÓN!Y129)&lt;&gt;0,Y129/FORMULACIÓN!Y129,0)),0))</f>
        <v>0.5</v>
      </c>
      <c r="AS129" s="89">
        <f t="shared" ca="1" si="23"/>
        <v>7.4999999999999997E-2</v>
      </c>
      <c r="AT129" s="89">
        <f t="shared" ca="1" si="24"/>
        <v>1.4999999999999999E-2</v>
      </c>
      <c r="AU129" s="89">
        <f t="shared" ca="1" si="25"/>
        <v>3.0000000000000001E-3</v>
      </c>
      <c r="AV129" s="20" t="str">
        <f t="shared" si="26"/>
        <v xml:space="preserve">LOGROS
Actividades desarrolladas en las sedes: 
En ambas sedes se realizaron acciones de inducción a estudiantes de primer ingreso y a padres de familia, con participación de directivos y actividades de VIVE Tu UA.
De manera general, las estrategias implementadas incluyeron:
- Asesoría y consejería psicológica, con atención presencial y virtual a estudiantes remitidos o que solicitaron apoyo voluntariamente.
- Orientación académica, dirigida a estudiantes con bajo rendimiento, vinculados al programa PIC o remitidos por docentes y coordinadores.
 - Talleres de formación integral y orientación académica, con temáticas diversas para fortalecer la formación personal y académica.
- Tutoría académica, brindada por docentes tutores a estudiantes en situación de vulnerabilidad académica.
- Sistema de Alertas Tempranas (SAT), con acompañamiento a estudiantes priorizados por las Facultades.
- Trabajo social, con atenciones presenciales puntuales y mayoritariamente remotas.
- Programas complementarios como POIL y SAEC, que ofrecieron espacios de inserción laboral y actividades de acompañamiento académico.
- Monitores solidarios, cuya ejecución se realizo hasta el proceso de seleccion de los aspirantes. Se espera continuar en el segundo periodo del año.
LÍMITES
OBSERVACIÓN
Durante el periodo 2026‑1, las sedes regionales enfrentaron limitaciones por la ausencia de personal permanente adscrito. En Sabanalarga se contó con dos psicólogas de permanencia, mientras que en Suan no hubo apoyo fijo. La presencia de profesionales como el psicólogo PIC resulta clave para fortalecer el trabajo en equipo y garantizar la cobertura de los servicios de la Vicerrectoría de Bienestar Universitario.
ACCIONES DE FORTALECIMIENTO
Las estrategias que dependen de personal de sede norte se ejecutaron de manera esporádica, debido a la necesidad de desplazamientos y recursos económicos adicionales. Se recomienda que las visitas de las secciones funcionales de Bienestar se organicen de forma escalonada, para ampliar la cobertura y optimizar la atención. Para el segundo semesgtre se proyecta contar con 2 profesionales al frente de las estrategias del programa de permanencia  y la apertura al igual que el personal asignado para los puntos violetas en ambas sedes y proximamente en la sede de soledad. </v>
      </c>
      <c r="AW129" s="139"/>
      <c r="CG129" s="140"/>
    </row>
    <row r="130" spans="1:85" s="135" customFormat="1" ht="67.5" hidden="1" customHeight="1">
      <c r="A130" s="20">
        <f>IF(FORMULACIÓN!A130="","",FORMULACIÓN!A130)</f>
        <v>121</v>
      </c>
      <c r="B130" s="20">
        <f>IF(FORMULACIÓN!B130="","",FORMULACIÓN!B130)</f>
        <v>2026</v>
      </c>
      <c r="C130" s="20" t="str">
        <f>IF(FORMULACIÓN!C130="","",FORMULACIÓN!C130)</f>
        <v>L4 - Bienestar Universitario, Salud mental positiva, Inclusión y Democracia.</v>
      </c>
      <c r="D130" s="20" t="str">
        <f>IF(FORMULACIÓN!D130="","",FORMULACIÓN!D130)</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30" s="20" t="str">
        <f>IF(FORMULACIÓN!E130="","",FORMULACIÓN!E130)</f>
        <v>1. Ampliar las capacidades institucionales para el mejoramiento de la cobertura de los programas de bienestar y fortalecer los factores protectores de la permanencia y graduación estudiantil.</v>
      </c>
      <c r="F130" s="20" t="str">
        <f>IF(FORMULACIÓN!F130="","",FORMULACIÓN!F130)</f>
        <v>M1 - Fortalecimiento para la permanencia y graduación oportuna</v>
      </c>
      <c r="G130" s="20" t="str">
        <f>IF(FORMULACIÓN!G130="","",FORMULACIÓN!G130)</f>
        <v>Fortalecer la atención de los estudiantes en bajo rendimiento como estrategias de permanencia</v>
      </c>
      <c r="H130" s="20" t="str">
        <f>IF(FORMULACIÓN!H130="","",FORMULACIÓN!H130)</f>
        <v>P1 - Promoción al acceso, permanencia y graduación estudiantil</v>
      </c>
      <c r="I130" s="88">
        <f>IF(FORMULACIÓN!I130="","",FORMULACIÓN!I130)</f>
        <v>0.2</v>
      </c>
      <c r="J130" s="20" t="str">
        <f>IF(FORMULACIÓN!J130="","",FORMULACIÓN!J130)</f>
        <v>Implementar las atenciones de los estudiantes en bajo rendimiento como estrategias de permanencia</v>
      </c>
      <c r="K130" s="88">
        <f>IF(FORMULACIÓN!K130="","",FORMULACIÓN!K130)</f>
        <v>0.2</v>
      </c>
      <c r="L130" s="88" t="str">
        <f>IF(FORMULACIÓN!L130="","",FORMULACIÓN!L130)</f>
        <v xml:space="preserve">Jefe Departamento de Desarrollo Humano </v>
      </c>
      <c r="M130" s="210" t="str">
        <f>FORMULACIÓN!M130</f>
        <v>PA</v>
      </c>
      <c r="N130" s="20" t="str">
        <f>IF(FORMULACIÓN!O130="","",FORMULACIÓN!O130)</f>
        <v xml:space="preserve">Estudiantes en bajo rendimiento atendidos en las estrategias de permanencia de facultades. </v>
      </c>
      <c r="O130" s="20" t="str">
        <f>IF(FORMULACIÓN!P130="","",FORMULACIÓN!P130)</f>
        <v>N° de estudiantes de bajo rendimiento atendidos en tutoría académica / total de estudiantes de bajo rendimiento de la Facultad * 100</v>
      </c>
      <c r="P130" s="20" t="str">
        <f>IF(FORMULACIÓN!Q130="","",FORMULACIÓN!Q130)</f>
        <v>Semestral</v>
      </c>
      <c r="Q130" s="20" t="str">
        <f>IF(FORMULACIÓN!R130="","",FORMULACIÓN!R130)</f>
        <v>Porcentaje</v>
      </c>
      <c r="R130" s="20" t="str">
        <f>IF(FORMULACIÓN!S130="","",FORMULACIÓN!S130)</f>
        <v/>
      </c>
      <c r="S130" s="20" t="str">
        <f>IF(FORMULACIÓN!T130="","",FORMULACIÓN!T130)</f>
        <v>Último valor reportado</v>
      </c>
      <c r="T130" s="179" t="str">
        <f ca="1">FORMULACIÓN!Y130</f>
        <v>50,00%</v>
      </c>
      <c r="U130" s="293">
        <f>IF(FORMULACIÓN!U130="","",FORMULACIÓN!U130)</f>
        <v>0.53810000000000002</v>
      </c>
      <c r="V130" s="248">
        <v>0.58099999999999996</v>
      </c>
      <c r="W130" s="21"/>
      <c r="X130" s="21">
        <f ca="1">IFERROR(IF($S130=Lists!$S$2,SUM(SEGUIMIENTO!U130:W130),IF(SEGUIMIENTO!$S130=Lists!$S$3,SUM(SEGUIMIENTO!V130:W130),IF(SEGUIMIENTO!$S130=Lists!$S$4,AVERAGE(SEGUIMIENTO!V130:W130),IF(SEGUIMIENTO!$S130=Lists!$S$5,OFFSET(U130,0,COUNTA(V130:W130)),IF(SEGUIMIENTO!$S130=Lists!$S$6,COUNTIF(V130:W130,"&lt;"&amp;FORMULACIÓN!Y130)/COUNT(SEGUIMIENTO!V130:W130),""))))),"")</f>
        <v>0.58099999999999996</v>
      </c>
      <c r="Y130" s="176" t="str">
        <f ca="1">IF($Q130=Lists!$R$3,TEXT(SEGUIMIENTO!X130,"00,00%"),IF(SEGUIMIENTO!X130=0,0,TEXT(SEGUIMIENTO!X130,"##.###")))</f>
        <v>58,10%</v>
      </c>
      <c r="Z130" s="179">
        <f>IF(FORMULACIÓN!N130="X",VLOOKUP(A130,Lists!$C$100:$D$1099,2,FALSE),"")</f>
        <v>0</v>
      </c>
      <c r="AA130" s="181">
        <f ca="1">IF(FORMULACIÓN!N130="X",IF(VALUE(VLOOKUP(A130,Lists!$C$100:$D$1099,2,FALSE))&gt;=SEGUIMIENTO!X130,1,0),2)</f>
        <v>0</v>
      </c>
      <c r="AB130" s="150">
        <f>IFERROR(VALUE(LEFT(#REF!,1)),0)</f>
        <v>0</v>
      </c>
      <c r="AC130" s="149" t="s">
        <v>1425</v>
      </c>
      <c r="AD130" s="129"/>
      <c r="AE130" s="129"/>
      <c r="AF130" s="129"/>
      <c r="AG130"/>
      <c r="AH130" s="139"/>
      <c r="AI130" s="255" t="str">
        <f t="shared" si="21"/>
        <v xml:space="preserve">Jefe Departamento de Desarrollo Humano </v>
      </c>
      <c r="AJ130" s="139" t="str">
        <f t="shared" si="15"/>
        <v>1. Ampliar las capacidades institucionales para el mejoramiento de la cobertura de los programas de bienestar y fortalecer los factores protectores de la permanencia y graduación estudiantil.</v>
      </c>
      <c r="AK130" s="139">
        <f t="shared" ca="1" si="22"/>
        <v>1</v>
      </c>
      <c r="AL130" s="139" t="str">
        <f t="shared" si="16"/>
        <v>L4 - Bienestar Universitario, Salud mental positiva, Inclusión y Democracia.</v>
      </c>
      <c r="AM130" s="139" t="str">
        <f t="shared" si="17"/>
        <v>M1 - Fortalecimiento para la permanencia y graduación oportuna</v>
      </c>
      <c r="AN130" s="20" t="str">
        <f t="shared" si="18"/>
        <v>P1 - Promoción al acceso, permanencia y graduación estudiantil</v>
      </c>
      <c r="AO130" s="20" t="str">
        <f t="shared" si="19"/>
        <v xml:space="preserve">Estudiantes en bajo rendimiento atendidos en las estrategias de permanencia de facultades. </v>
      </c>
      <c r="AP130" s="20" t="str">
        <f t="shared" si="20"/>
        <v>N° de estudiantes de bajo rendimiento atendidos en tutoría académica / total de estudiantes de bajo rendimiento de la Facultad * 100</v>
      </c>
      <c r="AQ130" s="88" t="str">
        <f ca="1">IF(S130=Lists!$S$6,"CUMPLIMIENTO",IF($Q130=Lists!$R$3,TEXT(Y130,"00,00%")&amp;" / "&amp;TEXT(FORMULACIÓN!Y130,"00,00%"),IF(Y130=0,0,TEXT(Y130,"##.###")&amp;" / "&amp;TEXT(FORMULACIÓN!Y130,"##.###"))))</f>
        <v>58,10% / 50,00%</v>
      </c>
      <c r="AR130" s="133">
        <f ca="1">VALUE(IFERROR(IF(S130=Lists!$S$6,SEGUIMIENTO!Y130,IF((Y130/FORMULACIÓN!Y130)&lt;&gt;0,Y130/FORMULACIÓN!Y130,0)),0))</f>
        <v>1.1619999999999999</v>
      </c>
      <c r="AS130" s="89">
        <f t="shared" ca="1" si="23"/>
        <v>0.2</v>
      </c>
      <c r="AT130" s="89">
        <f t="shared" ca="1" si="24"/>
        <v>4.0000000000000008E-2</v>
      </c>
      <c r="AU130" s="89">
        <f t="shared" ca="1" si="25"/>
        <v>8.0000000000000019E-3</v>
      </c>
      <c r="AV130" s="20" t="str">
        <f t="shared" si="26"/>
        <v xml:space="preserve">LOGROS
1,241 ESTUDIANTES EN BAJO RENDIMIENTO POR FACULTAD DE LOS CUALES 721 FUERON ATENDIDOS
LÍMITES
OBSERVACIÓN
ACCIONES DE FORTALECIMIENTO
</v>
      </c>
      <c r="AW130" s="139"/>
      <c r="CG130" s="140"/>
    </row>
    <row r="131" spans="1:85" s="135" customFormat="1" ht="67.5" hidden="1" customHeight="1">
      <c r="A131" s="20">
        <f>IF(FORMULACIÓN!A131="","",FORMULACIÓN!A131)</f>
        <v>122</v>
      </c>
      <c r="B131" s="20">
        <f>IF(FORMULACIÓN!B131="","",FORMULACIÓN!B131)</f>
        <v>2026</v>
      </c>
      <c r="C131" s="20" t="str">
        <f>IF(FORMULACIÓN!C131="","",FORMULACIÓN!C131)</f>
        <v>L4 - Bienestar Universitario, Salud mental positiva, Inclusión y Democracia.</v>
      </c>
      <c r="D131" s="20" t="str">
        <f>IF(FORMULACIÓN!D131="","",FORMULACIÓN!D131)</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31" s="20" t="str">
        <f>IF(FORMULACIÓN!E131="","",FORMULACIÓN!E131)</f>
        <v>1. Ampliar las capacidades institucionales para el mejoramiento de la cobertura de los programas de bienestar y fortalecer los factores protectores de la permanencia y graduación estudiantil.</v>
      </c>
      <c r="F131" s="20" t="str">
        <f>IF(FORMULACIÓN!F131="","",FORMULACIÓN!F131)</f>
        <v>M1 - Fortalecimiento para la permanencia y graduación oportuna</v>
      </c>
      <c r="G131" s="20" t="str">
        <f>IF(FORMULACIÓN!G131="","",FORMULACIÓN!G131)</f>
        <v>Fortalecer la atención de los estudiantes primer semestre como estrategias de permanencia</v>
      </c>
      <c r="H131" s="20" t="str">
        <f>IF(FORMULACIÓN!H131="","",FORMULACIÓN!H131)</f>
        <v>P1 - Promoción al acceso, permanencia y graduación estudiantil</v>
      </c>
      <c r="I131" s="88">
        <f>IF(FORMULACIÓN!I131="","",FORMULACIÓN!I131)</f>
        <v>0.2</v>
      </c>
      <c r="J131" s="20" t="str">
        <f>IF(FORMULACIÓN!J131="","",FORMULACIÓN!J131)</f>
        <v>Implementar las atenciones de los estudiantes primer semestre como estrategias de permanencia</v>
      </c>
      <c r="K131" s="88">
        <f>IF(FORMULACIÓN!K131="","",FORMULACIÓN!K131)</f>
        <v>0.2</v>
      </c>
      <c r="L131" s="88" t="str">
        <f>IF(FORMULACIÓN!L131="","",FORMULACIÓN!L131)</f>
        <v xml:space="preserve">Jefe Departamento de Desarrollo Humano </v>
      </c>
      <c r="M131" s="210" t="str">
        <f>FORMULACIÓN!M131</f>
        <v>PA</v>
      </c>
      <c r="N131" s="20" t="str">
        <f>IF(FORMULACIÓN!O131="","",FORMULACIÓN!O131)</f>
        <v xml:space="preserve">Estudiantes de primer semestre atendidos en  las estrategias de permanencia de facultades. </v>
      </c>
      <c r="O131" s="20" t="str">
        <f>IF(FORMULACIÓN!P131="","",FORMULACIÓN!P131)</f>
        <v>N° de estudiantes de primer semestre atendidos en tutoría SAT / total de estudiantes de primer semestre que contestan la encuesta SAT de la Facultad * 100</v>
      </c>
      <c r="P131" s="20" t="str">
        <f>IF(FORMULACIÓN!Q131="","",FORMULACIÓN!Q131)</f>
        <v>Semestral</v>
      </c>
      <c r="Q131" s="20" t="str">
        <f>IF(FORMULACIÓN!R131="","",FORMULACIÓN!R131)</f>
        <v>Porcentaje</v>
      </c>
      <c r="R131" s="20" t="str">
        <f>IF(FORMULACIÓN!S131="","",FORMULACIÓN!S131)</f>
        <v/>
      </c>
      <c r="S131" s="20" t="str">
        <f>IF(FORMULACIÓN!T131="","",FORMULACIÓN!T131)</f>
        <v>Último valor reportado</v>
      </c>
      <c r="T131" s="267" t="str">
        <f ca="1">FORMULACIÓN!Y131</f>
        <v>50,00%</v>
      </c>
      <c r="U131" s="88">
        <f>IF(FORMULACIÓN!U131="","",FORMULACIÓN!U131)</f>
        <v>7.0000000000000007E-2</v>
      </c>
      <c r="V131" s="96">
        <v>0.5252</v>
      </c>
      <c r="W131" s="126"/>
      <c r="X131" s="21">
        <f ca="1">IFERROR(IF($S131=Lists!$S$2,SUM(SEGUIMIENTO!U131:W131),IF(SEGUIMIENTO!$S131=Lists!$S$3,SUM(SEGUIMIENTO!V131:W131),IF(SEGUIMIENTO!$S131=Lists!$S$4,AVERAGE(SEGUIMIENTO!V131:W131),IF(SEGUIMIENTO!$S131=Lists!$S$5,OFFSET(U131,0,COUNTA(V131:W131)),IF(SEGUIMIENTO!$S131=Lists!$S$6,COUNTIF(V131:W131,"&lt;"&amp;FORMULACIÓN!Y131)/COUNT(SEGUIMIENTO!V131:W131),""))))),"")</f>
        <v>0.5252</v>
      </c>
      <c r="Y131" s="176" t="str">
        <f ca="1">IF($Q131=Lists!$R$3,TEXT(SEGUIMIENTO!X131,"00,00%"),IF(SEGUIMIENTO!X131=0,0,TEXT(SEGUIMIENTO!X131,"##.###")))</f>
        <v>52,52%</v>
      </c>
      <c r="Z131" s="179">
        <f>IF(FORMULACIÓN!N131="X",VLOOKUP(A131,Lists!$C$100:$D$1099,2,FALSE),"")</f>
        <v>0</v>
      </c>
      <c r="AA131" s="181">
        <f ca="1">IF(FORMULACIÓN!N131="X",IF(VALUE(VLOOKUP(A131,Lists!$C$100:$D$1099,2,FALSE))&gt;=SEGUIMIENTO!X131,1,0),2)</f>
        <v>0</v>
      </c>
      <c r="AB131" s="150">
        <f>IFERROR(VALUE(LEFT(#REF!,1)),0)</f>
        <v>0</v>
      </c>
      <c r="AC131" s="149" t="s">
        <v>1424</v>
      </c>
      <c r="AD131" s="129"/>
      <c r="AE131" s="129"/>
      <c r="AF131" s="129"/>
      <c r="AG131"/>
      <c r="AH131" s="139"/>
      <c r="AI131" s="255" t="str">
        <f t="shared" si="21"/>
        <v xml:space="preserve">Jefe Departamento de Desarrollo Humano </v>
      </c>
      <c r="AJ131" s="139" t="str">
        <f t="shared" si="15"/>
        <v>1. Ampliar las capacidades institucionales para el mejoramiento de la cobertura de los programas de bienestar y fortalecer los factores protectores de la permanencia y graduación estudiantil.</v>
      </c>
      <c r="AK131" s="139">
        <f t="shared" ca="1" si="22"/>
        <v>1</v>
      </c>
      <c r="AL131" s="139" t="str">
        <f t="shared" si="16"/>
        <v>L4 - Bienestar Universitario, Salud mental positiva, Inclusión y Democracia.</v>
      </c>
      <c r="AM131" s="139" t="str">
        <f t="shared" si="17"/>
        <v>M1 - Fortalecimiento para la permanencia y graduación oportuna</v>
      </c>
      <c r="AN131" s="20" t="str">
        <f t="shared" si="18"/>
        <v>P1 - Promoción al acceso, permanencia y graduación estudiantil</v>
      </c>
      <c r="AO131" s="20" t="str">
        <f t="shared" si="19"/>
        <v xml:space="preserve">Estudiantes de primer semestre atendidos en  las estrategias de permanencia de facultades. </v>
      </c>
      <c r="AP131" s="20" t="str">
        <f t="shared" si="20"/>
        <v>N° de estudiantes de primer semestre atendidos en tutoría SAT / total de estudiantes de primer semestre que contestan la encuesta SAT de la Facultad * 100</v>
      </c>
      <c r="AQ131" s="88" t="str">
        <f ca="1">IF(S131=Lists!$S$6,"CUMPLIMIENTO",IF($Q131=Lists!$R$3,TEXT(Y131,"00,00%")&amp;" / "&amp;TEXT(FORMULACIÓN!Y131,"00,00%"),IF(Y131=0,0,TEXT(Y131,"##.###")&amp;" / "&amp;TEXT(FORMULACIÓN!Y131,"##.###"))))</f>
        <v>52,52% / 50,00%</v>
      </c>
      <c r="AR131" s="133">
        <f ca="1">VALUE(IFERROR(IF(S131=Lists!$S$6,SEGUIMIENTO!Y131,IF((Y131/FORMULACIÓN!Y131)&lt;&gt;0,Y131/FORMULACIÓN!Y131,0)),0))</f>
        <v>1.0504</v>
      </c>
      <c r="AS131" s="89">
        <f t="shared" ca="1" si="23"/>
        <v>0.2</v>
      </c>
      <c r="AT131" s="89">
        <f t="shared" ca="1" si="24"/>
        <v>4.0000000000000008E-2</v>
      </c>
      <c r="AU131" s="89">
        <f t="shared" ca="1" si="25"/>
        <v>8.0000000000000019E-3</v>
      </c>
      <c r="AV131" s="20" t="str">
        <f t="shared" si="26"/>
        <v xml:space="preserve">LOGROS
377 ESTUDIANTES EN RIESGO GENERAL ALTO Y CRÍTICO SEGÚN SAT DE LOS CUALES 198 FUERON ATENDIDOS
LÍMITES
OBSERVACIÓN
ACCIONES DE FORTALECIMIENTO
</v>
      </c>
      <c r="AW131" s="139"/>
      <c r="CG131" s="140"/>
    </row>
    <row r="132" spans="1:85" s="135" customFormat="1" ht="67.5" hidden="1" customHeight="1">
      <c r="A132" s="20">
        <f>IF(FORMULACIÓN!A132="","",FORMULACIÓN!A132)</f>
        <v>123</v>
      </c>
      <c r="B132" s="20">
        <f>IF(FORMULACIÓN!B132="","",FORMULACIÓN!B132)</f>
        <v>2026</v>
      </c>
      <c r="C132" s="20" t="str">
        <f>IF(FORMULACIÓN!C132="","",FORMULACIÓN!C132)</f>
        <v>L4 - Bienestar Universitario, Salud mental positiva, Inclusión y Democracia.</v>
      </c>
      <c r="D132" s="20" t="str">
        <f>IF(FORMULACIÓN!D132="","",FORMULACIÓN!D132)</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32" s="20" t="str">
        <f>IF(FORMULACIÓN!E132="","",FORMULACIÓN!E132)</f>
        <v>1. Ampliar las capacidades institucionales para el mejoramiento de la cobertura de los programas de bienestar y fortalecer los factores protectores de la permanencia y graduación estudiantil.</v>
      </c>
      <c r="F132" s="20" t="str">
        <f>IF(FORMULACIÓN!F132="","",FORMULACIÓN!F132)</f>
        <v>M1 - Fortalecimiento para la permanencia y graduación oportuna</v>
      </c>
      <c r="G132" s="20" t="str">
        <f>IF(FORMULACIÓN!G132="","",FORMULACIÓN!G132)</f>
        <v>Diseñar e implementar el programa de Plan Padrino para el sostenimiento de mínimo 200 estudiantes en riesgo de deserción, impulsando el aporte voluntario de entes territoriales, egresados, empresarios y docentes.</v>
      </c>
      <c r="H132" s="20" t="str">
        <f>IF(FORMULACIÓN!H132="","",FORMULACIÓN!H132)</f>
        <v>P2 - Fortalecimiento de ayudas socioeconómicas para el éxito estudiantil</v>
      </c>
      <c r="I132" s="88">
        <f>IF(FORMULACIÓN!I132="","",FORMULACIÓN!I132)</f>
        <v>0.2</v>
      </c>
      <c r="J132" s="20" t="str">
        <f>IF(FORMULACIÓN!J132="","",FORMULACIÓN!J132)</f>
        <v>Diseñar e implementar el programa Plan Padrino en beneficio de la población estudiantil en alto riesgo de deserción</v>
      </c>
      <c r="K132" s="88">
        <f>IF(FORMULACIÓN!K132="","",FORMULACIÓN!K132)</f>
        <v>0.4</v>
      </c>
      <c r="L132" s="88" t="str">
        <f>IF(FORMULACIÓN!L132="","",FORMULACIÓN!L132)</f>
        <v>Vicerrector de Bienestar Universitario</v>
      </c>
      <c r="M132" s="210" t="str">
        <f>FORMULACIÓN!M132</f>
        <v>PR - PDI</v>
      </c>
      <c r="N132" s="20" t="str">
        <f>IF(FORMULACIÓN!O132="","",FORMULACIÓN!O132)</f>
        <v xml:space="preserve">Propuesta normativa y procedimental del programa Plan Padrino  </v>
      </c>
      <c r="O132" s="20" t="str">
        <f>IF(FORMULACIÓN!P132="","",FORMULACIÓN!P132)</f>
        <v>N° de estudiantes beneficiados por el Programa Plan Padrino</v>
      </c>
      <c r="P132" s="20" t="str">
        <f>IF(FORMULACIÓN!Q132="","",FORMULACIÓN!Q132)</f>
        <v>Anual</v>
      </c>
      <c r="Q132" s="20" t="str">
        <f>IF(FORMULACIÓN!R132="","",FORMULACIÓN!R132)</f>
        <v>Unidad</v>
      </c>
      <c r="R132" s="20" t="str">
        <f>IF(FORMULACIÓN!S132="","",FORMULACIÓN!S132)</f>
        <v>Se cuenta la estudiante que se ha beneficiado durante la vigencia</v>
      </c>
      <c r="S132" s="20" t="str">
        <f>IF(FORMULACIÓN!T132="","",FORMULACIÓN!T132)</f>
        <v>Nuevo gestionado durante la vigencia</v>
      </c>
      <c r="T132" s="179" t="str">
        <f ca="1">FORMULACIÓN!Y132</f>
        <v>40</v>
      </c>
      <c r="U132" s="20">
        <f>IF(FORMULACIÓN!U132="","",FORMULACIÓN!U132)</f>
        <v>0</v>
      </c>
      <c r="V132" s="21">
        <v>0</v>
      </c>
      <c r="W132" s="21"/>
      <c r="X132" s="21">
        <f ca="1">IFERROR(IF($S132=Lists!$S$2,SUM(SEGUIMIENTO!U132:W132),IF(SEGUIMIENTO!$S132=Lists!$S$3,SUM(SEGUIMIENTO!V132:W132),IF(SEGUIMIENTO!$S132=Lists!$S$4,AVERAGE(SEGUIMIENTO!V132:W132),IF(SEGUIMIENTO!$S132=Lists!$S$5,OFFSET(U132,0,COUNTA(V132:W132)),IF(SEGUIMIENTO!$S132=Lists!$S$6,COUNTIF(V132:W132,"&lt;"&amp;FORMULACIÓN!Y132)/COUNT(SEGUIMIENTO!V132:W132),""))))),"")</f>
        <v>0</v>
      </c>
      <c r="Y132" s="176">
        <f ca="1">IF($Q132=Lists!$R$3,TEXT(SEGUIMIENTO!X132,"00,00%"),IF(SEGUIMIENTO!X132=0,0,TEXT(SEGUIMIENTO!X132,"##.###")))</f>
        <v>0</v>
      </c>
      <c r="Z132" s="179" t="str">
        <f>IF(FORMULACIÓN!N132="X",VLOOKUP(A132,Lists!$C$100:$D$1099,2,FALSE),"")</f>
        <v/>
      </c>
      <c r="AA132" s="181">
        <f>IF(FORMULACIÓN!N132="X",IF(VALUE(VLOOKUP(A132,Lists!$C$100:$D$1099,2,FALSE))&gt;=SEGUIMIENTO!X132,1,0),2)</f>
        <v>2</v>
      </c>
      <c r="AB132" s="150">
        <f>IFERROR(VALUE(LEFT(#REF!,1)),0)</f>
        <v>0</v>
      </c>
      <c r="AC132" s="149" t="s">
        <v>1445</v>
      </c>
      <c r="AD132" s="129"/>
      <c r="AE132" s="129"/>
      <c r="AF132" s="129"/>
      <c r="AG132"/>
      <c r="AH132" s="139"/>
      <c r="AI132" s="255" t="str">
        <f t="shared" si="21"/>
        <v>Vicerrector de Bienestar Universitario</v>
      </c>
      <c r="AJ132" s="139" t="str">
        <f t="shared" si="15"/>
        <v>1. Ampliar las capacidades institucionales para el mejoramiento de la cobertura de los programas de bienestar y fortalecer los factores protectores de la permanencia y graduación estudiantil.</v>
      </c>
      <c r="AK132" s="139">
        <f t="shared" ca="1" si="22"/>
        <v>0</v>
      </c>
      <c r="AL132" s="139" t="str">
        <f t="shared" si="16"/>
        <v>L4 - Bienestar Universitario, Salud mental positiva, Inclusión y Democracia.</v>
      </c>
      <c r="AM132" s="139" t="str">
        <f t="shared" si="17"/>
        <v>M1 - Fortalecimiento para la permanencia y graduación oportuna</v>
      </c>
      <c r="AN132" s="20" t="str">
        <f t="shared" si="18"/>
        <v>P2 - Fortalecimiento de ayudas socioeconómicas para el éxito estudiantil</v>
      </c>
      <c r="AO132" s="20" t="str">
        <f t="shared" si="19"/>
        <v xml:space="preserve">Propuesta normativa y procedimental del programa Plan Padrino  </v>
      </c>
      <c r="AP132" s="20" t="str">
        <f t="shared" si="20"/>
        <v>N° de estudiantes beneficiados por el Programa Plan Padrino</v>
      </c>
      <c r="AQ132" s="88">
        <f ca="1">IF(S132=Lists!$S$6,"CUMPLIMIENTO",IF($Q132=Lists!$R$3,TEXT(Y132,"00,00%")&amp;" / "&amp;TEXT(FORMULACIÓN!Y132,"00,00%"),IF(Y132=0,0,TEXT(Y132,"##.###")&amp;" / "&amp;TEXT(FORMULACIÓN!Y132,"##.###"))))</f>
        <v>0</v>
      </c>
      <c r="AR132" s="133">
        <f ca="1">VALUE(IFERROR(IF(S132=Lists!$S$6,SEGUIMIENTO!Y132,IF((Y132/FORMULACIÓN!Y132)&lt;&gt;0,Y132/FORMULACIÓN!Y132,0)),0))</f>
        <v>0</v>
      </c>
      <c r="AS132" s="89">
        <f t="shared" ca="1" si="23"/>
        <v>0</v>
      </c>
      <c r="AT132" s="89">
        <f t="shared" ca="1" si="24"/>
        <v>0</v>
      </c>
      <c r="AU132" s="89">
        <f t="shared" ca="1" si="25"/>
        <v>0</v>
      </c>
      <c r="AV132" s="20" t="str">
        <f t="shared" si="26"/>
        <v xml:space="preserve">LOGROS
2026-1: Ha sido complejo buscar padrinos y su respectivo aporte a los estudintes de la universidad, al no haberse concretado padrinos, no se han tenido estudiantes beneficiarios. 
LÍMITES
OBSERVACIÓN
ACCIONES DE FORTALECIMIENTO
</v>
      </c>
      <c r="AW132" s="139"/>
      <c r="CG132" s="140"/>
    </row>
    <row r="133" spans="1:85" s="135" customFormat="1" ht="67.5" hidden="1" customHeight="1">
      <c r="A133" s="20">
        <f>IF(FORMULACIÓN!A133="","",FORMULACIÓN!A133)</f>
        <v>124</v>
      </c>
      <c r="B133" s="20">
        <f>IF(FORMULACIÓN!B133="","",FORMULACIÓN!B133)</f>
        <v>2026</v>
      </c>
      <c r="C133" s="20" t="str">
        <f>IF(FORMULACIÓN!C133="","",FORMULACIÓN!C133)</f>
        <v>L4 - Bienestar Universitario, Salud mental positiva, Inclusión y Democracia.</v>
      </c>
      <c r="D133" s="20" t="str">
        <f>IF(FORMULACIÓN!D133="","",FORMULACIÓN!D133)</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33" s="20" t="str">
        <f>IF(FORMULACIÓN!E133="","",FORMULACIÓN!E133)</f>
        <v>1. Ampliar las capacidades institucionales para el mejoramiento de la cobertura de los programas de bienestar y fortalecer los factores protectores de la permanencia y graduación estudiantil.</v>
      </c>
      <c r="F133" s="20" t="str">
        <f>IF(FORMULACIÓN!F133="","",FORMULACIÓN!F133)</f>
        <v>M1 - Fortalecimiento para la permanencia y graduación oportuna</v>
      </c>
      <c r="G133" s="20" t="str">
        <f>IF(FORMULACIÓN!G133="","",FORMULACIÓN!G133)</f>
        <v>Conocer el impacto de las estrategias socio - económicas en la permanencia y graduación oportuna.</v>
      </c>
      <c r="H133" s="20" t="str">
        <f>IF(FORMULACIÓN!H133="","",FORMULACIÓN!H133)</f>
        <v>P2 - Fortalecimiento de ayudas socioeconómicas para el éxito estudiantil</v>
      </c>
      <c r="I133" s="88">
        <f>IF(FORMULACIÓN!I133="","",FORMULACIÓN!I133)</f>
        <v>0.2</v>
      </c>
      <c r="J133" s="20" t="str">
        <f>IF(FORMULACIÓN!J133="","",FORMULACIÓN!J133)</f>
        <v>Medir el impacto de las estrategias socio - económicas en la permanencia y graduación oportuna</v>
      </c>
      <c r="K133" s="88">
        <f>IF(FORMULACIÓN!K133="","",FORMULACIÓN!K133)</f>
        <v>0.6</v>
      </c>
      <c r="L133" s="88" t="str">
        <f>IF(FORMULACIÓN!L133="","",FORMULACIÓN!L133)</f>
        <v>Vicerrector de Bienestar Universitario</v>
      </c>
      <c r="M133" s="210" t="str">
        <f>FORMULACIÓN!M133</f>
        <v>PA</v>
      </c>
      <c r="N133" s="20" t="str">
        <f>IF(FORMULACIÓN!O133="","",FORMULACIÓN!O133)</f>
        <v>Diseño de evaluación del impacto de las estrategias socio-económicas para la permanencia y graduación</v>
      </c>
      <c r="O133" s="20" t="str">
        <f>IF(FORMULACIÓN!P133="","",FORMULACIÓN!P133)</f>
        <v>N° de estrategias del programa de Fortalecimiento de ayudas socioeconómicas para el éxito estudiantil con su sistema de medición construido</v>
      </c>
      <c r="P133" s="20" t="str">
        <f>IF(FORMULACIÓN!Q133="","",FORMULACIÓN!Q133)</f>
        <v>Semestral</v>
      </c>
      <c r="Q133" s="20" t="str">
        <f>IF(FORMULACIÓN!R133="","",FORMULACIÓN!R133)</f>
        <v>Unidad</v>
      </c>
      <c r="R133" s="20" t="str">
        <f>IF(FORMULACIÓN!S133="","",FORMULACIÓN!S133)</f>
        <v>Construir el documento consolidado y la metodología a seguir.</v>
      </c>
      <c r="S133" s="20" t="str">
        <f>IF(FORMULACIÓN!T133="","",FORMULACIÓN!T133)</f>
        <v>Nuevo gestionado durante la vigencia</v>
      </c>
      <c r="T133" s="179" t="str">
        <f ca="1">FORMULACIÓN!Y133</f>
        <v>1</v>
      </c>
      <c r="U133" s="20">
        <f>IF(FORMULACIÓN!U133="","",FORMULACIÓN!U133)</f>
        <v>0</v>
      </c>
      <c r="V133" s="21">
        <v>0</v>
      </c>
      <c r="W133" s="21"/>
      <c r="X133" s="21">
        <f ca="1">IFERROR(IF($S133=Lists!$S$2,SUM(SEGUIMIENTO!U133:W133),IF(SEGUIMIENTO!$S133=Lists!$S$3,SUM(SEGUIMIENTO!V133:W133),IF(SEGUIMIENTO!$S133=Lists!$S$4,AVERAGE(SEGUIMIENTO!V133:W133),IF(SEGUIMIENTO!$S133=Lists!$S$5,OFFSET(U133,0,COUNTA(V133:W133)),IF(SEGUIMIENTO!$S133=Lists!$S$6,COUNTIF(V133:W133,"&lt;"&amp;FORMULACIÓN!Y133)/COUNT(SEGUIMIENTO!V133:W133),""))))),"")</f>
        <v>0</v>
      </c>
      <c r="Y133" s="176">
        <f ca="1">IF($Q133=Lists!$R$3,TEXT(SEGUIMIENTO!X133,"00,00%"),IF(SEGUIMIENTO!X133=0,0,TEXT(SEGUIMIENTO!X133,"##.###")))</f>
        <v>0</v>
      </c>
      <c r="Z133" s="179" t="str">
        <f>IF(FORMULACIÓN!N133="X",VLOOKUP(A133,Lists!$C$100:$D$1099,2,FALSE),"")</f>
        <v/>
      </c>
      <c r="AA133" s="181">
        <f>IF(FORMULACIÓN!N133="X",IF(VALUE(VLOOKUP(A133,Lists!$C$100:$D$1099,2,FALSE))&gt;=SEGUIMIENTO!X133,1,0),2)</f>
        <v>2</v>
      </c>
      <c r="AB133" s="150">
        <f>IFERROR(VALUE(LEFT(#REF!,1)),0)</f>
        <v>0</v>
      </c>
      <c r="AC133" s="149" t="s">
        <v>1446</v>
      </c>
      <c r="AD133" s="129"/>
      <c r="AE133" s="129"/>
      <c r="AF133" s="129"/>
      <c r="AG133"/>
      <c r="AH133" s="139"/>
      <c r="AI133" s="255" t="str">
        <f t="shared" si="21"/>
        <v>Vicerrector de Bienestar Universitario</v>
      </c>
      <c r="AJ133" s="139" t="str">
        <f t="shared" si="15"/>
        <v>1. Ampliar las capacidades institucionales para el mejoramiento de la cobertura de los programas de bienestar y fortalecer los factores protectores de la permanencia y graduación estudiantil.</v>
      </c>
      <c r="AK133" s="139">
        <f t="shared" ca="1" si="22"/>
        <v>0</v>
      </c>
      <c r="AL133" s="139" t="str">
        <f t="shared" si="16"/>
        <v>L4 - Bienestar Universitario, Salud mental positiva, Inclusión y Democracia.</v>
      </c>
      <c r="AM133" s="139" t="str">
        <f t="shared" si="17"/>
        <v>M1 - Fortalecimiento para la permanencia y graduación oportuna</v>
      </c>
      <c r="AN133" s="20" t="str">
        <f t="shared" si="18"/>
        <v>P2 - Fortalecimiento de ayudas socioeconómicas para el éxito estudiantil</v>
      </c>
      <c r="AO133" s="20" t="str">
        <f t="shared" si="19"/>
        <v>Diseño de evaluación del impacto de las estrategias socio-económicas para la permanencia y graduación</v>
      </c>
      <c r="AP133" s="20" t="str">
        <f t="shared" si="20"/>
        <v>N° de estrategias del programa de Fortalecimiento de ayudas socioeconómicas para el éxito estudiantil con su sistema de medición construido</v>
      </c>
      <c r="AQ133" s="88">
        <f ca="1">IF(S133=Lists!$S$6,"CUMPLIMIENTO",IF($Q133=Lists!$R$3,TEXT(Y133,"00,00%")&amp;" / "&amp;TEXT(FORMULACIÓN!Y133,"00,00%"),IF(Y133=0,0,TEXT(Y133,"##.###")&amp;" / "&amp;TEXT(FORMULACIÓN!Y133,"##.###"))))</f>
        <v>0</v>
      </c>
      <c r="AR133" s="133">
        <f ca="1">VALUE(IFERROR(IF(S133=Lists!$S$6,SEGUIMIENTO!Y133,IF((Y133/FORMULACIÓN!Y133)&lt;&gt;0,Y133/FORMULACIÓN!Y133,0)),0))</f>
        <v>0</v>
      </c>
      <c r="AS133" s="89">
        <f t="shared" ca="1" si="23"/>
        <v>0</v>
      </c>
      <c r="AT133" s="89">
        <f t="shared" ca="1" si="24"/>
        <v>0</v>
      </c>
      <c r="AU133" s="89">
        <f t="shared" ca="1" si="25"/>
        <v>0</v>
      </c>
      <c r="AV133" s="20" t="str">
        <f t="shared" si="26"/>
        <v xml:space="preserve">LOGROS
2026-1: No se ha realizado la medición de las estrategias.
LÍMITES
OBSERVACIÓN
ACCIONES DE FORTALECIMIENTO
</v>
      </c>
      <c r="AW133" s="139"/>
      <c r="CG133" s="140"/>
    </row>
    <row r="134" spans="1:85" s="135" customFormat="1" ht="67.5" hidden="1" customHeight="1">
      <c r="A134" s="20">
        <f>IF(FORMULACIÓN!A134="","",FORMULACIÓN!A134)</f>
        <v>125</v>
      </c>
      <c r="B134" s="20">
        <f>IF(FORMULACIÓN!B134="","",FORMULACIÓN!B134)</f>
        <v>2026</v>
      </c>
      <c r="C134" s="20" t="str">
        <f>IF(FORMULACIÓN!C134="","",FORMULACIÓN!C134)</f>
        <v>L4 - Bienestar Universitario, Salud mental positiva, Inclusión y Democracia.</v>
      </c>
      <c r="D134" s="20" t="str">
        <f>IF(FORMULACIÓN!D134="","",FORMULACIÓN!D134)</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34" s="20" t="str">
        <f>IF(FORMULACIÓN!E134="","",FORMULACIÓN!E134)</f>
        <v>6. Contribuir al bienestar social mediante la participación y promoción de espacios universitarios para la resolución pacífica de conflictos y la construcción de una sociedad y de un Estado justo, participativo y democrático, aportando así a la paz del país.</v>
      </c>
      <c r="F134" s="20" t="str">
        <f>IF(FORMULACIÓN!F134="","",FORMULACIÓN!F134)</f>
        <v>M2 - Cultura ciudadana, cultura política, equidad de género e inclusión</v>
      </c>
      <c r="G134" s="20" t="str">
        <f>IF(FORMULACIÓN!G134="","",FORMULACIÓN!G134)</f>
        <v>Estimular el desarrollo de las relaciones constructivas entre los miembros de la comunidad universitaria con base en la difusión y práctica de valores de respeto a la dignidad humana y a la diversidad, alcanzando un incremento del 6% en los resultados de percepción de cultura ciudadana y la Política de Género.</v>
      </c>
      <c r="H134" s="20" t="str">
        <f>IF(FORMULACIÓN!H134="","",FORMULACIÓN!H134)</f>
        <v>P1 - Cultura ciudadana, equidad y convivencia</v>
      </c>
      <c r="I134" s="88">
        <f>IF(FORMULACIÓN!I134="","",FORMULACIÓN!I134)</f>
        <v>0.16</v>
      </c>
      <c r="J134" s="20" t="str">
        <f>IF(FORMULACIÓN!J134="","",FORMULACIÓN!J134)</f>
        <v>Aplicar la encuesta de percepción de cultura ciudadana y DDHH, analizar resultados y diseñar estrategias.</v>
      </c>
      <c r="K134" s="88">
        <f>IF(FORMULACIÓN!K134="","",FORMULACIÓN!K134)</f>
        <v>0.25</v>
      </c>
      <c r="L134" s="88" t="str">
        <f>IF(FORMULACIÓN!L134="","",FORMULACIÓN!L134)</f>
        <v xml:space="preserve">Jefe Departamento de Desarrollo Humano </v>
      </c>
      <c r="M134" s="210" t="str">
        <f>FORMULACIÓN!M134</f>
        <v xml:space="preserve">PDI </v>
      </c>
      <c r="N134" s="20" t="str">
        <f>IF(FORMULACIÓN!O134="","",FORMULACIÓN!O134)</f>
        <v>Incremento en la favorabilidad de los resultados de la encuesta de percepción de cultura ciudadana y Derechos Humanos</v>
      </c>
      <c r="O134" s="20" t="str">
        <f>IF(FORMULACIÓN!P134="","",FORMULACIÓN!P134)</f>
        <v>Informe con línea base del análisis de la encuesta de percepción de cultura ciudadana y Derechos Humanos</v>
      </c>
      <c r="P134" s="20" t="str">
        <f>IF(FORMULACIÓN!Q134="","",FORMULACIÓN!Q134)</f>
        <v>Anual</v>
      </c>
      <c r="Q134" s="20" t="str">
        <f>IF(FORMULACIÓN!R134="","",FORMULACIÓN!R134)</f>
        <v>Unidad</v>
      </c>
      <c r="R134" s="20" t="str">
        <f>IF(FORMULACIÓN!S134="","",FORMULACIÓN!S134)</f>
        <v/>
      </c>
      <c r="S134" s="20" t="str">
        <f>IF(FORMULACIÓN!T134="","",FORMULACIÓN!T134)</f>
        <v>Acumulado</v>
      </c>
      <c r="T134" s="179" t="str">
        <f ca="1">FORMULACIÓN!Y134</f>
        <v>1</v>
      </c>
      <c r="U134" s="20">
        <f>IF(FORMULACIÓN!U134="","",FORMULACIÓN!U134)</f>
        <v>0</v>
      </c>
      <c r="V134" s="21">
        <v>0</v>
      </c>
      <c r="W134" s="21"/>
      <c r="X134" s="21">
        <f ca="1">IFERROR(IF($S134=Lists!$S$2,SUM(SEGUIMIENTO!U134:W134),IF(SEGUIMIENTO!$S134=Lists!$S$3,SUM(SEGUIMIENTO!V134:W134),IF(SEGUIMIENTO!$S134=Lists!$S$4,AVERAGE(SEGUIMIENTO!V134:W134),IF(SEGUIMIENTO!$S134=Lists!$S$5,OFFSET(U134,0,COUNTA(V134:W134)),IF(SEGUIMIENTO!$S134=Lists!$S$6,COUNTIF(V134:W134,"&lt;"&amp;FORMULACIÓN!Y134)/COUNT(SEGUIMIENTO!V134:W134),""))))),"")</f>
        <v>0</v>
      </c>
      <c r="Y134" s="176">
        <f ca="1">IF($Q134=Lists!$R$3,TEXT(SEGUIMIENTO!X134,"00,00%"),IF(SEGUIMIENTO!X134=0,0,TEXT(SEGUIMIENTO!X134,"##.###")))</f>
        <v>0</v>
      </c>
      <c r="Z134" s="179" t="str">
        <f>IF(FORMULACIÓN!N134="X",VLOOKUP(A134,Lists!$C$100:$D$1099,2,FALSE),"")</f>
        <v/>
      </c>
      <c r="AA134" s="181">
        <f>IF(FORMULACIÓN!N134="X",IF(VALUE(VLOOKUP(A134,Lists!$C$100:$D$1099,2,FALSE))&gt;=SEGUIMIENTO!X134,1,0),2)</f>
        <v>2</v>
      </c>
      <c r="AB134" s="150">
        <f>IFERROR(VALUE(LEFT(#REF!,1)),0)</f>
        <v>0</v>
      </c>
      <c r="AC134" s="149" t="s">
        <v>1646</v>
      </c>
      <c r="AD134" s="129"/>
      <c r="AE134" s="129" t="s">
        <v>1647</v>
      </c>
      <c r="AF134" s="129"/>
      <c r="AG134"/>
      <c r="AH134" s="139"/>
      <c r="AI134" s="255" t="str">
        <f t="shared" si="21"/>
        <v xml:space="preserve">Jefe Departamento de Desarrollo Humano </v>
      </c>
      <c r="AJ134" s="139" t="str">
        <f t="shared" si="15"/>
        <v>6. Contribuir al bienestar social mediante la participación y promoción de espacios universitarios para la resolución pacífica de conflictos y la construcción de una sociedad y de un Estado justo, participativo y democrático, aportando así a la paz del país.</v>
      </c>
      <c r="AK134" s="139">
        <f t="shared" ca="1" si="22"/>
        <v>0</v>
      </c>
      <c r="AL134" s="139" t="str">
        <f t="shared" si="16"/>
        <v>L4 - Bienestar Universitario, Salud mental positiva, Inclusión y Democracia.</v>
      </c>
      <c r="AM134" s="139" t="str">
        <f t="shared" si="17"/>
        <v>M2 - Cultura ciudadana, cultura política, equidad de género e inclusión</v>
      </c>
      <c r="AN134" s="20" t="str">
        <f t="shared" si="18"/>
        <v>P1 - Cultura ciudadana, equidad y convivencia</v>
      </c>
      <c r="AO134" s="20" t="str">
        <f t="shared" si="19"/>
        <v>Incremento en la favorabilidad de los resultados de la encuesta de percepción de cultura ciudadana y Derechos Humanos</v>
      </c>
      <c r="AP134" s="20" t="str">
        <f t="shared" si="20"/>
        <v>Informe con línea base del análisis de la encuesta de percepción de cultura ciudadana y Derechos Humanos</v>
      </c>
      <c r="AQ134" s="88">
        <f ca="1">IF(S134=Lists!$S$6,"CUMPLIMIENTO",IF($Q134=Lists!$R$3,TEXT(Y134,"00,00%")&amp;" / "&amp;TEXT(FORMULACIÓN!Y134,"00,00%"),IF(Y134=0,0,TEXT(Y134,"##.###")&amp;" / "&amp;TEXT(FORMULACIÓN!Y134,"##.###"))))</f>
        <v>0</v>
      </c>
      <c r="AR134" s="133">
        <f ca="1">VALUE(IFERROR(IF(S134=Lists!$S$6,SEGUIMIENTO!Y134,IF((Y134/FORMULACIÓN!Y134)&lt;&gt;0,Y134/FORMULACIÓN!Y134,0)),0))</f>
        <v>0</v>
      </c>
      <c r="AS134" s="89">
        <f t="shared" ca="1" si="23"/>
        <v>0</v>
      </c>
      <c r="AT134" s="89">
        <f t="shared" ca="1" si="24"/>
        <v>0</v>
      </c>
      <c r="AU134" s="89">
        <f t="shared" ca="1" si="25"/>
        <v>0</v>
      </c>
      <c r="AV134" s="20" t="str">
        <f t="shared" si="26"/>
        <v xml:space="preserve">LOGROS
La encuesta aplicada en el periodo 2025-1 refleja una favorabilidad general del 46,29 %.                                        Para el periodo 2026-1, el instrumento fue actualizado con preguntas más cortas y puntuales, buscando mejorar la claridad y la participación estudiantil.
Actualmente, el análisis de los resultados del 2026-1 se encuentra en proceso, y se espera que permita comparar la evolución de las percepciones institucionales y orientar acciones de mejora en las dimensiones evaluadas.
LÍMITES
OBSERVACIÓN
La encuesta aplicada en el periodo 2025-1 refleja una favorabilidad general del 46,29 %, frente a un 53,71 % de percepción negativa, lo que evidencia la necesidad de fortalecer las estrategias institucionales orientadas a la convivencia, la seguridad y la promoción de los derechos humanos. Los resultados más positivos se concentraron en Infraestructura y Sentido de Pertenencia (56,08 %) y en Ciudadanía Universitaria y Sistemas de Participación (53,66 %), aspectos que muestran avances en el compromiso y la identificación de la comunidad universitaria con la institución.
Durante el periodo 2025-2, no se logró realizar la encuesta, debido a ajustes metodológicos y operativos en el proceso de aplicación.
ACCIONES DE FORTALECIMIENTO
</v>
      </c>
      <c r="AW134" s="139"/>
      <c r="CG134" s="140"/>
    </row>
    <row r="135" spans="1:85" s="135" customFormat="1" ht="67.5" hidden="1" customHeight="1">
      <c r="A135" s="20">
        <f>IF(FORMULACIÓN!A135="","",FORMULACIÓN!A135)</f>
        <v>126</v>
      </c>
      <c r="B135" s="20">
        <f>IF(FORMULACIÓN!B135="","",FORMULACIÓN!B135)</f>
        <v>2026</v>
      </c>
      <c r="C135" s="20" t="str">
        <f>IF(FORMULACIÓN!C135="","",FORMULACIÓN!C135)</f>
        <v>L4 - Bienestar Universitario, Salud mental positiva, Inclusión y Democracia.</v>
      </c>
      <c r="D135" s="20" t="str">
        <f>IF(FORMULACIÓN!D135="","",FORMULACIÓN!D135)</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35" s="20" t="str">
        <f>IF(FORMULACIÓN!E135="","",FORMULACIÓN!E135)</f>
        <v>6. Contribuir al bienestar social mediante la participación y promoción de espacios universitarios para la resolución pacífica de conflictos y la construcción de una sociedad y de un Estado justo, participativo y democrático, aportando así a la paz del país.</v>
      </c>
      <c r="F135" s="20" t="str">
        <f>IF(FORMULACIÓN!F135="","",FORMULACIÓN!F135)</f>
        <v>M2 - Cultura ciudadana, cultura política, equidad de género e inclusión</v>
      </c>
      <c r="G135" s="20" t="str">
        <f>IF(FORMULACIÓN!G135="","",FORMULACIÓN!G135)</f>
        <v>Estimular el desarrollo de las relaciones constructivas entre los miembros de la comunidad universitaria con base en la difusión y práctica de valores de respeto a la dignidad humana y a la diversidad, alcanzando un incremento del 6% en los resultados de percepción de cultura ciudadana y la Política de Género.</v>
      </c>
      <c r="H135" s="20" t="str">
        <f>IF(FORMULACIÓN!H135="","",FORMULACIÓN!H135)</f>
        <v>P1 - Cultura ciudadana, equidad y convivencia</v>
      </c>
      <c r="I135" s="88">
        <f>IF(FORMULACIÓN!I135="","",FORMULACIÓN!I135)</f>
        <v>0.16</v>
      </c>
      <c r="J135" s="20" t="str">
        <f>IF(FORMULACIÓN!J135="","",FORMULACIÓN!J135)</f>
        <v>Elaborar el documento metodológico para la construcción de la Política de Género</v>
      </c>
      <c r="K135" s="88">
        <f>IF(FORMULACIÓN!K135="","",FORMULACIÓN!K135)</f>
        <v>0.25</v>
      </c>
      <c r="L135" s="88" t="str">
        <f>IF(FORMULACIÓN!L135="","",FORMULACIÓN!L135)</f>
        <v xml:space="preserve">Jefe Departamento de Desarrollo Humano </v>
      </c>
      <c r="M135" s="210" t="str">
        <f>FORMULACIÓN!M135</f>
        <v xml:space="preserve">PDI </v>
      </c>
      <c r="N135" s="20" t="str">
        <f>IF(FORMULACIÓN!O135="","",FORMULACIÓN!O135)</f>
        <v>Diseño y construcción del documento metodológico para la construcción de la Política de Género en la Universidad del Atlántico</v>
      </c>
      <c r="O135" s="20" t="str">
        <f>IF(FORMULACIÓN!P135="","",FORMULACIÓN!P135)</f>
        <v>Política de género aprobada por el Consejo Académico.</v>
      </c>
      <c r="P135" s="20" t="str">
        <f>IF(FORMULACIÓN!Q135="","",FORMULACIÓN!Q135)</f>
        <v>Semestral</v>
      </c>
      <c r="Q135" s="20" t="str">
        <f>IF(FORMULACIÓN!R135="","",FORMULACIÓN!R135)</f>
        <v>Unidad</v>
      </c>
      <c r="R135" s="20" t="str">
        <f>IF(FORMULACIÓN!S135="","",FORMULACIÓN!S135)</f>
        <v xml:space="preserve">Borrador enviado para estudio al Consejo Académico.
Propuesta de la política de género enviada a Consejo Superior. </v>
      </c>
      <c r="S135" s="20" t="str">
        <f>IF(FORMULACIÓN!T135="","",FORMULACIÓN!T135)</f>
        <v>Nuevo gestionado durante la vigencia</v>
      </c>
      <c r="T135" s="179" t="str">
        <f ca="1">FORMULACIÓN!Y135</f>
        <v>1</v>
      </c>
      <c r="U135" s="20">
        <f>IF(FORMULACIÓN!U135="","",FORMULACIÓN!U135)</f>
        <v>0</v>
      </c>
      <c r="V135" s="21">
        <v>0</v>
      </c>
      <c r="W135" s="21"/>
      <c r="X135" s="21">
        <f ca="1">IFERROR(IF($S135=Lists!$S$2,SUM(SEGUIMIENTO!U135:W135),IF(SEGUIMIENTO!$S135=Lists!$S$3,SUM(SEGUIMIENTO!V135:W135),IF(SEGUIMIENTO!$S135=Lists!$S$4,AVERAGE(SEGUIMIENTO!V135:W135),IF(SEGUIMIENTO!$S135=Lists!$S$5,OFFSET(U135,0,COUNTA(V135:W135)),IF(SEGUIMIENTO!$S135=Lists!$S$6,COUNTIF(V135:W135,"&lt;"&amp;FORMULACIÓN!Y135)/COUNT(SEGUIMIENTO!V135:W135),""))))),"")</f>
        <v>0</v>
      </c>
      <c r="Y135" s="176">
        <f ca="1">IF($Q135=Lists!$R$3,TEXT(SEGUIMIENTO!X135,"00,00%"),IF(SEGUIMIENTO!X135=0,0,TEXT(SEGUIMIENTO!X135,"##.###")))</f>
        <v>0</v>
      </c>
      <c r="Z135" s="179" t="str">
        <f>IF(FORMULACIÓN!N135="X",VLOOKUP(A135,Lists!$C$100:$D$1099,2,FALSE),"")</f>
        <v/>
      </c>
      <c r="AA135" s="181">
        <f>IF(FORMULACIÓN!N135="X",IF(VALUE(VLOOKUP(A135,Lists!$C$100:$D$1099,2,FALSE))&gt;=SEGUIMIENTO!X135,1,0),2)</f>
        <v>2</v>
      </c>
      <c r="AB135" s="150">
        <f>IFERROR(VALUE(LEFT(#REF!,1)),0)</f>
        <v>0</v>
      </c>
      <c r="AC135" s="149" t="s">
        <v>1648</v>
      </c>
      <c r="AD135" s="129"/>
      <c r="AE135" s="129"/>
      <c r="AF135" s="129"/>
      <c r="AG135"/>
      <c r="AH135" s="139"/>
      <c r="AI135" s="255" t="str">
        <f t="shared" si="21"/>
        <v xml:space="preserve">Jefe Departamento de Desarrollo Humano </v>
      </c>
      <c r="AJ135" s="139" t="str">
        <f t="shared" si="15"/>
        <v>6. Contribuir al bienestar social mediante la participación y promoción de espacios universitarios para la resolución pacífica de conflictos y la construcción de una sociedad y de un Estado justo, participativo y democrático, aportando así a la paz del país.</v>
      </c>
      <c r="AK135" s="139">
        <f t="shared" ca="1" si="22"/>
        <v>0</v>
      </c>
      <c r="AL135" s="139" t="str">
        <f t="shared" si="16"/>
        <v>L4 - Bienestar Universitario, Salud mental positiva, Inclusión y Democracia.</v>
      </c>
      <c r="AM135" s="139" t="str">
        <f t="shared" si="17"/>
        <v>M2 - Cultura ciudadana, cultura política, equidad de género e inclusión</v>
      </c>
      <c r="AN135" s="20" t="str">
        <f t="shared" si="18"/>
        <v>P1 - Cultura ciudadana, equidad y convivencia</v>
      </c>
      <c r="AO135" s="20" t="str">
        <f t="shared" si="19"/>
        <v>Diseño y construcción del documento metodológico para la construcción de la Política de Género en la Universidad del Atlántico</v>
      </c>
      <c r="AP135" s="20" t="str">
        <f t="shared" si="20"/>
        <v>Política de género aprobada por el Consejo Académico.</v>
      </c>
      <c r="AQ135" s="88">
        <f ca="1">IF(S135=Lists!$S$6,"CUMPLIMIENTO",IF($Q135=Lists!$R$3,TEXT(Y135,"00,00%")&amp;" / "&amp;TEXT(FORMULACIÓN!Y135,"00,00%"),IF(Y135=0,0,TEXT(Y135,"##.###")&amp;" / "&amp;TEXT(FORMULACIÓN!Y135,"##.###"))))</f>
        <v>0</v>
      </c>
      <c r="AR135" s="133">
        <f ca="1">VALUE(IFERROR(IF(S135=Lists!$S$6,SEGUIMIENTO!Y135,IF((Y135/FORMULACIÓN!Y135)&lt;&gt;0,Y135/FORMULACIÓN!Y135,0)),0))</f>
        <v>0</v>
      </c>
      <c r="AS135" s="89">
        <f t="shared" ca="1" si="23"/>
        <v>0</v>
      </c>
      <c r="AT135" s="89">
        <f t="shared" ca="1" si="24"/>
        <v>0</v>
      </c>
      <c r="AU135" s="89">
        <f t="shared" ca="1" si="25"/>
        <v>0</v>
      </c>
      <c r="AV135" s="20" t="str">
        <f t="shared" si="26"/>
        <v xml:space="preserve">LOGROS
Durante el semestre 2025-2, las expertas encargadas de la formulación de la Política Institucional de Género presentaron avances en la estructura del documento. Se proyecta su validación y socialización en el siguiente periodo académico.                                                                                                                                         En el 2026-1 se elaboro, proyecto y radico el borrador del Proyecto de Acuerdo Superior "Por medio del cual se establece la Política Institucional de Inclusión, Equidad e Igualdad de Oportunidades para Mujeres, Hombres y Diversidades de la Universidad del Atlántico", para estudio y análisis por parte del Consejo Superior.
LÍMITES
OBSERVACIÓN
ACCIONES DE FORTALECIMIENTO
</v>
      </c>
      <c r="AW135" s="139"/>
      <c r="CG135" s="140"/>
    </row>
    <row r="136" spans="1:85" s="135" customFormat="1" ht="67.5" hidden="1" customHeight="1">
      <c r="A136" s="20">
        <f>IF(FORMULACIÓN!A136="","",FORMULACIÓN!A136)</f>
        <v>127</v>
      </c>
      <c r="B136" s="20">
        <f>IF(FORMULACIÓN!B136="","",FORMULACIÓN!B136)</f>
        <v>2026</v>
      </c>
      <c r="C136" s="20" t="str">
        <f>IF(FORMULACIÓN!C136="","",FORMULACIÓN!C136)</f>
        <v>L4 - Bienestar Universitario, Salud mental positiva, Inclusión y Democracia.</v>
      </c>
      <c r="D136" s="20" t="str">
        <f>IF(FORMULACIÓN!D136="","",FORMULACIÓN!D136)</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36" s="20" t="str">
        <f>IF(FORMULACIÓN!E136="","",FORMULACIÓN!E136)</f>
        <v>3. Articular los procesos administrativos y académicos mediante el uso eficiente de los recursos financieros, tecnológicos y humanos.</v>
      </c>
      <c r="F136" s="20" t="str">
        <f>IF(FORMULACIÓN!F136="","",FORMULACIÓN!F136)</f>
        <v>M2 - Cultura ciudadana, cultura política, equidad de género e inclusión</v>
      </c>
      <c r="G136" s="20" t="str">
        <f>IF(FORMULACIÓN!G136="","",FORMULACIÓN!G136)</f>
        <v>Institucionalizar el proyecto "Diálogos de Desarrollo Institucional” como escenario para pensar nuestra universidad con la participación de la comunidad universitaria, con un mínimo de 9 hojas de ruta derivadas del proyecto.</v>
      </c>
      <c r="H136" s="20" t="str">
        <f>IF(FORMULACIÓN!H136="","",FORMULACIÓN!H136)</f>
        <v>P1 - Cultura ciudadana, equidad y convivencia</v>
      </c>
      <c r="I136" s="88">
        <f>IF(FORMULACIÓN!I136="","",FORMULACIÓN!I136)</f>
        <v>0.16</v>
      </c>
      <c r="J136" s="20" t="str">
        <f>IF(FORMULACIÓN!J136="","",FORMULACIÓN!J136)</f>
        <v xml:space="preserve">Elaborar el documento metodológico para la implementación del proyecto "Diálogo de Desarrollo Institucional" </v>
      </c>
      <c r="K136" s="88">
        <f>IF(FORMULACIÓN!K136="","",FORMULACIÓN!K136)</f>
        <v>0.25</v>
      </c>
      <c r="L136" s="88" t="str">
        <f>IF(FORMULACIÓN!L136="","",FORMULACIÓN!L136)</f>
        <v xml:space="preserve">Jefe Departamento de Desarrollo Humano </v>
      </c>
      <c r="M136" s="210" t="str">
        <f>FORMULACIÓN!M136</f>
        <v xml:space="preserve">PR - PDI </v>
      </c>
      <c r="N136" s="20" t="str">
        <f>IF(FORMULACIÓN!O136="","",FORMULACIÓN!O136)</f>
        <v xml:space="preserve">Eventos desarrollados en el marco del proyecto "Diálogo de Desarrollo Institucional" </v>
      </c>
      <c r="O136" s="20" t="str">
        <f>IF(FORMULACIÓN!P136="","",FORMULACIÓN!P136)</f>
        <v>N° de hojas de ruta generadas a partir de los espacios de diálogo desarrollados</v>
      </c>
      <c r="P136" s="20" t="str">
        <f>IF(FORMULACIÓN!Q136="","",FORMULACIÓN!Q136)</f>
        <v>Anual</v>
      </c>
      <c r="Q136" s="20" t="str">
        <f>IF(FORMULACIÓN!R136="","",FORMULACIÓN!R136)</f>
        <v>Unidad</v>
      </c>
      <c r="R136" s="20" t="str">
        <f>IF(FORMULACIÓN!S136="","",FORMULACIÓN!S136)</f>
        <v xml:space="preserve">
De cada Dialogo de Desarrollo Institucional pueden tener como producto una Hoja de ruta, el cual es una herramienta visual que describe la dirección y el progreso de un proyecto, producto o iniciativa a lo largo del tiempo. Para este caso, se detalla los objetivos, tareas y cronogramas de un proyecto o acción específico. </v>
      </c>
      <c r="S136" s="20" t="str">
        <f>IF(FORMULACIÓN!T136="","",FORMULACIÓN!T136)</f>
        <v>Nuevo gestionado durante la vigencia</v>
      </c>
      <c r="T136" s="179" t="str">
        <f ca="1">FORMULACIÓN!Y136</f>
        <v>3</v>
      </c>
      <c r="U136" s="20">
        <f>IF(FORMULACIÓN!U136="","",FORMULACIÓN!U136)</f>
        <v>5</v>
      </c>
      <c r="V136" s="21">
        <v>3</v>
      </c>
      <c r="W136" s="21"/>
      <c r="X136" s="21">
        <f ca="1">IFERROR(IF($S136=Lists!$S$2,SUM(SEGUIMIENTO!U136:W136),IF(SEGUIMIENTO!$S136=Lists!$S$3,SUM(SEGUIMIENTO!V136:W136),IF(SEGUIMIENTO!$S136=Lists!$S$4,AVERAGE(SEGUIMIENTO!V136:W136),IF(SEGUIMIENTO!$S136=Lists!$S$5,OFFSET(U136,0,COUNTA(V136:W136)),IF(SEGUIMIENTO!$S136=Lists!$S$6,COUNTIF(V136:W136,"&lt;"&amp;FORMULACIÓN!Y136)/COUNT(SEGUIMIENTO!V136:W136),""))))),"")</f>
        <v>3</v>
      </c>
      <c r="Y136" s="176" t="str">
        <f ca="1">IF($Q136=Lists!$R$3,TEXT(SEGUIMIENTO!X136,"00,00%"),IF(SEGUIMIENTO!X136=0,0,TEXT(SEGUIMIENTO!X136,"##.###")))</f>
        <v>3</v>
      </c>
      <c r="Z136" s="179" t="str">
        <f>IF(FORMULACIÓN!N136="X",VLOOKUP(A136,Lists!$C$100:$D$1099,2,FALSE),"")</f>
        <v/>
      </c>
      <c r="AA136" s="181">
        <f>IF(FORMULACIÓN!N136="X",IF(VALUE(VLOOKUP(A136,Lists!$C$100:$D$1099,2,FALSE))&gt;=SEGUIMIENTO!X136,1,0),2)</f>
        <v>2</v>
      </c>
      <c r="AB136" s="150">
        <f>IFERROR(VALUE(LEFT(#REF!,1)),0)</f>
        <v>0</v>
      </c>
      <c r="AC136" s="149" t="s">
        <v>1649</v>
      </c>
      <c r="AD136" s="129"/>
      <c r="AE136" s="129"/>
      <c r="AF136" s="129"/>
      <c r="AG136"/>
      <c r="AH136" s="139"/>
      <c r="AI136" s="255" t="str">
        <f t="shared" si="21"/>
        <v xml:space="preserve">Jefe Departamento de Desarrollo Humano </v>
      </c>
      <c r="AJ136" s="139" t="str">
        <f t="shared" si="15"/>
        <v>3. Articular los procesos administrativos y académicos mediante el uso eficiente de los recursos financieros, tecnológicos y humanos.</v>
      </c>
      <c r="AK136" s="139">
        <f t="shared" ca="1" si="22"/>
        <v>1</v>
      </c>
      <c r="AL136" s="139" t="str">
        <f t="shared" si="16"/>
        <v>L4 - Bienestar Universitario, Salud mental positiva, Inclusión y Democracia.</v>
      </c>
      <c r="AM136" s="139" t="str">
        <f t="shared" si="17"/>
        <v>M2 - Cultura ciudadana, cultura política, equidad de género e inclusión</v>
      </c>
      <c r="AN136" s="20" t="str">
        <f t="shared" si="18"/>
        <v>P1 - Cultura ciudadana, equidad y convivencia</v>
      </c>
      <c r="AO136" s="20" t="str">
        <f t="shared" si="19"/>
        <v xml:space="preserve">Eventos desarrollados en el marco del proyecto "Diálogo de Desarrollo Institucional" </v>
      </c>
      <c r="AP136" s="20" t="str">
        <f t="shared" si="20"/>
        <v>N° de hojas de ruta generadas a partir de los espacios de diálogo desarrollados</v>
      </c>
      <c r="AQ136" s="88" t="str">
        <f ca="1">IF(S136=Lists!$S$6,"CUMPLIMIENTO",IF($Q136=Lists!$R$3,TEXT(Y136,"00,00%")&amp;" / "&amp;TEXT(FORMULACIÓN!Y136,"00,00%"),IF(Y136=0,0,TEXT(Y136,"##.###")&amp;" / "&amp;TEXT(FORMULACIÓN!Y136,"##.###"))))</f>
        <v>3 / 3</v>
      </c>
      <c r="AR136" s="133">
        <f ca="1">VALUE(IFERROR(IF(S136=Lists!$S$6,SEGUIMIENTO!Y136,IF((Y136/FORMULACIÓN!Y136)&lt;&gt;0,Y136/FORMULACIÓN!Y136,0)),0))</f>
        <v>1</v>
      </c>
      <c r="AS136" s="89">
        <f t="shared" ca="1" si="23"/>
        <v>0.25</v>
      </c>
      <c r="AT136" s="89">
        <f t="shared" ca="1" si="24"/>
        <v>0.04</v>
      </c>
      <c r="AU136" s="89">
        <f t="shared" ca="1" si="25"/>
        <v>8.0000000000000002E-3</v>
      </c>
      <c r="AV136" s="20" t="str">
        <f t="shared" si="26"/>
        <v xml:space="preserve">LOGROS
Durante el periodo evaluado se desarrollaron 3 hojas de ruta generadas en los dialogos institucionales realizados con diferentes enfoques.                                                                                                                        1. Mesa de garantias con voceros, representantes u diversos lideres, para seguimiento de los compromisos     2. concertacion con organizaciones para la coordinacion de acciones en conmemoracion del dia del estudiante caido                                                                                                                                             3. Dialogo institucional con organizaciones estudiantiles y defensoras de derechos humanos para la coordinacion de acciones de mejora.                                                                                                                                                          
LÍMITES
OBSERVACIÓN
ACCIONES DE FORTALECIMIENTO
</v>
      </c>
      <c r="AW136" s="139"/>
      <c r="CG136" s="140"/>
    </row>
    <row r="137" spans="1:85" s="135" customFormat="1" ht="67.5" hidden="1" customHeight="1">
      <c r="A137" s="20">
        <f>IF(FORMULACIÓN!A137="","",FORMULACIÓN!A137)</f>
        <v>128</v>
      </c>
      <c r="B137" s="20">
        <f>IF(FORMULACIÓN!B137="","",FORMULACIÓN!B137)</f>
        <v>2026</v>
      </c>
      <c r="C137" s="20" t="str">
        <f>IF(FORMULACIÓN!C137="","",FORMULACIÓN!C137)</f>
        <v>L4 - Bienestar Universitario, Salud mental positiva, Inclusión y Democracia.</v>
      </c>
      <c r="D137" s="20" t="str">
        <f>IF(FORMULACIÓN!D137="","",FORMULACIÓN!D137)</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37" s="20" t="str">
        <f>IF(FORMULACIÓN!E137="","",FORMULACIÓN!E137)</f>
        <v>2. Fortalecer las competencias del ser en concordancia con las necesidades de la comunidad universitaria enmarcadas en las habilidades y destrezas para un ser integral</v>
      </c>
      <c r="F137" s="20" t="str">
        <f>IF(FORMULACIÓN!F137="","",FORMULACIÓN!F137)</f>
        <v>M2 - Cultura ciudadana, cultura política, equidad de género e inclusión</v>
      </c>
      <c r="G137" s="20" t="str">
        <f>IF(FORMULACIÓN!G137="","",FORMULACIÓN!G137)</f>
        <v>Promover el programa  "Yo Cuido la UA" para el estímulo de la cultura de compromiso y cuidado de la infraestructura física y tecnológica institucional.</v>
      </c>
      <c r="H137" s="20" t="str">
        <f>IF(FORMULACIÓN!H137="","",FORMULACIÓN!H137)</f>
        <v>P1 - Cultura ciudadana, equidad y convivencia</v>
      </c>
      <c r="I137" s="88">
        <f>IF(FORMULACIÓN!I137="","",FORMULACIÓN!I137)</f>
        <v>0.16</v>
      </c>
      <c r="J137" s="20" t="str">
        <f>IF(FORMULACIÓN!J137="","",FORMULACIÓN!J137)</f>
        <v>Gestionar campañas de sensibilización hacia la comunidad universitaria para el cuidado de la infraestructura</v>
      </c>
      <c r="K137" s="88">
        <f>IF(FORMULACIÓN!K137="","",FORMULACIÓN!K137)</f>
        <v>0.25</v>
      </c>
      <c r="L137" s="88" t="str">
        <f>IF(FORMULACIÓN!L137="","",FORMULACIÓN!L137)</f>
        <v xml:space="preserve">Jefe Departamento de Desarrollo Humano </v>
      </c>
      <c r="M137" s="210" t="str">
        <f>FORMULACIÓN!M137</f>
        <v>PR - PA</v>
      </c>
      <c r="N137" s="20" t="str">
        <f>IF(FORMULACIÓN!O137="","",FORMULACIÓN!O137)</f>
        <v>Programa "Yo Cuido la UA"</v>
      </c>
      <c r="O137" s="20" t="str">
        <f>IF(FORMULACIÓN!P137="","",FORMULACIÓN!P137)</f>
        <v>Número de campañas ejecutadas dirigidas a cada estamento (trabajadores, docentes y estudiantes)</v>
      </c>
      <c r="P137" s="20" t="str">
        <f>IF(FORMULACIÓN!Q137="","",FORMULACIÓN!Q137)</f>
        <v>Anual</v>
      </c>
      <c r="Q137" s="20" t="str">
        <f>IF(FORMULACIÓN!R137="","",FORMULACIÓN!R137)</f>
        <v>Unidad</v>
      </c>
      <c r="R137" s="20" t="str">
        <f>IF(FORMULACIÓN!S137="","",FORMULACIÓN!S137)</f>
        <v/>
      </c>
      <c r="S137" s="20" t="str">
        <f>IF(FORMULACIÓN!T137="","",FORMULACIÓN!T137)</f>
        <v>Nuevo gestionado durante la vigencia</v>
      </c>
      <c r="T137" s="179" t="str">
        <f ca="1">FORMULACIÓN!Y137</f>
        <v>7</v>
      </c>
      <c r="U137" s="20">
        <f>IF(FORMULACIÓN!U137="","",FORMULACIÓN!U137)</f>
        <v>9</v>
      </c>
      <c r="V137" s="21">
        <v>2</v>
      </c>
      <c r="W137" s="21"/>
      <c r="X137" s="21">
        <f ca="1">IFERROR(IF($S137=Lists!$S$2,SUM(SEGUIMIENTO!U137:W137),IF(SEGUIMIENTO!$S137=Lists!$S$3,SUM(SEGUIMIENTO!V137:W137),IF(SEGUIMIENTO!$S137=Lists!$S$4,AVERAGE(SEGUIMIENTO!V137:W137),IF(SEGUIMIENTO!$S137=Lists!$S$5,OFFSET(U137,0,COUNTA(V137:W137)),IF(SEGUIMIENTO!$S137=Lists!$S$6,COUNTIF(V137:W137,"&lt;"&amp;FORMULACIÓN!Y137)/COUNT(SEGUIMIENTO!V137:W137),""))))),"")</f>
        <v>2</v>
      </c>
      <c r="Y137" s="176" t="str">
        <f ca="1">IF($Q137=Lists!$R$3,TEXT(SEGUIMIENTO!X137,"00,00%"),IF(SEGUIMIENTO!X137=0,0,TEXT(SEGUIMIENTO!X137,"##.###")))</f>
        <v>2</v>
      </c>
      <c r="Z137" s="179" t="str">
        <f>IF(FORMULACIÓN!N137="X",VLOOKUP(A137,Lists!$C$100:$D$1099,2,FALSE),"")</f>
        <v/>
      </c>
      <c r="AA137" s="181">
        <f>IF(FORMULACIÓN!N137="X",IF(VALUE(VLOOKUP(A137,Lists!$C$100:$D$1099,2,FALSE))&gt;=SEGUIMIENTO!X137,1,0),2)</f>
        <v>2</v>
      </c>
      <c r="AB137" s="150">
        <f>IFERROR(VALUE(LEFT(#REF!,1)),0)</f>
        <v>0</v>
      </c>
      <c r="AC137" s="149" t="s">
        <v>1650</v>
      </c>
      <c r="AD137" s="129"/>
      <c r="AE137" s="129"/>
      <c r="AF137" s="129"/>
      <c r="AG137"/>
      <c r="AH137" s="139"/>
      <c r="AI137" s="255" t="str">
        <f t="shared" si="21"/>
        <v xml:space="preserve">Jefe Departamento de Desarrollo Humano </v>
      </c>
      <c r="AJ137" s="139" t="str">
        <f t="shared" si="15"/>
        <v>2. Fortalecer las competencias del ser en concordancia con las necesidades de la comunidad universitaria enmarcadas en las habilidades y destrezas para un ser integral</v>
      </c>
      <c r="AK137" s="139">
        <f t="shared" ca="1" si="22"/>
        <v>0</v>
      </c>
      <c r="AL137" s="139" t="str">
        <f t="shared" si="16"/>
        <v>L4 - Bienestar Universitario, Salud mental positiva, Inclusión y Democracia.</v>
      </c>
      <c r="AM137" s="139" t="str">
        <f t="shared" si="17"/>
        <v>M2 - Cultura ciudadana, cultura política, equidad de género e inclusión</v>
      </c>
      <c r="AN137" s="20" t="str">
        <f t="shared" si="18"/>
        <v>P1 - Cultura ciudadana, equidad y convivencia</v>
      </c>
      <c r="AO137" s="20" t="str">
        <f t="shared" si="19"/>
        <v>Programa "Yo Cuido la UA"</v>
      </c>
      <c r="AP137" s="20" t="str">
        <f t="shared" si="20"/>
        <v>Número de campañas ejecutadas dirigidas a cada estamento (trabajadores, docentes y estudiantes)</v>
      </c>
      <c r="AQ137" s="88" t="str">
        <f ca="1">IF(S137=Lists!$S$6,"CUMPLIMIENTO",IF($Q137=Lists!$R$3,TEXT(Y137,"00,00%")&amp;" / "&amp;TEXT(FORMULACIÓN!Y137,"00,00%"),IF(Y137=0,0,TEXT(Y137,"##.###")&amp;" / "&amp;TEXT(FORMULACIÓN!Y137,"##.###"))))</f>
        <v>2 / 7</v>
      </c>
      <c r="AR137" s="133">
        <f ca="1">VALUE(IFERROR(IF(S137=Lists!$S$6,SEGUIMIENTO!Y137,IF((Y137/FORMULACIÓN!Y137)&lt;&gt;0,Y137/FORMULACIÓN!Y137,0)),0))</f>
        <v>0.2857142857142857</v>
      </c>
      <c r="AS137" s="89">
        <f t="shared" ca="1" si="23"/>
        <v>7.1428571428571425E-2</v>
      </c>
      <c r="AT137" s="89">
        <f t="shared" ca="1" si="24"/>
        <v>1.1428571428571429E-2</v>
      </c>
      <c r="AU137" s="89">
        <f t="shared" ca="1" si="25"/>
        <v>2.2857142857142859E-3</v>
      </c>
      <c r="AV137" s="20" t="str">
        <f t="shared" si="26"/>
        <v xml:space="preserve">LOGROS
Durante el semestre 2026-1 se realizaron 2 campañas  que permitieron:                                                                                                                                                                                                                                             Fortalecer el bienestar universitario, fomentar el respeto, la inclusión y la construcción de ciudadanía dentro del entorno académico. Promover la armonía y disfrute de los espacio en común y fortalecer los vínculos con otras dependencias de la universidad.                                                                                                                                                        1, "Campus vivo: Territorio de Cuidado y Dignidad" se llevo a cado en todas las sedes de la universidad                                                                                                                                                                                                        2, “Chazas de la ua “ campaña de concientizacion para el uso responsable de los espacios comunes en la universidad.
LÍMITES
OBSERVACIÓN
ACCIONES DE FORTALECIMIENTO
</v>
      </c>
      <c r="AW137" s="139"/>
      <c r="CG137" s="140"/>
    </row>
    <row r="138" spans="1:85" s="135" customFormat="1" ht="67.5" hidden="1" customHeight="1">
      <c r="A138" s="20">
        <f>IF(FORMULACIÓN!A138="","",FORMULACIÓN!A138)</f>
        <v>129</v>
      </c>
      <c r="B138" s="20">
        <f>IF(FORMULACIÓN!B138="","",FORMULACIÓN!B138)</f>
        <v>2026</v>
      </c>
      <c r="C138" s="20" t="str">
        <f>IF(FORMULACIÓN!C138="","",FORMULACIÓN!C138)</f>
        <v>L4 - Bienestar Universitario, Salud mental positiva, Inclusión y Democracia.</v>
      </c>
      <c r="D138" s="20" t="str">
        <f>IF(FORMULACIÓN!D138="","",FORMULACIÓN!D138)</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38" s="20" t="str">
        <f>IF(FORMULACIÓN!E138="","",FORMULACIÓN!E138)</f>
        <v xml:space="preserve">7. Fortalecimiento del arte, la cultura y el deporte que aportan significativamente al desarrollo humano integral y al fortalecimiento social.   </v>
      </c>
      <c r="F138" s="20" t="str">
        <f>IF(FORMULACIÓN!F138="","",FORMULACIÓN!F138)</f>
        <v>M2 - Cultura ciudadana, cultura política, equidad de género e inclusión</v>
      </c>
      <c r="G138" s="20" t="str">
        <f>IF(FORMULACIÓN!G138="","",FORMULACIÓN!G138)</f>
        <v>Estimular la apropiación cultural e identidad de la región Caribe, a través del reconocimiento de las herencias ancestrales frente al legado que como comunidad académica construimos para la sociedad, y los diálogos intergeneracionales y multiestamentarios para la construcción del ser integral.</v>
      </c>
      <c r="H138" s="20" t="str">
        <f>IF(FORMULACIÓN!H138="","",FORMULACIÓN!H138)</f>
        <v>P2 - Territorio artístico y cultural que construye una sociedad diversa e inclusiva</v>
      </c>
      <c r="I138" s="88">
        <f>IF(FORMULACIÓN!I138="","",FORMULACIÓN!I138)</f>
        <v>7.0000000000000007E-2</v>
      </c>
      <c r="J138" s="20" t="str">
        <f>IF(FORMULACIÓN!J138="","",FORMULACIÓN!J138)</f>
        <v>Gestionar actividades de apropiación cultural e identidad de la región Caribe frente al legado de las herencias ancestrales mediante diálogos intergeneracionales y multiestamentarios.</v>
      </c>
      <c r="K138" s="88">
        <f>IF(FORMULACIÓN!K138="","",FORMULACIÓN!K138)</f>
        <v>1</v>
      </c>
      <c r="L138" s="88" t="str">
        <f>IF(FORMULACIÓN!L138="","",FORMULACIÓN!L138)</f>
        <v>Vicerrector de Bienestar Universitario</v>
      </c>
      <c r="M138" s="210" t="str">
        <f>FORMULACIÓN!M138</f>
        <v>PR - PA</v>
      </c>
      <c r="N138" s="20" t="str">
        <f>IF(FORMULACIÓN!O138="","",FORMULACIÓN!O138)</f>
        <v>Fortalecer la apropiación cultural e identidad de la región Caribe</v>
      </c>
      <c r="O138" s="20" t="str">
        <f>IF(FORMULACIÓN!P138="","",FORMULACIÓN!P138)</f>
        <v>N° de actividades en relación con la apropiación cultural e identidad de la región Caribe</v>
      </c>
      <c r="P138" s="20" t="str">
        <f>IF(FORMULACIÓN!Q138="","",FORMULACIÓN!Q138)</f>
        <v>Anual</v>
      </c>
      <c r="Q138" s="20" t="str">
        <f>IF(FORMULACIÓN!R138="","",FORMULACIÓN!R138)</f>
        <v>Unidad</v>
      </c>
      <c r="R138" s="20" t="str">
        <f>IF(FORMULACIÓN!S138="","",FORMULACIÓN!S138)</f>
        <v/>
      </c>
      <c r="S138" s="20" t="str">
        <f>IF(FORMULACIÓN!T138="","",FORMULACIÓN!T138)</f>
        <v>Nuevo gestionado durante la vigencia</v>
      </c>
      <c r="T138" s="179" t="str">
        <f ca="1">FORMULACIÓN!Y138</f>
        <v>10</v>
      </c>
      <c r="U138" s="20">
        <f>IF(FORMULACIÓN!U138="","",FORMULACIÓN!U138)</f>
        <v>18</v>
      </c>
      <c r="V138" s="21">
        <v>6</v>
      </c>
      <c r="W138" s="21"/>
      <c r="X138" s="21">
        <f ca="1">IFERROR(IF($S138=Lists!$S$2,SUM(SEGUIMIENTO!U138:W138),IF(SEGUIMIENTO!$S138=Lists!$S$3,SUM(SEGUIMIENTO!V138:W138),IF(SEGUIMIENTO!$S138=Lists!$S$4,AVERAGE(SEGUIMIENTO!V138:W138),IF(SEGUIMIENTO!$S138=Lists!$S$5,OFFSET(U138,0,COUNTA(V138:W138)),IF(SEGUIMIENTO!$S138=Lists!$S$6,COUNTIF(V138:W138,"&lt;"&amp;FORMULACIÓN!Y138)/COUNT(SEGUIMIENTO!V138:W138),""))))),"")</f>
        <v>6</v>
      </c>
      <c r="Y138" s="176" t="str">
        <f ca="1">IF($Q138=Lists!$R$3,TEXT(SEGUIMIENTO!X138,"00,00%"),IF(SEGUIMIENTO!X138=0,0,TEXT(SEGUIMIENTO!X138,"##.###")))</f>
        <v>6</v>
      </c>
      <c r="Z138" s="179" t="str">
        <f>IF(FORMULACIÓN!N138="X",VLOOKUP(A138,Lists!$C$100:$D$1099,2,FALSE),"")</f>
        <v/>
      </c>
      <c r="AA138" s="181">
        <f>IF(FORMULACIÓN!N138="X",IF(VALUE(VLOOKUP(A138,Lists!$C$100:$D$1099,2,FALSE))&gt;=SEGUIMIENTO!X138,1,0),2)</f>
        <v>2</v>
      </c>
      <c r="AB138" s="150">
        <f>IFERROR(VALUE(LEFT(#REF!,1)),0)</f>
        <v>0</v>
      </c>
      <c r="AC138" s="149" t="s">
        <v>1447</v>
      </c>
      <c r="AD138" s="129"/>
      <c r="AE138" s="129"/>
      <c r="AF138" s="129"/>
      <c r="AG138"/>
      <c r="AH138" s="139"/>
      <c r="AI138" s="255" t="str">
        <f t="shared" si="21"/>
        <v>Vicerrector de Bienestar Universitario</v>
      </c>
      <c r="AJ138" s="139" t="str">
        <f t="shared" ref="AJ138:AJ201" si="27">E138</f>
        <v xml:space="preserve">7. Fortalecimiento del arte, la cultura y el deporte que aportan significativamente al desarrollo humano integral y al fortalecimiento social.   </v>
      </c>
      <c r="AK138" s="139">
        <f t="shared" ca="1" si="22"/>
        <v>0</v>
      </c>
      <c r="AL138" s="139" t="str">
        <f t="shared" ref="AL138:AL201" si="28">C138</f>
        <v>L4 - Bienestar Universitario, Salud mental positiva, Inclusión y Democracia.</v>
      </c>
      <c r="AM138" s="139" t="str">
        <f t="shared" ref="AM138:AM201" si="29">F138</f>
        <v>M2 - Cultura ciudadana, cultura política, equidad de género e inclusión</v>
      </c>
      <c r="AN138" s="20" t="str">
        <f t="shared" ref="AN138:AN201" si="30">H138</f>
        <v>P2 - Territorio artístico y cultural que construye una sociedad diversa e inclusiva</v>
      </c>
      <c r="AO138" s="20" t="str">
        <f t="shared" ref="AO138:AO201" si="31">N138</f>
        <v>Fortalecer la apropiación cultural e identidad de la región Caribe</v>
      </c>
      <c r="AP138" s="20" t="str">
        <f t="shared" ref="AP138:AP201" si="32">O138</f>
        <v>N° de actividades en relación con la apropiación cultural e identidad de la región Caribe</v>
      </c>
      <c r="AQ138" s="88" t="str">
        <f ca="1">IF(S138=Lists!$S$6,"CUMPLIMIENTO",IF($Q138=Lists!$R$3,TEXT(Y138,"00,00%")&amp;" / "&amp;TEXT(FORMULACIÓN!Y138,"00,00%"),IF(Y138=0,0,TEXT(Y138,"##.###")&amp;" / "&amp;TEXT(FORMULACIÓN!Y138,"##.###"))))</f>
        <v>6 / 10</v>
      </c>
      <c r="AR138" s="133">
        <f ca="1">VALUE(IFERROR(IF(S138=Lists!$S$6,SEGUIMIENTO!Y138,IF((Y138/FORMULACIÓN!Y138)&lt;&gt;0,Y138/FORMULACIÓN!Y138,0)),0))</f>
        <v>0.6</v>
      </c>
      <c r="AS138" s="89">
        <f t="shared" ca="1" si="23"/>
        <v>0.6</v>
      </c>
      <c r="AT138" s="89">
        <f t="shared" ca="1" si="24"/>
        <v>4.2000000000000003E-2</v>
      </c>
      <c r="AU138" s="89">
        <f t="shared" ca="1" si="25"/>
        <v>8.4000000000000012E-3</v>
      </c>
      <c r="AV138" s="20" t="str">
        <f t="shared" si="26"/>
        <v xml:space="preserve">LOGROS
2026-1: Comparsa Mar y rio (febrero - Carnaval), ASCUN Caribe teatro y danza (Mayo), Sn Martin dance fest -Danza Atlantico, Dia de la danza - Delia Zapata (abril), V / IMPROMPTVS / ATLAS /EntreRedes / Salao (Junio-Bogotá Barranquilla) circulación artes vivas en el caribe, 1er encuentro de bullerengue,
LÍMITES
OBSERVACIÓN
ACCIONES DE FORTALECIMIENTO
</v>
      </c>
      <c r="AW138" s="139"/>
      <c r="CG138" s="140"/>
    </row>
    <row r="139" spans="1:85" s="135" customFormat="1" ht="67.5" hidden="1" customHeight="1">
      <c r="A139" s="20">
        <f>IF(FORMULACIÓN!A139="","",FORMULACIÓN!A139)</f>
        <v>130</v>
      </c>
      <c r="B139" s="20">
        <f>IF(FORMULACIÓN!B139="","",FORMULACIÓN!B139)</f>
        <v>2026</v>
      </c>
      <c r="C139" s="20" t="str">
        <f>IF(FORMULACIÓN!C139="","",FORMULACIÓN!C139)</f>
        <v>L4 - Bienestar Universitario, Salud mental positiva, Inclusión y Democracia.</v>
      </c>
      <c r="D139" s="20" t="str">
        <f>IF(FORMULACIÓN!D139="","",FORMULACIÓN!D139)</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39" s="20" t="str">
        <f>IF(FORMULACIÓN!E139="","",FORMULACIÓN!E139)</f>
        <v>8. Promover la salud física y mental positiva en los miembros de la comunidad universitaria</v>
      </c>
      <c r="F139" s="20" t="str">
        <f>IF(FORMULACIÓN!F139="","",FORMULACIÓN!F139)</f>
        <v>M3 - Salud mental positiva y Desarrollo humano integral</v>
      </c>
      <c r="G139" s="20" t="str">
        <f>IF(FORMULACIÓN!G139="","",FORMULACIÓN!G139)</f>
        <v>Fomentar el autocuidado y compromiso con la salud física y mental, en al menos el 50% de la comunidad universitaria.</v>
      </c>
      <c r="H139" s="20" t="str">
        <f>IF(FORMULACIÓN!H139="","",FORMULACIÓN!H139)</f>
        <v>P1 - Promoción y mantenimiento de la salud en la comunidad universitaria</v>
      </c>
      <c r="I139" s="88">
        <f>IF(FORMULACIÓN!I139="","",FORMULACIÓN!I139)</f>
        <v>0.2</v>
      </c>
      <c r="J139" s="20" t="str">
        <f>IF(FORMULACIÓN!J139="","",FORMULACIÓN!J139)</f>
        <v>Fortalecer y desarrollar el Programa de Promoción y Prevención en salud física y mental</v>
      </c>
      <c r="K139" s="88">
        <f>IF(FORMULACIÓN!K139="","",FORMULACIÓN!K139)</f>
        <v>0.25</v>
      </c>
      <c r="L139" s="88" t="str">
        <f>IF(FORMULACIÓN!L139="","",FORMULACIÓN!L139)</f>
        <v>Vicerrector de Bienestar Universitario</v>
      </c>
      <c r="M139" s="210" t="str">
        <f>FORMULACIÓN!M139</f>
        <v>PDI</v>
      </c>
      <c r="N139" s="20" t="str">
        <f>IF(FORMULACIÓN!O139="","",FORMULACIÓN!O139)</f>
        <v>Porcentaje de miembros de la comunidad universitaria con resultados superiores en la última encuesta aplicada de Estilo de vida Saludable (OMS)</v>
      </c>
      <c r="O139" s="20" t="str">
        <f>IF(FORMULACIÓN!P139="","",FORMULACIÓN!P139)</f>
        <v xml:space="preserve">(N° de encuestados en estilo de vida saludable con calificación adecuado / Total de encuestados) * 100  </v>
      </c>
      <c r="P139" s="20" t="str">
        <f>IF(FORMULACIÓN!Q139="","",FORMULACIÓN!Q139)</f>
        <v>Anual</v>
      </c>
      <c r="Q139" s="20" t="str">
        <f>IF(FORMULACIÓN!R139="","",FORMULACIÓN!R139)</f>
        <v>Porcentaje</v>
      </c>
      <c r="R139" s="20" t="str">
        <f>IF(FORMULACIÓN!S139="","",FORMULACIÓN!S139)</f>
        <v/>
      </c>
      <c r="S139" s="20" t="str">
        <f>IF(FORMULACIÓN!T139="","",FORMULACIÓN!T139)</f>
        <v>Promedio</v>
      </c>
      <c r="T139" s="179" t="str">
        <f ca="1">FORMULACIÓN!Y139</f>
        <v>33,00%</v>
      </c>
      <c r="U139" s="20" t="str">
        <f>IF(FORMULACIÓN!U139="","",FORMULACIÓN!U139)</f>
        <v>63,75%</v>
      </c>
      <c r="V139" s="126">
        <v>0.64</v>
      </c>
      <c r="W139" s="21"/>
      <c r="X139" s="21">
        <f ca="1">IFERROR(IF($S139=Lists!$S$2,SUM(SEGUIMIENTO!U139:W139),IF(SEGUIMIENTO!$S139=Lists!$S$3,SUM(SEGUIMIENTO!V139:W139),IF(SEGUIMIENTO!$S139=Lists!$S$4,AVERAGE(SEGUIMIENTO!V139:W139),IF(SEGUIMIENTO!$S139=Lists!$S$5,OFFSET(U139,0,COUNTA(V139:W139)),IF(SEGUIMIENTO!$S139=Lists!$S$6,COUNTIF(V139:W139,"&lt;"&amp;FORMULACIÓN!Y139)/COUNT(SEGUIMIENTO!V139:W139),""))))),"")</f>
        <v>0.64</v>
      </c>
      <c r="Y139" s="176" t="str">
        <f ca="1">IF($Q139=Lists!$R$3,TEXT(SEGUIMIENTO!X139,"00,00%"),IF(SEGUIMIENTO!X139=0,0,TEXT(SEGUIMIENTO!X139,"##.###")))</f>
        <v>64,00%</v>
      </c>
      <c r="Z139" s="179" t="str">
        <f>IF(FORMULACIÓN!N139="X",VLOOKUP(A139,Lists!$C$100:$D$1099,2,FALSE),"")</f>
        <v/>
      </c>
      <c r="AA139" s="181">
        <f>IF(FORMULACIÓN!N139="X",IF(VALUE(VLOOKUP(A139,Lists!$C$100:$D$1099,2,FALSE))&gt;=SEGUIMIENTO!X139,1,0),2)</f>
        <v>2</v>
      </c>
      <c r="AB139" s="150">
        <f>IFERROR(VALUE(LEFT(#REF!,1)),0)</f>
        <v>0</v>
      </c>
      <c r="AC139" s="149" t="s">
        <v>1610</v>
      </c>
      <c r="AD139" s="129"/>
      <c r="AE139" s="129"/>
      <c r="AF139" s="129"/>
      <c r="AG139"/>
      <c r="AH139" s="139"/>
      <c r="AI139" s="255" t="str">
        <f t="shared" ref="AI139:AI202" si="33">L139</f>
        <v>Vicerrector de Bienestar Universitario</v>
      </c>
      <c r="AJ139" s="139" t="str">
        <f t="shared" si="27"/>
        <v>8. Promover la salud física y mental positiva en los miembros de la comunidad universitaria</v>
      </c>
      <c r="AK139" s="139">
        <f t="shared" ref="AK139:AK202" ca="1" si="34">IF(AR139&gt;=0.8,1,0)</f>
        <v>1</v>
      </c>
      <c r="AL139" s="139" t="str">
        <f t="shared" si="28"/>
        <v>L4 - Bienestar Universitario, Salud mental positiva, Inclusión y Democracia.</v>
      </c>
      <c r="AM139" s="139" t="str">
        <f t="shared" si="29"/>
        <v>M3 - Salud mental positiva y Desarrollo humano integral</v>
      </c>
      <c r="AN139" s="20" t="str">
        <f t="shared" si="30"/>
        <v>P1 - Promoción y mantenimiento de la salud en la comunidad universitaria</v>
      </c>
      <c r="AO139" s="20" t="str">
        <f t="shared" si="31"/>
        <v>Porcentaje de miembros de la comunidad universitaria con resultados superiores en la última encuesta aplicada de Estilo de vida Saludable (OMS)</v>
      </c>
      <c r="AP139" s="20" t="str">
        <f t="shared" si="32"/>
        <v xml:space="preserve">(N° de encuestados en estilo de vida saludable con calificación adecuado / Total de encuestados) * 100  </v>
      </c>
      <c r="AQ139" s="88" t="str">
        <f ca="1">IF(S139=Lists!$S$6,"CUMPLIMIENTO",IF($Q139=Lists!$R$3,TEXT(Y139,"00,00%")&amp;" / "&amp;TEXT(FORMULACIÓN!Y139,"00,00%"),IF(Y139=0,0,TEXT(Y139,"##.###")&amp;" / "&amp;TEXT(FORMULACIÓN!Y139,"##.###"))))</f>
        <v>64,00% / 33,00%</v>
      </c>
      <c r="AR139" s="133">
        <f ca="1">VALUE(IFERROR(IF(S139=Lists!$S$6,SEGUIMIENTO!Y139,IF((Y139/FORMULACIÓN!Y139)&lt;&gt;0,Y139/FORMULACIÓN!Y139,0)),0))</f>
        <v>1.9393939393939394</v>
      </c>
      <c r="AS139" s="89">
        <f t="shared" ref="AS139:AS202" ca="1" si="35">IFERROR(IF(AR139&gt;1,1,AR139)*K139,"")</f>
        <v>0.25</v>
      </c>
      <c r="AT139" s="89">
        <f t="shared" ref="AT139:AT202" ca="1" si="36">IF(AS139&lt;&gt;"",AS139*I139,0)</f>
        <v>0.05</v>
      </c>
      <c r="AU139" s="89">
        <f t="shared" ref="AU139:AU202" ca="1" si="37">IF(AS139&lt;&gt;"",AT139*0.2,0)</f>
        <v>1.0000000000000002E-2</v>
      </c>
      <c r="AV139" s="20" t="str">
        <f t="shared" si="26"/>
        <v xml:space="preserve">LOGROS
2026-1: En el semestre hubo 257 encuestados de los cuales el 13%  tienen un estilo de vida calificado como Buen trabajo o Felicitaciones y un 51% tiene un estilo de vida adecuado,  seguido Algo bajo, puede mejorar 31%, zona de peligro 12%.
LÍMITES
OBSERVACIÓN
ACCIONES DE FORTALECIMIENTO
</v>
      </c>
      <c r="AW139" s="139"/>
      <c r="CG139" s="140"/>
    </row>
    <row r="140" spans="1:85" s="135" customFormat="1" ht="67.5" hidden="1" customHeight="1">
      <c r="A140" s="20">
        <f>IF(FORMULACIÓN!A140="","",FORMULACIÓN!A140)</f>
        <v>131</v>
      </c>
      <c r="B140" s="20">
        <f>IF(FORMULACIÓN!B140="","",FORMULACIÓN!B140)</f>
        <v>2026</v>
      </c>
      <c r="C140" s="20" t="str">
        <f>IF(FORMULACIÓN!C140="","",FORMULACIÓN!C140)</f>
        <v>L4 - Bienestar Universitario, Salud mental positiva, Inclusión y Democracia.</v>
      </c>
      <c r="D140" s="20" t="str">
        <f>IF(FORMULACIÓN!D140="","",FORMULACIÓN!D140)</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40" s="20" t="str">
        <f>IF(FORMULACIÓN!E140="","",FORMULACIÓN!E140)</f>
        <v>8. Promover la salud física y mental positiva en los miembros de la comunidad universitaria</v>
      </c>
      <c r="F140" s="20" t="str">
        <f>IF(FORMULACIÓN!F140="","",FORMULACIÓN!F140)</f>
        <v>M3 - Salud mental positiva y Desarrollo humano integral</v>
      </c>
      <c r="G140" s="20" t="str">
        <f>IF(FORMULACIÓN!G140="","",FORMULACIÓN!G140)</f>
        <v>Crear el Programa "UA Territorio de vida - Salud mental positiva" para dignificar la labor del ser en la sociedad y realizar actividades de acompañamiento en salud mental apostándole a la reactivación académica libre de distensiones mentales.</v>
      </c>
      <c r="H140" s="20" t="str">
        <f>IF(FORMULACIÓN!H140="","",FORMULACIÓN!H140)</f>
        <v>P1 - Promoción y mantenimiento de la salud en la comunidad universitaria</v>
      </c>
      <c r="I140" s="88">
        <f>IF(FORMULACIÓN!I140="","",FORMULACIÓN!I140)</f>
        <v>0.2</v>
      </c>
      <c r="J140" s="20" t="str">
        <f>IF(FORMULACIÓN!J140="","",FORMULACIÓN!J140)</f>
        <v>Mejorar la salud mental de la comunidad universitaria para el mantenimiento de su salud integral</v>
      </c>
      <c r="K140" s="88">
        <f>IF(FORMULACIÓN!K140="","",FORMULACIÓN!K140)</f>
        <v>0.25</v>
      </c>
      <c r="L140" s="88" t="str">
        <f>IF(FORMULACIÓN!L140="","",FORMULACIÓN!L140)</f>
        <v>Vicerrector de Bienestar Universitario</v>
      </c>
      <c r="M140" s="210" t="str">
        <f>FORMULACIÓN!M140</f>
        <v>PR - PA</v>
      </c>
      <c r="N140" s="20" t="str">
        <f>IF(FORMULACIÓN!O140="","",FORMULACIÓN!O140)</f>
        <v>Porcentaje de miembros de la comunidad universitaria con resultados superiores en la  encuesta Estilo de vida Saludable (OMS) (Salud Mental)</v>
      </c>
      <c r="O140" s="20" t="str">
        <f>IF(FORMULACIÓN!P140="","",FORMULACIÓN!P140)</f>
        <v xml:space="preserve">(N° de encuestados en estilo de vida saludable con calificación adecuado en relación con salud mental/ Total de encuestados) * 100  </v>
      </c>
      <c r="P140" s="20" t="str">
        <f>IF(FORMULACIÓN!Q140="","",FORMULACIÓN!Q140)</f>
        <v>Anual</v>
      </c>
      <c r="Q140" s="20" t="str">
        <f>IF(FORMULACIÓN!R140="","",FORMULACIÓN!R140)</f>
        <v>Porcentaje</v>
      </c>
      <c r="R140" s="20" t="str">
        <f>IF(FORMULACIÓN!S140="","",FORMULACIÓN!S140)</f>
        <v/>
      </c>
      <c r="S140" s="20" t="str">
        <f>IF(FORMULACIÓN!T140="","",FORMULACIÓN!T140)</f>
        <v>Promedio</v>
      </c>
      <c r="T140" s="267" t="str">
        <f ca="1">FORMULACIÓN!Y140</f>
        <v>15,00%</v>
      </c>
      <c r="U140" s="88" t="str">
        <f>IF(FORMULACIÓN!U140="","",FORMULACIÓN!U140)</f>
        <v>52,10%</v>
      </c>
      <c r="V140" s="126">
        <v>0.53</v>
      </c>
      <c r="W140" s="126"/>
      <c r="X140" s="21">
        <f ca="1">IFERROR(IF($S140=Lists!$S$2,SUM(SEGUIMIENTO!U140:W140),IF(SEGUIMIENTO!$S140=Lists!$S$3,SUM(SEGUIMIENTO!V140:W140),IF(SEGUIMIENTO!$S140=Lists!$S$4,AVERAGE(SEGUIMIENTO!V140:W140),IF(SEGUIMIENTO!$S140=Lists!$S$5,OFFSET(U140,0,COUNTA(V140:W140)),IF(SEGUIMIENTO!$S140=Lists!$S$6,COUNTIF(V140:W140,"&lt;"&amp;FORMULACIÓN!Y140)/COUNT(SEGUIMIENTO!V140:W140),""))))),"")</f>
        <v>0.53</v>
      </c>
      <c r="Y140" s="176" t="str">
        <f ca="1">IF($Q140=Lists!$R$3,TEXT(SEGUIMIENTO!X140,"00,00%"),IF(SEGUIMIENTO!X140=0,0,TEXT(SEGUIMIENTO!X140,"##.###")))</f>
        <v>53,00%</v>
      </c>
      <c r="Z140" s="179" t="str">
        <f>IF(FORMULACIÓN!N140="X",VLOOKUP(A140,Lists!$C$100:$D$1099,2,FALSE),"")</f>
        <v/>
      </c>
      <c r="AA140" s="181">
        <f>IF(FORMULACIÓN!N140="X",IF(VALUE(VLOOKUP(A140,Lists!$C$100:$D$1099,2,FALSE))&gt;=SEGUIMIENTO!X140,1,0),2)</f>
        <v>2</v>
      </c>
      <c r="AB140" s="150">
        <f>IFERROR(VALUE(LEFT(#REF!,1)),0)</f>
        <v>0</v>
      </c>
      <c r="AC140" s="149" t="s">
        <v>1611</v>
      </c>
      <c r="AD140" s="129"/>
      <c r="AE140" s="129"/>
      <c r="AF140" s="129"/>
      <c r="AG140"/>
      <c r="AH140" s="139"/>
      <c r="AI140" s="255" t="str">
        <f t="shared" si="33"/>
        <v>Vicerrector de Bienestar Universitario</v>
      </c>
      <c r="AJ140" s="139" t="str">
        <f t="shared" si="27"/>
        <v>8. Promover la salud física y mental positiva en los miembros de la comunidad universitaria</v>
      </c>
      <c r="AK140" s="139">
        <f t="shared" ca="1" si="34"/>
        <v>1</v>
      </c>
      <c r="AL140" s="139" t="str">
        <f t="shared" si="28"/>
        <v>L4 - Bienestar Universitario, Salud mental positiva, Inclusión y Democracia.</v>
      </c>
      <c r="AM140" s="139" t="str">
        <f t="shared" si="29"/>
        <v>M3 - Salud mental positiva y Desarrollo humano integral</v>
      </c>
      <c r="AN140" s="20" t="str">
        <f t="shared" si="30"/>
        <v>P1 - Promoción y mantenimiento de la salud en la comunidad universitaria</v>
      </c>
      <c r="AO140" s="20" t="str">
        <f t="shared" si="31"/>
        <v>Porcentaje de miembros de la comunidad universitaria con resultados superiores en la  encuesta Estilo de vida Saludable (OMS) (Salud Mental)</v>
      </c>
      <c r="AP140" s="20" t="str">
        <f t="shared" si="32"/>
        <v xml:space="preserve">(N° de encuestados en estilo de vida saludable con calificación adecuado en relación con salud mental/ Total de encuestados) * 100  </v>
      </c>
      <c r="AQ140" s="88" t="str">
        <f ca="1">IF(S140=Lists!$S$6,"CUMPLIMIENTO",IF($Q140=Lists!$R$3,TEXT(Y140,"00,00%")&amp;" / "&amp;TEXT(FORMULACIÓN!Y140,"00,00%"),IF(Y140=0,0,TEXT(Y140,"##.###")&amp;" / "&amp;TEXT(FORMULACIÓN!Y140,"##.###"))))</f>
        <v>53,00% / 15,00%</v>
      </c>
      <c r="AR140" s="133">
        <f ca="1">VALUE(IFERROR(IF(S140=Lists!$S$6,SEGUIMIENTO!Y140,IF((Y140/FORMULACIÓN!Y140)&lt;&gt;0,Y140/FORMULACIÓN!Y140,0)),0))</f>
        <v>3.5333333333333337</v>
      </c>
      <c r="AS140" s="89">
        <f t="shared" ca="1" si="35"/>
        <v>0.25</v>
      </c>
      <c r="AT140" s="89">
        <f t="shared" ca="1" si="36"/>
        <v>0.05</v>
      </c>
      <c r="AU140" s="89">
        <f t="shared" ca="1" si="37"/>
        <v>1.0000000000000002E-2</v>
      </c>
      <c r="AV140" s="20" t="str">
        <f t="shared" si="26"/>
        <v xml:space="preserve">LOGROS
2026-1: En el semestre hubo 561 encuestados de los cuales el 6%  tienen un estilo de vida calificado como Buen trabajo y un 47% tiene un estilo de vida adecuado,  seguido Algo bajo, puede mejorar 48% zona de peligro 3%
LÍMITES
OBSERVACIÓN
ACCIONES DE FORTALECIMIENTO
</v>
      </c>
      <c r="AW140" s="139"/>
      <c r="CG140" s="140"/>
    </row>
    <row r="141" spans="1:85" s="135" customFormat="1" ht="67.5" hidden="1" customHeight="1">
      <c r="A141" s="20">
        <f>IF(FORMULACIÓN!A141="","",FORMULACIÓN!A141)</f>
        <v>132</v>
      </c>
      <c r="B141" s="20">
        <f>IF(FORMULACIÓN!B141="","",FORMULACIÓN!B141)</f>
        <v>2026</v>
      </c>
      <c r="C141" s="20" t="str">
        <f>IF(FORMULACIÓN!C141="","",FORMULACIÓN!C141)</f>
        <v>L4 - Bienestar Universitario, Salud mental positiva, Inclusión y Democracia.</v>
      </c>
      <c r="D141" s="20" t="str">
        <f>IF(FORMULACIÓN!D141="","",FORMULACIÓN!D141)</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41" s="20" t="str">
        <f>IF(FORMULACIÓN!E141="","",FORMULACIÓN!E141)</f>
        <v>8. Promover la salud física y mental positiva en los miembros de la comunidad universitaria</v>
      </c>
      <c r="F141" s="20" t="str">
        <f>IF(FORMULACIÓN!F141="","",FORMULACIÓN!F141)</f>
        <v>M3 - Salud mental positiva y Desarrollo humano integral</v>
      </c>
      <c r="G141" s="20" t="str">
        <f>IF(FORMULACIÓN!G141="","",FORMULACIÓN!G141)</f>
        <v>Fomentar el autocuidado y compromiso con la salud física y mental, en al menos el 50% de la comunidad universitaria.</v>
      </c>
      <c r="H141" s="20" t="str">
        <f>IF(FORMULACIÓN!H141="","",FORMULACIÓN!H141)</f>
        <v>P1 - Promoción y mantenimiento de la salud en la comunidad universitaria</v>
      </c>
      <c r="I141" s="88">
        <f>IF(FORMULACIÓN!I141="","",FORMULACIÓN!I141)</f>
        <v>0.2</v>
      </c>
      <c r="J141" s="20" t="str">
        <f>IF(FORMULACIÓN!J141="","",FORMULACIÓN!J141)</f>
        <v>Fortalecer y desarrollar el Programa de Salud física</v>
      </c>
      <c r="K141" s="88">
        <f>IF(FORMULACIÓN!K141="","",FORMULACIÓN!K141)</f>
        <v>0.1</v>
      </c>
      <c r="L141" s="88" t="str">
        <f>IF(FORMULACIÓN!L141="","",FORMULACIÓN!L141)</f>
        <v>Vicerrector de Bienestar Universitario</v>
      </c>
      <c r="M141" s="210" t="str">
        <f>FORMULACIÓN!M141</f>
        <v>PA</v>
      </c>
      <c r="N141" s="20" t="str">
        <f>IF(FORMULACIÓN!O141="","",FORMULACIÓN!O141)</f>
        <v>Porcentaje de personas de la comunidad universitaria atendidos en el Programa de Salud física</v>
      </c>
      <c r="O141" s="20" t="str">
        <f>IF(FORMULACIÓN!P141="","",FORMULACIÓN!P141)</f>
        <v>(N° de personas de la comunidad universitaria atendidos en el programa de Salud física / total de personas de la comunidad universitaria atendidos por la Vicerrectoría de Bienestar) * 100</v>
      </c>
      <c r="P141" s="20" t="str">
        <f>IF(FORMULACIÓN!Q141="","",FORMULACIÓN!Q141)</f>
        <v>Semestral</v>
      </c>
      <c r="Q141" s="20" t="str">
        <f>IF(FORMULACIÓN!R141="","",FORMULACIÓN!R141)</f>
        <v>Porcentaje</v>
      </c>
      <c r="R141" s="20" t="str">
        <f>IF(FORMULACIÓN!S141="","",FORMULACIÓN!S141)</f>
        <v/>
      </c>
      <c r="S141" s="20" t="str">
        <f>IF(FORMULACIÓN!T141="","",FORMULACIÓN!T141)</f>
        <v>Promedio</v>
      </c>
      <c r="T141" s="179" t="str">
        <f ca="1">FORMULACIÓN!Y141</f>
        <v>38,00%</v>
      </c>
      <c r="U141" s="20" t="str">
        <f>IF(FORMULACIÓN!U141="","",FORMULACIÓN!U141)</f>
        <v>63,62%</v>
      </c>
      <c r="V141" s="96">
        <v>0.25950000000000001</v>
      </c>
      <c r="W141" s="21"/>
      <c r="X141" s="21">
        <f ca="1">IFERROR(IF($S141=Lists!$S$2,SUM(SEGUIMIENTO!U141:W141),IF(SEGUIMIENTO!$S141=Lists!$S$3,SUM(SEGUIMIENTO!V141:W141),IF(SEGUIMIENTO!$S141=Lists!$S$4,AVERAGE(SEGUIMIENTO!V141:W141),IF(SEGUIMIENTO!$S141=Lists!$S$5,OFFSET(U141,0,COUNTA(V141:W141)),IF(SEGUIMIENTO!$S141=Lists!$S$6,COUNTIF(V141:W141,"&lt;"&amp;FORMULACIÓN!Y141)/COUNT(SEGUIMIENTO!V141:W141),""))))),"")</f>
        <v>0.25950000000000001</v>
      </c>
      <c r="Y141" s="176" t="str">
        <f ca="1">IF($Q141=Lists!$R$3,TEXT(SEGUIMIENTO!X141,"00,00%"),IF(SEGUIMIENTO!X141=0,0,TEXT(SEGUIMIENTO!X141,"##.###")))</f>
        <v>25,95%</v>
      </c>
      <c r="Z141" s="179" t="str">
        <f>IF(FORMULACIÓN!N141="X",VLOOKUP(A141,Lists!$C$100:$D$1099,2,FALSE),"")</f>
        <v/>
      </c>
      <c r="AA141" s="181">
        <f>IF(FORMULACIÓN!N141="X",IF(VALUE(VLOOKUP(A141,Lists!$C$100:$D$1099,2,FALSE))&gt;=SEGUIMIENTO!X141,1,0),2)</f>
        <v>2</v>
      </c>
      <c r="AB141" s="150">
        <f>IFERROR(VALUE(LEFT(#REF!,1)),0)</f>
        <v>0</v>
      </c>
      <c r="AC141" s="149" t="s">
        <v>1612</v>
      </c>
      <c r="AD141" s="129"/>
      <c r="AE141" s="129"/>
      <c r="AF141" s="129"/>
      <c r="AG141"/>
      <c r="AH141" s="139"/>
      <c r="AI141" s="255" t="str">
        <f t="shared" si="33"/>
        <v>Vicerrector de Bienestar Universitario</v>
      </c>
      <c r="AJ141" s="139" t="str">
        <f t="shared" si="27"/>
        <v>8. Promover la salud física y mental positiva en los miembros de la comunidad universitaria</v>
      </c>
      <c r="AK141" s="139">
        <f t="shared" ca="1" si="34"/>
        <v>0</v>
      </c>
      <c r="AL141" s="139" t="str">
        <f t="shared" si="28"/>
        <v>L4 - Bienestar Universitario, Salud mental positiva, Inclusión y Democracia.</v>
      </c>
      <c r="AM141" s="139" t="str">
        <f t="shared" si="29"/>
        <v>M3 - Salud mental positiva y Desarrollo humano integral</v>
      </c>
      <c r="AN141" s="20" t="str">
        <f t="shared" si="30"/>
        <v>P1 - Promoción y mantenimiento de la salud en la comunidad universitaria</v>
      </c>
      <c r="AO141" s="20" t="str">
        <f t="shared" si="31"/>
        <v>Porcentaje de personas de la comunidad universitaria atendidos en el Programa de Salud física</v>
      </c>
      <c r="AP141" s="20" t="str">
        <f t="shared" si="32"/>
        <v>(N° de personas de la comunidad universitaria atendidos en el programa de Salud física / total de personas de la comunidad universitaria atendidos por la Vicerrectoría de Bienestar) * 100</v>
      </c>
      <c r="AQ141" s="88" t="str">
        <f ca="1">IF(S141=Lists!$S$6,"CUMPLIMIENTO",IF($Q141=Lists!$R$3,TEXT(Y141,"00,00%")&amp;" / "&amp;TEXT(FORMULACIÓN!Y141,"00,00%"),IF(Y141=0,0,TEXT(Y141,"##.###")&amp;" / "&amp;TEXT(FORMULACIÓN!Y141,"##.###"))))</f>
        <v>25,95% / 38,00%</v>
      </c>
      <c r="AR141" s="133">
        <f ca="1">VALUE(IFERROR(IF(S141=Lists!$S$6,SEGUIMIENTO!Y141,IF((Y141/FORMULACIÓN!Y141)&lt;&gt;0,Y141/FORMULACIÓN!Y141,0)),0))</f>
        <v>0.68289473684210533</v>
      </c>
      <c r="AS141" s="89">
        <f t="shared" ca="1" si="35"/>
        <v>6.8289473684210539E-2</v>
      </c>
      <c r="AT141" s="89">
        <f t="shared" ca="1" si="36"/>
        <v>1.3657894736842108E-2</v>
      </c>
      <c r="AU141" s="89">
        <f t="shared" ca="1" si="37"/>
        <v>2.7315789473684217E-3</v>
      </c>
      <c r="AV141" s="20" t="str">
        <f t="shared" si="26"/>
        <v xml:space="preserve">LOGROS
2026-1: De los atendidos se tienen 24.952 que incluyen la población de estudiantes, docnetes y administrativos, de estos se registraron 6228 atendidos en Adviser, dando un cumplimiento del 25 %. 
2026-2: 
LÍMITES
OBSERVACIÓN
ACCIONES DE FORTALECIMIENTO
</v>
      </c>
      <c r="AW141" s="139"/>
      <c r="CG141" s="140"/>
    </row>
    <row r="142" spans="1:85" s="135" customFormat="1" ht="67.5" hidden="1" customHeight="1">
      <c r="A142" s="20">
        <f>IF(FORMULACIÓN!A142="","",FORMULACIÓN!A142)</f>
        <v>133</v>
      </c>
      <c r="B142" s="20">
        <f>IF(FORMULACIÓN!B142="","",FORMULACIÓN!B142)</f>
        <v>2026</v>
      </c>
      <c r="C142" s="20" t="str">
        <f>IF(FORMULACIÓN!C142="","",FORMULACIÓN!C142)</f>
        <v>L4 - Bienestar Universitario, Salud mental positiva, Inclusión y Democracia.</v>
      </c>
      <c r="D142" s="20" t="str">
        <f>IF(FORMULACIÓN!D142="","",FORMULACIÓN!D142)</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42" s="20" t="str">
        <f>IF(FORMULACIÓN!E142="","",FORMULACIÓN!E142)</f>
        <v>8. Promover la salud física y mental positiva en los miembros de la comunidad universitaria</v>
      </c>
      <c r="F142" s="20" t="str">
        <f>IF(FORMULACIÓN!F142="","",FORMULACIÓN!F142)</f>
        <v>M3 - Salud mental positiva y Desarrollo humano integral</v>
      </c>
      <c r="G142" s="20" t="str">
        <f>IF(FORMULACIÓN!G142="","",FORMULACIÓN!G142)</f>
        <v>Fomentar el autocuidado y compromiso con la salud física y mental, en al menos el 50% de la comunidad universitaria.</v>
      </c>
      <c r="H142" s="20" t="str">
        <f>IF(FORMULACIÓN!H142="","",FORMULACIÓN!H142)</f>
        <v>P1 - Promoción y mantenimiento de la salud en la comunidad universitaria</v>
      </c>
      <c r="I142" s="88">
        <f>IF(FORMULACIÓN!I142="","",FORMULACIÓN!I142)</f>
        <v>0.2</v>
      </c>
      <c r="J142" s="20" t="str">
        <f>IF(FORMULACIÓN!J142="","",FORMULACIÓN!J142)</f>
        <v>Fortalecer y desarrollar el Programa de Salud mental</v>
      </c>
      <c r="K142" s="88">
        <f>IF(FORMULACIÓN!K142="","",FORMULACIÓN!K142)</f>
        <v>0.15</v>
      </c>
      <c r="L142" s="88" t="str">
        <f>IF(FORMULACIÓN!L142="","",FORMULACIÓN!L142)</f>
        <v>Vicerrector de Bienestar Universitario</v>
      </c>
      <c r="M142" s="210" t="str">
        <f>FORMULACIÓN!M142</f>
        <v>PA</v>
      </c>
      <c r="N142" s="20" t="str">
        <f>IF(FORMULACIÓN!O142="","",FORMULACIÓN!O142)</f>
        <v>Porcentaje de personas de la comunidad universitaria atendidos en el Programa de Salud mental</v>
      </c>
      <c r="O142" s="20" t="str">
        <f>IF(FORMULACIÓN!P142="","",FORMULACIÓN!P142)</f>
        <v>(N° de personas de la comunidad universitaria atendidos en el programa de Salud mental / total de personas de la comunidad universitaria atendidos por la Vicerrectoría de Bienestar) * 100</v>
      </c>
      <c r="P142" s="20" t="str">
        <f>IF(FORMULACIÓN!Q142="","",FORMULACIÓN!Q142)</f>
        <v>Semestral</v>
      </c>
      <c r="Q142" s="20" t="str">
        <f>IF(FORMULACIÓN!R142="","",FORMULACIÓN!R142)</f>
        <v>Porcentaje</v>
      </c>
      <c r="R142" s="20" t="str">
        <f>IF(FORMULACIÓN!S142="","",FORMULACIÓN!S142)</f>
        <v/>
      </c>
      <c r="S142" s="20" t="str">
        <f>IF(FORMULACIÓN!T142="","",FORMULACIÓN!T142)</f>
        <v>Promedio</v>
      </c>
      <c r="T142" s="179" t="str">
        <f ca="1">FORMULACIÓN!Y142</f>
        <v>19,00%</v>
      </c>
      <c r="U142" s="20" t="str">
        <f>IF(FORMULACIÓN!U142="","",FORMULACIÓN!U142)</f>
        <v>35,87%</v>
      </c>
      <c r="V142" s="96">
        <v>0.16395833333333334</v>
      </c>
      <c r="W142" s="21"/>
      <c r="X142" s="21">
        <f ca="1">IFERROR(IF($S142=Lists!$S$2,SUM(SEGUIMIENTO!U142:W142),IF(SEGUIMIENTO!$S142=Lists!$S$3,SUM(SEGUIMIENTO!V142:W142),IF(SEGUIMIENTO!$S142=Lists!$S$4,AVERAGE(SEGUIMIENTO!V142:W142),IF(SEGUIMIENTO!$S142=Lists!$S$5,OFFSET(U142,0,COUNTA(V142:W142)),IF(SEGUIMIENTO!$S142=Lists!$S$6,COUNTIF(V142:W142,"&lt;"&amp;FORMULACIÓN!Y142)/COUNT(SEGUIMIENTO!V142:W142),""))))),"")</f>
        <v>0.16395833333333334</v>
      </c>
      <c r="Y142" s="176" t="str">
        <f ca="1">IF($Q142=Lists!$R$3,TEXT(SEGUIMIENTO!X142,"00,00%"),IF(SEGUIMIENTO!X142=0,0,TEXT(SEGUIMIENTO!X142,"##.###")))</f>
        <v>16,40%</v>
      </c>
      <c r="Z142" s="179" t="str">
        <f>IF(FORMULACIÓN!N142="X",VLOOKUP(A142,Lists!$C$100:$D$1099,2,FALSE),"")</f>
        <v/>
      </c>
      <c r="AA142" s="181">
        <f>IF(FORMULACIÓN!N142="X",IF(VALUE(VLOOKUP(A142,Lists!$C$100:$D$1099,2,FALSE))&gt;=SEGUIMIENTO!X142,1,0),2)</f>
        <v>2</v>
      </c>
      <c r="AB142" s="150">
        <f>IFERROR(VALUE(LEFT(#REF!,1)),0)</f>
        <v>0</v>
      </c>
      <c r="AC142" s="149" t="s">
        <v>1613</v>
      </c>
      <c r="AD142" s="129"/>
      <c r="AE142" s="129"/>
      <c r="AF142" s="129"/>
      <c r="AG142"/>
      <c r="AH142" s="139"/>
      <c r="AI142" s="255" t="str">
        <f t="shared" si="33"/>
        <v>Vicerrector de Bienestar Universitario</v>
      </c>
      <c r="AJ142" s="139" t="str">
        <f t="shared" si="27"/>
        <v>8. Promover la salud física y mental positiva en los miembros de la comunidad universitaria</v>
      </c>
      <c r="AK142" s="139">
        <f t="shared" ca="1" si="34"/>
        <v>1</v>
      </c>
      <c r="AL142" s="139" t="str">
        <f t="shared" si="28"/>
        <v>L4 - Bienestar Universitario, Salud mental positiva, Inclusión y Democracia.</v>
      </c>
      <c r="AM142" s="139" t="str">
        <f t="shared" si="29"/>
        <v>M3 - Salud mental positiva y Desarrollo humano integral</v>
      </c>
      <c r="AN142" s="20" t="str">
        <f t="shared" si="30"/>
        <v>P1 - Promoción y mantenimiento de la salud en la comunidad universitaria</v>
      </c>
      <c r="AO142" s="20" t="str">
        <f t="shared" si="31"/>
        <v>Porcentaje de personas de la comunidad universitaria atendidos en el Programa de Salud mental</v>
      </c>
      <c r="AP142" s="20" t="str">
        <f t="shared" si="32"/>
        <v>(N° de personas de la comunidad universitaria atendidos en el programa de Salud mental / total de personas de la comunidad universitaria atendidos por la Vicerrectoría de Bienestar) * 100</v>
      </c>
      <c r="AQ142" s="88" t="str">
        <f ca="1">IF(S142=Lists!$S$6,"CUMPLIMIENTO",IF($Q142=Lists!$R$3,TEXT(Y142,"00,00%")&amp;" / "&amp;TEXT(FORMULACIÓN!Y142,"00,00%"),IF(Y142=0,0,TEXT(Y142,"##.###")&amp;" / "&amp;TEXT(FORMULACIÓN!Y142,"##.###"))))</f>
        <v>16,40% / 19,00%</v>
      </c>
      <c r="AR142" s="133">
        <f ca="1">VALUE(IFERROR(IF(S142=Lists!$S$6,SEGUIMIENTO!Y142,IF((Y142/FORMULACIÓN!Y142)&lt;&gt;0,Y142/FORMULACIÓN!Y142,0)),0))</f>
        <v>0.86315789473684212</v>
      </c>
      <c r="AS142" s="89">
        <f t="shared" ca="1" si="35"/>
        <v>0.12947368421052632</v>
      </c>
      <c r="AT142" s="89">
        <f t="shared" ca="1" si="36"/>
        <v>2.5894736842105266E-2</v>
      </c>
      <c r="AU142" s="89">
        <f t="shared" ca="1" si="37"/>
        <v>5.1789473684210538E-3</v>
      </c>
      <c r="AV142" s="20" t="str">
        <f t="shared" si="26"/>
        <v xml:space="preserve">LOGROS
2026-1: De los atendidos se tienen 24.952 que incluyen la población de estudiantes, docnetes y administrativos, de estos se registraron 3935 atendidos en Adviser, dando un cumplimiento del 25 %. 
2026-2: 
LÍMITES
OBSERVACIÓN
ACCIONES DE FORTALECIMIENTO
</v>
      </c>
      <c r="AW142" s="139"/>
      <c r="CG142" s="140"/>
    </row>
    <row r="143" spans="1:85" s="135" customFormat="1" ht="67.5" hidden="1" customHeight="1">
      <c r="A143" s="20">
        <f>IF(FORMULACIÓN!A143="","",FORMULACIÓN!A143)</f>
        <v>134</v>
      </c>
      <c r="B143" s="20">
        <f>IF(FORMULACIÓN!B143="","",FORMULACIÓN!B143)</f>
        <v>2026</v>
      </c>
      <c r="C143" s="20" t="str">
        <f>IF(FORMULACIÓN!C143="","",FORMULACIÓN!C143)</f>
        <v>L4 - Bienestar Universitario, Salud mental positiva, Inclusión y Democracia.</v>
      </c>
      <c r="D143" s="20" t="str">
        <f>IF(FORMULACIÓN!D143="","",FORMULACIÓN!D143)</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43" s="20" t="str">
        <f>IF(FORMULACIÓN!E143="","",FORMULACIÓN!E143)</f>
        <v>8. Promover la salud física y mental positiva en los miembros de la comunidad universitaria</v>
      </c>
      <c r="F143" s="20" t="str">
        <f>IF(FORMULACIÓN!F143="","",FORMULACIÓN!F143)</f>
        <v>M3 - Salud mental positiva y Desarrollo humano integral</v>
      </c>
      <c r="G143" s="20" t="str">
        <f>IF(FORMULACIÓN!G143="","",FORMULACIÓN!G143)</f>
        <v>Fomentar el autocuidado y compromiso con la salud física y mental, en al menos el 50% de la comunidad universitaria.</v>
      </c>
      <c r="H143" s="20" t="str">
        <f>IF(FORMULACIÓN!H143="","",FORMULACIÓN!H143)</f>
        <v>P1 - Promoción y mantenimiento de la salud en la comunidad universitaria</v>
      </c>
      <c r="I143" s="88">
        <f>IF(FORMULACIÓN!I143="","",FORMULACIÓN!I143)</f>
        <v>0.2</v>
      </c>
      <c r="J143" s="20" t="str">
        <f>IF(FORMULACIÓN!J143="","",FORMULACIÓN!J143)</f>
        <v>Observar el impacto del Programa de Almuerzo subsidiado en la salud física de sus beneficiarios</v>
      </c>
      <c r="K143" s="88">
        <f>IF(FORMULACIÓN!K143="","",FORMULACIÓN!K143)</f>
        <v>0.25</v>
      </c>
      <c r="L143" s="88" t="str">
        <f>IF(FORMULACIÓN!L143="","",FORMULACIÓN!L143)</f>
        <v>Vicerrector de Bienestar Universitario</v>
      </c>
      <c r="M143" s="210" t="str">
        <f>FORMULACIÓN!M143</f>
        <v>PA</v>
      </c>
      <c r="N143" s="20" t="str">
        <f>IF(FORMULACIÓN!O143="","",FORMULACIÓN!O143)</f>
        <v xml:space="preserve">Beneficiarios de almuerzos subsidiados </v>
      </c>
      <c r="O143" s="20" t="str">
        <f>IF(FORMULACIÓN!P143="","",FORMULACIÓN!P143)</f>
        <v xml:space="preserve"> No. De estudiantes beneficiados con los almuerzos por sede </v>
      </c>
      <c r="P143" s="20" t="str">
        <f>IF(FORMULACIÓN!Q143="","",FORMULACIÓN!Q143)</f>
        <v>Semestral</v>
      </c>
      <c r="Q143" s="20" t="str">
        <f>IF(FORMULACIÓN!R143="","",FORMULACIÓN!R143)</f>
        <v>Unidad</v>
      </c>
      <c r="R143" s="20" t="str">
        <f>IF(FORMULACIÓN!S143="","",FORMULACIÓN!S143)</f>
        <v/>
      </c>
      <c r="S143" s="20" t="str">
        <f>IF(FORMULACIÓN!T143="","",FORMULACIÓN!T143)</f>
        <v>Promedio</v>
      </c>
      <c r="T143" s="179" t="str">
        <f ca="1">FORMULACIÓN!Y143</f>
        <v>12.500</v>
      </c>
      <c r="U143" s="20">
        <f>IF(FORMULACIÓN!U143="","",FORMULACIÓN!U143)</f>
        <v>10774</v>
      </c>
      <c r="V143" s="21">
        <v>10179</v>
      </c>
      <c r="W143" s="21"/>
      <c r="X143" s="21">
        <f ca="1">IFERROR(IF($S143=Lists!$S$2,SUM(SEGUIMIENTO!U143:W143),IF(SEGUIMIENTO!$S143=Lists!$S$3,SUM(SEGUIMIENTO!V143:W143),IF(SEGUIMIENTO!$S143=Lists!$S$4,AVERAGE(SEGUIMIENTO!V143:W143),IF(SEGUIMIENTO!$S143=Lists!$S$5,OFFSET(U143,0,COUNTA(V143:W143)),IF(SEGUIMIENTO!$S143=Lists!$S$6,COUNTIF(V143:W143,"&lt;"&amp;FORMULACIÓN!Y143)/COUNT(SEGUIMIENTO!V143:W143),""))))),"")</f>
        <v>10179</v>
      </c>
      <c r="Y143" s="176" t="str">
        <f ca="1">IF($Q143=Lists!$R$3,TEXT(SEGUIMIENTO!X143,"00,00%"),IF(SEGUIMIENTO!X143=0,0,TEXT(SEGUIMIENTO!X143,"##.###")))</f>
        <v>10.179</v>
      </c>
      <c r="Z143" s="179" t="str">
        <f>IF(FORMULACIÓN!N143="X",VLOOKUP(A143,Lists!$C$100:$D$1099,2,FALSE),"")</f>
        <v/>
      </c>
      <c r="AA143" s="181">
        <f>IF(FORMULACIÓN!N143="X",IF(VALUE(VLOOKUP(A143,Lists!$C$100:$D$1099,2,FALSE))&gt;=SEGUIMIENTO!X143,1,0),2)</f>
        <v>2</v>
      </c>
      <c r="AB143" s="150">
        <f>IFERROR(VALUE(LEFT(#REF!,1)),0)</f>
        <v>0</v>
      </c>
      <c r="AC143" s="149" t="s">
        <v>1614</v>
      </c>
      <c r="AD143" s="129"/>
      <c r="AE143" s="129"/>
      <c r="AF143" s="129"/>
      <c r="AG143"/>
      <c r="AH143" s="139"/>
      <c r="AI143" s="255" t="str">
        <f t="shared" si="33"/>
        <v>Vicerrector de Bienestar Universitario</v>
      </c>
      <c r="AJ143" s="139" t="str">
        <f t="shared" si="27"/>
        <v>8. Promover la salud física y mental positiva en los miembros de la comunidad universitaria</v>
      </c>
      <c r="AK143" s="139">
        <f t="shared" ca="1" si="34"/>
        <v>1</v>
      </c>
      <c r="AL143" s="139" t="str">
        <f t="shared" si="28"/>
        <v>L4 - Bienestar Universitario, Salud mental positiva, Inclusión y Democracia.</v>
      </c>
      <c r="AM143" s="139" t="str">
        <f t="shared" si="29"/>
        <v>M3 - Salud mental positiva y Desarrollo humano integral</v>
      </c>
      <c r="AN143" s="20" t="str">
        <f t="shared" si="30"/>
        <v>P1 - Promoción y mantenimiento de la salud en la comunidad universitaria</v>
      </c>
      <c r="AO143" s="20" t="str">
        <f t="shared" si="31"/>
        <v xml:space="preserve">Beneficiarios de almuerzos subsidiados </v>
      </c>
      <c r="AP143" s="20" t="str">
        <f t="shared" si="32"/>
        <v xml:space="preserve"> No. De estudiantes beneficiados con los almuerzos por sede </v>
      </c>
      <c r="AQ143" s="88" t="str">
        <f ca="1">IF(S143=Lists!$S$6,"CUMPLIMIENTO",IF($Q143=Lists!$R$3,TEXT(Y143,"00,00%")&amp;" / "&amp;TEXT(FORMULACIÓN!Y143,"00,00%"),IF(Y143=0,0,TEXT(Y143,"##.###")&amp;" / "&amp;TEXT(FORMULACIÓN!Y143,"##.###"))))</f>
        <v>10.179 / 12.500</v>
      </c>
      <c r="AR143" s="133">
        <f ca="1">VALUE(IFERROR(IF(S143=Lists!$S$6,SEGUIMIENTO!Y143,IF((Y143/FORMULACIÓN!Y143)&lt;&gt;0,Y143/FORMULACIÓN!Y143,0)),0))</f>
        <v>0.81432000000000004</v>
      </c>
      <c r="AS143" s="89">
        <f t="shared" ca="1" si="35"/>
        <v>0.20358000000000001</v>
      </c>
      <c r="AT143" s="89">
        <f t="shared" ca="1" si="36"/>
        <v>4.0716000000000002E-2</v>
      </c>
      <c r="AU143" s="89">
        <f t="shared" ca="1" si="37"/>
        <v>8.1432000000000015E-3</v>
      </c>
      <c r="AV143" s="20" t="str">
        <f t="shared" si="26"/>
        <v xml:space="preserve">LOGROS
2026-1: Los beneficiarios de los meses de marzo a julio fueron 10.179. 
LÍMITES
OBSERVACIÓN
ACCIONES DE FORTALECIMIENTO
</v>
      </c>
      <c r="AW143" s="139"/>
      <c r="CG143" s="140"/>
    </row>
    <row r="144" spans="1:85" s="135" customFormat="1" ht="67.5" hidden="1" customHeight="1">
      <c r="A144" s="20">
        <f>IF(FORMULACIÓN!A144="","",FORMULACIÓN!A144)</f>
        <v>135</v>
      </c>
      <c r="B144" s="20">
        <f>IF(FORMULACIÓN!B144="","",FORMULACIÓN!B144)</f>
        <v>2026</v>
      </c>
      <c r="C144" s="20" t="str">
        <f>IF(FORMULACIÓN!C144="","",FORMULACIÓN!C144)</f>
        <v>L4 - Bienestar Universitario, Salud mental positiva, Inclusión y Democracia.</v>
      </c>
      <c r="D144" s="20" t="str">
        <f>IF(FORMULACIÓN!D144="","",FORMULACIÓN!D144)</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44" s="20" t="str">
        <f>IF(FORMULACIÓN!E144="","",FORMULACIÓN!E144)</f>
        <v>8. Promover la salud física y mental positiva en los miembros de la comunidad universitaria</v>
      </c>
      <c r="F144" s="20" t="str">
        <f>IF(FORMULACIÓN!F144="","",FORMULACIÓN!F144)</f>
        <v>M3 - Salud mental positiva y Desarrollo humano integral</v>
      </c>
      <c r="G144" s="20" t="str">
        <f>IF(FORMULACIÓN!G144="","",FORMULACIÓN!G144)</f>
        <v>Fomentar el autocuidado y compromiso con la salud física y mental, en al menos el 50% de la comunidad universitaria.</v>
      </c>
      <c r="H144" s="20" t="str">
        <f>IF(FORMULACIÓN!H144="","",FORMULACIÓN!H144)</f>
        <v>P2 - Yo trabajo con bienestar integral</v>
      </c>
      <c r="I144" s="88">
        <f>IF(FORMULACIÓN!I144="","",FORMULACIÓN!I144)</f>
        <v>7.0000000000000007E-2</v>
      </c>
      <c r="J144" s="20" t="str">
        <f>IF(FORMULACIÓN!J144="","",FORMULACIÓN!J144)</f>
        <v>Aplicar a la comunidad universitaria la encuesta de Estilo de vida saludable basada en los criterios de la OMS</v>
      </c>
      <c r="K144" s="88">
        <f>IF(FORMULACIÓN!K144="","",FORMULACIÓN!K144)</f>
        <v>0.33300000000000002</v>
      </c>
      <c r="L144" s="88" t="str">
        <f>IF(FORMULACIÓN!L144="","",FORMULACIÓN!L144)</f>
        <v>Vicerrector de Bienestar Universitario</v>
      </c>
      <c r="M144" s="210" t="str">
        <f>FORMULACIÓN!M144</f>
        <v>PDI - PA</v>
      </c>
      <c r="N144" s="20" t="str">
        <f>IF(FORMULACIÓN!O144="","",FORMULACIÓN!O144)</f>
        <v xml:space="preserve">Población docente y administrativa atendidos por las estrategias de estilo de Vida Saludable (OMS) </v>
      </c>
      <c r="O144" s="20" t="str">
        <f>IF(FORMULACIÓN!P144="","",FORMULACIÓN!P144)</f>
        <v>No. de docentes y administrativos atendidos / total de población docente y administrativo</v>
      </c>
      <c r="P144" s="20" t="str">
        <f>IF(FORMULACIÓN!Q144="","",FORMULACIÓN!Q144)</f>
        <v>Anual</v>
      </c>
      <c r="Q144" s="20" t="str">
        <f>IF(FORMULACIÓN!R144="","",FORMULACIÓN!R144)</f>
        <v>Porcentaje</v>
      </c>
      <c r="R144" s="20" t="str">
        <f>IF(FORMULACIÓN!S144="","",FORMULACIÓN!S144)</f>
        <v/>
      </c>
      <c r="S144" s="20" t="str">
        <f>IF(FORMULACIÓN!T144="","",FORMULACIÓN!T144)</f>
        <v>Promedio</v>
      </c>
      <c r="T144" s="179" t="str">
        <f ca="1">FORMULACIÓN!Y144</f>
        <v>40,00%</v>
      </c>
      <c r="U144" s="20">
        <f>IF(FORMULACIÓN!U144="","",FORMULACIÓN!U144)</f>
        <v>0</v>
      </c>
      <c r="V144" s="96">
        <v>0.60086956521739132</v>
      </c>
      <c r="W144" s="21"/>
      <c r="X144" s="21">
        <f ca="1">IFERROR(IF($S144=Lists!$S$2,SUM(SEGUIMIENTO!U144:W144),IF(SEGUIMIENTO!$S144=Lists!$S$3,SUM(SEGUIMIENTO!V144:W144),IF(SEGUIMIENTO!$S144=Lists!$S$4,AVERAGE(SEGUIMIENTO!V144:W144),IF(SEGUIMIENTO!$S144=Lists!$S$5,OFFSET(U144,0,COUNTA(V144:W144)),IF(SEGUIMIENTO!$S144=Lists!$S$6,COUNTIF(V144:W144,"&lt;"&amp;FORMULACIÓN!Y144)/COUNT(SEGUIMIENTO!V144:W144),""))))),"")</f>
        <v>0.60086956521739132</v>
      </c>
      <c r="Y144" s="176" t="str">
        <f ca="1">IF($Q144=Lists!$R$3,TEXT(SEGUIMIENTO!X144,"00,00%"),IF(SEGUIMIENTO!X144=0,0,TEXT(SEGUIMIENTO!X144,"##.###")))</f>
        <v>60,09%</v>
      </c>
      <c r="Z144" s="179" t="str">
        <f>IF(FORMULACIÓN!N144="X",VLOOKUP(A144,Lists!$C$100:$D$1099,2,FALSE),"")</f>
        <v/>
      </c>
      <c r="AA144" s="181">
        <f>IF(FORMULACIÓN!N144="X",IF(VALUE(VLOOKUP(A144,Lists!$C$100:$D$1099,2,FALSE))&gt;=SEGUIMIENTO!X144,1,0),2)</f>
        <v>2</v>
      </c>
      <c r="AB144" s="150">
        <f>IFERROR(VALUE(LEFT(#REF!,1)),0)</f>
        <v>0</v>
      </c>
      <c r="AC144" s="149" t="s">
        <v>1448</v>
      </c>
      <c r="AD144" s="129"/>
      <c r="AE144" s="129"/>
      <c r="AF144" s="129"/>
      <c r="AG144"/>
      <c r="AH144" s="139"/>
      <c r="AI144" s="255" t="str">
        <f t="shared" si="33"/>
        <v>Vicerrector de Bienestar Universitario</v>
      </c>
      <c r="AJ144" s="139" t="str">
        <f t="shared" si="27"/>
        <v>8. Promover la salud física y mental positiva en los miembros de la comunidad universitaria</v>
      </c>
      <c r="AK144" s="139">
        <f t="shared" ca="1" si="34"/>
        <v>1</v>
      </c>
      <c r="AL144" s="139" t="str">
        <f t="shared" si="28"/>
        <v>L4 - Bienestar Universitario, Salud mental positiva, Inclusión y Democracia.</v>
      </c>
      <c r="AM144" s="139" t="str">
        <f t="shared" si="29"/>
        <v>M3 - Salud mental positiva y Desarrollo humano integral</v>
      </c>
      <c r="AN144" s="20" t="str">
        <f t="shared" si="30"/>
        <v>P2 - Yo trabajo con bienestar integral</v>
      </c>
      <c r="AO144" s="20" t="str">
        <f t="shared" si="31"/>
        <v xml:space="preserve">Población docente y administrativa atendidos por las estrategias de estilo de Vida Saludable (OMS) </v>
      </c>
      <c r="AP144" s="20" t="str">
        <f t="shared" si="32"/>
        <v>No. de docentes y administrativos atendidos / total de población docente y administrativo</v>
      </c>
      <c r="AQ144" s="88" t="str">
        <f ca="1">IF(S144=Lists!$S$6,"CUMPLIMIENTO",IF($Q144=Lists!$R$3,TEXT(Y144,"00,00%")&amp;" / "&amp;TEXT(FORMULACIÓN!Y144,"00,00%"),IF(Y144=0,0,TEXT(Y144,"##.###")&amp;" / "&amp;TEXT(FORMULACIÓN!Y144,"##.###"))))</f>
        <v>60,09% / 40,00%</v>
      </c>
      <c r="AR144" s="133">
        <f ca="1">VALUE(IFERROR(IF(S144=Lists!$S$6,SEGUIMIENTO!Y144,IF((Y144/FORMULACIÓN!Y144)&lt;&gt;0,Y144/FORMULACIÓN!Y144,0)),0))</f>
        <v>1.5022499999999999</v>
      </c>
      <c r="AS144" s="89">
        <f t="shared" ca="1" si="35"/>
        <v>0.33300000000000002</v>
      </c>
      <c r="AT144" s="89">
        <f t="shared" ca="1" si="36"/>
        <v>2.3310000000000004E-2</v>
      </c>
      <c r="AU144" s="89">
        <f t="shared" ca="1" si="37"/>
        <v>4.6620000000000012E-3</v>
      </c>
      <c r="AV144" s="20" t="str">
        <f t="shared" si="26"/>
        <v xml:space="preserve">LOGROS
Se registran 1382 atendidos en las distintas actividades y estrategias de Bienestar, lideradas por la sección Docente y Administrativo, de una población total aproximada de 2300 (teneidno en cuenta los distintos tipos de vinculación), para una cobertura del 60% de la población. 
LÍMITES
OBSERVACIÓN
ACCIONES DE FORTALECIMIENTO
</v>
      </c>
      <c r="AW144" s="139"/>
      <c r="CG144" s="140"/>
    </row>
    <row r="145" spans="1:85" s="135" customFormat="1" ht="67.5" hidden="1" customHeight="1">
      <c r="A145" s="20">
        <f>IF(FORMULACIÓN!A145="","",FORMULACIÓN!A145)</f>
        <v>136</v>
      </c>
      <c r="B145" s="20">
        <f>IF(FORMULACIÓN!B145="","",FORMULACIÓN!B145)</f>
        <v>2026</v>
      </c>
      <c r="C145" s="20" t="str">
        <f>IF(FORMULACIÓN!C145="","",FORMULACIÓN!C145)</f>
        <v>L4 - Bienestar Universitario, Salud mental positiva, Inclusión y Democracia.</v>
      </c>
      <c r="D145" s="20" t="str">
        <f>IF(FORMULACIÓN!D145="","",FORMULACIÓN!D145)</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45" s="20" t="str">
        <f>IF(FORMULACIÓN!E145="","",FORMULACIÓN!E145)</f>
        <v>2. Fortalecer las competencias del ser en concordancia con las necesidades de la comunidad universitaria enmarcadas en las habilidades y destrezas para un ser integral</v>
      </c>
      <c r="F145" s="20" t="str">
        <f>IF(FORMULACIÓN!F145="","",FORMULACIÓN!F145)</f>
        <v>M3 - Salud mental positiva y Desarrollo humano integral</v>
      </c>
      <c r="G145" s="20" t="str">
        <f>IF(FORMULACIÓN!G145="","",FORMULACIÓN!G145)</f>
        <v>Fortalecer las competencias del estudiante en concordancia con las necesidades de la comunidad universitaria enmarcadas en las habilidades y destrezas para un ser integral a traves de salidas de compo y el intercambio de conocimiento bajo el enfoque de movilidad</v>
      </c>
      <c r="H145" s="20" t="str">
        <f>IF(FORMULACIÓN!H145="","",FORMULACIÓN!H145)</f>
        <v>P2 - Yo trabajo con bienestar integral</v>
      </c>
      <c r="I145" s="88">
        <f>IF(FORMULACIÓN!I145="","",FORMULACIÓN!I145)</f>
        <v>7.0000000000000007E-2</v>
      </c>
      <c r="J145" s="20" t="str">
        <f>IF(FORMULACIÓN!J145="","",FORMULACIÓN!J145)</f>
        <v xml:space="preserve">Garantizar los recursos para la movilidad estudiantil en el marco de la funcion sustentiva Bienestar. </v>
      </c>
      <c r="K145" s="88">
        <f>IF(FORMULACIÓN!K145="","",FORMULACIÓN!K145)</f>
        <v>0.33300000000000002</v>
      </c>
      <c r="L145" s="88" t="str">
        <f>IF(FORMULACIÓN!L145="","",FORMULACIÓN!L145)</f>
        <v>Vicerrector de Bienestar Universitario</v>
      </c>
      <c r="M145" s="210" t="str">
        <f>FORMULACIÓN!M145</f>
        <v>PA</v>
      </c>
      <c r="N145" s="20" t="str">
        <f>IF(FORMULACIÓN!O145="","",FORMULACIÓN!O145)</f>
        <v>Movilidad estudiantil nacional saliente desde la función sustantiva Bienestar Universitario.</v>
      </c>
      <c r="O145" s="20" t="str">
        <f>IF(FORMULACIÓN!P145="","",FORMULACIÓN!P145)</f>
        <v xml:space="preserve">N° de estudiantes de la Universidad del Atlántico que realizaron movilidad saliente nacional, desde las funciones sustantivas Bienestar. </v>
      </c>
      <c r="P145" s="20" t="str">
        <f>IF(FORMULACIÓN!Q145="","",FORMULACIÓN!Q145)</f>
        <v>Anual</v>
      </c>
      <c r="Q145" s="20" t="str">
        <f>IF(FORMULACIÓN!R145="","",FORMULACIÓN!R145)</f>
        <v>Unidad</v>
      </c>
      <c r="R145" s="20" t="str">
        <f>IF(FORMULACIÓN!S145="","",FORMULACIÓN!S145)</f>
        <v/>
      </c>
      <c r="S145" s="20" t="str">
        <f>IF(FORMULACIÓN!T145="","",FORMULACIÓN!T145)</f>
        <v>Nuevo gestionado durante la vigencia</v>
      </c>
      <c r="T145" s="179" t="str">
        <f ca="1">FORMULACIÓN!Y145</f>
        <v>100</v>
      </c>
      <c r="U145" s="20">
        <f>IF(FORMULACIÓN!U145="","",FORMULACIÓN!U145)</f>
        <v>0</v>
      </c>
      <c r="V145" s="21">
        <v>348</v>
      </c>
      <c r="W145" s="21"/>
      <c r="X145" s="21">
        <f ca="1">IFERROR(IF($S145=Lists!$S$2,SUM(SEGUIMIENTO!U145:W145),IF(SEGUIMIENTO!$S145=Lists!$S$3,SUM(SEGUIMIENTO!V145:W145),IF(SEGUIMIENTO!$S145=Lists!$S$4,AVERAGE(SEGUIMIENTO!V145:W145),IF(SEGUIMIENTO!$S145=Lists!$S$5,OFFSET(U145,0,COUNTA(V145:W145)),IF(SEGUIMIENTO!$S145=Lists!$S$6,COUNTIF(V145:W145,"&lt;"&amp;FORMULACIÓN!Y145)/COUNT(SEGUIMIENTO!V145:W145),""))))),"")</f>
        <v>348</v>
      </c>
      <c r="Y145" s="176" t="str">
        <f ca="1">IF($Q145=Lists!$R$3,TEXT(SEGUIMIENTO!X145,"00,00%"),IF(SEGUIMIENTO!X145=0,0,TEXT(SEGUIMIENTO!X145,"##.###")))</f>
        <v>348</v>
      </c>
      <c r="Z145" s="179" t="str">
        <f>IF(FORMULACIÓN!N145="X",VLOOKUP(A145,Lists!$C$100:$D$1099,2,FALSE),"")</f>
        <v/>
      </c>
      <c r="AA145" s="181">
        <f>IF(FORMULACIÓN!N145="X",IF(VALUE(VLOOKUP(A145,Lists!$C$100:$D$1099,2,FALSE))&gt;=SEGUIMIENTO!X145,1,0),2)</f>
        <v>2</v>
      </c>
      <c r="AB145" s="150">
        <f>IFERROR(VALUE(LEFT(#REF!,1)),0)</f>
        <v>0</v>
      </c>
      <c r="AC145" s="149" t="s">
        <v>1449</v>
      </c>
      <c r="AD145" s="129"/>
      <c r="AE145" s="129"/>
      <c r="AF145" s="129"/>
      <c r="AG145"/>
      <c r="AH145" s="139"/>
      <c r="AI145" s="255" t="str">
        <f t="shared" si="33"/>
        <v>Vicerrector de Bienestar Universitario</v>
      </c>
      <c r="AJ145" s="139" t="str">
        <f t="shared" si="27"/>
        <v>2. Fortalecer las competencias del ser en concordancia con las necesidades de la comunidad universitaria enmarcadas en las habilidades y destrezas para un ser integral</v>
      </c>
      <c r="AK145" s="139">
        <f t="shared" ca="1" si="34"/>
        <v>1</v>
      </c>
      <c r="AL145" s="139" t="str">
        <f t="shared" si="28"/>
        <v>L4 - Bienestar Universitario, Salud mental positiva, Inclusión y Democracia.</v>
      </c>
      <c r="AM145" s="139" t="str">
        <f t="shared" si="29"/>
        <v>M3 - Salud mental positiva y Desarrollo humano integral</v>
      </c>
      <c r="AN145" s="20" t="str">
        <f t="shared" si="30"/>
        <v>P2 - Yo trabajo con bienestar integral</v>
      </c>
      <c r="AO145" s="20" t="str">
        <f t="shared" si="31"/>
        <v>Movilidad estudiantil nacional saliente desde la función sustantiva Bienestar Universitario.</v>
      </c>
      <c r="AP145" s="20" t="str">
        <f t="shared" si="32"/>
        <v xml:space="preserve">N° de estudiantes de la Universidad del Atlántico que realizaron movilidad saliente nacional, desde las funciones sustantivas Bienestar. </v>
      </c>
      <c r="AQ145" s="88" t="str">
        <f ca="1">IF(S145=Lists!$S$6,"CUMPLIMIENTO",IF($Q145=Lists!$R$3,TEXT(Y145,"00,00%")&amp;" / "&amp;TEXT(FORMULACIÓN!Y145,"00,00%"),IF(Y145=0,0,TEXT(Y145,"##.###")&amp;" / "&amp;TEXT(FORMULACIÓN!Y145,"##.###"))))</f>
        <v>348 / 100</v>
      </c>
      <c r="AR145" s="133">
        <f ca="1">VALUE(IFERROR(IF(S145=Lists!$S$6,SEGUIMIENTO!Y145,IF((Y145/FORMULACIÓN!Y145)&lt;&gt;0,Y145/FORMULACIÓN!Y145,0)),0))</f>
        <v>3.48</v>
      </c>
      <c r="AS145" s="89">
        <f t="shared" ca="1" si="35"/>
        <v>0.33300000000000002</v>
      </c>
      <c r="AT145" s="89">
        <f t="shared" ca="1" si="36"/>
        <v>2.3310000000000004E-2</v>
      </c>
      <c r="AU145" s="89">
        <f t="shared" ca="1" si="37"/>
        <v>4.6620000000000012E-3</v>
      </c>
      <c r="AV145" s="20" t="str">
        <f t="shared" si="26"/>
        <v xml:space="preserve">LOGROS
2026-1: Cultura: 1. ASCUN Cultura – Festivales Regionales de Cultura 2026
Destino: Santa Marta, Magdalena.
Grupos participantes: Grupo de Danzas Urbanas y Grupo de Teatro.
Número de estudiantes desplazados: 28 estudiantes.
Evento: Festivales Regionales de Cultura 2026 – ASCUN Cultura Nodo Caribe.
Deportes Ascun juegos regionales: 320 estudiantes deportistas participaron en Santamarta y Cartagena. 
LÍMITES
OBSERVACIÓN
ACCIONES DE FORTALECIMIENTO
</v>
      </c>
      <c r="AW145" s="139"/>
      <c r="CG145" s="140"/>
    </row>
    <row r="146" spans="1:85" s="135" customFormat="1" ht="67.5" hidden="1" customHeight="1">
      <c r="A146" s="20">
        <f>IF(FORMULACIÓN!A146="","",FORMULACIÓN!A146)</f>
        <v>137</v>
      </c>
      <c r="B146" s="20">
        <f>IF(FORMULACIÓN!B146="","",FORMULACIÓN!B146)</f>
        <v>2026</v>
      </c>
      <c r="C146" s="20" t="str">
        <f>IF(FORMULACIÓN!C146="","",FORMULACIÓN!C146)</f>
        <v>L4 - Bienestar Universitario, Salud mental positiva, Inclusión y Democracia.</v>
      </c>
      <c r="D146" s="20" t="str">
        <f>IF(FORMULACIÓN!D146="","",FORMULACIÓN!D146)</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46" s="20" t="str">
        <f>IF(FORMULACIÓN!E146="","",FORMULACIÓN!E146)</f>
        <v>2. Fortalecer las competencias del ser en concordancia con las necesidades de la comunidad universitaria enmarcadas en las habilidades y destrezas para un ser integral</v>
      </c>
      <c r="F146" s="20" t="str">
        <f>IF(FORMULACIÓN!F146="","",FORMULACIÓN!F146)</f>
        <v>M3 - Salud mental positiva y Desarrollo humano integral</v>
      </c>
      <c r="G146" s="20" t="str">
        <f>IF(FORMULACIÓN!G146="","",FORMULACIÓN!G146)</f>
        <v>Fortalecer las competencias del estudiante en concordancia con las necesidades de la comunidad universitaria enmarcadas en las habilidades y destrezas para un ser integral a traves de salidas de compo y el intercambio de conocimiento bajo el enfoque de movilidad</v>
      </c>
      <c r="H146" s="20" t="str">
        <f>IF(FORMULACIÓN!H146="","",FORMULACIÓN!H146)</f>
        <v>P2 - Yo trabajo con bienestar integral</v>
      </c>
      <c r="I146" s="88">
        <f>IF(FORMULACIÓN!I146="","",FORMULACIÓN!I146)</f>
        <v>7.0000000000000007E-2</v>
      </c>
      <c r="J146" s="20" t="str">
        <f>IF(FORMULACIÓN!J146="","",FORMULACIÓN!J146)</f>
        <v xml:space="preserve">Garantizar los recursos para la movilidad estudiantil en el marco de la funcion sustentiva Bienestar. </v>
      </c>
      <c r="K146" s="88">
        <f>IF(FORMULACIÓN!K146="","",FORMULACIÓN!K146)</f>
        <v>0.33300000000000002</v>
      </c>
      <c r="L146" s="88" t="str">
        <f>IF(FORMULACIÓN!L146="","",FORMULACIÓN!L146)</f>
        <v>Vicerrector de Bienestar Universitario</v>
      </c>
      <c r="M146" s="210" t="str">
        <f>FORMULACIÓN!M146</f>
        <v>PA</v>
      </c>
      <c r="N146" s="20" t="str">
        <f>IF(FORMULACIÓN!O146="","",FORMULACIÓN!O146)</f>
        <v xml:space="preserve">Movilidad estudiantil internacional saliente desde la función sustantiva Bienestar Universitario. </v>
      </c>
      <c r="O146" s="20" t="str">
        <f>IF(FORMULACIÓN!P146="","",FORMULACIÓN!P146)</f>
        <v xml:space="preserve">N° de estudiantes de la Universidad del Atlántico que realizaron movilidad saliente internacional, desde las funciones sustantivas Bienestar. </v>
      </c>
      <c r="P146" s="20" t="str">
        <f>IF(FORMULACIÓN!Q146="","",FORMULACIÓN!Q146)</f>
        <v>Anual</v>
      </c>
      <c r="Q146" s="20" t="str">
        <f>IF(FORMULACIÓN!R146="","",FORMULACIÓN!R146)</f>
        <v>Unidad</v>
      </c>
      <c r="R146" s="20" t="str">
        <f>IF(FORMULACIÓN!S146="","",FORMULACIÓN!S146)</f>
        <v/>
      </c>
      <c r="S146" s="20" t="str">
        <f>IF(FORMULACIÓN!T146="","",FORMULACIÓN!T146)</f>
        <v>Nuevo gestionado durante la vigencia</v>
      </c>
      <c r="T146" s="179" t="str">
        <f ca="1">FORMULACIÓN!Y146</f>
        <v>100</v>
      </c>
      <c r="U146" s="20">
        <f>IF(FORMULACIÓN!U146="","",FORMULACIÓN!U146)</f>
        <v>0</v>
      </c>
      <c r="V146" s="21">
        <v>3</v>
      </c>
      <c r="W146" s="21"/>
      <c r="X146" s="21">
        <f ca="1">IFERROR(IF($S146=Lists!$S$2,SUM(SEGUIMIENTO!U146:W146),IF(SEGUIMIENTO!$S146=Lists!$S$3,SUM(SEGUIMIENTO!V146:W146),IF(SEGUIMIENTO!$S146=Lists!$S$4,AVERAGE(SEGUIMIENTO!V146:W146),IF(SEGUIMIENTO!$S146=Lists!$S$5,OFFSET(U146,0,COUNTA(V146:W146)),IF(SEGUIMIENTO!$S146=Lists!$S$6,COUNTIF(V146:W146,"&lt;"&amp;FORMULACIÓN!Y146)/COUNT(SEGUIMIENTO!V146:W146),""))))),"")</f>
        <v>3</v>
      </c>
      <c r="Y146" s="176" t="str">
        <f ca="1">IF($Q146=Lists!$R$3,TEXT(SEGUIMIENTO!X146,"00,00%"),IF(SEGUIMIENTO!X146=0,0,TEXT(SEGUIMIENTO!X146,"##.###")))</f>
        <v>3</v>
      </c>
      <c r="Z146" s="179" t="str">
        <f>IF(FORMULACIÓN!N146="X",VLOOKUP(A146,Lists!$C$100:$D$1099,2,FALSE),"")</f>
        <v/>
      </c>
      <c r="AA146" s="181">
        <f>IF(FORMULACIÓN!N146="X",IF(VALUE(VLOOKUP(A146,Lists!$C$100:$D$1099,2,FALSE))&gt;=SEGUIMIENTO!X146,1,0),2)</f>
        <v>2</v>
      </c>
      <c r="AB146" s="150">
        <f>IFERROR(VALUE(LEFT(#REF!,1)),0)</f>
        <v>0</v>
      </c>
      <c r="AC146" s="149" t="s">
        <v>1450</v>
      </c>
      <c r="AD146" s="129"/>
      <c r="AE146" s="129"/>
      <c r="AF146" s="129"/>
      <c r="AG146"/>
      <c r="AH146" s="139"/>
      <c r="AI146" s="255" t="str">
        <f t="shared" si="33"/>
        <v>Vicerrector de Bienestar Universitario</v>
      </c>
      <c r="AJ146" s="139" t="str">
        <f t="shared" si="27"/>
        <v>2. Fortalecer las competencias del ser en concordancia con las necesidades de la comunidad universitaria enmarcadas en las habilidades y destrezas para un ser integral</v>
      </c>
      <c r="AK146" s="139">
        <f t="shared" ca="1" si="34"/>
        <v>0</v>
      </c>
      <c r="AL146" s="139" t="str">
        <f t="shared" si="28"/>
        <v>L4 - Bienestar Universitario, Salud mental positiva, Inclusión y Democracia.</v>
      </c>
      <c r="AM146" s="139" t="str">
        <f t="shared" si="29"/>
        <v>M3 - Salud mental positiva y Desarrollo humano integral</v>
      </c>
      <c r="AN146" s="20" t="str">
        <f t="shared" si="30"/>
        <v>P2 - Yo trabajo con bienestar integral</v>
      </c>
      <c r="AO146" s="20" t="str">
        <f t="shared" si="31"/>
        <v xml:space="preserve">Movilidad estudiantil internacional saliente desde la función sustantiva Bienestar Universitario. </v>
      </c>
      <c r="AP146" s="20" t="str">
        <f t="shared" si="32"/>
        <v xml:space="preserve">N° de estudiantes de la Universidad del Atlántico que realizaron movilidad saliente internacional, desde las funciones sustantivas Bienestar. </v>
      </c>
      <c r="AQ146" s="88" t="str">
        <f ca="1">IF(S146=Lists!$S$6,"CUMPLIMIENTO",IF($Q146=Lists!$R$3,TEXT(Y146,"00,00%")&amp;" / "&amp;TEXT(FORMULACIÓN!Y146,"00,00%"),IF(Y146=0,0,TEXT(Y146,"##.###")&amp;" / "&amp;TEXT(FORMULACIÓN!Y146,"##.###"))))</f>
        <v>3 / 100</v>
      </c>
      <c r="AR146" s="133">
        <f ca="1">VALUE(IFERROR(IF(S146=Lists!$S$6,SEGUIMIENTO!Y146,IF((Y146/FORMULACIÓN!Y146)&lt;&gt;0,Y146/FORMULACIÓN!Y146,0)),0))</f>
        <v>0.03</v>
      </c>
      <c r="AS146" s="89">
        <f t="shared" ca="1" si="35"/>
        <v>9.9900000000000006E-3</v>
      </c>
      <c r="AT146" s="89">
        <f t="shared" ca="1" si="36"/>
        <v>6.9930000000000014E-4</v>
      </c>
      <c r="AU146" s="89">
        <f t="shared" ca="1" si="37"/>
        <v>1.3986000000000003E-4</v>
      </c>
      <c r="AV146" s="20" t="str">
        <f t="shared" si="26"/>
        <v xml:space="preserve">LOGROS
2026-1: Juegos interamericanos en Perú. 2 estudiantes y 1 entrenador
LÍMITES
OBSERVACIÓN
ACCIONES DE FORTALECIMIENTO
</v>
      </c>
      <c r="AW146" s="139"/>
      <c r="CG146" s="140"/>
    </row>
    <row r="147" spans="1:85" s="135" customFormat="1" ht="67.5" hidden="1" customHeight="1">
      <c r="A147" s="20">
        <f>IF(FORMULACIÓN!A147="","",FORMULACIÓN!A147)</f>
        <v>138</v>
      </c>
      <c r="B147" s="20">
        <f>IF(FORMULACIÓN!B147="","",FORMULACIÓN!B147)</f>
        <v>2026</v>
      </c>
      <c r="C147" s="20" t="str">
        <f>IF(FORMULACIÓN!C147="","",FORMULACIÓN!C147)</f>
        <v>L4 - Bienestar Universitario, Salud mental positiva, Inclusión y Democracia.</v>
      </c>
      <c r="D147" s="20" t="str">
        <f>IF(FORMULACIÓN!D147="","",FORMULACIÓN!D147)</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E147" s="20" t="str">
        <f>IF(FORMULACIÓN!E147="","",FORMULACIÓN!E147)</f>
        <v xml:space="preserve">7. Fortalecimiento del arte, la cultura y el deporte que aportan significativamente al desarrollo humano integral y al fortalecimiento social.   </v>
      </c>
      <c r="F147" s="20" t="str">
        <f>IF(FORMULACIÓN!F147="","",FORMULACIÓN!F147)</f>
        <v>M3 - Salud mental positiva y Desarrollo humano integral</v>
      </c>
      <c r="G147" s="20" t="str">
        <f>IF(FORMULACIÓN!G147="","",FORMULACIÓN!G147)</f>
        <v>Fortalecer los eventos y el talento cultural de la comunidad universitaria.</v>
      </c>
      <c r="H147" s="20" t="str">
        <f>IF(FORMULACIÓN!H147="","",FORMULACIÓN!H147)</f>
        <v>P3 - Integración deportiva y participación en la sociedad</v>
      </c>
      <c r="I147" s="88">
        <f>IF(FORMULACIÓN!I147="","",FORMULACIÓN!I147)</f>
        <v>0.1</v>
      </c>
      <c r="J147" s="20" t="str">
        <f>IF(FORMULACIÓN!J147="","",FORMULACIÓN!J147)</f>
        <v>Coordinar eventos culturales y deportivos  para fortalecer las capacidades y talentos de la comunidad universitaria, mediante el fomento del deporte y la cultura física y sano esparcimiento.</v>
      </c>
      <c r="K147" s="88">
        <f>IF(FORMULACIÓN!K147="","",FORMULACIÓN!K147)</f>
        <v>1</v>
      </c>
      <c r="L147" s="88" t="str">
        <f>IF(FORMULACIÓN!L147="","",FORMULACIÓN!L147)</f>
        <v>Vicerrector de Bienestar Universitario</v>
      </c>
      <c r="M147" s="210" t="str">
        <f>FORMULACIÓN!M147</f>
        <v>PR - PA</v>
      </c>
      <c r="N147" s="20" t="str">
        <f>IF(FORMULACIÓN!O147="","",FORMULACIÓN!O147)</f>
        <v xml:space="preserve">Desarrollo de eventos deportivos que potencialicen los talentos </v>
      </c>
      <c r="O147" s="20" t="str">
        <f>IF(FORMULACIÓN!P147="","",FORMULACIÓN!P147)</f>
        <v>N° de eventos deportivos  realizados en las instalaciones</v>
      </c>
      <c r="P147" s="20" t="str">
        <f>IF(FORMULACIÓN!Q147="","",FORMULACIÓN!Q147)</f>
        <v>Anual</v>
      </c>
      <c r="Q147" s="20" t="str">
        <f>IF(FORMULACIÓN!R147="","",FORMULACIÓN!R147)</f>
        <v>Unidad</v>
      </c>
      <c r="R147" s="20" t="str">
        <f>IF(FORMULACIÓN!S147="","",FORMULACIÓN!S147)</f>
        <v/>
      </c>
      <c r="S147" s="20" t="str">
        <f>IF(FORMULACIÓN!T147="","",FORMULACIÓN!T147)</f>
        <v>Nuevo gestionado durante la vigencia</v>
      </c>
      <c r="T147" s="179" t="str">
        <f ca="1">FORMULACIÓN!Y147</f>
        <v>11</v>
      </c>
      <c r="U147" s="20">
        <f>IF(FORMULACIÓN!U147="","",FORMULACIÓN!U147)</f>
        <v>10</v>
      </c>
      <c r="V147" s="21">
        <v>6</v>
      </c>
      <c r="W147" s="21"/>
      <c r="X147" s="21">
        <f ca="1">IFERROR(IF($S147=Lists!$S$2,SUM(SEGUIMIENTO!U147:W147),IF(SEGUIMIENTO!$S147=Lists!$S$3,SUM(SEGUIMIENTO!V147:W147),IF(SEGUIMIENTO!$S147=Lists!$S$4,AVERAGE(SEGUIMIENTO!V147:W147),IF(SEGUIMIENTO!$S147=Lists!$S$5,OFFSET(U147,0,COUNTA(V147:W147)),IF(SEGUIMIENTO!$S147=Lists!$S$6,COUNTIF(V147:W147,"&lt;"&amp;FORMULACIÓN!Y147)/COUNT(SEGUIMIENTO!V147:W147),""))))),"")</f>
        <v>6</v>
      </c>
      <c r="Y147" s="176" t="str">
        <f ca="1">IF($Q147=Lists!$R$3,TEXT(SEGUIMIENTO!X147,"00,00%"),IF(SEGUIMIENTO!X147=0,0,TEXT(SEGUIMIENTO!X147,"##.###")))</f>
        <v>6</v>
      </c>
      <c r="Z147" s="179" t="str">
        <f>IF(FORMULACIÓN!N147="X",VLOOKUP(A147,Lists!$C$100:$D$1099,2,FALSE),"")</f>
        <v/>
      </c>
      <c r="AA147" s="181">
        <f>IF(FORMULACIÓN!N147="X",IF(VALUE(VLOOKUP(A147,Lists!$C$100:$D$1099,2,FALSE))&gt;=SEGUIMIENTO!X147,1,0),2)</f>
        <v>2</v>
      </c>
      <c r="AB147" s="150">
        <f>IFERROR(VALUE(LEFT(#REF!,1)),0)</f>
        <v>0</v>
      </c>
      <c r="AC147" s="149" t="s">
        <v>1615</v>
      </c>
      <c r="AD147" s="129"/>
      <c r="AE147" s="129"/>
      <c r="AF147" s="129"/>
      <c r="AG147"/>
      <c r="AH147" s="139"/>
      <c r="AI147" s="255" t="str">
        <f t="shared" si="33"/>
        <v>Vicerrector de Bienestar Universitario</v>
      </c>
      <c r="AJ147" s="139" t="str">
        <f t="shared" si="27"/>
        <v xml:space="preserve">7. Fortalecimiento del arte, la cultura y el deporte que aportan significativamente al desarrollo humano integral y al fortalecimiento social.   </v>
      </c>
      <c r="AK147" s="139">
        <f t="shared" ca="1" si="34"/>
        <v>0</v>
      </c>
      <c r="AL147" s="139" t="str">
        <f t="shared" si="28"/>
        <v>L4 - Bienestar Universitario, Salud mental positiva, Inclusión y Democracia.</v>
      </c>
      <c r="AM147" s="139" t="str">
        <f t="shared" si="29"/>
        <v>M3 - Salud mental positiva y Desarrollo humano integral</v>
      </c>
      <c r="AN147" s="20" t="str">
        <f t="shared" si="30"/>
        <v>P3 - Integración deportiva y participación en la sociedad</v>
      </c>
      <c r="AO147" s="20" t="str">
        <f t="shared" si="31"/>
        <v xml:space="preserve">Desarrollo de eventos deportivos que potencialicen los talentos </v>
      </c>
      <c r="AP147" s="20" t="str">
        <f t="shared" si="32"/>
        <v>N° de eventos deportivos  realizados en las instalaciones</v>
      </c>
      <c r="AQ147" s="88" t="str">
        <f ca="1">IF(S147=Lists!$S$6,"CUMPLIMIENTO",IF($Q147=Lists!$R$3,TEXT(Y147,"00,00%")&amp;" / "&amp;TEXT(FORMULACIÓN!Y147,"00,00%"),IF(Y147=0,0,TEXT(Y147,"##.###")&amp;" / "&amp;TEXT(FORMULACIÓN!Y147,"##.###"))))</f>
        <v>6 / 11</v>
      </c>
      <c r="AR147" s="133">
        <f ca="1">VALUE(IFERROR(IF(S147=Lists!$S$6,SEGUIMIENTO!Y147,IF((Y147/FORMULACIÓN!Y147)&lt;&gt;0,Y147/FORMULACIÓN!Y147,0)),0))</f>
        <v>0.54545454545454541</v>
      </c>
      <c r="AS147" s="89">
        <f t="shared" ca="1" si="35"/>
        <v>0.54545454545454541</v>
      </c>
      <c r="AT147" s="89">
        <f t="shared" ca="1" si="36"/>
        <v>5.4545454545454543E-2</v>
      </c>
      <c r="AU147" s="89">
        <f t="shared" ca="1" si="37"/>
        <v>1.090909090909091E-2</v>
      </c>
      <c r="AV147" s="20" t="str">
        <f t="shared" si="26"/>
        <v xml:space="preserve">LOGROS
2026-1: Torneo interfacultades Futbol 11, Torneo pinolitas, entrenamiento semilleros, Vacacionales de: Natación, defenza personal y dominó para docentes y administrativos
LÍMITES
OBSERVACIÓN
ACCIONES DE FORTALECIMIENTO
</v>
      </c>
      <c r="AW147" s="139"/>
      <c r="CG147" s="140"/>
    </row>
    <row r="148" spans="1:85" s="135" customFormat="1" ht="67.5" hidden="1" customHeight="1">
      <c r="A148" s="20">
        <f>IF(FORMULACIÓN!A148="","",FORMULACIÓN!A148)</f>
        <v>139</v>
      </c>
      <c r="B148" s="20">
        <f>IF(FORMULACIÓN!B148="","",FORMULACIÓN!B148)</f>
        <v>2026</v>
      </c>
      <c r="C148" s="20" t="str">
        <f>IF(FORMULACIÓN!C148="","",FORMULACIÓN!C148)</f>
        <v xml:space="preserve">L5 - Modernización de la Gestión Administrativa </v>
      </c>
      <c r="D148" s="20" t="str">
        <f>IF(FORMULACIÓN!D148="","",FORMULACIÓN!D148)</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48" s="20" t="str">
        <f>IF(FORMULACIÓN!E148="","",FORMULACIÓN!E148)</f>
        <v xml:space="preserve">5. Mejorar la gestión de los recursos para garantizar la sostenibilidad financiera mediante el incremento de los ingresos por autogestión y búsqueda de fuentes alternativas de financiación. </v>
      </c>
      <c r="F148" s="20" t="str">
        <f>IF(FORMULACIÓN!F148="","",FORMULACIÓN!F148)</f>
        <v>M1 - Fortalecimiento institucional</v>
      </c>
      <c r="G148" s="20" t="str">
        <f>IF(FORMULACIÓN!G148="","",FORMULACIÓN!G148)</f>
        <v xml:space="preserve">Incrementar la participación de los ingresos por venta de servicios a un 20% del total del presupuesto </v>
      </c>
      <c r="H148" s="20" t="str">
        <f>IF(FORMULACIÓN!H148="","",FORMULACIÓN!H148)</f>
        <v xml:space="preserve">P1 - Mejoramiento y efectividad de procesos administrativos y académicos. </v>
      </c>
      <c r="I148" s="88">
        <f>IF(FORMULACIÓN!I148="","",FORMULACIÓN!I148)</f>
        <v>0.1</v>
      </c>
      <c r="J148" s="20" t="str">
        <f>IF(FORMULACIÓN!J148="","",FORMULACIÓN!J148)</f>
        <v xml:space="preserve">Apoyar administrativamente la eficiencia de los procesos relacionados con venta de servicios </v>
      </c>
      <c r="K148" s="88">
        <f>IF(FORMULACIÓN!K148="","",FORMULACIÓN!K148)</f>
        <v>0.15</v>
      </c>
      <c r="L148" s="88" t="str">
        <f>IF(FORMULACIÓN!L148="","",FORMULACIÓN!L148)</f>
        <v>Jefe del Departamento de Gestión Financiera</v>
      </c>
      <c r="M148" s="210" t="str">
        <f>FORMULACIÓN!M148</f>
        <v>PDI</v>
      </c>
      <c r="N148" s="20" t="str">
        <f>IF(FORMULACIÓN!O148="","",FORMULACIÓN!O148)</f>
        <v>Ingresos de autogestión</v>
      </c>
      <c r="O148" s="20" t="str">
        <f>IF(FORMULACIÓN!P148="","",FORMULACIÓN!P148)</f>
        <v>(Ingresos presupuestados para venta de servicios por año / total de ingresos corrientes recaudados anuales) *100</v>
      </c>
      <c r="P148" s="20" t="str">
        <f>IF(FORMULACIÓN!Q148="","",FORMULACIÓN!Q148)</f>
        <v>Anual</v>
      </c>
      <c r="Q148" s="20" t="str">
        <f>IF(FORMULACIÓN!R148="","",FORMULACIÓN!R148)</f>
        <v>Porcentaje</v>
      </c>
      <c r="R148" s="20" t="str">
        <f>IF(FORMULACIÓN!S148="","",FORMULACIÓN!S148)</f>
        <v/>
      </c>
      <c r="S148" s="20" t="str">
        <f>IF(FORMULACIÓN!T148="","",FORMULACIÓN!T148)</f>
        <v>Último valor reportado</v>
      </c>
      <c r="T148" s="179" t="str">
        <f ca="1">FORMULACIÓN!Y148</f>
        <v>10,00%</v>
      </c>
      <c r="U148" s="88">
        <f>IF(FORMULACIÓN!U148="","",FORMULACIÓN!U148)</f>
        <v>7.0000000000000007E-2</v>
      </c>
      <c r="V148" s="266">
        <v>0.05</v>
      </c>
      <c r="W148" s="21"/>
      <c r="X148" s="21">
        <f ca="1">IFERROR(IF($S148=Lists!$S$2,SUM(SEGUIMIENTO!U148:W148),IF(SEGUIMIENTO!$S148=Lists!$S$3,SUM(SEGUIMIENTO!V148:W148),IF(SEGUIMIENTO!$S148=Lists!$S$4,AVERAGE(SEGUIMIENTO!V148:W148),IF(SEGUIMIENTO!$S148=Lists!$S$5,OFFSET(U148,0,COUNTA(V148:W148)),IF(SEGUIMIENTO!$S148=Lists!$S$6,COUNTIF(V148:W148,"&lt;"&amp;FORMULACIÓN!Y148)/COUNT(SEGUIMIENTO!V148:W148),""))))),"")</f>
        <v>0.05</v>
      </c>
      <c r="Y148" s="176" t="str">
        <f ca="1">IF($Q148=Lists!$R$3,TEXT(SEGUIMIENTO!X148,"00,00%"),IF(SEGUIMIENTO!X148=0,0,TEXT(SEGUIMIENTO!X148,"##.###")))</f>
        <v>05,00%</v>
      </c>
      <c r="Z148" s="179" t="str">
        <f>IF(FORMULACIÓN!N148="X",VLOOKUP(A148,Lists!$C$100:$D$1099,2,FALSE),"")</f>
        <v/>
      </c>
      <c r="AA148" s="181">
        <f>IF(FORMULACIÓN!N148="X",IF(VALUE(VLOOKUP(A148,Lists!$C$100:$D$1099,2,FALSE))&gt;=SEGUIMIENTO!X148,1,0),2)</f>
        <v>2</v>
      </c>
      <c r="AB148" s="150">
        <f>IFERROR(VALUE(LEFT(#REF!,1)),0)</f>
        <v>0</v>
      </c>
      <c r="AC148" s="149" t="s">
        <v>1451</v>
      </c>
      <c r="AD148" s="129"/>
      <c r="AE148" s="129"/>
      <c r="AF148" s="129"/>
      <c r="AG148"/>
      <c r="AH148" s="139"/>
      <c r="AI148" s="255" t="str">
        <f t="shared" si="33"/>
        <v>Jefe del Departamento de Gestión Financiera</v>
      </c>
      <c r="AJ148" s="139" t="str">
        <f t="shared" si="27"/>
        <v xml:space="preserve">5. Mejorar la gestión de los recursos para garantizar la sostenibilidad financiera mediante el incremento de los ingresos por autogestión y búsqueda de fuentes alternativas de financiación. </v>
      </c>
      <c r="AK148" s="139">
        <f t="shared" ca="1" si="34"/>
        <v>0</v>
      </c>
      <c r="AL148" s="139" t="str">
        <f t="shared" si="28"/>
        <v xml:space="preserve">L5 - Modernización de la Gestión Administrativa </v>
      </c>
      <c r="AM148" s="139" t="str">
        <f t="shared" si="29"/>
        <v>M1 - Fortalecimiento institucional</v>
      </c>
      <c r="AN148" s="20" t="str">
        <f t="shared" si="30"/>
        <v xml:space="preserve">P1 - Mejoramiento y efectividad de procesos administrativos y académicos. </v>
      </c>
      <c r="AO148" s="20" t="str">
        <f t="shared" si="31"/>
        <v>Ingresos de autogestión</v>
      </c>
      <c r="AP148" s="20" t="str">
        <f t="shared" si="32"/>
        <v>(Ingresos presupuestados para venta de servicios por año / total de ingresos corrientes recaudados anuales) *100</v>
      </c>
      <c r="AQ148" s="88" t="str">
        <f ca="1">IF(S148=Lists!$S$6,"CUMPLIMIENTO",IF($Q148=Lists!$R$3,TEXT(Y148,"00,00%")&amp;" / "&amp;TEXT(FORMULACIÓN!Y148,"00,00%"),IF(Y148=0,0,TEXT(Y148,"##.###")&amp;" / "&amp;TEXT(FORMULACIÓN!Y148,"##.###"))))</f>
        <v>05,00% / 10,00%</v>
      </c>
      <c r="AR148" s="133">
        <f ca="1">VALUE(IFERROR(IF(S148=Lists!$S$6,SEGUIMIENTO!Y148,IF((Y148/FORMULACIÓN!Y148)&lt;&gt;0,Y148/FORMULACIÓN!Y148,0)),0))</f>
        <v>0.5</v>
      </c>
      <c r="AS148" s="89">
        <f t="shared" ca="1" si="35"/>
        <v>7.4999999999999997E-2</v>
      </c>
      <c r="AT148" s="89">
        <f t="shared" ca="1" si="36"/>
        <v>7.4999999999999997E-3</v>
      </c>
      <c r="AU148" s="89">
        <f t="shared" ca="1" si="37"/>
        <v>1.5E-3</v>
      </c>
      <c r="AV148" s="20" t="str">
        <f t="shared" si="26"/>
        <v xml:space="preserve">LOGROS
Al corte de junio 30 de 2026, el indicador de Ingresos de Autogestión presenta una ejecución del 5% frente del total recaudado por autogestión frente  los ingresos corrientes recaudados. 
Ingresos por autogestión:  $11.522.257.239
Ingresos corrientes caudados: 210.461.526.139
Es importante mencionar que los ingresos presupuestados son de $36.628.765.101
LÍMITES
OBSERVACIÓN
ACCIONES DE FORTALECIMIENTO
</v>
      </c>
      <c r="AW148" s="139"/>
      <c r="CG148" s="140"/>
    </row>
    <row r="149" spans="1:85" s="135" customFormat="1" ht="205.5" hidden="1" customHeight="1">
      <c r="A149" s="20">
        <f>IF(FORMULACIÓN!A149="","",FORMULACIÓN!A149)</f>
        <v>140</v>
      </c>
      <c r="B149" s="20">
        <f>IF(FORMULACIÓN!B149="","",FORMULACIÓN!B149)</f>
        <v>2026</v>
      </c>
      <c r="C149" s="20" t="str">
        <f>IF(FORMULACIÓN!C149="","",FORMULACIÓN!C149)</f>
        <v xml:space="preserve">L5 - Modernización de la Gestión Administrativa </v>
      </c>
      <c r="D149" s="20" t="str">
        <f>IF(FORMULACIÓN!D149="","",FORMULACIÓN!D149)</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49" s="20" t="str">
        <f>IF(FORMULACIÓN!E149="","",FORMULACIÓN!E149)</f>
        <v>6. Fortalecer el perfil patrimonial de la institución.</v>
      </c>
      <c r="F149" s="20" t="str">
        <f>IF(FORMULACIÓN!F149="","",FORMULACIÓN!F149)</f>
        <v>M1 - Fortalecimiento institucional</v>
      </c>
      <c r="G149" s="20" t="str">
        <f>IF(FORMULACIÓN!G149="","",FORMULACIÓN!G149)</f>
        <v>Actualización y recuperación de cartera</v>
      </c>
      <c r="H149" s="20" t="str">
        <f>IF(FORMULACIÓN!H149="","",FORMULACIÓN!H149)</f>
        <v xml:space="preserve">P1 - Mejoramiento y efectividad de procesos administrativos y académicos. </v>
      </c>
      <c r="I149" s="88">
        <f>IF(FORMULACIÓN!I149="","",FORMULACIÓN!I149)</f>
        <v>0.1</v>
      </c>
      <c r="J149" s="20" t="str">
        <f>IF(FORMULACIÓN!J149="","",FORMULACIÓN!J149)</f>
        <v xml:space="preserve">Fomentar el recaudo de cuentas por cobrar </v>
      </c>
      <c r="K149" s="88">
        <f>IF(FORMULACIÓN!K149="","",FORMULACIÓN!K149)</f>
        <v>0.15</v>
      </c>
      <c r="L149" s="88" t="str">
        <f>IF(FORMULACIÓN!L149="","",FORMULACIÓN!L149)</f>
        <v>Jefe del Departamento de Gestión Financiera</v>
      </c>
      <c r="M149" s="210" t="str">
        <f>FORMULACIÓN!M149</f>
        <v>PA</v>
      </c>
      <c r="N149" s="20" t="str">
        <f>IF(FORMULACIÓN!O149="","",FORMULACIÓN!O149)</f>
        <v>Recaudo de cuentas por cobrar</v>
      </c>
      <c r="O149" s="20" t="str">
        <f>IF(FORMULACIÓN!P149="","",FORMULACIÓN!P149)</f>
        <v xml:space="preserve">
(Saldos de cuentas por cobrar/ ingresos operacionales *365)</v>
      </c>
      <c r="P149" s="20" t="str">
        <f>IF(FORMULACIÓN!Q149="","",FORMULACIÓN!Q149)</f>
        <v>Anual</v>
      </c>
      <c r="Q149" s="20" t="str">
        <f>IF(FORMULACIÓN!R149="","",FORMULACIÓN!R149)</f>
        <v>Unidad</v>
      </c>
      <c r="R149" s="20" t="str">
        <f>IF(FORMULACIÓN!S149="","",FORMULACIÓN!S149)</f>
        <v>Días rotación de cartera</v>
      </c>
      <c r="S149" s="20" t="str">
        <f>IF(FORMULACIÓN!T149="","",FORMULACIÓN!T149)</f>
        <v>Límite</v>
      </c>
      <c r="T149" s="179" t="str">
        <f ca="1">FORMULACIÓN!Y149</f>
        <v>20</v>
      </c>
      <c r="U149" s="20">
        <f>IF(FORMULACIÓN!U149="","",FORMULACIÓN!U149)</f>
        <v>39</v>
      </c>
      <c r="V149" s="21">
        <v>96</v>
      </c>
      <c r="W149" s="21"/>
      <c r="X149" s="21">
        <f ca="1">IFERROR(IF($S149=Lists!$S$2,SUM(SEGUIMIENTO!U149:W149),IF(SEGUIMIENTO!$S149=Lists!$S$3,SUM(SEGUIMIENTO!V149:W149),IF(SEGUIMIENTO!$S149=Lists!$S$4,AVERAGE(SEGUIMIENTO!V149:W149),IF(SEGUIMIENTO!$S149=Lists!$S$5,OFFSET(U149,0,COUNTA(V149:W149)),IF(SEGUIMIENTO!$S149=Lists!$S$6,COUNTIF(V149:W149,"&lt;"&amp;FORMULACIÓN!Y149)/COUNT(SEGUIMIENTO!V149:W149),""))))),"")</f>
        <v>0</v>
      </c>
      <c r="Y149" s="176">
        <f ca="1">IF($Q149=Lists!$R$3,TEXT(SEGUIMIENTO!X149,"00,00%"),IF(SEGUIMIENTO!X149=0,0,TEXT(SEGUIMIENTO!X149,"##.###")))</f>
        <v>0</v>
      </c>
      <c r="Z149" s="179" t="str">
        <f>IF(FORMULACIÓN!N149="X",VLOOKUP(A149,Lists!$C$100:$D$1099,2,FALSE),"")</f>
        <v/>
      </c>
      <c r="AA149" s="181">
        <f>IF(FORMULACIÓN!N149="X",IF(VALUE(VLOOKUP(A149,Lists!$C$100:$D$1099,2,FALSE))&gt;=SEGUIMIENTO!X149,1,0),2)</f>
        <v>2</v>
      </c>
      <c r="AB149" s="150">
        <f>IFERROR(VALUE(LEFT(#REF!,1)),0)</f>
        <v>0</v>
      </c>
      <c r="AC149" s="149" t="s">
        <v>1605</v>
      </c>
      <c r="AD149" s="129"/>
      <c r="AE149" s="129"/>
      <c r="AF149" s="129"/>
      <c r="AG149"/>
      <c r="AH149" s="139"/>
      <c r="AI149" s="255" t="str">
        <f t="shared" si="33"/>
        <v>Jefe del Departamento de Gestión Financiera</v>
      </c>
      <c r="AJ149" s="139" t="str">
        <f t="shared" si="27"/>
        <v>6. Fortalecer el perfil patrimonial de la institución.</v>
      </c>
      <c r="AK149" s="139">
        <f t="shared" ca="1" si="34"/>
        <v>0</v>
      </c>
      <c r="AL149" s="139" t="str">
        <f t="shared" si="28"/>
        <v xml:space="preserve">L5 - Modernización de la Gestión Administrativa </v>
      </c>
      <c r="AM149" s="139" t="str">
        <f t="shared" si="29"/>
        <v>M1 - Fortalecimiento institucional</v>
      </c>
      <c r="AN149" s="20" t="str">
        <f t="shared" si="30"/>
        <v xml:space="preserve">P1 - Mejoramiento y efectividad de procesos administrativos y académicos. </v>
      </c>
      <c r="AO149" s="20" t="str">
        <f t="shared" si="31"/>
        <v>Recaudo de cuentas por cobrar</v>
      </c>
      <c r="AP149" s="20" t="str">
        <f t="shared" si="32"/>
        <v xml:space="preserve">
(Saldos de cuentas por cobrar/ ingresos operacionales *365)</v>
      </c>
      <c r="AQ149" s="88" t="str">
        <f>IF(S149=Lists!$S$6,"CUMPLIMIENTO",IF($Q149=Lists!$R$3,TEXT(Y149,"00,00%")&amp;" / "&amp;TEXT(FORMULACIÓN!Y149,"00,00%"),IF(Y149=0,0,TEXT(Y149,"##.###")&amp;" / "&amp;TEXT(FORMULACIÓN!Y149,"##.###"))))</f>
        <v>CUMPLIMIENTO</v>
      </c>
      <c r="AR149" s="133">
        <f ca="1">VALUE(IFERROR(IF(S149=Lists!$S$6,SEGUIMIENTO!Y149,IF((Y149/FORMULACIÓN!Y149)&lt;&gt;0,Y149/FORMULACIÓN!Y149,0)),0))</f>
        <v>0</v>
      </c>
      <c r="AS149" s="89">
        <f t="shared" ca="1" si="35"/>
        <v>0</v>
      </c>
      <c r="AT149" s="89">
        <f t="shared" ca="1" si="36"/>
        <v>0</v>
      </c>
      <c r="AU149" s="89">
        <f t="shared" ca="1" si="37"/>
        <v>0</v>
      </c>
      <c r="AV149" s="20" t="str">
        <f t="shared" si="26"/>
        <v xml:space="preserve">LOGROS
Al cierre del segundo trimestre de 2026, el indicador de recaudo de cuentas por cobrar registró un resultado de 26,44 días
Recaudo de Cuentas por Cobrar: (Saldo de Cuentas por Cobrar / Ingresos Operacionales) × 365
= (59.462.073.650,89 / 224.880.782.308,46) × 365
= 0,2644 × 365
= 96 días
LÍMITES
OBSERVACIÓN
ACCIONES DE FORTALECIMIENTO
</v>
      </c>
      <c r="AW149" s="139"/>
      <c r="CG149" s="140"/>
    </row>
    <row r="150" spans="1:85" s="135" customFormat="1" ht="67.5" hidden="1" customHeight="1">
      <c r="A150" s="20">
        <f>IF(FORMULACIÓN!A150="","",FORMULACIÓN!A150)</f>
        <v>141</v>
      </c>
      <c r="B150" s="20">
        <f>IF(FORMULACIÓN!B150="","",FORMULACIÓN!B150)</f>
        <v>2026</v>
      </c>
      <c r="C150" s="20" t="str">
        <f>IF(FORMULACIÓN!C150="","",FORMULACIÓN!C150)</f>
        <v xml:space="preserve">L5 - Modernización de la Gestión Administrativa </v>
      </c>
      <c r="D150" s="20" t="str">
        <f>IF(FORMULACIÓN!D150="","",FORMULACIÓN!D150)</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50" s="20" t="str">
        <f>IF(FORMULACIÓN!E150="","",FORMULACIÓN!E150)</f>
        <v>6. Fortalecer el perfil patrimonial de la institución.</v>
      </c>
      <c r="F150" s="20" t="str">
        <f>IF(FORMULACIÓN!F150="","",FORMULACIÓN!F150)</f>
        <v>M1 - Fortalecimiento institucional</v>
      </c>
      <c r="G150" s="20" t="str">
        <f>IF(FORMULACIÓN!G150="","",FORMULACIÓN!G150)</f>
        <v>Optimizar los pagos a proveedores</v>
      </c>
      <c r="H150" s="20" t="str">
        <f>IF(FORMULACIÓN!H150="","",FORMULACIÓN!H150)</f>
        <v xml:space="preserve">P1 - Mejoramiento y efectividad de procesos administrativos y académicos. </v>
      </c>
      <c r="I150" s="88">
        <f>IF(FORMULACIÓN!I150="","",FORMULACIÓN!I150)</f>
        <v>0.1</v>
      </c>
      <c r="J150" s="20" t="str">
        <f>IF(FORMULACIÓN!J150="","",FORMULACIÓN!J150)</f>
        <v/>
      </c>
      <c r="K150" s="88">
        <f>IF(FORMULACIÓN!K150="","",FORMULACIÓN!K150)</f>
        <v>0.15</v>
      </c>
      <c r="L150" s="88" t="str">
        <f>IF(FORMULACIÓN!L150="","",FORMULACIÓN!L150)</f>
        <v>Jefe del Departamento de Gestión Financiera</v>
      </c>
      <c r="M150" s="210" t="str">
        <f>FORMULACIÓN!M150</f>
        <v>PA</v>
      </c>
      <c r="N150" s="20" t="str">
        <f>IF(FORMULACIÓN!O150="","",FORMULACIÓN!O150)</f>
        <v>Tiempo promedio de pago</v>
      </c>
      <c r="O150" s="20" t="str">
        <f>IF(FORMULACIÓN!P150="","",FORMULACIÓN!P150)</f>
        <v>(N° de cuentas por pagar/ N° de cuentas pagadas * 365)</v>
      </c>
      <c r="P150" s="20" t="str">
        <f>IF(FORMULACIÓN!Q150="","",FORMULACIÓN!Q150)</f>
        <v>Anual</v>
      </c>
      <c r="Q150" s="20" t="str">
        <f>IF(FORMULACIÓN!R150="","",FORMULACIÓN!R150)</f>
        <v>Unidad</v>
      </c>
      <c r="R150" s="20" t="str">
        <f>IF(FORMULACIÓN!S150="","",FORMULACIÓN!S150)</f>
        <v/>
      </c>
      <c r="S150" s="20" t="str">
        <f>IF(FORMULACIÓN!T150="","",FORMULACIÓN!T150)</f>
        <v>Límite</v>
      </c>
      <c r="T150" s="179" t="str">
        <f ca="1">FORMULACIÓN!Y150</f>
        <v>20</v>
      </c>
      <c r="U150" s="20">
        <f>IF(FORMULACIÓN!U150="","",FORMULACIÓN!U150)</f>
        <v>0</v>
      </c>
      <c r="V150" s="322"/>
      <c r="W150" s="21"/>
      <c r="X150" s="21" t="str">
        <f ca="1">IFERROR(IF($S150=Lists!$S$2,SUM(SEGUIMIENTO!U150:W150),IF(SEGUIMIENTO!$S150=Lists!$S$3,SUM(SEGUIMIENTO!V150:W150),IF(SEGUIMIENTO!$S150=Lists!$S$4,AVERAGE(SEGUIMIENTO!V150:W150),IF(SEGUIMIENTO!$S150=Lists!$S$5,OFFSET(U150,0,COUNTA(V150:W150)),IF(SEGUIMIENTO!$S150=Lists!$S$6,COUNTIF(V150:W150,"&lt;"&amp;FORMULACIÓN!Y150)/COUNT(SEGUIMIENTO!V150:W150),""))))),"")</f>
        <v/>
      </c>
      <c r="Y150" s="176" t="str">
        <f ca="1">IF($Q150=Lists!$R$3,TEXT(SEGUIMIENTO!X150,"00,00%"),IF(SEGUIMIENTO!X150=0,0,TEXT(SEGUIMIENTO!X150,"##.###")))</f>
        <v/>
      </c>
      <c r="Z150" s="179" t="str">
        <f>IF(FORMULACIÓN!N150="X",VLOOKUP(A150,Lists!$C$100:$D$1099,2,FALSE),"")</f>
        <v/>
      </c>
      <c r="AA150" s="181">
        <f>IF(FORMULACIÓN!N150="X",IF(VALUE(VLOOKUP(A150,Lists!$C$100:$D$1099,2,FALSE))&gt;=SEGUIMIENTO!X150,1,0),2)</f>
        <v>2</v>
      </c>
      <c r="AB150" s="150">
        <f>IFERROR(VALUE(LEFT(#REF!,1)),0)</f>
        <v>0</v>
      </c>
      <c r="AC150" s="149" t="s">
        <v>1452</v>
      </c>
      <c r="AD150" s="129"/>
      <c r="AE150" s="129" t="s">
        <v>1453</v>
      </c>
      <c r="AF150" s="129"/>
      <c r="AG150"/>
      <c r="AH150" s="139"/>
      <c r="AI150" s="255" t="str">
        <f t="shared" si="33"/>
        <v>Jefe del Departamento de Gestión Financiera</v>
      </c>
      <c r="AJ150" s="139" t="str">
        <f t="shared" si="27"/>
        <v>6. Fortalecer el perfil patrimonial de la institución.</v>
      </c>
      <c r="AK150" s="139" t="e">
        <f t="shared" ca="1" si="34"/>
        <v>#VALUE!</v>
      </c>
      <c r="AL150" s="139" t="str">
        <f t="shared" si="28"/>
        <v xml:space="preserve">L5 - Modernización de la Gestión Administrativa </v>
      </c>
      <c r="AM150" s="139" t="str">
        <f t="shared" si="29"/>
        <v>M1 - Fortalecimiento institucional</v>
      </c>
      <c r="AN150" s="20" t="str">
        <f t="shared" si="30"/>
        <v xml:space="preserve">P1 - Mejoramiento y efectividad de procesos administrativos y académicos. </v>
      </c>
      <c r="AO150" s="20" t="str">
        <f t="shared" si="31"/>
        <v>Tiempo promedio de pago</v>
      </c>
      <c r="AP150" s="20" t="str">
        <f t="shared" si="32"/>
        <v>(N° de cuentas por pagar/ N° de cuentas pagadas * 365)</v>
      </c>
      <c r="AQ150" s="88" t="str">
        <f>IF(S150=Lists!$S$6,"CUMPLIMIENTO",IF($Q150=Lists!$R$3,TEXT(Y150,"00,00%")&amp;" / "&amp;TEXT(FORMULACIÓN!Y150,"00,00%"),IF(Y150=0,0,TEXT(Y150,"##.###")&amp;" / "&amp;TEXT(FORMULACIÓN!Y150,"##.###"))))</f>
        <v>CUMPLIMIENTO</v>
      </c>
      <c r="AR150" s="133" t="e">
        <f ca="1">VALUE(IFERROR(IF(S150=Lists!$S$6,SEGUIMIENTO!Y150,IF((Y150/FORMULACIÓN!Y150)&lt;&gt;0,Y150/FORMULACIÓN!Y150,0)),0))</f>
        <v>#VALUE!</v>
      </c>
      <c r="AS150" s="89" t="str">
        <f t="shared" ca="1" si="35"/>
        <v/>
      </c>
      <c r="AT150" s="89">
        <f t="shared" ca="1" si="36"/>
        <v>0</v>
      </c>
      <c r="AU150" s="89">
        <f t="shared" ca="1" si="37"/>
        <v>0</v>
      </c>
      <c r="AV150" s="20" t="str">
        <f t="shared" si="26"/>
        <v xml:space="preserve">LOGROS
En revisión para crear un indicador que muestre la eficiencia del proceso de tesorería en la gestión de pagos
LÍMITES
OBSERVACIÓN
El indicador tiempo promedio de pago (N° de cuentas por pagar/ N° de cuentas pagadas * 365); se encuentra en revisión para crear un indicador que muestre la eficiencia del proceso de tesorería en la gestión de pagos. La propuesta de esta revisión se presentará a la jefa del Depto de Gestión Financiera y al jefe de tesorería para tener su aval.
ACCIONES DE FORTALECIMIENTO
</v>
      </c>
      <c r="AW150" s="139"/>
      <c r="CG150" s="140"/>
    </row>
    <row r="151" spans="1:85" s="135" customFormat="1" ht="67.5" hidden="1" customHeight="1">
      <c r="A151" s="20">
        <f>IF(FORMULACIÓN!A151="","",FORMULACIÓN!A151)</f>
        <v>142</v>
      </c>
      <c r="B151" s="20">
        <f>IF(FORMULACIÓN!B151="","",FORMULACIÓN!B151)</f>
        <v>2026</v>
      </c>
      <c r="C151" s="20" t="str">
        <f>IF(FORMULACIÓN!C151="","",FORMULACIÓN!C151)</f>
        <v xml:space="preserve">L5 - Modernización de la Gestión Administrativa </v>
      </c>
      <c r="D151" s="20" t="str">
        <f>IF(FORMULACIÓN!D151="","",FORMULACIÓN!D151)</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51" s="20" t="str">
        <f>IF(FORMULACIÓN!E151="","",FORMULACIÓN!E151)</f>
        <v>9. Fortalecer la administración y ejecución de los planes, programas y proyectos propendiendo por el desarrollo de las actividades misionales fundamentada en principios de eficiencia, transparencia, equidad y calidad de servicio.</v>
      </c>
      <c r="F151" s="20" t="str">
        <f>IF(FORMULACIÓN!F151="","",FORMULACIÓN!F151)</f>
        <v>M1 - Fortalecimiento institucional</v>
      </c>
      <c r="G151" s="20" t="str">
        <f>IF(FORMULACIÓN!G151="","",FORMULACIÓN!G151)</f>
        <v>Ejecución del Plan Institucional de Archivos de la Entidad ­PINAR,  orientado a la mejora de los elementos importantes para la Planeación Estratégica y Gestión Documental  en cumplimiento a las directrices del Archivo General de la Nación.</v>
      </c>
      <c r="H151" s="20" t="str">
        <f>IF(FORMULACIÓN!H151="","",FORMULACIÓN!H151)</f>
        <v xml:space="preserve">P1 - Mejoramiento y efectividad de procesos administrativos y académicos. </v>
      </c>
      <c r="I151" s="88">
        <f>IF(FORMULACIÓN!I151="","",FORMULACIÓN!I151)</f>
        <v>0.1</v>
      </c>
      <c r="J151" s="20" t="str">
        <f>IF(FORMULACIÓN!J151="","",FORMULACIÓN!J151)</f>
        <v>Realizar seguimiento al cumplimiento de la ejecución del Plan Institucional de Archivos de la universidad­PINAR,</v>
      </c>
      <c r="K151" s="88">
        <f>IF(FORMULACIÓN!K151="","",FORMULACIÓN!K151)</f>
        <v>0.1</v>
      </c>
      <c r="L151" s="88" t="str">
        <f>IF(FORMULACIÓN!L151="","",FORMULACIÓN!L151)</f>
        <v>Secretario General</v>
      </c>
      <c r="M151" s="210" t="str">
        <f>FORMULACIÓN!M151</f>
        <v>PA</v>
      </c>
      <c r="N151" s="20" t="str">
        <f>IF(FORMULACIÓN!O151="","",FORMULACIÓN!O151)</f>
        <v>Implementación y seguimiento del   Plan Institucional de Archivos de la Entidad ­PINAR</v>
      </c>
      <c r="O151" s="20" t="str">
        <f>IF(FORMULACIÓN!P151="","",FORMULACIÓN!P151)</f>
        <v>(N° de acciones desarrolladas para la  implementación del PINAR / N° de acciones contempladas en el  PINAR)*100</v>
      </c>
      <c r="P151" s="20" t="str">
        <f>IF(FORMULACIÓN!Q151="","",FORMULACIÓN!Q151)</f>
        <v>Anual</v>
      </c>
      <c r="Q151" s="20" t="str">
        <f>IF(FORMULACIÓN!R151="","",FORMULACIÓN!R151)</f>
        <v>Porcentaje</v>
      </c>
      <c r="R151" s="20" t="str">
        <f>IF(FORMULACIÓN!S151="","",FORMULACIÓN!S151)</f>
        <v xml:space="preserve">Para el cumplimiento de las acciones contempladas en los proyectos establecidos en el mapa de ruta de la implementación del Plan Institucional de Archivo PINAR para la vigencia 2025, se tienen en cuenta que el documento dispone de ocho proyectos, estos cuentan con 38 actividades las cuales son las acciones que se deben llevar a cabo para la implementación y seguimiento del PINAR.
Para la ejecucion y seguimiento de los proyectos (Elaboración y  reformulación  de  Procedimientos, Instructivos y formatos para la Gestión  Documental , Formulaciòn e implementacion de la Politica Cero Papel y elaboracion de las tablas de valoracion documental (tvd ) dispuestos en el mapa de ruta de la implementacion del pinar
 proyectados a mediano plazo 2025, se establecieron las siguientes actividades:
1-Dar seguimiento a la elaboración y/o reformulación de un procedimiento o instructivo para cada subproceso de la gestion documental
2-Socialización y publicación de los procedimientos o instructivos.
3-Implementación y seguimiento de los procedimientos e instructivos
4-Levantamiento de un diagnóstico de la impresión de documentos en papel, cantidad de impresoras, consumo de papel, consumo de tóner, entre otros
5-Formulación de la Política Cero Papel
6-Aprobación de la política Cero Papel
7-Socialización de la política, incluida su publicación en Web
8-Compilación de Información Institucional para la creacion de las tablas de valoracion documental.
9-Preparación y formulación del instrumento (tabla de valoracion documental).
10-Aprobación del instrumento archivístico respectivo.
</v>
      </c>
      <c r="S151" s="20" t="str">
        <f>IF(FORMULACIÓN!T151="","",FORMULACIÓN!T151)</f>
        <v>Último valor reportado</v>
      </c>
      <c r="T151" s="267" t="str">
        <f ca="1">FORMULACIÓN!Y151</f>
        <v>44,00%</v>
      </c>
      <c r="U151" s="88">
        <f>IF(FORMULACIÓN!U151="","",FORMULACIÓN!U151)</f>
        <v>0.39</v>
      </c>
      <c r="V151" s="248">
        <v>0.39</v>
      </c>
      <c r="W151" s="284"/>
      <c r="X151" s="21">
        <f ca="1">IFERROR(IF($S151=Lists!$S$2,SUM(SEGUIMIENTO!U151:W151),IF(SEGUIMIENTO!$S151=Lists!$S$3,SUM(SEGUIMIENTO!V151:W151),IF(SEGUIMIENTO!$S151=Lists!$S$4,AVERAGE(SEGUIMIENTO!V151:W151),IF(SEGUIMIENTO!$S151=Lists!$S$5,OFFSET(U151,0,COUNTA(V151:W151)),IF(SEGUIMIENTO!$S151=Lists!$S$6,COUNTIF(V151:W151,"&lt;"&amp;FORMULACIÓN!Y151)/COUNT(SEGUIMIENTO!V151:W151),""))))),"")</f>
        <v>0.39</v>
      </c>
      <c r="Y151" s="176" t="str">
        <f ca="1">IF($Q151=Lists!$R$3,TEXT(SEGUIMIENTO!X151,"00,00%"),IF(SEGUIMIENTO!X151=0,0,TEXT(SEGUIMIENTO!X151,"##.###")))</f>
        <v>39,00%</v>
      </c>
      <c r="Z151" s="179" t="str">
        <f>IF(FORMULACIÓN!N151="X",VLOOKUP(A151,Lists!$C$100:$D$1099,2,FALSE),"")</f>
        <v/>
      </c>
      <c r="AA151" s="181">
        <f>IF(FORMULACIÓN!N151="X",IF(VALUE(VLOOKUP(A151,Lists!$C$100:$D$1099,2,FALSE))&gt;=SEGUIMIENTO!X151,1,0),2)</f>
        <v>2</v>
      </c>
      <c r="AB151" s="150">
        <f>IFERROR(VALUE(LEFT(#REF!,1)),0)</f>
        <v>0</v>
      </c>
      <c r="AC151" s="149" t="s">
        <v>1321</v>
      </c>
      <c r="AD151" s="129"/>
      <c r="AE151" s="129"/>
      <c r="AF151" s="129"/>
      <c r="AG151"/>
      <c r="AH151" s="139"/>
      <c r="AI151" s="255" t="str">
        <f t="shared" si="33"/>
        <v>Secretario General</v>
      </c>
      <c r="AJ151" s="139" t="str">
        <f t="shared" si="27"/>
        <v>9. Fortalecer la administración y ejecución de los planes, programas y proyectos propendiendo por el desarrollo de las actividades misionales fundamentada en principios de eficiencia, transparencia, equidad y calidad de servicio.</v>
      </c>
      <c r="AK151" s="139">
        <f t="shared" ca="1" si="34"/>
        <v>1</v>
      </c>
      <c r="AL151" s="139" t="str">
        <f t="shared" si="28"/>
        <v xml:space="preserve">L5 - Modernización de la Gestión Administrativa </v>
      </c>
      <c r="AM151" s="139" t="str">
        <f t="shared" si="29"/>
        <v>M1 - Fortalecimiento institucional</v>
      </c>
      <c r="AN151" s="20" t="str">
        <f t="shared" si="30"/>
        <v xml:space="preserve">P1 - Mejoramiento y efectividad de procesos administrativos y académicos. </v>
      </c>
      <c r="AO151" s="20" t="str">
        <f t="shared" si="31"/>
        <v>Implementación y seguimiento del   Plan Institucional de Archivos de la Entidad ­PINAR</v>
      </c>
      <c r="AP151" s="20" t="str">
        <f t="shared" si="32"/>
        <v>(N° de acciones desarrolladas para la  implementación del PINAR / N° de acciones contempladas en el  PINAR)*100</v>
      </c>
      <c r="AQ151" s="88" t="str">
        <f ca="1">IF(S151=Lists!$S$6,"CUMPLIMIENTO",IF($Q151=Lists!$R$3,TEXT(Y151,"00,00%")&amp;" / "&amp;TEXT(FORMULACIÓN!Y151,"00,00%"),IF(Y151=0,0,TEXT(Y151,"##.###")&amp;" / "&amp;TEXT(FORMULACIÓN!Y151,"##.###"))))</f>
        <v>39,00% / 44,00%</v>
      </c>
      <c r="AR151" s="133">
        <f ca="1">VALUE(IFERROR(IF(S151=Lists!$S$6,SEGUIMIENTO!Y151,IF((Y151/FORMULACIÓN!Y151)&lt;&gt;0,Y151/FORMULACIÓN!Y151,0)),0))</f>
        <v>0.88636363636363635</v>
      </c>
      <c r="AS151" s="89">
        <f t="shared" ca="1" si="35"/>
        <v>8.8636363636363638E-2</v>
      </c>
      <c r="AT151" s="89">
        <f t="shared" ca="1" si="36"/>
        <v>8.8636363636363635E-3</v>
      </c>
      <c r="AU151" s="89">
        <f t="shared" ca="1" si="37"/>
        <v>1.7727272727272728E-3</v>
      </c>
      <c r="AV151" s="20" t="str">
        <f t="shared" si="26"/>
        <v xml:space="preserve">LOGROS
En el primer semestre de la vigencia se lograron desarrollar las siguientes subactividades para poder llevar a cabo las actividades dispuestas en el PINAR sobre la Política Cero Papel, tales como: Diseño y redacción del borrador propuesto, socialización propuesta a las partes interesadas (Comité Interno de Archivo), remisión para viabilidad técnica y jurídica del documento final y actualmente está para aprobación por los órganos competentes CSU en su segundo debate.
LÍMITES
OBSERVACIÓN
ACCIONES DE FORTALECIMIENTO
</v>
      </c>
      <c r="AW151" s="139"/>
      <c r="CG151" s="140"/>
    </row>
    <row r="152" spans="1:85" s="135" customFormat="1" ht="67.5" hidden="1" customHeight="1">
      <c r="A152" s="20">
        <f>IF(FORMULACIÓN!A152="","",FORMULACIÓN!A152)</f>
        <v>143</v>
      </c>
      <c r="B152" s="20">
        <f>IF(FORMULACIÓN!B152="","",FORMULACIÓN!B152)</f>
        <v>2026</v>
      </c>
      <c r="C152" s="20" t="str">
        <f>IF(FORMULACIÓN!C152="","",FORMULACIÓN!C152)</f>
        <v xml:space="preserve">L5 - Modernización de la Gestión Administrativa </v>
      </c>
      <c r="D152" s="20" t="str">
        <f>IF(FORMULACIÓN!D152="","",FORMULACIÓN!D152)</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52" s="20" t="str">
        <f>IF(FORMULACIÓN!E152="","",FORMULACIÓN!E152)</f>
        <v>9. Fortalecer la administración y ejecución de los planes, programas y proyectos propendiendo por el desarrollo de las actividades misionales fundamentada en principios de eficiencia, transparencia, equidad y calidad de servicio.</v>
      </c>
      <c r="F152" s="20" t="str">
        <f>IF(FORMULACIÓN!F152="","",FORMULACIÓN!F152)</f>
        <v>M1 - Fortalecimiento institucional</v>
      </c>
      <c r="G152" s="20" t="str">
        <f>IF(FORMULACIÓN!G152="","",FORMULACIÓN!G152)</f>
        <v>Seguimiento al cumplimiento de la ejecución del sistema integrado de conservación (SIC),  encaminado a establecer la metodología de gestión integral para la conservación y protección del patrimonio natural, cultural y social en la universidad, bajo las pautas del Archivo General de la Nación.</v>
      </c>
      <c r="H152" s="20" t="str">
        <f>IF(FORMULACIÓN!H152="","",FORMULACIÓN!H152)</f>
        <v xml:space="preserve">P1 - Mejoramiento y efectividad de procesos administrativos y académicos. </v>
      </c>
      <c r="I152" s="88">
        <f>IF(FORMULACIÓN!I152="","",FORMULACIÓN!I152)</f>
        <v>0.1</v>
      </c>
      <c r="J152" s="20" t="str">
        <f>IF(FORMULACIÓN!J152="","",FORMULACIÓN!J152)</f>
        <v>Realizar el seguimiento al cumplimiento de los programas del  sistema integrado de conservación (SIC),de la universidad, conforme a los lineamientos normativos del AGN.</v>
      </c>
      <c r="K152" s="88">
        <f>IF(FORMULACIÓN!K152="","",FORMULACIÓN!K152)</f>
        <v>0.1</v>
      </c>
      <c r="L152" s="88" t="str">
        <f>IF(FORMULACIÓN!L152="","",FORMULACIÓN!L152)</f>
        <v>Secretario General</v>
      </c>
      <c r="M152" s="210" t="str">
        <f>FORMULACIÓN!M152</f>
        <v>PA</v>
      </c>
      <c r="N152" s="20" t="str">
        <f>IF(FORMULACIÓN!O152="","",FORMULACIÓN!O152)</f>
        <v>Implementación y seguimiento del   sistema integrado de conservación (SIC).</v>
      </c>
      <c r="O152" s="20" t="str">
        <f>IF(FORMULACIÓN!P152="","",FORMULACIÓN!P152)</f>
        <v>(N° de acciones desarrolladas para la  implementación y seguimiento del sistema integrado de conservación (SIC) / N° de acciones contempladas en el  sistema integrado de conservación (SIC).)*100</v>
      </c>
      <c r="P152" s="20" t="str">
        <f>IF(FORMULACIÓN!Q152="","",FORMULACIÓN!Q152)</f>
        <v>Anual</v>
      </c>
      <c r="Q152" s="20" t="str">
        <f>IF(FORMULACIÓN!R152="","",FORMULACIÓN!R152)</f>
        <v>Porcentaje</v>
      </c>
      <c r="R152" s="20" t="str">
        <f>IF(FORMULACIÓN!S152="","",FORMULACIÓN!S152)</f>
        <v xml:space="preserve">Para la Implemtación del SIC, se debe cumplir las acciones contempladas 1. (Plan de conservación Documental el cual cuenta con 6 programas) y 2. (Plan de preservación digital a largo plazo).
Estos cuentan con 42 actividades las cuales son las acciones que se deben llevar a cabo para la implementacion y seguimiento del SIC.
Para la puesta en marcha del indicador se establecen las siguientes actividades:
•Seguimiento a la implementacion de los diferentes programas del SIC
•Digitalización documentos de los archivos de gestión intervenidos y archivo central.
</v>
      </c>
      <c r="S152" s="20" t="str">
        <f>IF(FORMULACIÓN!T152="","",FORMULACIÓN!T152)</f>
        <v>Último valor reportado</v>
      </c>
      <c r="T152" s="267" t="str">
        <f ca="1">FORMULACIÓN!Y152</f>
        <v>81,00%</v>
      </c>
      <c r="U152" s="88">
        <f>IF(FORMULACIÓN!U152="","",FORMULACIÓN!U152)</f>
        <v>0.70699999999999996</v>
      </c>
      <c r="V152" s="126">
        <v>0.71</v>
      </c>
      <c r="W152" s="126"/>
      <c r="X152" s="21">
        <f ca="1">IFERROR(IF($S152=Lists!$S$2,SUM(SEGUIMIENTO!U152:W152),IF(SEGUIMIENTO!$S152=Lists!$S$3,SUM(SEGUIMIENTO!V152:W152),IF(SEGUIMIENTO!$S152=Lists!$S$4,AVERAGE(SEGUIMIENTO!V152:W152),IF(SEGUIMIENTO!$S152=Lists!$S$5,OFFSET(U152,0,COUNTA(V152:W152)),IF(SEGUIMIENTO!$S152=Lists!$S$6,COUNTIF(V152:W152,"&lt;"&amp;FORMULACIÓN!Y152)/COUNT(SEGUIMIENTO!V152:W152),""))))),"")</f>
        <v>0.71</v>
      </c>
      <c r="Y152" s="176" t="str">
        <f ca="1">IF($Q152=Lists!$R$3,TEXT(SEGUIMIENTO!X152,"00,00%"),IF(SEGUIMIENTO!X152=0,0,TEXT(SEGUIMIENTO!X152,"##.###")))</f>
        <v>71,00%</v>
      </c>
      <c r="Z152" s="179" t="str">
        <f>IF(FORMULACIÓN!N152="X",VLOOKUP(A152,Lists!$C$100:$D$1099,2,FALSE),"")</f>
        <v/>
      </c>
      <c r="AA152" s="181">
        <f>IF(FORMULACIÓN!N152="X",IF(VALUE(VLOOKUP(A152,Lists!$C$100:$D$1099,2,FALSE))&gt;=SEGUIMIENTO!X152,1,0),2)</f>
        <v>2</v>
      </c>
      <c r="AB152" s="150">
        <f>IFERROR(VALUE(LEFT(#REF!,1)),0)</f>
        <v>0</v>
      </c>
      <c r="AC152" s="149" t="s">
        <v>1322</v>
      </c>
      <c r="AD152" s="129"/>
      <c r="AE152" s="129"/>
      <c r="AF152" s="129"/>
      <c r="AG152"/>
      <c r="AH152" s="139"/>
      <c r="AI152" s="255" t="str">
        <f t="shared" si="33"/>
        <v>Secretario General</v>
      </c>
      <c r="AJ152" s="139" t="str">
        <f t="shared" si="27"/>
        <v>9. Fortalecer la administración y ejecución de los planes, programas y proyectos propendiendo por el desarrollo de las actividades misionales fundamentada en principios de eficiencia, transparencia, equidad y calidad de servicio.</v>
      </c>
      <c r="AK152" s="139">
        <f t="shared" ca="1" si="34"/>
        <v>1</v>
      </c>
      <c r="AL152" s="139" t="str">
        <f t="shared" si="28"/>
        <v xml:space="preserve">L5 - Modernización de la Gestión Administrativa </v>
      </c>
      <c r="AM152" s="139" t="str">
        <f t="shared" si="29"/>
        <v>M1 - Fortalecimiento institucional</v>
      </c>
      <c r="AN152" s="20" t="str">
        <f t="shared" si="30"/>
        <v xml:space="preserve">P1 - Mejoramiento y efectividad de procesos administrativos y académicos. </v>
      </c>
      <c r="AO152" s="20" t="str">
        <f t="shared" si="31"/>
        <v>Implementación y seguimiento del   sistema integrado de conservación (SIC).</v>
      </c>
      <c r="AP152" s="20" t="str">
        <f t="shared" si="32"/>
        <v>(N° de acciones desarrolladas para la  implementación y seguimiento del sistema integrado de conservación (SIC) / N° de acciones contempladas en el  sistema integrado de conservación (SIC).)*100</v>
      </c>
      <c r="AQ152" s="88" t="str">
        <f ca="1">IF(S152=Lists!$S$6,"CUMPLIMIENTO",IF($Q152=Lists!$R$3,TEXT(Y152,"00,00%")&amp;" / "&amp;TEXT(FORMULACIÓN!Y152,"00,00%"),IF(Y152=0,0,TEXT(Y152,"##.###")&amp;" / "&amp;TEXT(FORMULACIÓN!Y152,"##.###"))))</f>
        <v>71,00% / 81,00%</v>
      </c>
      <c r="AR152" s="133">
        <f ca="1">VALUE(IFERROR(IF(S152=Lists!$S$6,SEGUIMIENTO!Y152,IF((Y152/FORMULACIÓN!Y152)&lt;&gt;0,Y152/FORMULACIÓN!Y152,0)),0))</f>
        <v>0.87654320987654311</v>
      </c>
      <c r="AS152" s="89">
        <f t="shared" ca="1" si="35"/>
        <v>8.7654320987654313E-2</v>
      </c>
      <c r="AT152" s="89">
        <f t="shared" ca="1" si="36"/>
        <v>8.7654320987654317E-3</v>
      </c>
      <c r="AU152" s="89">
        <f t="shared" ca="1" si="37"/>
        <v>1.7530864197530865E-3</v>
      </c>
      <c r="AV152" s="20" t="str">
        <f t="shared" si="26"/>
        <v xml:space="preserve">LOGROS
Durante el primer semestre de la vigencia se adelantaron las actividades preparatorias y de seguimiento orientadas al fortalecimiento de la gestión documental institucional, entre las cuales se encuentran la identificación de aspectos a verificar durante los recorridos, el desarrollo de visitas de seguimiento a el archivo central y la formulación de recomendaciones para mejorar las condiciones de organización y conservación documental. De igual manera, se integraron al plan de capacitaciones temas relacionados con los procedimientos de conservación documental como estrategia para la sensibilización, dirigida a los responsables de la custodia y administración de los archivos, promoviendo el conocimiento y la aplicación de los lineamientos institucionales en materia de gestión documental.
LÍMITES
OBSERVACIÓN
ACCIONES DE FORTALECIMIENTO
</v>
      </c>
      <c r="AW152" s="139"/>
      <c r="CG152" s="140"/>
    </row>
    <row r="153" spans="1:85" s="135" customFormat="1" ht="67.5" hidden="1" customHeight="1">
      <c r="A153" s="20">
        <f>IF(FORMULACIÓN!A153="","",FORMULACIÓN!A153)</f>
        <v>144</v>
      </c>
      <c r="B153" s="20">
        <f>IF(FORMULACIÓN!B153="","",FORMULACIÓN!B153)</f>
        <v>2026</v>
      </c>
      <c r="C153" s="20" t="str">
        <f>IF(FORMULACIÓN!C153="","",FORMULACIÓN!C153)</f>
        <v xml:space="preserve">L5 - Modernización de la Gestión Administrativa </v>
      </c>
      <c r="D153" s="20" t="str">
        <f>IF(FORMULACIÓN!D153="","",FORMULACIÓN!D153)</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53" s="20" t="str">
        <f>IF(FORMULACIÓN!E153="","",FORMULACIÓN!E153)</f>
        <v>9. Fortalecer la administración y ejecución de los planes, programas y proyectos propendiendo por el desarrollo de las actividades misionales fundamentada en principios de eficiencia, transparencia, equidad y calidad de servicio.</v>
      </c>
      <c r="F153" s="20" t="str">
        <f>IF(FORMULACIÓN!F153="","",FORMULACIÓN!F153)</f>
        <v>M1 - Fortalecimiento institucional</v>
      </c>
      <c r="G153" s="20" t="str">
        <f>IF(FORMULACIÓN!G153="","",FORMULACIÓN!G153)</f>
        <v>Seguimiento al cumplimiento de la ejecución del Programa de Gestión Documental (PGD),  con el objetivo de establecer los lineamientos, estrategias y acciones para la organización, administración, conservación y uso de los documentos producidos y recibidos en la universidad,  en cumplimiento a las directrices del Archivo General de la Nación.</v>
      </c>
      <c r="H153" s="20" t="str">
        <f>IF(FORMULACIÓN!H153="","",FORMULACIÓN!H153)</f>
        <v xml:space="preserve">P1 - Mejoramiento y efectividad de procesos administrativos y académicos. </v>
      </c>
      <c r="I153" s="88">
        <f>IF(FORMULACIÓN!I153="","",FORMULACIÓN!I153)</f>
        <v>0.1</v>
      </c>
      <c r="J153" s="20" t="str">
        <f>IF(FORMULACIÓN!J153="","",FORMULACIÓN!J153)</f>
        <v>Realizar el seguimiento al cumplimiento de la ejecución del programa de gestión documental (PGD) de la universidad, conforme a los lineamientos normativos del AGN.</v>
      </c>
      <c r="K153" s="88">
        <f>IF(FORMULACIÓN!K153="","",FORMULACIÓN!K153)</f>
        <v>0.1</v>
      </c>
      <c r="L153" s="88" t="str">
        <f>IF(FORMULACIÓN!L153="","",FORMULACIÓN!L153)</f>
        <v>Secretario General</v>
      </c>
      <c r="M153" s="210" t="str">
        <f>FORMULACIÓN!M153</f>
        <v>PA</v>
      </c>
      <c r="N153" s="20" t="str">
        <f>IF(FORMULACIÓN!O153="","",FORMULACIÓN!O153)</f>
        <v>Implementación y seguimiento del  Plan Institucional del programa de gestión documental. (PGD)</v>
      </c>
      <c r="O153" s="20" t="str">
        <f>IF(FORMULACIÓN!P153="","",FORMULACIÓN!P153)</f>
        <v>(N° de acciones desarrolladas para la  implementación y seguimiento del Plan Institucional del programa de gestión documental. (PGD) / N° de acciones contempladas en el  Plan Institucional del programa de gestión documental. (PGD))*100</v>
      </c>
      <c r="P153" s="20" t="str">
        <f>IF(FORMULACIÓN!Q153="","",FORMULACIÓN!Q153)</f>
        <v>Anual</v>
      </c>
      <c r="Q153" s="20" t="str">
        <f>IF(FORMULACIÓN!R153="","",FORMULACIÓN!R153)</f>
        <v>Porcentaje</v>
      </c>
      <c r="R153" s="20" t="str">
        <f>IF(FORMULACIÓN!S153="","",FORMULACIÓN!S153)</f>
        <v xml:space="preserve">Para la implementacion del Programa de Gestion Documental PGD se establecen las siguientes metas a mediano plazo(2 a 3 años):
1. Implementación de Programas Específicos.  
2. Implementación de instrumentos archivísticos. 
3. Estandarización de la Gestión Documental en la Universidad. 
4. Incorporar la gestión documental en el alcance de la certificación, las auditorías 
y controles institucionales.
Para la vigencia 2025 se desarollaran las siguientes actividades:
•Planificar recursos requeridos para la implementación de los Programas específicos( normalización de formas y formularios electrónicos y gestión de documentos electrónicos).
•Identificar herramientas tecnológicas necesarias para la implementación de los programas específicos y el desarrollo de software correspondientes ( normalización de formas y formularios electrónicos y gestión de documentos electrónicos).
•Identificar los documentos vitales o esenciales por series documentales. 
•Asignar valores a los documentos según sus series. 
•Definir los requisitos técnicos, financieros y tecnológicos para implementar el programa de reprografia
•Establecer los niveles de acceso para los diferentes tipos de documentos, segun su clasificacion y relevancia(reprografia).
•Inventario de sistemas de informacion institucionales, tecnologias, plataformas tecnologicas
•Evaluacion de la complejidad tecnica para la aplicacion de los lineamientos del programa especifico(Programa de Gestion Documental E lectronicos PGD)
•Identificar y clasificar los documentos especiales existentes en la universidad, como fotografías, planos, material audiovisual, piezas de arte, partituras, patentes y software.
•Evaluar la importancia y valor de los documentos especiales para la universidad, considerando criterios como su relevancia histórica, cultural, científica o administrativa.
. </v>
      </c>
      <c r="S153" s="20" t="str">
        <f>IF(FORMULACIÓN!T153="","",FORMULACIÓN!T153)</f>
        <v>Último valor reportado</v>
      </c>
      <c r="T153" s="179" t="str">
        <f ca="1">FORMULACIÓN!Y153</f>
        <v>44,00%</v>
      </c>
      <c r="U153" s="88">
        <f>IF(FORMULACIÓN!U153="","",FORMULACIÓN!U153)</f>
        <v>0.32</v>
      </c>
      <c r="V153" s="96">
        <v>0.32</v>
      </c>
      <c r="W153" s="126"/>
      <c r="X153" s="21">
        <f ca="1">IFERROR(IF($S153=Lists!$S$2,SUM(SEGUIMIENTO!U153:W153),IF(SEGUIMIENTO!$S153=Lists!$S$3,SUM(SEGUIMIENTO!V153:W153),IF(SEGUIMIENTO!$S153=Lists!$S$4,AVERAGE(SEGUIMIENTO!V153:W153),IF(SEGUIMIENTO!$S153=Lists!$S$5,OFFSET(U153,0,COUNTA(V153:W153)),IF(SEGUIMIENTO!$S153=Lists!$S$6,COUNTIF(V153:W153,"&lt;"&amp;FORMULACIÓN!Y153)/COUNT(SEGUIMIENTO!V153:W153),""))))),"")</f>
        <v>0.32</v>
      </c>
      <c r="Y153" s="176" t="str">
        <f ca="1">IF($Q153=Lists!$R$3,TEXT(SEGUIMIENTO!X153,"00,00%"),IF(SEGUIMIENTO!X153=0,0,TEXT(SEGUIMIENTO!X153,"##.###")))</f>
        <v>32,00%</v>
      </c>
      <c r="Z153" s="179" t="str">
        <f>IF(FORMULACIÓN!N153="X",VLOOKUP(A153,Lists!$C$100:$D$1099,2,FALSE),"")</f>
        <v/>
      </c>
      <c r="AA153" s="181">
        <f>IF(FORMULACIÓN!N153="X",IF(VALUE(VLOOKUP(A153,Lists!$C$100:$D$1099,2,FALSE))&gt;=SEGUIMIENTO!X153,1,0),2)</f>
        <v>2</v>
      </c>
      <c r="AB153" s="150">
        <f>IFERROR(VALUE(LEFT(#REF!,1)),0)</f>
        <v>0</v>
      </c>
      <c r="AC153" s="149" t="s">
        <v>1323</v>
      </c>
      <c r="AD153" s="129"/>
      <c r="AE153" s="129"/>
      <c r="AF153" s="129"/>
      <c r="AG153"/>
      <c r="AH153" s="139"/>
      <c r="AI153" s="255" t="str">
        <f t="shared" si="33"/>
        <v>Secretario General</v>
      </c>
      <c r="AJ153" s="139" t="str">
        <f t="shared" si="27"/>
        <v>9. Fortalecer la administración y ejecución de los planes, programas y proyectos propendiendo por el desarrollo de las actividades misionales fundamentada en principios de eficiencia, transparencia, equidad y calidad de servicio.</v>
      </c>
      <c r="AK153" s="139">
        <f t="shared" ca="1" si="34"/>
        <v>0</v>
      </c>
      <c r="AL153" s="139" t="str">
        <f t="shared" si="28"/>
        <v xml:space="preserve">L5 - Modernización de la Gestión Administrativa </v>
      </c>
      <c r="AM153" s="139" t="str">
        <f t="shared" si="29"/>
        <v>M1 - Fortalecimiento institucional</v>
      </c>
      <c r="AN153" s="20" t="str">
        <f t="shared" si="30"/>
        <v xml:space="preserve">P1 - Mejoramiento y efectividad de procesos administrativos y académicos. </v>
      </c>
      <c r="AO153" s="20" t="str">
        <f t="shared" si="31"/>
        <v>Implementación y seguimiento del  Plan Institucional del programa de gestión documental. (PGD)</v>
      </c>
      <c r="AP153" s="20" t="str">
        <f t="shared" si="32"/>
        <v>(N° de acciones desarrolladas para la  implementación y seguimiento del Plan Institucional del programa de gestión documental. (PGD) / N° de acciones contempladas en el  Plan Institucional del programa de gestión documental. (PGD))*100</v>
      </c>
      <c r="AQ153" s="88" t="str">
        <f ca="1">IF(S153=Lists!$S$6,"CUMPLIMIENTO",IF($Q153=Lists!$R$3,TEXT(Y153,"00,00%")&amp;" / "&amp;TEXT(FORMULACIÓN!Y153,"00,00%"),IF(Y153=0,0,TEXT(Y153,"##.###")&amp;" / "&amp;TEXT(FORMULACIÓN!Y153,"##.###"))))</f>
        <v>32,00% / 44,00%</v>
      </c>
      <c r="AR153" s="133">
        <f ca="1">VALUE(IFERROR(IF(S153=Lists!$S$6,SEGUIMIENTO!Y153,IF((Y153/FORMULACIÓN!Y153)&lt;&gt;0,Y153/FORMULACIÓN!Y153,0)),0))</f>
        <v>0.72727272727272729</v>
      </c>
      <c r="AS153" s="89">
        <f t="shared" ca="1" si="35"/>
        <v>7.2727272727272738E-2</v>
      </c>
      <c r="AT153" s="89">
        <f t="shared" ca="1" si="36"/>
        <v>7.2727272727272745E-3</v>
      </c>
      <c r="AU153" s="89">
        <f t="shared" ca="1" si="37"/>
        <v>1.4545454545454549E-3</v>
      </c>
      <c r="AV153" s="20" t="str">
        <f t="shared" si="26"/>
        <v xml:space="preserve">LOGROS
Durante el primer semestre de la vigencia, se adelantaron actividades orientadas a la preparación y estructuración del Programa de Gestión Documental (PGD), mediante la definición de aspectos generales, el análisis del alcance del programa y la consolidación de insumos requeridos para el desarrollo de las actividades previstas en el plan de acción.
LÍMITES
OBSERVACIÓN
ACCIONES DE FORTALECIMIENTO
</v>
      </c>
      <c r="AW153" s="139"/>
      <c r="CG153" s="140"/>
    </row>
    <row r="154" spans="1:85" s="135" customFormat="1" ht="67.5" hidden="1" customHeight="1">
      <c r="A154" s="20">
        <f>IF(FORMULACIÓN!A154="","",FORMULACIÓN!A154)</f>
        <v>145</v>
      </c>
      <c r="B154" s="20">
        <f>IF(FORMULACIÓN!B154="","",FORMULACIÓN!B154)</f>
        <v>2026</v>
      </c>
      <c r="C154" s="20" t="str">
        <f>IF(FORMULACIÓN!C154="","",FORMULACIÓN!C154)</f>
        <v xml:space="preserve">L5 - Modernización de la Gestión Administrativa </v>
      </c>
      <c r="D154" s="20" t="str">
        <f>IF(FORMULACIÓN!D154="","",FORMULACIÓN!D154)</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54" s="20" t="str">
        <f>IF(FORMULACIÓN!E154="","",FORMULACIÓN!E154)</f>
        <v>9. Fortalecer la administración y ejecución de los planes, programas y proyectos propendiendo por el desarrollo de las actividades misionales fundamentada en principios de eficiencia, transparencia, equidad y calidad de servicio.</v>
      </c>
      <c r="F154" s="20" t="str">
        <f>IF(FORMULACIÓN!F154="","",FORMULACIÓN!F154)</f>
        <v>M1 - Fortalecimiento institucional</v>
      </c>
      <c r="G154" s="20" t="str">
        <f>IF(FORMULACIÓN!G154="","",FORMULACIÓN!G154)</f>
        <v>Garantizar la relación de la institución con los grupos de interés a través de la identificación y respuesta de las inquietudes y manifestaciones como se describe en la ley 1755 de 2015.</v>
      </c>
      <c r="H154" s="20" t="str">
        <f>IF(FORMULACIÓN!H154="","",FORMULACIÓN!H154)</f>
        <v xml:space="preserve">P1 - Mejoramiento y efectividad de procesos administrativos y académicos. </v>
      </c>
      <c r="I154" s="88">
        <f>IF(FORMULACIÓN!I154="","",FORMULACIÓN!I154)</f>
        <v>0.1</v>
      </c>
      <c r="J154" s="20" t="str">
        <f>IF(FORMULACIÓN!J154="","",FORMULACIÓN!J154)</f>
        <v xml:space="preserve">Medir el porcentaje de oportunidad en la respuesta, indicar la eficiencia en la  resolución de quejas reclamos y denuncias interpuestas </v>
      </c>
      <c r="K154" s="88">
        <f>IF(FORMULACIÓN!K154="","",FORMULACIÓN!K154)</f>
        <v>0.1</v>
      </c>
      <c r="L154" s="88" t="str">
        <f>IF(FORMULACIÓN!L154="","",FORMULACIÓN!L154)</f>
        <v>Secretario General</v>
      </c>
      <c r="M154" s="210" t="str">
        <f>FORMULACIÓN!M154</f>
        <v>PA</v>
      </c>
      <c r="N154" s="20" t="str">
        <f>IF(FORMULACIÓN!O154="","",FORMULACIÓN!O154)</f>
        <v>Porcentaje de quejas, reclamos y denuncias resueltas en los términos de ley</v>
      </c>
      <c r="O154" s="20" t="str">
        <f>IF(FORMULACIÓN!P154="","",FORMULACIÓN!P154)</f>
        <v>(N° de radicados de PQRSFD resueltas en los términos de ley / N° de radicados de PQRSFD recibidas) * 100</v>
      </c>
      <c r="P154" s="20" t="str">
        <f>IF(FORMULACIÓN!Q154="","",FORMULACIÓN!Q154)</f>
        <v>Anual</v>
      </c>
      <c r="Q154" s="20" t="str">
        <f>IF(FORMULACIÓN!R154="","",FORMULACIÓN!R154)</f>
        <v>Porcentaje</v>
      </c>
      <c r="R154" s="20" t="str">
        <f>IF(FORMULACIÓN!S154="","",FORMULACIÓN!S154)</f>
        <v>Cumpliendo con lo establecido en el Decreto 103 de 2015, Artículo 52 -
Informes de solicitudes de acceso a información, el presente indicador se refiere al reporte sobre Peticiones, Quejas, Reclamos, Sugerencias, Denuncias y Felicitaciones (PQRSDF) recibidas y tramitadas por las diferentes dependencias de la Universidad del Atlántico durante el periodo comprendido entre enero y diciembre de 2025, con base en la información generada por el sistema ORFEO.
El objetivo de este indicador es identificar la respuesta oportuna brindada a
los usuarios y proporcionar las herramientas necesarias para definir procesos de mejora continua, tomar medidas que reduzcan los errores y aumenten la calidad del servicio prestado.</v>
      </c>
      <c r="S154" s="20" t="str">
        <f>IF(FORMULACIÓN!T154="","",FORMULACIÓN!T154)</f>
        <v>Último valor reportado</v>
      </c>
      <c r="T154" s="267" t="str">
        <f ca="1">FORMULACIÓN!Y154</f>
        <v>85,00%</v>
      </c>
      <c r="U154" s="88">
        <f>IF(FORMULACIÓN!U154="","",FORMULACIÓN!U154)</f>
        <v>0.82</v>
      </c>
      <c r="V154" s="248">
        <v>0.7</v>
      </c>
      <c r="W154" s="248"/>
      <c r="X154" s="21">
        <f ca="1">IFERROR(IF($S154=Lists!$S$2,SUM(SEGUIMIENTO!U154:W154),IF(SEGUIMIENTO!$S154=Lists!$S$3,SUM(SEGUIMIENTO!V154:W154),IF(SEGUIMIENTO!$S154=Lists!$S$4,AVERAGE(SEGUIMIENTO!V154:W154),IF(SEGUIMIENTO!$S154=Lists!$S$5,OFFSET(U154,0,COUNTA(V154:W154)),IF(SEGUIMIENTO!$S154=Lists!$S$6,COUNTIF(V154:W154,"&lt;"&amp;FORMULACIÓN!Y154)/COUNT(SEGUIMIENTO!V154:W154),""))))),"")</f>
        <v>0.7</v>
      </c>
      <c r="Y154" s="176" t="str">
        <f ca="1">IF($Q154=Lists!$R$3,TEXT(SEGUIMIENTO!X154,"00,00%"),IF(SEGUIMIENTO!X154=0,0,TEXT(SEGUIMIENTO!X154,"##.###")))</f>
        <v>70,00%</v>
      </c>
      <c r="Z154" s="179" t="str">
        <f>IF(FORMULACIÓN!N154="X",VLOOKUP(A154,Lists!$C$100:$D$1099,2,FALSE),"")</f>
        <v/>
      </c>
      <c r="AA154" s="181">
        <f>IF(FORMULACIÓN!N154="X",IF(VALUE(VLOOKUP(A154,Lists!$C$100:$D$1099,2,FALSE))&gt;=SEGUIMIENTO!X154,1,0),2)</f>
        <v>2</v>
      </c>
      <c r="AB154" s="150">
        <f>IFERROR(VALUE(LEFT(#REF!,1)),0)</f>
        <v>0</v>
      </c>
      <c r="AC154" s="149" t="s">
        <v>1324</v>
      </c>
      <c r="AD154" s="129" t="s">
        <v>1325</v>
      </c>
      <c r="AE154" s="129"/>
      <c r="AF154" s="129" t="s">
        <v>1326</v>
      </c>
      <c r="AG154"/>
      <c r="AH154" s="139"/>
      <c r="AI154" s="255" t="str">
        <f t="shared" si="33"/>
        <v>Secretario General</v>
      </c>
      <c r="AJ154" s="139" t="str">
        <f t="shared" si="27"/>
        <v>9. Fortalecer la administración y ejecución de los planes, programas y proyectos propendiendo por el desarrollo de las actividades misionales fundamentada en principios de eficiencia, transparencia, equidad y calidad de servicio.</v>
      </c>
      <c r="AK154" s="139">
        <f t="shared" ca="1" si="34"/>
        <v>1</v>
      </c>
      <c r="AL154" s="139" t="str">
        <f t="shared" si="28"/>
        <v xml:space="preserve">L5 - Modernización de la Gestión Administrativa </v>
      </c>
      <c r="AM154" s="139" t="str">
        <f t="shared" si="29"/>
        <v>M1 - Fortalecimiento institucional</v>
      </c>
      <c r="AN154" s="20" t="str">
        <f t="shared" si="30"/>
        <v xml:space="preserve">P1 - Mejoramiento y efectividad de procesos administrativos y académicos. </v>
      </c>
      <c r="AO154" s="20" t="str">
        <f t="shared" si="31"/>
        <v>Porcentaje de quejas, reclamos y denuncias resueltas en los términos de ley</v>
      </c>
      <c r="AP154" s="20" t="str">
        <f t="shared" si="32"/>
        <v>(N° de radicados de PQRSFD resueltas en los términos de ley / N° de radicados de PQRSFD recibidas) * 100</v>
      </c>
      <c r="AQ154" s="88" t="str">
        <f ca="1">IF(S154=Lists!$S$6,"CUMPLIMIENTO",IF($Q154=Lists!$R$3,TEXT(Y154,"00,00%")&amp;" / "&amp;TEXT(FORMULACIÓN!Y154,"00,00%"),IF(Y154=0,0,TEXT(Y154,"##.###")&amp;" / "&amp;TEXT(FORMULACIÓN!Y154,"##.###"))))</f>
        <v>70,00% / 85,00%</v>
      </c>
      <c r="AR154" s="133">
        <f ca="1">VALUE(IFERROR(IF(S154=Lists!$S$6,SEGUIMIENTO!Y154,IF((Y154/FORMULACIÓN!Y154)&lt;&gt;0,Y154/FORMULACIÓN!Y154,0)),0))</f>
        <v>0.82352941176470584</v>
      </c>
      <c r="AS154" s="89">
        <f t="shared" ca="1" si="35"/>
        <v>8.2352941176470587E-2</v>
      </c>
      <c r="AT154" s="89">
        <f t="shared" ca="1" si="36"/>
        <v>8.2352941176470594E-3</v>
      </c>
      <c r="AU154" s="89">
        <f t="shared" ca="1" si="37"/>
        <v>1.6470588235294121E-3</v>
      </c>
      <c r="AV154" s="20" t="str">
        <f t="shared" si="26"/>
        <v>LOGROS
Durante el primer semestre de 2026 se evidenció un incremento progresivo en el volumen de PQRSDF, asociado principalmente a la concentración de trámites generada por los retrasos en la contratación del personal administrativo y docente al inicio de la vigencia. Las peticiones continuaron siendo la tipología predominante, representando el mayor porcentaje de las solicitudes recibidas.
En cuanto a la oportunidad en la atención, el 70 % de las solicitudes fueron resueltas dentro de los términos establecidos, mientras que el porcentaje restante correspondió a solicitudes atendidas con retraso o que permanecían pendientes al cierre del período. La mayor carga operativa se concentró en el Departamento de Admisiones y Registro y la Secretaría General, siendo esta última una de las dependencias con mejor nivel de cumplimiento pese al alto volumen de trámites atendidos.
LÍMITES
Durante el período evaluado, el desarrollo de las actividades de la Secretaría General se vio afectado por dos factores que incidieron directamente en la capacidad operativa de la dependencia. En primer lugar, la suspensión parcial de las actividades académicas y administrativas hasta mediados del mes de enero, derivada del paro estudiantil y de las alteraciones del orden interno, limitó la ejecución de diversos procesos institucionales y ocasionó el represamiento de trámites. En segundo lugar, los retrasos en la contratación del personal administrativo y docente al inicio de 2026 concentraron en un corto período de tiempo un alto volumen de solicitudes, incrementando significativamente la carga de trabajo una vez se normalizaron las actividades institucionales.
OBSERVACIÓN
ACCIONES DE FORTALECIMIENTO
Frente a este escenario, la Secretaría General fortaleció los mecanismos de coordinación con las diferentes áreas, optimizó la distribución de las actividades, mantuvo la operación de los canales virtuales de atención y realizó seguimiento permanente a los procesos críticos, garantizando la continuidad de los servicios institucionales y mitigando el impacto de estas circunstancias sobre los usuarios internos y externos. Asimismo, continuará impulsando acciones de mejora orientadas a fortalecer la planificación institucional, la articulación entre dependencias y la oportunidad en la contratación del personal, con el propósito de reducir la acumulación de trámites y mejorar los tiempos de respuesta.</v>
      </c>
      <c r="AW154" s="139"/>
      <c r="CG154" s="140"/>
    </row>
    <row r="155" spans="1:85" s="135" customFormat="1" ht="67.5" hidden="1" customHeight="1">
      <c r="A155" s="20">
        <f>IF(FORMULACIÓN!A155="","",FORMULACIÓN!A155)</f>
        <v>146</v>
      </c>
      <c r="B155" s="20">
        <f>IF(FORMULACIÓN!B155="","",FORMULACIÓN!B155)</f>
        <v>2026</v>
      </c>
      <c r="C155" s="20" t="str">
        <f>IF(FORMULACIÓN!C155="","",FORMULACIÓN!C155)</f>
        <v xml:space="preserve">L5 - Modernización de la Gestión Administrativa </v>
      </c>
      <c r="D155" s="20" t="str">
        <f>IF(FORMULACIÓN!D155="","",FORMULACIÓN!D155)</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55" s="20" t="str">
        <f>IF(FORMULACIÓN!E155="","",FORMULACIÓN!E155)</f>
        <v>8. Fortalecer la gestión administrativa buscando eficiencia, transparencia equidad y calidad de servicio propendiendo por el desarrollo de las funciones misionales.</v>
      </c>
      <c r="F155" s="20" t="str">
        <f>IF(FORMULACIÓN!F155="","",FORMULACIÓN!F155)</f>
        <v>M1 - Fortalecimiento institucional</v>
      </c>
      <c r="G155" s="20" t="str">
        <f>IF(FORMULACIÓN!G155="","",FORMULACIÓN!G155)</f>
        <v xml:space="preserve">Fortalecer la gestión administrativa buscando eficiencia, transparencia equidad y calidad de servicio propendiendo por el desarrollo de las funciones misionales. </v>
      </c>
      <c r="H155" s="20" t="str">
        <f>IF(FORMULACIÓN!H155="","",FORMULACIÓN!H155)</f>
        <v xml:space="preserve">P1 - Mejoramiento y efectividad de procesos administrativos y académicos. </v>
      </c>
      <c r="I155" s="88">
        <f>IF(FORMULACIÓN!I155="","",FORMULACIÓN!I155)</f>
        <v>0.1</v>
      </c>
      <c r="J155" s="20" t="str">
        <f>IF(FORMULACIÓN!J155="","",FORMULACIÓN!J155)</f>
        <v xml:space="preserve">Medir el grado de la gestión con respecto a las garantias institucionales en la vigencia 2026. </v>
      </c>
      <c r="K155" s="88">
        <f>IF(FORMULACIÓN!K155="","",FORMULACIÓN!K155)</f>
        <v>0.15</v>
      </c>
      <c r="L155" s="88" t="str">
        <f>IF(FORMULACIÓN!L155="","",FORMULACIÓN!L155)</f>
        <v>Jefe de Oficina de Planeación</v>
      </c>
      <c r="M155" s="210" t="str">
        <f>FORMULACIÓN!M155</f>
        <v>PA</v>
      </c>
      <c r="N155" s="20" t="str">
        <f>IF(FORMULACIÓN!O155="","",FORMULACIÓN!O155)</f>
        <v>Cumplimiento acuerdos de garantías</v>
      </c>
      <c r="O155" s="20" t="str">
        <f>IF(FORMULACIÓN!P155="","",FORMULACIÓN!P155)</f>
        <v>(N° actividades ejecutadas/N° de actividades planificadas*) 100</v>
      </c>
      <c r="P155" s="20" t="str">
        <f>IF(FORMULACIÓN!Q155="","",FORMULACIÓN!Q155)</f>
        <v>Anual</v>
      </c>
      <c r="Q155" s="20" t="str">
        <f>IF(FORMULACIÓN!R155="","",FORMULACIÓN!R155)</f>
        <v>Porcentaje</v>
      </c>
      <c r="R155" s="20" t="str">
        <f>IF(FORMULACIÓN!S155="","",FORMULACIÓN!S155)</f>
        <v/>
      </c>
      <c r="S155" s="20" t="str">
        <f>IF(FORMULACIÓN!T155="","",FORMULACIÓN!T155)</f>
        <v>Último valor reportado</v>
      </c>
      <c r="T155" s="267" t="str">
        <f ca="1">FORMULACIÓN!Y155</f>
        <v>80,00%</v>
      </c>
      <c r="U155" s="88">
        <f>IF(FORMULACIÓN!U155="","",FORMULACIÓN!U155)</f>
        <v>0</v>
      </c>
      <c r="V155" s="248">
        <v>0.4</v>
      </c>
      <c r="W155" s="126"/>
      <c r="X155" s="21">
        <f ca="1">IFERROR(IF($S155=Lists!$S$2,SUM(SEGUIMIENTO!U155:W155),IF(SEGUIMIENTO!$S155=Lists!$S$3,SUM(SEGUIMIENTO!V155:W155),IF(SEGUIMIENTO!$S155=Lists!$S$4,AVERAGE(SEGUIMIENTO!V155:W155),IF(SEGUIMIENTO!$S155=Lists!$S$5,OFFSET(U155,0,COUNTA(V155:W155)),IF(SEGUIMIENTO!$S155=Lists!$S$6,COUNTIF(V155:W155,"&lt;"&amp;FORMULACIÓN!Y155)/COUNT(SEGUIMIENTO!V155:W155),""))))),"")</f>
        <v>0.4</v>
      </c>
      <c r="Y155" s="176" t="str">
        <f ca="1">IF($Q155=Lists!$R$3,TEXT(SEGUIMIENTO!X155,"00,00%"),IF(SEGUIMIENTO!X155=0,0,TEXT(SEGUIMIENTO!X155,"##.###")))</f>
        <v>40,00%</v>
      </c>
      <c r="Z155" s="179" t="str">
        <f>IF(FORMULACIÓN!N155="X",VLOOKUP(A155,Lists!$C$100:$D$1099,2,FALSE),"")</f>
        <v/>
      </c>
      <c r="AA155" s="181">
        <f>IF(FORMULACIÓN!N155="X",IF(VALUE(VLOOKUP(A155,Lists!$C$100:$D$1099,2,FALSE))&gt;=SEGUIMIENTO!X155,1,0),2)</f>
        <v>2</v>
      </c>
      <c r="AB155" s="150">
        <f>IFERROR(VALUE(LEFT(#REF!,1)),0)</f>
        <v>0</v>
      </c>
      <c r="AC155" s="149" t="s">
        <v>1294</v>
      </c>
      <c r="AD155" s="129"/>
      <c r="AE155" s="129"/>
      <c r="AF155" s="129"/>
      <c r="AG155"/>
      <c r="AH155" s="139"/>
      <c r="AI155" s="255" t="str">
        <f t="shared" si="33"/>
        <v>Jefe de Oficina de Planeación</v>
      </c>
      <c r="AJ155" s="139" t="str">
        <f t="shared" si="27"/>
        <v>8. Fortalecer la gestión administrativa buscando eficiencia, transparencia equidad y calidad de servicio propendiendo por el desarrollo de las funciones misionales.</v>
      </c>
      <c r="AK155" s="139">
        <f t="shared" ca="1" si="34"/>
        <v>0</v>
      </c>
      <c r="AL155" s="139" t="str">
        <f t="shared" si="28"/>
        <v xml:space="preserve">L5 - Modernización de la Gestión Administrativa </v>
      </c>
      <c r="AM155" s="139" t="str">
        <f t="shared" si="29"/>
        <v>M1 - Fortalecimiento institucional</v>
      </c>
      <c r="AN155" s="20" t="str">
        <f t="shared" si="30"/>
        <v xml:space="preserve">P1 - Mejoramiento y efectividad de procesos administrativos y académicos. </v>
      </c>
      <c r="AO155" s="20" t="str">
        <f t="shared" si="31"/>
        <v>Cumplimiento acuerdos de garantías</v>
      </c>
      <c r="AP155" s="20" t="str">
        <f t="shared" si="32"/>
        <v>(N° actividades ejecutadas/N° de actividades planificadas*) 100</v>
      </c>
      <c r="AQ155" s="88" t="str">
        <f ca="1">IF(S155=Lists!$S$6,"CUMPLIMIENTO",IF($Q155=Lists!$R$3,TEXT(Y155,"00,00%")&amp;" / "&amp;TEXT(FORMULACIÓN!Y155,"00,00%"),IF(Y155=0,0,TEXT(Y155,"##.###")&amp;" / "&amp;TEXT(FORMULACIÓN!Y155,"##.###"))))</f>
        <v>40,00% / 80,00%</v>
      </c>
      <c r="AR155" s="133">
        <f ca="1">VALUE(IFERROR(IF(S155=Lists!$S$6,SEGUIMIENTO!Y155,IF((Y155/FORMULACIÓN!Y155)&lt;&gt;0,Y155/FORMULACIÓN!Y155,0)),0))</f>
        <v>0.5</v>
      </c>
      <c r="AS155" s="89">
        <f t="shared" ca="1" si="35"/>
        <v>7.4999999999999997E-2</v>
      </c>
      <c r="AT155" s="89">
        <f t="shared" ca="1" si="36"/>
        <v>7.4999999999999997E-3</v>
      </c>
      <c r="AU155" s="89">
        <f t="shared" ca="1" si="37"/>
        <v>1.5E-3</v>
      </c>
      <c r="AV155" s="20" t="str">
        <f t="shared" ref="AV155:AV218" si="38">$AC$9&amp;CHAR(10)&amp;AC155&amp;CHAR(10)&amp;$AD$9&amp;CHAR(10)&amp;AD155&amp;CHAR(10)&amp;$AE$9&amp;CHAR(10)&amp;AE155&amp;CHAR(10)&amp;$AF$9&amp;CHAR(10)&amp;AF155</f>
        <v xml:space="preserve">LOGROS
Se ha realizado el seguimiento de las garantias a través de las mesas de seguimiento y solicitudes de información. 
LÍMITES
OBSERVACIÓN
ACCIONES DE FORTALECIMIENTO
</v>
      </c>
      <c r="AW155" s="139"/>
      <c r="CG155" s="140"/>
    </row>
    <row r="156" spans="1:85" s="135" customFormat="1" ht="99.75" hidden="1" customHeight="1">
      <c r="A156" s="20">
        <f>IF(FORMULACIÓN!A156="","",FORMULACIÓN!A156)</f>
        <v>147</v>
      </c>
      <c r="B156" s="20">
        <f>IF(FORMULACIÓN!B156="","",FORMULACIÓN!B156)</f>
        <v>2026</v>
      </c>
      <c r="C156" s="20" t="str">
        <f>IF(FORMULACIÓN!C156="","",FORMULACIÓN!C156)</f>
        <v xml:space="preserve">L5 - Modernización de la Gestión Administrativa </v>
      </c>
      <c r="D156" s="20" t="str">
        <f>IF(FORMULACIÓN!D156="","",FORMULACIÓN!D156)</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56" s="20" t="str">
        <f>IF(FORMULACIÓN!E156="","",FORMULACIÓN!E156)</f>
        <v xml:space="preserve">4. Fortalecer las plataformas tecnológicas y los sistemas de información para incrementar la eficiencia de los procesos mediante la adecuada  planificación e  integración de estos bajo condiciones de seguridad y gobernabilidad. </v>
      </c>
      <c r="F156" s="20" t="str">
        <f>IF(FORMULACIÓN!F156="","",FORMULACIÓN!F156)</f>
        <v>M1 - Fortalecimiento institucional</v>
      </c>
      <c r="G156" s="20" t="str">
        <f>IF(FORMULACIÓN!G156="","",FORMULACIÓN!G156)</f>
        <v>Implementar la estrategia de Gobierno Digital</v>
      </c>
      <c r="H156" s="20" t="str">
        <f>IF(FORMULACIÓN!H156="","",FORMULACIÓN!H156)</f>
        <v>P2 - Modernización de las herramientas tecnológicas y los sistemas de gestión.</v>
      </c>
      <c r="I156" s="88">
        <f>IF(FORMULACIÓN!I156="","",FORMULACIÓN!I156)</f>
        <v>0.12</v>
      </c>
      <c r="J156" s="20" t="str">
        <f>IF(FORMULACIÓN!J156="","",FORMULACIÓN!J156)</f>
        <v>Fomentar el cumplimiento de las estrategias definidas por el gobierno nacional para la implementación de Gobierno digital en la institución</v>
      </c>
      <c r="K156" s="88">
        <f>IF(FORMULACIÓN!K156="","",FORMULACIÓN!K156)</f>
        <v>0.25</v>
      </c>
      <c r="L156" s="88" t="str">
        <f>IF(FORMULACIÓN!L156="","",FORMULACIÓN!L156)</f>
        <v xml:space="preserve">Jefe de Oficina de Gestión Tecnológica e Información </v>
      </c>
      <c r="M156" s="210" t="str">
        <f>FORMULACIÓN!M156</f>
        <v>PDI</v>
      </c>
      <c r="N156" s="20" t="str">
        <f>IF(FORMULACIÓN!O156="","",FORMULACIÓN!O156)</f>
        <v>Porcentaje de implementación de la estrategia de Gobierno Digital</v>
      </c>
      <c r="O156" s="20" t="str">
        <f>IF(FORMULACIÓN!P156="","",FORMULACIÓN!P156)</f>
        <v>(N° de componentes implementados/ N° total de componentes) *100</v>
      </c>
      <c r="P156" s="20" t="str">
        <f>IF(FORMULACIÓN!Q156="","",FORMULACIÓN!Q156)</f>
        <v>Anual</v>
      </c>
      <c r="Q156" s="20" t="str">
        <f>IF(FORMULACIÓN!R156="","",FORMULACIÓN!R156)</f>
        <v>Porcentaje</v>
      </c>
      <c r="R156" s="20" t="str">
        <f>IF(FORMULACIÓN!S156="","",FORMULACIÓN!S156)</f>
        <v>de los 19 componentes, se espera la implementación de 12 para el 2025 que equivalen a un 63%</v>
      </c>
      <c r="S156" s="20" t="str">
        <f>IF(FORMULACIÓN!T156="","",FORMULACIÓN!T156)</f>
        <v>Último valor reportado</v>
      </c>
      <c r="T156" s="179" t="str">
        <f ca="1">FORMULACIÓN!Y156</f>
        <v>78,00%</v>
      </c>
      <c r="U156" s="88">
        <f>IF(FORMULACIÓN!U156="","",FORMULACIÓN!U156)</f>
        <v>0.65</v>
      </c>
      <c r="V156" s="266">
        <v>0.68</v>
      </c>
      <c r="W156" s="21"/>
      <c r="X156" s="21">
        <f ca="1">IFERROR(IF($S156=Lists!$S$2,SUM(SEGUIMIENTO!U156:W156),IF(SEGUIMIENTO!$S156=Lists!$S$3,SUM(SEGUIMIENTO!V156:W156),IF(SEGUIMIENTO!$S156=Lists!$S$4,AVERAGE(SEGUIMIENTO!V156:W156),IF(SEGUIMIENTO!$S156=Lists!$S$5,OFFSET(U156,0,COUNTA(V156:W156)),IF(SEGUIMIENTO!$S156=Lists!$S$6,COUNTIF(V156:W156,"&lt;"&amp;FORMULACIÓN!Y156)/COUNT(SEGUIMIENTO!V156:W156),""))))),"")</f>
        <v>0.68</v>
      </c>
      <c r="Y156" s="176" t="str">
        <f ca="1">IF($Q156=Lists!$R$3,TEXT(SEGUIMIENTO!X156,"00,00%"),IF(SEGUIMIENTO!X156=0,0,TEXT(SEGUIMIENTO!X156,"##.###")))</f>
        <v>68,00%</v>
      </c>
      <c r="Z156" s="179" t="str">
        <f>IF(FORMULACIÓN!N156="X",VLOOKUP(A156,Lists!$C$100:$D$1099,2,FALSE),"")</f>
        <v/>
      </c>
      <c r="AA156" s="181">
        <f>IF(FORMULACIÓN!N156="X",IF(VALUE(VLOOKUP(A156,Lists!$C$100:$D$1099,2,FALSE))&gt;=SEGUIMIENTO!X156,1,0),2)</f>
        <v>2</v>
      </c>
      <c r="AB156" s="150">
        <f>IFERROR(VALUE(LEFT(#REF!,1)),0)</f>
        <v>0</v>
      </c>
      <c r="AC156" s="149" t="s">
        <v>1366</v>
      </c>
      <c r="AD156" s="129" t="s">
        <v>1367</v>
      </c>
      <c r="AE156" s="129" t="s">
        <v>1368</v>
      </c>
      <c r="AF156" s="129" t="s">
        <v>1369</v>
      </c>
      <c r="AG156"/>
      <c r="AH156" s="139"/>
      <c r="AI156" s="255" t="str">
        <f t="shared" si="33"/>
        <v xml:space="preserve">Jefe de Oficina de Gestión Tecnológica e Información </v>
      </c>
      <c r="AJ156" s="139" t="str">
        <f t="shared" si="27"/>
        <v xml:space="preserve">4. Fortalecer las plataformas tecnológicas y los sistemas de información para incrementar la eficiencia de los procesos mediante la adecuada  planificación e  integración de estos bajo condiciones de seguridad y gobernabilidad. </v>
      </c>
      <c r="AK156" s="139">
        <f t="shared" ca="1" si="34"/>
        <v>1</v>
      </c>
      <c r="AL156" s="139" t="str">
        <f t="shared" si="28"/>
        <v xml:space="preserve">L5 - Modernización de la Gestión Administrativa </v>
      </c>
      <c r="AM156" s="139" t="str">
        <f t="shared" si="29"/>
        <v>M1 - Fortalecimiento institucional</v>
      </c>
      <c r="AN156" s="20" t="str">
        <f t="shared" si="30"/>
        <v>P2 - Modernización de las herramientas tecnológicas y los sistemas de gestión.</v>
      </c>
      <c r="AO156" s="20" t="str">
        <f t="shared" si="31"/>
        <v>Porcentaje de implementación de la estrategia de Gobierno Digital</v>
      </c>
      <c r="AP156" s="20" t="str">
        <f t="shared" si="32"/>
        <v>(N° de componentes implementados/ N° total de componentes) *100</v>
      </c>
      <c r="AQ156" s="88" t="str">
        <f ca="1">IF(S156=Lists!$S$6,"CUMPLIMIENTO",IF($Q156=Lists!$R$3,TEXT(Y156,"00,00%")&amp;" / "&amp;TEXT(FORMULACIÓN!Y156,"00,00%"),IF(Y156=0,0,TEXT(Y156,"##.###")&amp;" / "&amp;TEXT(FORMULACIÓN!Y156,"##.###"))))</f>
        <v>68,00% / 78,00%</v>
      </c>
      <c r="AR156" s="133">
        <f ca="1">VALUE(IFERROR(IF(S156=Lists!$S$6,SEGUIMIENTO!Y156,IF((Y156/FORMULACIÓN!Y156)&lt;&gt;0,Y156/FORMULACIÓN!Y156,0)),0))</f>
        <v>0.87179487179487181</v>
      </c>
      <c r="AS156" s="89">
        <f t="shared" ca="1" si="35"/>
        <v>0.21794871794871795</v>
      </c>
      <c r="AT156" s="89">
        <f t="shared" ca="1" si="36"/>
        <v>2.6153846153846153E-2</v>
      </c>
      <c r="AU156" s="89">
        <f t="shared" ca="1" si="37"/>
        <v>5.2307692307692307E-3</v>
      </c>
      <c r="AV156" s="20" t="str">
        <f t="shared" si="38"/>
        <v>LOGROS
Durante el primer semestre del 2026 tenemos el logro de instalción de pantallas inteligentes en algunos salones de la universidad y tambien se logro incrementar las licencias y adquirir licenciamiento IA de Google. Se ejecutó el seguimiento periódico a la matriz de políticas de desempeño, identificando un nivel de avance del 68% en las acciones programadas para la vigencia en este periodo se avance con un componente, con un total de 13 de 19 Componentes: 
1. Objetivo de la Politica: X
2. Funcionalidad de la Politica: X
3. Elementos de la Politica: X
4. Actores y/o comite de seguridad de la Información
5. Relación con el modelo integrado de Planeación y gestión
6. Revisión de Planes estrategicos: X
7. Revisión de del estado e implementación de las politicas de gestión y desempeño institucional
8. Identificación del nivel implementación del marco de arquitectura empresarial: X
9. Identificación del nivel implementación del modelo de seguridad y privacidad de la información: X
10. Identificación del nivel implementación del decreto 1413 del 2017: X
11. Priorización de iniciativas: X
12. Formulación o actualización del PETI y el modelo de seguridad de la información: X
13. Aseguramiento de la generación de valor para la entidad y los usuarios: X
14. Gestión de cambio, sencibilización a la comunidad:X
15. Diseño Integral de los proyectos:X
16. Gestion de principio a finX
17. Definir indicadores de seguimiento para evaluar avance del PETI y el Plan de seguridad de la información
18. Realizar un autodiagnostico a traves del formato de prueba de FURAG
19. Realizar un autodiagnostico en materia de seguridad de la información    
LÍMITES
Limitación de recursos financieros para inversión, Insuficiencia y rotación de personal especializado para el soporte 
OBSERVACIÓN
La disponibilidad presupuestal y a la capacidad operativa del equipo de TI. La carga operativa de soporte y el déficit de personal especializado han desacelerado el cumplimiento de los componentes
ACCIONES DE FORTALECIMIENTO
Implementar IA en los procesos, uso de los tableros inteligentes como medio educativo</v>
      </c>
      <c r="AW156" s="139"/>
      <c r="CG156" s="140"/>
    </row>
    <row r="157" spans="1:85" s="135" customFormat="1" ht="116.25" hidden="1" customHeight="1">
      <c r="A157" s="20">
        <f>IF(FORMULACIÓN!A157="","",FORMULACIÓN!A157)</f>
        <v>148</v>
      </c>
      <c r="B157" s="20">
        <f>IF(FORMULACIÓN!B157="","",FORMULACIÓN!B157)</f>
        <v>2026</v>
      </c>
      <c r="C157" s="20" t="str">
        <f>IF(FORMULACIÓN!C157="","",FORMULACIÓN!C157)</f>
        <v xml:space="preserve">L5 - Modernización de la Gestión Administrativa </v>
      </c>
      <c r="D157" s="20" t="str">
        <f>IF(FORMULACIÓN!D157="","",FORMULACIÓN!D157)</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57" s="20" t="str">
        <f>IF(FORMULACIÓN!E157="","",FORMULACIÓN!E157)</f>
        <v xml:space="preserve">4. Fortalecer las plataformas tecnológicas y los sistemas de información para incrementar la eficiencia de los procesos mediante la adecuada  planificación e  integración de estos bajo condiciones de seguridad y gobernabilidad. </v>
      </c>
      <c r="F157" s="20" t="str">
        <f>IF(FORMULACIÓN!F157="","",FORMULACIÓN!F157)</f>
        <v>M1 - Fortalecimiento institucional</v>
      </c>
      <c r="G157" s="20" t="str">
        <f>IF(FORMULACIÓN!G157="","",FORMULACIÓN!G157)</f>
        <v>Modernizar la plataforma tecnológica de la Universidad</v>
      </c>
      <c r="H157" s="20" t="str">
        <f>IF(FORMULACIÓN!H157="","",FORMULACIÓN!H157)</f>
        <v>P2 - Modernización de las herramientas tecnológicas y los sistemas de gestión.</v>
      </c>
      <c r="I157" s="88">
        <f>IF(FORMULACIÓN!I157="","",FORMULACIÓN!I157)</f>
        <v>0.12</v>
      </c>
      <c r="J157" s="20" t="str">
        <f>IF(FORMULACIÓN!J157="","",FORMULACIÓN!J157)</f>
        <v>Crear el Plan de modernización de plataforma tecnológica a 10 años</v>
      </c>
      <c r="K157" s="88">
        <f>IF(FORMULACIÓN!K157="","",FORMULACIÓN!K157)</f>
        <v>0.3</v>
      </c>
      <c r="L157" s="88" t="str">
        <f>IF(FORMULACIÓN!L157="","",FORMULACIÓN!L157)</f>
        <v xml:space="preserve">Jefe de Oficina de Gestión Tecnológica e Información </v>
      </c>
      <c r="M157" s="210" t="str">
        <f>FORMULACIÓN!M157</f>
        <v>PDI</v>
      </c>
      <c r="N157" s="20" t="str">
        <f>IF(FORMULACIÓN!O157="","",FORMULACIÓN!O157)</f>
        <v>Plan de modernización de plataforma tecnológica implementado a 10 años</v>
      </c>
      <c r="O157" s="20" t="str">
        <f>IF(FORMULACIÓN!P157="","",FORMULACIÓN!P157)</f>
        <v>(N° de componentes del plan implementados / N° total de componentes del plan) * 100</v>
      </c>
      <c r="P157" s="20" t="str">
        <f>IF(FORMULACIÓN!Q157="","",FORMULACIÓN!Q157)</f>
        <v>Anual</v>
      </c>
      <c r="Q157" s="20" t="str">
        <f>IF(FORMULACIÓN!R157="","",FORMULACIÓN!R157)</f>
        <v>Porcentaje</v>
      </c>
      <c r="R157" s="20" t="str">
        <f>IF(FORMULACIÓN!S157="","",FORMULACIÓN!S157)</f>
        <v>de los 9 componentes, se espera la implementación de 5 para el 2025, lo que representa un 55%</v>
      </c>
      <c r="S157" s="20" t="str">
        <f>IF(FORMULACIÓN!T157="","",FORMULACIÓN!T157)</f>
        <v>Último valor reportado</v>
      </c>
      <c r="T157" s="179" t="str">
        <f ca="1">FORMULACIÓN!Y157</f>
        <v>60,00%</v>
      </c>
      <c r="U157" s="88">
        <f>IF(FORMULACIÓN!U157="","",FORMULACIÓN!U157)</f>
        <v>0.55000000000000004</v>
      </c>
      <c r="V157" s="96">
        <v>0.55500000000000005</v>
      </c>
      <c r="W157" s="21"/>
      <c r="X157" s="21">
        <f ca="1">IFERROR(IF($S157=Lists!$S$2,SUM(SEGUIMIENTO!U157:W157),IF(SEGUIMIENTO!$S157=Lists!$S$3,SUM(SEGUIMIENTO!V157:W157),IF(SEGUIMIENTO!$S157=Lists!$S$4,AVERAGE(SEGUIMIENTO!V157:W157),IF(SEGUIMIENTO!$S157=Lists!$S$5,OFFSET(U157,0,COUNTA(V157:W157)),IF(SEGUIMIENTO!$S157=Lists!$S$6,COUNTIF(V157:W157,"&lt;"&amp;FORMULACIÓN!Y157)/COUNT(SEGUIMIENTO!V157:W157),""))))),"")</f>
        <v>0.55500000000000005</v>
      </c>
      <c r="Y157" s="176" t="str">
        <f ca="1">IF($Q157=Lists!$R$3,TEXT(SEGUIMIENTO!X157,"00,00%"),IF(SEGUIMIENTO!X157=0,0,TEXT(SEGUIMIENTO!X157,"##.###")))</f>
        <v>55,50%</v>
      </c>
      <c r="Z157" s="179" t="str">
        <f>IF(FORMULACIÓN!N157="X",VLOOKUP(A157,Lists!$C$100:$D$1099,2,FALSE),"")</f>
        <v/>
      </c>
      <c r="AA157" s="181">
        <f>IF(FORMULACIÓN!N157="X",IF(VALUE(VLOOKUP(A157,Lists!$C$100:$D$1099,2,FALSE))&gt;=SEGUIMIENTO!X157,1,0),2)</f>
        <v>2</v>
      </c>
      <c r="AB157" s="150">
        <f>IFERROR(VALUE(LEFT(#REF!,1)),0)</f>
        <v>0</v>
      </c>
      <c r="AC157" s="149" t="s">
        <v>1370</v>
      </c>
      <c r="AD157" s="129" t="s">
        <v>1371</v>
      </c>
      <c r="AE157" s="129" t="s">
        <v>1372</v>
      </c>
      <c r="AF157" s="129" t="s">
        <v>1373</v>
      </c>
      <c r="AG157"/>
      <c r="AH157" s="139"/>
      <c r="AI157" s="255" t="str">
        <f t="shared" si="33"/>
        <v xml:space="preserve">Jefe de Oficina de Gestión Tecnológica e Información </v>
      </c>
      <c r="AJ157" s="139" t="str">
        <f t="shared" si="27"/>
        <v xml:space="preserve">4. Fortalecer las plataformas tecnológicas y los sistemas de información para incrementar la eficiencia de los procesos mediante la adecuada  planificación e  integración de estos bajo condiciones de seguridad y gobernabilidad. </v>
      </c>
      <c r="AK157" s="139">
        <f t="shared" ca="1" si="34"/>
        <v>1</v>
      </c>
      <c r="AL157" s="139" t="str">
        <f t="shared" si="28"/>
        <v xml:space="preserve">L5 - Modernización de la Gestión Administrativa </v>
      </c>
      <c r="AM157" s="139" t="str">
        <f t="shared" si="29"/>
        <v>M1 - Fortalecimiento institucional</v>
      </c>
      <c r="AN157" s="20" t="str">
        <f t="shared" si="30"/>
        <v>P2 - Modernización de las herramientas tecnológicas y los sistemas de gestión.</v>
      </c>
      <c r="AO157" s="20" t="str">
        <f t="shared" si="31"/>
        <v>Plan de modernización de plataforma tecnológica implementado a 10 años</v>
      </c>
      <c r="AP157" s="20" t="str">
        <f t="shared" si="32"/>
        <v>(N° de componentes del plan implementados / N° total de componentes del plan) * 100</v>
      </c>
      <c r="AQ157" s="88" t="str">
        <f ca="1">IF(S157=Lists!$S$6,"CUMPLIMIENTO",IF($Q157=Lists!$R$3,TEXT(Y157,"00,00%")&amp;" / "&amp;TEXT(FORMULACIÓN!Y157,"00,00%"),IF(Y157=0,0,TEXT(Y157,"##.###")&amp;" / "&amp;TEXT(FORMULACIÓN!Y157,"##.###"))))</f>
        <v>55,50% / 60,00%</v>
      </c>
      <c r="AR157" s="133">
        <f ca="1">VALUE(IFERROR(IF(S157=Lists!$S$6,SEGUIMIENTO!Y157,IF((Y157/FORMULACIÓN!Y157)&lt;&gt;0,Y157/FORMULACIÓN!Y157,0)),0))</f>
        <v>0.92500000000000016</v>
      </c>
      <c r="AS157" s="89">
        <f t="shared" ca="1" si="35"/>
        <v>0.27750000000000002</v>
      </c>
      <c r="AT157" s="89">
        <f t="shared" ca="1" si="36"/>
        <v>3.3300000000000003E-2</v>
      </c>
      <c r="AU157" s="89">
        <f t="shared" ca="1" si="37"/>
        <v>6.660000000000001E-3</v>
      </c>
      <c r="AV157" s="20" t="str">
        <f t="shared" si="38"/>
        <v>LOGROS
Se presenta un avance del 55,5% en la formulación de la Hoja de Ruta de Modernización Tecnológica a 10 años, habiendo culminado satisfactoriamente las etapas de Diagnóstico, Definición de Objetivos, Análisis y Evaluación del Problema. Actualmente la entidad se encuentra en la Definición del Plan y Estrategias, lo que formalizará los proyectos de inversión en infraestructura, nube y ciberseguridad necesarios para garantizar la sostenibilidad operativa en el decenio de 9 etapas hemos cumplido 5 completas y estamos iniciando otras dos
LÍMITES
Incertidumbre presupuestal de largo plazo y la acelerada obsolescencia tecnológica.
OBSERVACIÓN
La constante evolución de las tecnologías emergentes y el marco normativo requiere un esfuerzo continuo de actualización metodológica en las etapas de Análisis, Estrategia y Ejecución,
ACCIONES DE FORTALECIMIENTO
Incorporar en la Etapa 9 (Mejora Continua)</v>
      </c>
      <c r="AW157" s="139"/>
      <c r="CG157" s="140"/>
    </row>
    <row r="158" spans="1:85" s="135" customFormat="1" ht="225.75" hidden="1" customHeight="1">
      <c r="A158" s="20">
        <f>IF(FORMULACIÓN!A158="","",FORMULACIÓN!A158)</f>
        <v>149</v>
      </c>
      <c r="B158" s="20">
        <f>IF(FORMULACIÓN!B158="","",FORMULACIÓN!B158)</f>
        <v>2026</v>
      </c>
      <c r="C158" s="20" t="str">
        <f>IF(FORMULACIÓN!C158="","",FORMULACIÓN!C158)</f>
        <v xml:space="preserve">L5 - Modernización de la Gestión Administrativa </v>
      </c>
      <c r="D158" s="20" t="str">
        <f>IF(FORMULACIÓN!D158="","",FORMULACIÓN!D158)</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58" s="20" t="str">
        <f>IF(FORMULACIÓN!E158="","",FORMULACIÓN!E158)</f>
        <v xml:space="preserve">4. Fortalecer las plataformas tecnológicas y los sistemas de información para incrementar la eficiencia de los procesos mediante la adecuada  planificación e  integración de estos bajo condiciones de seguridad y gobernabilidad. </v>
      </c>
      <c r="F158" s="20" t="str">
        <f>IF(FORMULACIÓN!F158="","",FORMULACIÓN!F158)</f>
        <v>M1 - Fortalecimiento institucional</v>
      </c>
      <c r="G158" s="20" t="str">
        <f>IF(FORMULACIÓN!G158="","",FORMULACIÓN!G158)</f>
        <v>Modernizar la plataforma tecnológica de la Universidad</v>
      </c>
      <c r="H158" s="20" t="str">
        <f>IF(FORMULACIÓN!H158="","",FORMULACIÓN!H158)</f>
        <v>P2 - Modernización de las herramientas tecnológicas y los sistemas de gestión.</v>
      </c>
      <c r="I158" s="88">
        <f>IF(FORMULACIÓN!I158="","",FORMULACIÓN!I158)</f>
        <v>0.12</v>
      </c>
      <c r="J158" s="20" t="str">
        <f>IF(FORMULACIÓN!J158="","",FORMULACIÓN!J158)</f>
        <v>Desarrollar de acuerdo a las necesidades de los sistemas, herramientas que permitan la articulación</v>
      </c>
      <c r="K158" s="88">
        <f>IF(FORMULACIÓN!K158="","",FORMULACIÓN!K158)</f>
        <v>0.2</v>
      </c>
      <c r="L158" s="88" t="str">
        <f>IF(FORMULACIÓN!L158="","",FORMULACIÓN!L158)</f>
        <v xml:space="preserve">Jefe de Oficina de Gestión Tecnológica e Información </v>
      </c>
      <c r="M158" s="210" t="str">
        <f>FORMULACIÓN!M158</f>
        <v>PDI</v>
      </c>
      <c r="N158" s="20" t="str">
        <f>IF(FORMULACIÓN!O158="","",FORMULACIÓN!O158)</f>
        <v>Fortalecimiento de los procesos de gestión administrativos y académicos soportados en herramientas tecnológicas</v>
      </c>
      <c r="O158" s="20" t="str">
        <f>IF(FORMULACIÓN!P158="","",FORMULACIÓN!P158)</f>
        <v>(N° Procesos fortalecidos / N° de Procesos Priorizados) *100</v>
      </c>
      <c r="P158" s="20" t="str">
        <f>IF(FORMULACIÓN!Q158="","",FORMULACIÓN!Q158)</f>
        <v>Anual</v>
      </c>
      <c r="Q158" s="20" t="str">
        <f>IF(FORMULACIÓN!R158="","",FORMULACIÓN!R158)</f>
        <v>Porcentaje</v>
      </c>
      <c r="R158" s="20" t="str">
        <f>IF(FORMULACIÓN!S158="","",FORMULACIÓN!S158)</f>
        <v/>
      </c>
      <c r="S158" s="20" t="str">
        <f>IF(FORMULACIÓN!T158="","",FORMULACIÓN!T158)</f>
        <v>Último valor reportado</v>
      </c>
      <c r="T158" s="267" t="str">
        <f ca="1">FORMULACIÓN!Y158</f>
        <v>55,00%</v>
      </c>
      <c r="U158" s="88">
        <f>IF(FORMULACIÓN!U158="","",FORMULACIÓN!U158)</f>
        <v>0.53</v>
      </c>
      <c r="V158" s="96">
        <v>0.54</v>
      </c>
      <c r="W158" s="126"/>
      <c r="X158" s="21">
        <f ca="1">IFERROR(IF($S158=Lists!$S$2,SUM(SEGUIMIENTO!U158:W158),IF(SEGUIMIENTO!$S158=Lists!$S$3,SUM(SEGUIMIENTO!V158:W158),IF(SEGUIMIENTO!$S158=Lists!$S$4,AVERAGE(SEGUIMIENTO!V158:W158),IF(SEGUIMIENTO!$S158=Lists!$S$5,OFFSET(U158,0,COUNTA(V158:W158)),IF(SEGUIMIENTO!$S158=Lists!$S$6,COUNTIF(V158:W158,"&lt;"&amp;FORMULACIÓN!Y158)/COUNT(SEGUIMIENTO!V158:W158),""))))),"")</f>
        <v>0.54</v>
      </c>
      <c r="Y158" s="176" t="str">
        <f ca="1">IF($Q158=Lists!$R$3,TEXT(SEGUIMIENTO!X158,"00,00%"),IF(SEGUIMIENTO!X158=0,0,TEXT(SEGUIMIENTO!X158,"##.###")))</f>
        <v>54,00%</v>
      </c>
      <c r="Z158" s="179" t="str">
        <f>IF(FORMULACIÓN!N158="X",VLOOKUP(A158,Lists!$C$100:$D$1099,2,FALSE),"")</f>
        <v/>
      </c>
      <c r="AA158" s="181">
        <f>IF(FORMULACIÓN!N158="X",IF(VALUE(VLOOKUP(A158,Lists!$C$100:$D$1099,2,FALSE))&gt;=SEGUIMIENTO!X158,1,0),2)</f>
        <v>2</v>
      </c>
      <c r="AB158" s="150">
        <f>IFERROR(VALUE(LEFT(#REF!,1)),0)</f>
        <v>0</v>
      </c>
      <c r="AC158" s="129" t="s">
        <v>1374</v>
      </c>
      <c r="AD158" s="129" t="s">
        <v>1375</v>
      </c>
      <c r="AE158" s="129" t="s">
        <v>1376</v>
      </c>
      <c r="AF158" s="129" t="s">
        <v>1377</v>
      </c>
      <c r="AG158"/>
      <c r="AH158" s="139"/>
      <c r="AI158" s="255" t="str">
        <f t="shared" si="33"/>
        <v xml:space="preserve">Jefe de Oficina de Gestión Tecnológica e Información </v>
      </c>
      <c r="AJ158" s="139" t="str">
        <f t="shared" si="27"/>
        <v xml:space="preserve">4. Fortalecer las plataformas tecnológicas y los sistemas de información para incrementar la eficiencia de los procesos mediante la adecuada  planificación e  integración de estos bajo condiciones de seguridad y gobernabilidad. </v>
      </c>
      <c r="AK158" s="139">
        <f t="shared" ca="1" si="34"/>
        <v>1</v>
      </c>
      <c r="AL158" s="139" t="str">
        <f t="shared" si="28"/>
        <v xml:space="preserve">L5 - Modernización de la Gestión Administrativa </v>
      </c>
      <c r="AM158" s="139" t="str">
        <f t="shared" si="29"/>
        <v>M1 - Fortalecimiento institucional</v>
      </c>
      <c r="AN158" s="20" t="str">
        <f t="shared" si="30"/>
        <v>P2 - Modernización de las herramientas tecnológicas y los sistemas de gestión.</v>
      </c>
      <c r="AO158" s="20" t="str">
        <f t="shared" si="31"/>
        <v>Fortalecimiento de los procesos de gestión administrativos y académicos soportados en herramientas tecnológicas</v>
      </c>
      <c r="AP158" s="20" t="str">
        <f t="shared" si="32"/>
        <v>(N° Procesos fortalecidos / N° de Procesos Priorizados) *100</v>
      </c>
      <c r="AQ158" s="88" t="str">
        <f ca="1">IF(S158=Lists!$S$6,"CUMPLIMIENTO",IF($Q158=Lists!$R$3,TEXT(Y158,"00,00%")&amp;" / "&amp;TEXT(FORMULACIÓN!Y158,"00,00%"),IF(Y158=0,0,TEXT(Y158,"##.###")&amp;" / "&amp;TEXT(FORMULACIÓN!Y158,"##.###"))))</f>
        <v>54,00% / 55,00%</v>
      </c>
      <c r="AR158" s="133">
        <f ca="1">VALUE(IFERROR(IF(S158=Lists!$S$6,SEGUIMIENTO!Y158,IF((Y158/FORMULACIÓN!Y158)&lt;&gt;0,Y158/FORMULACIÓN!Y158,0)),0))</f>
        <v>0.98181818181818181</v>
      </c>
      <c r="AS158" s="89">
        <f t="shared" ca="1" si="35"/>
        <v>0.19636363636363638</v>
      </c>
      <c r="AT158" s="89">
        <f t="shared" ca="1" si="36"/>
        <v>2.3563636363636363E-2</v>
      </c>
      <c r="AU158" s="89">
        <f t="shared" ca="1" si="37"/>
        <v>4.7127272727272729E-3</v>
      </c>
      <c r="AV158" s="20" t="str">
        <f t="shared" si="38"/>
        <v>LOGROS
Los procesos priorizados para el año 2026  Son:
1.        Administrativos: Gestasoft (RVD)
2.        Administrativos : Gestasoft ( Gestión de Bienes y Servicios e inventario ) 
3.        Unigest modulo de bonificaciones  
4.        Académicos Extensión y proyección social 
5.        Sistema de información para unidad de salud
Los procesos priorizados se basan en la estabilización del software Gestasoft  que beneficia a los procesos Administrativos y de implmentación del módulo de Extensión y proyección social con el módulo de extensión, al mismo tiempo nos encontramos en implementaciòn de herramientas en financiera con unigest en los temas de bonificaciones, entre otras, se adiciona el sistema de información de la unidad de salud por requerimientos de ministerio de salud. 
Avance %=2,7/5=54%
LÍMITES
Las brechas en la curva de aprendizaje y la resistencia al cambio operativa durante las fases de migración de datos y pruebas de usuario, lo que ha ralentizado el cumplimiento de los cronogramas
OBSERVACIÓN
El porcentaje faltante depende de asignación presupuestal
ACCIONES DE FORTALECIMIENTO
Desplegar jornadas intensivas de transferencia de conocimiento y pruebas guiadas con los usuarios clave de Extensión, Bonificaciones y Gestión de Bienes, garantizando la apropiación del software y la calidad de los datos ingresados</v>
      </c>
      <c r="AW158" s="139"/>
      <c r="CG158" s="140"/>
    </row>
    <row r="159" spans="1:85" s="135" customFormat="1" ht="67.5" hidden="1" customHeight="1">
      <c r="A159" s="20">
        <f>IF(FORMULACIÓN!A159="","",FORMULACIÓN!A159)</f>
        <v>150</v>
      </c>
      <c r="B159" s="20">
        <f>IF(FORMULACIÓN!B159="","",FORMULACIÓN!B159)</f>
        <v>2026</v>
      </c>
      <c r="C159" s="20" t="str">
        <f>IF(FORMULACIÓN!C159="","",FORMULACIÓN!C159)</f>
        <v xml:space="preserve">L5 - Modernización de la Gestión Administrativa </v>
      </c>
      <c r="D159" s="20" t="str">
        <f>IF(FORMULACIÓN!D159="","",FORMULACIÓN!D159)</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59" s="20" t="str">
        <f>IF(FORMULACIÓN!E159="","",FORMULACIÓN!E159)</f>
        <v>10. Fortalecer la comunicación interna y externa para facilitar la articulación de los procesos y de la comunidad universitaria.</v>
      </c>
      <c r="F159" s="20" t="str">
        <f>IF(FORMULACIÓN!F159="","",FORMULACIÓN!F159)</f>
        <v>M1 - Fortalecimiento institucional</v>
      </c>
      <c r="G159" s="20" t="str">
        <f>IF(FORMULACIÓN!G159="","",FORMULACIÓN!G159)</f>
        <v>Modernizar la plataforma tecnológica de la Universidad</v>
      </c>
      <c r="H159" s="20" t="str">
        <f>IF(FORMULACIÓN!H159="","",FORMULACIÓN!H159)</f>
        <v>P2 - Modernización de las herramientas tecnológicas y los sistemas de gestión.</v>
      </c>
      <c r="I159" s="88">
        <f>IF(FORMULACIÓN!I159="","",FORMULACIÓN!I159)</f>
        <v>0.12</v>
      </c>
      <c r="J159" s="20" t="str">
        <f>IF(FORMULACIÓN!J159="","",FORMULACIÓN!J159)</f>
        <v xml:space="preserve">Adquirir o renovar las licencias o software de acuerdo a las necesidades en infraestructura tecnológica </v>
      </c>
      <c r="K159" s="88">
        <f>IF(FORMULACIÓN!K159="","",FORMULACIÓN!K159)</f>
        <v>0.15</v>
      </c>
      <c r="L159" s="88" t="str">
        <f>IF(FORMULACIÓN!L159="","",FORMULACIÓN!L159)</f>
        <v xml:space="preserve">Jefe de Oficina de Gestión Tecnológica e Información </v>
      </c>
      <c r="M159" s="210" t="str">
        <f>FORMULACIÓN!M159</f>
        <v>PA</v>
      </c>
      <c r="N159" s="20" t="str">
        <f>IF(FORMULACIÓN!O159="","",FORMULACIÓN!O159)</f>
        <v>Porcentaje de licenciamiento de software renovado o actualizado</v>
      </c>
      <c r="O159" s="20" t="str">
        <f>IF(FORMULACIÓN!P159="","",FORMULACIÓN!P159)</f>
        <v>(Licenciamiento de software renovado o actualizado / Licenciamiento de software requerido)*100</v>
      </c>
      <c r="P159" s="20" t="str">
        <f>IF(FORMULACIÓN!Q159="","",FORMULACIÓN!Q159)</f>
        <v>Anual</v>
      </c>
      <c r="Q159" s="20" t="str">
        <f>IF(FORMULACIÓN!R159="","",FORMULACIÓN!R159)</f>
        <v>Porcentaje</v>
      </c>
      <c r="R159" s="20" t="str">
        <f>IF(FORMULACIÓN!S159="","",FORMULACIÓN!S159)</f>
        <v/>
      </c>
      <c r="S159" s="20" t="str">
        <f>IF(FORMULACIÓN!T159="","",FORMULACIÓN!T159)</f>
        <v>Último valor reportado</v>
      </c>
      <c r="T159" s="179" t="str">
        <f ca="1">FORMULACIÓN!Y159</f>
        <v>95,00%</v>
      </c>
      <c r="U159" s="88">
        <f>IF(FORMULACIÓN!U159="","",FORMULACIÓN!U159)</f>
        <v>1</v>
      </c>
      <c r="V159" s="96">
        <v>0.93</v>
      </c>
      <c r="W159" s="21"/>
      <c r="X159" s="21">
        <f ca="1">IFERROR(IF($S159=Lists!$S$2,SUM(SEGUIMIENTO!U159:W159),IF(SEGUIMIENTO!$S159=Lists!$S$3,SUM(SEGUIMIENTO!V159:W159),IF(SEGUIMIENTO!$S159=Lists!$S$4,AVERAGE(SEGUIMIENTO!V159:W159),IF(SEGUIMIENTO!$S159=Lists!$S$5,OFFSET(U159,0,COUNTA(V159:W159)),IF(SEGUIMIENTO!$S159=Lists!$S$6,COUNTIF(V159:W159,"&lt;"&amp;FORMULACIÓN!Y159)/COUNT(SEGUIMIENTO!V159:W159),""))))),"")</f>
        <v>0.93</v>
      </c>
      <c r="Y159" s="176" t="str">
        <f ca="1">IF($Q159=Lists!$R$3,TEXT(SEGUIMIENTO!X159,"00,00%"),IF(SEGUIMIENTO!X159=0,0,TEXT(SEGUIMIENTO!X159,"##.###")))</f>
        <v>93,00%</v>
      </c>
      <c r="Z159" s="179" t="str">
        <f>IF(FORMULACIÓN!N159="X",VLOOKUP(A159,Lists!$C$100:$D$1099,2,FALSE),"")</f>
        <v/>
      </c>
      <c r="AA159" s="181">
        <f>IF(FORMULACIÓN!N159="X",IF(VALUE(VLOOKUP(A159,Lists!$C$100:$D$1099,2,FALSE))&gt;=SEGUIMIENTO!X159,1,0),2)</f>
        <v>2</v>
      </c>
      <c r="AB159" s="150">
        <f>IFERROR(VALUE(LEFT(#REF!,1)),0)</f>
        <v>0</v>
      </c>
      <c r="AC159" s="149" t="s">
        <v>1378</v>
      </c>
      <c r="AD159" s="129" t="s">
        <v>1379</v>
      </c>
      <c r="AE159" s="129" t="s">
        <v>1380</v>
      </c>
      <c r="AF159" s="129" t="s">
        <v>1381</v>
      </c>
      <c r="AG159"/>
      <c r="AH159" s="139"/>
      <c r="AI159" s="255" t="str">
        <f t="shared" si="33"/>
        <v xml:space="preserve">Jefe de Oficina de Gestión Tecnológica e Información </v>
      </c>
      <c r="AJ159" s="139" t="str">
        <f t="shared" si="27"/>
        <v>10. Fortalecer la comunicación interna y externa para facilitar la articulación de los procesos y de la comunidad universitaria.</v>
      </c>
      <c r="AK159" s="139">
        <f t="shared" ca="1" si="34"/>
        <v>1</v>
      </c>
      <c r="AL159" s="139" t="str">
        <f t="shared" si="28"/>
        <v xml:space="preserve">L5 - Modernización de la Gestión Administrativa </v>
      </c>
      <c r="AM159" s="139" t="str">
        <f t="shared" si="29"/>
        <v>M1 - Fortalecimiento institucional</v>
      </c>
      <c r="AN159" s="20" t="str">
        <f t="shared" si="30"/>
        <v>P2 - Modernización de las herramientas tecnológicas y los sistemas de gestión.</v>
      </c>
      <c r="AO159" s="20" t="str">
        <f t="shared" si="31"/>
        <v>Porcentaje de licenciamiento de software renovado o actualizado</v>
      </c>
      <c r="AP159" s="20" t="str">
        <f t="shared" si="32"/>
        <v>(Licenciamiento de software renovado o actualizado / Licenciamiento de software requerido)*100</v>
      </c>
      <c r="AQ159" s="88" t="str">
        <f ca="1">IF(S159=Lists!$S$6,"CUMPLIMIENTO",IF($Q159=Lists!$R$3,TEXT(Y159,"00,00%")&amp;" / "&amp;TEXT(FORMULACIÓN!Y159,"00,00%"),IF(Y159=0,0,TEXT(Y159,"##.###")&amp;" / "&amp;TEXT(FORMULACIÓN!Y159,"##.###"))))</f>
        <v>93,00% / 95,00%</v>
      </c>
      <c r="AR159" s="133">
        <f ca="1">VALUE(IFERROR(IF(S159=Lists!$S$6,SEGUIMIENTO!Y159,IF((Y159/FORMULACIÓN!Y159)&lt;&gt;0,Y159/FORMULACIÓN!Y159,0)),0))</f>
        <v>0.97894736842105268</v>
      </c>
      <c r="AS159" s="89">
        <f t="shared" ca="1" si="35"/>
        <v>0.14684210526315788</v>
      </c>
      <c r="AT159" s="89">
        <f t="shared" ca="1" si="36"/>
        <v>1.7621052631578947E-2</v>
      </c>
      <c r="AU159" s="89">
        <f t="shared" ca="1" si="37"/>
        <v>3.5242105263157894E-3</v>
      </c>
      <c r="AV159" s="20" t="str">
        <f t="shared" si="38"/>
        <v>LOGROS
En la actualidad tenemos licenciado 26 sistemas academicos y el antivirus y nos encontramos pendientes con 2 software que se encuentran en proceso de licenciamiento%= 28/30=93%
LÍMITES
Sistemas de información exclusivos y complejos de adquirir, ley de garantias
OBSERVACIÓN
Revisión de licencias academicas de acuerdo a su utilización y pertinencia
ACCIONES DE FORTALECIMIENTO
Gestionar todo el proceso de licenciamiento de acuerdo a las necesidades, fortalecernos con una plataforma que informe los vencimientos</v>
      </c>
      <c r="AW159" s="139"/>
      <c r="CG159" s="140"/>
    </row>
    <row r="160" spans="1:85" s="135" customFormat="1" ht="163.5" hidden="1" customHeight="1">
      <c r="A160" s="20">
        <f>IF(FORMULACIÓN!A160="","",FORMULACIÓN!A160)</f>
        <v>151</v>
      </c>
      <c r="B160" s="20">
        <f>IF(FORMULACIÓN!B160="","",FORMULACIÓN!B160)</f>
        <v>2026</v>
      </c>
      <c r="C160" s="20" t="str">
        <f>IF(FORMULACIÓN!C160="","",FORMULACIÓN!C160)</f>
        <v xml:space="preserve">L5 - Modernización de la Gestión Administrativa </v>
      </c>
      <c r="D160" s="20" t="str">
        <f>IF(FORMULACIÓN!D160="","",FORMULACIÓN!D160)</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60" s="20" t="str">
        <f>IF(FORMULACIÓN!E160="","",FORMULACIÓN!E160)</f>
        <v xml:space="preserve">4. Fortalecer las plataformas tecnológicas y los sistemas de información para incrementar la eficiencia de los procesos mediante la adecuada  planificación e  integración de estos bajo condiciones de seguridad y gobernabilidad. </v>
      </c>
      <c r="F160" s="20" t="str">
        <f>IF(FORMULACIÓN!F160="","",FORMULACIÓN!F160)</f>
        <v>M1 - Fortalecimiento institucional</v>
      </c>
      <c r="G160" s="20" t="str">
        <f>IF(FORMULACIÓN!G160="","",FORMULACIÓN!G160)</f>
        <v>Modernizar la plataforma tecnológica de la Universidad</v>
      </c>
      <c r="H160" s="20" t="str">
        <f>IF(FORMULACIÓN!H160="","",FORMULACIÓN!H160)</f>
        <v>P2 - Modernización de las herramientas tecnológicas y los sistemas de gestión.</v>
      </c>
      <c r="I160" s="88">
        <f>IF(FORMULACIÓN!I160="","",FORMULACIÓN!I160)</f>
        <v>0.12</v>
      </c>
      <c r="J160" s="20" t="str">
        <f>IF(FORMULACIÓN!J160="","",FORMULACIÓN!J160)</f>
        <v>Fortalecer las variables conforeme al Índice de Gestión</v>
      </c>
      <c r="K160" s="88">
        <f>IF(FORMULACIÓN!K160="","",FORMULACIÓN!K160)</f>
        <v>0.1</v>
      </c>
      <c r="L160" s="88" t="str">
        <f>IF(FORMULACIÓN!L160="","",FORMULACIÓN!L160)</f>
        <v xml:space="preserve">Jefe de Oficina de Gestión Tecnológica e Información </v>
      </c>
      <c r="M160" s="210" t="str">
        <f>FORMULACIÓN!M160</f>
        <v>PA</v>
      </c>
      <c r="N160" s="20" t="str">
        <f>IF(FORMULACIÓN!O160="","",FORMULACIÓN!O160)</f>
        <v>Índice de Gestión y Fortalecimiento de Sistemas de Información</v>
      </c>
      <c r="O160" s="20" t="str">
        <f>IF(FORMULACIÓN!P160="","",FORMULACIÓN!P160)</f>
        <v>Sistemas de información gestionados/Total de sistemas de información proyectados)×100</v>
      </c>
      <c r="P160" s="20" t="str">
        <f>IF(FORMULACIÓN!Q160="","",FORMULACIÓN!Q160)</f>
        <v>Anual</v>
      </c>
      <c r="Q160" s="20" t="str">
        <f>IF(FORMULACIÓN!R160="","",FORMULACIÓN!R160)</f>
        <v>Porcentaje</v>
      </c>
      <c r="R160" s="20" t="str">
        <f>IF(FORMULACIÓN!S160="","",FORMULACIÓN!S160)</f>
        <v/>
      </c>
      <c r="S160" s="20" t="str">
        <f>IF(FORMULACIÓN!T160="","",FORMULACIÓN!T160)</f>
        <v>Último valor reportado</v>
      </c>
      <c r="T160" s="179" t="str">
        <f ca="1">FORMULACIÓN!Y160</f>
        <v>80,00%</v>
      </c>
      <c r="U160" s="88">
        <f>IF(FORMULACIÓN!U160="","",FORMULACIÓN!U160)</f>
        <v>0</v>
      </c>
      <c r="V160" s="96">
        <v>0.9</v>
      </c>
      <c r="W160" s="21"/>
      <c r="X160" s="21">
        <f ca="1">IFERROR(IF($S160=Lists!$S$2,SUM(SEGUIMIENTO!U160:W160),IF(SEGUIMIENTO!$S160=Lists!$S$3,SUM(SEGUIMIENTO!V160:W160),IF(SEGUIMIENTO!$S160=Lists!$S$4,AVERAGE(SEGUIMIENTO!V160:W160),IF(SEGUIMIENTO!$S160=Lists!$S$5,OFFSET(U160,0,COUNTA(V160:W160)),IF(SEGUIMIENTO!$S160=Lists!$S$6,COUNTIF(V160:W160,"&lt;"&amp;FORMULACIÓN!Y160)/COUNT(SEGUIMIENTO!V160:W160),""))))),"")</f>
        <v>0.9</v>
      </c>
      <c r="Y160" s="176" t="str">
        <f ca="1">IF($Q160=Lists!$R$3,TEXT(SEGUIMIENTO!X160,"00,00%"),IF(SEGUIMIENTO!X160=0,0,TEXT(SEGUIMIENTO!X160,"##.###")))</f>
        <v>90,00%</v>
      </c>
      <c r="Z160" s="179" t="str">
        <f>IF(FORMULACIÓN!N160="X",VLOOKUP(A160,Lists!$C$100:$D$1099,2,FALSE),"")</f>
        <v/>
      </c>
      <c r="AA160" s="181">
        <f>IF(FORMULACIÓN!N160="X",IF(VALUE(VLOOKUP(A160,Lists!$C$100:$D$1099,2,FALSE))&gt;=SEGUIMIENTO!X160,1,0),2)</f>
        <v>2</v>
      </c>
      <c r="AB160" s="150">
        <f>IFERROR(VALUE(LEFT(#REF!,1)),0)</f>
        <v>0</v>
      </c>
      <c r="AC160" s="149" t="s">
        <v>1382</v>
      </c>
      <c r="AD160" s="129" t="s">
        <v>1383</v>
      </c>
      <c r="AE160" s="129" t="s">
        <v>1384</v>
      </c>
      <c r="AF160" s="129" t="s">
        <v>1385</v>
      </c>
      <c r="AG160"/>
      <c r="AH160" s="139"/>
      <c r="AI160" s="255" t="str">
        <f t="shared" si="33"/>
        <v xml:space="preserve">Jefe de Oficina de Gestión Tecnológica e Información </v>
      </c>
      <c r="AJ160" s="139" t="str">
        <f t="shared" si="27"/>
        <v xml:space="preserve">4. Fortalecer las plataformas tecnológicas y los sistemas de información para incrementar la eficiencia de los procesos mediante la adecuada  planificación e  integración de estos bajo condiciones de seguridad y gobernabilidad. </v>
      </c>
      <c r="AK160" s="139">
        <f t="shared" ca="1" si="34"/>
        <v>1</v>
      </c>
      <c r="AL160" s="139" t="str">
        <f t="shared" si="28"/>
        <v xml:space="preserve">L5 - Modernización de la Gestión Administrativa </v>
      </c>
      <c r="AM160" s="139" t="str">
        <f t="shared" si="29"/>
        <v>M1 - Fortalecimiento institucional</v>
      </c>
      <c r="AN160" s="20" t="str">
        <f t="shared" si="30"/>
        <v>P2 - Modernización de las herramientas tecnológicas y los sistemas de gestión.</v>
      </c>
      <c r="AO160" s="20" t="str">
        <f t="shared" si="31"/>
        <v>Índice de Gestión y Fortalecimiento de Sistemas de Información</v>
      </c>
      <c r="AP160" s="20" t="str">
        <f t="shared" si="32"/>
        <v>Sistemas de información gestionados/Total de sistemas de información proyectados)×100</v>
      </c>
      <c r="AQ160" s="88" t="str">
        <f ca="1">IF(S160=Lists!$S$6,"CUMPLIMIENTO",IF($Q160=Lists!$R$3,TEXT(Y160,"00,00%")&amp;" / "&amp;TEXT(FORMULACIÓN!Y160,"00,00%"),IF(Y160=0,0,TEXT(Y160,"##.###")&amp;" / "&amp;TEXT(FORMULACIÓN!Y160,"##.###"))))</f>
        <v>90,00% / 80,00%</v>
      </c>
      <c r="AR160" s="133">
        <f ca="1">VALUE(IFERROR(IF(S160=Lists!$S$6,SEGUIMIENTO!Y160,IF((Y160/FORMULACIÓN!Y160)&lt;&gt;0,Y160/FORMULACIÓN!Y160,0)),0))</f>
        <v>1.125</v>
      </c>
      <c r="AS160" s="89">
        <f t="shared" ca="1" si="35"/>
        <v>0.1</v>
      </c>
      <c r="AT160" s="89">
        <f t="shared" ca="1" si="36"/>
        <v>1.2E-2</v>
      </c>
      <c r="AU160" s="89">
        <f t="shared" ca="1" si="37"/>
        <v>2.4000000000000002E-3</v>
      </c>
      <c r="AV160" s="20" t="str">
        <f t="shared" si="38"/>
        <v>LOGROS
Gestionamos  los soportes  para los sistemas de información que se encuentran instalados en la Universidad para el uso institucional, entre los cuales tenemos : 
1. Isolucion 
2.  Orfeo 
3. Academusoft,  
4. Gestasoft 
Los sistemas de información que apoyan el core de la Universidad cuentan con soporte tercerizado (Academusoft, Gestasoft, Isolucion y Orfeo.) nos encontramos en proceso de contratación con Orfeo
(Sistemas de información con mantenimiento realizado / total de sistemas de información con necesidad de mantenimiento )*100
% =3,5/4 = 90% 
LÍMITES
Dificultad en la aprobación de presupuesto para contar con los soportes de los sistemas de información 
OBSERVACIÓN
Mantener vigentes los soportes de los sistemas de información
ACCIONES DE FORTALECIMIENTO
Cada area debe tener el presupuesto asignado para la realización del soporte</v>
      </c>
      <c r="AW160" s="139"/>
      <c r="CG160" s="140"/>
    </row>
    <row r="161" spans="1:85" s="135" customFormat="1" ht="67.5" hidden="1" customHeight="1">
      <c r="A161" s="20">
        <f>IF(FORMULACIÓN!A161="","",FORMULACIÓN!A161)</f>
        <v>152</v>
      </c>
      <c r="B161" s="20">
        <f>IF(FORMULACIÓN!B161="","",FORMULACIÓN!B161)</f>
        <v>2026</v>
      </c>
      <c r="C161" s="20" t="str">
        <f>IF(FORMULACIÓN!C161="","",FORMULACIÓN!C161)</f>
        <v xml:space="preserve">L5 - Modernización de la Gestión Administrativa </v>
      </c>
      <c r="D161" s="20" t="str">
        <f>IF(FORMULACIÓN!D161="","",FORMULACIÓN!D161)</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61" s="20" t="str">
        <f>IF(FORMULACIÓN!E161="","",FORMULACIÓN!E161)</f>
        <v>9. Fortalecer la administración y ejecución de los planes, programas y proyectos propendiendo por el desarrollo de las actividades misionales fundamentada en principios de eficiencia, transparencia, equidad y calidad de servicio.</v>
      </c>
      <c r="F161" s="20" t="str">
        <f>IF(FORMULACIÓN!F161="","",FORMULACIÓN!F161)</f>
        <v>M1 - Fortalecimiento institucional</v>
      </c>
      <c r="G161" s="20" t="str">
        <f>IF(FORMULACIÓN!G161="","",FORMULACIÓN!G161)</f>
        <v>Integrar y certificar los Sistemas de Gestión</v>
      </c>
      <c r="H161" s="20" t="str">
        <f>IF(FORMULACIÓN!H161="","",FORMULACIÓN!H161)</f>
        <v xml:space="preserve">P3 - Planeación estratégica y fortalecimiento de los sistemas de gestión. </v>
      </c>
      <c r="I161" s="88">
        <f>IF(FORMULACIÓN!I161="","",FORMULACIÓN!I161)</f>
        <v>0.12</v>
      </c>
      <c r="J161" s="20" t="str">
        <f>IF(FORMULACIÓN!J161="","",FORMULACIÓN!J161)</f>
        <v>Desarrollar los distintos requisitos exigidos por el gobierno nacional y las norma ISO,  e innovar en los procesos administrativos para garantizar la eficiencia de los procesos misionales</v>
      </c>
      <c r="K161" s="88">
        <f>IF(FORMULACIÓN!K161="","",FORMULACIÓN!K161)</f>
        <v>0.6</v>
      </c>
      <c r="L161" s="88" t="str">
        <f>IF(FORMULACIÓN!L161="","",FORMULACIÓN!L161)</f>
        <v>Jefe de Oficina de Planeación</v>
      </c>
      <c r="M161" s="210" t="str">
        <f>FORMULACIÓN!M161</f>
        <v>PDI - PA</v>
      </c>
      <c r="N161" s="20" t="str">
        <f>IF(FORMULACIÓN!O161="","",FORMULACIÓN!O161)</f>
        <v>% de Avance del Plan de Trabajo para la integralidad de los Sistemas de gestión HSEQ</v>
      </c>
      <c r="O161" s="20" t="str">
        <f>IF(FORMULACIÓN!P161="","",FORMULACIÓN!P161)</f>
        <v>(N° actividades ejecutadas/N° de actividades planificadas*) 100</v>
      </c>
      <c r="P161" s="20" t="str">
        <f>IF(FORMULACIÓN!Q161="","",FORMULACIÓN!Q161)</f>
        <v>Anual</v>
      </c>
      <c r="Q161" s="20" t="str">
        <f>IF(FORMULACIÓN!R161="","",FORMULACIÓN!R161)</f>
        <v>Porcentaje</v>
      </c>
      <c r="R161" s="20" t="str">
        <f>IF(FORMULACIÓN!S161="","",FORMULACIÓN!S161)</f>
        <v/>
      </c>
      <c r="S161" s="20" t="str">
        <f>IF(FORMULACIÓN!T161="","",FORMULACIÓN!T161)</f>
        <v>Último valor reportado</v>
      </c>
      <c r="T161" s="179" t="str">
        <f ca="1">FORMULACIÓN!Y161</f>
        <v>83,00%</v>
      </c>
      <c r="U161" s="88">
        <f>IF(FORMULACIÓN!U161="","",FORMULACIÓN!U161)</f>
        <v>0.82</v>
      </c>
      <c r="V161" s="325">
        <v>0.82</v>
      </c>
      <c r="W161" s="21"/>
      <c r="X161" s="21">
        <f ca="1">IFERROR(IF($S161=Lists!$S$2,SUM(SEGUIMIENTO!U161:W161),IF(SEGUIMIENTO!$S161=Lists!$S$3,SUM(SEGUIMIENTO!V161:W161),IF(SEGUIMIENTO!$S161=Lists!$S$4,AVERAGE(SEGUIMIENTO!V161:W161),IF(SEGUIMIENTO!$S161=Lists!$S$5,OFFSET(U161,0,COUNTA(V161:W161)),IF(SEGUIMIENTO!$S161=Lists!$S$6,COUNTIF(V161:W161,"&lt;"&amp;FORMULACIÓN!Y161)/COUNT(SEGUIMIENTO!V161:W161),""))))),"")</f>
        <v>0.82</v>
      </c>
      <c r="Y161" s="176" t="str">
        <f ca="1">IF($Q161=Lists!$R$3,TEXT(SEGUIMIENTO!X161,"00,00%"),IF(SEGUIMIENTO!X161=0,0,TEXT(SEGUIMIENTO!X161,"##.###")))</f>
        <v>82,00%</v>
      </c>
      <c r="Z161" s="179" t="str">
        <f>IF(FORMULACIÓN!N161="X",VLOOKUP(A161,Lists!$C$100:$D$1099,2,FALSE),"")</f>
        <v/>
      </c>
      <c r="AA161" s="181">
        <f>IF(FORMULACIÓN!N161="X",IF(VALUE(VLOOKUP(A161,Lists!$C$100:$D$1099,2,FALSE))&gt;=SEGUIMIENTO!X161,1,0),2)</f>
        <v>2</v>
      </c>
      <c r="AB161" s="150">
        <f>IFERROR(VALUE(LEFT(#REF!,1)),0)</f>
        <v>0</v>
      </c>
      <c r="AC161" s="149"/>
      <c r="AD161" s="129"/>
      <c r="AE161" s="129"/>
      <c r="AF161" s="129"/>
      <c r="AG161"/>
      <c r="AH161" s="139"/>
      <c r="AI161" s="255" t="str">
        <f t="shared" si="33"/>
        <v>Jefe de Oficina de Planeación</v>
      </c>
      <c r="AJ161" s="139" t="str">
        <f t="shared" si="27"/>
        <v>9. Fortalecer la administración y ejecución de los planes, programas y proyectos propendiendo por el desarrollo de las actividades misionales fundamentada en principios de eficiencia, transparencia, equidad y calidad de servicio.</v>
      </c>
      <c r="AK161" s="139">
        <f t="shared" ca="1" si="34"/>
        <v>1</v>
      </c>
      <c r="AL161" s="139" t="str">
        <f t="shared" si="28"/>
        <v xml:space="preserve">L5 - Modernización de la Gestión Administrativa </v>
      </c>
      <c r="AM161" s="139" t="str">
        <f t="shared" si="29"/>
        <v>M1 - Fortalecimiento institucional</v>
      </c>
      <c r="AN161" s="20" t="str">
        <f t="shared" si="30"/>
        <v xml:space="preserve">P3 - Planeación estratégica y fortalecimiento de los sistemas de gestión. </v>
      </c>
      <c r="AO161" s="20" t="str">
        <f t="shared" si="31"/>
        <v>% de Avance del Plan de Trabajo para la integralidad de los Sistemas de gestión HSEQ</v>
      </c>
      <c r="AP161" s="20" t="str">
        <f t="shared" si="32"/>
        <v>(N° actividades ejecutadas/N° de actividades planificadas*) 100</v>
      </c>
      <c r="AQ161" s="88" t="str">
        <f ca="1">IF(S161=Lists!$S$6,"CUMPLIMIENTO",IF($Q161=Lists!$R$3,TEXT(Y161,"00,00%")&amp;" / "&amp;TEXT(FORMULACIÓN!Y161,"00,00%"),IF(Y161=0,0,TEXT(Y161,"##.###")&amp;" / "&amp;TEXT(FORMULACIÓN!Y161,"##.###"))))</f>
        <v>82,00% / 83,00%</v>
      </c>
      <c r="AR161" s="133">
        <f ca="1">VALUE(IFERROR(IF(S161=Lists!$S$6,SEGUIMIENTO!Y161,IF((Y161/FORMULACIÓN!Y161)&lt;&gt;0,Y161/FORMULACIÓN!Y161,0)),0))</f>
        <v>0.98795180722891562</v>
      </c>
      <c r="AS161" s="89">
        <f t="shared" ca="1" si="35"/>
        <v>0.59277108433734937</v>
      </c>
      <c r="AT161" s="89">
        <f t="shared" ca="1" si="36"/>
        <v>7.1132530120481915E-2</v>
      </c>
      <c r="AU161" s="89">
        <f t="shared" ca="1" si="37"/>
        <v>1.4226506024096384E-2</v>
      </c>
      <c r="AV161" s="20" t="str">
        <f t="shared" si="38"/>
        <v xml:space="preserve">LOGROS
LÍMITES
OBSERVACIÓN
ACCIONES DE FORTALECIMIENTO
</v>
      </c>
      <c r="AW161" s="139"/>
      <c r="CG161" s="140"/>
    </row>
    <row r="162" spans="1:85" s="135" customFormat="1" ht="67.5" hidden="1" customHeight="1">
      <c r="A162" s="20">
        <f>IF(FORMULACIÓN!A162="","",FORMULACIÓN!A162)</f>
        <v>153</v>
      </c>
      <c r="B162" s="20">
        <f>IF(FORMULACIÓN!B162="","",FORMULACIÓN!B162)</f>
        <v>2026</v>
      </c>
      <c r="C162" s="20" t="str">
        <f>IF(FORMULACIÓN!C162="","",FORMULACIÓN!C162)</f>
        <v xml:space="preserve">L5 - Modernización de la Gestión Administrativa </v>
      </c>
      <c r="D162" s="20" t="str">
        <f>IF(FORMULACIÓN!D162="","",FORMULACIÓN!D162)</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62" s="20" t="str">
        <f>IF(FORMULACIÓN!E162="","",FORMULACIÓN!E162)</f>
        <v>9. Fortalecer la administración y ejecución de los planes, programas y proyectos propendiendo por el desarrollo de las actividades misionales fundamentada en principios de eficiencia, transparencia, equidad y calidad de servicio.</v>
      </c>
      <c r="F162" s="20" t="str">
        <f>IF(FORMULACIÓN!F162="","",FORMULACIÓN!F162)</f>
        <v>M1 - Fortalecimiento institucional</v>
      </c>
      <c r="G162" s="20" t="str">
        <f>IF(FORMULACIÓN!G162="","",FORMULACIÓN!G162)</f>
        <v>Ser una institución consciente y proactiva hacia el aporte de los ODS</v>
      </c>
      <c r="H162" s="20" t="str">
        <f>IF(FORMULACIÓN!H162="","",FORMULACIÓN!H162)</f>
        <v xml:space="preserve">P3 - Planeación estratégica y fortalecimiento de los sistemas de gestión. </v>
      </c>
      <c r="I162" s="88">
        <f>IF(FORMULACIÓN!I162="","",FORMULACIÓN!I162)</f>
        <v>0.12</v>
      </c>
      <c r="J162" s="20" t="str">
        <f>IF(FORMULACIÓN!J162="","",FORMULACIÓN!J162)</f>
        <v>Articular las distintas actividades instituciones misionales, con los ODS</v>
      </c>
      <c r="K162" s="88">
        <f>IF(FORMULACIÓN!K162="","",FORMULACIÓN!K162)</f>
        <v>0.4</v>
      </c>
      <c r="L162" s="88" t="str">
        <f>IF(FORMULACIÓN!L162="","",FORMULACIÓN!L162)</f>
        <v>Jefe de Oficina de Planeación</v>
      </c>
      <c r="M162" s="210" t="str">
        <f>FORMULACIÓN!M162</f>
        <v>PDI</v>
      </c>
      <c r="N162" s="20" t="str">
        <f>IF(FORMULACIÓN!O162="","",FORMULACIÓN!O162)</f>
        <v>Articulación de las actividades misionales con los ODS</v>
      </c>
      <c r="O162" s="20" t="str">
        <f>IF(FORMULACIÓN!P162="","",FORMULACIÓN!P162)</f>
        <v>Aporte porcentual por ODS según las iniciativas desarrolladas desde cada proceso misional</v>
      </c>
      <c r="P162" s="20" t="str">
        <f>IF(FORMULACIÓN!Q162="","",FORMULACIÓN!Q162)</f>
        <v>Anual</v>
      </c>
      <c r="Q162" s="20" t="str">
        <f>IF(FORMULACIÓN!R162="","",FORMULACIÓN!R162)</f>
        <v>Porcentaje</v>
      </c>
      <c r="R162" s="20" t="str">
        <f>IF(FORMULACIÓN!S162="","",FORMULACIÓN!S162)</f>
        <v/>
      </c>
      <c r="S162" s="20" t="str">
        <f>IF(FORMULACIÓN!T162="","",FORMULACIÓN!T162)</f>
        <v>Último valor reportado</v>
      </c>
      <c r="T162" s="179" t="str">
        <f ca="1">FORMULACIÓN!Y162</f>
        <v>70,00%</v>
      </c>
      <c r="U162" s="88">
        <f>IF(FORMULACIÓN!U162="","",FORMULACIÓN!U162)</f>
        <v>0.9</v>
      </c>
      <c r="V162" s="126">
        <v>0</v>
      </c>
      <c r="W162" s="21"/>
      <c r="X162" s="21">
        <f ca="1">IFERROR(IF($S162=Lists!$S$2,SUM(SEGUIMIENTO!U162:W162),IF(SEGUIMIENTO!$S162=Lists!$S$3,SUM(SEGUIMIENTO!V162:W162),IF(SEGUIMIENTO!$S162=Lists!$S$4,AVERAGE(SEGUIMIENTO!V162:W162),IF(SEGUIMIENTO!$S162=Lists!$S$5,OFFSET(U162,0,COUNTA(V162:W162)),IF(SEGUIMIENTO!$S162=Lists!$S$6,COUNTIF(V162:W162,"&lt;"&amp;FORMULACIÓN!Y162)/COUNT(SEGUIMIENTO!V162:W162),""))))),"")</f>
        <v>0</v>
      </c>
      <c r="Y162" s="176" t="str">
        <f ca="1">IF($Q162=Lists!$R$3,TEXT(SEGUIMIENTO!X162,"00,00%"),IF(SEGUIMIENTO!X162=0,0,TEXT(SEGUIMIENTO!X162,"##.###")))</f>
        <v>00,00%</v>
      </c>
      <c r="Z162" s="179" t="str">
        <f>IF(FORMULACIÓN!N162="X",VLOOKUP(A162,Lists!$C$100:$D$1099,2,FALSE),"")</f>
        <v/>
      </c>
      <c r="AA162" s="181">
        <f>IF(FORMULACIÓN!N162="X",IF(VALUE(VLOOKUP(A162,Lists!$C$100:$D$1099,2,FALSE))&gt;=SEGUIMIENTO!X162,1,0),2)</f>
        <v>2</v>
      </c>
      <c r="AB162" s="150">
        <f>IFERROR(VALUE(LEFT(#REF!,1)),0)</f>
        <v>0</v>
      </c>
      <c r="AC162" s="149" t="s">
        <v>1402</v>
      </c>
      <c r="AD162" s="129"/>
      <c r="AE162" s="129"/>
      <c r="AF162" s="129"/>
      <c r="AG162"/>
      <c r="AH162" s="139"/>
      <c r="AI162" s="255" t="str">
        <f t="shared" si="33"/>
        <v>Jefe de Oficina de Planeación</v>
      </c>
      <c r="AJ162" s="139" t="str">
        <f t="shared" si="27"/>
        <v>9. Fortalecer la administración y ejecución de los planes, programas y proyectos propendiendo por el desarrollo de las actividades misionales fundamentada en principios de eficiencia, transparencia, equidad y calidad de servicio.</v>
      </c>
      <c r="AK162" s="139">
        <f t="shared" ca="1" si="34"/>
        <v>0</v>
      </c>
      <c r="AL162" s="139" t="str">
        <f t="shared" si="28"/>
        <v xml:space="preserve">L5 - Modernización de la Gestión Administrativa </v>
      </c>
      <c r="AM162" s="139" t="str">
        <f t="shared" si="29"/>
        <v>M1 - Fortalecimiento institucional</v>
      </c>
      <c r="AN162" s="20" t="str">
        <f t="shared" si="30"/>
        <v xml:space="preserve">P3 - Planeación estratégica y fortalecimiento de los sistemas de gestión. </v>
      </c>
      <c r="AO162" s="20" t="str">
        <f t="shared" si="31"/>
        <v>Articulación de las actividades misionales con los ODS</v>
      </c>
      <c r="AP162" s="20" t="str">
        <f t="shared" si="32"/>
        <v>Aporte porcentual por ODS según las iniciativas desarrolladas desde cada proceso misional</v>
      </c>
      <c r="AQ162" s="88" t="str">
        <f ca="1">IF(S162=Lists!$S$6,"CUMPLIMIENTO",IF($Q162=Lists!$R$3,TEXT(Y162,"00,00%")&amp;" / "&amp;TEXT(FORMULACIÓN!Y162,"00,00%"),IF(Y162=0,0,TEXT(Y162,"##.###")&amp;" / "&amp;TEXT(FORMULACIÓN!Y162,"##.###"))))</f>
        <v>00,00% / 70,00%</v>
      </c>
      <c r="AR162" s="133">
        <f ca="1">VALUE(IFERROR(IF(S162=Lists!$S$6,SEGUIMIENTO!Y162,IF((Y162/FORMULACIÓN!Y162)&lt;&gt;0,Y162/FORMULACIÓN!Y162,0)),0))</f>
        <v>0</v>
      </c>
      <c r="AS162" s="89">
        <f t="shared" ca="1" si="35"/>
        <v>0</v>
      </c>
      <c r="AT162" s="89">
        <f t="shared" ca="1" si="36"/>
        <v>0</v>
      </c>
      <c r="AU162" s="89">
        <f t="shared" ca="1" si="37"/>
        <v>0</v>
      </c>
      <c r="AV162" s="20" t="str">
        <f t="shared" si="38"/>
        <v xml:space="preserve">LOGROS
La evaluación de la contribución institucional a los Objetivos de Desarrollo Sostenible (ODS) se encuentra centralizada en el Software de Gestión de la Calidad, garantizando la trazabilidad y estandarización de los datos.
Mecanismo de Seguimiento: El software consolida las variables operativas y estratégicas vinculadas a los ODS para calcular el impacto global de la organización.
Estado Actual: A la fecha, el reporte no registra una medición activa, debido a que la metodología definida para este indicador contempla una periodicidad de corte anual.
Es importante mencionar que se ha desarrollado un informe institucional adicional de los impactos de los ODS. 
LÍMITES
OBSERVACIÓN
ACCIONES DE FORTALECIMIENTO
</v>
      </c>
      <c r="AW162" s="139"/>
      <c r="CG162" s="140"/>
    </row>
    <row r="163" spans="1:85" s="135" customFormat="1" ht="67.5" hidden="1" customHeight="1">
      <c r="A163" s="20">
        <f>IF(FORMULACIÓN!A163="","",FORMULACIÓN!A163)</f>
        <v>154</v>
      </c>
      <c r="B163" s="20">
        <f>IF(FORMULACIÓN!B163="","",FORMULACIÓN!B163)</f>
        <v>2026</v>
      </c>
      <c r="C163" s="20" t="str">
        <f>IF(FORMULACIÓN!C163="","",FORMULACIÓN!C163)</f>
        <v xml:space="preserve">L5 - Modernización de la Gestión Administrativa </v>
      </c>
      <c r="D163" s="20" t="str">
        <f>IF(FORMULACIÓN!D163="","",FORMULACIÓN!D163)</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63" s="20" t="str">
        <f>IF(FORMULACIÓN!E163="","",FORMULACIÓN!E163)</f>
        <v>8. Fortalecer la gestión administrativa buscando eficiencia, transparencia equidad y calidad de servicio propendiendo por el desarrollo de las funciones misionales.</v>
      </c>
      <c r="F163" s="20" t="str">
        <f>IF(FORMULACIÓN!F163="","",FORMULACIÓN!F163)</f>
        <v>M1 - Fortalecimiento institucional</v>
      </c>
      <c r="G163" s="20" t="str">
        <f>IF(FORMULACIÓN!G163="","",FORMULACIÓN!G163)</f>
        <v>Sostenibilidad Ambiental Universitaria.</v>
      </c>
      <c r="H163" s="20" t="str">
        <f>IF(FORMULACIÓN!H163="","",FORMULACIÓN!H163)</f>
        <v xml:space="preserve">P4 - Fomento de sostenibilidad ambiental.  </v>
      </c>
      <c r="I163" s="88">
        <f>IF(FORMULACIÓN!I163="","",FORMULACIÓN!I163)</f>
        <v>0.12</v>
      </c>
      <c r="J163" s="20" t="str">
        <f>IF(FORMULACIÓN!J163="","",FORMULACIÓN!J163)</f>
        <v>Desarrollar estrategias que permitan la intervención de los impactos ambientales</v>
      </c>
      <c r="K163" s="88">
        <f>IF(FORMULACIÓN!K163="","",FORMULACIÓN!K163)</f>
        <v>1</v>
      </c>
      <c r="L163" s="88" t="str">
        <f>IF(FORMULACIÓN!L163="","",FORMULACIÓN!L163)</f>
        <v>Jefe de Oficina de Planeación</v>
      </c>
      <c r="M163" s="210" t="str">
        <f>FORMULACIÓN!M163</f>
        <v>PDI</v>
      </c>
      <c r="N163" s="20" t="str">
        <f>IF(FORMULACIÓN!O163="","",FORMULACIÓN!O163)</f>
        <v>Intervención de los impactos ambientales priorizados (negativos)</v>
      </c>
      <c r="O163" s="20" t="str">
        <f>IF(FORMULACIÓN!P163="","",FORMULACIÓN!P163)</f>
        <v>(N° de impactos priorizados intervenidos / total de impactos priorizados) * 100</v>
      </c>
      <c r="P163" s="20" t="str">
        <f>IF(FORMULACIÓN!Q163="","",FORMULACIÓN!Q163)</f>
        <v>Anual</v>
      </c>
      <c r="Q163" s="20" t="str">
        <f>IF(FORMULACIÓN!R163="","",FORMULACIÓN!R163)</f>
        <v>Porcentaje</v>
      </c>
      <c r="R163" s="20" t="str">
        <f>IF(FORMULACIÓN!S163="","",FORMULACIÓN!S163)</f>
        <v>Del total de los impactos priorizados (14), para la vigencia 2025 se espera por lo menos la interverncion de 8, lo cual representa un 57%</v>
      </c>
      <c r="S163" s="20" t="str">
        <f>IF(FORMULACIÓN!T163="","",FORMULACIÓN!T163)</f>
        <v>Último valor reportado</v>
      </c>
      <c r="T163" s="267" t="str">
        <f ca="1">FORMULACIÓN!Y163</f>
        <v>65,00%</v>
      </c>
      <c r="U163" s="88">
        <f>IF(FORMULACIÓN!U163="","",FORMULACIÓN!U163)</f>
        <v>0.71</v>
      </c>
      <c r="V163" s="126">
        <v>0.73</v>
      </c>
      <c r="W163" s="248"/>
      <c r="X163" s="21">
        <f ca="1">IFERROR(IF($S163=Lists!$S$2,SUM(SEGUIMIENTO!U163:W163),IF(SEGUIMIENTO!$S163=Lists!$S$3,SUM(SEGUIMIENTO!V163:W163),IF(SEGUIMIENTO!$S163=Lists!$S$4,AVERAGE(SEGUIMIENTO!V163:W163),IF(SEGUIMIENTO!$S163=Lists!$S$5,OFFSET(U163,0,COUNTA(V163:W163)),IF(SEGUIMIENTO!$S163=Lists!$S$6,COUNTIF(V163:W163,"&lt;"&amp;FORMULACIÓN!Y163)/COUNT(SEGUIMIENTO!V163:W163),""))))),"")</f>
        <v>0.73</v>
      </c>
      <c r="Y163" s="176" t="str">
        <f ca="1">IF($Q163=Lists!$R$3,TEXT(SEGUIMIENTO!X163,"00,00%"),IF(SEGUIMIENTO!X163=0,0,TEXT(SEGUIMIENTO!X163,"##.###")))</f>
        <v>73,00%</v>
      </c>
      <c r="Z163" s="179" t="str">
        <f>IF(FORMULACIÓN!N163="X",VLOOKUP(A163,Lists!$C$100:$D$1099,2,FALSE),"")</f>
        <v/>
      </c>
      <c r="AA163" s="181">
        <f>IF(FORMULACIÓN!N163="X",IF(VALUE(VLOOKUP(A163,Lists!$C$100:$D$1099,2,FALSE))&gt;=SEGUIMIENTO!X163,1,0),2)</f>
        <v>2</v>
      </c>
      <c r="AB163" s="150">
        <f>IFERROR(VALUE(LEFT(#REF!,1)),0)</f>
        <v>0</v>
      </c>
      <c r="AC163" s="149" t="s">
        <v>1667</v>
      </c>
      <c r="AD163" s="129"/>
      <c r="AE163" s="129"/>
      <c r="AF163" s="129"/>
      <c r="AG163"/>
      <c r="AH163" s="139"/>
      <c r="AI163" s="255" t="str">
        <f t="shared" si="33"/>
        <v>Jefe de Oficina de Planeación</v>
      </c>
      <c r="AJ163" s="139" t="str">
        <f t="shared" si="27"/>
        <v>8. Fortalecer la gestión administrativa buscando eficiencia, transparencia equidad y calidad de servicio propendiendo por el desarrollo de las funciones misionales.</v>
      </c>
      <c r="AK163" s="139">
        <f t="shared" ca="1" si="34"/>
        <v>1</v>
      </c>
      <c r="AL163" s="139" t="str">
        <f t="shared" si="28"/>
        <v xml:space="preserve">L5 - Modernización de la Gestión Administrativa </v>
      </c>
      <c r="AM163" s="139" t="str">
        <f t="shared" si="29"/>
        <v>M1 - Fortalecimiento institucional</v>
      </c>
      <c r="AN163" s="20" t="str">
        <f t="shared" si="30"/>
        <v xml:space="preserve">P4 - Fomento de sostenibilidad ambiental.  </v>
      </c>
      <c r="AO163" s="20" t="str">
        <f t="shared" si="31"/>
        <v>Intervención de los impactos ambientales priorizados (negativos)</v>
      </c>
      <c r="AP163" s="20" t="str">
        <f t="shared" si="32"/>
        <v>(N° de impactos priorizados intervenidos / total de impactos priorizados) * 100</v>
      </c>
      <c r="AQ163" s="88" t="str">
        <f ca="1">IF(S163=Lists!$S$6,"CUMPLIMIENTO",IF($Q163=Lists!$R$3,TEXT(Y163,"00,00%")&amp;" / "&amp;TEXT(FORMULACIÓN!Y163,"00,00%"),IF(Y163=0,0,TEXT(Y163,"##.###")&amp;" / "&amp;TEXT(FORMULACIÓN!Y163,"##.###"))))</f>
        <v>73,00% / 65,00%</v>
      </c>
      <c r="AR163" s="133">
        <f ca="1">VALUE(IFERROR(IF(S163=Lists!$S$6,SEGUIMIENTO!Y163,IF((Y163/FORMULACIÓN!Y163)&lt;&gt;0,Y163/FORMULACIÓN!Y163,0)),0))</f>
        <v>1.1230769230769231</v>
      </c>
      <c r="AS163" s="89">
        <f t="shared" ca="1" si="35"/>
        <v>1</v>
      </c>
      <c r="AT163" s="89">
        <f t="shared" ca="1" si="36"/>
        <v>0.12</v>
      </c>
      <c r="AU163" s="89">
        <f t="shared" ca="1" si="37"/>
        <v>2.4E-2</v>
      </c>
      <c r="AV163" s="20" t="str">
        <f t="shared" si="38"/>
        <v xml:space="preserve">LOGROS
Con la tabulación de los aspectos e impactos ambientales del documento "Matriz de aspectos e impactos ambientales", se caracterizaron 11 impactos negativos. Se realizó intervención de 8 impactos ambientales priorizados, dando un cumplimiento del 72,7%. Impactos intervenidos: Agotamiento de recursos naturales por consumo de agua, Contaminación al agua, Contaminación al suelo por residuos peligrosos-especiales, Afectación a la salud humana, Contaminación al suelo por generación de residuos no peligrosos, Contaminación ambiental por derrame de residuos peligrosos, Contaminación ambiental por ruta de residuos y Agotamiento de recursos naturales por consumo de energía eléctrica. Los impactos ambientales priorizados cambiaron debido a que se actualizó el DOC-GA-005 correspondiente a la MATRIZ DE IDENTIFICACIÓN DE ASPECTOS Y VALORACIÓN DE IMPACTOS AMBIENTALES.
LÍMITES
OBSERVACIÓN
ACCIONES DE FORTALECIMIENTO
</v>
      </c>
      <c r="AW163" s="139"/>
      <c r="CG163" s="140"/>
    </row>
    <row r="164" spans="1:85" s="135" customFormat="1" ht="93" hidden="1" customHeight="1">
      <c r="A164" s="20">
        <f>IF(FORMULACIÓN!A164="","",FORMULACIÓN!A164)</f>
        <v>155</v>
      </c>
      <c r="B164" s="20">
        <f>IF(FORMULACIÓN!B164="","",FORMULACIÓN!B164)</f>
        <v>2026</v>
      </c>
      <c r="C164" s="20" t="str">
        <f>IF(FORMULACIÓN!C164="","",FORMULACIÓN!C164)</f>
        <v xml:space="preserve">L5 - Modernización de la Gestión Administrativa </v>
      </c>
      <c r="D164" s="20" t="str">
        <f>IF(FORMULACIÓN!D164="","",FORMULACIÓN!D164)</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64" s="20" t="str">
        <f>IF(FORMULACIÓN!E164="","",FORMULACIÓN!E164)</f>
        <v>10. Fortalecer la comunicación interna y externa para facilitar la articulación de los procesos y de la comunidad universitaria.</v>
      </c>
      <c r="F164" s="20" t="str">
        <f>IF(FORMULACIÓN!F164="","",FORMULACIÓN!F164)</f>
        <v>M1 - Fortalecimiento institucional</v>
      </c>
      <c r="G164" s="20" t="str">
        <f>IF(FORMULACIÓN!G164="","",FORMULACIÓN!G164)</f>
        <v xml:space="preserve">Fortalecer las comunicaciones institucionales con la comunidad universitaria y la sociedad </v>
      </c>
      <c r="H164" s="20" t="str">
        <f>IF(FORMULACIÓN!H164="","",FORMULACIÓN!H164)</f>
        <v>P5 - Comunicación organizacional y logística institucional.</v>
      </c>
      <c r="I164" s="88">
        <f>IF(FORMULACIÓN!I164="","",FORMULACIÓN!I164)</f>
        <v>0.01</v>
      </c>
      <c r="J164" s="20" t="str">
        <f>IF(FORMULACIÓN!J164="","",FORMULACIÓN!J164)</f>
        <v>Formular el plan integral de comunicación institucional</v>
      </c>
      <c r="K164" s="88">
        <f>IF(FORMULACIÓN!K164="","",FORMULACIÓN!K164)</f>
        <v>1</v>
      </c>
      <c r="L164" s="88" t="str">
        <f>IF(FORMULACIÓN!L164="","",FORMULACIÓN!L164)</f>
        <v>Director de Comunicaciones</v>
      </c>
      <c r="M164" s="210" t="str">
        <f>FORMULACIÓN!M164</f>
        <v>PA</v>
      </c>
      <c r="N164" s="20" t="str">
        <f>IF(FORMULACIÓN!O164="","",FORMULACIÓN!O164)</f>
        <v>Plan integral de comunicación institucional</v>
      </c>
      <c r="O164" s="20" t="str">
        <f>IF(FORMULACIÓN!P164="","",FORMULACIÓN!P164)</f>
        <v>(N° etapas desarrolladas / N° de etapas programadas) * 100</v>
      </c>
      <c r="P164" s="20" t="str">
        <f>IF(FORMULACIÓN!Q164="","",FORMULACIÓN!Q164)</f>
        <v>Anual</v>
      </c>
      <c r="Q164" s="20" t="str">
        <f>IF(FORMULACIÓN!R164="","",FORMULACIÓN!R164)</f>
        <v>Porcentaje</v>
      </c>
      <c r="R164" s="20" t="str">
        <f>IF(FORMULACIÓN!S164="","",FORMULACIÓN!S164)</f>
        <v>Las etapas del plan integral de comunicación institucional comprende: diagnóstico, formulación de objetivos, estrategias, acciones y herramientas para su seguimiento, y aprobación vía resolución rectoral.</v>
      </c>
      <c r="S164" s="20" t="str">
        <f>IF(FORMULACIÓN!T164="","",FORMULACIÓN!T164)</f>
        <v>Último valor reportado</v>
      </c>
      <c r="T164" s="267" t="str">
        <f ca="1">FORMULACIÓN!Y164</f>
        <v>100,00%</v>
      </c>
      <c r="U164" s="88">
        <f>IF(FORMULACIÓN!U164="","",FORMULACIÓN!U164)</f>
        <v>0.8</v>
      </c>
      <c r="V164" s="126">
        <v>0.8</v>
      </c>
      <c r="W164" s="96"/>
      <c r="X164" s="21">
        <f ca="1">IFERROR(IF($S164=Lists!$S$2,SUM(SEGUIMIENTO!U164:W164),IF(SEGUIMIENTO!$S164=Lists!$S$3,SUM(SEGUIMIENTO!V164:W164),IF(SEGUIMIENTO!$S164=Lists!$S$4,AVERAGE(SEGUIMIENTO!V164:W164),IF(SEGUIMIENTO!$S164=Lists!$S$5,OFFSET(U164,0,COUNTA(V164:W164)),IF(SEGUIMIENTO!$S164=Lists!$S$6,COUNTIF(V164:W164,"&lt;"&amp;FORMULACIÓN!Y164)/COUNT(SEGUIMIENTO!V164:W164),""))))),"")</f>
        <v>0.8</v>
      </c>
      <c r="Y164" s="176" t="str">
        <f ca="1">IF($Q164=Lists!$R$3,TEXT(SEGUIMIENTO!X164,"00,00%"),IF(SEGUIMIENTO!X164=0,0,TEXT(SEGUIMIENTO!X164,"##.###")))</f>
        <v>80,00%</v>
      </c>
      <c r="Z164" s="179" t="str">
        <f>IF(FORMULACIÓN!N164="X",VLOOKUP(A164,Lists!$C$100:$D$1099,2,FALSE),"")</f>
        <v/>
      </c>
      <c r="AA164" s="181">
        <f>IF(FORMULACIÓN!N164="X",IF(VALUE(VLOOKUP(A164,Lists!$C$100:$D$1099,2,FALSE))&gt;=SEGUIMIENTO!X164,1,0),2)</f>
        <v>2</v>
      </c>
      <c r="AB164" s="150">
        <f>IFERROR(VALUE(LEFT(#REF!,1)),0)</f>
        <v>0</v>
      </c>
      <c r="AC164" s="149" t="s">
        <v>1295</v>
      </c>
      <c r="AD164" s="129" t="s">
        <v>1296</v>
      </c>
      <c r="AE164" s="129" t="s">
        <v>1297</v>
      </c>
      <c r="AF164" s="129" t="s">
        <v>1298</v>
      </c>
      <c r="AG164"/>
      <c r="AH164" s="139"/>
      <c r="AI164" s="255" t="str">
        <f t="shared" si="33"/>
        <v>Director de Comunicaciones</v>
      </c>
      <c r="AJ164" s="139" t="str">
        <f t="shared" si="27"/>
        <v>10. Fortalecer la comunicación interna y externa para facilitar la articulación de los procesos y de la comunidad universitaria.</v>
      </c>
      <c r="AK164" s="139">
        <f t="shared" ca="1" si="34"/>
        <v>1</v>
      </c>
      <c r="AL164" s="139" t="str">
        <f t="shared" si="28"/>
        <v xml:space="preserve">L5 - Modernización de la Gestión Administrativa </v>
      </c>
      <c r="AM164" s="139" t="str">
        <f t="shared" si="29"/>
        <v>M1 - Fortalecimiento institucional</v>
      </c>
      <c r="AN164" s="20" t="str">
        <f t="shared" si="30"/>
        <v>P5 - Comunicación organizacional y logística institucional.</v>
      </c>
      <c r="AO164" s="20" t="str">
        <f t="shared" si="31"/>
        <v>Plan integral de comunicación institucional</v>
      </c>
      <c r="AP164" s="20" t="str">
        <f t="shared" si="32"/>
        <v>(N° etapas desarrolladas / N° de etapas programadas) * 100</v>
      </c>
      <c r="AQ164" s="88" t="str">
        <f ca="1">IF(S164=Lists!$S$6,"CUMPLIMIENTO",IF($Q164=Lists!$R$3,TEXT(Y164,"00,00%")&amp;" / "&amp;TEXT(FORMULACIÓN!Y164,"00,00%"),IF(Y164=0,0,TEXT(Y164,"##.###")&amp;" / "&amp;TEXT(FORMULACIÓN!Y164,"##.###"))))</f>
        <v>80,00% / 100,00%</v>
      </c>
      <c r="AR164" s="133">
        <f ca="1">VALUE(IFERROR(IF(S164=Lists!$S$6,SEGUIMIENTO!Y164,IF((Y164/FORMULACIÓN!Y164)&lt;&gt;0,Y164/FORMULACIÓN!Y164,0)),0))</f>
        <v>0.8</v>
      </c>
      <c r="AS164" s="89">
        <f t="shared" ca="1" si="35"/>
        <v>0.8</v>
      </c>
      <c r="AT164" s="89">
        <f t="shared" ca="1" si="36"/>
        <v>8.0000000000000002E-3</v>
      </c>
      <c r="AU164" s="89">
        <f t="shared" ca="1" si="37"/>
        <v>1.6000000000000001E-3</v>
      </c>
      <c r="AV164" s="20" t="str">
        <f t="shared" si="38"/>
        <v>LOGROS
Se consolidó y finalizó la estructuración del borrador revisado de la propuesta documental, habiéndose cumplido con las etapas de diagnóstico, mesas de trabajo y revisión técnica por parte del equipo responsable.
LÍMITES
La oficialización y adopción final del documento quedó supeditada a la posesión y visto bueno del nuevo jefe de la dependencia para la firma del acto correspondiente.
OBSERVACIÓN
Se cuenta con el borrador revisado al 100%. La expedición del documento formal se proyecta para el inicio del Semestre 2, una vez se complete el proceso de empalme con la nueva jefatura.
ACCIONES DE FORTALECIMIENTO
1. Incluir en el informe de empalme la entrega del borrador revisado para su rápida validación.
2. Agilizar la firma y formalización del documento una vez la nueva jefatura asuma sus funciones.</v>
      </c>
      <c r="AW164" s="139"/>
      <c r="CG164" s="140"/>
    </row>
    <row r="165" spans="1:85" s="135" customFormat="1" ht="67.5" hidden="1" customHeight="1">
      <c r="A165" s="20">
        <f>IF(FORMULACIÓN!A165="","",FORMULACIÓN!A165)</f>
        <v>156</v>
      </c>
      <c r="B165" s="20">
        <f>IF(FORMULACIÓN!B165="","",FORMULACIÓN!B165)</f>
        <v>2026</v>
      </c>
      <c r="C165" s="20" t="str">
        <f>IF(FORMULACIÓN!C165="","",FORMULACIÓN!C165)</f>
        <v xml:space="preserve">L5 - Modernización de la Gestión Administrativa </v>
      </c>
      <c r="D165" s="20" t="str">
        <f>IF(FORMULACIÓN!D165="","",FORMULACIÓN!D165)</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65" s="20" t="str">
        <f>IF(FORMULACIÓN!E165="","",FORMULACIÓN!E165)</f>
        <v xml:space="preserve">5. Mejorar la gestión de los recursos para garantizar la sostenibilidad financiera mediante el incremento de los ingresos por autogestión y búsqueda de fuentes alternativas de financiación. </v>
      </c>
      <c r="F165" s="20" t="str">
        <f>IF(FORMULACIÓN!F165="","",FORMULACIÓN!F165)</f>
        <v>M1 - Fortalecimiento institucional</v>
      </c>
      <c r="G165" s="20" t="str">
        <f>IF(FORMULACIÓN!G165="","",FORMULACIÓN!G165)</f>
        <v>Alcanzar la participación de la Universidad en un mínimo de 100 convocatorias académicas</v>
      </c>
      <c r="H165" s="20" t="str">
        <f>IF(FORMULACIÓN!H165="","",FORMULACIÓN!H165)</f>
        <v>P6 - Cooperación internacional y relacionamiento estratégico.</v>
      </c>
      <c r="I165" s="88">
        <f>IF(FORMULACIÓN!I165="","",FORMULACIÓN!I165)</f>
        <v>0.09</v>
      </c>
      <c r="J165" s="20" t="str">
        <f>IF(FORMULACIÓN!J165="","",FORMULACIÓN!J165)</f>
        <v>Fomentar la participación a convocatorias académicas de carácter nacional e internacional</v>
      </c>
      <c r="K165" s="88">
        <f>IF(FORMULACIÓN!K165="","",FORMULACIÓN!K165)</f>
        <v>0.34</v>
      </c>
      <c r="L165" s="88" t="str">
        <f>IF(FORMULACIÓN!L165="","",FORMULACIÓN!L165)</f>
        <v>Jefe de Oficina de Relaciones Interinstitucionales e Internacionales</v>
      </c>
      <c r="M165" s="210" t="str">
        <f>FORMULACIÓN!M165</f>
        <v>PDI</v>
      </c>
      <c r="N165" s="20" t="str">
        <f>IF(FORMULACIÓN!O165="","",FORMULACIÓN!O165)</f>
        <v>Participación en convocatorias académicas nacionales e internacionales</v>
      </c>
      <c r="O165" s="20" t="str">
        <f>IF(FORMULACIÓN!P165="","",FORMULACIÓN!P165)</f>
        <v>N° de postulaciones a convocatorias académicas nacionales e internacionales</v>
      </c>
      <c r="P165" s="20" t="str">
        <f>IF(FORMULACIÓN!Q165="","",FORMULACIÓN!Q165)</f>
        <v>Anual</v>
      </c>
      <c r="Q165" s="20" t="str">
        <f>IF(FORMULACIÓN!R165="","",FORMULACIÓN!R165)</f>
        <v>Unidad</v>
      </c>
      <c r="R165" s="20" t="str">
        <f>IF(FORMULACIÓN!S165="","",FORMULACIÓN!S165)</f>
        <v/>
      </c>
      <c r="S165" s="20" t="str">
        <f>IF(FORMULACIÓN!T165="","",FORMULACIÓN!T165)</f>
        <v>Nuevo gestionado durante la vigencia</v>
      </c>
      <c r="T165" s="324" t="str">
        <f ca="1">FORMULACIÓN!Y165</f>
        <v>10</v>
      </c>
      <c r="U165" s="279">
        <f>IF(FORMULACIÓN!U165="","",FORMULACIÓN!U165)</f>
        <v>16</v>
      </c>
      <c r="V165" s="21">
        <v>36</v>
      </c>
      <c r="W165" s="96"/>
      <c r="X165" s="21">
        <f ca="1">IFERROR(IF($S165=Lists!$S$2,SUM(SEGUIMIENTO!U165:W165),IF(SEGUIMIENTO!$S165=Lists!$S$3,SUM(SEGUIMIENTO!V165:W165),IF(SEGUIMIENTO!$S165=Lists!$S$4,AVERAGE(SEGUIMIENTO!V165:W165),IF(SEGUIMIENTO!$S165=Lists!$S$5,OFFSET(U165,0,COUNTA(V165:W165)),IF(SEGUIMIENTO!$S165=Lists!$S$6,COUNTIF(V165:W165,"&lt;"&amp;FORMULACIÓN!Y165)/COUNT(SEGUIMIENTO!V165:W165),""))))),"")</f>
        <v>36</v>
      </c>
      <c r="Y165" s="176" t="str">
        <f ca="1">IF($Q165=Lists!$R$3,TEXT(SEGUIMIENTO!X165,"00,00%"),IF(SEGUIMIENTO!X165=0,0,TEXT(SEGUIMIENTO!X165,"##.###")))</f>
        <v>36</v>
      </c>
      <c r="Z165" s="179" t="str">
        <f>IF(FORMULACIÓN!N165="X",VLOOKUP(A165,Lists!$C$100:$D$1099,2,FALSE),"")</f>
        <v/>
      </c>
      <c r="AA165" s="181">
        <f>IF(FORMULACIÓN!N165="X",IF(VALUE(VLOOKUP(A165,Lists!$C$100:$D$1099,2,FALSE))&gt;=SEGUIMIENTO!X165,1,0),2)</f>
        <v>2</v>
      </c>
      <c r="AB165" s="150">
        <f>IFERROR(VALUE(LEFT(#REF!,1)),0)</f>
        <v>0</v>
      </c>
      <c r="AC165" s="149" t="s">
        <v>1606</v>
      </c>
      <c r="AD165" s="129"/>
      <c r="AE165" s="129"/>
      <c r="AF165" s="129"/>
      <c r="AG165"/>
      <c r="AH165" s="139"/>
      <c r="AI165" s="255" t="str">
        <f t="shared" si="33"/>
        <v>Jefe de Oficina de Relaciones Interinstitucionales e Internacionales</v>
      </c>
      <c r="AJ165" s="139" t="str">
        <f t="shared" si="27"/>
        <v xml:space="preserve">5. Mejorar la gestión de los recursos para garantizar la sostenibilidad financiera mediante el incremento de los ingresos por autogestión y búsqueda de fuentes alternativas de financiación. </v>
      </c>
      <c r="AK165" s="139">
        <f t="shared" ca="1" si="34"/>
        <v>1</v>
      </c>
      <c r="AL165" s="139" t="str">
        <f t="shared" si="28"/>
        <v xml:space="preserve">L5 - Modernización de la Gestión Administrativa </v>
      </c>
      <c r="AM165" s="139" t="str">
        <f t="shared" si="29"/>
        <v>M1 - Fortalecimiento institucional</v>
      </c>
      <c r="AN165" s="20" t="str">
        <f t="shared" si="30"/>
        <v>P6 - Cooperación internacional y relacionamiento estratégico.</v>
      </c>
      <c r="AO165" s="20" t="str">
        <f t="shared" si="31"/>
        <v>Participación en convocatorias académicas nacionales e internacionales</v>
      </c>
      <c r="AP165" s="20" t="str">
        <f t="shared" si="32"/>
        <v>N° de postulaciones a convocatorias académicas nacionales e internacionales</v>
      </c>
      <c r="AQ165" s="88" t="str">
        <f ca="1">IF(S165=Lists!$S$6,"CUMPLIMIENTO",IF($Q165=Lists!$R$3,TEXT(Y165,"00,00%")&amp;" / "&amp;TEXT(FORMULACIÓN!Y165,"00,00%"),IF(Y165=0,0,TEXT(Y165,"##.###")&amp;" / "&amp;TEXT(FORMULACIÓN!Y165,"##.###"))))</f>
        <v>36 / 10</v>
      </c>
      <c r="AR165" s="133">
        <f ca="1">VALUE(IFERROR(IF(S165=Lists!$S$6,SEGUIMIENTO!Y165,IF((Y165/FORMULACIÓN!Y165)&lt;&gt;0,Y165/FORMULACIÓN!Y165,0)),0))</f>
        <v>3.6</v>
      </c>
      <c r="AS165" s="89">
        <f t="shared" ca="1" si="35"/>
        <v>0.34</v>
      </c>
      <c r="AT165" s="89">
        <f t="shared" ca="1" si="36"/>
        <v>3.0600000000000002E-2</v>
      </c>
      <c r="AU165" s="89">
        <f t="shared" ca="1" si="37"/>
        <v>6.1200000000000004E-3</v>
      </c>
      <c r="AV165" s="20" t="str">
        <f t="shared" si="38"/>
        <v xml:space="preserve">LOGROS
25 postulaciones al comité 2 del programa Expertos de Icetex
-2 postulaciones al comité 3 del programa Expertos de Icetex
-3 postulaciones a proyectos en el marco de Partners of America.
-4 postulaciones de docentes de planta a la Convocatoria Estancias posdoctorales Fundación Carolina- Universidad del Atlántico.
-1 postulación a proyectos de ICETEX
-1 postulación a Subvenciones de ICETEX
LÍMITES
OBSERVACIÓN
ACCIONES DE FORTALECIMIENTO
</v>
      </c>
      <c r="AW165" s="139"/>
      <c r="CG165" s="140"/>
    </row>
    <row r="166" spans="1:85" s="135" customFormat="1" ht="67.5" hidden="1" customHeight="1">
      <c r="A166" s="20">
        <f>IF(FORMULACIÓN!A166="","",FORMULACIÓN!A166)</f>
        <v>157</v>
      </c>
      <c r="B166" s="20">
        <f>IF(FORMULACIÓN!B166="","",FORMULACIÓN!B166)</f>
        <v>2026</v>
      </c>
      <c r="C166" s="20" t="str">
        <f>IF(FORMULACIÓN!C166="","",FORMULACIÓN!C166)</f>
        <v xml:space="preserve">L5 - Modernización de la Gestión Administrativa </v>
      </c>
      <c r="D166" s="20" t="str">
        <f>IF(FORMULACIÓN!D166="","",FORMULACIÓN!D166)</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66" s="20" t="str">
        <f>IF(FORMULACIÓN!E166="","",FORMULACIÓN!E166)</f>
        <v xml:space="preserve">5. Mejorar la gestión de los recursos para garantizar la sostenibilidad financiera mediante el incremento de los ingresos por autogestión y búsqueda de fuentes alternativas de financiación. </v>
      </c>
      <c r="F166" s="20" t="str">
        <f>IF(FORMULACIÓN!F166="","",FORMULACIÓN!F166)</f>
        <v>M1 - Fortalecimiento institucional</v>
      </c>
      <c r="G166" s="20" t="str">
        <f>IF(FORMULACIÓN!G166="","",FORMULACIÓN!G166)</f>
        <v xml:space="preserve">Operacionalizar al menos el 50% de los convenios de cooperación académica nacional e internacional </v>
      </c>
      <c r="H166" s="20" t="str">
        <f>IF(FORMULACIÓN!H166="","",FORMULACIÓN!H166)</f>
        <v>P6 - Cooperación internacional y relacionamiento estratégico.</v>
      </c>
      <c r="I166" s="88">
        <f>IF(FORMULACIÓN!I166="","",FORMULACIÓN!I166)</f>
        <v>0.09</v>
      </c>
      <c r="J166" s="20" t="str">
        <f>IF(FORMULACIÓN!J166="","",FORMULACIÓN!J166)</f>
        <v>Gestionar la operacionalización de los convenios para alcanzar los resultados esperados</v>
      </c>
      <c r="K166" s="88">
        <f>IF(FORMULACIÓN!K166="","",FORMULACIÓN!K166)</f>
        <v>0.33</v>
      </c>
      <c r="L166" s="88" t="str">
        <f>IF(FORMULACIÓN!L166="","",FORMULACIÓN!L166)</f>
        <v>Jefe de Oficina de Relaciones Interinstitucionales e Internacionales</v>
      </c>
      <c r="M166" s="210" t="str">
        <f>FORMULACIÓN!M166</f>
        <v>PDI</v>
      </c>
      <c r="N166" s="20" t="str">
        <f>IF(FORMULACIÓN!O166="","",FORMULACIÓN!O166)</f>
        <v>Convenios interinstitucionales activos</v>
      </c>
      <c r="O166" s="20" t="str">
        <f>IF(FORMULACIÓN!P166="","",FORMULACIÓN!P166)</f>
        <v>(N° de convenios interinstitucionales activos / N° de convenios vigentes) * 100</v>
      </c>
      <c r="P166" s="20" t="str">
        <f>IF(FORMULACIÓN!Q166="","",FORMULACIÓN!Q166)</f>
        <v>Anual</v>
      </c>
      <c r="Q166" s="20" t="str">
        <f>IF(FORMULACIÓN!R166="","",FORMULACIÓN!R166)</f>
        <v>Porcentaje</v>
      </c>
      <c r="R166" s="20" t="str">
        <f>IF(FORMULACIÓN!S166="","",FORMULACIÓN!S166)</f>
        <v/>
      </c>
      <c r="S166" s="20" t="str">
        <f>IF(FORMULACIÓN!T166="","",FORMULACIÓN!T166)</f>
        <v>Último valor reportado</v>
      </c>
      <c r="T166" s="324" t="str">
        <f ca="1">FORMULACIÓN!Y166</f>
        <v>27,00%</v>
      </c>
      <c r="U166" s="88">
        <f>IF(FORMULACIÓN!U166="","",FORMULACIÓN!U166)</f>
        <v>0.28570000000000001</v>
      </c>
      <c r="V166" s="325">
        <v>0.28999999999999998</v>
      </c>
      <c r="W166" s="96"/>
      <c r="X166" s="21">
        <f ca="1">IFERROR(IF($S166=Lists!$S$2,SUM(SEGUIMIENTO!U166:W166),IF(SEGUIMIENTO!$S166=Lists!$S$3,SUM(SEGUIMIENTO!V166:W166),IF(SEGUIMIENTO!$S166=Lists!$S$4,AVERAGE(SEGUIMIENTO!V166:W166),IF(SEGUIMIENTO!$S166=Lists!$S$5,OFFSET(U166,0,COUNTA(V166:W166)),IF(SEGUIMIENTO!$S166=Lists!$S$6,COUNTIF(V166:W166,"&lt;"&amp;FORMULACIÓN!Y166)/COUNT(SEGUIMIENTO!V166:W166),""))))),"")</f>
        <v>0.28999999999999998</v>
      </c>
      <c r="Y166" s="176" t="str">
        <f ca="1">IF($Q166=Lists!$R$3,TEXT(SEGUIMIENTO!X166,"00,00%"),IF(SEGUIMIENTO!X166=0,0,TEXT(SEGUIMIENTO!X166,"##.###")))</f>
        <v>29,00%</v>
      </c>
      <c r="Z166" s="179" t="str">
        <f>IF(FORMULACIÓN!N166="X",VLOOKUP(A166,Lists!$C$100:$D$1099,2,FALSE),"")</f>
        <v/>
      </c>
      <c r="AA166" s="181">
        <f>IF(FORMULACIÓN!N166="X",IF(VALUE(VLOOKUP(A166,Lists!$C$100:$D$1099,2,FALSE))&gt;=SEGUIMIENTO!X166,1,0),2)</f>
        <v>2</v>
      </c>
      <c r="AB166" s="150">
        <f>IFERROR(VALUE(LEFT(#REF!,1)),0)</f>
        <v>0</v>
      </c>
      <c r="AC166" s="149" t="s">
        <v>1609</v>
      </c>
      <c r="AD166" s="129" t="s">
        <v>1607</v>
      </c>
      <c r="AE166" s="129"/>
      <c r="AF166" s="129"/>
      <c r="AG166"/>
      <c r="AH166" s="139"/>
      <c r="AI166" s="255" t="str">
        <f t="shared" si="33"/>
        <v>Jefe de Oficina de Relaciones Interinstitucionales e Internacionales</v>
      </c>
      <c r="AJ166" s="139" t="str">
        <f t="shared" si="27"/>
        <v xml:space="preserve">5. Mejorar la gestión de los recursos para garantizar la sostenibilidad financiera mediante el incremento de los ingresos por autogestión y búsqueda de fuentes alternativas de financiación. </v>
      </c>
      <c r="AK166" s="139">
        <f t="shared" ca="1" si="34"/>
        <v>1</v>
      </c>
      <c r="AL166" s="139" t="str">
        <f t="shared" si="28"/>
        <v xml:space="preserve">L5 - Modernización de la Gestión Administrativa </v>
      </c>
      <c r="AM166" s="139" t="str">
        <f t="shared" si="29"/>
        <v>M1 - Fortalecimiento institucional</v>
      </c>
      <c r="AN166" s="20" t="str">
        <f t="shared" si="30"/>
        <v>P6 - Cooperación internacional y relacionamiento estratégico.</v>
      </c>
      <c r="AO166" s="20" t="str">
        <f t="shared" si="31"/>
        <v>Convenios interinstitucionales activos</v>
      </c>
      <c r="AP166" s="20" t="str">
        <f t="shared" si="32"/>
        <v>(N° de convenios interinstitucionales activos / N° de convenios vigentes) * 100</v>
      </c>
      <c r="AQ166" s="88" t="str">
        <f ca="1">IF(S166=Lists!$S$6,"CUMPLIMIENTO",IF($Q166=Lists!$R$3,TEXT(Y166,"00,00%")&amp;" / "&amp;TEXT(FORMULACIÓN!Y166,"00,00%"),IF(Y166=0,0,TEXT(Y166,"##.###")&amp;" / "&amp;TEXT(FORMULACIÓN!Y166,"##.###"))))</f>
        <v>29,00% / 27,00%</v>
      </c>
      <c r="AR166" s="133">
        <f ca="1">VALUE(IFERROR(IF(S166=Lists!$S$6,SEGUIMIENTO!Y166,IF((Y166/FORMULACIÓN!Y166)&lt;&gt;0,Y166/FORMULACIÓN!Y166,0)),0))</f>
        <v>1.074074074074074</v>
      </c>
      <c r="AS166" s="89">
        <f t="shared" ca="1" si="35"/>
        <v>0.33</v>
      </c>
      <c r="AT166" s="89">
        <f t="shared" ca="1" si="36"/>
        <v>2.9700000000000001E-2</v>
      </c>
      <c r="AU166" s="89">
        <f t="shared" ca="1" si="37"/>
        <v>5.9400000000000008E-3</v>
      </c>
      <c r="AV166" s="20" t="str">
        <f t="shared" si="38"/>
        <v xml:space="preserve">LOGROS
Debido a la ley de garantías que estuvo rigiendo al país durante el primer semestre del año 2026, no se pudieron suscribir nuevos convenios, sin embargo, en este momento se encuentran en gestion más de 10 convenios. 
Al corte del seguimiento, se contaba con 207 convenios vigentes
LÍMITES
El principal limite sigue siendo la falta de reporte de las facultades y demás dependencias administrativas las ejecuciones de los convenios activos. Este semestre se reportó solo ORII.
OBSERVACIÓN
ACCIONES DE FORTALECIMIENTO
</v>
      </c>
      <c r="AW166" s="139"/>
      <c r="CG166" s="140"/>
    </row>
    <row r="167" spans="1:85" s="135" customFormat="1" ht="67.5" hidden="1" customHeight="1">
      <c r="A167" s="20">
        <f>IF(FORMULACIÓN!A167="","",FORMULACIÓN!A167)</f>
        <v>158</v>
      </c>
      <c r="B167" s="20">
        <f>IF(FORMULACIÓN!B167="","",FORMULACIÓN!B167)</f>
        <v>2026</v>
      </c>
      <c r="C167" s="20" t="str">
        <f>IF(FORMULACIÓN!C167="","",FORMULACIÓN!C167)</f>
        <v xml:space="preserve">L5 - Modernización de la Gestión Administrativa </v>
      </c>
      <c r="D167" s="20" t="str">
        <f>IF(FORMULACIÓN!D167="","",FORMULACIÓN!D167)</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67" s="20" t="str">
        <f>IF(FORMULACIÓN!E167="","",FORMULACIÓN!E167)</f>
        <v xml:space="preserve">5. Mejorar la gestión de los recursos para garantizar la sostenibilidad financiera mediante el incremento de los ingresos por autogestión y búsqueda de fuentes alternativas de financiación. </v>
      </c>
      <c r="F167" s="20" t="str">
        <f>IF(FORMULACIÓN!F167="","",FORMULACIÓN!F167)</f>
        <v>M1 - Fortalecimiento institucional</v>
      </c>
      <c r="G167" s="20" t="str">
        <f>IF(FORMULACIÓN!G167="","",FORMULACIÓN!G167)</f>
        <v>Gestionar la participación en redes internacionales de cooperación académica</v>
      </c>
      <c r="H167" s="20" t="str">
        <f>IF(FORMULACIÓN!H167="","",FORMULACIÓN!H167)</f>
        <v>P6 - Cooperación internacional y relacionamiento estratégico.</v>
      </c>
      <c r="I167" s="88">
        <f>IF(FORMULACIÓN!I167="","",FORMULACIÓN!I167)</f>
        <v>0.09</v>
      </c>
      <c r="J167" s="20" t="str">
        <f>IF(FORMULACIÓN!J167="","",FORMULACIÓN!J167)</f>
        <v>Gestionar la participación en redes internacionales de cooperación académica</v>
      </c>
      <c r="K167" s="88">
        <f>IF(FORMULACIÓN!K167="","",FORMULACIÓN!K167)</f>
        <v>0.33</v>
      </c>
      <c r="L167" s="88" t="str">
        <f>IF(FORMULACIÓN!L167="","",FORMULACIÓN!L167)</f>
        <v>Jefe de Oficina de Relaciones Interinstitucionales e Internacionales</v>
      </c>
      <c r="M167" s="210" t="str">
        <f>FORMULACIÓN!M167</f>
        <v>PA</v>
      </c>
      <c r="N167" s="20" t="str">
        <f>IF(FORMULACIÓN!O167="","",FORMULACIÓN!O167)</f>
        <v xml:space="preserve">Actividades en redes nacionales e internacionales de cooperación académica </v>
      </c>
      <c r="O167" s="20" t="str">
        <f>IF(FORMULACIÓN!P167="","",FORMULACIÓN!P167)</f>
        <v>N° de actividades por año desarrolladas por la ORII en redes nacionales e internacionales de cooperación académica</v>
      </c>
      <c r="P167" s="20" t="str">
        <f>IF(FORMULACIÓN!Q167="","",FORMULACIÓN!Q167)</f>
        <v>Anual</v>
      </c>
      <c r="Q167" s="20" t="str">
        <f>IF(FORMULACIÓN!R167="","",FORMULACIÓN!R167)</f>
        <v>Unidad</v>
      </c>
      <c r="R167" s="20" t="str">
        <f>IF(FORMULACIÓN!S167="","",FORMULACIÓN!S167)</f>
        <v/>
      </c>
      <c r="S167" s="20" t="str">
        <f>IF(FORMULACIÓN!T167="","",FORMULACIÓN!T167)</f>
        <v>Nuevo gestionado durante la vigencia</v>
      </c>
      <c r="T167" s="179" t="str">
        <f ca="1">FORMULACIÓN!Y167</f>
        <v>10</v>
      </c>
      <c r="U167" s="20">
        <f>IF(FORMULACIÓN!U167="","",FORMULACIÓN!U167)</f>
        <v>28</v>
      </c>
      <c r="V167" s="21">
        <v>9</v>
      </c>
      <c r="W167" s="21"/>
      <c r="X167" s="21">
        <f ca="1">IFERROR(IF($S167=Lists!$S$2,SUM(SEGUIMIENTO!U167:W167),IF(SEGUIMIENTO!$S167=Lists!$S$3,SUM(SEGUIMIENTO!V167:W167),IF(SEGUIMIENTO!$S167=Lists!$S$4,AVERAGE(SEGUIMIENTO!V167:W167),IF(SEGUIMIENTO!$S167=Lists!$S$5,OFFSET(U167,0,COUNTA(V167:W167)),IF(SEGUIMIENTO!$S167=Lists!$S$6,COUNTIF(V167:W167,"&lt;"&amp;FORMULACIÓN!Y167)/COUNT(SEGUIMIENTO!V167:W167),""))))),"")</f>
        <v>9</v>
      </c>
      <c r="Y167" s="176" t="str">
        <f ca="1">IF($Q167=Lists!$R$3,TEXT(SEGUIMIENTO!X167,"00,00%"),IF(SEGUIMIENTO!X167=0,0,TEXT(SEGUIMIENTO!X167,"##.###")))</f>
        <v>9</v>
      </c>
      <c r="Z167" s="179" t="str">
        <f>IF(FORMULACIÓN!N167="X",VLOOKUP(A167,Lists!$C$100:$D$1099,2,FALSE),"")</f>
        <v/>
      </c>
      <c r="AA167" s="181">
        <f>IF(FORMULACIÓN!N167="X",IF(VALUE(VLOOKUP(A167,Lists!$C$100:$D$1099,2,FALSE))&gt;=SEGUIMIENTO!X167,1,0),2)</f>
        <v>2</v>
      </c>
      <c r="AB167" s="150">
        <f>IFERROR(VALUE(LEFT(#REF!,1)),0)</f>
        <v>0</v>
      </c>
      <c r="AC167" s="149" t="s">
        <v>1608</v>
      </c>
      <c r="AD167" s="129"/>
      <c r="AE167" s="129"/>
      <c r="AF167" s="129"/>
      <c r="AG167"/>
      <c r="AH167" s="139"/>
      <c r="AI167" s="255" t="str">
        <f t="shared" si="33"/>
        <v>Jefe de Oficina de Relaciones Interinstitucionales e Internacionales</v>
      </c>
      <c r="AJ167" s="139" t="str">
        <f t="shared" si="27"/>
        <v xml:space="preserve">5. Mejorar la gestión de los recursos para garantizar la sostenibilidad financiera mediante el incremento de los ingresos por autogestión y búsqueda de fuentes alternativas de financiación. </v>
      </c>
      <c r="AK167" s="139">
        <f t="shared" ca="1" si="34"/>
        <v>1</v>
      </c>
      <c r="AL167" s="139" t="str">
        <f t="shared" si="28"/>
        <v xml:space="preserve">L5 - Modernización de la Gestión Administrativa </v>
      </c>
      <c r="AM167" s="139" t="str">
        <f t="shared" si="29"/>
        <v>M1 - Fortalecimiento institucional</v>
      </c>
      <c r="AN167" s="20" t="str">
        <f t="shared" si="30"/>
        <v>P6 - Cooperación internacional y relacionamiento estratégico.</v>
      </c>
      <c r="AO167" s="20" t="str">
        <f t="shared" si="31"/>
        <v xml:space="preserve">Actividades en redes nacionales e internacionales de cooperación académica </v>
      </c>
      <c r="AP167" s="20" t="str">
        <f t="shared" si="32"/>
        <v>N° de actividades por año desarrolladas por la ORII en redes nacionales e internacionales de cooperación académica</v>
      </c>
      <c r="AQ167" s="88" t="str">
        <f ca="1">IF(S167=Lists!$S$6,"CUMPLIMIENTO",IF($Q167=Lists!$R$3,TEXT(Y167,"00,00%")&amp;" / "&amp;TEXT(FORMULACIÓN!Y167,"00,00%"),IF(Y167=0,0,TEXT(Y167,"##.###")&amp;" / "&amp;TEXT(FORMULACIÓN!Y167,"##.###"))))</f>
        <v>9 / 10</v>
      </c>
      <c r="AR167" s="133">
        <f ca="1">VALUE(IFERROR(IF(S167=Lists!$S$6,SEGUIMIENTO!Y167,IF((Y167/FORMULACIÓN!Y167)&lt;&gt;0,Y167/FORMULACIÓN!Y167,0)),0))</f>
        <v>0.9</v>
      </c>
      <c r="AS167" s="89">
        <f t="shared" ca="1" si="35"/>
        <v>0.29700000000000004</v>
      </c>
      <c r="AT167" s="89">
        <f t="shared" ca="1" si="36"/>
        <v>2.6730000000000004E-2</v>
      </c>
      <c r="AU167" s="89">
        <f t="shared" ca="1" si="37"/>
        <v>5.3460000000000009E-3</v>
      </c>
      <c r="AV167" s="20" t="str">
        <f t="shared" si="38"/>
        <v xml:space="preserve">LOGROS
Red DELFIN se realizó una convocatoria para que los estudiantes realicen una estancia investigativa.
Con la RCI se participaron en tres eventos XI JIES, Webinar Innovar la práctica docente desde la Internacionalización Curricular, Socialización de Convocatoria CYTED 2026.
NAFSA se participó en dos eventos del Foro Colombia y Global by Design
ASCUN se participó en el Taller de Eramus + Capacity Building in Higher Education.
Red Universitaria Iberoamericana de Territorio y Movilidad (RUITEM) se participó en el Encuentro Internacional de Cooperación Académica para la creación del Observatorio Iberoamericano de Ambiente, Sostenibilidad y Desarrollo Local.
RedCOLSI - I Encuentro Internacional de Semilleros de Investigación (EISI) México RedCOLSI 2026
LÍMITES
OBSERVACIÓN
ACCIONES DE FORTALECIMIENTO
</v>
      </c>
      <c r="AW167" s="139"/>
      <c r="CG167" s="140"/>
    </row>
    <row r="168" spans="1:85" s="135" customFormat="1" ht="288" hidden="1" customHeight="1">
      <c r="A168" s="20">
        <f>IF(FORMULACIÓN!A168="","",FORMULACIÓN!A168)</f>
        <v>159</v>
      </c>
      <c r="B168" s="20">
        <f>IF(FORMULACIÓN!B168="","",FORMULACIÓN!B168)</f>
        <v>2026</v>
      </c>
      <c r="C168" s="20" t="str">
        <f>IF(FORMULACIÓN!C168="","",FORMULACIÓN!C168)</f>
        <v xml:space="preserve">L5 - Modernización de la Gestión Administrativa </v>
      </c>
      <c r="D168" s="20" t="str">
        <f>IF(FORMULACIÓN!D168="","",FORMULACIÓN!D168)</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68" s="20" t="str">
        <f>IF(FORMULACIÓN!E168="","",FORMULACIÓN!E168)</f>
        <v>7. Lograr la pertinente evaluación del desempeño de los procesos y sus responsables, para tomar medidas que optimice la gestión, promueva el crecimiento personal y potencie el desarrollo del talento y las habilidades, facilitando el liderazgo, relacionamiento, comunicación efectiva y trabajo colaborativo, a partir de una estructura administrativa adecuada a las necesidades institucionales.</v>
      </c>
      <c r="F168" s="20" t="str">
        <f>IF(FORMULACIÓN!F168="","",FORMULACIÓN!F168)</f>
        <v>M2 - Fortalecimiento de la estructura organizativa y del talento humano.</v>
      </c>
      <c r="G168" s="20" t="str">
        <f>IF(FORMULACIÓN!G168="","",FORMULACIÓN!G168)</f>
        <v>Garantizar personal cualificado con altos niveles de satisfacción en clima organizacional y bienestar laboral.</v>
      </c>
      <c r="H168" s="20" t="str">
        <f>IF(FORMULACIÓN!H168="","",FORMULACIÓN!H168)</f>
        <v>P1 - Equidad, bienestar y desarrollo laboral</v>
      </c>
      <c r="I168" s="88">
        <f>IF(FORMULACIÓN!I168="","",FORMULACIÓN!I168)</f>
        <v>0.09</v>
      </c>
      <c r="J168" s="20" t="str">
        <f>IF(FORMULACIÓN!J168="","",FORMULACIÓN!J168)</f>
        <v>Gestionar un adecuado clima organizacional que promueva la productividad.</v>
      </c>
      <c r="K168" s="88">
        <f>IF(FORMULACIÓN!K168="","",FORMULACIÓN!K168)</f>
        <v>0.25</v>
      </c>
      <c r="L168" s="88" t="str">
        <f>IF(FORMULACIÓN!L168="","",FORMULACIÓN!L168)</f>
        <v xml:space="preserve">Jefe del Departamento de Gestión de Talento Humano </v>
      </c>
      <c r="M168" s="210" t="str">
        <f>FORMULACIÓN!M168</f>
        <v>PDI</v>
      </c>
      <c r="N168" s="20" t="str">
        <f>IF(FORMULACIÓN!O168="","",FORMULACIÓN!O168)</f>
        <v>Clima organizacional</v>
      </c>
      <c r="O168" s="20" t="str">
        <f>IF(FORMULACIÓN!P168="","",FORMULACIÓN!P168)</f>
        <v xml:space="preserve">Grado de satisfacción del clima organizacional </v>
      </c>
      <c r="P168" s="20" t="str">
        <f>IF(FORMULACIÓN!Q168="","",FORMULACIÓN!Q168)</f>
        <v>Anual</v>
      </c>
      <c r="Q168" s="20" t="str">
        <f>IF(FORMULACIÓN!R168="","",FORMULACIÓN!R168)</f>
        <v>Porcentaje</v>
      </c>
      <c r="R168" s="20" t="str">
        <f>IF(FORMULACIÓN!S168="","",FORMULACIÓN!S168)</f>
        <v>se mide cada 2 años, fue medido en el 2024</v>
      </c>
      <c r="S168" s="20" t="str">
        <f>IF(FORMULACIÓN!T168="","",FORMULACIÓN!T168)</f>
        <v>Último valor reportado</v>
      </c>
      <c r="T168" s="267" t="str">
        <f ca="1">FORMULACIÓN!Y168</f>
        <v>70,00%</v>
      </c>
      <c r="U168" s="88">
        <f>IF(FORMULACIÓN!U168="","",FORMULACIÓN!U168)</f>
        <v>0</v>
      </c>
      <c r="V168" s="126">
        <v>0.79</v>
      </c>
      <c r="W168" s="96"/>
      <c r="X168" s="21">
        <f ca="1">IFERROR(IF($S168=Lists!$S$2,SUM(SEGUIMIENTO!U168:W168),IF(SEGUIMIENTO!$S168=Lists!$S$3,SUM(SEGUIMIENTO!V168:W168),IF(SEGUIMIENTO!$S168=Lists!$S$4,AVERAGE(SEGUIMIENTO!V168:W168),IF(SEGUIMIENTO!$S168=Lists!$S$5,OFFSET(U168,0,COUNTA(V168:W168)),IF(SEGUIMIENTO!$S168=Lists!$S$6,COUNTIF(V168:W168,"&lt;"&amp;FORMULACIÓN!Y168)/COUNT(SEGUIMIENTO!V168:W168),""))))),"")</f>
        <v>0.79</v>
      </c>
      <c r="Y168" s="176" t="str">
        <f ca="1">IF($Q168=Lists!$R$3,TEXT(SEGUIMIENTO!X168,"00,00%"),IF(SEGUIMIENTO!X168=0,0,TEXT(SEGUIMIENTO!X168,"##.###")))</f>
        <v>79,00%</v>
      </c>
      <c r="Z168" s="179" t="str">
        <f>IF(FORMULACIÓN!N168="X",VLOOKUP(A168,Lists!$C$100:$D$1099,2,FALSE),"")</f>
        <v/>
      </c>
      <c r="AA168" s="181">
        <f>IF(FORMULACIÓN!N168="X",IF(VALUE(VLOOKUP(A168,Lists!$C$100:$D$1099,2,FALSE))&gt;=SEGUIMIENTO!X168,1,0),2)</f>
        <v>2</v>
      </c>
      <c r="AB168" s="150">
        <f>IFERROR(VALUE(LEFT(#REF!,1)),0)</f>
        <v>0</v>
      </c>
      <c r="AC168" s="149" t="s">
        <v>1408</v>
      </c>
      <c r="AD168" s="129" t="s">
        <v>1409</v>
      </c>
      <c r="AE168" s="129" t="s">
        <v>1410</v>
      </c>
      <c r="AF168" s="129" t="s">
        <v>1411</v>
      </c>
      <c r="AG168"/>
      <c r="AH168" s="139"/>
      <c r="AI168" s="255" t="str">
        <f t="shared" si="33"/>
        <v xml:space="preserve">Jefe del Departamento de Gestión de Talento Humano </v>
      </c>
      <c r="AJ168" s="139" t="str">
        <f t="shared" si="27"/>
        <v>7. Lograr la pertinente evaluación del desempeño de los procesos y sus responsables, para tomar medidas que optimice la gestión, promueva el crecimiento personal y potencie el desarrollo del talento y las habilidades, facilitando el liderazgo, relacionamiento, comunicación efectiva y trabajo colaborativo, a partir de una estructura administrativa adecuada a las necesidades institucionales.</v>
      </c>
      <c r="AK168" s="139">
        <f t="shared" ca="1" si="34"/>
        <v>1</v>
      </c>
      <c r="AL168" s="139" t="str">
        <f t="shared" si="28"/>
        <v xml:space="preserve">L5 - Modernización de la Gestión Administrativa </v>
      </c>
      <c r="AM168" s="139" t="str">
        <f t="shared" si="29"/>
        <v>M2 - Fortalecimiento de la estructura organizativa y del talento humano.</v>
      </c>
      <c r="AN168" s="20" t="str">
        <f t="shared" si="30"/>
        <v>P1 - Equidad, bienestar y desarrollo laboral</v>
      </c>
      <c r="AO168" s="20" t="str">
        <f t="shared" si="31"/>
        <v>Clima organizacional</v>
      </c>
      <c r="AP168" s="20" t="str">
        <f t="shared" si="32"/>
        <v xml:space="preserve">Grado de satisfacción del clima organizacional </v>
      </c>
      <c r="AQ168" s="88" t="str">
        <f ca="1">IF(S168=Lists!$S$6,"CUMPLIMIENTO",IF($Q168=Lists!$R$3,TEXT(Y168,"00,00%")&amp;" / "&amp;TEXT(FORMULACIÓN!Y168,"00,00%"),IF(Y168=0,0,TEXT(Y168,"##.###")&amp;" / "&amp;TEXT(FORMULACIÓN!Y168,"##.###"))))</f>
        <v>79,00% / 70,00%</v>
      </c>
      <c r="AR168" s="133">
        <f ca="1">VALUE(IFERROR(IF(S168=Lists!$S$6,SEGUIMIENTO!Y168,IF((Y168/FORMULACIÓN!Y168)&lt;&gt;0,Y168/FORMULACIÓN!Y168,0)),0))</f>
        <v>1.1285714285714288</v>
      </c>
      <c r="AS168" s="89">
        <f t="shared" ca="1" si="35"/>
        <v>0.25</v>
      </c>
      <c r="AT168" s="89">
        <f t="shared" ca="1" si="36"/>
        <v>2.2499999999999999E-2</v>
      </c>
      <c r="AU168" s="89">
        <f t="shared" ca="1" si="37"/>
        <v>4.4999999999999997E-3</v>
      </c>
      <c r="AV168" s="20" t="str">
        <f t="shared" si="38"/>
        <v xml:space="preserve">LOGROS
La medición del clima organizacional evidencia un resultado favorable para la Universidad del Atlántico, reflejado en el alto nivel de valoración que los servidores realizan de aspectos fundamentales de la cultura institucional. Se destacan especialmente el sentido de pertenencia, el liderazgo y las comunicaciones internas, como fortalezas que contribuyen a la consolidación de un entorno laboral positivo.
Este resultado constituye un logro institucional significativo, en la medida en que refleja servidores comprometidos con la Universidad, identificados con sus valores y con una percepción positiva de las relaciones laborales y de la autonomía para el desarrollo de sus funciones. Estos factores dan cuenta de una base sólida de compromiso, confianza e identidad institucional, que favorece el cumplimiento de los objetivos y el fortalecimiento de la gestión.
En síntesis, la medición confirma como principal logro la existencia de un clima organizacional favorable, sustentado en el sentido de pertenencia, el liderazgo, las comunicaciones internas y el compromiso de los servidores con la Universidad del Atlántico.
LÍMITES
Baja participación de los funcionarios en la encuesta de clima organizacional,  en su mayoría han manifestado cruces de actividades institucionales que impidieron su participación.
OBSERVACIÓN
Si bien los resultados muestran un balance positivo, también permiten identificar oportunidades de fortalecimiento en aspectos relacionados con las condiciones de trabajo, la organización y gestión institucional, así como con los procesos de desarrollo y reconocimiento. Estos elementos constituyen prioridades para continuar avanzando en la consolidación de un entorno laboral cada vez más favorable, participativo y orientado al bienestar de los servidores.
ACCIONES DE FORTALECIMIENTO
Actividades de sensibilización y/o socialización con el apoyo del equipo de comunicaciones para impulsar la participación de los funcionarios en el diligenciamiento de las encuesta, en dichas actividades se involucrarán a los jefes de las dependencias. 
</v>
      </c>
      <c r="AW168" s="139"/>
      <c r="CG168" s="140"/>
    </row>
    <row r="169" spans="1:85" s="135" customFormat="1" ht="67.5" hidden="1" customHeight="1">
      <c r="A169" s="20">
        <f>IF(FORMULACIÓN!A169="","",FORMULACIÓN!A169)</f>
        <v>160</v>
      </c>
      <c r="B169" s="20">
        <f>IF(FORMULACIÓN!B169="","",FORMULACIÓN!B169)</f>
        <v>2026</v>
      </c>
      <c r="C169" s="20" t="str">
        <f>IF(FORMULACIÓN!C169="","",FORMULACIÓN!C169)</f>
        <v xml:space="preserve">L5 - Modernización de la Gestión Administrativa </v>
      </c>
      <c r="D169" s="20" t="str">
        <f>IF(FORMULACIÓN!D169="","",FORMULACIÓN!D169)</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69" s="20" t="str">
        <f>IF(FORMULACIÓN!E169="","",FORMULACIÓN!E169)</f>
        <v>7. Lograr la pertinente evaluación del desempeño de los procesos y sus responsables, para tomar medidas que optimice la gestión, promueva el crecimiento personal y potencie el desarrollo del talento y las habilidades, facilitando el liderazgo, relacionamiento, comunicación efectiva y trabajo colaborativo, a partir de una estructura administrativa adecuada a las necesidades institucionales.</v>
      </c>
      <c r="F169" s="20" t="str">
        <f>IF(FORMULACIÓN!F169="","",FORMULACIÓN!F169)</f>
        <v>M2 - Fortalecimiento de la estructura organizativa y del talento humano.</v>
      </c>
      <c r="G169" s="20" t="str">
        <f>IF(FORMULACIÓN!G169="","",FORMULACIÓN!G169)</f>
        <v>Garantizar personal cualificado con altos niveles de satisfacción en clima organizacional y bienestar laboral.</v>
      </c>
      <c r="H169" s="20" t="str">
        <f>IF(FORMULACIÓN!H169="","",FORMULACIÓN!H169)</f>
        <v>P1 - Equidad, bienestar y desarrollo laboral</v>
      </c>
      <c r="I169" s="88">
        <f>IF(FORMULACIÓN!I169="","",FORMULACIÓN!I169)</f>
        <v>0.09</v>
      </c>
      <c r="J169" s="20" t="str">
        <f>IF(FORMULACIÓN!J169="","",FORMULACIÓN!J169)</f>
        <v>Ejecutar el  Plan de Capacitación Institucional</v>
      </c>
      <c r="K169" s="88">
        <f>IF(FORMULACIÓN!K169="","",FORMULACIÓN!K169)</f>
        <v>0.25</v>
      </c>
      <c r="L169" s="88" t="str">
        <f>IF(FORMULACIÓN!L169="","",FORMULACIÓN!L169)</f>
        <v xml:space="preserve">Jefe del Departamento de Gestión de Talento Humano </v>
      </c>
      <c r="M169" s="210" t="str">
        <f>FORMULACIÓN!M169</f>
        <v>PA</v>
      </c>
      <c r="N169" s="20" t="str">
        <f>IF(FORMULACIÓN!O169="","",FORMULACIÓN!O169)</f>
        <v>Cobertura plan de capacitación</v>
      </c>
      <c r="O169" s="20" t="str">
        <f>IF(FORMULACIÓN!P169="","",FORMULACIÓN!P169)</f>
        <v>(N° Personas Capacitadas / N° de Personas Programadas) * 100</v>
      </c>
      <c r="P169" s="20" t="str">
        <f>IF(FORMULACIÓN!Q169="","",FORMULACIÓN!Q169)</f>
        <v>Anual</v>
      </c>
      <c r="Q169" s="20" t="str">
        <f>IF(FORMULACIÓN!R169="","",FORMULACIÓN!R169)</f>
        <v>Porcentaje</v>
      </c>
      <c r="R169" s="20" t="str">
        <f>IF(FORMULACIÓN!S169="","",FORMULACIÓN!S169)</f>
        <v/>
      </c>
      <c r="S169" s="20" t="str">
        <f>IF(FORMULACIÓN!T169="","",FORMULACIÓN!T169)</f>
        <v>Último valor reportado</v>
      </c>
      <c r="T169" s="267" t="str">
        <f ca="1">FORMULACIÓN!Y169</f>
        <v>80,00%</v>
      </c>
      <c r="U169" s="88">
        <f>IF(FORMULACIÓN!U169="","",FORMULACIÓN!U169)</f>
        <v>1</v>
      </c>
      <c r="V169" s="126">
        <v>0.25</v>
      </c>
      <c r="W169" s="96"/>
      <c r="X169" s="134">
        <f ca="1">IFERROR(IF($S169=Lists!$S$2,SUM(SEGUIMIENTO!U169:W169),IF(SEGUIMIENTO!$S169=Lists!$S$3,SUM(SEGUIMIENTO!V169:W169),IF(SEGUIMIENTO!$S169=Lists!$S$4,AVERAGE(SEGUIMIENTO!V169:W169),IF(SEGUIMIENTO!$S169=Lists!$S$5,OFFSET(U169,0,COUNTA(V169:W169)),IF(SEGUIMIENTO!$S169=Lists!$S$6,COUNTIF(V169:W169,"&lt;"&amp;FORMULACIÓN!Y169)/COUNT(SEGUIMIENTO!V169:W169),""))))),"")</f>
        <v>0.25</v>
      </c>
      <c r="Y169" s="176" t="str">
        <f ca="1">IF($Q169=Lists!$R$3,TEXT(SEGUIMIENTO!X169,"00,00%"),IF(SEGUIMIENTO!X169=0,0,TEXT(SEGUIMIENTO!X169,"##.###")))</f>
        <v>25,00%</v>
      </c>
      <c r="Z169" s="179" t="str">
        <f>IF(FORMULACIÓN!N169="X",VLOOKUP(A169,Lists!$C$100:$D$1099,2,FALSE),"")</f>
        <v/>
      </c>
      <c r="AA169" s="181">
        <f>IF(FORMULACIÓN!N169="X",IF(VALUE(VLOOKUP(A169,Lists!$C$100:$D$1099,2,FALSE))&gt;=SEGUIMIENTO!X169,1,0),2)</f>
        <v>2</v>
      </c>
      <c r="AB169" s="150">
        <f>IFERROR(VALUE(LEFT(#REF!,1)),0)</f>
        <v>0</v>
      </c>
      <c r="AC169" s="149" t="s">
        <v>1412</v>
      </c>
      <c r="AD169" s="129" t="s">
        <v>1413</v>
      </c>
      <c r="AE169" s="129"/>
      <c r="AF169" s="129"/>
      <c r="AG169"/>
      <c r="AH169" s="141"/>
      <c r="AI169" s="255" t="str">
        <f t="shared" si="33"/>
        <v xml:space="preserve">Jefe del Departamento de Gestión de Talento Humano </v>
      </c>
      <c r="AJ169" s="139" t="str">
        <f t="shared" si="27"/>
        <v>7. Lograr la pertinente evaluación del desempeño de los procesos y sus responsables, para tomar medidas que optimice la gestión, promueva el crecimiento personal y potencie el desarrollo del talento y las habilidades, facilitando el liderazgo, relacionamiento, comunicación efectiva y trabajo colaborativo, a partir de una estructura administrativa adecuada a las necesidades institucionales.</v>
      </c>
      <c r="AK169" s="139">
        <f t="shared" ca="1" si="34"/>
        <v>0</v>
      </c>
      <c r="AL169" s="139" t="str">
        <f t="shared" si="28"/>
        <v xml:space="preserve">L5 - Modernización de la Gestión Administrativa </v>
      </c>
      <c r="AM169" s="139" t="str">
        <f t="shared" si="29"/>
        <v>M2 - Fortalecimiento de la estructura organizativa y del talento humano.</v>
      </c>
      <c r="AN169" s="20" t="str">
        <f t="shared" si="30"/>
        <v>P1 - Equidad, bienestar y desarrollo laboral</v>
      </c>
      <c r="AO169" s="20" t="str">
        <f t="shared" si="31"/>
        <v>Cobertura plan de capacitación</v>
      </c>
      <c r="AP169" s="20" t="str">
        <f t="shared" si="32"/>
        <v>(N° Personas Capacitadas / N° de Personas Programadas) * 100</v>
      </c>
      <c r="AQ169" s="88" t="str">
        <f ca="1">IF(S169=Lists!$S$6,"CUMPLIMIENTO",IF($Q169=Lists!$R$3,TEXT(Y169,"00,00%")&amp;" / "&amp;TEXT(FORMULACIÓN!Y169,"00,00%"),IF(Y169=0,0,TEXT(Y169,"##.###")&amp;" / "&amp;TEXT(FORMULACIÓN!Y169,"##.###"))))</f>
        <v>25,00% / 80,00%</v>
      </c>
      <c r="AR169" s="133">
        <f ca="1">VALUE(IFERROR(IF(S169=Lists!$S$6,SEGUIMIENTO!Y169,IF((Y169/FORMULACIÓN!Y169)&lt;&gt;0,Y169/FORMULACIÓN!Y169,0)),0))</f>
        <v>0.3125</v>
      </c>
      <c r="AS169" s="89">
        <f t="shared" ca="1" si="35"/>
        <v>7.8125E-2</v>
      </c>
      <c r="AT169" s="89">
        <f t="shared" ca="1" si="36"/>
        <v>7.0312499999999993E-3</v>
      </c>
      <c r="AU169" s="89">
        <f t="shared" ca="1" si="37"/>
        <v>1.4062499999999999E-3</v>
      </c>
      <c r="AV169" s="20" t="str">
        <f t="shared" si="38"/>
        <v xml:space="preserve">LOGROS
Se logró la participación en todas las jornadas de los administrativos de los distintos niveles: (directivos, profesionales, técnicos y asistenciales) para un total de 135 participaciones.
LÍMITES
La participación más baja sigue concentrandose en el nivel directivo, quienes manifiestan que por multiplicidad de responsabilidades les fue imposible asistir a la primera capacitación.
OBSERVACIÓN
ACCIONES DE FORTALECIMIENTO
</v>
      </c>
      <c r="AW169" s="139"/>
      <c r="CG169" s="140"/>
    </row>
    <row r="170" spans="1:85" s="135" customFormat="1" ht="67.5" hidden="1" customHeight="1">
      <c r="A170" s="20">
        <f>IF(FORMULACIÓN!A170="","",FORMULACIÓN!A170)</f>
        <v>161</v>
      </c>
      <c r="B170" s="20">
        <f>IF(FORMULACIÓN!B170="","",FORMULACIÓN!B170)</f>
        <v>2026</v>
      </c>
      <c r="C170" s="20" t="str">
        <f>IF(FORMULACIÓN!C170="","",FORMULACIÓN!C170)</f>
        <v xml:space="preserve">L5 - Modernización de la Gestión Administrativa </v>
      </c>
      <c r="D170" s="20" t="str">
        <f>IF(FORMULACIÓN!D170="","",FORMULACIÓN!D170)</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70" s="20" t="str">
        <f>IF(FORMULACIÓN!E170="","",FORMULACIÓN!E170)</f>
        <v>7. Lograr la pertinente evaluación del desempeño de los procesos y sus responsables, para tomar medidas que optimice la gestión, promueva el crecimiento personal y potencie el desarrollo del talento y las habilidades, facilitando el liderazgo, relacionamiento, comunicación efectiva y trabajo colaborativo, a partir de una estructura administrativa adecuada a las necesidades institucionales.</v>
      </c>
      <c r="F170" s="20" t="str">
        <f>IF(FORMULACIÓN!F170="","",FORMULACIÓN!F170)</f>
        <v>M2 - Fortalecimiento de la estructura organizativa y del talento humano.</v>
      </c>
      <c r="G170" s="20" t="str">
        <f>IF(FORMULACIÓN!G170="","",FORMULACIÓN!G170)</f>
        <v>Garantizar personal cualificado con altos niveles de satisfacción en clima organizacional y bienestar laboral.</v>
      </c>
      <c r="H170" s="20" t="str">
        <f>IF(FORMULACIÓN!H170="","",FORMULACIÓN!H170)</f>
        <v>P1 - Equidad, bienestar y desarrollo laboral</v>
      </c>
      <c r="I170" s="88">
        <f>IF(FORMULACIÓN!I170="","",FORMULACIÓN!I170)</f>
        <v>0.09</v>
      </c>
      <c r="J170" s="20" t="str">
        <f>IF(FORMULACIÓN!J170="","",FORMULACIÓN!J170)</f>
        <v>Ejecutar el  Plan de Capacitación Institucional</v>
      </c>
      <c r="K170" s="88">
        <f>IF(FORMULACIÓN!K170="","",FORMULACIÓN!K170)</f>
        <v>0.25</v>
      </c>
      <c r="L170" s="88" t="str">
        <f>IF(FORMULACIÓN!L170="","",FORMULACIÓN!L170)</f>
        <v xml:space="preserve">Jefe del Departamento de Gestión de Talento Humano </v>
      </c>
      <c r="M170" s="210" t="str">
        <f>FORMULACIÓN!M170</f>
        <v>PA</v>
      </c>
      <c r="N170" s="20" t="str">
        <f>IF(FORMULACIÓN!O170="","",FORMULACIÓN!O170)</f>
        <v>Cumplimiento del plan de capacitación</v>
      </c>
      <c r="O170" s="20" t="str">
        <f>IF(FORMULACIÓN!P170="","",FORMULACIÓN!P170)</f>
        <v>(N° de Capacitaciones realizadas / N° de Capacitaciones Programadas) * 100</v>
      </c>
      <c r="P170" s="20" t="str">
        <f>IF(FORMULACIÓN!Q170="","",FORMULACIÓN!Q170)</f>
        <v>Anual</v>
      </c>
      <c r="Q170" s="20" t="str">
        <f>IF(FORMULACIÓN!R170="","",FORMULACIÓN!R170)</f>
        <v>Porcentaje</v>
      </c>
      <c r="R170" s="20" t="str">
        <f>IF(FORMULACIÓN!S170="","",FORMULACIÓN!S170)</f>
        <v/>
      </c>
      <c r="S170" s="20" t="str">
        <f>IF(FORMULACIÓN!T170="","",FORMULACIÓN!T170)</f>
        <v>Último valor reportado</v>
      </c>
      <c r="T170" s="179" t="str">
        <f ca="1">FORMULACIÓN!Y170</f>
        <v>85,00%</v>
      </c>
      <c r="U170" s="88">
        <f>IF(FORMULACIÓN!U170="","",FORMULACIÓN!U170)</f>
        <v>1</v>
      </c>
      <c r="V170" s="266">
        <v>0.11</v>
      </c>
      <c r="W170" s="21"/>
      <c r="X170" s="21">
        <f ca="1">IFERROR(IF($S170=Lists!$S$2,SUM(SEGUIMIENTO!U170:W170),IF(SEGUIMIENTO!$S170=Lists!$S$3,SUM(SEGUIMIENTO!V170:W170),IF(SEGUIMIENTO!$S170=Lists!$S$4,AVERAGE(SEGUIMIENTO!V170:W170),IF(SEGUIMIENTO!$S170=Lists!$S$5,OFFSET(U170,0,COUNTA(V170:W170)),IF(SEGUIMIENTO!$S170=Lists!$S$6,COUNTIF(V170:W170,"&lt;"&amp;FORMULACIÓN!Y170)/COUNT(SEGUIMIENTO!V170:W170),""))))),"")</f>
        <v>0.11</v>
      </c>
      <c r="Y170" s="176" t="str">
        <f ca="1">IF($Q170=Lists!$R$3,TEXT(SEGUIMIENTO!X170,"00,00%"),IF(SEGUIMIENTO!X170=0,0,TEXT(SEGUIMIENTO!X170,"##.###")))</f>
        <v>11,00%</v>
      </c>
      <c r="Z170" s="179" t="str">
        <f>IF(FORMULACIÓN!N170="X",VLOOKUP(A170,Lists!$C$100:$D$1099,2,FALSE),"")</f>
        <v/>
      </c>
      <c r="AA170" s="181">
        <f>IF(FORMULACIÓN!N170="X",IF(VALUE(VLOOKUP(A170,Lists!$C$100:$D$1099,2,FALSE))&gt;=SEGUIMIENTO!X170,1,0),2)</f>
        <v>2</v>
      </c>
      <c r="AB170" s="150">
        <f>IFERROR(VALUE(LEFT(#REF!,1)),0)</f>
        <v>0</v>
      </c>
      <c r="AC170" s="149" t="s">
        <v>1414</v>
      </c>
      <c r="AD170" s="129" t="s">
        <v>1415</v>
      </c>
      <c r="AE170" s="129" t="s">
        <v>1416</v>
      </c>
      <c r="AF170" s="129"/>
      <c r="AG170"/>
      <c r="AH170" s="139"/>
      <c r="AI170" s="255" t="str">
        <f t="shared" si="33"/>
        <v xml:space="preserve">Jefe del Departamento de Gestión de Talento Humano </v>
      </c>
      <c r="AJ170" s="139" t="str">
        <f t="shared" si="27"/>
        <v>7. Lograr la pertinente evaluación del desempeño de los procesos y sus responsables, para tomar medidas que optimice la gestión, promueva el crecimiento personal y potencie el desarrollo del talento y las habilidades, facilitando el liderazgo, relacionamiento, comunicación efectiva y trabajo colaborativo, a partir de una estructura administrativa adecuada a las necesidades institucionales.</v>
      </c>
      <c r="AK170" s="139">
        <f t="shared" ca="1" si="34"/>
        <v>0</v>
      </c>
      <c r="AL170" s="139" t="str">
        <f t="shared" si="28"/>
        <v xml:space="preserve">L5 - Modernización de la Gestión Administrativa </v>
      </c>
      <c r="AM170" s="139" t="str">
        <f t="shared" si="29"/>
        <v>M2 - Fortalecimiento de la estructura organizativa y del talento humano.</v>
      </c>
      <c r="AN170" s="20" t="str">
        <f t="shared" si="30"/>
        <v>P1 - Equidad, bienestar y desarrollo laboral</v>
      </c>
      <c r="AO170" s="20" t="str">
        <f t="shared" si="31"/>
        <v>Cumplimiento del plan de capacitación</v>
      </c>
      <c r="AP170" s="20" t="str">
        <f t="shared" si="32"/>
        <v>(N° de Capacitaciones realizadas / N° de Capacitaciones Programadas) * 100</v>
      </c>
      <c r="AQ170" s="88" t="str">
        <f ca="1">IF(S170=Lists!$S$6,"CUMPLIMIENTO",IF($Q170=Lists!$R$3,TEXT(Y170,"00,00%")&amp;" / "&amp;TEXT(FORMULACIÓN!Y170,"00,00%"),IF(Y170=0,0,TEXT(Y170,"##.###")&amp;" / "&amp;TEXT(FORMULACIÓN!Y170,"##.###"))))</f>
        <v>11,00% / 85,00%</v>
      </c>
      <c r="AR170" s="133">
        <f ca="1">VALUE(IFERROR(IF(S170=Lists!$S$6,SEGUIMIENTO!Y170,IF((Y170/FORMULACIÓN!Y170)&lt;&gt;0,Y170/FORMULACIÓN!Y170,0)),0))</f>
        <v>0.12941176470588237</v>
      </c>
      <c r="AS170" s="89">
        <f t="shared" ca="1" si="35"/>
        <v>3.2352941176470591E-2</v>
      </c>
      <c r="AT170" s="89">
        <f t="shared" ca="1" si="36"/>
        <v>2.9117647058823533E-3</v>
      </c>
      <c r="AU170" s="89">
        <f t="shared" ca="1" si="37"/>
        <v>5.823529411764707E-4</v>
      </c>
      <c r="AV170" s="20" t="str">
        <f t="shared" si="38"/>
        <v xml:space="preserve">LOGROS
El indicador de cumplimiento del Plan Institucional de Capacitación registra un cumplimiento del 11%, a la fecha se ha realizado 1 de las 9 capacitaciones programadas, cuyo tema fue: eficiencia radical: IA cómo superpoder del servidor publico.
LÍMITES
El bajo porcentaje en este indicador obedece principalmente a que el acto administrativo que aprueba el plan fue expedido de manera tardía, lo cual limitó el tiempo disponible para iniciar la ejecución de actividades dentro del periodo evaluado. 
OBSERVACIÓN
La resolución que aprueba el Plan Institucional de Capacitaciones es: No. 002986 del 06 de julio de 2026.
ACCIONES DE FORTALECIMIENTO
</v>
      </c>
      <c r="AW170" s="139"/>
      <c r="CG170" s="140"/>
    </row>
    <row r="171" spans="1:85" s="135" customFormat="1" ht="160.5" hidden="1" customHeight="1">
      <c r="A171" s="20">
        <f>IF(FORMULACIÓN!A171="","",FORMULACIÓN!A171)</f>
        <v>162</v>
      </c>
      <c r="B171" s="20">
        <f>IF(FORMULACIÓN!B171="","",FORMULACIÓN!B171)</f>
        <v>2026</v>
      </c>
      <c r="C171" s="20" t="str">
        <f>IF(FORMULACIÓN!C171="","",FORMULACIÓN!C171)</f>
        <v xml:space="preserve">L5 - Modernización de la Gestión Administrativa </v>
      </c>
      <c r="D171" s="20" t="str">
        <f>IF(FORMULACIÓN!D171="","",FORMULACIÓN!D171)</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71" s="20" t="str">
        <f>IF(FORMULACIÓN!E171="","",FORMULACIÓN!E171)</f>
        <v>7. Lograr la pertinente evaluación del desempeño de los procesos y sus responsables, para tomar medidas que optimice la gestión, promueva el crecimiento personal y potencie el desarrollo del talento y las habilidades, facilitando el liderazgo, relacionamiento, comunicación efectiva y trabajo colaborativo, a partir de una estructura administrativa adecuada a las necesidades institucionales.</v>
      </c>
      <c r="F171" s="20" t="str">
        <f>IF(FORMULACIÓN!F171="","",FORMULACIÓN!F171)</f>
        <v>M2 - Fortalecimiento de la estructura organizativa y del talento humano.</v>
      </c>
      <c r="G171" s="20" t="str">
        <f>IF(FORMULACIÓN!G171="","",FORMULACIÓN!G171)</f>
        <v>Garantizar personal cualificado con altos niveles de satisfacción en clima organizacional y bienestar laboral.</v>
      </c>
      <c r="H171" s="20" t="str">
        <f>IF(FORMULACIÓN!H171="","",FORMULACIÓN!H171)</f>
        <v>P1 - Equidad, bienestar y desarrollo laboral</v>
      </c>
      <c r="I171" s="88">
        <f>IF(FORMULACIÓN!I171="","",FORMULACIÓN!I171)</f>
        <v>0.09</v>
      </c>
      <c r="J171" s="20" t="str">
        <f>IF(FORMULACIÓN!J171="","",FORMULACIÓN!J171)</f>
        <v>Desarrollar las estrategias enmarcadas en el plan de bienestar laboral.</v>
      </c>
      <c r="K171" s="88">
        <f>IF(FORMULACIÓN!K171="","",FORMULACIÓN!K171)</f>
        <v>0.15</v>
      </c>
      <c r="L171" s="88" t="str">
        <f>IF(FORMULACIÓN!L171="","",FORMULACIÓN!L171)</f>
        <v xml:space="preserve">Jefe del Departamento de Gestión de Talento Humano </v>
      </c>
      <c r="M171" s="210" t="str">
        <f>FORMULACIÓN!M171</f>
        <v>PA</v>
      </c>
      <c r="N171" s="20" t="str">
        <f>IF(FORMULACIÓN!O171="","",FORMULACIÓN!O171)</f>
        <v>Cumplimiento de las actividades del plan de bienestar laboral, asignadas al Departamento de Talento Humano</v>
      </c>
      <c r="O171" s="20" t="str">
        <f>IF(FORMULACIÓN!P171="","",FORMULACIÓN!P171)</f>
        <v>(Actividades de bienestar laboral realizadas por Talento Humano / Actividades de bienestar laboral programadas por Talento Humano) * 100</v>
      </c>
      <c r="P171" s="20" t="str">
        <f>IF(FORMULACIÓN!Q171="","",FORMULACIÓN!Q171)</f>
        <v>Anual</v>
      </c>
      <c r="Q171" s="20" t="str">
        <f>IF(FORMULACIÓN!R171="","",FORMULACIÓN!R171)</f>
        <v>Porcentaje</v>
      </c>
      <c r="R171" s="20" t="str">
        <f>IF(FORMULACIÓN!S171="","",FORMULACIÓN!S171)</f>
        <v/>
      </c>
      <c r="S171" s="20" t="str">
        <f>IF(FORMULACIÓN!T171="","",FORMULACIÓN!T171)</f>
        <v>Último valor reportado</v>
      </c>
      <c r="T171" s="267" t="str">
        <f ca="1">FORMULACIÓN!Y171</f>
        <v>86,00%</v>
      </c>
      <c r="U171" s="88">
        <f>IF(FORMULACIÓN!U171="","",FORMULACIÓN!U171)</f>
        <v>0.85</v>
      </c>
      <c r="V171" s="126">
        <v>0.72</v>
      </c>
      <c r="W171" s="126"/>
      <c r="X171" s="21">
        <f ca="1">IFERROR(IF($S171=Lists!$S$2,SUM(SEGUIMIENTO!U171:W171),IF(SEGUIMIENTO!$S171=Lists!$S$3,SUM(SEGUIMIENTO!V171:W171),IF(SEGUIMIENTO!$S171=Lists!$S$4,AVERAGE(SEGUIMIENTO!V171:W171),IF(SEGUIMIENTO!$S171=Lists!$S$5,OFFSET(U171,0,COUNTA(V171:W171)),IF(SEGUIMIENTO!$S171=Lists!$S$6,COUNTIF(V171:W171,"&lt;"&amp;FORMULACIÓN!Y171)/COUNT(SEGUIMIENTO!V171:W171),""))))),"")</f>
        <v>0.72</v>
      </c>
      <c r="Y171" s="176" t="str">
        <f ca="1">IF($Q171=Lists!$R$3,TEXT(SEGUIMIENTO!X171,"00,00%"),IF(SEGUIMIENTO!X171=0,0,TEXT(SEGUIMIENTO!X171,"##.###")))</f>
        <v>72,00%</v>
      </c>
      <c r="Z171" s="179" t="str">
        <f>IF(FORMULACIÓN!N171="X",VLOOKUP(A171,Lists!$C$100:$D$1099,2,FALSE),"")</f>
        <v/>
      </c>
      <c r="AA171" s="181">
        <f>IF(FORMULACIÓN!N171="X",IF(VALUE(VLOOKUP(A171,Lists!$C$100:$D$1099,2,FALSE))&gt;=SEGUIMIENTO!X171,1,0),2)</f>
        <v>2</v>
      </c>
      <c r="AB171" s="150">
        <f>IFERROR(VALUE(LEFT(#REF!,1)),0)</f>
        <v>0</v>
      </c>
      <c r="AC171" s="149" t="s">
        <v>1417</v>
      </c>
      <c r="AD171" s="129" t="s">
        <v>1418</v>
      </c>
      <c r="AE171" s="129" t="s">
        <v>1419</v>
      </c>
      <c r="AF171" s="129" t="s">
        <v>1420</v>
      </c>
      <c r="AG171"/>
      <c r="AH171" s="139"/>
      <c r="AI171" s="255" t="str">
        <f t="shared" si="33"/>
        <v xml:space="preserve">Jefe del Departamento de Gestión de Talento Humano </v>
      </c>
      <c r="AJ171" s="139" t="str">
        <f t="shared" si="27"/>
        <v>7. Lograr la pertinente evaluación del desempeño de los procesos y sus responsables, para tomar medidas que optimice la gestión, promueva el crecimiento personal y potencie el desarrollo del talento y las habilidades, facilitando el liderazgo, relacionamiento, comunicación efectiva y trabajo colaborativo, a partir de una estructura administrativa adecuada a las necesidades institucionales.</v>
      </c>
      <c r="AK171" s="139">
        <f t="shared" ca="1" si="34"/>
        <v>1</v>
      </c>
      <c r="AL171" s="139" t="str">
        <f t="shared" si="28"/>
        <v xml:space="preserve">L5 - Modernización de la Gestión Administrativa </v>
      </c>
      <c r="AM171" s="139" t="str">
        <f t="shared" si="29"/>
        <v>M2 - Fortalecimiento de la estructura organizativa y del talento humano.</v>
      </c>
      <c r="AN171" s="20" t="str">
        <f t="shared" si="30"/>
        <v>P1 - Equidad, bienestar y desarrollo laboral</v>
      </c>
      <c r="AO171" s="20" t="str">
        <f t="shared" si="31"/>
        <v>Cumplimiento de las actividades del plan de bienestar laboral, asignadas al Departamento de Talento Humano</v>
      </c>
      <c r="AP171" s="20" t="str">
        <f t="shared" si="32"/>
        <v>(Actividades de bienestar laboral realizadas por Talento Humano / Actividades de bienestar laboral programadas por Talento Humano) * 100</v>
      </c>
      <c r="AQ171" s="88" t="str">
        <f ca="1">IF(S171=Lists!$S$6,"CUMPLIMIENTO",IF($Q171=Lists!$R$3,TEXT(Y171,"00,00%")&amp;" / "&amp;TEXT(FORMULACIÓN!Y171,"00,00%"),IF(Y171=0,0,TEXT(Y171,"##.###")&amp;" / "&amp;TEXT(FORMULACIÓN!Y171,"##.###"))))</f>
        <v>72,00% / 86,00%</v>
      </c>
      <c r="AR171" s="133">
        <f ca="1">VALUE(IFERROR(IF(S171=Lists!$S$6,SEGUIMIENTO!Y171,IF((Y171/FORMULACIÓN!Y171)&lt;&gt;0,Y171/FORMULACIÓN!Y171,0)),0))</f>
        <v>0.83720930232558133</v>
      </c>
      <c r="AS171" s="89">
        <f t="shared" ca="1" si="35"/>
        <v>0.12558139534883719</v>
      </c>
      <c r="AT171" s="89">
        <f t="shared" ca="1" si="36"/>
        <v>1.1302325581395347E-2</v>
      </c>
      <c r="AU171" s="89">
        <f t="shared" ca="1" si="37"/>
        <v>2.2604651162790694E-3</v>
      </c>
      <c r="AV171" s="20" t="str">
        <f t="shared" si="38"/>
        <v xml:space="preserve">LOGROS
En el primer semestre de 2026 se alcanzó un porcentaje de cumplimiento del PBL del 72% 13 actividades realizadas de las 18 programadas.
Se fortalecieron las estrategias de bienestar institucional mediante el desarrollo de actividades de promoción de la salud, estilos de vida saludables, recreación, integración y reconocimiento a los funcionarios; de manera especial, se llevó a cabo la Conmemoración del Día del Servidor Público, actividad que contó con una amplia participación y excelente acogida por parte de los funcionarios, consolidándose como un espacio exitoso de integración, reconocimiento y fortalecimiento del sentido de pertenencia institucional.
LÍMITES
Baja participación de los docentes en las actividades planteadas por cruces con sus actividades académicas. 
OBSERVACIÓN
Las actividades desarrolladas evidenciaron una respuesta favorable por parte de los funcionarios, reflejada en su participación y receptividad. Se recomienda dar continuidad y fortalecer este tipo de estrategias, 
ACCIONES DE FORTALECIMIENTO
Continuar fortaleciendo las estrategias de bienestar institucional y diversificar estos espacios de participación, teniendo en cuenta la respuesta positiva y acogida obtenida, con el propósito de contribuir al mejoramiento del ambiente laboral, la motivación, el desarrollo integral y el sentido de pertenencia institucional en los funcionarios. </v>
      </c>
      <c r="AW171" s="139"/>
      <c r="CG171" s="140"/>
    </row>
    <row r="172" spans="1:85" s="135" customFormat="1" ht="167.25" hidden="1" customHeight="1">
      <c r="A172" s="20">
        <f>IF(FORMULACIÓN!A172="","",FORMULACIÓN!A172)</f>
        <v>163</v>
      </c>
      <c r="B172" s="20">
        <f>IF(FORMULACIÓN!B172="","",FORMULACIÓN!B172)</f>
        <v>2026</v>
      </c>
      <c r="C172" s="20" t="str">
        <f>IF(FORMULACIÓN!C172="","",FORMULACIÓN!C172)</f>
        <v xml:space="preserve">L5 - Modernización de la Gestión Administrativa </v>
      </c>
      <c r="D172" s="20" t="str">
        <f>IF(FORMULACIÓN!D172="","",FORMULACIÓN!D172)</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72" s="20" t="str">
        <f>IF(FORMULACIÓN!E172="","",FORMULACIÓN!E172)</f>
        <v>7. Lograr la pertinente evaluación del desempeño de los procesos y sus responsables, para tomar medidas que optimice la gestión, promueva el crecimiento personal y potencie el desarrollo del talento y las habilidades, facilitando el liderazgo, relacionamiento, comunicación efectiva y trabajo colaborativo, a partir de una estructura administrativa adecuada a las necesidades institucionales.</v>
      </c>
      <c r="F172" s="20" t="str">
        <f>IF(FORMULACIÓN!F172="","",FORMULACIÓN!F172)</f>
        <v>M2 - Fortalecimiento de la estructura organizativa y del talento humano.</v>
      </c>
      <c r="G172" s="20" t="str">
        <f>IF(FORMULACIÓN!G172="","",FORMULACIÓN!G172)</f>
        <v>Garantizar personal cualificado con altos niveles de satisfacción en clima organizacional y bienestar laboral.</v>
      </c>
      <c r="H172" s="20" t="str">
        <f>IF(FORMULACIÓN!H172="","",FORMULACIÓN!H172)</f>
        <v>P1 - Equidad, bienestar y desarrollo laboral</v>
      </c>
      <c r="I172" s="88">
        <f>IF(FORMULACIÓN!I172="","",FORMULACIÓN!I172)</f>
        <v>0.09</v>
      </c>
      <c r="J172" s="20" t="str">
        <f>IF(FORMULACIÓN!J172="","",FORMULACIÓN!J172)</f>
        <v>Ejecutar las actividades asociadas al programa del SGSST</v>
      </c>
      <c r="K172" s="88">
        <f>IF(FORMULACIÓN!K172="","",FORMULACIÓN!K172)</f>
        <v>0.1</v>
      </c>
      <c r="L172" s="88" t="str">
        <f>IF(FORMULACIÓN!L172="","",FORMULACIÓN!L172)</f>
        <v xml:space="preserve">Jefe del Departamento de Gestión de Talento Humano </v>
      </c>
      <c r="M172" s="210" t="str">
        <f>FORMULACIÓN!M172</f>
        <v>PA</v>
      </c>
      <c r="N172" s="20" t="str">
        <f>IF(FORMULACIÓN!O172="","",FORMULACIÓN!O172)</f>
        <v>Porcentaje de cumplimiento del SGSST</v>
      </c>
      <c r="O172" s="20" t="str">
        <f>IF(FORMULACIÓN!P172="","",FORMULACIÓN!P172)</f>
        <v>(Actividades  realizadas del cronograma SGSST / Actividades del SGSST Programadas en cronograma) * 100</v>
      </c>
      <c r="P172" s="20" t="str">
        <f>IF(FORMULACIÓN!Q172="","",FORMULACIÓN!Q172)</f>
        <v>Anual</v>
      </c>
      <c r="Q172" s="20" t="str">
        <f>IF(FORMULACIÓN!R172="","",FORMULACIÓN!R172)</f>
        <v>Porcentaje</v>
      </c>
      <c r="R172" s="20" t="str">
        <f>IF(FORMULACIÓN!S172="","",FORMULACIÓN!S172)</f>
        <v/>
      </c>
      <c r="S172" s="20" t="str">
        <f>IF(FORMULACIÓN!T172="","",FORMULACIÓN!T172)</f>
        <v>Último valor reportado</v>
      </c>
      <c r="T172" s="179" t="str">
        <f ca="1">FORMULACIÓN!Y172</f>
        <v>86,00%</v>
      </c>
      <c r="U172" s="88">
        <f>IF(FORMULACIÓN!U172="","",FORMULACIÓN!U172)</f>
        <v>0.91</v>
      </c>
      <c r="V172" s="96">
        <v>0.81</v>
      </c>
      <c r="W172" s="21"/>
      <c r="X172" s="21">
        <f ca="1">IFERROR(IF($S172=Lists!$S$2,SUM(SEGUIMIENTO!U172:W172),IF(SEGUIMIENTO!$S172=Lists!$S$3,SUM(SEGUIMIENTO!V172:W172),IF(SEGUIMIENTO!$S172=Lists!$S$4,AVERAGE(SEGUIMIENTO!V172:W172),IF(SEGUIMIENTO!$S172=Lists!$S$5,OFFSET(U172,0,COUNTA(V172:W172)),IF(SEGUIMIENTO!$S172=Lists!$S$6,COUNTIF(V172:W172,"&lt;"&amp;FORMULACIÓN!Y172)/COUNT(SEGUIMIENTO!V172:W172),""))))),"")</f>
        <v>0.81</v>
      </c>
      <c r="Y172" s="176" t="str">
        <f ca="1">IF($Q172=Lists!$R$3,TEXT(SEGUIMIENTO!X172,"00,00%"),IF(SEGUIMIENTO!X172=0,0,TEXT(SEGUIMIENTO!X172,"##.###")))</f>
        <v>81,00%</v>
      </c>
      <c r="Z172" s="179" t="str">
        <f>IF(FORMULACIÓN!N172="X",VLOOKUP(A172,Lists!$C$100:$D$1099,2,FALSE),"")</f>
        <v/>
      </c>
      <c r="AA172" s="181">
        <f>IF(FORMULACIÓN!N172="X",IF(VALUE(VLOOKUP(A172,Lists!$C$100:$D$1099,2,FALSE))&gt;=SEGUIMIENTO!X172,1,0),2)</f>
        <v>2</v>
      </c>
      <c r="AB172" s="150">
        <f>IFERROR(VALUE(LEFT(#REF!,1)),0)</f>
        <v>0</v>
      </c>
      <c r="AC172" s="149" t="s">
        <v>1421</v>
      </c>
      <c r="AD172" s="129"/>
      <c r="AE172" s="129" t="s">
        <v>1422</v>
      </c>
      <c r="AF172" s="129" t="s">
        <v>1423</v>
      </c>
      <c r="AG172"/>
      <c r="AH172" s="139"/>
      <c r="AI172" s="255" t="str">
        <f t="shared" si="33"/>
        <v xml:space="preserve">Jefe del Departamento de Gestión de Talento Humano </v>
      </c>
      <c r="AJ172" s="139" t="str">
        <f t="shared" si="27"/>
        <v>7. Lograr la pertinente evaluación del desempeño de los procesos y sus responsables, para tomar medidas que optimice la gestión, promueva el crecimiento personal y potencie el desarrollo del talento y las habilidades, facilitando el liderazgo, relacionamiento, comunicación efectiva y trabajo colaborativo, a partir de una estructura administrativa adecuada a las necesidades institucionales.</v>
      </c>
      <c r="AK172" s="139">
        <f t="shared" ca="1" si="34"/>
        <v>1</v>
      </c>
      <c r="AL172" s="139" t="str">
        <f t="shared" si="28"/>
        <v xml:space="preserve">L5 - Modernización de la Gestión Administrativa </v>
      </c>
      <c r="AM172" s="139" t="str">
        <f t="shared" si="29"/>
        <v>M2 - Fortalecimiento de la estructura organizativa y del talento humano.</v>
      </c>
      <c r="AN172" s="20" t="str">
        <f t="shared" si="30"/>
        <v>P1 - Equidad, bienestar y desarrollo laboral</v>
      </c>
      <c r="AO172" s="20" t="str">
        <f t="shared" si="31"/>
        <v>Porcentaje de cumplimiento del SGSST</v>
      </c>
      <c r="AP172" s="20" t="str">
        <f t="shared" si="32"/>
        <v>(Actividades  realizadas del cronograma SGSST / Actividades del SGSST Programadas en cronograma) * 100</v>
      </c>
      <c r="AQ172" s="88" t="str">
        <f ca="1">IF(S172=Lists!$S$6,"CUMPLIMIENTO",IF($Q172=Lists!$R$3,TEXT(Y172,"00,00%")&amp;" / "&amp;TEXT(FORMULACIÓN!Y172,"00,00%"),IF(Y172=0,0,TEXT(Y172,"##.###")&amp;" / "&amp;TEXT(FORMULACIÓN!Y172,"##.###"))))</f>
        <v>81,00% / 86,00%</v>
      </c>
      <c r="AR172" s="133">
        <f ca="1">VALUE(IFERROR(IF(S172=Lists!$S$6,SEGUIMIENTO!Y172,IF((Y172/FORMULACIÓN!Y172)&lt;&gt;0,Y172/FORMULACIÓN!Y172,0)),0))</f>
        <v>0.94186046511627919</v>
      </c>
      <c r="AS172" s="89">
        <f t="shared" ca="1" si="35"/>
        <v>9.418604651162793E-2</v>
      </c>
      <c r="AT172" s="89">
        <f t="shared" ca="1" si="36"/>
        <v>8.4767441860465129E-3</v>
      </c>
      <c r="AU172" s="89">
        <f t="shared" ca="1" si="37"/>
        <v>1.6953488372093027E-3</v>
      </c>
      <c r="AV172" s="20" t="str">
        <f t="shared" si="38"/>
        <v xml:space="preserve">LOGROS
El equipo de trabajo de SST, realizó de manera rigurosa las actividades programadas del SGSST  para el primer semestre, entre las que se destaca la gestión y ejecución del presupuesto de SST enfocada inicialmente en la realización de exámenes medicos ocupacionales, medición de riesgo psicosocial, compra de elementos de dotación para el funcionamiento de los comités paritario de seguridad y salud en el trabajo y convivencia laboral, compra de elementos ergonomicos, y se adelantan gestiones para otros tipos de compra como el mantenimiento y compra de extintores.  
En en el eje de promoción y prevención se desarrollaron 17 actividades que impactaron un total de 259 participantes, mediante dinamicas de cuidado de la espalda, pausas activas, té para conversar de salud mental, spa mental y pausas cognitivas.  En el primer semestre del año se presentaron 11 accidentes de trabajo, los cuales fueron reportados a ARL POSITIVA y cuenta con los informes de investigación de accidentes de trabajo tal y como se encuentra determinado en la normativa legal aplicable.  En cuanto a gestión de contratistas se viene realizando inducción a contratistas de obra ocasional y permanente, verificación de cumplimiento de requisitos y capacitaciones especificas.  En temas de capacitación de emergencias se ha realizado entrenamiento en cuanto a manejo de extintores, primeros auxilios, uso de desfribiladores en casi todas las sedes.  Los programas de gestión y los sistemas de vigilancia epidemiologico cumplieron con los cronogramas de trabajo.  
LÍMITES
OBSERVACIÓN
Quedaron para el segundo semestre la reprogramación de las siguientes actividades:
  Mediciones higiénicas, inducción/reinducción al personal de planta, capacitacion a brigadas en sede  Sabanalarga, programa de ayuda mutua, simulacro Suán.
ACCIONES DE FORTALECIMIENTO
El equipo de SST enmarcado en la mejora continua, realiza actividades de seguimiento y verificación de cumplimiento de las actividades programadas.
</v>
      </c>
      <c r="AW172" s="139"/>
      <c r="CG172" s="140"/>
    </row>
    <row r="173" spans="1:85" s="135" customFormat="1" ht="67.5" hidden="1" customHeight="1">
      <c r="A173" s="20">
        <f>IF(FORMULACIÓN!A173="","",FORMULACIÓN!A173)</f>
        <v>164</v>
      </c>
      <c r="B173" s="20">
        <f>IF(FORMULACIÓN!B173="","",FORMULACIÓN!B173)</f>
        <v>2026</v>
      </c>
      <c r="C173" s="20" t="str">
        <f>IF(FORMULACIÓN!C173="","",FORMULACIÓN!C173)</f>
        <v xml:space="preserve">L5 - Modernización de la Gestión Administrativa </v>
      </c>
      <c r="D173" s="20" t="str">
        <f>IF(FORMULACIÓN!D173="","",FORMULACIÓN!D173)</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73" s="20" t="str">
        <f>IF(FORMULACIÓN!E173="","",FORMULACIÓN!E173)</f>
        <v>1. Elaborar el plan maestro de infraestructura, con proyectos innovadores acordes con el desarrollo urbanístico, la visión y la prospectiva institucional</v>
      </c>
      <c r="F173" s="20" t="str">
        <f>IF(FORMULACIÓN!F173="","",FORMULACIÓN!F173)</f>
        <v>M3 - Infraestructura y dotación adecuada</v>
      </c>
      <c r="G173" s="20" t="str">
        <f>IF(FORMULACIÓN!G173="","",FORMULACIÓN!G173)</f>
        <v xml:space="preserve">Formular el Plan maestro de infraestructura física </v>
      </c>
      <c r="H173" s="20" t="str">
        <f>IF(FORMULACIÓN!H173="","",FORMULACIÓN!H173)</f>
        <v>P1 - Diseño y adecuación de infraestructura inclusiva, sostenible y especializada en todas las sedes.</v>
      </c>
      <c r="I173" s="88">
        <f>IF(FORMULACIÓN!I173="","",FORMULACIÓN!I173)</f>
        <v>0.12</v>
      </c>
      <c r="J173" s="20" t="str">
        <f>IF(FORMULACIÓN!J173="","",FORMULACIÓN!J173)</f>
        <v xml:space="preserve">Elaborar el Plan maestro de infraestructura física proyectado a 10 años </v>
      </c>
      <c r="K173" s="88">
        <f>IF(FORMULACIÓN!K173="","",FORMULACIÓN!K173)</f>
        <v>0.33300000000000002</v>
      </c>
      <c r="L173" s="88" t="str">
        <f>IF(FORMULACIÓN!L173="","",FORMULACIÓN!L173)</f>
        <v>Jefe de Oficina de Planeación</v>
      </c>
      <c r="M173" s="210" t="str">
        <f>FORMULACIÓN!M173</f>
        <v xml:space="preserve">PDI </v>
      </c>
      <c r="N173" s="20" t="str">
        <f>IF(FORMULACIÓN!O173="","",FORMULACIÓN!O173)</f>
        <v xml:space="preserve">Plan maestro de infraestructura física </v>
      </c>
      <c r="O173" s="20" t="str">
        <f>IF(FORMULACIÓN!P173="","",FORMULACIÓN!P173)</f>
        <v xml:space="preserve">Plan maestro de infraestructura física elaborado </v>
      </c>
      <c r="P173" s="20" t="str">
        <f>IF(FORMULACIÓN!Q173="","",FORMULACIÓN!Q173)</f>
        <v>Anual</v>
      </c>
      <c r="Q173" s="20" t="str">
        <f>IF(FORMULACIÓN!R173="","",FORMULACIÓN!R173)</f>
        <v>Unidad</v>
      </c>
      <c r="R173" s="20" t="str">
        <f>IF(FORMULACIÓN!S173="","",FORMULACIÓN!S173)</f>
        <v>Guia para las invesiones en infraestrura fisica y mantenimiento a corto y largo plazo</v>
      </c>
      <c r="S173" s="20" t="str">
        <f>IF(FORMULACIÓN!T173="","",FORMULACIÓN!T173)</f>
        <v>Nuevo gestionado durante la vigencia</v>
      </c>
      <c r="T173" s="267" t="str">
        <f ca="1">FORMULACIÓN!Y173</f>
        <v>1</v>
      </c>
      <c r="U173" s="320">
        <f>IF(FORMULACIÓN!U173="","",FORMULACIÓN!U173)</f>
        <v>0</v>
      </c>
      <c r="V173" s="21">
        <v>0</v>
      </c>
      <c r="W173" s="126"/>
      <c r="X173" s="21">
        <f ca="1">IFERROR(IF($S173=Lists!$S$2,SUM(SEGUIMIENTO!U173:W173),IF(SEGUIMIENTO!$S173=Lists!$S$3,SUM(SEGUIMIENTO!V173:W173),IF(SEGUIMIENTO!$S173=Lists!$S$4,AVERAGE(SEGUIMIENTO!V173:W173),IF(SEGUIMIENTO!$S173=Lists!$S$5,OFFSET(U173,0,COUNTA(V173:W173)),IF(SEGUIMIENTO!$S173=Lists!$S$6,COUNTIF(V173:W173,"&lt;"&amp;FORMULACIÓN!Y173)/COUNT(SEGUIMIENTO!V173:W173),""))))),"")</f>
        <v>0</v>
      </c>
      <c r="Y173" s="176">
        <f ca="1">IF($Q173=Lists!$R$3,TEXT(SEGUIMIENTO!X173,"00,00%"),IF(SEGUIMIENTO!X173=0,0,TEXT(SEGUIMIENTO!X173,"##.###")))</f>
        <v>0</v>
      </c>
      <c r="Z173" s="179" t="str">
        <f>IF(FORMULACIÓN!N173="X",VLOOKUP(A173,Lists!$C$100:$D$1099,2,FALSE),"")</f>
        <v/>
      </c>
      <c r="AA173" s="181">
        <f>IF(FORMULACIÓN!N173="X",IF(VALUE(VLOOKUP(A173,Lists!$C$100:$D$1099,2,FALSE))&gt;=SEGUIMIENTO!X173,1,0),2)</f>
        <v>2</v>
      </c>
      <c r="AB173" s="150">
        <f>IFERROR(VALUE(LEFT(#REF!,1)),0)</f>
        <v>0</v>
      </c>
      <c r="AC173" s="149" t="s">
        <v>1399</v>
      </c>
      <c r="AD173" s="129"/>
      <c r="AE173" s="129"/>
      <c r="AF173" s="129"/>
      <c r="AG173"/>
      <c r="AH173" s="139"/>
      <c r="AI173" s="255" t="str">
        <f t="shared" si="33"/>
        <v>Jefe de Oficina de Planeación</v>
      </c>
      <c r="AJ173" s="139" t="str">
        <f t="shared" si="27"/>
        <v>1. Elaborar el plan maestro de infraestructura, con proyectos innovadores acordes con el desarrollo urbanístico, la visión y la prospectiva institucional</v>
      </c>
      <c r="AK173" s="139">
        <f t="shared" ca="1" si="34"/>
        <v>0</v>
      </c>
      <c r="AL173" s="139" t="str">
        <f t="shared" si="28"/>
        <v xml:space="preserve">L5 - Modernización de la Gestión Administrativa </v>
      </c>
      <c r="AM173" s="139" t="str">
        <f t="shared" si="29"/>
        <v>M3 - Infraestructura y dotación adecuada</v>
      </c>
      <c r="AN173" s="20" t="str">
        <f t="shared" si="30"/>
        <v>P1 - Diseño y adecuación de infraestructura inclusiva, sostenible y especializada en todas las sedes.</v>
      </c>
      <c r="AO173" s="20" t="str">
        <f t="shared" si="31"/>
        <v xml:space="preserve">Plan maestro de infraestructura física </v>
      </c>
      <c r="AP173" s="20" t="str">
        <f t="shared" si="32"/>
        <v xml:space="preserve">Plan maestro de infraestructura física elaborado </v>
      </c>
      <c r="AQ173" s="88">
        <f ca="1">IF(S173=Lists!$S$6,"CUMPLIMIENTO",IF($Q173=Lists!$R$3,TEXT(Y173,"00,00%")&amp;" / "&amp;TEXT(FORMULACIÓN!Y173,"00,00%"),IF(Y173=0,0,TEXT(Y173,"##.###")&amp;" / "&amp;TEXT(FORMULACIÓN!Y173,"##.###"))))</f>
        <v>0</v>
      </c>
      <c r="AR173" s="133">
        <f ca="1">VALUE(IFERROR(IF(S173=Lists!$S$6,SEGUIMIENTO!Y173,IF((Y173/FORMULACIÓN!Y173)&lt;&gt;0,Y173/FORMULACIÓN!Y173,0)),0))</f>
        <v>0</v>
      </c>
      <c r="AS173" s="89">
        <f t="shared" ca="1" si="35"/>
        <v>0</v>
      </c>
      <c r="AT173" s="89">
        <f t="shared" ca="1" si="36"/>
        <v>0</v>
      </c>
      <c r="AU173" s="89">
        <f t="shared" ca="1" si="37"/>
        <v>0</v>
      </c>
      <c r="AV173" s="20" t="str">
        <f t="shared" si="38"/>
        <v xml:space="preserve">LOGROS
A la fecha, hemos recolectado y sistematizado con éxito las necesidades de cada una de las dependencias.
El documento se encuentra actualmente en pleno proceso de formulación y estructuración técnica.
Con este insumo estratégico, aseguraremos una hoja de ruta clara para el desarrollo futuro de nuestras instalaciones.
LÍMITES
OBSERVACIÓN
ACCIONES DE FORTALECIMIENTO
</v>
      </c>
      <c r="AW173" s="139"/>
      <c r="CG173" s="140"/>
    </row>
    <row r="174" spans="1:85" s="135" customFormat="1" ht="240" hidden="1" customHeight="1">
      <c r="A174" s="20">
        <f>IF(FORMULACIÓN!A174="","",FORMULACIÓN!A174)</f>
        <v>165</v>
      </c>
      <c r="B174" s="20">
        <f>IF(FORMULACIÓN!B174="","",FORMULACIÓN!B174)</f>
        <v>2026</v>
      </c>
      <c r="C174" s="20" t="str">
        <f>IF(FORMULACIÓN!C174="","",FORMULACIÓN!C174)</f>
        <v xml:space="preserve">L5 - Modernización de la Gestión Administrativa </v>
      </c>
      <c r="D174" s="20" t="str">
        <f>IF(FORMULACIÓN!D174="","",FORMULACIÓN!D174)</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74" s="20" t="str">
        <f>IF(FORMULACIÓN!E174="","",FORMULACIÓN!E174)</f>
        <v>2. Robustecer la infraestructura física y tecnológica para soportar los procesos misionales.</v>
      </c>
      <c r="F174" s="20" t="str">
        <f>IF(FORMULACIÓN!F174="","",FORMULACIÓN!F174)</f>
        <v>M3 - Infraestructura y dotación adecuada</v>
      </c>
      <c r="G174" s="20" t="str">
        <f>IF(FORMULACIÓN!G174="","",FORMULACIÓN!G174)</f>
        <v>Garantizar accesibilidad universal en todas las sedes al menos en un 70%.</v>
      </c>
      <c r="H174" s="20" t="str">
        <f>IF(FORMULACIÓN!H174="","",FORMULACIÓN!H174)</f>
        <v>P1 - Diseño y adecuación de infraestructura inclusiva, sostenible y especializada en todas las sedes.</v>
      </c>
      <c r="I174" s="88">
        <f>IF(FORMULACIÓN!I174="","",FORMULACIÓN!I174)</f>
        <v>0.12</v>
      </c>
      <c r="J174" s="20" t="str">
        <f>IF(FORMULACIÓN!J174="","",FORMULACIÓN!J174)</f>
        <v>Diseñar proyectos y gestionar los recursos para lograr más edificaciones con accesibilidad universal</v>
      </c>
      <c r="K174" s="88">
        <f>IF(FORMULACIÓN!K174="","",FORMULACIÓN!K174)</f>
        <v>0.33300000000000002</v>
      </c>
      <c r="L174" s="88" t="str">
        <f>IF(FORMULACIÓN!L174="","",FORMULACIÓN!L174)</f>
        <v>Jefe de Oficina de Planeación</v>
      </c>
      <c r="M174" s="210" t="str">
        <f>FORMULACIÓN!M174</f>
        <v>PA</v>
      </c>
      <c r="N174" s="20" t="str">
        <f>IF(FORMULACIÓN!O174="","",FORMULACIÓN!O174)</f>
        <v>Espacios con accesibilidad universal</v>
      </c>
      <c r="O174" s="20" t="str">
        <f>IF(FORMULACIÓN!P174="","",FORMULACIÓN!P174)</f>
        <v>(N° de edificaciones con accesibilidad universal / Edificaciones existentes en todas las sedes) * 100</v>
      </c>
      <c r="P174" s="20" t="str">
        <f>IF(FORMULACIÓN!Q174="","",FORMULACIÓN!Q174)</f>
        <v>Anual</v>
      </c>
      <c r="Q174" s="20" t="str">
        <f>IF(FORMULACIÓN!R174="","",FORMULACIÓN!R174)</f>
        <v>Porcentaje</v>
      </c>
      <c r="R174" s="20" t="str">
        <f>IF(FORMULACIÓN!S174="","",FORMULACIÓN!S174)</f>
        <v>Edificaciones con accesibilidad Universal
Sede Norte
Bloque B
Bloque I
Bloque G
Bloque D
Bloque H
Planta Farmaceutica
Bloque Administrativo A
Bloque Administrativo B
Centro de Convenciones
Cafeteria
Admisiones
Servicios generales
Tienda UA
Postgrados
Egresados.
Sede Sabanalarga
Sede Suan
Sede Bellas Artes: Bloques 1, 2, 3, 4, 5 y 6
Total Edificiaciones con Accesibilidad: 23
Edificaciones Existentes
Sede Norte: Bloques: A, B, C, D, E, F, G, H, I, Celtic, Planta Farmaceutica, Bloque Administrativo A y B, Centro de convenciones, Cafeteria, Admisiones, servicios generales, tienda UA, postgrados, egresados.
Sede Centro: Bloques: A, B, C, D.
Sede Bellas Artes: Bloques: 1, 2, 3, 4, 5, 6.
Sede Sabanalarga: Bloque: A
Sede Suan: Bloque A
Sede Soledad: Bloque 4
Total de Edificaciones: 33</v>
      </c>
      <c r="S174" s="20" t="str">
        <f>IF(FORMULACIÓN!T174="","",FORMULACIÓN!T174)</f>
        <v>Último valor reportado</v>
      </c>
      <c r="T174" s="179" t="str">
        <f ca="1">FORMULACIÓN!Y174</f>
        <v>73,00%</v>
      </c>
      <c r="U174" s="88">
        <f>IF(FORMULACIÓN!U174="","",FORMULACIÓN!U174)</f>
        <v>0.7</v>
      </c>
      <c r="V174" s="126">
        <v>0.7</v>
      </c>
      <c r="W174" s="21"/>
      <c r="X174" s="21">
        <f ca="1">IFERROR(IF($S174=Lists!$S$2,SUM(SEGUIMIENTO!U174:W174),IF(SEGUIMIENTO!$S174=Lists!$S$3,SUM(SEGUIMIENTO!V174:W174),IF(SEGUIMIENTO!$S174=Lists!$S$4,AVERAGE(SEGUIMIENTO!V174:W174),IF(SEGUIMIENTO!$S174=Lists!$S$5,OFFSET(U174,0,COUNTA(V174:W174)),IF(SEGUIMIENTO!$S174=Lists!$S$6,COUNTIF(V174:W174,"&lt;"&amp;FORMULACIÓN!Y174)/COUNT(SEGUIMIENTO!V174:W174),""))))),"")</f>
        <v>0.7</v>
      </c>
      <c r="Y174" s="176" t="str">
        <f ca="1">IF($Q174=Lists!$R$3,TEXT(SEGUIMIENTO!X174,"00,00%"),IF(SEGUIMIENTO!X174=0,0,TEXT(SEGUIMIENTO!X174,"##.###")))</f>
        <v>70,00%</v>
      </c>
      <c r="Z174" s="179" t="str">
        <f>IF(FORMULACIÓN!N174="X",VLOOKUP(A174,Lists!$C$100:$D$1099,2,FALSE),"")</f>
        <v/>
      </c>
      <c r="AA174" s="181">
        <f>IF(FORMULACIÓN!N174="X",IF(VALUE(VLOOKUP(A174,Lists!$C$100:$D$1099,2,FALSE))&gt;=SEGUIMIENTO!X174,1,0),2)</f>
        <v>2</v>
      </c>
      <c r="AB174" s="150">
        <f>IFERROR(VALUE(LEFT(#REF!,1)),0)</f>
        <v>0</v>
      </c>
      <c r="AC174" s="149" t="s">
        <v>1400</v>
      </c>
      <c r="AD174" s="129"/>
      <c r="AE174" s="129"/>
      <c r="AF174" s="129"/>
      <c r="AG174"/>
      <c r="AH174" s="139"/>
      <c r="AI174" s="255" t="str">
        <f t="shared" si="33"/>
        <v>Jefe de Oficina de Planeación</v>
      </c>
      <c r="AJ174" s="139" t="str">
        <f t="shared" si="27"/>
        <v>2. Robustecer la infraestructura física y tecnológica para soportar los procesos misionales.</v>
      </c>
      <c r="AK174" s="139">
        <f t="shared" ca="1" si="34"/>
        <v>1</v>
      </c>
      <c r="AL174" s="139" t="str">
        <f t="shared" si="28"/>
        <v xml:space="preserve">L5 - Modernización de la Gestión Administrativa </v>
      </c>
      <c r="AM174" s="139" t="str">
        <f t="shared" si="29"/>
        <v>M3 - Infraestructura y dotación adecuada</v>
      </c>
      <c r="AN174" s="20" t="str">
        <f t="shared" si="30"/>
        <v>P1 - Diseño y adecuación de infraestructura inclusiva, sostenible y especializada en todas las sedes.</v>
      </c>
      <c r="AO174" s="20" t="str">
        <f t="shared" si="31"/>
        <v>Espacios con accesibilidad universal</v>
      </c>
      <c r="AP174" s="20" t="str">
        <f t="shared" si="32"/>
        <v>(N° de edificaciones con accesibilidad universal / Edificaciones existentes en todas las sedes) * 100</v>
      </c>
      <c r="AQ174" s="88" t="str">
        <f ca="1">IF(S174=Lists!$S$6,"CUMPLIMIENTO",IF($Q174=Lists!$R$3,TEXT(Y174,"00,00%")&amp;" / "&amp;TEXT(FORMULACIÓN!Y174,"00,00%"),IF(Y174=0,0,TEXT(Y174,"##.###")&amp;" / "&amp;TEXT(FORMULACIÓN!Y174,"##.###"))))</f>
        <v>70,00% / 73,00%</v>
      </c>
      <c r="AR174" s="133">
        <f ca="1">VALUE(IFERROR(IF(S174=Lists!$S$6,SEGUIMIENTO!Y174,IF((Y174/FORMULACIÓN!Y174)&lt;&gt;0,Y174/FORMULACIÓN!Y174,0)),0))</f>
        <v>0.95890410958904104</v>
      </c>
      <c r="AS174" s="89">
        <f t="shared" ca="1" si="35"/>
        <v>0.31931506849315067</v>
      </c>
      <c r="AT174" s="89">
        <f t="shared" ca="1" si="36"/>
        <v>3.831780821917808E-2</v>
      </c>
      <c r="AU174" s="89">
        <f t="shared" ca="1" si="37"/>
        <v>7.6635616438356161E-3</v>
      </c>
      <c r="AV174" s="20" t="str">
        <f t="shared" si="38"/>
        <v xml:space="preserve">LOGROS
Edificaciones con accesibilidad Universal
Sede Norte
Bloque B
Bloque I
Bloque G
Bloque D
Bloque H
Planta Farmaceutica
Bloque Administrativo A
Bloque Administrativo B
Centro de Convenciones
Cafeteria
Admisiones
Servicios generales
Tienda UA
Postgrados
Egresados.
Sede Sabanalarga
Sede Suan
Sede Bellas Artes: Bloques 1, 2, 3, 4, 5 y 6
Total Edificiaciones con Accesibilidad: 23
Edificaciones Existentes
Sede Norte: Bloques: A, B, C, D, E, F, G, H, I, Celtic, Planta Farmaceutica, Bloque Administrativo A y B, Centro de convenciones, Cafeteria, Admisiones, servicios generales, tienda UA, postgrados, egresados.
Sede Centro: Bloques: A, B, C, D.
Sede Bellas Artes: Bloques: 1, 2, 3, 4, 5, 6.
Sede Sabanalarga: Bloque: A
Sede Suan: Bloque A
Sede Soledad: Bloque 4
Total de Edificaciones: 33
a la fecha se mantienen el mismo numero de edificaciones con accesibilidad universal, y se esta en proceso de nuevas edificaciones. 
LÍMITES
OBSERVACIÓN
ACCIONES DE FORTALECIMIENTO
</v>
      </c>
      <c r="AW174" s="139"/>
      <c r="CG174" s="140"/>
    </row>
    <row r="175" spans="1:85" s="135" customFormat="1" ht="67.5" hidden="1" customHeight="1">
      <c r="A175" s="20">
        <f>IF(FORMULACIÓN!A175="","",FORMULACIÓN!A175)</f>
        <v>166</v>
      </c>
      <c r="B175" s="20">
        <f>IF(FORMULACIÓN!B175="","",FORMULACIÓN!B175)</f>
        <v>2026</v>
      </c>
      <c r="C175" s="20" t="str">
        <f>IF(FORMULACIÓN!C175="","",FORMULACIÓN!C175)</f>
        <v xml:space="preserve">L5 - Modernización de la Gestión Administrativa </v>
      </c>
      <c r="D175" s="20" t="str">
        <f>IF(FORMULACIÓN!D175="","",FORMULACIÓN!D175)</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75" s="20" t="str">
        <f>IF(FORMULACIÓN!E175="","",FORMULACIÓN!E175)</f>
        <v>2. Robustecer la infraestructura física y tecnológica para soportar los procesos misionales.</v>
      </c>
      <c r="F175" s="20" t="str">
        <f>IF(FORMULACIÓN!F175="","",FORMULACIÓN!F175)</f>
        <v>M3 - Infraestructura y dotación adecuada</v>
      </c>
      <c r="G175" s="20" t="str">
        <f>IF(FORMULACIÓN!G175="","",FORMULACIÓN!G175)</f>
        <v xml:space="preserve">Contratación de diseños para 10 edificaciones nuevas con lineamientos ambientales vigentes como (Bloque J, K, L, M, parqueaderos, 4 edificaciones del parque tecnológico, Sede 43 (Bloque de posgrado, Santo Domingo, Bloque de Profesores) </v>
      </c>
      <c r="H175" s="20" t="str">
        <f>IF(FORMULACIÓN!H175="","",FORMULACIÓN!H175)</f>
        <v>P1 - Diseño y adecuación de infraestructura inclusiva, sostenible y especializada en todas las sedes.</v>
      </c>
      <c r="I175" s="88">
        <f>IF(FORMULACIÓN!I175="","",FORMULACIÓN!I175)</f>
        <v>0.12</v>
      </c>
      <c r="J175" s="20" t="str">
        <f>IF(FORMULACIÓN!J175="","",FORMULACIÓN!J175)</f>
        <v>Gestionar los recursos para realizar los diseños de las edificaciones de acuerdo a la normativa de construcción segura</v>
      </c>
      <c r="K175" s="88">
        <f>IF(FORMULACIÓN!K175="","",FORMULACIÓN!K175)</f>
        <v>0.33300000000000002</v>
      </c>
      <c r="L175" s="88" t="str">
        <f>IF(FORMULACIÓN!L175="","",FORMULACIÓN!L175)</f>
        <v>Jefe de Oficina de Planeación</v>
      </c>
      <c r="M175" s="210" t="str">
        <f>FORMULACIÓN!M175</f>
        <v>PA</v>
      </c>
      <c r="N175" s="20" t="str">
        <f>IF(FORMULACIÓN!O175="","",FORMULACIÓN!O175)</f>
        <v>Edificaciones diseñadas que cumplan con la normativa vigente y complementarias. (NSR-10)</v>
      </c>
      <c r="O175" s="20" t="str">
        <f>IF(FORMULACIÓN!P175="","",FORMULACIÓN!P175)</f>
        <v>N° de edificaciones diseñadas de acuerdo con la normativa de construcción segura</v>
      </c>
      <c r="P175" s="20" t="str">
        <f>IF(FORMULACIÓN!Q175="","",FORMULACIÓN!Q175)</f>
        <v>Anual</v>
      </c>
      <c r="Q175" s="20" t="str">
        <f>IF(FORMULACIÓN!R175="","",FORMULACIÓN!R175)</f>
        <v>Unidad</v>
      </c>
      <c r="R175" s="20" t="str">
        <f>IF(FORMULACIÓN!S175="","",FORMULACIÓN!S175)</f>
        <v>Tienda UA y PAS, cafeteria Bellas Artes</v>
      </c>
      <c r="S175" s="20" t="str">
        <f>IF(FORMULACIÓN!T175="","",FORMULACIÓN!T175)</f>
        <v>Nuevo gestionado durante la vigencia</v>
      </c>
      <c r="T175" s="267" t="str">
        <f ca="1">FORMULACIÓN!Y175</f>
        <v>2</v>
      </c>
      <c r="U175" s="279">
        <f>IF(FORMULACIÓN!U175="","",FORMULACIÓN!U175)</f>
        <v>1</v>
      </c>
      <c r="V175" s="321">
        <v>1</v>
      </c>
      <c r="W175" s="248"/>
      <c r="X175" s="21">
        <f ca="1">IFERROR(IF($S175=Lists!$S$2,SUM(SEGUIMIENTO!U175:W175),IF(SEGUIMIENTO!$S175=Lists!$S$3,SUM(SEGUIMIENTO!V175:W175),IF(SEGUIMIENTO!$S175=Lists!$S$4,AVERAGE(SEGUIMIENTO!V175:W175),IF(SEGUIMIENTO!$S175=Lists!$S$5,OFFSET(U175,0,COUNTA(V175:W175)),IF(SEGUIMIENTO!$S175=Lists!$S$6,COUNTIF(V175:W175,"&lt;"&amp;FORMULACIÓN!Y175)/COUNT(SEGUIMIENTO!V175:W175),""))))),"")</f>
        <v>1</v>
      </c>
      <c r="Y175" s="176" t="str">
        <f ca="1">IF($Q175=Lists!$R$3,TEXT(SEGUIMIENTO!X175,"00,00%"),IF(SEGUIMIENTO!X175=0,0,TEXT(SEGUIMIENTO!X175,"##.###")))</f>
        <v>1</v>
      </c>
      <c r="Z175" s="179" t="str">
        <f>IF(FORMULACIÓN!N175="X",VLOOKUP(A175,Lists!$C$100:$D$1099,2,FALSE),"")</f>
        <v/>
      </c>
      <c r="AA175" s="181">
        <f>IF(FORMULACIÓN!N175="X",IF(VALUE(VLOOKUP(A175,Lists!$C$100:$D$1099,2,FALSE))&gt;=SEGUIMIENTO!X175,1,0),2)</f>
        <v>2</v>
      </c>
      <c r="AB175" s="150">
        <f>IFERROR(VALUE(LEFT(#REF!,1)),0)</f>
        <v>0</v>
      </c>
      <c r="AC175" s="149" t="s">
        <v>1401</v>
      </c>
      <c r="AD175" s="129"/>
      <c r="AE175" s="129"/>
      <c r="AF175" s="129"/>
      <c r="AG175"/>
      <c r="AH175" s="139"/>
      <c r="AI175" s="255" t="str">
        <f t="shared" si="33"/>
        <v>Jefe de Oficina de Planeación</v>
      </c>
      <c r="AJ175" s="139" t="str">
        <f t="shared" si="27"/>
        <v>2. Robustecer la infraestructura física y tecnológica para soportar los procesos misionales.</v>
      </c>
      <c r="AK175" s="139">
        <f t="shared" ca="1" si="34"/>
        <v>0</v>
      </c>
      <c r="AL175" s="139" t="str">
        <f t="shared" si="28"/>
        <v xml:space="preserve">L5 - Modernización de la Gestión Administrativa </v>
      </c>
      <c r="AM175" s="139" t="str">
        <f t="shared" si="29"/>
        <v>M3 - Infraestructura y dotación adecuada</v>
      </c>
      <c r="AN175" s="20" t="str">
        <f t="shared" si="30"/>
        <v>P1 - Diseño y adecuación de infraestructura inclusiva, sostenible y especializada en todas las sedes.</v>
      </c>
      <c r="AO175" s="20" t="str">
        <f t="shared" si="31"/>
        <v>Edificaciones diseñadas que cumplan con la normativa vigente y complementarias. (NSR-10)</v>
      </c>
      <c r="AP175" s="20" t="str">
        <f t="shared" si="32"/>
        <v>N° de edificaciones diseñadas de acuerdo con la normativa de construcción segura</v>
      </c>
      <c r="AQ175" s="88" t="str">
        <f ca="1">IF(S175=Lists!$S$6,"CUMPLIMIENTO",IF($Q175=Lists!$R$3,TEXT(Y175,"00,00%")&amp;" / "&amp;TEXT(FORMULACIÓN!Y175,"00,00%"),IF(Y175=0,0,TEXT(Y175,"##.###")&amp;" / "&amp;TEXT(FORMULACIÓN!Y175,"##.###"))))</f>
        <v>1 / 2</v>
      </c>
      <c r="AR175" s="133">
        <f ca="1">VALUE(IFERROR(IF(S175=Lists!$S$6,SEGUIMIENTO!Y175,IF((Y175/FORMULACIÓN!Y175)&lt;&gt;0,Y175/FORMULACIÓN!Y175,0)),0))</f>
        <v>0.5</v>
      </c>
      <c r="AS175" s="89">
        <f t="shared" ca="1" si="35"/>
        <v>0.16650000000000001</v>
      </c>
      <c r="AT175" s="89">
        <f t="shared" ca="1" si="36"/>
        <v>1.9980000000000001E-2</v>
      </c>
      <c r="AU175" s="89">
        <f t="shared" ca="1" si="37"/>
        <v>3.9960000000000004E-3</v>
      </c>
      <c r="AV175" s="20" t="str">
        <f t="shared" si="38"/>
        <v xml:space="preserve">LOGROS
Diseño del punto fijo del bloque H. 
LÍMITES
OBSERVACIÓN
ACCIONES DE FORTALECIMIENTO
</v>
      </c>
      <c r="AW175" s="139"/>
      <c r="CG175" s="140"/>
    </row>
    <row r="176" spans="1:85" s="135" customFormat="1" ht="67.5" hidden="1" customHeight="1">
      <c r="A176" s="20">
        <f>IF(FORMULACIÓN!A176="","",FORMULACIÓN!A176)</f>
        <v>167</v>
      </c>
      <c r="B176" s="20">
        <f>IF(FORMULACIÓN!B176="","",FORMULACIÓN!B176)</f>
        <v>2026</v>
      </c>
      <c r="C176" s="20" t="str">
        <f>IF(FORMULACIÓN!C176="","",FORMULACIÓN!C176)</f>
        <v xml:space="preserve">L5 - Modernización de la Gestión Administrativa </v>
      </c>
      <c r="D176" s="20" t="str">
        <f>IF(FORMULACIÓN!D176="","",FORMULACIÓN!D176)</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76" s="20" t="str">
        <f>IF(FORMULACIÓN!E176="","",FORMULACIÓN!E176)</f>
        <v xml:space="preserve">5. Mejorar la gestión de los recursos para garantizar la sostenibilidad financiera mediante el incremento de los ingresos por autogestión y búsqueda de fuentes alternativas de financiación. </v>
      </c>
      <c r="F176" s="20" t="str">
        <f>IF(FORMULACIÓN!F176="","",FORMULACIÓN!F176)</f>
        <v>M3 - Infraestructura y dotación adecuada</v>
      </c>
      <c r="G176" s="20" t="str">
        <f>IF(FORMULACIÓN!G176="","",FORMULACIÓN!G176)</f>
        <v>Procurar al menos el 70% de las actividades de  intervención necesarias para el adecuado mantenimiento de la infraestructura física de la Institución</v>
      </c>
      <c r="H176" s="20" t="str">
        <f>IF(FORMULACIÓN!H176="","",FORMULACIÓN!H176)</f>
        <v xml:space="preserve">P2 - Sostenimiento de la infraestructura física en todas las sedes. </v>
      </c>
      <c r="I176" s="88">
        <f>IF(FORMULACIÓN!I176="","",FORMULACIÓN!I176)</f>
        <v>0.12</v>
      </c>
      <c r="J176" s="20" t="str">
        <f>IF(FORMULACIÓN!J176="","",FORMULACIÓN!J176)</f>
        <v>Gestionar el desarrollo de los proyectos de mantenimiento de la infraestructura física</v>
      </c>
      <c r="K176" s="88">
        <f>IF(FORMULACIÓN!K176="","",FORMULACIÓN!K176)</f>
        <v>1</v>
      </c>
      <c r="L176" s="88" t="str">
        <f>IF(FORMULACIÓN!L176="","",FORMULACIÓN!L176)</f>
        <v>Jefe del Departamento de Infraestructura Física y Servicios Generales</v>
      </c>
      <c r="M176" s="210" t="str">
        <f>FORMULACIÓN!M176</f>
        <v>PA</v>
      </c>
      <c r="N176" s="20" t="str">
        <f>IF(FORMULACIÓN!O176="","",FORMULACIÓN!O176)</f>
        <v>Porcentaje de Cumplimiento del Plan Integral de Mantenimiento (PIM) por Sede y Tipo de Tarea</v>
      </c>
      <c r="O176" s="20" t="str">
        <f>IF(FORMULACIÓN!P176="","",FORMULACIÓN!P176)</f>
        <v>(N° de tareas de mantenimiento finalizados por sede y tipo / Total de tareas programados por sede y tipo) × 100</v>
      </c>
      <c r="P176" s="20" t="str">
        <f>IF(FORMULACIÓN!Q176="","",FORMULACIÓN!Q176)</f>
        <v>Anual</v>
      </c>
      <c r="Q176" s="20" t="str">
        <f>IF(FORMULACIÓN!R176="","",FORMULACIÓN!R176)</f>
        <v>Porcentaje</v>
      </c>
      <c r="R176" s="20" t="str">
        <f>IF(FORMULACIÓN!S176="","",FORMULACIÓN!S176)</f>
        <v/>
      </c>
      <c r="S176" s="20" t="str">
        <f>IF(FORMULACIÓN!T176="","",FORMULACIÓN!T176)</f>
        <v>Último valor reportado</v>
      </c>
      <c r="T176" s="267" t="str">
        <f ca="1">FORMULACIÓN!Y176</f>
        <v>93,00%</v>
      </c>
      <c r="U176" s="88">
        <f>IF(FORMULACIÓN!U176="","",FORMULACIÓN!U176)</f>
        <v>0.79</v>
      </c>
      <c r="V176" s="284">
        <v>0</v>
      </c>
      <c r="W176" s="284"/>
      <c r="X176" s="21">
        <f ca="1">IFERROR(IF($S176=Lists!$S$2,SUM(SEGUIMIENTO!U176:W176),IF(SEGUIMIENTO!$S176=Lists!$S$3,SUM(SEGUIMIENTO!V176:W176),IF(SEGUIMIENTO!$S176=Lists!$S$4,AVERAGE(SEGUIMIENTO!V176:W176),IF(SEGUIMIENTO!$S176=Lists!$S$5,OFFSET(U176,0,COUNTA(V176:W176)),IF(SEGUIMIENTO!$S176=Lists!$S$6,COUNTIF(V176:W176,"&lt;"&amp;FORMULACIÓN!Y176)/COUNT(SEGUIMIENTO!V176:W176),""))))),"")</f>
        <v>0</v>
      </c>
      <c r="Y176" s="176" t="str">
        <f ca="1">IF($Q176=Lists!$R$3,TEXT(SEGUIMIENTO!X176,"00,00%"),IF(SEGUIMIENTO!X176=0,0,TEXT(SEGUIMIENTO!X176,"##.###")))</f>
        <v>00,00%</v>
      </c>
      <c r="Z176" s="179" t="str">
        <f>IF(FORMULACIÓN!N176="X",VLOOKUP(A176,Lists!$C$100:$D$1099,2,FALSE),"")</f>
        <v/>
      </c>
      <c r="AA176" s="181">
        <f>IF(FORMULACIÓN!N176="X",IF(VALUE(VLOOKUP(A176,Lists!$C$100:$D$1099,2,FALSE))&gt;=SEGUIMIENTO!X176,1,0),2)</f>
        <v>2</v>
      </c>
      <c r="AB176" s="150">
        <f>IFERROR(VALUE(LEFT(#REF!,1)),0)</f>
        <v>0</v>
      </c>
      <c r="AC176" s="149" t="s">
        <v>1406</v>
      </c>
      <c r="AD176" s="129"/>
      <c r="AE176" s="129"/>
      <c r="AF176" s="129"/>
      <c r="AG176"/>
      <c r="AH176" s="139"/>
      <c r="AI176" s="255" t="str">
        <f t="shared" si="33"/>
        <v>Jefe del Departamento de Infraestructura Física y Servicios Generales</v>
      </c>
      <c r="AJ176" s="139" t="str">
        <f t="shared" si="27"/>
        <v xml:space="preserve">5. Mejorar la gestión de los recursos para garantizar la sostenibilidad financiera mediante el incremento de los ingresos por autogestión y búsqueda de fuentes alternativas de financiación. </v>
      </c>
      <c r="AK176" s="139">
        <f t="shared" ca="1" si="34"/>
        <v>0</v>
      </c>
      <c r="AL176" s="139" t="str">
        <f t="shared" si="28"/>
        <v xml:space="preserve">L5 - Modernización de la Gestión Administrativa </v>
      </c>
      <c r="AM176" s="139" t="str">
        <f t="shared" si="29"/>
        <v>M3 - Infraestructura y dotación adecuada</v>
      </c>
      <c r="AN176" s="20" t="str">
        <f t="shared" si="30"/>
        <v xml:space="preserve">P2 - Sostenimiento de la infraestructura física en todas las sedes. </v>
      </c>
      <c r="AO176" s="20" t="str">
        <f t="shared" si="31"/>
        <v>Porcentaje de Cumplimiento del Plan Integral de Mantenimiento (PIM) por Sede y Tipo de Tarea</v>
      </c>
      <c r="AP176" s="20" t="str">
        <f t="shared" si="32"/>
        <v>(N° de tareas de mantenimiento finalizados por sede y tipo / Total de tareas programados por sede y tipo) × 100</v>
      </c>
      <c r="AQ176" s="88" t="str">
        <f ca="1">IF(S176=Lists!$S$6,"CUMPLIMIENTO",IF($Q176=Lists!$R$3,TEXT(Y176,"00,00%")&amp;" / "&amp;TEXT(FORMULACIÓN!Y176,"00,00%"),IF(Y176=0,0,TEXT(Y176,"##.###")&amp;" / "&amp;TEXT(FORMULACIÓN!Y176,"##.###"))))</f>
        <v>00,00% / 93,00%</v>
      </c>
      <c r="AR176" s="133">
        <f ca="1">VALUE(IFERROR(IF(S176=Lists!$S$6,SEGUIMIENTO!Y176,IF((Y176/FORMULACIÓN!Y176)&lt;&gt;0,Y176/FORMULACIÓN!Y176,0)),0))</f>
        <v>0</v>
      </c>
      <c r="AS176" s="89">
        <f t="shared" ca="1" si="35"/>
        <v>0</v>
      </c>
      <c r="AT176" s="89">
        <f t="shared" ca="1" si="36"/>
        <v>0</v>
      </c>
      <c r="AU176" s="89">
        <f t="shared" ca="1" si="37"/>
        <v>0</v>
      </c>
      <c r="AV176" s="20" t="str">
        <f t="shared" si="38"/>
        <v xml:space="preserve">LOGROS
se estan revisando las actividades realizadas para el calculo del indicar
LÍMITES
OBSERVACIÓN
ACCIONES DE FORTALECIMIENTO
</v>
      </c>
      <c r="AW176" s="139"/>
      <c r="CG176" s="140"/>
    </row>
    <row r="177" spans="1:85" s="135" customFormat="1" ht="67.5" hidden="1" customHeight="1">
      <c r="A177" s="20">
        <f>IF(FORMULACIÓN!A177="","",FORMULACIÓN!A177)</f>
        <v>168</v>
      </c>
      <c r="B177" s="20">
        <f>IF(FORMULACIÓN!B177="","",FORMULACIÓN!B177)</f>
        <v>2026</v>
      </c>
      <c r="C177" s="20" t="str">
        <f>IF(FORMULACIÓN!C177="","",FORMULACIÓN!C177)</f>
        <v xml:space="preserve">L5 - Modernización de la Gestión Administrativa </v>
      </c>
      <c r="D177" s="20" t="str">
        <f>IF(FORMULACIÓN!D177="","",FORMULACIÓN!D177)</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77" s="20" t="str">
        <f>IF(FORMULACIÓN!E177="","",FORMULACIÓN!E177)</f>
        <v>9. Fortalecer la administración y ejecución de los planes, programas y proyectos propendiendo por el desarrollo de las actividades misionales fundamentada en principios de eficiencia, transparencia, equidad y calidad de servicio.</v>
      </c>
      <c r="F177" s="20" t="str">
        <f>IF(FORMULACIÓN!F177="","",FORMULACIÓN!F177)</f>
        <v>M3 - Infraestructura y dotación adecuada</v>
      </c>
      <c r="G177" s="20" t="str">
        <f>IF(FORMULACIÓN!G177="","",FORMULACIÓN!G177)</f>
        <v>Adecuar contenedores sostenibles y modernos que permitan la recolección selectiva de residuos en salas de reuniones, centros de investigación y zonas de estudios.</v>
      </c>
      <c r="H177" s="20" t="str">
        <f>IF(FORMULACIÓN!H177="","",FORMULACIÓN!H177)</f>
        <v xml:space="preserve">P3 - Campus atractivo armónico con el medio ambiente. </v>
      </c>
      <c r="I177" s="88">
        <f>IF(FORMULACIÓN!I177="","",FORMULACIÓN!I177)</f>
        <v>0.09</v>
      </c>
      <c r="J177" s="20" t="str">
        <f>IF(FORMULACIÓN!J177="","",FORMULACIÓN!J177)</f>
        <v>Gestionar espacios con enfoque ambiental  que permitan la recolección selectiva de residuos.</v>
      </c>
      <c r="K177" s="88">
        <f>IF(FORMULACIÓN!K177="","",FORMULACIÓN!K177)</f>
        <v>0.33300000000000002</v>
      </c>
      <c r="L177" s="88" t="str">
        <f>IF(FORMULACIÓN!L177="","",FORMULACIÓN!L177)</f>
        <v>Jefe de Oficina de Planeación</v>
      </c>
      <c r="M177" s="210" t="str">
        <f>FORMULACIÓN!M177</f>
        <v>PR - PDI</v>
      </c>
      <c r="N177" s="20" t="str">
        <f>IF(FORMULACIÓN!O177="","",FORMULACIÓN!O177)</f>
        <v>Proyecto Espacios adecuados con enfoque ambiental</v>
      </c>
      <c r="O177" s="20" t="str">
        <f>IF(FORMULACIÓN!P177="","",FORMULACIÓN!P177)</f>
        <v>(N° de espacios intervenidos y dotados con enfoque
ambiental / total de espacios proyectados a intervenir y
dotar con enfoque ambiental) * 100</v>
      </c>
      <c r="P177" s="20" t="str">
        <f>IF(FORMULACIÓN!Q177="","",FORMULACIÓN!Q177)</f>
        <v>Anual</v>
      </c>
      <c r="Q177" s="20" t="str">
        <f>IF(FORMULACIÓN!R177="","",FORMULACIÓN!R177)</f>
        <v>Porcentaje</v>
      </c>
      <c r="R177" s="20" t="str">
        <f>IF(FORMULACIÓN!S177="","",FORMULACIÓN!S177)</f>
        <v/>
      </c>
      <c r="S177" s="20" t="str">
        <f>IF(FORMULACIÓN!T177="","",FORMULACIÓN!T177)</f>
        <v>Último valor reportado</v>
      </c>
      <c r="T177" s="267" t="str">
        <f ca="1">FORMULACIÓN!Y177</f>
        <v>55,00%</v>
      </c>
      <c r="U177" s="88">
        <f>IF(FORMULACIÓN!U177="","",FORMULACIÓN!U177)</f>
        <v>0.75</v>
      </c>
      <c r="V177" s="266">
        <v>0.83</v>
      </c>
      <c r="W177" s="126"/>
      <c r="X177" s="21">
        <f ca="1">IFERROR(IF($S177=Lists!$S$2,SUM(SEGUIMIENTO!U177:W177),IF(SEGUIMIENTO!$S177=Lists!$S$3,SUM(SEGUIMIENTO!V177:W177),IF(SEGUIMIENTO!$S177=Lists!$S$4,AVERAGE(SEGUIMIENTO!V177:W177),IF(SEGUIMIENTO!$S177=Lists!$S$5,OFFSET(U177,0,COUNTA(V177:W177)),IF(SEGUIMIENTO!$S177=Lists!$S$6,COUNTIF(V177:W177,"&lt;"&amp;FORMULACIÓN!Y177)/COUNT(SEGUIMIENTO!V177:W177),""))))),"")</f>
        <v>0.83</v>
      </c>
      <c r="Y177" s="176" t="str">
        <f ca="1">IF($Q177=Lists!$R$3,TEXT(SEGUIMIENTO!X177,"00,00%"),IF(SEGUIMIENTO!X177=0,0,TEXT(SEGUIMIENTO!X177,"##.###")))</f>
        <v>83,00%</v>
      </c>
      <c r="Z177" s="179" t="str">
        <f>IF(FORMULACIÓN!N177="X",VLOOKUP(A177,Lists!$C$100:$D$1099,2,FALSE),"")</f>
        <v/>
      </c>
      <c r="AA177" s="181">
        <f>IF(FORMULACIÓN!N177="X",IF(VALUE(VLOOKUP(A177,Lists!$C$100:$D$1099,2,FALSE))&gt;=SEGUIMIENTO!X177,1,0),2)</f>
        <v>2</v>
      </c>
      <c r="AB177" s="150">
        <f>IFERROR(VALUE(LEFT(#REF!,1)),0)</f>
        <v>0</v>
      </c>
      <c r="AC177" s="149" t="s">
        <v>1668</v>
      </c>
      <c r="AD177" s="129"/>
      <c r="AE177" s="129"/>
      <c r="AF177" s="129"/>
      <c r="AG177"/>
      <c r="AH177" s="139"/>
      <c r="AI177" s="255" t="str">
        <f t="shared" si="33"/>
        <v>Jefe de Oficina de Planeación</v>
      </c>
      <c r="AJ177" s="139" t="str">
        <f t="shared" si="27"/>
        <v>9. Fortalecer la administración y ejecución de los planes, programas y proyectos propendiendo por el desarrollo de las actividades misionales fundamentada en principios de eficiencia, transparencia, equidad y calidad de servicio.</v>
      </c>
      <c r="AK177" s="139">
        <f t="shared" ca="1" si="34"/>
        <v>1</v>
      </c>
      <c r="AL177" s="139" t="str">
        <f t="shared" si="28"/>
        <v xml:space="preserve">L5 - Modernización de la Gestión Administrativa </v>
      </c>
      <c r="AM177" s="139" t="str">
        <f t="shared" si="29"/>
        <v>M3 - Infraestructura y dotación adecuada</v>
      </c>
      <c r="AN177" s="20" t="str">
        <f t="shared" si="30"/>
        <v xml:space="preserve">P3 - Campus atractivo armónico con el medio ambiente. </v>
      </c>
      <c r="AO177" s="20" t="str">
        <f t="shared" si="31"/>
        <v>Proyecto Espacios adecuados con enfoque ambiental</v>
      </c>
      <c r="AP177" s="20" t="str">
        <f t="shared" si="32"/>
        <v>(N° de espacios intervenidos y dotados con enfoque
ambiental / total de espacios proyectados a intervenir y
dotar con enfoque ambiental) * 100</v>
      </c>
      <c r="AQ177" s="88" t="str">
        <f ca="1">IF(S177=Lists!$S$6,"CUMPLIMIENTO",IF($Q177=Lists!$R$3,TEXT(Y177,"00,00%")&amp;" / "&amp;TEXT(FORMULACIÓN!Y177,"00,00%"),IF(Y177=0,0,TEXT(Y177,"##.###")&amp;" / "&amp;TEXT(FORMULACIÓN!Y177,"##.###"))))</f>
        <v>83,00% / 55,00%</v>
      </c>
      <c r="AR177" s="133">
        <f ca="1">VALUE(IFERROR(IF(S177=Lists!$S$6,SEGUIMIENTO!Y177,IF((Y177/FORMULACIÓN!Y177)&lt;&gt;0,Y177/FORMULACIÓN!Y177,0)),0))</f>
        <v>1.5090909090909088</v>
      </c>
      <c r="AS177" s="89">
        <f t="shared" ca="1" si="35"/>
        <v>0.33300000000000002</v>
      </c>
      <c r="AT177" s="89">
        <f t="shared" ca="1" si="36"/>
        <v>2.997E-2</v>
      </c>
      <c r="AU177" s="89">
        <f t="shared" ca="1" si="37"/>
        <v>5.9940000000000002E-3</v>
      </c>
      <c r="AV177" s="20" t="str">
        <f t="shared" si="38"/>
        <v xml:space="preserve">LOGROS
Se han intervenido 71 de los 86 espacios proyectados con enfoque ambiental, mediante la instalación y adecuación de puntos ecológicos y canecas para la separación de residuos en la fuente en las sedes norte, centro, sabanalarga y suan, alcanzando un cumplimiento del 82,5 % de la meta establecida. Cabe resaltar que, frente a los espacios identificados en la vigencia 2024, se incorporaron y dotaron 41 espacios adicionales, fortaleciendo así la cobertura de la estrategia y ampliando la intervención a nuevas áreas priorizadas dentro de la universidad.
LÍMITES
OBSERVACIÓN
ACCIONES DE FORTALECIMIENTO
</v>
      </c>
      <c r="AW177" s="139"/>
      <c r="CG177" s="140"/>
    </row>
    <row r="178" spans="1:85" s="135" customFormat="1" ht="67.5" hidden="1" customHeight="1">
      <c r="A178" s="20">
        <f>IF(FORMULACIÓN!A178="","",FORMULACIÓN!A178)</f>
        <v>169</v>
      </c>
      <c r="B178" s="20">
        <f>IF(FORMULACIÓN!B178="","",FORMULACIÓN!B178)</f>
        <v>2026</v>
      </c>
      <c r="C178" s="20" t="str">
        <f>IF(FORMULACIÓN!C178="","",FORMULACIÓN!C178)</f>
        <v xml:space="preserve">L5 - Modernización de la Gestión Administrativa </v>
      </c>
      <c r="D178" s="20" t="str">
        <f>IF(FORMULACIÓN!D178="","",FORMULACIÓN!D178)</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78" s="20" t="str">
        <f>IF(FORMULACIÓN!E178="","",FORMULACIÓN!E178)</f>
        <v>2. Robustecer la infraestructura física y tecnológica para soportar los procesos misionales.</v>
      </c>
      <c r="F178" s="20" t="str">
        <f>IF(FORMULACIÓN!F178="","",FORMULACIÓN!F178)</f>
        <v>M3 - Infraestructura y dotación adecuada</v>
      </c>
      <c r="G178" s="20" t="str">
        <f>IF(FORMULACIÓN!G178="","",FORMULACIÓN!G178)</f>
        <v>Mantener la PTAR (Planta de Tratamiento de Aguas Residuales) con el funcionamiento óptimo y certificado.</v>
      </c>
      <c r="H178" s="20" t="str">
        <f>IF(FORMULACIÓN!H178="","",FORMULACIÓN!H178)</f>
        <v xml:space="preserve">P3 - Campus atractivo armónico con el medio ambiente. </v>
      </c>
      <c r="I178" s="88">
        <f>IF(FORMULACIÓN!I178="","",FORMULACIÓN!I178)</f>
        <v>0.09</v>
      </c>
      <c r="J178" s="20" t="str">
        <f>IF(FORMULACIÓN!J178="","",FORMULACIÓN!J178)</f>
        <v>Gestionar los recursos para el funcionamiento óptimo de la PTAR (Planta de Tratamiento de Aguas Residuales)</v>
      </c>
      <c r="K178" s="88">
        <f>IF(FORMULACIÓN!K178="","",FORMULACIÓN!K178)</f>
        <v>0.33300000000000002</v>
      </c>
      <c r="L178" s="88" t="str">
        <f>IF(FORMULACIÓN!L178="","",FORMULACIÓN!L178)</f>
        <v>Jefe del Departamento de Infraestructura Física y Servicios Generales</v>
      </c>
      <c r="M178" s="210" t="str">
        <f>FORMULACIÓN!M178</f>
        <v>PA</v>
      </c>
      <c r="N178" s="20" t="str">
        <f>IF(FORMULACIÓN!O178="","",FORMULACIÓN!O178)</f>
        <v>Cumplimiento Normativo en el Funcionamiento y Mantenimiento de las PTAR (Aeróbica y Anaeróbica).</v>
      </c>
      <c r="O178" s="20" t="str">
        <f>IF(FORMULACIÓN!P178="","",FORMULACIÓN!P178)</f>
        <v>[(Número de actividades de mantenimiento preventivo y correctivo realizadas según normativa / Total de actividades de mantenimiento programadas según normativa) * 100]</v>
      </c>
      <c r="P178" s="20" t="str">
        <f>IF(FORMULACIÓN!Q178="","",FORMULACIÓN!Q178)</f>
        <v>Anual</v>
      </c>
      <c r="Q178" s="20" t="str">
        <f>IF(FORMULACIÓN!R178="","",FORMULACIÓN!R178)</f>
        <v>Porcentaje</v>
      </c>
      <c r="R178" s="20" t="str">
        <f>IF(FORMULACIÓN!S178="","",FORMULACIÓN!S178)</f>
        <v/>
      </c>
      <c r="S178" s="20" t="str">
        <f>IF(FORMULACIÓN!T178="","",FORMULACIÓN!T178)</f>
        <v>Último valor reportado</v>
      </c>
      <c r="T178" s="267" t="str">
        <f ca="1">FORMULACIÓN!Y178</f>
        <v>96,00%</v>
      </c>
      <c r="U178" s="88">
        <f>IF(FORMULACIÓN!U178="","",FORMULACIÓN!U178)</f>
        <v>0.92</v>
      </c>
      <c r="V178" s="96">
        <v>0</v>
      </c>
      <c r="W178" s="126"/>
      <c r="X178" s="21">
        <f ca="1">IFERROR(IF($S178=Lists!$S$2,SUM(SEGUIMIENTO!U178:W178),IF(SEGUIMIENTO!$S178=Lists!$S$3,SUM(SEGUIMIENTO!V178:W178),IF(SEGUIMIENTO!$S178=Lists!$S$4,AVERAGE(SEGUIMIENTO!V178:W178),IF(SEGUIMIENTO!$S178=Lists!$S$5,OFFSET(U178,0,COUNTA(V178:W178)),IF(SEGUIMIENTO!$S178=Lists!$S$6,COUNTIF(V178:W178,"&lt;"&amp;FORMULACIÓN!Y178)/COUNT(SEGUIMIENTO!V178:W178),""))))),"")</f>
        <v>0</v>
      </c>
      <c r="Y178" s="176" t="str">
        <f ca="1">IF($Q178=Lists!$R$3,TEXT(SEGUIMIENTO!X178,"00,00%"),IF(SEGUIMIENTO!X178=0,0,TEXT(SEGUIMIENTO!X178,"##.###")))</f>
        <v>00,00%</v>
      </c>
      <c r="Z178" s="179" t="str">
        <f>IF(FORMULACIÓN!N178="X",VLOOKUP(A178,Lists!$C$100:$D$1099,2,FALSE),"")</f>
        <v/>
      </c>
      <c r="AA178" s="181">
        <f>IF(FORMULACIÓN!N178="X",IF(VALUE(VLOOKUP(A178,Lists!$C$100:$D$1099,2,FALSE))&gt;=SEGUIMIENTO!X178,1,0),2)</f>
        <v>2</v>
      </c>
      <c r="AB178" s="150">
        <f>IFERROR(VALUE(LEFT(#REF!,1)),0)</f>
        <v>0</v>
      </c>
      <c r="AC178" s="149" t="s">
        <v>1407</v>
      </c>
      <c r="AD178" s="129"/>
      <c r="AE178" s="129"/>
      <c r="AF178" s="129"/>
      <c r="AG178"/>
      <c r="AH178" s="139"/>
      <c r="AI178" s="255" t="str">
        <f t="shared" si="33"/>
        <v>Jefe del Departamento de Infraestructura Física y Servicios Generales</v>
      </c>
      <c r="AJ178" s="139" t="str">
        <f t="shared" si="27"/>
        <v>2. Robustecer la infraestructura física y tecnológica para soportar los procesos misionales.</v>
      </c>
      <c r="AK178" s="139">
        <f t="shared" ca="1" si="34"/>
        <v>0</v>
      </c>
      <c r="AL178" s="139" t="str">
        <f t="shared" si="28"/>
        <v xml:space="preserve">L5 - Modernización de la Gestión Administrativa </v>
      </c>
      <c r="AM178" s="139" t="str">
        <f t="shared" si="29"/>
        <v>M3 - Infraestructura y dotación adecuada</v>
      </c>
      <c r="AN178" s="20" t="str">
        <f t="shared" si="30"/>
        <v xml:space="preserve">P3 - Campus atractivo armónico con el medio ambiente. </v>
      </c>
      <c r="AO178" s="20" t="str">
        <f t="shared" si="31"/>
        <v>Cumplimiento Normativo en el Funcionamiento y Mantenimiento de las PTAR (Aeróbica y Anaeróbica).</v>
      </c>
      <c r="AP178" s="20" t="str">
        <f t="shared" si="32"/>
        <v>[(Número de actividades de mantenimiento preventivo y correctivo realizadas según normativa / Total de actividades de mantenimiento programadas según normativa) * 100]</v>
      </c>
      <c r="AQ178" s="88" t="str">
        <f ca="1">IF(S178=Lists!$S$6,"CUMPLIMIENTO",IF($Q178=Lists!$R$3,TEXT(Y178,"00,00%")&amp;" / "&amp;TEXT(FORMULACIÓN!Y178,"00,00%"),IF(Y178=0,0,TEXT(Y178,"##.###")&amp;" / "&amp;TEXT(FORMULACIÓN!Y178,"##.###"))))</f>
        <v>00,00% / 96,00%</v>
      </c>
      <c r="AR178" s="133">
        <f ca="1">VALUE(IFERROR(IF(S178=Lists!$S$6,SEGUIMIENTO!Y178,IF((Y178/FORMULACIÓN!Y178)&lt;&gt;0,Y178/FORMULACIÓN!Y178,0)),0))</f>
        <v>0</v>
      </c>
      <c r="AS178" s="89">
        <f t="shared" ca="1" si="35"/>
        <v>0</v>
      </c>
      <c r="AT178" s="89">
        <f t="shared" ca="1" si="36"/>
        <v>0</v>
      </c>
      <c r="AU178" s="89">
        <f t="shared" ca="1" si="37"/>
        <v>0</v>
      </c>
      <c r="AV178" s="20" t="str">
        <f t="shared" si="38"/>
        <v xml:space="preserve">LOGROS
hay un contrato (DBS- 095- 2026) y esta en proceso de ejecución ser espera la ejecución para el segundo semestre. 
LÍMITES
OBSERVACIÓN
ACCIONES DE FORTALECIMIENTO
</v>
      </c>
      <c r="AW178" s="139"/>
      <c r="CG178" s="140"/>
    </row>
    <row r="179" spans="1:85" s="135" customFormat="1" ht="67.5" hidden="1" customHeight="1">
      <c r="A179" s="20">
        <f>IF(FORMULACIÓN!A179="","",FORMULACIÓN!A179)</f>
        <v>170</v>
      </c>
      <c r="B179" s="20">
        <f>IF(FORMULACIÓN!B179="","",FORMULACIÓN!B179)</f>
        <v>2026</v>
      </c>
      <c r="C179" s="20" t="str">
        <f>IF(FORMULACIÓN!C179="","",FORMULACIÓN!C179)</f>
        <v xml:space="preserve">L5 - Modernización de la Gestión Administrativa </v>
      </c>
      <c r="D179" s="20" t="str">
        <f>IF(FORMULACIÓN!D179="","",FORMULACIÓN!D179)</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79" s="20" t="str">
        <f>IF(FORMULACIÓN!E179="","",FORMULACIÓN!E179)</f>
        <v>8. Fortalecer la gestión administrativa buscando eficiencia, transparencia equidad y calidad de servicio propendiendo por el desarrollo de las funciones misionales.</v>
      </c>
      <c r="F179" s="20" t="str">
        <f>IF(FORMULACIÓN!F179="","",FORMULACIÓN!F179)</f>
        <v>M3 - Infraestructura y dotación adecuada</v>
      </c>
      <c r="G179" s="20" t="str">
        <f>IF(FORMULACIÓN!G179="","",FORMULACIÓN!G179)</f>
        <v xml:space="preserve">Aumentar la cultura ambiental con enfoque a  sustentabilidad ambiental atendiendo los desafíos que implica el impacto de la actividad institucional y la necesidad de preservar la biodiversidad. </v>
      </c>
      <c r="H179" s="20" t="str">
        <f>IF(FORMULACIÓN!H179="","",FORMULACIÓN!H179)</f>
        <v xml:space="preserve">P3 - Campus atractivo armónico con el medio ambiente. </v>
      </c>
      <c r="I179" s="88">
        <f>IF(FORMULACIÓN!I179="","",FORMULACIÓN!I179)</f>
        <v>0.09</v>
      </c>
      <c r="J179" s="20" t="str">
        <f>IF(FORMULACIÓN!J179="","",FORMULACIÓN!J179)</f>
        <v>Gestionar actividades ambientales con la comunidad universitaria</v>
      </c>
      <c r="K179" s="88">
        <f>IF(FORMULACIÓN!K179="","",FORMULACIÓN!K179)</f>
        <v>0.33300000000000002</v>
      </c>
      <c r="L179" s="88" t="str">
        <f>IF(FORMULACIÓN!L179="","",FORMULACIÓN!L179)</f>
        <v>Jefe de Oficina de Planeación</v>
      </c>
      <c r="M179" s="210" t="str">
        <f>FORMULACIÓN!M179</f>
        <v>PA</v>
      </c>
      <c r="N179" s="20" t="str">
        <f>IF(FORMULACIÓN!O179="","",FORMULACIÓN!O179)</f>
        <v>Actividades de cultura ambiental para la comunidad universitaria</v>
      </c>
      <c r="O179" s="20" t="str">
        <f>IF(FORMULACIÓN!P179="","",FORMULACIÓN!P179)</f>
        <v>N° de actividades de cultura ambiental realizadas (adecuación de áreas verdes, reciclaje, proyectos con estudiantes, entre otros)</v>
      </c>
      <c r="P179" s="20" t="str">
        <f>IF(FORMULACIÓN!Q179="","",FORMULACIÓN!Q179)</f>
        <v>Anual</v>
      </c>
      <c r="Q179" s="20" t="str">
        <f>IF(FORMULACIÓN!R179="","",FORMULACIÓN!R179)</f>
        <v>Unidad</v>
      </c>
      <c r="R179" s="20" t="str">
        <f>IF(FORMULACIÓN!S179="","",FORMULACIÓN!S179)</f>
        <v/>
      </c>
      <c r="S179" s="20" t="str">
        <f>IF(FORMULACIÓN!T179="","",FORMULACIÓN!T179)</f>
        <v>Nuevo gestionado durante la vigencia</v>
      </c>
      <c r="T179" s="267" t="str">
        <f ca="1">FORMULACIÓN!Y179</f>
        <v>44</v>
      </c>
      <c r="U179" s="279">
        <f>IF(FORMULACIÓN!U179="","",FORMULACIÓN!U179)</f>
        <v>23</v>
      </c>
      <c r="V179" s="21">
        <v>0</v>
      </c>
      <c r="W179" s="126"/>
      <c r="X179" s="21">
        <f ca="1">IFERROR(IF($S179=Lists!$S$2,SUM(SEGUIMIENTO!U179:W179),IF(SEGUIMIENTO!$S179=Lists!$S$3,SUM(SEGUIMIENTO!V179:W179),IF(SEGUIMIENTO!$S179=Lists!$S$4,AVERAGE(SEGUIMIENTO!V179:W179),IF(SEGUIMIENTO!$S179=Lists!$S$5,OFFSET(U179,0,COUNTA(V179:W179)),IF(SEGUIMIENTO!$S179=Lists!$S$6,COUNTIF(V179:W179,"&lt;"&amp;FORMULACIÓN!Y179)/COUNT(SEGUIMIENTO!V179:W179),""))))),"")</f>
        <v>0</v>
      </c>
      <c r="Y179" s="176">
        <f ca="1">IF($Q179=Lists!$R$3,TEXT(SEGUIMIENTO!X179,"00,00%"),IF(SEGUIMIENTO!X179=0,0,TEXT(SEGUIMIENTO!X179,"##.###")))</f>
        <v>0</v>
      </c>
      <c r="Z179" s="179" t="str">
        <f>IF(FORMULACIÓN!N179="X",VLOOKUP(A179,Lists!$C$100:$D$1099,2,FALSE),"")</f>
        <v/>
      </c>
      <c r="AA179" s="181">
        <f>IF(FORMULACIÓN!N179="X",IF(VALUE(VLOOKUP(A179,Lists!$C$100:$D$1099,2,FALSE))&gt;=SEGUIMIENTO!X179,1,0),2)</f>
        <v>2</v>
      </c>
      <c r="AB179" s="150">
        <f>IFERROR(VALUE(LEFT(#REF!,1)),0)</f>
        <v>0</v>
      </c>
      <c r="AC179" s="149"/>
      <c r="AD179" s="129"/>
      <c r="AE179" s="129"/>
      <c r="AF179" s="129"/>
      <c r="AG179"/>
      <c r="AH179" s="139"/>
      <c r="AI179" s="255" t="str">
        <f t="shared" si="33"/>
        <v>Jefe de Oficina de Planeación</v>
      </c>
      <c r="AJ179" s="139" t="str">
        <f t="shared" si="27"/>
        <v>8. Fortalecer la gestión administrativa buscando eficiencia, transparencia equidad y calidad de servicio propendiendo por el desarrollo de las funciones misionales.</v>
      </c>
      <c r="AK179" s="139">
        <f t="shared" ca="1" si="34"/>
        <v>0</v>
      </c>
      <c r="AL179" s="139" t="str">
        <f t="shared" si="28"/>
        <v xml:space="preserve">L5 - Modernización de la Gestión Administrativa </v>
      </c>
      <c r="AM179" s="139" t="str">
        <f t="shared" si="29"/>
        <v>M3 - Infraestructura y dotación adecuada</v>
      </c>
      <c r="AN179" s="20" t="str">
        <f t="shared" si="30"/>
        <v xml:space="preserve">P3 - Campus atractivo armónico con el medio ambiente. </v>
      </c>
      <c r="AO179" s="20" t="str">
        <f t="shared" si="31"/>
        <v>Actividades de cultura ambiental para la comunidad universitaria</v>
      </c>
      <c r="AP179" s="20" t="str">
        <f t="shared" si="32"/>
        <v>N° de actividades de cultura ambiental realizadas (adecuación de áreas verdes, reciclaje, proyectos con estudiantes, entre otros)</v>
      </c>
      <c r="AQ179" s="88">
        <f ca="1">IF(S179=Lists!$S$6,"CUMPLIMIENTO",IF($Q179=Lists!$R$3,TEXT(Y179,"00,00%")&amp;" / "&amp;TEXT(FORMULACIÓN!Y179,"00,00%"),IF(Y179=0,0,TEXT(Y179,"##.###")&amp;" / "&amp;TEXT(FORMULACIÓN!Y179,"##.###"))))</f>
        <v>0</v>
      </c>
      <c r="AR179" s="133">
        <f ca="1">VALUE(IFERROR(IF(S179=Lists!$S$6,SEGUIMIENTO!Y179,IF((Y179/FORMULACIÓN!Y179)&lt;&gt;0,Y179/FORMULACIÓN!Y179,0)),0))</f>
        <v>0</v>
      </c>
      <c r="AS179" s="89">
        <f t="shared" ca="1" si="35"/>
        <v>0</v>
      </c>
      <c r="AT179" s="89">
        <f t="shared" ca="1" si="36"/>
        <v>0</v>
      </c>
      <c r="AU179" s="89">
        <f t="shared" ca="1" si="37"/>
        <v>0</v>
      </c>
      <c r="AV179" s="20" t="str">
        <f t="shared" si="38"/>
        <v xml:space="preserve">LOGROS
LÍMITES
OBSERVACIÓN
ACCIONES DE FORTALECIMIENTO
</v>
      </c>
      <c r="AW179" s="139"/>
      <c r="CG179" s="140"/>
    </row>
    <row r="180" spans="1:85" s="135" customFormat="1" ht="116.25" hidden="1" customHeight="1">
      <c r="A180" s="20">
        <f>IF(FORMULACIÓN!A180="","",FORMULACIÓN!A180)</f>
        <v>171</v>
      </c>
      <c r="B180" s="20">
        <f>IF(FORMULACIÓN!B180="","",FORMULACIÓN!B180)</f>
        <v>2026</v>
      </c>
      <c r="C180" s="20" t="str">
        <f>IF(FORMULACIÓN!C180="","",FORMULACIÓN!C180)</f>
        <v xml:space="preserve">L5 - Modernización de la Gestión Administrativa </v>
      </c>
      <c r="D180" s="20" t="str">
        <f>IF(FORMULACIÓN!D180="","",FORMULACIÓN!D180)</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80" s="20" t="str">
        <f>IF(FORMULACIÓN!E180="","",FORMULACIÓN!E180)</f>
        <v xml:space="preserve">4. Fortalecer las plataformas tecnológicas y los sistemas de información para incrementar la eficiencia de los procesos mediante la adecuada  planificación e  integración de estos bajo condiciones de seguridad y gobernabilidad. </v>
      </c>
      <c r="F180" s="20" t="str">
        <f>IF(FORMULACIÓN!F180="","",FORMULACIÓN!F180)</f>
        <v>M3 - Infraestructura y dotación adecuada</v>
      </c>
      <c r="G180" s="20" t="str">
        <f>IF(FORMULACIÓN!G180="","",FORMULACIÓN!G180)</f>
        <v>Aumentar a un 90% la capacidad y cobertura de la red wi-fi en el campus universitario.</v>
      </c>
      <c r="H180" s="20" t="str">
        <f>IF(FORMULACIÓN!H180="","",FORMULACIÓN!H180)</f>
        <v>P4 - Dotación y mantenimiento de infraestructura de redes de comunicación e infraestructura computacional.</v>
      </c>
      <c r="I180" s="88">
        <f>IF(FORMULACIÓN!I180="","",FORMULACIÓN!I180)</f>
        <v>0.01</v>
      </c>
      <c r="J180" s="20" t="str">
        <f>IF(FORMULACIÓN!J180="","",FORMULACIÓN!J180)</f>
        <v>Gestionar la efectiva cobertura de conectividad del campus.</v>
      </c>
      <c r="K180" s="88">
        <f>IF(FORMULACIÓN!K180="","",FORMULACIÓN!K180)</f>
        <v>0.5</v>
      </c>
      <c r="L180" s="88" t="str">
        <f>IF(FORMULACIÓN!L180="","",FORMULACIÓN!L180)</f>
        <v xml:space="preserve">Jefe de Oficina de Gestión Tecnológica e Información </v>
      </c>
      <c r="M180" s="210" t="str">
        <f>FORMULACIÓN!M180</f>
        <v>PA</v>
      </c>
      <c r="N180" s="20" t="str">
        <f>IF(FORMULACIÓN!O180="","",FORMULACIÓN!O180)</f>
        <v xml:space="preserve">Porcentaje de cobertura de conectividad del campus </v>
      </c>
      <c r="O180" s="20" t="str">
        <f>IF(FORMULACIÓN!P180="","",FORMULACIÓN!P180)</f>
        <v>(N° de áreas con conectividad / total de áreas de la Universidad) * 101</v>
      </c>
      <c r="P180" s="20" t="str">
        <f>IF(FORMULACIÓN!Q180="","",FORMULACIÓN!Q180)</f>
        <v>Anual</v>
      </c>
      <c r="Q180" s="20" t="str">
        <f>IF(FORMULACIÓN!R180="","",FORMULACIÓN!R180)</f>
        <v>Porcentaje</v>
      </c>
      <c r="R180" s="20" t="str">
        <f>IF(FORMULACIÓN!S180="","",FORMULACIÓN!S180)</f>
        <v/>
      </c>
      <c r="S180" s="20" t="str">
        <f>IF(FORMULACIÓN!T180="","",FORMULACIÓN!T180)</f>
        <v>Último valor reportado</v>
      </c>
      <c r="T180" s="267" t="str">
        <f ca="1">FORMULACIÓN!Y180</f>
        <v>85,00%</v>
      </c>
      <c r="U180" s="88">
        <f>IF(FORMULACIÓN!U180="","",FORMULACIÓN!U180)</f>
        <v>0.9</v>
      </c>
      <c r="V180" s="126">
        <v>0.9</v>
      </c>
      <c r="W180" s="126"/>
      <c r="X180" s="21">
        <f ca="1">IFERROR(IF($S180=Lists!$S$2,SUM(SEGUIMIENTO!U180:W180),IF(SEGUIMIENTO!$S180=Lists!$S$3,SUM(SEGUIMIENTO!V180:W180),IF(SEGUIMIENTO!$S180=Lists!$S$4,AVERAGE(SEGUIMIENTO!V180:W180),IF(SEGUIMIENTO!$S180=Lists!$S$5,OFFSET(U180,0,COUNTA(V180:W180)),IF(SEGUIMIENTO!$S180=Lists!$S$6,COUNTIF(V180:W180,"&lt;"&amp;FORMULACIÓN!Y180)/COUNT(SEGUIMIENTO!V180:W180),""))))),"")</f>
        <v>0.9</v>
      </c>
      <c r="Y180" s="176" t="str">
        <f ca="1">IF($Q180=Lists!$R$3,TEXT(SEGUIMIENTO!X180,"00,00%"),IF(SEGUIMIENTO!X180=0,0,TEXT(SEGUIMIENTO!X180,"##.###")))</f>
        <v>90,00%</v>
      </c>
      <c r="Z180" s="179" t="str">
        <f>IF(FORMULACIÓN!N180="X",VLOOKUP(A180,Lists!$C$100:$D$1099,2,FALSE),"")</f>
        <v/>
      </c>
      <c r="AA180" s="181">
        <f>IF(FORMULACIÓN!N180="X",IF(VALUE(VLOOKUP(A180,Lists!$C$100:$D$1099,2,FALSE))&gt;=SEGUIMIENTO!X180,1,0),2)</f>
        <v>2</v>
      </c>
      <c r="AB180" s="150">
        <f>IFERROR(VALUE(LEFT(#REF!,1)),0)</f>
        <v>0</v>
      </c>
      <c r="AC180" s="149" t="s">
        <v>1386</v>
      </c>
      <c r="AD180" s="129" t="s">
        <v>1387</v>
      </c>
      <c r="AE180" s="129" t="s">
        <v>1388</v>
      </c>
      <c r="AF180" s="129" t="s">
        <v>1389</v>
      </c>
      <c r="AG180"/>
      <c r="AH180" s="139"/>
      <c r="AI180" s="255" t="str">
        <f t="shared" si="33"/>
        <v xml:space="preserve">Jefe de Oficina de Gestión Tecnológica e Información </v>
      </c>
      <c r="AJ180" s="139" t="str">
        <f t="shared" si="27"/>
        <v xml:space="preserve">4. Fortalecer las plataformas tecnológicas y los sistemas de información para incrementar la eficiencia de los procesos mediante la adecuada  planificación e  integración de estos bajo condiciones de seguridad y gobernabilidad. </v>
      </c>
      <c r="AK180" s="139">
        <f t="shared" ca="1" si="34"/>
        <v>1</v>
      </c>
      <c r="AL180" s="139" t="str">
        <f t="shared" si="28"/>
        <v xml:space="preserve">L5 - Modernización de la Gestión Administrativa </v>
      </c>
      <c r="AM180" s="139" t="str">
        <f t="shared" si="29"/>
        <v>M3 - Infraestructura y dotación adecuada</v>
      </c>
      <c r="AN180" s="20" t="str">
        <f t="shared" si="30"/>
        <v>P4 - Dotación y mantenimiento de infraestructura de redes de comunicación e infraestructura computacional.</v>
      </c>
      <c r="AO180" s="20" t="str">
        <f t="shared" si="31"/>
        <v xml:space="preserve">Porcentaje de cobertura de conectividad del campus </v>
      </c>
      <c r="AP180" s="20" t="str">
        <f t="shared" si="32"/>
        <v>(N° de áreas con conectividad / total de áreas de la Universidad) * 101</v>
      </c>
      <c r="AQ180" s="88" t="str">
        <f ca="1">IF(S180=Lists!$S$6,"CUMPLIMIENTO",IF($Q180=Lists!$R$3,TEXT(Y180,"00,00%")&amp;" / "&amp;TEXT(FORMULACIÓN!Y180,"00,00%"),IF(Y180=0,0,TEXT(Y180,"##.###")&amp;" / "&amp;TEXT(FORMULACIÓN!Y180,"##.###"))))</f>
        <v>90,00% / 85,00%</v>
      </c>
      <c r="AR180" s="133">
        <f ca="1">VALUE(IFERROR(IF(S180=Lists!$S$6,SEGUIMIENTO!Y180,IF((Y180/FORMULACIÓN!Y180)&lt;&gt;0,Y180/FORMULACIÓN!Y180,0)),0))</f>
        <v>1.0588235294117647</v>
      </c>
      <c r="AS180" s="89">
        <f t="shared" ca="1" si="35"/>
        <v>0.5</v>
      </c>
      <c r="AT180" s="89">
        <f t="shared" ca="1" si="36"/>
        <v>5.0000000000000001E-3</v>
      </c>
      <c r="AU180" s="89">
        <f t="shared" ca="1" si="37"/>
        <v>1E-3</v>
      </c>
      <c r="AV180" s="20" t="str">
        <f t="shared" si="38"/>
        <v>LOGROS
En el año 2026 se realizo incremento en las conectividad wifi de la siguiente manera Norte 2000 mb
Sede 43.  600mb
Bellas Artes.  600mb
Reg. Suan. 600 mb este incremento representa una mejoria en la navegación , tambien se logro realizar el cambio de core, contrtar equipos par ala conectividad de Soledad y Mejoras en la conectividad de Suan (proceso de contratacion) estas mejoras representan 90%
LÍMITES
Asignación presupuestal para mantenimiento de redes en las sede norte, las cuales se encuentran sin mantenimiento hace mas de 4 años
OBSERVACIÓN
Es necesrio realizar los mantenimientos e implementación de puntos que no cuentan con equipos de conectividad 
ACCIONES DE FORTALECIMIENTO
Apoyo con la asignación de presupuesto para realizar los mantenimientos necesarios</v>
      </c>
      <c r="AW180" s="139"/>
      <c r="CG180" s="140"/>
    </row>
    <row r="181" spans="1:85" s="135" customFormat="1" ht="67.5" hidden="1" customHeight="1">
      <c r="A181" s="20">
        <f>IF(FORMULACIÓN!A181="","",FORMULACIÓN!A181)</f>
        <v>172</v>
      </c>
      <c r="B181" s="20">
        <f>IF(FORMULACIÓN!B181="","",FORMULACIÓN!B181)</f>
        <v>2026</v>
      </c>
      <c r="C181" s="20" t="str">
        <f>IF(FORMULACIÓN!C181="","",FORMULACIÓN!C181)</f>
        <v xml:space="preserve">L5 - Modernización de la Gestión Administrativa </v>
      </c>
      <c r="D181" s="20" t="str">
        <f>IF(FORMULACIÓN!D181="","",FORMULACIÓN!D181)</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81" s="20" t="str">
        <f>IF(FORMULACIÓN!E181="","",FORMULACIÓN!E181)</f>
        <v xml:space="preserve">4. Fortalecer las plataformas tecnológicas y los sistemas de información para incrementar la eficiencia de los procesos mediante la adecuada  planificación e  integración de estos bajo condiciones de seguridad y gobernabilidad. </v>
      </c>
      <c r="F181" s="20" t="str">
        <f>IF(FORMULACIÓN!F181="","",FORMULACIÓN!F181)</f>
        <v>M3 - Infraestructura y dotación adecuada</v>
      </c>
      <c r="G181" s="20" t="str">
        <f>IF(FORMULACIÓN!G181="","",FORMULACIÓN!G181)</f>
        <v>Ampliar y mantener en buen estado la red cableada de las diferentes áreas de la Universidad, asimismo dotar de equipos de cómputo a salas de informática, oficinas de docentes y administrativos.</v>
      </c>
      <c r="H181" s="20" t="str">
        <f>IF(FORMULACIÓN!H181="","",FORMULACIÓN!H181)</f>
        <v>P4 - Dotación y mantenimiento de infraestructura de redes de comunicación e infraestructura computacional.</v>
      </c>
      <c r="I181" s="88">
        <f>IF(FORMULACIÓN!I181="","",FORMULACIÓN!I181)</f>
        <v>0.01</v>
      </c>
      <c r="J181" s="20" t="str">
        <f>IF(FORMULACIÓN!J181="","",FORMULACIÓN!J181)</f>
        <v>Gestionar las necesidades de infraestructura tecnológica para el buen desarrollo de las funciones académicas y administrativas.</v>
      </c>
      <c r="K181" s="88">
        <f>IF(FORMULACIÓN!K181="","",FORMULACIÓN!K181)</f>
        <v>0.5</v>
      </c>
      <c r="L181" s="88" t="str">
        <f>IF(FORMULACIÓN!L181="","",FORMULACIÓN!L181)</f>
        <v xml:space="preserve">Jefe de Oficina de Gestión Tecnológica e Información </v>
      </c>
      <c r="M181" s="210" t="str">
        <f>FORMULACIÓN!M181</f>
        <v>PA</v>
      </c>
      <c r="N181" s="20" t="str">
        <f>IF(FORMULACIÓN!O181="","",FORMULACIÓN!O181)</f>
        <v xml:space="preserve">Porcentaje de cumplimiento de necesidades de infraestructura tecnológica </v>
      </c>
      <c r="O181" s="20" t="str">
        <f>IF(FORMULACIÓN!P181="","",FORMULACIÓN!P181)</f>
        <v>(N° de equipos adquiridos / total de equipos requeridos) * 101</v>
      </c>
      <c r="P181" s="20" t="str">
        <f>IF(FORMULACIÓN!Q181="","",FORMULACIÓN!Q181)</f>
        <v>Anual</v>
      </c>
      <c r="Q181" s="20" t="str">
        <f>IF(FORMULACIÓN!R181="","",FORMULACIÓN!R181)</f>
        <v>Porcentaje</v>
      </c>
      <c r="R181" s="20" t="str">
        <f>IF(FORMULACIÓN!S181="","",FORMULACIÓN!S181)</f>
        <v/>
      </c>
      <c r="S181" s="20" t="str">
        <f>IF(FORMULACIÓN!T181="","",FORMULACIÓN!T181)</f>
        <v>Último valor reportado</v>
      </c>
      <c r="T181" s="267" t="str">
        <f ca="1">FORMULACIÓN!Y181</f>
        <v>45,00%</v>
      </c>
      <c r="U181" s="88">
        <f>IF(FORMULACIÓN!U181="","",FORMULACIÓN!U181)</f>
        <v>0.59</v>
      </c>
      <c r="V181" s="266">
        <v>0.45</v>
      </c>
      <c r="W181" s="266"/>
      <c r="X181" s="21">
        <f ca="1">IFERROR(IF($S181=Lists!$S$2,SUM(SEGUIMIENTO!U181:W181),IF(SEGUIMIENTO!$S181=Lists!$S$3,SUM(SEGUIMIENTO!V181:W181),IF(SEGUIMIENTO!$S181=Lists!$S$4,AVERAGE(SEGUIMIENTO!V181:W181),IF(SEGUIMIENTO!$S181=Lists!$S$5,OFFSET(U181,0,COUNTA(V181:W181)),IF(SEGUIMIENTO!$S181=Lists!$S$6,COUNTIF(V181:W181,"&lt;"&amp;FORMULACIÓN!Y181)/COUNT(SEGUIMIENTO!V181:W181),""))))),"")</f>
        <v>0.45</v>
      </c>
      <c r="Y181" s="176" t="str">
        <f ca="1">IF($Q181=Lists!$R$3,TEXT(SEGUIMIENTO!X181,"00,00%"),IF(SEGUIMIENTO!X181=0,0,TEXT(SEGUIMIENTO!X181,"##.###")))</f>
        <v>45,00%</v>
      </c>
      <c r="Z181" s="179" t="str">
        <f>IF(FORMULACIÓN!N181="X",VLOOKUP(A181,Lists!$C$100:$D$1099,2,FALSE),"")</f>
        <v/>
      </c>
      <c r="AA181" s="181">
        <f>IF(FORMULACIÓN!N181="X",IF(VALUE(VLOOKUP(A181,Lists!$C$100:$D$1099,2,FALSE))&gt;=SEGUIMIENTO!X181,1,0),2)</f>
        <v>2</v>
      </c>
      <c r="AB181" s="150">
        <f>IFERROR(VALUE(LEFT(#REF!,1)),0)</f>
        <v>0</v>
      </c>
      <c r="AC181" s="149" t="s">
        <v>1393</v>
      </c>
      <c r="AD181" s="129" t="s">
        <v>1390</v>
      </c>
      <c r="AE181" s="129" t="s">
        <v>1391</v>
      </c>
      <c r="AF181" s="129" t="s">
        <v>1392</v>
      </c>
      <c r="AG181"/>
      <c r="AH181" s="139"/>
      <c r="AI181" s="255" t="str">
        <f t="shared" si="33"/>
        <v xml:space="preserve">Jefe de Oficina de Gestión Tecnológica e Información </v>
      </c>
      <c r="AJ181" s="139" t="str">
        <f t="shared" si="27"/>
        <v xml:space="preserve">4. Fortalecer las plataformas tecnológicas y los sistemas de información para incrementar la eficiencia de los procesos mediante la adecuada  planificación e  integración de estos bajo condiciones de seguridad y gobernabilidad. </v>
      </c>
      <c r="AK181" s="139">
        <f t="shared" ca="1" si="34"/>
        <v>1</v>
      </c>
      <c r="AL181" s="139" t="str">
        <f t="shared" si="28"/>
        <v xml:space="preserve">L5 - Modernización de la Gestión Administrativa </v>
      </c>
      <c r="AM181" s="139" t="str">
        <f t="shared" si="29"/>
        <v>M3 - Infraestructura y dotación adecuada</v>
      </c>
      <c r="AN181" s="20" t="str">
        <f t="shared" si="30"/>
        <v>P4 - Dotación y mantenimiento de infraestructura de redes de comunicación e infraestructura computacional.</v>
      </c>
      <c r="AO181" s="20" t="str">
        <f t="shared" si="31"/>
        <v xml:space="preserve">Porcentaje de cumplimiento de necesidades de infraestructura tecnológica </v>
      </c>
      <c r="AP181" s="20" t="str">
        <f t="shared" si="32"/>
        <v>(N° de equipos adquiridos / total de equipos requeridos) * 101</v>
      </c>
      <c r="AQ181" s="88" t="str">
        <f ca="1">IF(S181=Lists!$S$6,"CUMPLIMIENTO",IF($Q181=Lists!$R$3,TEXT(Y181,"00,00%")&amp;" / "&amp;TEXT(FORMULACIÓN!Y181,"00,00%"),IF(Y181=0,0,TEXT(Y181,"##.###")&amp;" / "&amp;TEXT(FORMULACIÓN!Y181,"##.###"))))</f>
        <v>45,00% / 45,00%</v>
      </c>
      <c r="AR181" s="133">
        <f ca="1">VALUE(IFERROR(IF(S181=Lists!$S$6,SEGUIMIENTO!Y181,IF((Y181/FORMULACIÓN!Y181)&lt;&gt;0,Y181/FORMULACIÓN!Y181,0)),0))</f>
        <v>1</v>
      </c>
      <c r="AS181" s="89">
        <f t="shared" ca="1" si="35"/>
        <v>0.5</v>
      </c>
      <c r="AT181" s="89">
        <f t="shared" ca="1" si="36"/>
        <v>5.0000000000000001E-3</v>
      </c>
      <c r="AU181" s="89">
        <f t="shared" ca="1" si="37"/>
        <v>1E-3</v>
      </c>
      <c r="AV181" s="20" t="str">
        <f t="shared" si="38"/>
        <v>LOGROS
En el presente semestre contamos con dos procesos de contratación en curso que representan más de 100 equipos de computos para varias dependencias de la universidad.
LÍMITES
Asignación presupuestal para renovación de equipos por la obsolescencia de mas de 700 equipos de computo
OBSERVACIÓN
Para implementar las nuevas tecnologicas emergentes como inteligencia artificial y otras es necesario contar con un plataforma de equipos actualizada
ACCIONES DE FORTALECIMIENTO
Asignar presupuesto para equipos y poder cambiar los equipos con obsolescencia</v>
      </c>
      <c r="AW181" s="139"/>
      <c r="CG181" s="140"/>
    </row>
    <row r="182" spans="1:85" s="135" customFormat="1" ht="67.5" hidden="1" customHeight="1">
      <c r="A182" s="20">
        <f>IF(FORMULACIÓN!A182="","",FORMULACIÓN!A182)</f>
        <v>173</v>
      </c>
      <c r="B182" s="20">
        <f>IF(FORMULACIÓN!B182="","",FORMULACIÓN!B182)</f>
        <v>2026</v>
      </c>
      <c r="C182" s="20" t="str">
        <f>IF(FORMULACIÓN!C182="","",FORMULACIÓN!C182)</f>
        <v xml:space="preserve">L5 - Modernización de la Gestión Administrativa </v>
      </c>
      <c r="D182" s="20" t="str">
        <f>IF(FORMULACIÓN!D182="","",FORMULACIÓN!D182)</f>
        <v>Fortalecer la gestión administrativa, el uso eficiente de los recursos financieros, humanos y tecnológicos, la modernización y el mantenimiento de la infraestructura con enfoque a la sostenibilidad ambiental, como apoyo al mejoramiento de las funciones misionales y la prestación de servicios para el desarrollo de la Universidad, y así propiciar la inclusión, la calidad educativa, el bienestar del talento humano, la transparencia y la equidad.</v>
      </c>
      <c r="E182" s="20" t="str">
        <f>IF(FORMULACIÓN!E182="","",FORMULACIÓN!E182)</f>
        <v>9. Fortalecer la administración y ejecución de los planes, programas y proyectos propendiendo por el desarrollo de las actividades misionales fundamentada en principios de eficiencia, transparencia, equidad y calidad de servicio.</v>
      </c>
      <c r="F182" s="20" t="str">
        <f>IF(FORMULACIÓN!F182="","",FORMULACIÓN!F182)</f>
        <v>M3 - Infraestructura y dotación adecuada</v>
      </c>
      <c r="G182" s="20" t="str">
        <f>IF(FORMULACIÓN!G182="","",FORMULACIÓN!G182)</f>
        <v>Alcanzar al menos el 70% de los espacios dotados adecuadamente para el desarrollo de las actividades académico administrativas con base en las necesidades identificadas.</v>
      </c>
      <c r="H182" s="20" t="str">
        <f>IF(FORMULACIÓN!H182="","",FORMULACIÓN!H182)</f>
        <v>P5 - Dotación de espacios administrativos y académicos.</v>
      </c>
      <c r="I182" s="88">
        <f>IF(FORMULACIÓN!I182="","",FORMULACIÓN!I182)</f>
        <v>0.01</v>
      </c>
      <c r="J182" s="20" t="str">
        <f>IF(FORMULACIÓN!J182="","",FORMULACIÓN!J182)</f>
        <v>Gestionar la dotación de espacios para el desarrollo de las actividades académico administrativas de acuerdo a las necesidades identificadas</v>
      </c>
      <c r="K182" s="88">
        <f>IF(FORMULACIÓN!K182="","",FORMULACIÓN!K182)</f>
        <v>1</v>
      </c>
      <c r="L182" s="88" t="str">
        <f>IF(FORMULACIÓN!L182="","",FORMULACIÓN!L182)</f>
        <v>Jefe de Oficina de Planeación</v>
      </c>
      <c r="M182" s="210" t="str">
        <f>FORMULACIÓN!M182</f>
        <v>PA</v>
      </c>
      <c r="N182" s="20" t="str">
        <f>IF(FORMULACIÓN!O182="","",FORMULACIÓN!O182)</f>
        <v xml:space="preserve">Dotación de espacios para el desarrollo de las actividades académico administrativas </v>
      </c>
      <c r="O182" s="20" t="str">
        <f>IF(FORMULACIÓN!P182="","",FORMULACIÓN!P182)</f>
        <v xml:space="preserve">N° de espacios dotados según requerimientos </v>
      </c>
      <c r="P182" s="20" t="str">
        <f>IF(FORMULACIÓN!Q182="","",FORMULACIÓN!Q182)</f>
        <v>Anual</v>
      </c>
      <c r="Q182" s="20" t="str">
        <f>IF(FORMULACIÓN!R182="","",FORMULACIÓN!R182)</f>
        <v>Unidad</v>
      </c>
      <c r="R182" s="20" t="str">
        <f>IF(FORMULACIÓN!S182="","",FORMULACIÓN!S182)</f>
        <v/>
      </c>
      <c r="S182" s="20" t="str">
        <f>IF(FORMULACIÓN!T182="","",FORMULACIÓN!T182)</f>
        <v>Nuevo gestionado durante la vigencia</v>
      </c>
      <c r="T182" s="267" t="str">
        <f ca="1">FORMULACIÓN!Y182</f>
        <v>20</v>
      </c>
      <c r="U182" s="279">
        <f>IF(FORMULACIÓN!U182="","",FORMULACIÓN!U182)</f>
        <v>26</v>
      </c>
      <c r="V182" s="21">
        <v>19</v>
      </c>
      <c r="W182" s="126"/>
      <c r="X182" s="21">
        <f ca="1">IFERROR(IF($S182=Lists!$S$2,SUM(SEGUIMIENTO!U182:W182),IF(SEGUIMIENTO!$S182=Lists!$S$3,SUM(SEGUIMIENTO!V182:W182),IF(SEGUIMIENTO!$S182=Lists!$S$4,AVERAGE(SEGUIMIENTO!V182:W182),IF(SEGUIMIENTO!$S182=Lists!$S$5,OFFSET(U182,0,COUNTA(V182:W182)),IF(SEGUIMIENTO!$S182=Lists!$S$6,COUNTIF(V182:W182,"&lt;"&amp;FORMULACIÓN!Y182)/COUNT(SEGUIMIENTO!V182:W182),""))))),"")</f>
        <v>19</v>
      </c>
      <c r="Y182" s="176" t="str">
        <f ca="1">IF($Q182=Lists!$R$3,TEXT(SEGUIMIENTO!X182,"00,00%"),IF(SEGUIMIENTO!X182=0,0,TEXT(SEGUIMIENTO!X182,"##.###")))</f>
        <v>19</v>
      </c>
      <c r="Z182" s="179" t="str">
        <f>IF(FORMULACIÓN!N182="X",VLOOKUP(A182,Lists!$C$100:$D$1099,2,FALSE),"")</f>
        <v/>
      </c>
      <c r="AA182" s="181">
        <f>IF(FORMULACIÓN!N182="X",IF(VALUE(VLOOKUP(A182,Lists!$C$100:$D$1099,2,FALSE))&gt;=SEGUIMIENTO!X182,1,0),2)</f>
        <v>2</v>
      </c>
      <c r="AB182" s="150">
        <f>IFERROR(VALUE(LEFT(#REF!,1)),0)</f>
        <v>0</v>
      </c>
      <c r="AC182" s="149" t="s">
        <v>1669</v>
      </c>
      <c r="AD182" s="129"/>
      <c r="AE182" s="129"/>
      <c r="AF182" s="129"/>
      <c r="AG182"/>
      <c r="AH182" s="139"/>
      <c r="AI182" s="255" t="str">
        <f t="shared" si="33"/>
        <v>Jefe de Oficina de Planeación</v>
      </c>
      <c r="AJ182" s="139" t="str">
        <f t="shared" si="27"/>
        <v>9. Fortalecer la administración y ejecución de los planes, programas y proyectos propendiendo por el desarrollo de las actividades misionales fundamentada en principios de eficiencia, transparencia, equidad y calidad de servicio.</v>
      </c>
      <c r="AK182" s="139">
        <f t="shared" ca="1" si="34"/>
        <v>1</v>
      </c>
      <c r="AL182" s="139" t="str">
        <f t="shared" si="28"/>
        <v xml:space="preserve">L5 - Modernización de la Gestión Administrativa </v>
      </c>
      <c r="AM182" s="139" t="str">
        <f t="shared" si="29"/>
        <v>M3 - Infraestructura y dotación adecuada</v>
      </c>
      <c r="AN182" s="20" t="str">
        <f t="shared" si="30"/>
        <v>P5 - Dotación de espacios administrativos y académicos.</v>
      </c>
      <c r="AO182" s="20" t="str">
        <f t="shared" si="31"/>
        <v xml:space="preserve">Dotación de espacios para el desarrollo de las actividades académico administrativas </v>
      </c>
      <c r="AP182" s="20" t="str">
        <f t="shared" si="32"/>
        <v xml:space="preserve">N° de espacios dotados según requerimientos </v>
      </c>
      <c r="AQ182" s="88" t="str">
        <f ca="1">IF(S182=Lists!$S$6,"CUMPLIMIENTO",IF($Q182=Lists!$R$3,TEXT(Y182,"00,00%")&amp;" / "&amp;TEXT(FORMULACIÓN!Y182,"00,00%"),IF(Y182=0,0,TEXT(Y182,"##.###")&amp;" / "&amp;TEXT(FORMULACIÓN!Y182,"##.###"))))</f>
        <v>19 / 20</v>
      </c>
      <c r="AR182" s="133">
        <f ca="1">VALUE(IFERROR(IF(S182=Lists!$S$6,SEGUIMIENTO!Y182,IF((Y182/FORMULACIÓN!Y182)&lt;&gt;0,Y182/FORMULACIÓN!Y182,0)),0))</f>
        <v>0.95</v>
      </c>
      <c r="AS182" s="89">
        <f t="shared" ca="1" si="35"/>
        <v>0.95</v>
      </c>
      <c r="AT182" s="89">
        <f t="shared" ca="1" si="36"/>
        <v>9.4999999999999998E-3</v>
      </c>
      <c r="AU182" s="89">
        <f t="shared" ca="1" si="37"/>
        <v>1.9E-3</v>
      </c>
      <c r="AV182" s="20" t="str">
        <f t="shared" si="38"/>
        <v xml:space="preserve">LOGROS
Se han realizado 19 actividades de campañas de cultura ambiental, (4) del Programa de Gestión Integral de Residuos, (2) del Programa de Gestión Eficiente del Agua, (1) del Programa de Gestión Eficiente de la Energía y (12) del Programa de Educacion para la Sustentabilidad. 
LÍMITES
OBSERVACIÓN
ACCIONES DE FORTALECIMIENTO
</v>
      </c>
      <c r="AW182" s="139"/>
      <c r="CG182" s="140"/>
    </row>
    <row r="183" spans="1:85" s="135" customFormat="1" ht="15" hidden="1" customHeight="1">
      <c r="A183" s="20" t="str">
        <f>IF(FORMULACIÓN!A183="","",FORMULACIÓN!A183)</f>
        <v/>
      </c>
      <c r="B183" s="20" t="str">
        <f>IF(FORMULACIÓN!B183="","",FORMULACIÓN!B183)</f>
        <v/>
      </c>
      <c r="C183" s="20" t="str">
        <f>IF(FORMULACIÓN!C183="","",FORMULACIÓN!C183)</f>
        <v/>
      </c>
      <c r="D183" s="20" t="str">
        <f>IF(FORMULACIÓN!D183="","",FORMULACIÓN!D183)</f>
        <v/>
      </c>
      <c r="E183" s="20" t="str">
        <f>IF(FORMULACIÓN!E183="","",FORMULACIÓN!E183)</f>
        <v/>
      </c>
      <c r="F183" s="20" t="str">
        <f>IF(FORMULACIÓN!F183="","",FORMULACIÓN!F183)</f>
        <v/>
      </c>
      <c r="G183" s="20" t="str">
        <f>IF(FORMULACIÓN!G183="","",FORMULACIÓN!G183)</f>
        <v/>
      </c>
      <c r="H183" s="20" t="str">
        <f>IF(FORMULACIÓN!H183="","",FORMULACIÓN!H183)</f>
        <v/>
      </c>
      <c r="I183" s="88" t="str">
        <f>IF(FORMULACIÓN!I183="","",FORMULACIÓN!I183)</f>
        <v/>
      </c>
      <c r="J183" s="20" t="str">
        <f>IF(FORMULACIÓN!J183="","",FORMULACIÓN!J183)</f>
        <v/>
      </c>
      <c r="K183" s="88" t="str">
        <f>IF(FORMULACIÓN!K183="","",FORMULACIÓN!K183)</f>
        <v/>
      </c>
      <c r="L183" s="88" t="str">
        <f>IF(FORMULACIÓN!L183="","",FORMULACIÓN!L183)</f>
        <v/>
      </c>
      <c r="M183" s="210">
        <f>FORMULACIÓN!M183</f>
        <v>0</v>
      </c>
      <c r="N183" s="20" t="str">
        <f>IF(FORMULACIÓN!O183="","",FORMULACIÓN!O183)</f>
        <v/>
      </c>
      <c r="O183" s="20" t="str">
        <f>IF(FORMULACIÓN!P183="","",FORMULACIÓN!P183)</f>
        <v/>
      </c>
      <c r="P183" s="20" t="str">
        <f>IF(FORMULACIÓN!Q183="","",FORMULACIÓN!Q183)</f>
        <v/>
      </c>
      <c r="Q183" s="20" t="str">
        <f>IF(FORMULACIÓN!R183="","",FORMULACIÓN!R183)</f>
        <v/>
      </c>
      <c r="R183" s="20" t="str">
        <f>IF(FORMULACIÓN!S183="","",FORMULACIÓN!S183)</f>
        <v/>
      </c>
      <c r="S183" s="20" t="str">
        <f>IF(FORMULACIÓN!T183="","",FORMULACIÓN!T183)</f>
        <v/>
      </c>
      <c r="T183" s="267" t="str">
        <f ca="1">FORMULACIÓN!Y183</f>
        <v/>
      </c>
      <c r="U183" s="88" t="str">
        <f>IF(FORMULACIÓN!U183="","",FORMULACIÓN!U183)</f>
        <v/>
      </c>
      <c r="V183" s="126"/>
      <c r="W183" s="126"/>
      <c r="X183" s="21" t="str">
        <f ca="1">IFERROR(IF($S183=Lists!$S$2,SUM(SEGUIMIENTO!U183:W183),IF(SEGUIMIENTO!$S183=Lists!$S$3,SUM(SEGUIMIENTO!V183:W183),IF(SEGUIMIENTO!$S183=Lists!$S$4,AVERAGE(SEGUIMIENTO!V183:W183),IF(SEGUIMIENTO!$S183=Lists!$S$5,OFFSET(U183,0,COUNTA(V183:W183)),IF(SEGUIMIENTO!$S183=Lists!$S$6,COUNTIF(V183:W183,"&lt;"&amp;FORMULACIÓN!Y183)/COUNT(SEGUIMIENTO!V183:W183),""))))),"")</f>
        <v/>
      </c>
      <c r="Y183" s="176" t="str">
        <f ca="1">IF($Q183=Lists!$R$3,TEXT(SEGUIMIENTO!X183,"00,00%"),IF(SEGUIMIENTO!X183=0,0,TEXT(SEGUIMIENTO!X183,"##.###")))</f>
        <v/>
      </c>
      <c r="Z183" s="179" t="str">
        <f>IF(FORMULACIÓN!N183="X",VLOOKUP(A183,Lists!$C$100:$D$1099,2,FALSE),"")</f>
        <v/>
      </c>
      <c r="AA183" s="181">
        <f>IF(FORMULACIÓN!N183="X",IF(VALUE(VLOOKUP(A183,Lists!$C$100:$D$1099,2,FALSE))&gt;=SEGUIMIENTO!X183,1,0),2)</f>
        <v>2</v>
      </c>
      <c r="AB183" s="150">
        <f>IFERROR(VALUE(LEFT(#REF!,1)),0)</f>
        <v>0</v>
      </c>
      <c r="AC183" s="149"/>
      <c r="AD183" s="129"/>
      <c r="AE183" s="129"/>
      <c r="AF183" s="129"/>
      <c r="AG183"/>
      <c r="AH183" s="139"/>
      <c r="AI183" s="255" t="str">
        <f t="shared" si="33"/>
        <v/>
      </c>
      <c r="AJ183" s="139" t="str">
        <f t="shared" si="27"/>
        <v/>
      </c>
      <c r="AK183" s="139">
        <f t="shared" ca="1" si="34"/>
        <v>0</v>
      </c>
      <c r="AL183" s="139" t="str">
        <f t="shared" si="28"/>
        <v/>
      </c>
      <c r="AM183" s="139" t="str">
        <f t="shared" si="29"/>
        <v/>
      </c>
      <c r="AN183" s="20" t="str">
        <f t="shared" si="30"/>
        <v/>
      </c>
      <c r="AO183" s="20" t="str">
        <f t="shared" si="31"/>
        <v/>
      </c>
      <c r="AP183" s="20" t="str">
        <f t="shared" si="32"/>
        <v/>
      </c>
      <c r="AQ183" s="88" t="str">
        <f ca="1">IF(S183=Lists!$S$6,"CUMPLIMIENTO",IF($Q183=Lists!$R$3,TEXT(Y183,"00,00%")&amp;" / "&amp;TEXT(FORMULACIÓN!Y183,"00,00%"),IF(Y183=0,0,TEXT(Y183,"##.###")&amp;" / "&amp;TEXT(FORMULACIÓN!Y183,"##.###"))))</f>
        <v xml:space="preserve"> / </v>
      </c>
      <c r="AR183" s="133">
        <f ca="1">VALUE(IFERROR(IF(S183=Lists!$S$6,SEGUIMIENTO!Y183,IF((Y183/FORMULACIÓN!Y183)&lt;&gt;0,Y183/FORMULACIÓN!Y183,0)),0))</f>
        <v>0</v>
      </c>
      <c r="AS183" s="89" t="str">
        <f t="shared" ca="1" si="35"/>
        <v/>
      </c>
      <c r="AT183" s="89">
        <f t="shared" ca="1" si="36"/>
        <v>0</v>
      </c>
      <c r="AU183" s="89">
        <f t="shared" ca="1" si="37"/>
        <v>0</v>
      </c>
      <c r="AV183" s="20" t="str">
        <f t="shared" si="38"/>
        <v xml:space="preserve">LOGROS
LÍMITES
OBSERVACIÓN
ACCIONES DE FORTALECIMIENTO
</v>
      </c>
      <c r="AW183" s="139"/>
      <c r="CG183" s="140"/>
    </row>
    <row r="184" spans="1:85" s="135" customFormat="1" ht="15" hidden="1" customHeight="1">
      <c r="A184" s="20" t="str">
        <f>IF(FORMULACIÓN!A184="","",FORMULACIÓN!A184)</f>
        <v/>
      </c>
      <c r="B184" s="20" t="str">
        <f>IF(FORMULACIÓN!B184="","",FORMULACIÓN!B184)</f>
        <v/>
      </c>
      <c r="C184" s="20" t="str">
        <f>IF(FORMULACIÓN!C184="","",FORMULACIÓN!C184)</f>
        <v/>
      </c>
      <c r="D184" s="20" t="str">
        <f>IF(FORMULACIÓN!D184="","",FORMULACIÓN!D184)</f>
        <v/>
      </c>
      <c r="E184" s="20" t="str">
        <f>IF(FORMULACIÓN!E184="","",FORMULACIÓN!E184)</f>
        <v/>
      </c>
      <c r="F184" s="20" t="str">
        <f>IF(FORMULACIÓN!F184="","",FORMULACIÓN!F184)</f>
        <v/>
      </c>
      <c r="G184" s="20" t="str">
        <f>IF(FORMULACIÓN!G184="","",FORMULACIÓN!G184)</f>
        <v/>
      </c>
      <c r="H184" s="20" t="str">
        <f>IF(FORMULACIÓN!H184="","",FORMULACIÓN!H184)</f>
        <v/>
      </c>
      <c r="I184" s="88" t="str">
        <f>IF(FORMULACIÓN!I184="","",FORMULACIÓN!I184)</f>
        <v/>
      </c>
      <c r="J184" s="20" t="str">
        <f>IF(FORMULACIÓN!J184="","",FORMULACIÓN!J184)</f>
        <v/>
      </c>
      <c r="K184" s="88" t="str">
        <f>IF(FORMULACIÓN!K184="","",FORMULACIÓN!K184)</f>
        <v/>
      </c>
      <c r="L184" s="88" t="str">
        <f>IF(FORMULACIÓN!L184="","",FORMULACIÓN!L184)</f>
        <v/>
      </c>
      <c r="M184" s="210">
        <f>FORMULACIÓN!M184</f>
        <v>0</v>
      </c>
      <c r="N184" s="20" t="str">
        <f>IF(FORMULACIÓN!O184="","",FORMULACIÓN!O184)</f>
        <v/>
      </c>
      <c r="O184" s="20" t="str">
        <f>IF(FORMULACIÓN!P184="","",FORMULACIÓN!P184)</f>
        <v/>
      </c>
      <c r="P184" s="20" t="str">
        <f>IF(FORMULACIÓN!Q184="","",FORMULACIÓN!Q184)</f>
        <v/>
      </c>
      <c r="Q184" s="20" t="str">
        <f>IF(FORMULACIÓN!R184="","",FORMULACIÓN!R184)</f>
        <v/>
      </c>
      <c r="R184" s="20" t="str">
        <f>IF(FORMULACIÓN!S184="","",FORMULACIÓN!S184)</f>
        <v/>
      </c>
      <c r="S184" s="20" t="str">
        <f>IF(FORMULACIÓN!T184="","",FORMULACIÓN!T184)</f>
        <v/>
      </c>
      <c r="T184" s="267" t="str">
        <f ca="1">FORMULACIÓN!Y184</f>
        <v/>
      </c>
      <c r="U184" s="88" t="str">
        <f>IF(FORMULACIÓN!U184="","",FORMULACIÓN!U184)</f>
        <v/>
      </c>
      <c r="V184" s="266"/>
      <c r="W184" s="266"/>
      <c r="X184" s="21" t="str">
        <f ca="1">IFERROR(IF($S184=Lists!$S$2,SUM(SEGUIMIENTO!U184:W184),IF(SEGUIMIENTO!$S184=Lists!$S$3,SUM(SEGUIMIENTO!V184:W184),IF(SEGUIMIENTO!$S184=Lists!$S$4,AVERAGE(SEGUIMIENTO!V184:W184),IF(SEGUIMIENTO!$S184=Lists!$S$5,OFFSET(U184,0,COUNTA(V184:W184)),IF(SEGUIMIENTO!$S184=Lists!$S$6,COUNTIF(V184:W184,"&lt;"&amp;FORMULACIÓN!Y184)/COUNT(SEGUIMIENTO!V184:W184),""))))),"")</f>
        <v/>
      </c>
      <c r="Y184" s="176" t="str">
        <f ca="1">IF($Q184=Lists!$R$3,TEXT(SEGUIMIENTO!X184,"00,00%"),IF(SEGUIMIENTO!X184=0,0,TEXT(SEGUIMIENTO!X184,"##.###")))</f>
        <v/>
      </c>
      <c r="Z184" s="179" t="str">
        <f>IF(FORMULACIÓN!N184="X",VLOOKUP(A184,Lists!$C$100:$D$1099,2,FALSE),"")</f>
        <v/>
      </c>
      <c r="AA184" s="181">
        <f>IF(FORMULACIÓN!N184="X",IF(VALUE(VLOOKUP(A184,Lists!$C$100:$D$1099,2,FALSE))&gt;=SEGUIMIENTO!X184,1,0),2)</f>
        <v>2</v>
      </c>
      <c r="AB184" s="150">
        <f>IFERROR(VALUE(LEFT(#REF!,1)),0)</f>
        <v>0</v>
      </c>
      <c r="AC184" s="149"/>
      <c r="AD184" s="129"/>
      <c r="AE184" s="129"/>
      <c r="AF184" s="129"/>
      <c r="AG184"/>
      <c r="AH184" s="139"/>
      <c r="AI184" s="255" t="str">
        <f t="shared" si="33"/>
        <v/>
      </c>
      <c r="AJ184" s="139" t="str">
        <f t="shared" si="27"/>
        <v/>
      </c>
      <c r="AK184" s="139">
        <f t="shared" ca="1" si="34"/>
        <v>0</v>
      </c>
      <c r="AL184" s="139" t="str">
        <f t="shared" si="28"/>
        <v/>
      </c>
      <c r="AM184" s="139" t="str">
        <f t="shared" si="29"/>
        <v/>
      </c>
      <c r="AN184" s="20" t="str">
        <f t="shared" si="30"/>
        <v/>
      </c>
      <c r="AO184" s="20" t="str">
        <f t="shared" si="31"/>
        <v/>
      </c>
      <c r="AP184" s="20" t="str">
        <f t="shared" si="32"/>
        <v/>
      </c>
      <c r="AQ184" s="88" t="str">
        <f ca="1">IF(S184=Lists!$S$6,"CUMPLIMIENTO",IF($Q184=Lists!$R$3,TEXT(Y184,"00,00%")&amp;" / "&amp;TEXT(FORMULACIÓN!Y184,"00,00%"),IF(Y184=0,0,TEXT(Y184,"##.###")&amp;" / "&amp;TEXT(FORMULACIÓN!Y184,"##.###"))))</f>
        <v xml:space="preserve"> / </v>
      </c>
      <c r="AR184" s="133">
        <f ca="1">VALUE(IFERROR(IF(S184=Lists!$S$6,SEGUIMIENTO!Y184,IF((Y184/FORMULACIÓN!Y184)&lt;&gt;0,Y184/FORMULACIÓN!Y184,0)),0))</f>
        <v>0</v>
      </c>
      <c r="AS184" s="89" t="str">
        <f t="shared" ca="1" si="35"/>
        <v/>
      </c>
      <c r="AT184" s="89">
        <f t="shared" ca="1" si="36"/>
        <v>0</v>
      </c>
      <c r="AU184" s="89">
        <f t="shared" ca="1" si="37"/>
        <v>0</v>
      </c>
      <c r="AV184" s="20" t="str">
        <f t="shared" si="38"/>
        <v xml:space="preserve">LOGROS
LÍMITES
OBSERVACIÓN
ACCIONES DE FORTALECIMIENTO
</v>
      </c>
      <c r="AW184" s="139"/>
      <c r="CG184" s="140"/>
    </row>
    <row r="185" spans="1:85" s="135" customFormat="1" ht="15" hidden="1" customHeight="1">
      <c r="A185" s="20" t="str">
        <f>IF(FORMULACIÓN!A185="","",FORMULACIÓN!A185)</f>
        <v/>
      </c>
      <c r="B185" s="20" t="str">
        <f>IF(FORMULACIÓN!B185="","",FORMULACIÓN!B185)</f>
        <v/>
      </c>
      <c r="C185" s="20" t="str">
        <f>IF(FORMULACIÓN!C185="","",FORMULACIÓN!C185)</f>
        <v/>
      </c>
      <c r="D185" s="20" t="str">
        <f>IF(FORMULACIÓN!D185="","",FORMULACIÓN!D185)</f>
        <v/>
      </c>
      <c r="E185" s="20" t="str">
        <f>IF(FORMULACIÓN!E185="","",FORMULACIÓN!E185)</f>
        <v/>
      </c>
      <c r="F185" s="20" t="str">
        <f>IF(FORMULACIÓN!F185="","",FORMULACIÓN!F185)</f>
        <v/>
      </c>
      <c r="G185" s="20" t="str">
        <f>IF(FORMULACIÓN!G185="","",FORMULACIÓN!G185)</f>
        <v/>
      </c>
      <c r="H185" s="20" t="str">
        <f>IF(FORMULACIÓN!H185="","",FORMULACIÓN!H185)</f>
        <v/>
      </c>
      <c r="I185" s="88" t="str">
        <f>IF(FORMULACIÓN!I185="","",FORMULACIÓN!I185)</f>
        <v/>
      </c>
      <c r="J185" s="20" t="str">
        <f>IF(FORMULACIÓN!J185="","",FORMULACIÓN!J185)</f>
        <v/>
      </c>
      <c r="K185" s="88" t="str">
        <f>IF(FORMULACIÓN!K185="","",FORMULACIÓN!K185)</f>
        <v/>
      </c>
      <c r="L185" s="88" t="str">
        <f>IF(FORMULACIÓN!L185="","",FORMULACIÓN!L185)</f>
        <v/>
      </c>
      <c r="M185" s="210">
        <f>FORMULACIÓN!M185</f>
        <v>0</v>
      </c>
      <c r="N185" s="20" t="str">
        <f>IF(FORMULACIÓN!O185="","",FORMULACIÓN!O185)</f>
        <v/>
      </c>
      <c r="O185" s="20" t="str">
        <f>IF(FORMULACIÓN!P185="","",FORMULACIÓN!P185)</f>
        <v/>
      </c>
      <c r="P185" s="20" t="str">
        <f>IF(FORMULACIÓN!Q185="","",FORMULACIÓN!Q185)</f>
        <v/>
      </c>
      <c r="Q185" s="20" t="str">
        <f>IF(FORMULACIÓN!R185="","",FORMULACIÓN!R185)</f>
        <v/>
      </c>
      <c r="R185" s="20" t="str">
        <f>IF(FORMULACIÓN!S185="","",FORMULACIÓN!S185)</f>
        <v/>
      </c>
      <c r="S185" s="20" t="str">
        <f>IF(FORMULACIÓN!T185="","",FORMULACIÓN!T185)</f>
        <v/>
      </c>
      <c r="T185" s="267" t="str">
        <f ca="1">FORMULACIÓN!Y185</f>
        <v/>
      </c>
      <c r="U185" s="88" t="str">
        <f>IF(FORMULACIÓN!U185="","",FORMULACIÓN!U185)</f>
        <v/>
      </c>
      <c r="V185" s="266"/>
      <c r="W185" s="266"/>
      <c r="X185" s="21" t="str">
        <f ca="1">IFERROR(IF($S185=Lists!$S$2,SUM(SEGUIMIENTO!U185:W185),IF(SEGUIMIENTO!$S185=Lists!$S$3,SUM(SEGUIMIENTO!V185:W185),IF(SEGUIMIENTO!$S185=Lists!$S$4,AVERAGE(SEGUIMIENTO!V185:W185),IF(SEGUIMIENTO!$S185=Lists!$S$5,OFFSET(U185,0,COUNTA(V185:W185)),IF(SEGUIMIENTO!$S185=Lists!$S$6,COUNTIF(V185:W185,"&lt;"&amp;FORMULACIÓN!Y185)/COUNT(SEGUIMIENTO!V185:W185),""))))),"")</f>
        <v/>
      </c>
      <c r="Y185" s="176" t="str">
        <f ca="1">IF($Q185=Lists!$R$3,TEXT(SEGUIMIENTO!X185,"00,00%"),IF(SEGUIMIENTO!X185=0,0,TEXT(SEGUIMIENTO!X185,"##.###")))</f>
        <v/>
      </c>
      <c r="Z185" s="179" t="str">
        <f>IF(FORMULACIÓN!N185="X",VLOOKUP(A185,Lists!$C$100:$D$1099,2,FALSE),"")</f>
        <v/>
      </c>
      <c r="AA185" s="181">
        <f>IF(FORMULACIÓN!N185="X",IF(VALUE(VLOOKUP(A185,Lists!$C$100:$D$1099,2,FALSE))&gt;=SEGUIMIENTO!X185,1,0),2)</f>
        <v>2</v>
      </c>
      <c r="AB185" s="150">
        <f>IFERROR(VALUE(LEFT(#REF!,1)),0)</f>
        <v>0</v>
      </c>
      <c r="AC185" s="149"/>
      <c r="AD185" s="129"/>
      <c r="AE185" s="129"/>
      <c r="AF185" s="129"/>
      <c r="AG185"/>
      <c r="AH185" s="139"/>
      <c r="AI185" s="255" t="str">
        <f t="shared" si="33"/>
        <v/>
      </c>
      <c r="AJ185" s="139" t="str">
        <f t="shared" si="27"/>
        <v/>
      </c>
      <c r="AK185" s="139">
        <f t="shared" ca="1" si="34"/>
        <v>0</v>
      </c>
      <c r="AL185" s="139" t="str">
        <f t="shared" si="28"/>
        <v/>
      </c>
      <c r="AM185" s="139" t="str">
        <f t="shared" si="29"/>
        <v/>
      </c>
      <c r="AN185" s="20" t="str">
        <f t="shared" si="30"/>
        <v/>
      </c>
      <c r="AO185" s="20" t="str">
        <f t="shared" si="31"/>
        <v/>
      </c>
      <c r="AP185" s="20" t="str">
        <f t="shared" si="32"/>
        <v/>
      </c>
      <c r="AQ185" s="88" t="str">
        <f ca="1">IF(S185=Lists!$S$6,"CUMPLIMIENTO",IF($Q185=Lists!$R$3,TEXT(Y185,"00,00%")&amp;" / "&amp;TEXT(FORMULACIÓN!Y185,"00,00%"),IF(Y185=0,0,TEXT(Y185,"##.###")&amp;" / "&amp;TEXT(FORMULACIÓN!Y185,"##.###"))))</f>
        <v xml:space="preserve"> / </v>
      </c>
      <c r="AR185" s="133">
        <f ca="1">VALUE(IFERROR(IF(S185=Lists!$S$6,SEGUIMIENTO!Y185,IF((Y185/FORMULACIÓN!Y185)&lt;&gt;0,Y185/FORMULACIÓN!Y185,0)),0))</f>
        <v>0</v>
      </c>
      <c r="AS185" s="89" t="str">
        <f t="shared" ca="1" si="35"/>
        <v/>
      </c>
      <c r="AT185" s="89">
        <f t="shared" ca="1" si="36"/>
        <v>0</v>
      </c>
      <c r="AU185" s="89">
        <f t="shared" ca="1" si="37"/>
        <v>0</v>
      </c>
      <c r="AV185" s="20" t="str">
        <f t="shared" si="38"/>
        <v xml:space="preserve">LOGROS
LÍMITES
OBSERVACIÓN
ACCIONES DE FORTALECIMIENTO
</v>
      </c>
      <c r="AW185" s="139"/>
      <c r="CG185" s="140"/>
    </row>
    <row r="186" spans="1:85" s="135" customFormat="1" ht="15" hidden="1" customHeight="1">
      <c r="A186" s="20" t="str">
        <f>IF(FORMULACIÓN!A186="","",FORMULACIÓN!A186)</f>
        <v/>
      </c>
      <c r="B186" s="20" t="str">
        <f>IF(FORMULACIÓN!B186="","",FORMULACIÓN!B186)</f>
        <v/>
      </c>
      <c r="C186" s="20" t="str">
        <f>IF(FORMULACIÓN!C186="","",FORMULACIÓN!C186)</f>
        <v/>
      </c>
      <c r="D186" s="20" t="str">
        <f>IF(FORMULACIÓN!D186="","",FORMULACIÓN!D186)</f>
        <v/>
      </c>
      <c r="E186" s="20" t="str">
        <f>IF(FORMULACIÓN!E186="","",FORMULACIÓN!E186)</f>
        <v/>
      </c>
      <c r="F186" s="20" t="str">
        <f>IF(FORMULACIÓN!F186="","",FORMULACIÓN!F186)</f>
        <v/>
      </c>
      <c r="G186" s="20" t="str">
        <f>IF(FORMULACIÓN!G186="","",FORMULACIÓN!G186)</f>
        <v/>
      </c>
      <c r="H186" s="20" t="str">
        <f>IF(FORMULACIÓN!H186="","",FORMULACIÓN!H186)</f>
        <v/>
      </c>
      <c r="I186" s="88" t="str">
        <f>IF(FORMULACIÓN!I186="","",FORMULACIÓN!I186)</f>
        <v/>
      </c>
      <c r="J186" s="20" t="str">
        <f>IF(FORMULACIÓN!J186="","",FORMULACIÓN!J186)</f>
        <v/>
      </c>
      <c r="K186" s="88" t="str">
        <f>IF(FORMULACIÓN!K186="","",FORMULACIÓN!K186)</f>
        <v/>
      </c>
      <c r="L186" s="88" t="str">
        <f>IF(FORMULACIÓN!L186="","",FORMULACIÓN!L186)</f>
        <v/>
      </c>
      <c r="M186" s="210">
        <f>FORMULACIÓN!M186</f>
        <v>0</v>
      </c>
      <c r="N186" s="20" t="str">
        <f>IF(FORMULACIÓN!O186="","",FORMULACIÓN!O186)</f>
        <v/>
      </c>
      <c r="O186" s="20" t="str">
        <f>IF(FORMULACIÓN!P186="","",FORMULACIÓN!P186)</f>
        <v/>
      </c>
      <c r="P186" s="20" t="str">
        <f>IF(FORMULACIÓN!Q186="","",FORMULACIÓN!Q186)</f>
        <v/>
      </c>
      <c r="Q186" s="20" t="str">
        <f>IF(FORMULACIÓN!R186="","",FORMULACIÓN!R186)</f>
        <v/>
      </c>
      <c r="R186" s="20" t="str">
        <f>IF(FORMULACIÓN!S186="","",FORMULACIÓN!S186)</f>
        <v/>
      </c>
      <c r="S186" s="20" t="str">
        <f>IF(FORMULACIÓN!T186="","",FORMULACIÓN!T186)</f>
        <v/>
      </c>
      <c r="T186" s="267" t="str">
        <f ca="1">FORMULACIÓN!Y186</f>
        <v/>
      </c>
      <c r="U186" s="88" t="str">
        <f>IF(FORMULACIÓN!U186="","",FORMULACIÓN!U186)</f>
        <v/>
      </c>
      <c r="V186" s="266"/>
      <c r="W186" s="266"/>
      <c r="X186" s="21" t="str">
        <f ca="1">IFERROR(IF($S186=Lists!$S$2,SUM(SEGUIMIENTO!U186:W186),IF(SEGUIMIENTO!$S186=Lists!$S$3,SUM(SEGUIMIENTO!V186:W186),IF(SEGUIMIENTO!$S186=Lists!$S$4,AVERAGE(SEGUIMIENTO!V186:W186),IF(SEGUIMIENTO!$S186=Lists!$S$5,OFFSET(U186,0,COUNTA(V186:W186)),IF(SEGUIMIENTO!$S186=Lists!$S$6,COUNTIF(V186:W186,"&lt;"&amp;FORMULACIÓN!Y186)/COUNT(SEGUIMIENTO!V186:W186),""))))),"")</f>
        <v/>
      </c>
      <c r="Y186" s="176" t="str">
        <f ca="1">IF($Q186=Lists!$R$3,TEXT(SEGUIMIENTO!X186,"00,00%"),IF(SEGUIMIENTO!X186=0,0,TEXT(SEGUIMIENTO!X186,"##.###")))</f>
        <v/>
      </c>
      <c r="Z186" s="179" t="str">
        <f>IF(FORMULACIÓN!N186="X",VLOOKUP(A186,Lists!$C$100:$D$1099,2,FALSE),"")</f>
        <v/>
      </c>
      <c r="AA186" s="181">
        <f>IF(FORMULACIÓN!N186="X",IF(VALUE(VLOOKUP(A186,Lists!$C$100:$D$1099,2,FALSE))&gt;=SEGUIMIENTO!X186,1,0),2)</f>
        <v>2</v>
      </c>
      <c r="AB186" s="150">
        <f>IFERROR(VALUE(LEFT(#REF!,1)),0)</f>
        <v>0</v>
      </c>
      <c r="AC186" s="149"/>
      <c r="AD186" s="129"/>
      <c r="AE186" s="129"/>
      <c r="AF186" s="129"/>
      <c r="AG186"/>
      <c r="AH186" s="139"/>
      <c r="AI186" s="255" t="str">
        <f t="shared" si="33"/>
        <v/>
      </c>
      <c r="AJ186" s="139" t="str">
        <f t="shared" si="27"/>
        <v/>
      </c>
      <c r="AK186" s="139">
        <f t="shared" ca="1" si="34"/>
        <v>0</v>
      </c>
      <c r="AL186" s="139" t="str">
        <f t="shared" si="28"/>
        <v/>
      </c>
      <c r="AM186" s="139" t="str">
        <f t="shared" si="29"/>
        <v/>
      </c>
      <c r="AN186" s="20" t="str">
        <f t="shared" si="30"/>
        <v/>
      </c>
      <c r="AO186" s="20" t="str">
        <f t="shared" si="31"/>
        <v/>
      </c>
      <c r="AP186" s="20" t="str">
        <f t="shared" si="32"/>
        <v/>
      </c>
      <c r="AQ186" s="88" t="str">
        <f ca="1">IF(S186=Lists!$S$6,"CUMPLIMIENTO",IF($Q186=Lists!$R$3,TEXT(Y186,"00,00%")&amp;" / "&amp;TEXT(FORMULACIÓN!Y186,"00,00%"),IF(Y186=0,0,TEXT(Y186,"##.###")&amp;" / "&amp;TEXT(FORMULACIÓN!Y186,"##.###"))))</f>
        <v xml:space="preserve"> / </v>
      </c>
      <c r="AR186" s="133">
        <f ca="1">VALUE(IFERROR(IF(S186=Lists!$S$6,SEGUIMIENTO!Y186,IF((Y186/FORMULACIÓN!Y186)&lt;&gt;0,Y186/FORMULACIÓN!Y186,0)),0))</f>
        <v>0</v>
      </c>
      <c r="AS186" s="89" t="str">
        <f t="shared" ca="1" si="35"/>
        <v/>
      </c>
      <c r="AT186" s="89">
        <f t="shared" ca="1" si="36"/>
        <v>0</v>
      </c>
      <c r="AU186" s="89">
        <f t="shared" ca="1" si="37"/>
        <v>0</v>
      </c>
      <c r="AV186" s="20" t="str">
        <f t="shared" si="38"/>
        <v xml:space="preserve">LOGROS
LÍMITES
OBSERVACIÓN
ACCIONES DE FORTALECIMIENTO
</v>
      </c>
      <c r="AW186" s="139"/>
      <c r="CG186" s="140"/>
    </row>
    <row r="187" spans="1:85" s="135" customFormat="1" ht="15" hidden="1" customHeight="1">
      <c r="A187" s="20" t="str">
        <f>IF(FORMULACIÓN!A187="","",FORMULACIÓN!A187)</f>
        <v/>
      </c>
      <c r="B187" s="20" t="str">
        <f>IF(FORMULACIÓN!B187="","",FORMULACIÓN!B187)</f>
        <v/>
      </c>
      <c r="C187" s="20" t="str">
        <f>IF(FORMULACIÓN!C187="","",FORMULACIÓN!C187)</f>
        <v/>
      </c>
      <c r="D187" s="20" t="str">
        <f>IF(FORMULACIÓN!D187="","",FORMULACIÓN!D187)</f>
        <v/>
      </c>
      <c r="E187" s="20" t="str">
        <f>IF(FORMULACIÓN!E187="","",FORMULACIÓN!E187)</f>
        <v/>
      </c>
      <c r="F187" s="20" t="str">
        <f>IF(FORMULACIÓN!F187="","",FORMULACIÓN!F187)</f>
        <v/>
      </c>
      <c r="G187" s="20" t="str">
        <f>IF(FORMULACIÓN!G187="","",FORMULACIÓN!G187)</f>
        <v/>
      </c>
      <c r="H187" s="20" t="str">
        <f>IF(FORMULACIÓN!H187="","",FORMULACIÓN!H187)</f>
        <v/>
      </c>
      <c r="I187" s="88" t="str">
        <f>IF(FORMULACIÓN!I187="","",FORMULACIÓN!I187)</f>
        <v/>
      </c>
      <c r="J187" s="20" t="str">
        <f>IF(FORMULACIÓN!J187="","",FORMULACIÓN!J187)</f>
        <v/>
      </c>
      <c r="K187" s="88" t="str">
        <f>IF(FORMULACIÓN!K187="","",FORMULACIÓN!K187)</f>
        <v/>
      </c>
      <c r="L187" s="88" t="str">
        <f>IF(FORMULACIÓN!L187="","",FORMULACIÓN!L187)</f>
        <v/>
      </c>
      <c r="M187" s="210">
        <f>FORMULACIÓN!M187</f>
        <v>0</v>
      </c>
      <c r="N187" s="20" t="str">
        <f>IF(FORMULACIÓN!O187="","",FORMULACIÓN!O187)</f>
        <v/>
      </c>
      <c r="O187" s="20" t="str">
        <f>IF(FORMULACIÓN!P187="","",FORMULACIÓN!P187)</f>
        <v/>
      </c>
      <c r="P187" s="20" t="str">
        <f>IF(FORMULACIÓN!Q187="","",FORMULACIÓN!Q187)</f>
        <v/>
      </c>
      <c r="Q187" s="20" t="str">
        <f>IF(FORMULACIÓN!R187="","",FORMULACIÓN!R187)</f>
        <v/>
      </c>
      <c r="R187" s="20" t="str">
        <f>IF(FORMULACIÓN!S187="","",FORMULACIÓN!S187)</f>
        <v/>
      </c>
      <c r="S187" s="20" t="str">
        <f>IF(FORMULACIÓN!T187="","",FORMULACIÓN!T187)</f>
        <v/>
      </c>
      <c r="T187" s="267" t="str">
        <f ca="1">FORMULACIÓN!Y187</f>
        <v/>
      </c>
      <c r="U187" s="88" t="str">
        <f>IF(FORMULACIÓN!U187="","",FORMULACIÓN!U187)</f>
        <v/>
      </c>
      <c r="V187" s="266"/>
      <c r="W187" s="266"/>
      <c r="X187" s="21" t="str">
        <f ca="1">IFERROR(IF($S187=Lists!$S$2,SUM(SEGUIMIENTO!U187:W187),IF(SEGUIMIENTO!$S187=Lists!$S$3,SUM(SEGUIMIENTO!V187:W187),IF(SEGUIMIENTO!$S187=Lists!$S$4,AVERAGE(SEGUIMIENTO!V187:W187),IF(SEGUIMIENTO!$S187=Lists!$S$5,OFFSET(U187,0,COUNTA(V187:W187)),IF(SEGUIMIENTO!$S187=Lists!$S$6,COUNTIF(V187:W187,"&lt;"&amp;FORMULACIÓN!Y187)/COUNT(SEGUIMIENTO!V187:W187),""))))),"")</f>
        <v/>
      </c>
      <c r="Y187" s="176" t="str">
        <f ca="1">IF($Q187=Lists!$R$3,TEXT(SEGUIMIENTO!X187,"00,00%"),IF(SEGUIMIENTO!X187=0,0,TEXT(SEGUIMIENTO!X187,"##.###")))</f>
        <v/>
      </c>
      <c r="Z187" s="179" t="str">
        <f>IF(FORMULACIÓN!N187="X",VLOOKUP(A187,Lists!$C$100:$D$1099,2,FALSE),"")</f>
        <v/>
      </c>
      <c r="AA187" s="181">
        <f>IF(FORMULACIÓN!N187="X",IF(VALUE(VLOOKUP(A187,Lists!$C$100:$D$1099,2,FALSE))&gt;=SEGUIMIENTO!X187,1,0),2)</f>
        <v>2</v>
      </c>
      <c r="AB187" s="150">
        <f>IFERROR(VALUE(LEFT(#REF!,1)),0)</f>
        <v>0</v>
      </c>
      <c r="AC187" s="149"/>
      <c r="AD187" s="129"/>
      <c r="AE187" s="129"/>
      <c r="AF187" s="129"/>
      <c r="AG187"/>
      <c r="AH187" s="139"/>
      <c r="AI187" s="255" t="str">
        <f t="shared" si="33"/>
        <v/>
      </c>
      <c r="AJ187" s="139" t="str">
        <f t="shared" si="27"/>
        <v/>
      </c>
      <c r="AK187" s="139">
        <f t="shared" ca="1" si="34"/>
        <v>0</v>
      </c>
      <c r="AL187" s="139" t="str">
        <f t="shared" si="28"/>
        <v/>
      </c>
      <c r="AM187" s="139" t="str">
        <f t="shared" si="29"/>
        <v/>
      </c>
      <c r="AN187" s="20" t="str">
        <f t="shared" si="30"/>
        <v/>
      </c>
      <c r="AO187" s="20" t="str">
        <f t="shared" si="31"/>
        <v/>
      </c>
      <c r="AP187" s="20" t="str">
        <f t="shared" si="32"/>
        <v/>
      </c>
      <c r="AQ187" s="88" t="str">
        <f ca="1">IF(S187=Lists!$S$6,"CUMPLIMIENTO",IF($Q187=Lists!$R$3,TEXT(Y187,"00,00%")&amp;" / "&amp;TEXT(FORMULACIÓN!Y187,"00,00%"),IF(Y187=0,0,TEXT(Y187,"##.###")&amp;" / "&amp;TEXT(FORMULACIÓN!Y187,"##.###"))))</f>
        <v xml:space="preserve"> / </v>
      </c>
      <c r="AR187" s="133">
        <f ca="1">VALUE(IFERROR(IF(S187=Lists!$S$6,SEGUIMIENTO!Y187,IF((Y187/FORMULACIÓN!Y187)&lt;&gt;0,Y187/FORMULACIÓN!Y187,0)),0))</f>
        <v>0</v>
      </c>
      <c r="AS187" s="89" t="str">
        <f t="shared" ca="1" si="35"/>
        <v/>
      </c>
      <c r="AT187" s="89">
        <f t="shared" ca="1" si="36"/>
        <v>0</v>
      </c>
      <c r="AU187" s="89">
        <f t="shared" ca="1" si="37"/>
        <v>0</v>
      </c>
      <c r="AV187" s="20" t="str">
        <f t="shared" si="38"/>
        <v xml:space="preserve">LOGROS
LÍMITES
OBSERVACIÓN
ACCIONES DE FORTALECIMIENTO
</v>
      </c>
      <c r="AW187" s="139"/>
      <c r="CG187" s="140"/>
    </row>
    <row r="188" spans="1:85" s="135" customFormat="1" ht="15" hidden="1" customHeight="1">
      <c r="A188" s="20" t="str">
        <f>IF(FORMULACIÓN!A188="","",FORMULACIÓN!A188)</f>
        <v/>
      </c>
      <c r="B188" s="20" t="str">
        <f>IF(FORMULACIÓN!B188="","",FORMULACIÓN!B188)</f>
        <v/>
      </c>
      <c r="C188" s="20" t="str">
        <f>IF(FORMULACIÓN!C188="","",FORMULACIÓN!C188)</f>
        <v/>
      </c>
      <c r="D188" s="20" t="str">
        <f>IF(FORMULACIÓN!D188="","",FORMULACIÓN!D188)</f>
        <v/>
      </c>
      <c r="E188" s="20" t="str">
        <f>IF(FORMULACIÓN!E188="","",FORMULACIÓN!E188)</f>
        <v/>
      </c>
      <c r="F188" s="20" t="str">
        <f>IF(FORMULACIÓN!F188="","",FORMULACIÓN!F188)</f>
        <v/>
      </c>
      <c r="G188" s="20" t="str">
        <f>IF(FORMULACIÓN!G188="","",FORMULACIÓN!G188)</f>
        <v/>
      </c>
      <c r="H188" s="20" t="str">
        <f>IF(FORMULACIÓN!H188="","",FORMULACIÓN!H188)</f>
        <v/>
      </c>
      <c r="I188" s="88" t="str">
        <f>IF(FORMULACIÓN!I188="","",FORMULACIÓN!I188)</f>
        <v/>
      </c>
      <c r="J188" s="20" t="str">
        <f>IF(FORMULACIÓN!J188="","",FORMULACIÓN!J188)</f>
        <v/>
      </c>
      <c r="K188" s="88" t="str">
        <f>IF(FORMULACIÓN!K188="","",FORMULACIÓN!K188)</f>
        <v/>
      </c>
      <c r="L188" s="88" t="str">
        <f>IF(FORMULACIÓN!L188="","",FORMULACIÓN!L188)</f>
        <v/>
      </c>
      <c r="M188" s="210">
        <f>FORMULACIÓN!M188</f>
        <v>0</v>
      </c>
      <c r="N188" s="20" t="str">
        <f>IF(FORMULACIÓN!O188="","",FORMULACIÓN!O188)</f>
        <v/>
      </c>
      <c r="O188" s="20" t="str">
        <f>IF(FORMULACIÓN!P188="","",FORMULACIÓN!P188)</f>
        <v/>
      </c>
      <c r="P188" s="20" t="str">
        <f>IF(FORMULACIÓN!Q188="","",FORMULACIÓN!Q188)</f>
        <v/>
      </c>
      <c r="Q188" s="20" t="str">
        <f>IF(FORMULACIÓN!R188="","",FORMULACIÓN!R188)</f>
        <v/>
      </c>
      <c r="R188" s="20" t="str">
        <f>IF(FORMULACIÓN!S188="","",FORMULACIÓN!S188)</f>
        <v/>
      </c>
      <c r="S188" s="20" t="str">
        <f>IF(FORMULACIÓN!T188="","",FORMULACIÓN!T188)</f>
        <v/>
      </c>
      <c r="T188" s="267" t="str">
        <f ca="1">FORMULACIÓN!Y188</f>
        <v/>
      </c>
      <c r="U188" s="88" t="str">
        <f>IF(FORMULACIÓN!U188="","",FORMULACIÓN!U188)</f>
        <v/>
      </c>
      <c r="V188" s="266"/>
      <c r="W188" s="266"/>
      <c r="X188" s="21" t="str">
        <f ca="1">IFERROR(IF($S188=Lists!$S$2,SUM(SEGUIMIENTO!U188:W188),IF(SEGUIMIENTO!$S188=Lists!$S$3,SUM(SEGUIMIENTO!V188:W188),IF(SEGUIMIENTO!$S188=Lists!$S$4,AVERAGE(SEGUIMIENTO!V188:W188),IF(SEGUIMIENTO!$S188=Lists!$S$5,OFFSET(U188,0,COUNTA(V188:W188)),IF(SEGUIMIENTO!$S188=Lists!$S$6,COUNTIF(V188:W188,"&lt;"&amp;FORMULACIÓN!Y188)/COUNT(SEGUIMIENTO!V188:W188),""))))),"")</f>
        <v/>
      </c>
      <c r="Y188" s="176" t="str">
        <f ca="1">IF($Q188=Lists!$R$3,TEXT(SEGUIMIENTO!X188,"00,00%"),IF(SEGUIMIENTO!X188=0,0,TEXT(SEGUIMIENTO!X188,"##.###")))</f>
        <v/>
      </c>
      <c r="Z188" s="179" t="str">
        <f>IF(FORMULACIÓN!N188="X",VLOOKUP(A188,Lists!$C$100:$D$1099,2,FALSE),"")</f>
        <v/>
      </c>
      <c r="AA188" s="181">
        <f>IF(FORMULACIÓN!N188="X",IF(VALUE(VLOOKUP(A188,Lists!$C$100:$D$1099,2,FALSE))&gt;=SEGUIMIENTO!X188,1,0),2)</f>
        <v>2</v>
      </c>
      <c r="AB188" s="150">
        <f>IFERROR(VALUE(LEFT(#REF!,1)),0)</f>
        <v>0</v>
      </c>
      <c r="AC188" s="149"/>
      <c r="AD188" s="129"/>
      <c r="AE188" s="129"/>
      <c r="AF188" s="129"/>
      <c r="AG188"/>
      <c r="AH188" s="139"/>
      <c r="AI188" s="255" t="str">
        <f t="shared" si="33"/>
        <v/>
      </c>
      <c r="AJ188" s="139" t="str">
        <f t="shared" si="27"/>
        <v/>
      </c>
      <c r="AK188" s="139">
        <f t="shared" ca="1" si="34"/>
        <v>0</v>
      </c>
      <c r="AL188" s="139" t="str">
        <f t="shared" si="28"/>
        <v/>
      </c>
      <c r="AM188" s="139" t="str">
        <f t="shared" si="29"/>
        <v/>
      </c>
      <c r="AN188" s="20" t="str">
        <f t="shared" si="30"/>
        <v/>
      </c>
      <c r="AO188" s="20" t="str">
        <f t="shared" si="31"/>
        <v/>
      </c>
      <c r="AP188" s="20" t="str">
        <f t="shared" si="32"/>
        <v/>
      </c>
      <c r="AQ188" s="88" t="str">
        <f ca="1">IF(S188=Lists!$S$6,"CUMPLIMIENTO",IF($Q188=Lists!$R$3,TEXT(Y188,"00,00%")&amp;" / "&amp;TEXT(FORMULACIÓN!Y188,"00,00%"),IF(Y188=0,0,TEXT(Y188,"##.###")&amp;" / "&amp;TEXT(FORMULACIÓN!Y188,"##.###"))))</f>
        <v xml:space="preserve"> / </v>
      </c>
      <c r="AR188" s="133">
        <f ca="1">VALUE(IFERROR(IF(S188=Lists!$S$6,SEGUIMIENTO!Y188,IF((Y188/FORMULACIÓN!Y188)&lt;&gt;0,Y188/FORMULACIÓN!Y188,0)),0))</f>
        <v>0</v>
      </c>
      <c r="AS188" s="89" t="str">
        <f t="shared" ca="1" si="35"/>
        <v/>
      </c>
      <c r="AT188" s="89">
        <f t="shared" ca="1" si="36"/>
        <v>0</v>
      </c>
      <c r="AU188" s="89">
        <f t="shared" ca="1" si="37"/>
        <v>0</v>
      </c>
      <c r="AV188" s="20" t="str">
        <f t="shared" si="38"/>
        <v xml:space="preserve">LOGROS
LÍMITES
OBSERVACIÓN
ACCIONES DE FORTALECIMIENTO
</v>
      </c>
      <c r="AW188" s="139"/>
      <c r="CG188" s="140"/>
    </row>
    <row r="189" spans="1:85" s="135" customFormat="1" ht="15" hidden="1" customHeight="1">
      <c r="A189" s="20" t="str">
        <f>IF(FORMULACIÓN!A189="","",FORMULACIÓN!A189)</f>
        <v/>
      </c>
      <c r="B189" s="20" t="str">
        <f>IF(FORMULACIÓN!B189="","",FORMULACIÓN!B189)</f>
        <v/>
      </c>
      <c r="C189" s="20" t="str">
        <f>IF(FORMULACIÓN!C189="","",FORMULACIÓN!C189)</f>
        <v/>
      </c>
      <c r="D189" s="20" t="str">
        <f>IF(FORMULACIÓN!D189="","",FORMULACIÓN!D189)</f>
        <v/>
      </c>
      <c r="E189" s="20" t="str">
        <f>IF(FORMULACIÓN!E189="","",FORMULACIÓN!E189)</f>
        <v/>
      </c>
      <c r="F189" s="20" t="str">
        <f>IF(FORMULACIÓN!F189="","",FORMULACIÓN!F189)</f>
        <v/>
      </c>
      <c r="G189" s="20" t="str">
        <f>IF(FORMULACIÓN!G189="","",FORMULACIÓN!G189)</f>
        <v/>
      </c>
      <c r="H189" s="20" t="str">
        <f>IF(FORMULACIÓN!H189="","",FORMULACIÓN!H189)</f>
        <v/>
      </c>
      <c r="I189" s="88" t="str">
        <f>IF(FORMULACIÓN!I189="","",FORMULACIÓN!I189)</f>
        <v/>
      </c>
      <c r="J189" s="20" t="str">
        <f>IF(FORMULACIÓN!J189="","",FORMULACIÓN!J189)</f>
        <v/>
      </c>
      <c r="K189" s="88" t="str">
        <f>IF(FORMULACIÓN!K189="","",FORMULACIÓN!K189)</f>
        <v/>
      </c>
      <c r="L189" s="88" t="str">
        <f>IF(FORMULACIÓN!L189="","",FORMULACIÓN!L189)</f>
        <v/>
      </c>
      <c r="M189" s="210">
        <f>FORMULACIÓN!M189</f>
        <v>0</v>
      </c>
      <c r="N189" s="20" t="str">
        <f>IF(FORMULACIÓN!O189="","",FORMULACIÓN!O189)</f>
        <v/>
      </c>
      <c r="O189" s="20" t="str">
        <f>IF(FORMULACIÓN!P189="","",FORMULACIÓN!P189)</f>
        <v/>
      </c>
      <c r="P189" s="20" t="str">
        <f>IF(FORMULACIÓN!Q189="","",FORMULACIÓN!Q189)</f>
        <v/>
      </c>
      <c r="Q189" s="20" t="str">
        <f>IF(FORMULACIÓN!R189="","",FORMULACIÓN!R189)</f>
        <v/>
      </c>
      <c r="R189" s="20" t="str">
        <f>IF(FORMULACIÓN!S189="","",FORMULACIÓN!S189)</f>
        <v/>
      </c>
      <c r="S189" s="20" t="str">
        <f>IF(FORMULACIÓN!T189="","",FORMULACIÓN!T189)</f>
        <v/>
      </c>
      <c r="T189" s="267" t="str">
        <f ca="1">FORMULACIÓN!Y189</f>
        <v/>
      </c>
      <c r="U189" s="88" t="str">
        <f>IF(FORMULACIÓN!U189="","",FORMULACIÓN!U189)</f>
        <v/>
      </c>
      <c r="V189" s="274"/>
      <c r="W189" s="126"/>
      <c r="X189" s="21" t="str">
        <f ca="1">IFERROR(IF($S189=Lists!$S$2,SUM(SEGUIMIENTO!U189:W189),IF(SEGUIMIENTO!$S189=Lists!$S$3,SUM(SEGUIMIENTO!V189:W189),IF(SEGUIMIENTO!$S189=Lists!$S$4,AVERAGE(SEGUIMIENTO!V189:W189),IF(SEGUIMIENTO!$S189=Lists!$S$5,OFFSET(U189,0,COUNTA(V189:W189)),IF(SEGUIMIENTO!$S189=Lists!$S$6,COUNTIF(V189:W189,"&lt;"&amp;FORMULACIÓN!Y189)/COUNT(SEGUIMIENTO!V189:W189),""))))),"")</f>
        <v/>
      </c>
      <c r="Y189" s="176" t="str">
        <f ca="1">IF($Q189=Lists!$R$3,TEXT(SEGUIMIENTO!X189,"00,00%"),IF(SEGUIMIENTO!X189=0,0,TEXT(SEGUIMIENTO!X189,"##.###")))</f>
        <v/>
      </c>
      <c r="Z189" s="179" t="str">
        <f>IF(FORMULACIÓN!N189="X",VLOOKUP(A189,Lists!$C$100:$D$1099,2,FALSE),"")</f>
        <v/>
      </c>
      <c r="AA189" s="181">
        <f>IF(FORMULACIÓN!N189="X",IF(VALUE(VLOOKUP(A189,Lists!$C$100:$D$1099,2,FALSE))&gt;=SEGUIMIENTO!X189,1,0),2)</f>
        <v>2</v>
      </c>
      <c r="AB189" s="150">
        <f>IFERROR(VALUE(LEFT(#REF!,1)),0)</f>
        <v>0</v>
      </c>
      <c r="AC189" s="149"/>
      <c r="AD189" s="129"/>
      <c r="AE189" s="129"/>
      <c r="AF189" s="129"/>
      <c r="AG189"/>
      <c r="AH189" s="139"/>
      <c r="AI189" s="255" t="str">
        <f t="shared" si="33"/>
        <v/>
      </c>
      <c r="AJ189" s="139" t="str">
        <f t="shared" si="27"/>
        <v/>
      </c>
      <c r="AK189" s="139">
        <f t="shared" ca="1" si="34"/>
        <v>0</v>
      </c>
      <c r="AL189" s="139" t="str">
        <f t="shared" si="28"/>
        <v/>
      </c>
      <c r="AM189" s="139" t="str">
        <f t="shared" si="29"/>
        <v/>
      </c>
      <c r="AN189" s="20" t="str">
        <f t="shared" si="30"/>
        <v/>
      </c>
      <c r="AO189" s="20" t="str">
        <f t="shared" si="31"/>
        <v/>
      </c>
      <c r="AP189" s="20" t="str">
        <f t="shared" si="32"/>
        <v/>
      </c>
      <c r="AQ189" s="88" t="str">
        <f ca="1">IF(S189=Lists!$S$6,"CUMPLIMIENTO",IF($Q189=Lists!$R$3,TEXT(Y189,"00,00%")&amp;" / "&amp;TEXT(FORMULACIÓN!Y189,"00,00%"),IF(Y189=0,0,TEXT(Y189,"##.###")&amp;" / "&amp;TEXT(FORMULACIÓN!Y189,"##.###"))))</f>
        <v xml:space="preserve"> / </v>
      </c>
      <c r="AR189" s="133">
        <f ca="1">VALUE(IFERROR(IF(S189=Lists!$S$6,SEGUIMIENTO!Y189,IF((Y189/FORMULACIÓN!Y189)&lt;&gt;0,Y189/FORMULACIÓN!Y189,0)),0))</f>
        <v>0</v>
      </c>
      <c r="AS189" s="89" t="str">
        <f t="shared" ca="1" si="35"/>
        <v/>
      </c>
      <c r="AT189" s="89">
        <f t="shared" ca="1" si="36"/>
        <v>0</v>
      </c>
      <c r="AU189" s="89">
        <f t="shared" ca="1" si="37"/>
        <v>0</v>
      </c>
      <c r="AV189" s="20" t="str">
        <f t="shared" si="38"/>
        <v xml:space="preserve">LOGROS
LÍMITES
OBSERVACIÓN
ACCIONES DE FORTALECIMIENTO
</v>
      </c>
      <c r="AW189" s="139"/>
      <c r="CG189" s="140"/>
    </row>
    <row r="190" spans="1:85" s="135" customFormat="1" ht="15" hidden="1" customHeight="1">
      <c r="A190" s="20" t="str">
        <f>IF(FORMULACIÓN!A190="","",FORMULACIÓN!A190)</f>
        <v/>
      </c>
      <c r="B190" s="20" t="str">
        <f>IF(FORMULACIÓN!B190="","",FORMULACIÓN!B190)</f>
        <v/>
      </c>
      <c r="C190" s="20" t="str">
        <f>IF(FORMULACIÓN!C190="","",FORMULACIÓN!C190)</f>
        <v/>
      </c>
      <c r="D190" s="20" t="str">
        <f>IF(FORMULACIÓN!D190="","",FORMULACIÓN!D190)</f>
        <v/>
      </c>
      <c r="E190" s="20" t="str">
        <f>IF(FORMULACIÓN!E190="","",FORMULACIÓN!E190)</f>
        <v/>
      </c>
      <c r="F190" s="20" t="str">
        <f>IF(FORMULACIÓN!F190="","",FORMULACIÓN!F190)</f>
        <v/>
      </c>
      <c r="G190" s="20" t="str">
        <f>IF(FORMULACIÓN!G190="","",FORMULACIÓN!G190)</f>
        <v/>
      </c>
      <c r="H190" s="20" t="str">
        <f>IF(FORMULACIÓN!H190="","",FORMULACIÓN!H190)</f>
        <v/>
      </c>
      <c r="I190" s="88" t="str">
        <f>IF(FORMULACIÓN!I190="","",FORMULACIÓN!I190)</f>
        <v/>
      </c>
      <c r="J190" s="20" t="str">
        <f>IF(FORMULACIÓN!J190="","",FORMULACIÓN!J190)</f>
        <v/>
      </c>
      <c r="K190" s="88" t="str">
        <f>IF(FORMULACIÓN!K190="","",FORMULACIÓN!K190)</f>
        <v/>
      </c>
      <c r="L190" s="88" t="str">
        <f>IF(FORMULACIÓN!L190="","",FORMULACIÓN!L190)</f>
        <v/>
      </c>
      <c r="M190" s="210">
        <f>FORMULACIÓN!M190</f>
        <v>0</v>
      </c>
      <c r="N190" s="20" t="str">
        <f>IF(FORMULACIÓN!O190="","",FORMULACIÓN!O190)</f>
        <v/>
      </c>
      <c r="O190" s="20" t="str">
        <f>IF(FORMULACIÓN!P190="","",FORMULACIÓN!P190)</f>
        <v/>
      </c>
      <c r="P190" s="20" t="str">
        <f>IF(FORMULACIÓN!Q190="","",FORMULACIÓN!Q190)</f>
        <v/>
      </c>
      <c r="Q190" s="20" t="str">
        <f>IF(FORMULACIÓN!R190="","",FORMULACIÓN!R190)</f>
        <v/>
      </c>
      <c r="R190" s="20" t="str">
        <f>IF(FORMULACIÓN!S190="","",FORMULACIÓN!S190)</f>
        <v/>
      </c>
      <c r="S190" s="20" t="str">
        <f>IF(FORMULACIÓN!T190="","",FORMULACIÓN!T190)</f>
        <v/>
      </c>
      <c r="T190" s="179" t="str">
        <f ca="1">FORMULACIÓN!Y190</f>
        <v/>
      </c>
      <c r="U190" s="279" t="str">
        <f>IF(FORMULACIÓN!U190="","",FORMULACIÓN!U190)</f>
        <v/>
      </c>
      <c r="V190" s="272"/>
      <c r="W190" s="21"/>
      <c r="X190" s="21" t="str">
        <f ca="1">IFERROR(IF($S190=Lists!$S$2,SUM(SEGUIMIENTO!U190:W190),IF(SEGUIMIENTO!$S190=Lists!$S$3,SUM(SEGUIMIENTO!V190:W190),IF(SEGUIMIENTO!$S190=Lists!$S$4,AVERAGE(SEGUIMIENTO!V190:W190),IF(SEGUIMIENTO!$S190=Lists!$S$5,OFFSET(U190,0,COUNTA(V190:W190)),IF(SEGUIMIENTO!$S190=Lists!$S$6,COUNTIF(V190:W190,"&lt;"&amp;FORMULACIÓN!Y190)/COUNT(SEGUIMIENTO!V190:W190),""))))),"")</f>
        <v/>
      </c>
      <c r="Y190" s="176" t="str">
        <f ca="1">IF($Q190=Lists!$R$3,TEXT(SEGUIMIENTO!X190,"00,00%"),IF(SEGUIMIENTO!X190=0,0,TEXT(SEGUIMIENTO!X190,"##.###")))</f>
        <v/>
      </c>
      <c r="Z190" s="179" t="str">
        <f>IF(FORMULACIÓN!N190="X",VLOOKUP(A190,Lists!$C$100:$D$1099,2,FALSE),"")</f>
        <v/>
      </c>
      <c r="AA190" s="181">
        <f>IF(FORMULACIÓN!N190="X",IF(VALUE(VLOOKUP(A190,Lists!$C$100:$D$1099,2,FALSE))&gt;=SEGUIMIENTO!X190,1,0),2)</f>
        <v>2</v>
      </c>
      <c r="AB190" s="150">
        <f>IFERROR(VALUE(LEFT(#REF!,1)),0)</f>
        <v>0</v>
      </c>
      <c r="AC190" s="149"/>
      <c r="AD190" s="129"/>
      <c r="AE190" s="129"/>
      <c r="AF190" s="129"/>
      <c r="AG190"/>
      <c r="AH190" s="139"/>
      <c r="AI190" s="255" t="str">
        <f t="shared" si="33"/>
        <v/>
      </c>
      <c r="AJ190" s="139" t="str">
        <f t="shared" si="27"/>
        <v/>
      </c>
      <c r="AK190" s="139">
        <f t="shared" ca="1" si="34"/>
        <v>0</v>
      </c>
      <c r="AL190" s="139" t="str">
        <f t="shared" si="28"/>
        <v/>
      </c>
      <c r="AM190" s="139" t="str">
        <f t="shared" si="29"/>
        <v/>
      </c>
      <c r="AN190" s="20" t="str">
        <f t="shared" si="30"/>
        <v/>
      </c>
      <c r="AO190" s="20" t="str">
        <f t="shared" si="31"/>
        <v/>
      </c>
      <c r="AP190" s="20" t="str">
        <f t="shared" si="32"/>
        <v/>
      </c>
      <c r="AQ190" s="88" t="str">
        <f ca="1">IF(S190=Lists!$S$6,"CUMPLIMIENTO",IF($Q190=Lists!$R$3,TEXT(Y190,"00,00%")&amp;" / "&amp;TEXT(FORMULACIÓN!Y190,"00,00%"),IF(Y190=0,0,TEXT(Y190,"##.###")&amp;" / "&amp;TEXT(FORMULACIÓN!Y190,"##.###"))))</f>
        <v xml:space="preserve"> / </v>
      </c>
      <c r="AR190" s="133">
        <f ca="1">VALUE(IFERROR(IF(S190=Lists!$S$6,SEGUIMIENTO!Y190,IF((Y190/FORMULACIÓN!Y190)&lt;&gt;0,Y190/FORMULACIÓN!Y190,0)),0))</f>
        <v>0</v>
      </c>
      <c r="AS190" s="89" t="str">
        <f t="shared" ca="1" si="35"/>
        <v/>
      </c>
      <c r="AT190" s="89">
        <f t="shared" ca="1" si="36"/>
        <v>0</v>
      </c>
      <c r="AU190" s="89">
        <f t="shared" ca="1" si="37"/>
        <v>0</v>
      </c>
      <c r="AV190" s="20" t="str">
        <f t="shared" si="38"/>
        <v xml:space="preserve">LOGROS
LÍMITES
OBSERVACIÓN
ACCIONES DE FORTALECIMIENTO
</v>
      </c>
      <c r="AW190" s="139"/>
      <c r="CG190" s="140"/>
    </row>
    <row r="191" spans="1:85" s="135" customFormat="1" ht="15" hidden="1" customHeight="1">
      <c r="A191" s="20" t="str">
        <f>IF(FORMULACIÓN!A191="","",FORMULACIÓN!A191)</f>
        <v/>
      </c>
      <c r="B191" s="20" t="str">
        <f>IF(FORMULACIÓN!B191="","",FORMULACIÓN!B191)</f>
        <v/>
      </c>
      <c r="C191" s="20" t="str">
        <f>IF(FORMULACIÓN!C191="","",FORMULACIÓN!C191)</f>
        <v/>
      </c>
      <c r="D191" s="20" t="str">
        <f>IF(FORMULACIÓN!D191="","",FORMULACIÓN!D191)</f>
        <v/>
      </c>
      <c r="E191" s="20" t="str">
        <f>IF(FORMULACIÓN!E191="","",FORMULACIÓN!E191)</f>
        <v/>
      </c>
      <c r="F191" s="20" t="str">
        <f>IF(FORMULACIÓN!F191="","",FORMULACIÓN!F191)</f>
        <v/>
      </c>
      <c r="G191" s="20" t="str">
        <f>IF(FORMULACIÓN!G191="","",FORMULACIÓN!G191)</f>
        <v/>
      </c>
      <c r="H191" s="20" t="str">
        <f>IF(FORMULACIÓN!H191="","",FORMULACIÓN!H191)</f>
        <v/>
      </c>
      <c r="I191" s="88" t="str">
        <f>IF(FORMULACIÓN!I191="","",FORMULACIÓN!I191)</f>
        <v/>
      </c>
      <c r="J191" s="20" t="str">
        <f>IF(FORMULACIÓN!J191="","",FORMULACIÓN!J191)</f>
        <v/>
      </c>
      <c r="K191" s="88" t="str">
        <f>IF(FORMULACIÓN!K191="","",FORMULACIÓN!K191)</f>
        <v/>
      </c>
      <c r="L191" s="88" t="str">
        <f>IF(FORMULACIÓN!L191="","",FORMULACIÓN!L191)</f>
        <v/>
      </c>
      <c r="M191" s="210">
        <f>FORMULACIÓN!M191</f>
        <v>0</v>
      </c>
      <c r="N191" s="20" t="str">
        <f>IF(FORMULACIÓN!O191="","",FORMULACIÓN!O191)</f>
        <v/>
      </c>
      <c r="O191" s="20" t="str">
        <f>IF(FORMULACIÓN!P191="","",FORMULACIÓN!P191)</f>
        <v/>
      </c>
      <c r="P191" s="20" t="str">
        <f>IF(FORMULACIÓN!Q191="","",FORMULACIÓN!Q191)</f>
        <v/>
      </c>
      <c r="Q191" s="20" t="str">
        <f>IF(FORMULACIÓN!R191="","",FORMULACIÓN!R191)</f>
        <v/>
      </c>
      <c r="R191" s="20" t="str">
        <f>IF(FORMULACIÓN!S191="","",FORMULACIÓN!S191)</f>
        <v/>
      </c>
      <c r="S191" s="20" t="str">
        <f>IF(FORMULACIÓN!T191="","",FORMULACIÓN!T191)</f>
        <v/>
      </c>
      <c r="T191" s="267" t="str">
        <f ca="1">FORMULACIÓN!Y191</f>
        <v/>
      </c>
      <c r="U191" s="88" t="str">
        <f>IF(FORMULACIÓN!U191="","",FORMULACIÓN!U191)</f>
        <v/>
      </c>
      <c r="V191" s="266"/>
      <c r="W191" s="248"/>
      <c r="X191" s="21" t="str">
        <f ca="1">IFERROR(IF($S191=Lists!$S$2,SUM(SEGUIMIENTO!U191:W191),IF(SEGUIMIENTO!$S191=Lists!$S$3,SUM(SEGUIMIENTO!V191:W191),IF(SEGUIMIENTO!$S191=Lists!$S$4,AVERAGE(SEGUIMIENTO!V191:W191),IF(SEGUIMIENTO!$S191=Lists!$S$5,OFFSET(U191,0,COUNTA(V191:W191)),IF(SEGUIMIENTO!$S191=Lists!$S$6,COUNTIF(V191:W191,"&lt;"&amp;FORMULACIÓN!Y191)/COUNT(SEGUIMIENTO!V191:W191),""))))),"")</f>
        <v/>
      </c>
      <c r="Y191" s="176" t="str">
        <f ca="1">IF($Q191=Lists!$R$3,TEXT(SEGUIMIENTO!X191,"00,00%"),IF(SEGUIMIENTO!X191=0,0,TEXT(SEGUIMIENTO!X191,"##.###")))</f>
        <v/>
      </c>
      <c r="Z191" s="179" t="str">
        <f>IF(FORMULACIÓN!N191="X",VLOOKUP(A191,Lists!$C$100:$D$1099,2,FALSE),"")</f>
        <v/>
      </c>
      <c r="AA191" s="181">
        <f>IF(FORMULACIÓN!N191="X",IF(VALUE(VLOOKUP(A191,Lists!$C$100:$D$1099,2,FALSE))&gt;=SEGUIMIENTO!X191,1,0),2)</f>
        <v>2</v>
      </c>
      <c r="AB191" s="150">
        <f>IFERROR(VALUE(LEFT(#REF!,1)),0)</f>
        <v>0</v>
      </c>
      <c r="AC191" s="149"/>
      <c r="AD191" s="129"/>
      <c r="AE191" s="129"/>
      <c r="AF191" s="129"/>
      <c r="AG191"/>
      <c r="AH191" s="139"/>
      <c r="AI191" s="255" t="str">
        <f t="shared" si="33"/>
        <v/>
      </c>
      <c r="AJ191" s="139" t="str">
        <f t="shared" si="27"/>
        <v/>
      </c>
      <c r="AK191" s="139">
        <f t="shared" ca="1" si="34"/>
        <v>0</v>
      </c>
      <c r="AL191" s="139" t="str">
        <f t="shared" si="28"/>
        <v/>
      </c>
      <c r="AM191" s="139" t="str">
        <f t="shared" si="29"/>
        <v/>
      </c>
      <c r="AN191" s="20" t="str">
        <f t="shared" si="30"/>
        <v/>
      </c>
      <c r="AO191" s="20" t="str">
        <f t="shared" si="31"/>
        <v/>
      </c>
      <c r="AP191" s="20" t="str">
        <f t="shared" si="32"/>
        <v/>
      </c>
      <c r="AQ191" s="88" t="str">
        <f ca="1">IF(S191=Lists!$S$6,"CUMPLIMIENTO",IF($Q191=Lists!$R$3,TEXT(Y191,"00,00%")&amp;" / "&amp;TEXT(FORMULACIÓN!Y191,"00,00%"),IF(Y191=0,0,TEXT(Y191,"##.###")&amp;" / "&amp;TEXT(FORMULACIÓN!Y191,"##.###"))))</f>
        <v xml:space="preserve"> / </v>
      </c>
      <c r="AR191" s="133">
        <f ca="1">VALUE(IFERROR(IF(S191=Lists!$S$6,SEGUIMIENTO!Y191,IF((Y191/FORMULACIÓN!Y191)&lt;&gt;0,Y191/FORMULACIÓN!Y191,0)),0))</f>
        <v>0</v>
      </c>
      <c r="AS191" s="89" t="str">
        <f t="shared" ca="1" si="35"/>
        <v/>
      </c>
      <c r="AT191" s="89">
        <f t="shared" ca="1" si="36"/>
        <v>0</v>
      </c>
      <c r="AU191" s="89">
        <f t="shared" ca="1" si="37"/>
        <v>0</v>
      </c>
      <c r="AV191" s="20" t="str">
        <f t="shared" si="38"/>
        <v xml:space="preserve">LOGROS
LÍMITES
OBSERVACIÓN
ACCIONES DE FORTALECIMIENTO
</v>
      </c>
      <c r="AW191" s="139"/>
      <c r="CG191" s="140"/>
    </row>
    <row r="192" spans="1:85" s="135" customFormat="1" ht="15" hidden="1" customHeight="1">
      <c r="A192" s="20" t="str">
        <f>IF(FORMULACIÓN!A192="","",FORMULACIÓN!A192)</f>
        <v/>
      </c>
      <c r="B192" s="20" t="str">
        <f>IF(FORMULACIÓN!B192="","",FORMULACIÓN!B192)</f>
        <v/>
      </c>
      <c r="C192" s="20" t="str">
        <f>IF(FORMULACIÓN!C192="","",FORMULACIÓN!C192)</f>
        <v/>
      </c>
      <c r="D192" s="20" t="str">
        <f>IF(FORMULACIÓN!D192="","",FORMULACIÓN!D192)</f>
        <v/>
      </c>
      <c r="E192" s="20" t="str">
        <f>IF(FORMULACIÓN!E192="","",FORMULACIÓN!E192)</f>
        <v/>
      </c>
      <c r="F192" s="20" t="str">
        <f>IF(FORMULACIÓN!F192="","",FORMULACIÓN!F192)</f>
        <v/>
      </c>
      <c r="G192" s="20" t="str">
        <f>IF(FORMULACIÓN!G192="","",FORMULACIÓN!G192)</f>
        <v/>
      </c>
      <c r="H192" s="20" t="str">
        <f>IF(FORMULACIÓN!H192="","",FORMULACIÓN!H192)</f>
        <v/>
      </c>
      <c r="I192" s="88" t="str">
        <f>IF(FORMULACIÓN!I192="","",FORMULACIÓN!I192)</f>
        <v/>
      </c>
      <c r="J192" s="20" t="str">
        <f>IF(FORMULACIÓN!J192="","",FORMULACIÓN!J192)</f>
        <v/>
      </c>
      <c r="K192" s="88" t="str">
        <f>IF(FORMULACIÓN!K192="","",FORMULACIÓN!K192)</f>
        <v/>
      </c>
      <c r="L192" s="88" t="str">
        <f>IF(FORMULACIÓN!L192="","",FORMULACIÓN!L192)</f>
        <v/>
      </c>
      <c r="M192" s="210">
        <f>FORMULACIÓN!M192</f>
        <v>0</v>
      </c>
      <c r="N192" s="20" t="str">
        <f>IF(FORMULACIÓN!O192="","",FORMULACIÓN!O192)</f>
        <v/>
      </c>
      <c r="O192" s="20" t="str">
        <f>IF(FORMULACIÓN!P192="","",FORMULACIÓN!P192)</f>
        <v/>
      </c>
      <c r="P192" s="20" t="str">
        <f>IF(FORMULACIÓN!Q192="","",FORMULACIÓN!Q192)</f>
        <v/>
      </c>
      <c r="Q192" s="20" t="str">
        <f>IF(FORMULACIÓN!R192="","",FORMULACIÓN!R192)</f>
        <v/>
      </c>
      <c r="R192" s="20" t="str">
        <f>IF(FORMULACIÓN!S192="","",FORMULACIÓN!S192)</f>
        <v/>
      </c>
      <c r="S192" s="20" t="str">
        <f>IF(FORMULACIÓN!T192="","",FORMULACIÓN!T192)</f>
        <v/>
      </c>
      <c r="T192" s="179" t="str">
        <f ca="1">FORMULACIÓN!Y192</f>
        <v/>
      </c>
      <c r="U192" s="20" t="str">
        <f>IF(FORMULACIÓN!U192="","",FORMULACIÓN!U192)</f>
        <v/>
      </c>
      <c r="V192" s="272"/>
      <c r="W192" s="21"/>
      <c r="X192" s="134" t="str">
        <f ca="1">IFERROR(IF($S192=Lists!$S$2,SUM(SEGUIMIENTO!U192:W192),IF(SEGUIMIENTO!$S192=Lists!$S$3,SUM(SEGUIMIENTO!V192:W192),IF(SEGUIMIENTO!$S192=Lists!$S$4,AVERAGE(SEGUIMIENTO!V192:W192),IF(SEGUIMIENTO!$S192=Lists!$S$5,OFFSET(U192,0,COUNTA(V192:W192)),IF(SEGUIMIENTO!$S192=Lists!$S$6,COUNTIF(V192:W192,"&lt;"&amp;FORMULACIÓN!Y192)/COUNT(SEGUIMIENTO!V192:W192),""))))),"")</f>
        <v/>
      </c>
      <c r="Y192" s="176" t="str">
        <f ca="1">IF($Q192=Lists!$R$3,TEXT(SEGUIMIENTO!X192,"00,00%"),IF(SEGUIMIENTO!X192=0,0,TEXT(SEGUIMIENTO!X192,"##.###")))</f>
        <v/>
      </c>
      <c r="Z192" s="179" t="str">
        <f>IF(FORMULACIÓN!N192="X",VLOOKUP(A192,Lists!$C$100:$D$1099,2,FALSE),"")</f>
        <v/>
      </c>
      <c r="AA192" s="181">
        <f>IF(FORMULACIÓN!N192="X",IF(VALUE(VLOOKUP(A192,Lists!$C$100:$D$1099,2,FALSE))&gt;=SEGUIMIENTO!X192,1,0),2)</f>
        <v>2</v>
      </c>
      <c r="AB192" s="150">
        <f>IFERROR(VALUE(LEFT(#REF!,1)),0)</f>
        <v>0</v>
      </c>
      <c r="AC192" s="149"/>
      <c r="AD192" s="129"/>
      <c r="AE192" s="129"/>
      <c r="AF192" s="129"/>
      <c r="AG192"/>
      <c r="AH192" s="141"/>
      <c r="AI192" s="255" t="str">
        <f t="shared" si="33"/>
        <v/>
      </c>
      <c r="AJ192" s="139" t="str">
        <f t="shared" si="27"/>
        <v/>
      </c>
      <c r="AK192" s="139">
        <f t="shared" ca="1" si="34"/>
        <v>0</v>
      </c>
      <c r="AL192" s="139" t="str">
        <f t="shared" si="28"/>
        <v/>
      </c>
      <c r="AM192" s="139" t="str">
        <f t="shared" si="29"/>
        <v/>
      </c>
      <c r="AN192" s="20" t="str">
        <f t="shared" si="30"/>
        <v/>
      </c>
      <c r="AO192" s="20" t="str">
        <f t="shared" si="31"/>
        <v/>
      </c>
      <c r="AP192" s="20" t="str">
        <f t="shared" si="32"/>
        <v/>
      </c>
      <c r="AQ192" s="88" t="str">
        <f ca="1">IF(S192=Lists!$S$6,"CUMPLIMIENTO",IF($Q192=Lists!$R$3,TEXT(Y192,"00,00%")&amp;" / "&amp;TEXT(FORMULACIÓN!Y192,"00,00%"),IF(Y192=0,0,TEXT(Y192,"##.###")&amp;" / "&amp;TEXT(FORMULACIÓN!Y192,"##.###"))))</f>
        <v xml:space="preserve"> / </v>
      </c>
      <c r="AR192" s="133">
        <f ca="1">VALUE(IFERROR(IF(S192=Lists!$S$6,SEGUIMIENTO!Y192,IF((Y192/FORMULACIÓN!Y192)&lt;&gt;0,Y192/FORMULACIÓN!Y192,0)),0))</f>
        <v>0</v>
      </c>
      <c r="AS192" s="89" t="str">
        <f t="shared" ca="1" si="35"/>
        <v/>
      </c>
      <c r="AT192" s="89">
        <f t="shared" ca="1" si="36"/>
        <v>0</v>
      </c>
      <c r="AU192" s="89">
        <f t="shared" ca="1" si="37"/>
        <v>0</v>
      </c>
      <c r="AV192" s="20" t="str">
        <f t="shared" si="38"/>
        <v xml:space="preserve">LOGROS
LÍMITES
OBSERVACIÓN
ACCIONES DE FORTALECIMIENTO
</v>
      </c>
      <c r="AW192" s="139"/>
      <c r="CG192" s="140"/>
    </row>
    <row r="193" spans="1:85" s="135" customFormat="1" ht="15" hidden="1" customHeight="1">
      <c r="A193" s="20" t="str">
        <f>IF(FORMULACIÓN!A193="","",FORMULACIÓN!A193)</f>
        <v/>
      </c>
      <c r="B193" s="20" t="str">
        <f>IF(FORMULACIÓN!B193="","",FORMULACIÓN!B193)</f>
        <v/>
      </c>
      <c r="C193" s="20" t="str">
        <f>IF(FORMULACIÓN!C193="","",FORMULACIÓN!C193)</f>
        <v/>
      </c>
      <c r="D193" s="20" t="str">
        <f>IF(FORMULACIÓN!D193="","",FORMULACIÓN!D193)</f>
        <v/>
      </c>
      <c r="E193" s="20" t="str">
        <f>IF(FORMULACIÓN!E193="","",FORMULACIÓN!E193)</f>
        <v/>
      </c>
      <c r="F193" s="20" t="str">
        <f>IF(FORMULACIÓN!F193="","",FORMULACIÓN!F193)</f>
        <v/>
      </c>
      <c r="G193" s="20" t="str">
        <f>IF(FORMULACIÓN!G193="","",FORMULACIÓN!G193)</f>
        <v/>
      </c>
      <c r="H193" s="20" t="str">
        <f>IF(FORMULACIÓN!H193="","",FORMULACIÓN!H193)</f>
        <v/>
      </c>
      <c r="I193" s="88" t="str">
        <f>IF(FORMULACIÓN!I193="","",FORMULACIÓN!I193)</f>
        <v/>
      </c>
      <c r="J193" s="20" t="str">
        <f>IF(FORMULACIÓN!J193="","",FORMULACIÓN!J193)</f>
        <v/>
      </c>
      <c r="K193" s="88" t="str">
        <f>IF(FORMULACIÓN!K193="","",FORMULACIÓN!K193)</f>
        <v/>
      </c>
      <c r="L193" s="88" t="str">
        <f>IF(FORMULACIÓN!L193="","",FORMULACIÓN!L193)</f>
        <v/>
      </c>
      <c r="M193" s="210">
        <f>FORMULACIÓN!M193</f>
        <v>0</v>
      </c>
      <c r="N193" s="20" t="str">
        <f>IF(FORMULACIÓN!O193="","",FORMULACIÓN!O193)</f>
        <v/>
      </c>
      <c r="O193" s="20" t="str">
        <f>IF(FORMULACIÓN!P193="","",FORMULACIÓN!P193)</f>
        <v/>
      </c>
      <c r="P193" s="20" t="str">
        <f>IF(FORMULACIÓN!Q193="","",FORMULACIÓN!Q193)</f>
        <v/>
      </c>
      <c r="Q193" s="20" t="str">
        <f>IF(FORMULACIÓN!R193="","",FORMULACIÓN!R193)</f>
        <v/>
      </c>
      <c r="R193" s="20" t="str">
        <f>IF(FORMULACIÓN!S193="","",FORMULACIÓN!S193)</f>
        <v/>
      </c>
      <c r="S193" s="20" t="str">
        <f>IF(FORMULACIÓN!T193="","",FORMULACIÓN!T193)</f>
        <v/>
      </c>
      <c r="T193" s="267" t="str">
        <f ca="1">FORMULACIÓN!Y193</f>
        <v/>
      </c>
      <c r="U193" s="88" t="str">
        <f>IF(FORMULACIÓN!U193="","",FORMULACIÓN!U193)</f>
        <v/>
      </c>
      <c r="V193" s="266"/>
      <c r="W193" s="126"/>
      <c r="X193" s="21" t="str">
        <f ca="1">IFERROR(IF($S193=Lists!$S$2,SUM(SEGUIMIENTO!U193:W193),IF(SEGUIMIENTO!$S193=Lists!$S$3,SUM(SEGUIMIENTO!V193:W193),IF(SEGUIMIENTO!$S193=Lists!$S$4,AVERAGE(SEGUIMIENTO!V193:W193),IF(SEGUIMIENTO!$S193=Lists!$S$5,OFFSET(U193,0,COUNTA(V193:W193)),IF(SEGUIMIENTO!$S193=Lists!$S$6,COUNTIF(V193:W193,"&lt;"&amp;FORMULACIÓN!Y193)/COUNT(SEGUIMIENTO!V193:W193),""))))),"")</f>
        <v/>
      </c>
      <c r="Y193" s="176" t="str">
        <f ca="1">IF($Q193=Lists!$R$3,TEXT(SEGUIMIENTO!X193,"00,00%"),IF(SEGUIMIENTO!X193=0,0,TEXT(SEGUIMIENTO!X193,"##.###")))</f>
        <v/>
      </c>
      <c r="Z193" s="179" t="str">
        <f>IF(FORMULACIÓN!N193="X",VLOOKUP(A193,Lists!$C$100:$D$1099,2,FALSE),"")</f>
        <v/>
      </c>
      <c r="AA193" s="181">
        <f>IF(FORMULACIÓN!N193="X",IF(VALUE(VLOOKUP(A193,Lists!$C$100:$D$1099,2,FALSE))&gt;=SEGUIMIENTO!X193,1,0),2)</f>
        <v>2</v>
      </c>
      <c r="AB193" s="150">
        <f>IFERROR(VALUE(LEFT(#REF!,1)),0)</f>
        <v>0</v>
      </c>
      <c r="AC193" s="149"/>
      <c r="AD193" s="129"/>
      <c r="AE193" s="129"/>
      <c r="AF193" s="129"/>
      <c r="AG193"/>
      <c r="AH193" s="139"/>
      <c r="AI193" s="255" t="str">
        <f t="shared" si="33"/>
        <v/>
      </c>
      <c r="AJ193" s="139" t="str">
        <f t="shared" si="27"/>
        <v/>
      </c>
      <c r="AK193" s="139">
        <f t="shared" ca="1" si="34"/>
        <v>0</v>
      </c>
      <c r="AL193" s="139" t="str">
        <f t="shared" si="28"/>
        <v/>
      </c>
      <c r="AM193" s="139" t="str">
        <f t="shared" si="29"/>
        <v/>
      </c>
      <c r="AN193" s="20" t="str">
        <f t="shared" si="30"/>
        <v/>
      </c>
      <c r="AO193" s="20" t="str">
        <f t="shared" si="31"/>
        <v/>
      </c>
      <c r="AP193" s="20" t="str">
        <f t="shared" si="32"/>
        <v/>
      </c>
      <c r="AQ193" s="88" t="str">
        <f ca="1">IF(S193=Lists!$S$6,"CUMPLIMIENTO",IF($Q193=Lists!$R$3,TEXT(Y193,"00,00%")&amp;" / "&amp;TEXT(FORMULACIÓN!Y193,"00,00%"),IF(Y193=0,0,TEXT(Y193,"##.###")&amp;" / "&amp;TEXT(FORMULACIÓN!Y193,"##.###"))))</f>
        <v xml:space="preserve"> / </v>
      </c>
      <c r="AR193" s="133">
        <f ca="1">VALUE(IFERROR(IF(S193=Lists!$S$6,SEGUIMIENTO!Y193,IF((Y193/FORMULACIÓN!Y193)&lt;&gt;0,Y193/FORMULACIÓN!Y193,0)),0))</f>
        <v>0</v>
      </c>
      <c r="AS193" s="89" t="str">
        <f t="shared" ca="1" si="35"/>
        <v/>
      </c>
      <c r="AT193" s="89">
        <f t="shared" ca="1" si="36"/>
        <v>0</v>
      </c>
      <c r="AU193" s="89">
        <f t="shared" ca="1" si="37"/>
        <v>0</v>
      </c>
      <c r="AV193" s="20" t="str">
        <f t="shared" si="38"/>
        <v xml:space="preserve">LOGROS
LÍMITES
OBSERVACIÓN
ACCIONES DE FORTALECIMIENTO
</v>
      </c>
      <c r="AW193" s="139"/>
      <c r="CG193" s="140"/>
    </row>
    <row r="194" spans="1:85" s="135" customFormat="1" ht="15" hidden="1" customHeight="1">
      <c r="A194" s="20" t="str">
        <f>IF(FORMULACIÓN!A194="","",FORMULACIÓN!A194)</f>
        <v/>
      </c>
      <c r="B194" s="20" t="str">
        <f>IF(FORMULACIÓN!B194="","",FORMULACIÓN!B194)</f>
        <v/>
      </c>
      <c r="C194" s="20" t="str">
        <f>IF(FORMULACIÓN!C194="","",FORMULACIÓN!C194)</f>
        <v/>
      </c>
      <c r="D194" s="20" t="str">
        <f>IF(FORMULACIÓN!D194="","",FORMULACIÓN!D194)</f>
        <v/>
      </c>
      <c r="E194" s="20" t="str">
        <f>IF(FORMULACIÓN!E194="","",FORMULACIÓN!E194)</f>
        <v/>
      </c>
      <c r="F194" s="20" t="str">
        <f>IF(FORMULACIÓN!F194="","",FORMULACIÓN!F194)</f>
        <v/>
      </c>
      <c r="G194" s="20" t="str">
        <f>IF(FORMULACIÓN!G194="","",FORMULACIÓN!G194)</f>
        <v/>
      </c>
      <c r="H194" s="20" t="str">
        <f>IF(FORMULACIÓN!H194="","",FORMULACIÓN!H194)</f>
        <v/>
      </c>
      <c r="I194" s="88" t="str">
        <f>IF(FORMULACIÓN!I194="","",FORMULACIÓN!I194)</f>
        <v/>
      </c>
      <c r="J194" s="20" t="str">
        <f>IF(FORMULACIÓN!J194="","",FORMULACIÓN!J194)</f>
        <v/>
      </c>
      <c r="K194" s="88" t="str">
        <f>IF(FORMULACIÓN!K194="","",FORMULACIÓN!K194)</f>
        <v/>
      </c>
      <c r="L194" s="88" t="str">
        <f>IF(FORMULACIÓN!L194="","",FORMULACIÓN!L194)</f>
        <v/>
      </c>
      <c r="M194" s="210">
        <f>FORMULACIÓN!M194</f>
        <v>0</v>
      </c>
      <c r="N194" s="20" t="str">
        <f>IF(FORMULACIÓN!O194="","",FORMULACIÓN!O194)</f>
        <v/>
      </c>
      <c r="O194" s="20" t="str">
        <f>IF(FORMULACIÓN!P194="","",FORMULACIÓN!P194)</f>
        <v/>
      </c>
      <c r="P194" s="20" t="str">
        <f>IF(FORMULACIÓN!Q194="","",FORMULACIÓN!Q194)</f>
        <v/>
      </c>
      <c r="Q194" s="20" t="str">
        <f>IF(FORMULACIÓN!R194="","",FORMULACIÓN!R194)</f>
        <v/>
      </c>
      <c r="R194" s="20" t="str">
        <f>IF(FORMULACIÓN!S194="","",FORMULACIÓN!S194)</f>
        <v/>
      </c>
      <c r="S194" s="20" t="str">
        <f>IF(FORMULACIÓN!T194="","",FORMULACIÓN!T194)</f>
        <v/>
      </c>
      <c r="T194" s="267" t="str">
        <f ca="1">FORMULACIÓN!Y194</f>
        <v/>
      </c>
      <c r="U194" s="88" t="str">
        <f>IF(FORMULACIÓN!U194="","",FORMULACIÓN!U194)</f>
        <v/>
      </c>
      <c r="V194" s="126"/>
      <c r="W194" s="126"/>
      <c r="X194" s="21" t="str">
        <f ca="1">IFERROR(IF($S194=Lists!$S$2,SUM(SEGUIMIENTO!U194:W194),IF(SEGUIMIENTO!$S194=Lists!$S$3,SUM(SEGUIMIENTO!V194:W194),IF(SEGUIMIENTO!$S194=Lists!$S$4,AVERAGE(SEGUIMIENTO!V194:W194),IF(SEGUIMIENTO!$S194=Lists!$S$5,OFFSET(U194,0,COUNTA(V194:W194)),IF(SEGUIMIENTO!$S194=Lists!$S$6,COUNTIF(V194:W194,"&lt;"&amp;FORMULACIÓN!Y194)/COUNT(SEGUIMIENTO!V194:W194),""))))),"")</f>
        <v/>
      </c>
      <c r="Y194" s="176" t="str">
        <f ca="1">IF($Q194=Lists!$R$3,TEXT(SEGUIMIENTO!X194,"00,00%"),IF(SEGUIMIENTO!X194=0,0,TEXT(SEGUIMIENTO!X194,"##.###")))</f>
        <v/>
      </c>
      <c r="Z194" s="179" t="str">
        <f>IF(FORMULACIÓN!N194="X",VLOOKUP(A194,Lists!$C$100:$D$1099,2,FALSE),"")</f>
        <v/>
      </c>
      <c r="AA194" s="181">
        <f>IF(FORMULACIÓN!N194="X",IF(VALUE(VLOOKUP(A194,Lists!$C$100:$D$1099,2,FALSE))&gt;=SEGUIMIENTO!X194,1,0),2)</f>
        <v>2</v>
      </c>
      <c r="AB194" s="150">
        <f>IFERROR(VALUE(LEFT(#REF!,1)),0)</f>
        <v>0</v>
      </c>
      <c r="AC194" s="149"/>
      <c r="AD194" s="129"/>
      <c r="AE194" s="129"/>
      <c r="AF194" s="129"/>
      <c r="AG194"/>
      <c r="AH194" s="139"/>
      <c r="AI194" s="255" t="str">
        <f t="shared" si="33"/>
        <v/>
      </c>
      <c r="AJ194" s="139" t="str">
        <f t="shared" si="27"/>
        <v/>
      </c>
      <c r="AK194" s="139">
        <f t="shared" ca="1" si="34"/>
        <v>0</v>
      </c>
      <c r="AL194" s="139" t="str">
        <f t="shared" si="28"/>
        <v/>
      </c>
      <c r="AM194" s="139" t="str">
        <f t="shared" si="29"/>
        <v/>
      </c>
      <c r="AN194" s="20" t="str">
        <f t="shared" si="30"/>
        <v/>
      </c>
      <c r="AO194" s="20" t="str">
        <f t="shared" si="31"/>
        <v/>
      </c>
      <c r="AP194" s="20" t="str">
        <f t="shared" si="32"/>
        <v/>
      </c>
      <c r="AQ194" s="88" t="str">
        <f ca="1">IF(S194=Lists!$S$6,"CUMPLIMIENTO",IF($Q194=Lists!$R$3,TEXT(Y194,"00,00%")&amp;" / "&amp;TEXT(FORMULACIÓN!Y194,"00,00%"),IF(Y194=0,0,TEXT(Y194,"##.###")&amp;" / "&amp;TEXT(FORMULACIÓN!Y194,"##.###"))))</f>
        <v xml:space="preserve"> / </v>
      </c>
      <c r="AR194" s="133">
        <f ca="1">VALUE(IFERROR(IF(S194=Lists!$S$6,SEGUIMIENTO!Y194,IF((Y194/FORMULACIÓN!Y194)&lt;&gt;0,Y194/FORMULACIÓN!Y194,0)),0))</f>
        <v>0</v>
      </c>
      <c r="AS194" s="89" t="str">
        <f t="shared" ca="1" si="35"/>
        <v/>
      </c>
      <c r="AT194" s="89">
        <f t="shared" ca="1" si="36"/>
        <v>0</v>
      </c>
      <c r="AU194" s="89">
        <f t="shared" ca="1" si="37"/>
        <v>0</v>
      </c>
      <c r="AV194" s="20" t="str">
        <f t="shared" si="38"/>
        <v xml:space="preserve">LOGROS
LÍMITES
OBSERVACIÓN
ACCIONES DE FORTALECIMIENTO
</v>
      </c>
      <c r="AW194" s="139"/>
      <c r="CG194" s="140"/>
    </row>
    <row r="195" spans="1:85" s="135" customFormat="1" ht="15" hidden="1" customHeight="1">
      <c r="A195" s="20" t="str">
        <f>IF(FORMULACIÓN!A195="","",FORMULACIÓN!A195)</f>
        <v/>
      </c>
      <c r="B195" s="20" t="str">
        <f>IF(FORMULACIÓN!B195="","",FORMULACIÓN!B195)</f>
        <v/>
      </c>
      <c r="C195" s="20" t="str">
        <f>IF(FORMULACIÓN!C195="","",FORMULACIÓN!C195)</f>
        <v/>
      </c>
      <c r="D195" s="20" t="str">
        <f>IF(FORMULACIÓN!D195="","",FORMULACIÓN!D195)</f>
        <v/>
      </c>
      <c r="E195" s="20" t="str">
        <f>IF(FORMULACIÓN!E195="","",FORMULACIÓN!E195)</f>
        <v/>
      </c>
      <c r="F195" s="20" t="str">
        <f>IF(FORMULACIÓN!F195="","",FORMULACIÓN!F195)</f>
        <v/>
      </c>
      <c r="G195" s="20" t="str">
        <f>IF(FORMULACIÓN!G195="","",FORMULACIÓN!G195)</f>
        <v/>
      </c>
      <c r="H195" s="20" t="str">
        <f>IF(FORMULACIÓN!H195="","",FORMULACIÓN!H195)</f>
        <v/>
      </c>
      <c r="I195" s="88" t="str">
        <f>IF(FORMULACIÓN!I195="","",FORMULACIÓN!I195)</f>
        <v/>
      </c>
      <c r="J195" s="20" t="str">
        <f>IF(FORMULACIÓN!J195="","",FORMULACIÓN!J195)</f>
        <v/>
      </c>
      <c r="K195" s="88" t="str">
        <f>IF(FORMULACIÓN!K195="","",FORMULACIÓN!K195)</f>
        <v/>
      </c>
      <c r="L195" s="88" t="str">
        <f>IF(FORMULACIÓN!L195="","",FORMULACIÓN!L195)</f>
        <v/>
      </c>
      <c r="M195" s="210">
        <f>FORMULACIÓN!M195</f>
        <v>0</v>
      </c>
      <c r="N195" s="20" t="str">
        <f>IF(FORMULACIÓN!O195="","",FORMULACIÓN!O195)</f>
        <v/>
      </c>
      <c r="O195" s="20" t="str">
        <f>IF(FORMULACIÓN!P195="","",FORMULACIÓN!P195)</f>
        <v/>
      </c>
      <c r="P195" s="20" t="str">
        <f>IF(FORMULACIÓN!Q195="","",FORMULACIÓN!Q195)</f>
        <v/>
      </c>
      <c r="Q195" s="20" t="str">
        <f>IF(FORMULACIÓN!R195="","",FORMULACIÓN!R195)</f>
        <v/>
      </c>
      <c r="R195" s="20" t="str">
        <f>IF(FORMULACIÓN!S195="","",FORMULACIÓN!S195)</f>
        <v/>
      </c>
      <c r="S195" s="20" t="str">
        <f>IF(FORMULACIÓN!T195="","",FORMULACIÓN!T195)</f>
        <v/>
      </c>
      <c r="T195" s="267" t="str">
        <f ca="1">FORMULACIÓN!Y195</f>
        <v/>
      </c>
      <c r="U195" s="88" t="str">
        <f>IF(FORMULACIÓN!U195="","",FORMULACIÓN!U195)</f>
        <v/>
      </c>
      <c r="V195" s="126"/>
      <c r="W195" s="126"/>
      <c r="X195" s="21" t="str">
        <f ca="1">IFERROR(IF($S195=Lists!$S$2,SUM(SEGUIMIENTO!U195:W195),IF(SEGUIMIENTO!$S195=Lists!$S$3,SUM(SEGUIMIENTO!V195:W195),IF(SEGUIMIENTO!$S195=Lists!$S$4,AVERAGE(SEGUIMIENTO!V195:W195),IF(SEGUIMIENTO!$S195=Lists!$S$5,OFFSET(U195,0,COUNTA(V195:W195)),IF(SEGUIMIENTO!$S195=Lists!$S$6,COUNTIF(V195:W195,"&lt;"&amp;FORMULACIÓN!Y195)/COUNT(SEGUIMIENTO!V195:W195),""))))),"")</f>
        <v/>
      </c>
      <c r="Y195" s="176" t="str">
        <f ca="1">IF($Q195=Lists!$R$3,TEXT(SEGUIMIENTO!X195,"00,00%"),IF(SEGUIMIENTO!X195=0,0,TEXT(SEGUIMIENTO!X195,"##.###")))</f>
        <v/>
      </c>
      <c r="Z195" s="179" t="str">
        <f>IF(FORMULACIÓN!N195="X",VLOOKUP(A195,Lists!$C$100:$D$1099,2,FALSE),"")</f>
        <v/>
      </c>
      <c r="AA195" s="181">
        <f>IF(FORMULACIÓN!N195="X",IF(VALUE(VLOOKUP(A195,Lists!$C$100:$D$1099,2,FALSE))&gt;=SEGUIMIENTO!X195,1,0),2)</f>
        <v>2</v>
      </c>
      <c r="AB195" s="150">
        <f>IFERROR(VALUE(LEFT(#REF!,1)),0)</f>
        <v>0</v>
      </c>
      <c r="AC195" s="149"/>
      <c r="AD195" s="129"/>
      <c r="AE195" s="129"/>
      <c r="AF195" s="129"/>
      <c r="AG195"/>
      <c r="AH195" s="139"/>
      <c r="AI195" s="255" t="str">
        <f t="shared" si="33"/>
        <v/>
      </c>
      <c r="AJ195" s="139" t="str">
        <f t="shared" si="27"/>
        <v/>
      </c>
      <c r="AK195" s="139">
        <f t="shared" ca="1" si="34"/>
        <v>0</v>
      </c>
      <c r="AL195" s="139" t="str">
        <f t="shared" si="28"/>
        <v/>
      </c>
      <c r="AM195" s="139" t="str">
        <f t="shared" si="29"/>
        <v/>
      </c>
      <c r="AN195" s="20" t="str">
        <f t="shared" si="30"/>
        <v/>
      </c>
      <c r="AO195" s="20" t="str">
        <f t="shared" si="31"/>
        <v/>
      </c>
      <c r="AP195" s="20" t="str">
        <f t="shared" si="32"/>
        <v/>
      </c>
      <c r="AQ195" s="88" t="str">
        <f ca="1">IF(S195=Lists!$S$6,"CUMPLIMIENTO",IF($Q195=Lists!$R$3,TEXT(Y195,"00,00%")&amp;" / "&amp;TEXT(FORMULACIÓN!Y195,"00,00%"),IF(Y195=0,0,TEXT(Y195,"##.###")&amp;" / "&amp;TEXT(FORMULACIÓN!Y195,"##.###"))))</f>
        <v xml:space="preserve"> / </v>
      </c>
      <c r="AR195" s="133">
        <f ca="1">VALUE(IFERROR(IF(S195=Lists!$S$6,SEGUIMIENTO!Y195,IF((Y195/FORMULACIÓN!Y195)&lt;&gt;0,Y195/FORMULACIÓN!Y195,0)),0))</f>
        <v>0</v>
      </c>
      <c r="AS195" s="89" t="str">
        <f t="shared" ca="1" si="35"/>
        <v/>
      </c>
      <c r="AT195" s="89">
        <f t="shared" ca="1" si="36"/>
        <v>0</v>
      </c>
      <c r="AU195" s="89">
        <f t="shared" ca="1" si="37"/>
        <v>0</v>
      </c>
      <c r="AV195" s="20" t="str">
        <f t="shared" si="38"/>
        <v xml:space="preserve">LOGROS
LÍMITES
OBSERVACIÓN
ACCIONES DE FORTALECIMIENTO
</v>
      </c>
      <c r="AW195" s="139"/>
      <c r="CG195" s="140"/>
    </row>
    <row r="196" spans="1:85" s="135" customFormat="1" ht="15" hidden="1" customHeight="1">
      <c r="A196" s="20" t="str">
        <f>IF(FORMULACIÓN!A196="","",FORMULACIÓN!A196)</f>
        <v/>
      </c>
      <c r="B196" s="20" t="str">
        <f>IF(FORMULACIÓN!B196="","",FORMULACIÓN!B196)</f>
        <v/>
      </c>
      <c r="C196" s="20" t="str">
        <f>IF(FORMULACIÓN!C196="","",FORMULACIÓN!C196)</f>
        <v/>
      </c>
      <c r="D196" s="20" t="str">
        <f>IF(FORMULACIÓN!D196="","",FORMULACIÓN!D196)</f>
        <v/>
      </c>
      <c r="E196" s="20" t="str">
        <f>IF(FORMULACIÓN!E196="","",FORMULACIÓN!E196)</f>
        <v/>
      </c>
      <c r="F196" s="20" t="str">
        <f>IF(FORMULACIÓN!F196="","",FORMULACIÓN!F196)</f>
        <v/>
      </c>
      <c r="G196" s="20" t="str">
        <f>IF(FORMULACIÓN!G196="","",FORMULACIÓN!G196)</f>
        <v/>
      </c>
      <c r="H196" s="20" t="str">
        <f>IF(FORMULACIÓN!H196="","",FORMULACIÓN!H196)</f>
        <v/>
      </c>
      <c r="I196" s="88" t="str">
        <f>IF(FORMULACIÓN!I196="","",FORMULACIÓN!I196)</f>
        <v/>
      </c>
      <c r="J196" s="20" t="str">
        <f>IF(FORMULACIÓN!J196="","",FORMULACIÓN!J196)</f>
        <v/>
      </c>
      <c r="K196" s="88" t="str">
        <f>IF(FORMULACIÓN!K196="","",FORMULACIÓN!K196)</f>
        <v/>
      </c>
      <c r="L196" s="88" t="str">
        <f>IF(FORMULACIÓN!L196="","",FORMULACIÓN!L196)</f>
        <v/>
      </c>
      <c r="M196" s="210">
        <f>FORMULACIÓN!M196</f>
        <v>0</v>
      </c>
      <c r="N196" s="20" t="str">
        <f>IF(FORMULACIÓN!O196="","",FORMULACIÓN!O196)</f>
        <v/>
      </c>
      <c r="O196" s="20" t="str">
        <f>IF(FORMULACIÓN!P196="","",FORMULACIÓN!P196)</f>
        <v/>
      </c>
      <c r="P196" s="20" t="str">
        <f>IF(FORMULACIÓN!Q196="","",FORMULACIÓN!Q196)</f>
        <v/>
      </c>
      <c r="Q196" s="20" t="str">
        <f>IF(FORMULACIÓN!R196="","",FORMULACIÓN!R196)</f>
        <v/>
      </c>
      <c r="R196" s="20" t="str">
        <f>IF(FORMULACIÓN!S196="","",FORMULACIÓN!S196)</f>
        <v/>
      </c>
      <c r="S196" s="20" t="str">
        <f>IF(FORMULACIÓN!T196="","",FORMULACIÓN!T196)</f>
        <v/>
      </c>
      <c r="T196" s="179" t="str">
        <f ca="1">FORMULACIÓN!Y196</f>
        <v/>
      </c>
      <c r="U196" s="20" t="str">
        <f>IF(FORMULACIÓN!U196="","",FORMULACIÓN!U196)</f>
        <v/>
      </c>
      <c r="V196" s="21"/>
      <c r="W196" s="272"/>
      <c r="X196" s="21" t="str">
        <f ca="1">IFERROR(IF($S196=Lists!$S$2,SUM(SEGUIMIENTO!U196:W196),IF(SEGUIMIENTO!$S196=Lists!$S$3,SUM(SEGUIMIENTO!V196:W196),IF(SEGUIMIENTO!$S196=Lists!$S$4,AVERAGE(SEGUIMIENTO!V196:W196),IF(SEGUIMIENTO!$S196=Lists!$S$5,OFFSET(U196,0,COUNTA(V196:W196)),IF(SEGUIMIENTO!$S196=Lists!$S$6,COUNTIF(V196:W196,"&lt;"&amp;FORMULACIÓN!Y196)/COUNT(SEGUIMIENTO!V196:W196),""))))),"")</f>
        <v/>
      </c>
      <c r="Y196" s="176" t="str">
        <f ca="1">IF($Q196=Lists!$R$3,TEXT(SEGUIMIENTO!X196,"00,00%"),IF(SEGUIMIENTO!X196=0,0,TEXT(SEGUIMIENTO!X196,"##.###")))</f>
        <v/>
      </c>
      <c r="Z196" s="179" t="str">
        <f>IF(FORMULACIÓN!N196="X",VLOOKUP(A196,Lists!$C$100:$D$1099,2,FALSE),"")</f>
        <v/>
      </c>
      <c r="AA196" s="181">
        <f>IF(FORMULACIÓN!N196="X",IF(VALUE(VLOOKUP(A196,Lists!$C$100:$D$1099,2,FALSE))&gt;=SEGUIMIENTO!X196,1,0),2)</f>
        <v>2</v>
      </c>
      <c r="AB196" s="150">
        <f>IFERROR(VALUE(LEFT(#REF!,1)),0)</f>
        <v>0</v>
      </c>
      <c r="AC196" s="149"/>
      <c r="AD196" s="129"/>
      <c r="AE196" s="129"/>
      <c r="AF196" s="129"/>
      <c r="AG196"/>
      <c r="AH196" s="139"/>
      <c r="AI196" s="255" t="str">
        <f t="shared" si="33"/>
        <v/>
      </c>
      <c r="AJ196" s="139" t="str">
        <f t="shared" si="27"/>
        <v/>
      </c>
      <c r="AK196" s="139">
        <f t="shared" ca="1" si="34"/>
        <v>0</v>
      </c>
      <c r="AL196" s="139" t="str">
        <f t="shared" si="28"/>
        <v/>
      </c>
      <c r="AM196" s="139" t="str">
        <f t="shared" si="29"/>
        <v/>
      </c>
      <c r="AN196" s="20" t="str">
        <f t="shared" si="30"/>
        <v/>
      </c>
      <c r="AO196" s="20" t="str">
        <f t="shared" si="31"/>
        <v/>
      </c>
      <c r="AP196" s="20" t="str">
        <f t="shared" si="32"/>
        <v/>
      </c>
      <c r="AQ196" s="88" t="str">
        <f ca="1">IF(S196=Lists!$S$6,"CUMPLIMIENTO",IF($Q196=Lists!$R$3,TEXT(Y196,"00,00%")&amp;" / "&amp;TEXT(FORMULACIÓN!Y196,"00,00%"),IF(Y196=0,0,TEXT(Y196,"##.###")&amp;" / "&amp;TEXT(FORMULACIÓN!Y196,"##.###"))))</f>
        <v xml:space="preserve"> / </v>
      </c>
      <c r="AR196" s="133">
        <f ca="1">VALUE(IFERROR(IF(S196=Lists!$S$6,SEGUIMIENTO!Y196,IF((Y196/FORMULACIÓN!Y196)&lt;&gt;0,Y196/FORMULACIÓN!Y196,0)),0))</f>
        <v>0</v>
      </c>
      <c r="AS196" s="89" t="str">
        <f t="shared" ca="1" si="35"/>
        <v/>
      </c>
      <c r="AT196" s="89">
        <f t="shared" ca="1" si="36"/>
        <v>0</v>
      </c>
      <c r="AU196" s="89">
        <f t="shared" ca="1" si="37"/>
        <v>0</v>
      </c>
      <c r="AV196" s="20" t="str">
        <f t="shared" si="38"/>
        <v xml:space="preserve">LOGROS
LÍMITES
OBSERVACIÓN
ACCIONES DE FORTALECIMIENTO
</v>
      </c>
      <c r="AW196" s="139"/>
      <c r="CG196" s="140"/>
    </row>
    <row r="197" spans="1:85" s="135" customFormat="1" ht="15" hidden="1" customHeight="1">
      <c r="A197" s="20" t="str">
        <f>IF(FORMULACIÓN!A197="","",FORMULACIÓN!A197)</f>
        <v/>
      </c>
      <c r="B197" s="20" t="str">
        <f>IF(FORMULACIÓN!B197="","",FORMULACIÓN!B197)</f>
        <v/>
      </c>
      <c r="C197" s="20" t="str">
        <f>IF(FORMULACIÓN!C197="","",FORMULACIÓN!C197)</f>
        <v/>
      </c>
      <c r="D197" s="20" t="str">
        <f>IF(FORMULACIÓN!D197="","",FORMULACIÓN!D197)</f>
        <v/>
      </c>
      <c r="E197" s="20" t="str">
        <f>IF(FORMULACIÓN!E197="","",FORMULACIÓN!E197)</f>
        <v/>
      </c>
      <c r="F197" s="20" t="str">
        <f>IF(FORMULACIÓN!F197="","",FORMULACIÓN!F197)</f>
        <v/>
      </c>
      <c r="G197" s="20" t="str">
        <f>IF(FORMULACIÓN!G197="","",FORMULACIÓN!G197)</f>
        <v/>
      </c>
      <c r="H197" s="20" t="str">
        <f>IF(FORMULACIÓN!H197="","",FORMULACIÓN!H197)</f>
        <v/>
      </c>
      <c r="I197" s="88" t="str">
        <f>IF(FORMULACIÓN!I197="","",FORMULACIÓN!I197)</f>
        <v/>
      </c>
      <c r="J197" s="20" t="str">
        <f>IF(FORMULACIÓN!J197="","",FORMULACIÓN!J197)</f>
        <v/>
      </c>
      <c r="K197" s="88" t="str">
        <f>IF(FORMULACIÓN!K197="","",FORMULACIÓN!K197)</f>
        <v/>
      </c>
      <c r="L197" s="88" t="str">
        <f>IF(FORMULACIÓN!L197="","",FORMULACIÓN!L197)</f>
        <v/>
      </c>
      <c r="M197" s="210">
        <f>FORMULACIÓN!M197</f>
        <v>0</v>
      </c>
      <c r="N197" s="20" t="str">
        <f>IF(FORMULACIÓN!O197="","",FORMULACIÓN!O197)</f>
        <v/>
      </c>
      <c r="O197" s="20" t="str">
        <f>IF(FORMULACIÓN!P197="","",FORMULACIÓN!P197)</f>
        <v/>
      </c>
      <c r="P197" s="20" t="str">
        <f>IF(FORMULACIÓN!Q197="","",FORMULACIÓN!Q197)</f>
        <v/>
      </c>
      <c r="Q197" s="20" t="str">
        <f>IF(FORMULACIÓN!R197="","",FORMULACIÓN!R197)</f>
        <v/>
      </c>
      <c r="R197" s="20" t="str">
        <f>IF(FORMULACIÓN!S197="","",FORMULACIÓN!S197)</f>
        <v/>
      </c>
      <c r="S197" s="20" t="str">
        <f>IF(FORMULACIÓN!T197="","",FORMULACIÓN!T197)</f>
        <v/>
      </c>
      <c r="T197" s="267" t="str">
        <f ca="1">FORMULACIÓN!Y197</f>
        <v/>
      </c>
      <c r="U197" s="88" t="str">
        <f>IF(FORMULACIÓN!U197="","",FORMULACIÓN!U197)</f>
        <v/>
      </c>
      <c r="V197" s="266"/>
      <c r="W197" s="126"/>
      <c r="X197" s="21" t="str">
        <f ca="1">IFERROR(IF($S197=Lists!$S$2,SUM(SEGUIMIENTO!U197:W197),IF(SEGUIMIENTO!$S197=Lists!$S$3,SUM(SEGUIMIENTO!V197:W197),IF(SEGUIMIENTO!$S197=Lists!$S$4,AVERAGE(SEGUIMIENTO!V197:W197),IF(SEGUIMIENTO!$S197=Lists!$S$5,OFFSET(U197,0,COUNTA(V197:W197)),IF(SEGUIMIENTO!$S197=Lists!$S$6,COUNTIF(V197:W197,"&lt;"&amp;FORMULACIÓN!Y197)/COUNT(SEGUIMIENTO!V197:W197),""))))),"")</f>
        <v/>
      </c>
      <c r="Y197" s="176" t="str">
        <f ca="1">IF($Q197=Lists!$R$3,TEXT(SEGUIMIENTO!X197,"00,00%"),IF(SEGUIMIENTO!X197=0,0,TEXT(SEGUIMIENTO!X197,"##.###")))</f>
        <v/>
      </c>
      <c r="Z197" s="179" t="str">
        <f>IF(FORMULACIÓN!N197="X",VLOOKUP(A197,Lists!$C$100:$D$1099,2,FALSE),"")</f>
        <v/>
      </c>
      <c r="AA197" s="181">
        <f>IF(FORMULACIÓN!N197="X",IF(VALUE(VLOOKUP(A197,Lists!$C$100:$D$1099,2,FALSE))&gt;=SEGUIMIENTO!X197,1,0),2)</f>
        <v>2</v>
      </c>
      <c r="AB197" s="150">
        <f>IFERROR(VALUE(LEFT(#REF!,1)),0)</f>
        <v>0</v>
      </c>
      <c r="AC197" s="149"/>
      <c r="AD197" s="129"/>
      <c r="AE197" s="129"/>
      <c r="AF197" s="129"/>
      <c r="AG197"/>
      <c r="AH197" s="139"/>
      <c r="AI197" s="255" t="str">
        <f t="shared" si="33"/>
        <v/>
      </c>
      <c r="AJ197" s="139" t="str">
        <f t="shared" si="27"/>
        <v/>
      </c>
      <c r="AK197" s="139">
        <f t="shared" ca="1" si="34"/>
        <v>0</v>
      </c>
      <c r="AL197" s="139" t="str">
        <f t="shared" si="28"/>
        <v/>
      </c>
      <c r="AM197" s="139" t="str">
        <f t="shared" si="29"/>
        <v/>
      </c>
      <c r="AN197" s="20" t="str">
        <f t="shared" si="30"/>
        <v/>
      </c>
      <c r="AO197" s="20" t="str">
        <f t="shared" si="31"/>
        <v/>
      </c>
      <c r="AP197" s="20" t="str">
        <f t="shared" si="32"/>
        <v/>
      </c>
      <c r="AQ197" s="88" t="str">
        <f ca="1">IF(S197=Lists!$S$6,"CUMPLIMIENTO",IF($Q197=Lists!$R$3,TEXT(Y197,"00,00%")&amp;" / "&amp;TEXT(FORMULACIÓN!Y197,"00,00%"),IF(Y197=0,0,TEXT(Y197,"##.###")&amp;" / "&amp;TEXT(FORMULACIÓN!Y197,"##.###"))))</f>
        <v xml:space="preserve"> / </v>
      </c>
      <c r="AR197" s="133">
        <f ca="1">VALUE(IFERROR(IF(S197=Lists!$S$6,SEGUIMIENTO!Y197,IF((Y197/FORMULACIÓN!Y197)&lt;&gt;0,Y197/FORMULACIÓN!Y197,0)),0))</f>
        <v>0</v>
      </c>
      <c r="AS197" s="89" t="str">
        <f t="shared" ca="1" si="35"/>
        <v/>
      </c>
      <c r="AT197" s="89">
        <f t="shared" ca="1" si="36"/>
        <v>0</v>
      </c>
      <c r="AU197" s="89">
        <f t="shared" ca="1" si="37"/>
        <v>0</v>
      </c>
      <c r="AV197" s="20" t="str">
        <f t="shared" si="38"/>
        <v xml:space="preserve">LOGROS
LÍMITES
OBSERVACIÓN
ACCIONES DE FORTALECIMIENTO
</v>
      </c>
      <c r="AW197" s="139"/>
      <c r="CG197" s="140"/>
    </row>
    <row r="198" spans="1:85" s="135" customFormat="1" ht="15" hidden="1" customHeight="1">
      <c r="A198" s="20" t="str">
        <f>IF(FORMULACIÓN!A198="","",FORMULACIÓN!A198)</f>
        <v/>
      </c>
      <c r="B198" s="20" t="str">
        <f>IF(FORMULACIÓN!B198="","",FORMULACIÓN!B198)</f>
        <v/>
      </c>
      <c r="C198" s="20" t="str">
        <f>IF(FORMULACIÓN!C198="","",FORMULACIÓN!C198)</f>
        <v/>
      </c>
      <c r="D198" s="20" t="str">
        <f>IF(FORMULACIÓN!D198="","",FORMULACIÓN!D198)</f>
        <v/>
      </c>
      <c r="E198" s="20" t="str">
        <f>IF(FORMULACIÓN!E198="","",FORMULACIÓN!E198)</f>
        <v/>
      </c>
      <c r="F198" s="20" t="str">
        <f>IF(FORMULACIÓN!F198="","",FORMULACIÓN!F198)</f>
        <v/>
      </c>
      <c r="G198" s="20" t="str">
        <f>IF(FORMULACIÓN!G198="","",FORMULACIÓN!G198)</f>
        <v/>
      </c>
      <c r="H198" s="20" t="str">
        <f>IF(FORMULACIÓN!H198="","",FORMULACIÓN!H198)</f>
        <v/>
      </c>
      <c r="I198" s="88" t="str">
        <f>IF(FORMULACIÓN!I198="","",FORMULACIÓN!I198)</f>
        <v/>
      </c>
      <c r="J198" s="20" t="str">
        <f>IF(FORMULACIÓN!J198="","",FORMULACIÓN!J198)</f>
        <v/>
      </c>
      <c r="K198" s="88" t="str">
        <f>IF(FORMULACIÓN!K198="","",FORMULACIÓN!K198)</f>
        <v/>
      </c>
      <c r="L198" s="88" t="str">
        <f>IF(FORMULACIÓN!L198="","",FORMULACIÓN!L198)</f>
        <v/>
      </c>
      <c r="M198" s="210">
        <f>FORMULACIÓN!M198</f>
        <v>0</v>
      </c>
      <c r="N198" s="20" t="str">
        <f>IF(FORMULACIÓN!O198="","",FORMULACIÓN!O198)</f>
        <v/>
      </c>
      <c r="O198" s="20" t="str">
        <f>IF(FORMULACIÓN!P198="","",FORMULACIÓN!P198)</f>
        <v/>
      </c>
      <c r="P198" s="20" t="str">
        <f>IF(FORMULACIÓN!Q198="","",FORMULACIÓN!Q198)</f>
        <v/>
      </c>
      <c r="Q198" s="20" t="str">
        <f>IF(FORMULACIÓN!R198="","",FORMULACIÓN!R198)</f>
        <v/>
      </c>
      <c r="R198" s="20" t="str">
        <f>IF(FORMULACIÓN!S198="","",FORMULACIÓN!S198)</f>
        <v/>
      </c>
      <c r="S198" s="20" t="str">
        <f>IF(FORMULACIÓN!T198="","",FORMULACIÓN!T198)</f>
        <v/>
      </c>
      <c r="T198" s="267" t="str">
        <f ca="1">FORMULACIÓN!Y198</f>
        <v/>
      </c>
      <c r="U198" s="88" t="str">
        <f>IF(FORMULACIÓN!U198="","",FORMULACIÓN!U198)</f>
        <v/>
      </c>
      <c r="V198" s="266"/>
      <c r="W198" s="126"/>
      <c r="X198" s="21" t="str">
        <f ca="1">IFERROR(IF($S198=Lists!$S$2,SUM(SEGUIMIENTO!U198:W198),IF(SEGUIMIENTO!$S198=Lists!$S$3,SUM(SEGUIMIENTO!V198:W198),IF(SEGUIMIENTO!$S198=Lists!$S$4,AVERAGE(SEGUIMIENTO!V198:W198),IF(SEGUIMIENTO!$S198=Lists!$S$5,OFFSET(U198,0,COUNTA(V198:W198)),IF(SEGUIMIENTO!$S198=Lists!$S$6,COUNTIF(V198:W198,"&lt;"&amp;FORMULACIÓN!Y198)/COUNT(SEGUIMIENTO!V198:W198),""))))),"")</f>
        <v/>
      </c>
      <c r="Y198" s="176" t="str">
        <f ca="1">IF($Q198=Lists!$R$3,TEXT(SEGUIMIENTO!X198,"00,00%"),IF(SEGUIMIENTO!X198=0,0,TEXT(SEGUIMIENTO!X198,"##.###")))</f>
        <v/>
      </c>
      <c r="Z198" s="179" t="str">
        <f>IF(FORMULACIÓN!N198="X",VLOOKUP(A198,Lists!$C$100:$D$1099,2,FALSE),"")</f>
        <v/>
      </c>
      <c r="AA198" s="181">
        <f>IF(FORMULACIÓN!N198="X",IF(VALUE(VLOOKUP(A198,Lists!$C$100:$D$1099,2,FALSE))&gt;=SEGUIMIENTO!X198,1,0),2)</f>
        <v>2</v>
      </c>
      <c r="AB198" s="150">
        <f>IFERROR(VALUE(LEFT(#REF!,1)),0)</f>
        <v>0</v>
      </c>
      <c r="AC198" s="149"/>
      <c r="AD198" s="129"/>
      <c r="AE198" s="129"/>
      <c r="AF198" s="129"/>
      <c r="AG198"/>
      <c r="AH198" s="139"/>
      <c r="AI198" s="255" t="str">
        <f t="shared" si="33"/>
        <v/>
      </c>
      <c r="AJ198" s="139" t="str">
        <f t="shared" si="27"/>
        <v/>
      </c>
      <c r="AK198" s="139">
        <f t="shared" ca="1" si="34"/>
        <v>0</v>
      </c>
      <c r="AL198" s="139" t="str">
        <f t="shared" si="28"/>
        <v/>
      </c>
      <c r="AM198" s="139" t="str">
        <f t="shared" si="29"/>
        <v/>
      </c>
      <c r="AN198" s="20" t="str">
        <f t="shared" si="30"/>
        <v/>
      </c>
      <c r="AO198" s="20" t="str">
        <f t="shared" si="31"/>
        <v/>
      </c>
      <c r="AP198" s="20" t="str">
        <f t="shared" si="32"/>
        <v/>
      </c>
      <c r="AQ198" s="88" t="str">
        <f ca="1">IF(S198=Lists!$S$6,"CUMPLIMIENTO",IF($Q198=Lists!$R$3,TEXT(Y198,"00,00%")&amp;" / "&amp;TEXT(FORMULACIÓN!Y198,"00,00%"),IF(Y198=0,0,TEXT(Y198,"##.###")&amp;" / "&amp;TEXT(FORMULACIÓN!Y198,"##.###"))))</f>
        <v xml:space="preserve"> / </v>
      </c>
      <c r="AR198" s="133">
        <f ca="1">VALUE(IFERROR(IF(S198=Lists!$S$6,SEGUIMIENTO!Y198,IF((Y198/FORMULACIÓN!Y198)&lt;&gt;0,Y198/FORMULACIÓN!Y198,0)),0))</f>
        <v>0</v>
      </c>
      <c r="AS198" s="89" t="str">
        <f t="shared" ca="1" si="35"/>
        <v/>
      </c>
      <c r="AT198" s="89">
        <f t="shared" ca="1" si="36"/>
        <v>0</v>
      </c>
      <c r="AU198" s="89">
        <f t="shared" ca="1" si="37"/>
        <v>0</v>
      </c>
      <c r="AV198" s="20" t="str">
        <f t="shared" si="38"/>
        <v xml:space="preserve">LOGROS
LÍMITES
OBSERVACIÓN
ACCIONES DE FORTALECIMIENTO
</v>
      </c>
      <c r="AW198" s="139"/>
      <c r="CG198" s="140"/>
    </row>
    <row r="199" spans="1:85" s="135" customFormat="1" ht="15" hidden="1" customHeight="1">
      <c r="A199" s="20" t="str">
        <f>IF(FORMULACIÓN!A199="","",FORMULACIÓN!A199)</f>
        <v/>
      </c>
      <c r="B199" s="20" t="str">
        <f>IF(FORMULACIÓN!B199="","",FORMULACIÓN!B199)</f>
        <v/>
      </c>
      <c r="C199" s="20" t="str">
        <f>IF(FORMULACIÓN!C199="","",FORMULACIÓN!C199)</f>
        <v/>
      </c>
      <c r="D199" s="20" t="str">
        <f>IF(FORMULACIÓN!D199="","",FORMULACIÓN!D199)</f>
        <v/>
      </c>
      <c r="E199" s="20" t="str">
        <f>IF(FORMULACIÓN!E199="","",FORMULACIÓN!E199)</f>
        <v/>
      </c>
      <c r="F199" s="20" t="str">
        <f>IF(FORMULACIÓN!F199="","",FORMULACIÓN!F199)</f>
        <v/>
      </c>
      <c r="G199" s="20" t="str">
        <f>IF(FORMULACIÓN!G199="","",FORMULACIÓN!G199)</f>
        <v/>
      </c>
      <c r="H199" s="20" t="str">
        <f>IF(FORMULACIÓN!H199="","",FORMULACIÓN!H199)</f>
        <v/>
      </c>
      <c r="I199" s="88" t="str">
        <f>IF(FORMULACIÓN!I199="","",FORMULACIÓN!I199)</f>
        <v/>
      </c>
      <c r="J199" s="20" t="str">
        <f>IF(FORMULACIÓN!J199="","",FORMULACIÓN!J199)</f>
        <v/>
      </c>
      <c r="K199" s="88" t="str">
        <f>IF(FORMULACIÓN!K199="","",FORMULACIÓN!K199)</f>
        <v/>
      </c>
      <c r="L199" s="88" t="str">
        <f>IF(FORMULACIÓN!L199="","",FORMULACIÓN!L199)</f>
        <v/>
      </c>
      <c r="M199" s="210">
        <f>FORMULACIÓN!M199</f>
        <v>0</v>
      </c>
      <c r="N199" s="20" t="str">
        <f>IF(FORMULACIÓN!O199="","",FORMULACIÓN!O199)</f>
        <v/>
      </c>
      <c r="O199" s="20" t="str">
        <f>IF(FORMULACIÓN!P199="","",FORMULACIÓN!P199)</f>
        <v/>
      </c>
      <c r="P199" s="20" t="str">
        <f>IF(FORMULACIÓN!Q199="","",FORMULACIÓN!Q199)</f>
        <v/>
      </c>
      <c r="Q199" s="20" t="str">
        <f>IF(FORMULACIÓN!R199="","",FORMULACIÓN!R199)</f>
        <v/>
      </c>
      <c r="R199" s="20" t="str">
        <f>IF(FORMULACIÓN!S199="","",FORMULACIÓN!S199)</f>
        <v/>
      </c>
      <c r="S199" s="20" t="str">
        <f>IF(FORMULACIÓN!T199="","",FORMULACIÓN!T199)</f>
        <v/>
      </c>
      <c r="T199" s="267" t="str">
        <f ca="1">FORMULACIÓN!Y199</f>
        <v/>
      </c>
      <c r="U199" s="88" t="str">
        <f>IF(FORMULACIÓN!U199="","",FORMULACIÓN!U199)</f>
        <v/>
      </c>
      <c r="V199" s="266"/>
      <c r="W199" s="126"/>
      <c r="X199" s="21" t="str">
        <f ca="1">IFERROR(IF($S199=Lists!$S$2,SUM(SEGUIMIENTO!U199:W199),IF(SEGUIMIENTO!$S199=Lists!$S$3,SUM(SEGUIMIENTO!V199:W199),IF(SEGUIMIENTO!$S199=Lists!$S$4,AVERAGE(SEGUIMIENTO!V199:W199),IF(SEGUIMIENTO!$S199=Lists!$S$5,OFFSET(U199,0,COUNTA(V199:W199)),IF(SEGUIMIENTO!$S199=Lists!$S$6,COUNTIF(V199:W199,"&lt;"&amp;FORMULACIÓN!Y199)/COUNT(SEGUIMIENTO!V199:W199),""))))),"")</f>
        <v/>
      </c>
      <c r="Y199" s="176" t="str">
        <f ca="1">IF($Q199=Lists!$R$3,TEXT(SEGUIMIENTO!X199,"00,00%"),IF(SEGUIMIENTO!X199=0,0,TEXT(SEGUIMIENTO!X199,"##.###")))</f>
        <v/>
      </c>
      <c r="Z199" s="179" t="str">
        <f>IF(FORMULACIÓN!N199="X",VLOOKUP(A199,Lists!$C$100:$D$1099,2,FALSE),"")</f>
        <v/>
      </c>
      <c r="AA199" s="181">
        <f>IF(FORMULACIÓN!N199="X",IF(VALUE(VLOOKUP(A199,Lists!$C$100:$D$1099,2,FALSE))&gt;=SEGUIMIENTO!X199,1,0),2)</f>
        <v>2</v>
      </c>
      <c r="AB199" s="150">
        <f>IFERROR(VALUE(LEFT(#REF!,1)),0)</f>
        <v>0</v>
      </c>
      <c r="AC199" s="149"/>
      <c r="AD199" s="129"/>
      <c r="AE199" s="129"/>
      <c r="AF199" s="129"/>
      <c r="AG199"/>
      <c r="AH199" s="139"/>
      <c r="AI199" s="255" t="str">
        <f t="shared" si="33"/>
        <v/>
      </c>
      <c r="AJ199" s="139" t="str">
        <f t="shared" si="27"/>
        <v/>
      </c>
      <c r="AK199" s="139">
        <f t="shared" ca="1" si="34"/>
        <v>0</v>
      </c>
      <c r="AL199" s="139" t="str">
        <f t="shared" si="28"/>
        <v/>
      </c>
      <c r="AM199" s="139" t="str">
        <f t="shared" si="29"/>
        <v/>
      </c>
      <c r="AN199" s="20" t="str">
        <f t="shared" si="30"/>
        <v/>
      </c>
      <c r="AO199" s="20" t="str">
        <f t="shared" si="31"/>
        <v/>
      </c>
      <c r="AP199" s="20" t="str">
        <f t="shared" si="32"/>
        <v/>
      </c>
      <c r="AQ199" s="88" t="str">
        <f ca="1">IF(S199=Lists!$S$6,"CUMPLIMIENTO",IF($Q199=Lists!$R$3,TEXT(Y199,"00,00%")&amp;" / "&amp;TEXT(FORMULACIÓN!Y199,"00,00%"),IF(Y199=0,0,TEXT(Y199,"##.###")&amp;" / "&amp;TEXT(FORMULACIÓN!Y199,"##.###"))))</f>
        <v xml:space="preserve"> / </v>
      </c>
      <c r="AR199" s="133">
        <f ca="1">VALUE(IFERROR(IF(S199=Lists!$S$6,SEGUIMIENTO!Y199,IF((Y199/FORMULACIÓN!Y199)&lt;&gt;0,Y199/FORMULACIÓN!Y199,0)),0))</f>
        <v>0</v>
      </c>
      <c r="AS199" s="89" t="str">
        <f t="shared" ca="1" si="35"/>
        <v/>
      </c>
      <c r="AT199" s="89">
        <f t="shared" ca="1" si="36"/>
        <v>0</v>
      </c>
      <c r="AU199" s="89">
        <f t="shared" ca="1" si="37"/>
        <v>0</v>
      </c>
      <c r="AV199" s="20" t="str">
        <f t="shared" si="38"/>
        <v xml:space="preserve">LOGROS
LÍMITES
OBSERVACIÓN
ACCIONES DE FORTALECIMIENTO
</v>
      </c>
      <c r="AW199" s="139"/>
      <c r="CG199" s="140"/>
    </row>
    <row r="200" spans="1:85" s="135" customFormat="1" ht="15" hidden="1" customHeight="1">
      <c r="A200" s="20" t="str">
        <f>IF(FORMULACIÓN!A200="","",FORMULACIÓN!A200)</f>
        <v/>
      </c>
      <c r="B200" s="20" t="str">
        <f>IF(FORMULACIÓN!B200="","",FORMULACIÓN!B200)</f>
        <v/>
      </c>
      <c r="C200" s="20" t="str">
        <f>IF(FORMULACIÓN!C200="","",FORMULACIÓN!C200)</f>
        <v/>
      </c>
      <c r="D200" s="20" t="str">
        <f>IF(FORMULACIÓN!D200="","",FORMULACIÓN!D200)</f>
        <v/>
      </c>
      <c r="E200" s="20" t="str">
        <f>IF(FORMULACIÓN!E200="","",FORMULACIÓN!E200)</f>
        <v/>
      </c>
      <c r="F200" s="20" t="str">
        <f>IF(FORMULACIÓN!F200="","",FORMULACIÓN!F200)</f>
        <v/>
      </c>
      <c r="G200" s="20" t="str">
        <f>IF(FORMULACIÓN!G200="","",FORMULACIÓN!G200)</f>
        <v/>
      </c>
      <c r="H200" s="20" t="str">
        <f>IF(FORMULACIÓN!H200="","",FORMULACIÓN!H200)</f>
        <v/>
      </c>
      <c r="I200" s="88" t="str">
        <f>IF(FORMULACIÓN!I200="","",FORMULACIÓN!I200)</f>
        <v/>
      </c>
      <c r="J200" s="20" t="str">
        <f>IF(FORMULACIÓN!J200="","",FORMULACIÓN!J200)</f>
        <v/>
      </c>
      <c r="K200" s="88" t="str">
        <f>IF(FORMULACIÓN!K200="","",FORMULACIÓN!K200)</f>
        <v/>
      </c>
      <c r="L200" s="88" t="str">
        <f>IF(FORMULACIÓN!L200="","",FORMULACIÓN!L200)</f>
        <v/>
      </c>
      <c r="M200" s="210">
        <f>FORMULACIÓN!M200</f>
        <v>0</v>
      </c>
      <c r="N200" s="20" t="str">
        <f>IF(FORMULACIÓN!O200="","",FORMULACIÓN!O200)</f>
        <v/>
      </c>
      <c r="O200" s="20" t="str">
        <f>IF(FORMULACIÓN!P200="","",FORMULACIÓN!P200)</f>
        <v/>
      </c>
      <c r="P200" s="20" t="str">
        <f>IF(FORMULACIÓN!Q200="","",FORMULACIÓN!Q200)</f>
        <v/>
      </c>
      <c r="Q200" s="20" t="str">
        <f>IF(FORMULACIÓN!R200="","",FORMULACIÓN!R200)</f>
        <v/>
      </c>
      <c r="R200" s="20" t="str">
        <f>IF(FORMULACIÓN!S200="","",FORMULACIÓN!S200)</f>
        <v/>
      </c>
      <c r="S200" s="20" t="str">
        <f>IF(FORMULACIÓN!T200="","",FORMULACIÓN!T200)</f>
        <v/>
      </c>
      <c r="T200" s="267" t="str">
        <f ca="1">FORMULACIÓN!Y200</f>
        <v/>
      </c>
      <c r="U200" s="88" t="str">
        <f>IF(FORMULACIÓN!U200="","",FORMULACIÓN!U200)</f>
        <v/>
      </c>
      <c r="V200" s="266"/>
      <c r="W200" s="248"/>
      <c r="X200" s="21" t="str">
        <f ca="1">IFERROR(IF($S200=Lists!$S$2,SUM(SEGUIMIENTO!U200:W200),IF(SEGUIMIENTO!$S200=Lists!$S$3,SUM(SEGUIMIENTO!V200:W200),IF(SEGUIMIENTO!$S200=Lists!$S$4,AVERAGE(SEGUIMIENTO!V200:W200),IF(SEGUIMIENTO!$S200=Lists!$S$5,OFFSET(U200,0,COUNTA(V200:W200)),IF(SEGUIMIENTO!$S200=Lists!$S$6,COUNTIF(V200:W200,"&lt;"&amp;FORMULACIÓN!Y200)/COUNT(SEGUIMIENTO!V200:W200),""))))),"")</f>
        <v/>
      </c>
      <c r="Y200" s="176" t="str">
        <f ca="1">IF($Q200=Lists!$R$3,TEXT(SEGUIMIENTO!X200,"00,00%"),IF(SEGUIMIENTO!X200=0,0,TEXT(SEGUIMIENTO!X200,"##.###")))</f>
        <v/>
      </c>
      <c r="Z200" s="179" t="str">
        <f>IF(FORMULACIÓN!N200="X",VLOOKUP(A200,Lists!$C$100:$D$1099,2,FALSE),"")</f>
        <v/>
      </c>
      <c r="AA200" s="181">
        <f>IF(FORMULACIÓN!N200="X",IF(VALUE(VLOOKUP(A200,Lists!$C$100:$D$1099,2,FALSE))&gt;=SEGUIMIENTO!X200,1,0),2)</f>
        <v>2</v>
      </c>
      <c r="AB200" s="150">
        <f>IFERROR(VALUE(LEFT(#REF!,1)),0)</f>
        <v>0</v>
      </c>
      <c r="AC200" s="149"/>
      <c r="AD200" s="129"/>
      <c r="AE200" s="129"/>
      <c r="AF200" s="129"/>
      <c r="AG200"/>
      <c r="AH200" s="139"/>
      <c r="AI200" s="255" t="str">
        <f t="shared" si="33"/>
        <v/>
      </c>
      <c r="AJ200" s="139" t="str">
        <f t="shared" si="27"/>
        <v/>
      </c>
      <c r="AK200" s="139">
        <f t="shared" ca="1" si="34"/>
        <v>0</v>
      </c>
      <c r="AL200" s="139" t="str">
        <f t="shared" si="28"/>
        <v/>
      </c>
      <c r="AM200" s="139" t="str">
        <f t="shared" si="29"/>
        <v/>
      </c>
      <c r="AN200" s="20" t="str">
        <f t="shared" si="30"/>
        <v/>
      </c>
      <c r="AO200" s="20" t="str">
        <f t="shared" si="31"/>
        <v/>
      </c>
      <c r="AP200" s="20" t="str">
        <f t="shared" si="32"/>
        <v/>
      </c>
      <c r="AQ200" s="88" t="str">
        <f ca="1">IF(S200=Lists!$S$6,"CUMPLIMIENTO",IF($Q200=Lists!$R$3,TEXT(Y200,"00,00%")&amp;" / "&amp;TEXT(FORMULACIÓN!Y200,"00,00%"),IF(Y200=0,0,TEXT(Y200,"##.###")&amp;" / "&amp;TEXT(FORMULACIÓN!Y200,"##.###"))))</f>
        <v xml:space="preserve"> / </v>
      </c>
      <c r="AR200" s="133">
        <f ca="1">VALUE(IFERROR(IF(S200=Lists!$S$6,SEGUIMIENTO!Y200,IF((Y200/FORMULACIÓN!Y200)&lt;&gt;0,Y200/FORMULACIÓN!Y200,0)),0))</f>
        <v>0</v>
      </c>
      <c r="AS200" s="89" t="str">
        <f t="shared" ca="1" si="35"/>
        <v/>
      </c>
      <c r="AT200" s="89">
        <f t="shared" ca="1" si="36"/>
        <v>0</v>
      </c>
      <c r="AU200" s="89">
        <f t="shared" ca="1" si="37"/>
        <v>0</v>
      </c>
      <c r="AV200" s="20" t="str">
        <f t="shared" si="38"/>
        <v xml:space="preserve">LOGROS
LÍMITES
OBSERVACIÓN
ACCIONES DE FORTALECIMIENTO
</v>
      </c>
      <c r="AW200" s="139"/>
      <c r="CG200" s="140"/>
    </row>
    <row r="201" spans="1:85" s="135" customFormat="1" ht="15" hidden="1" customHeight="1">
      <c r="A201" s="20" t="str">
        <f>IF(FORMULACIÓN!A201="","",FORMULACIÓN!A201)</f>
        <v/>
      </c>
      <c r="B201" s="20" t="str">
        <f>IF(FORMULACIÓN!B201="","",FORMULACIÓN!B201)</f>
        <v/>
      </c>
      <c r="C201" s="20" t="str">
        <f>IF(FORMULACIÓN!C201="","",FORMULACIÓN!C201)</f>
        <v/>
      </c>
      <c r="D201" s="20" t="str">
        <f>IF(FORMULACIÓN!D201="","",FORMULACIÓN!D201)</f>
        <v/>
      </c>
      <c r="E201" s="20" t="str">
        <f>IF(FORMULACIÓN!E201="","",FORMULACIÓN!E201)</f>
        <v/>
      </c>
      <c r="F201" s="20" t="str">
        <f>IF(FORMULACIÓN!F201="","",FORMULACIÓN!F201)</f>
        <v/>
      </c>
      <c r="G201" s="20" t="str">
        <f>IF(FORMULACIÓN!G201="","",FORMULACIÓN!G201)</f>
        <v/>
      </c>
      <c r="H201" s="20" t="str">
        <f>IF(FORMULACIÓN!H201="","",FORMULACIÓN!H201)</f>
        <v/>
      </c>
      <c r="I201" s="88" t="str">
        <f>IF(FORMULACIÓN!I201="","",FORMULACIÓN!I201)</f>
        <v/>
      </c>
      <c r="J201" s="20" t="str">
        <f>IF(FORMULACIÓN!J201="","",FORMULACIÓN!J201)</f>
        <v/>
      </c>
      <c r="K201" s="88" t="str">
        <f>IF(FORMULACIÓN!K201="","",FORMULACIÓN!K201)</f>
        <v/>
      </c>
      <c r="L201" s="88" t="str">
        <f>IF(FORMULACIÓN!L201="","",FORMULACIÓN!L201)</f>
        <v/>
      </c>
      <c r="M201" s="210">
        <f>FORMULACIÓN!M201</f>
        <v>0</v>
      </c>
      <c r="N201" s="20" t="str">
        <f>IF(FORMULACIÓN!O201="","",FORMULACIÓN!O201)</f>
        <v/>
      </c>
      <c r="O201" s="20" t="str">
        <f>IF(FORMULACIÓN!P201="","",FORMULACIÓN!P201)</f>
        <v/>
      </c>
      <c r="P201" s="20" t="str">
        <f>IF(FORMULACIÓN!Q201="","",FORMULACIÓN!Q201)</f>
        <v/>
      </c>
      <c r="Q201" s="20" t="str">
        <f>IF(FORMULACIÓN!R201="","",FORMULACIÓN!R201)</f>
        <v/>
      </c>
      <c r="R201" s="20" t="str">
        <f>IF(FORMULACIÓN!S201="","",FORMULACIÓN!S201)</f>
        <v/>
      </c>
      <c r="S201" s="20" t="str">
        <f>IF(FORMULACIÓN!T201="","",FORMULACIÓN!T201)</f>
        <v/>
      </c>
      <c r="T201" s="267" t="str">
        <f ca="1">FORMULACIÓN!Y201</f>
        <v/>
      </c>
      <c r="U201" s="88" t="str">
        <f>IF(FORMULACIÓN!U201="","",FORMULACIÓN!U201)</f>
        <v/>
      </c>
      <c r="V201" s="266"/>
      <c r="W201" s="126"/>
      <c r="X201" s="21" t="str">
        <f ca="1">IFERROR(IF($S201=Lists!$S$2,SUM(SEGUIMIENTO!U201:W201),IF(SEGUIMIENTO!$S201=Lists!$S$3,SUM(SEGUIMIENTO!V201:W201),IF(SEGUIMIENTO!$S201=Lists!$S$4,AVERAGE(SEGUIMIENTO!V201:W201),IF(SEGUIMIENTO!$S201=Lists!$S$5,OFFSET(U201,0,COUNTA(V201:W201)),IF(SEGUIMIENTO!$S201=Lists!$S$6,COUNTIF(V201:W201,"&lt;"&amp;FORMULACIÓN!Y201)/COUNT(SEGUIMIENTO!V201:W201),""))))),"")</f>
        <v/>
      </c>
      <c r="Y201" s="176" t="str">
        <f ca="1">IF($Q201=Lists!$R$3,TEXT(SEGUIMIENTO!X201,"00,00%"),IF(SEGUIMIENTO!X201=0,0,TEXT(SEGUIMIENTO!X201,"##.###")))</f>
        <v/>
      </c>
      <c r="Z201" s="179" t="str">
        <f>IF(FORMULACIÓN!N201="X",VLOOKUP(A201,Lists!$C$100:$D$1099,2,FALSE),"")</f>
        <v/>
      </c>
      <c r="AA201" s="181">
        <f>IF(FORMULACIÓN!N201="X",IF(VALUE(VLOOKUP(A201,Lists!$C$100:$D$1099,2,FALSE))&gt;=SEGUIMIENTO!X201,1,0),2)</f>
        <v>2</v>
      </c>
      <c r="AB201" s="150">
        <f>IFERROR(VALUE(LEFT(#REF!,1)),0)</f>
        <v>0</v>
      </c>
      <c r="AC201" s="149"/>
      <c r="AD201" s="131"/>
      <c r="AE201" s="131"/>
      <c r="AF201" s="129"/>
      <c r="AG201"/>
      <c r="AH201" s="139"/>
      <c r="AI201" s="255" t="str">
        <f t="shared" si="33"/>
        <v/>
      </c>
      <c r="AJ201" s="139" t="str">
        <f t="shared" si="27"/>
        <v/>
      </c>
      <c r="AK201" s="139">
        <f t="shared" ca="1" si="34"/>
        <v>0</v>
      </c>
      <c r="AL201" s="139" t="str">
        <f t="shared" si="28"/>
        <v/>
      </c>
      <c r="AM201" s="139" t="str">
        <f t="shared" si="29"/>
        <v/>
      </c>
      <c r="AN201" s="20" t="str">
        <f t="shared" si="30"/>
        <v/>
      </c>
      <c r="AO201" s="20" t="str">
        <f t="shared" si="31"/>
        <v/>
      </c>
      <c r="AP201" s="20" t="str">
        <f t="shared" si="32"/>
        <v/>
      </c>
      <c r="AQ201" s="88" t="str">
        <f ca="1">IF(S201=Lists!$S$6,"CUMPLIMIENTO",IF($Q201=Lists!$R$3,TEXT(Y201,"00,00%")&amp;" / "&amp;TEXT(FORMULACIÓN!Y201,"00,00%"),IF(Y201=0,0,TEXT(Y201,"##.###")&amp;" / "&amp;TEXT(FORMULACIÓN!Y201,"##.###"))))</f>
        <v xml:space="preserve"> / </v>
      </c>
      <c r="AR201" s="133">
        <f ca="1">VALUE(IFERROR(IF(S201=Lists!$S$6,SEGUIMIENTO!Y201,IF((Y201/FORMULACIÓN!Y201)&lt;&gt;0,Y201/FORMULACIÓN!Y201,0)),0))</f>
        <v>0</v>
      </c>
      <c r="AS201" s="89" t="str">
        <f t="shared" ca="1" si="35"/>
        <v/>
      </c>
      <c r="AT201" s="89">
        <f t="shared" ca="1" si="36"/>
        <v>0</v>
      </c>
      <c r="AU201" s="89">
        <f t="shared" ca="1" si="37"/>
        <v>0</v>
      </c>
      <c r="AV201" s="20" t="str">
        <f t="shared" si="38"/>
        <v xml:space="preserve">LOGROS
LÍMITES
OBSERVACIÓN
ACCIONES DE FORTALECIMIENTO
</v>
      </c>
      <c r="AW201" s="139"/>
      <c r="CG201" s="140"/>
    </row>
    <row r="202" spans="1:85" s="135" customFormat="1" ht="15" hidden="1" customHeight="1">
      <c r="A202" s="20" t="str">
        <f>IF(FORMULACIÓN!A202="","",FORMULACIÓN!A202)</f>
        <v/>
      </c>
      <c r="B202" s="20" t="str">
        <f>IF(FORMULACIÓN!B202="","",FORMULACIÓN!B202)</f>
        <v/>
      </c>
      <c r="C202" s="20" t="str">
        <f>IF(FORMULACIÓN!C202="","",FORMULACIÓN!C202)</f>
        <v/>
      </c>
      <c r="D202" s="20" t="str">
        <f>IF(FORMULACIÓN!D202="","",FORMULACIÓN!D202)</f>
        <v/>
      </c>
      <c r="E202" s="20" t="str">
        <f>IF(FORMULACIÓN!E202="","",FORMULACIÓN!E202)</f>
        <v/>
      </c>
      <c r="F202" s="20" t="str">
        <f>IF(FORMULACIÓN!F202="","",FORMULACIÓN!F202)</f>
        <v/>
      </c>
      <c r="G202" s="20" t="str">
        <f>IF(FORMULACIÓN!G202="","",FORMULACIÓN!G202)</f>
        <v/>
      </c>
      <c r="H202" s="20" t="str">
        <f>IF(FORMULACIÓN!H202="","",FORMULACIÓN!H202)</f>
        <v/>
      </c>
      <c r="I202" s="88" t="str">
        <f>IF(FORMULACIÓN!I202="","",FORMULACIÓN!I202)</f>
        <v/>
      </c>
      <c r="J202" s="20" t="str">
        <f>IF(FORMULACIÓN!J202="","",FORMULACIÓN!J202)</f>
        <v/>
      </c>
      <c r="K202" s="88" t="str">
        <f>IF(FORMULACIÓN!K202="","",FORMULACIÓN!K202)</f>
        <v/>
      </c>
      <c r="L202" s="88" t="str">
        <f>IF(FORMULACIÓN!L202="","",FORMULACIÓN!L202)</f>
        <v/>
      </c>
      <c r="M202" s="210">
        <f>FORMULACIÓN!M202</f>
        <v>0</v>
      </c>
      <c r="N202" s="20" t="str">
        <f>IF(FORMULACIÓN!O202="","",FORMULACIÓN!O202)</f>
        <v/>
      </c>
      <c r="O202" s="20" t="str">
        <f>IF(FORMULACIÓN!P202="","",FORMULACIÓN!P202)</f>
        <v/>
      </c>
      <c r="P202" s="20" t="str">
        <f>IF(FORMULACIÓN!Q202="","",FORMULACIÓN!Q202)</f>
        <v/>
      </c>
      <c r="Q202" s="20" t="str">
        <f>IF(FORMULACIÓN!R202="","",FORMULACIÓN!R202)</f>
        <v/>
      </c>
      <c r="R202" s="20" t="str">
        <f>IF(FORMULACIÓN!S202="","",FORMULACIÓN!S202)</f>
        <v/>
      </c>
      <c r="S202" s="20" t="str">
        <f>IF(FORMULACIÓN!T202="","",FORMULACIÓN!T202)</f>
        <v/>
      </c>
      <c r="T202" s="179" t="str">
        <f ca="1">FORMULACIÓN!Y202</f>
        <v/>
      </c>
      <c r="U202" s="279" t="str">
        <f>IF(FORMULACIÓN!U202="","",FORMULACIÓN!U202)</f>
        <v/>
      </c>
      <c r="V202" s="21"/>
      <c r="W202" s="21"/>
      <c r="X202" s="21" t="str">
        <f ca="1">IFERROR(IF($S202=Lists!$S$2,SUM(SEGUIMIENTO!U202:W202),IF(SEGUIMIENTO!$S202=Lists!$S$3,SUM(SEGUIMIENTO!V202:W202),IF(SEGUIMIENTO!$S202=Lists!$S$4,AVERAGE(SEGUIMIENTO!V202:W202),IF(SEGUIMIENTO!$S202=Lists!$S$5,OFFSET(U202,0,COUNTA(V202:W202)),IF(SEGUIMIENTO!$S202=Lists!$S$6,COUNTIF(V202:W202,"&lt;"&amp;FORMULACIÓN!Y202)/COUNT(SEGUIMIENTO!V202:W202),""))))),"")</f>
        <v/>
      </c>
      <c r="Y202" s="176" t="str">
        <f ca="1">IF($Q202=Lists!$R$3,TEXT(SEGUIMIENTO!X202,"00,00%"),IF(SEGUIMIENTO!X202=0,0,TEXT(SEGUIMIENTO!X202,"##.###")))</f>
        <v/>
      </c>
      <c r="Z202" s="179" t="str">
        <f>IF(FORMULACIÓN!N202="X",VLOOKUP(A202,Lists!$C$100:$D$1099,2,FALSE),"")</f>
        <v/>
      </c>
      <c r="AA202" s="181">
        <f>IF(FORMULACIÓN!N202="X",IF(VALUE(VLOOKUP(A202,Lists!$C$100:$D$1099,2,FALSE))&gt;=SEGUIMIENTO!X202,1,0),2)</f>
        <v>2</v>
      </c>
      <c r="AB202" s="150">
        <f>IFERROR(VALUE(LEFT(#REF!,1)),0)</f>
        <v>0</v>
      </c>
      <c r="AC202" s="149"/>
      <c r="AD202" s="129"/>
      <c r="AE202" s="129"/>
      <c r="AF202" s="129"/>
      <c r="AG202"/>
      <c r="AH202" s="139"/>
      <c r="AI202" s="255" t="str">
        <f t="shared" si="33"/>
        <v/>
      </c>
      <c r="AJ202" s="139" t="str">
        <f t="shared" ref="AJ202:AJ265" si="39">E202</f>
        <v/>
      </c>
      <c r="AK202" s="139">
        <f t="shared" ca="1" si="34"/>
        <v>0</v>
      </c>
      <c r="AL202" s="139" t="str">
        <f t="shared" ref="AL202:AL265" si="40">C202</f>
        <v/>
      </c>
      <c r="AM202" s="139" t="str">
        <f t="shared" ref="AM202:AM265" si="41">F202</f>
        <v/>
      </c>
      <c r="AN202" s="20" t="str">
        <f t="shared" ref="AN202:AN265" si="42">H202</f>
        <v/>
      </c>
      <c r="AO202" s="20" t="str">
        <f t="shared" ref="AO202:AO265" si="43">N202</f>
        <v/>
      </c>
      <c r="AP202" s="20" t="str">
        <f t="shared" ref="AP202:AP265" si="44">O202</f>
        <v/>
      </c>
      <c r="AQ202" s="88" t="str">
        <f ca="1">IF(S202=Lists!$S$6,"CUMPLIMIENTO",IF($Q202=Lists!$R$3,TEXT(Y202,"00,00%")&amp;" / "&amp;TEXT(FORMULACIÓN!Y202,"00,00%"),IF(Y202=0,0,TEXT(Y202,"##.###")&amp;" / "&amp;TEXT(FORMULACIÓN!Y202,"##.###"))))</f>
        <v xml:space="preserve"> / </v>
      </c>
      <c r="AR202" s="133">
        <f ca="1">VALUE(IFERROR(IF(S202=Lists!$S$6,SEGUIMIENTO!Y202,IF((Y202/FORMULACIÓN!Y202)&lt;&gt;0,Y202/FORMULACIÓN!Y202,0)),0))</f>
        <v>0</v>
      </c>
      <c r="AS202" s="89" t="str">
        <f t="shared" ca="1" si="35"/>
        <v/>
      </c>
      <c r="AT202" s="89">
        <f t="shared" ca="1" si="36"/>
        <v>0</v>
      </c>
      <c r="AU202" s="89">
        <f t="shared" ca="1" si="37"/>
        <v>0</v>
      </c>
      <c r="AV202" s="20" t="str">
        <f t="shared" si="38"/>
        <v xml:space="preserve">LOGROS
LÍMITES
OBSERVACIÓN
ACCIONES DE FORTALECIMIENTO
</v>
      </c>
      <c r="AW202" s="139"/>
      <c r="CG202" s="140"/>
    </row>
    <row r="203" spans="1:85" s="135" customFormat="1" ht="15" hidden="1" customHeight="1">
      <c r="A203" s="20" t="str">
        <f>IF(FORMULACIÓN!A203="","",FORMULACIÓN!A203)</f>
        <v/>
      </c>
      <c r="B203" s="20" t="str">
        <f>IF(FORMULACIÓN!B203="","",FORMULACIÓN!B203)</f>
        <v/>
      </c>
      <c r="C203" s="20" t="str">
        <f>IF(FORMULACIÓN!C203="","",FORMULACIÓN!C203)</f>
        <v/>
      </c>
      <c r="D203" s="20" t="str">
        <f>IF(FORMULACIÓN!D203="","",FORMULACIÓN!D203)</f>
        <v/>
      </c>
      <c r="E203" s="20" t="str">
        <f>IF(FORMULACIÓN!E203="","",FORMULACIÓN!E203)</f>
        <v/>
      </c>
      <c r="F203" s="20" t="str">
        <f>IF(FORMULACIÓN!F203="","",FORMULACIÓN!F203)</f>
        <v/>
      </c>
      <c r="G203" s="20" t="str">
        <f>IF(FORMULACIÓN!G203="","",FORMULACIÓN!G203)</f>
        <v/>
      </c>
      <c r="H203" s="20" t="str">
        <f>IF(FORMULACIÓN!H203="","",FORMULACIÓN!H203)</f>
        <v/>
      </c>
      <c r="I203" s="88" t="str">
        <f>IF(FORMULACIÓN!I203="","",FORMULACIÓN!I203)</f>
        <v/>
      </c>
      <c r="J203" s="20" t="str">
        <f>IF(FORMULACIÓN!J203="","",FORMULACIÓN!J203)</f>
        <v/>
      </c>
      <c r="K203" s="88" t="str">
        <f>IF(FORMULACIÓN!K203="","",FORMULACIÓN!K203)</f>
        <v/>
      </c>
      <c r="L203" s="88" t="str">
        <f>IF(FORMULACIÓN!L203="","",FORMULACIÓN!L203)</f>
        <v/>
      </c>
      <c r="M203" s="210">
        <f>FORMULACIÓN!M203</f>
        <v>0</v>
      </c>
      <c r="N203" s="20" t="str">
        <f>IF(FORMULACIÓN!O203="","",FORMULACIÓN!O203)</f>
        <v/>
      </c>
      <c r="O203" s="20" t="str">
        <f>IF(FORMULACIÓN!P203="","",FORMULACIÓN!P203)</f>
        <v/>
      </c>
      <c r="P203" s="20" t="str">
        <f>IF(FORMULACIÓN!Q203="","",FORMULACIÓN!Q203)</f>
        <v/>
      </c>
      <c r="Q203" s="20" t="str">
        <f>IF(FORMULACIÓN!R203="","",FORMULACIÓN!R203)</f>
        <v/>
      </c>
      <c r="R203" s="20" t="str">
        <f>IF(FORMULACIÓN!S203="","",FORMULACIÓN!S203)</f>
        <v/>
      </c>
      <c r="S203" s="20" t="str">
        <f>IF(FORMULACIÓN!T203="","",FORMULACIÓN!T203)</f>
        <v/>
      </c>
      <c r="T203" s="267" t="str">
        <f ca="1">FORMULACIÓN!Y203</f>
        <v/>
      </c>
      <c r="U203" s="88" t="str">
        <f>IF(FORMULACIÓN!U203="","",FORMULACIÓN!U203)</f>
        <v/>
      </c>
      <c r="V203" s="248"/>
      <c r="W203" s="126"/>
      <c r="X203" s="21" t="str">
        <f ca="1">IFERROR(IF($S203=Lists!$S$2,SUM(SEGUIMIENTO!U203:W203),IF(SEGUIMIENTO!$S203=Lists!$S$3,SUM(SEGUIMIENTO!V203:W203),IF(SEGUIMIENTO!$S203=Lists!$S$4,AVERAGE(SEGUIMIENTO!V203:W203),IF(SEGUIMIENTO!$S203=Lists!$S$5,OFFSET(U203,0,COUNTA(V203:W203)),IF(SEGUIMIENTO!$S203=Lists!$S$6,COUNTIF(V203:W203,"&lt;"&amp;FORMULACIÓN!Y203)/COUNT(SEGUIMIENTO!V203:W203),""))))),"")</f>
        <v/>
      </c>
      <c r="Y203" s="176" t="str">
        <f ca="1">IF($Q203=Lists!$R$3,TEXT(SEGUIMIENTO!X203,"00,00%"),IF(SEGUIMIENTO!X203=0,0,TEXT(SEGUIMIENTO!X203,"##.###")))</f>
        <v/>
      </c>
      <c r="Z203" s="179" t="str">
        <f>IF(FORMULACIÓN!N203="X",VLOOKUP(A203,Lists!$C$100:$D$1099,2,FALSE),"")</f>
        <v/>
      </c>
      <c r="AA203" s="181">
        <f>IF(FORMULACIÓN!N203="X",IF(VALUE(VLOOKUP(A203,Lists!$C$100:$D$1099,2,FALSE))&gt;=SEGUIMIENTO!X203,1,0),2)</f>
        <v>2</v>
      </c>
      <c r="AB203" s="150">
        <f>IFERROR(VALUE(LEFT(#REF!,1)),0)</f>
        <v>0</v>
      </c>
      <c r="AC203" s="149"/>
      <c r="AD203" s="129"/>
      <c r="AE203" s="129"/>
      <c r="AF203" s="129"/>
      <c r="AG203"/>
      <c r="AH203" s="139"/>
      <c r="AI203" s="255" t="str">
        <f t="shared" ref="AI203:AI266" si="45">L203</f>
        <v/>
      </c>
      <c r="AJ203" s="139" t="str">
        <f t="shared" si="39"/>
        <v/>
      </c>
      <c r="AK203" s="139">
        <f t="shared" ref="AK203:AK266" ca="1" si="46">IF(AR203&gt;=0.8,1,0)</f>
        <v>0</v>
      </c>
      <c r="AL203" s="139" t="str">
        <f t="shared" si="40"/>
        <v/>
      </c>
      <c r="AM203" s="139" t="str">
        <f t="shared" si="41"/>
        <v/>
      </c>
      <c r="AN203" s="20" t="str">
        <f t="shared" si="42"/>
        <v/>
      </c>
      <c r="AO203" s="20" t="str">
        <f t="shared" si="43"/>
        <v/>
      </c>
      <c r="AP203" s="20" t="str">
        <f t="shared" si="44"/>
        <v/>
      </c>
      <c r="AQ203" s="88" t="str">
        <f ca="1">IF(S203=Lists!$S$6,"CUMPLIMIENTO",IF($Q203=Lists!$R$3,TEXT(Y203,"00,00%")&amp;" / "&amp;TEXT(FORMULACIÓN!Y203,"00,00%"),IF(Y203=0,0,TEXT(Y203,"##.###")&amp;" / "&amp;TEXT(FORMULACIÓN!Y203,"##.###"))))</f>
        <v xml:space="preserve"> / </v>
      </c>
      <c r="AR203" s="133">
        <f ca="1">VALUE(IFERROR(IF(S203=Lists!$S$6,SEGUIMIENTO!Y203,IF((Y203/FORMULACIÓN!Y203)&lt;&gt;0,Y203/FORMULACIÓN!Y203,0)),0))</f>
        <v>0</v>
      </c>
      <c r="AS203" s="89" t="str">
        <f t="shared" ref="AS203:AS266" ca="1" si="47">IFERROR(IF(AR203&gt;1,1,AR203)*K203,"")</f>
        <v/>
      </c>
      <c r="AT203" s="89">
        <f t="shared" ref="AT203:AT266" ca="1" si="48">IF(AS203&lt;&gt;"",AS203*I203,0)</f>
        <v>0</v>
      </c>
      <c r="AU203" s="89">
        <f t="shared" ref="AU203:AU266" ca="1" si="49">IF(AS203&lt;&gt;"",AT203*0.2,0)</f>
        <v>0</v>
      </c>
      <c r="AV203" s="20" t="str">
        <f t="shared" si="38"/>
        <v xml:space="preserve">LOGROS
LÍMITES
OBSERVACIÓN
ACCIONES DE FORTALECIMIENTO
</v>
      </c>
      <c r="AW203" s="139"/>
      <c r="CG203" s="140"/>
    </row>
    <row r="204" spans="1:85" s="135" customFormat="1" ht="15" hidden="1" customHeight="1">
      <c r="A204" s="20" t="str">
        <f>IF(FORMULACIÓN!A204="","",FORMULACIÓN!A204)</f>
        <v/>
      </c>
      <c r="B204" s="20" t="str">
        <f>IF(FORMULACIÓN!B204="","",FORMULACIÓN!B204)</f>
        <v/>
      </c>
      <c r="C204" s="20" t="str">
        <f>IF(FORMULACIÓN!C204="","",FORMULACIÓN!C204)</f>
        <v/>
      </c>
      <c r="D204" s="20" t="str">
        <f>IF(FORMULACIÓN!D204="","",FORMULACIÓN!D204)</f>
        <v/>
      </c>
      <c r="E204" s="20" t="str">
        <f>IF(FORMULACIÓN!E204="","",FORMULACIÓN!E204)</f>
        <v/>
      </c>
      <c r="F204" s="20" t="str">
        <f>IF(FORMULACIÓN!F204="","",FORMULACIÓN!F204)</f>
        <v/>
      </c>
      <c r="G204" s="20" t="str">
        <f>IF(FORMULACIÓN!G204="","",FORMULACIÓN!G204)</f>
        <v/>
      </c>
      <c r="H204" s="20" t="str">
        <f>IF(FORMULACIÓN!H204="","",FORMULACIÓN!H204)</f>
        <v/>
      </c>
      <c r="I204" s="88" t="str">
        <f>IF(FORMULACIÓN!I204="","",FORMULACIÓN!I204)</f>
        <v/>
      </c>
      <c r="J204" s="20" t="str">
        <f>IF(FORMULACIÓN!J204="","",FORMULACIÓN!J204)</f>
        <v/>
      </c>
      <c r="K204" s="88" t="str">
        <f>IF(FORMULACIÓN!K204="","",FORMULACIÓN!K204)</f>
        <v/>
      </c>
      <c r="L204" s="88" t="str">
        <f>IF(FORMULACIÓN!L204="","",FORMULACIÓN!L204)</f>
        <v/>
      </c>
      <c r="M204" s="210">
        <f>FORMULACIÓN!M204</f>
        <v>0</v>
      </c>
      <c r="N204" s="20" t="str">
        <f>IF(FORMULACIÓN!O204="","",FORMULACIÓN!O204)</f>
        <v/>
      </c>
      <c r="O204" s="20" t="str">
        <f>IF(FORMULACIÓN!P204="","",FORMULACIÓN!P204)</f>
        <v/>
      </c>
      <c r="P204" s="20" t="str">
        <f>IF(FORMULACIÓN!Q204="","",FORMULACIÓN!Q204)</f>
        <v/>
      </c>
      <c r="Q204" s="20" t="str">
        <f>IF(FORMULACIÓN!R204="","",FORMULACIÓN!R204)</f>
        <v/>
      </c>
      <c r="R204" s="20" t="str">
        <f>IF(FORMULACIÓN!S204="","",FORMULACIÓN!S204)</f>
        <v/>
      </c>
      <c r="S204" s="20" t="str">
        <f>IF(FORMULACIÓN!T204="","",FORMULACIÓN!T204)</f>
        <v/>
      </c>
      <c r="T204" s="179" t="str">
        <f ca="1">FORMULACIÓN!Y204</f>
        <v/>
      </c>
      <c r="U204" s="279" t="str">
        <f>IF(FORMULACIÓN!U204="","",FORMULACIÓN!U204)</f>
        <v/>
      </c>
      <c r="V204" s="21"/>
      <c r="W204" s="21"/>
      <c r="X204" s="21" t="str">
        <f ca="1">IFERROR(IF($S204=Lists!$S$2,SUM(SEGUIMIENTO!U204:W204),IF(SEGUIMIENTO!$S204=Lists!$S$3,SUM(SEGUIMIENTO!V204:W204),IF(SEGUIMIENTO!$S204=Lists!$S$4,AVERAGE(SEGUIMIENTO!V204:W204),IF(SEGUIMIENTO!$S204=Lists!$S$5,OFFSET(U204,0,COUNTA(V204:W204)),IF(SEGUIMIENTO!$S204=Lists!$S$6,COUNTIF(V204:W204,"&lt;"&amp;FORMULACIÓN!Y204)/COUNT(SEGUIMIENTO!V204:W204),""))))),"")</f>
        <v/>
      </c>
      <c r="Y204" s="176" t="str">
        <f ca="1">IF($Q204=Lists!$R$3,TEXT(SEGUIMIENTO!X204,"00,00%"),IF(SEGUIMIENTO!X204=0,0,TEXT(SEGUIMIENTO!X204,"##.###")))</f>
        <v/>
      </c>
      <c r="Z204" s="179" t="str">
        <f>IF(FORMULACIÓN!N204="X",VLOOKUP(A204,Lists!$C$100:$D$1099,2,FALSE),"")</f>
        <v/>
      </c>
      <c r="AA204" s="181">
        <f>IF(FORMULACIÓN!N204="X",IF(VALUE(VLOOKUP(A204,Lists!$C$100:$D$1099,2,FALSE))&gt;=SEGUIMIENTO!X204,1,0),2)</f>
        <v>2</v>
      </c>
      <c r="AB204" s="150">
        <f>IFERROR(VALUE(LEFT(#REF!,1)),0)</f>
        <v>0</v>
      </c>
      <c r="AC204" s="149"/>
      <c r="AD204" s="129"/>
      <c r="AE204" s="129"/>
      <c r="AF204" s="129"/>
      <c r="AG204"/>
      <c r="AH204" s="139"/>
      <c r="AI204" s="255" t="str">
        <f t="shared" si="45"/>
        <v/>
      </c>
      <c r="AJ204" s="139" t="str">
        <f t="shared" si="39"/>
        <v/>
      </c>
      <c r="AK204" s="139">
        <f t="shared" ca="1" si="46"/>
        <v>0</v>
      </c>
      <c r="AL204" s="139" t="str">
        <f t="shared" si="40"/>
        <v/>
      </c>
      <c r="AM204" s="139" t="str">
        <f t="shared" si="41"/>
        <v/>
      </c>
      <c r="AN204" s="20" t="str">
        <f t="shared" si="42"/>
        <v/>
      </c>
      <c r="AO204" s="20" t="str">
        <f t="shared" si="43"/>
        <v/>
      </c>
      <c r="AP204" s="20" t="str">
        <f t="shared" si="44"/>
        <v/>
      </c>
      <c r="AQ204" s="88" t="str">
        <f ca="1">IF(S204=Lists!$S$6,"CUMPLIMIENTO",IF($Q204=Lists!$R$3,TEXT(Y204,"00,00%")&amp;" / "&amp;TEXT(FORMULACIÓN!Y204,"00,00%"),IF(Y204=0,0,TEXT(Y204,"##.###")&amp;" / "&amp;TEXT(FORMULACIÓN!Y204,"##.###"))))</f>
        <v xml:space="preserve"> / </v>
      </c>
      <c r="AR204" s="133">
        <f ca="1">VALUE(IFERROR(IF(S204=Lists!$S$6,SEGUIMIENTO!Y204,IF((Y204/FORMULACIÓN!Y204)&lt;&gt;0,Y204/FORMULACIÓN!Y204,0)),0))</f>
        <v>0</v>
      </c>
      <c r="AS204" s="89" t="str">
        <f t="shared" ca="1" si="47"/>
        <v/>
      </c>
      <c r="AT204" s="89">
        <f t="shared" ca="1" si="48"/>
        <v>0</v>
      </c>
      <c r="AU204" s="89">
        <f t="shared" ca="1" si="49"/>
        <v>0</v>
      </c>
      <c r="AV204" s="20" t="str">
        <f t="shared" si="38"/>
        <v xml:space="preserve">LOGROS
LÍMITES
OBSERVACIÓN
ACCIONES DE FORTALECIMIENTO
</v>
      </c>
      <c r="AW204" s="139"/>
      <c r="CG204" s="140"/>
    </row>
    <row r="205" spans="1:85" s="135" customFormat="1" ht="15" hidden="1" customHeight="1">
      <c r="A205" s="20" t="str">
        <f>IF(FORMULACIÓN!A205="","",FORMULACIÓN!A205)</f>
        <v/>
      </c>
      <c r="B205" s="20" t="str">
        <f>IF(FORMULACIÓN!B205="","",FORMULACIÓN!B205)</f>
        <v/>
      </c>
      <c r="C205" s="20" t="str">
        <f>IF(FORMULACIÓN!C205="","",FORMULACIÓN!C205)</f>
        <v/>
      </c>
      <c r="D205" s="20" t="str">
        <f>IF(FORMULACIÓN!D205="","",FORMULACIÓN!D205)</f>
        <v/>
      </c>
      <c r="E205" s="20" t="str">
        <f>IF(FORMULACIÓN!E205="","",FORMULACIÓN!E205)</f>
        <v/>
      </c>
      <c r="F205" s="20" t="str">
        <f>IF(FORMULACIÓN!F205="","",FORMULACIÓN!F205)</f>
        <v/>
      </c>
      <c r="G205" s="20" t="str">
        <f>IF(FORMULACIÓN!G205="","",FORMULACIÓN!G205)</f>
        <v/>
      </c>
      <c r="H205" s="20" t="str">
        <f>IF(FORMULACIÓN!H205="","",FORMULACIÓN!H205)</f>
        <v/>
      </c>
      <c r="I205" s="88" t="str">
        <f>IF(FORMULACIÓN!I205="","",FORMULACIÓN!I205)</f>
        <v/>
      </c>
      <c r="J205" s="20" t="str">
        <f>IF(FORMULACIÓN!J205="","",FORMULACIÓN!J205)</f>
        <v/>
      </c>
      <c r="K205" s="88" t="str">
        <f>IF(FORMULACIÓN!K205="","",FORMULACIÓN!K205)</f>
        <v/>
      </c>
      <c r="L205" s="88" t="str">
        <f>IF(FORMULACIÓN!L205="","",FORMULACIÓN!L205)</f>
        <v/>
      </c>
      <c r="M205" s="210">
        <f>FORMULACIÓN!M205</f>
        <v>0</v>
      </c>
      <c r="N205" s="20" t="str">
        <f>IF(FORMULACIÓN!O205="","",FORMULACIÓN!O205)</f>
        <v/>
      </c>
      <c r="O205" s="20" t="str">
        <f>IF(FORMULACIÓN!P205="","",FORMULACIÓN!P205)</f>
        <v/>
      </c>
      <c r="P205" s="20" t="str">
        <f>IF(FORMULACIÓN!Q205="","",FORMULACIÓN!Q205)</f>
        <v/>
      </c>
      <c r="Q205" s="20" t="str">
        <f>IF(FORMULACIÓN!R205="","",FORMULACIÓN!R205)</f>
        <v/>
      </c>
      <c r="R205" s="20" t="str">
        <f>IF(FORMULACIÓN!S205="","",FORMULACIÓN!S205)</f>
        <v/>
      </c>
      <c r="S205" s="20" t="str">
        <f>IF(FORMULACIÓN!T205="","",FORMULACIÓN!T205)</f>
        <v/>
      </c>
      <c r="T205" s="267" t="str">
        <f ca="1">FORMULACIÓN!Y205</f>
        <v/>
      </c>
      <c r="U205" s="88" t="str">
        <f>IF(FORMULACIÓN!U205="","",FORMULACIÓN!U205)</f>
        <v/>
      </c>
      <c r="V205" s="126"/>
      <c r="W205" s="126"/>
      <c r="X205" s="21" t="str">
        <f ca="1">IFERROR(IF($S205=Lists!$S$2,SUM(SEGUIMIENTO!U205:W205),IF(SEGUIMIENTO!$S205=Lists!$S$3,SUM(SEGUIMIENTO!V205:W205),IF(SEGUIMIENTO!$S205=Lists!$S$4,AVERAGE(SEGUIMIENTO!V205:W205),IF(SEGUIMIENTO!$S205=Lists!$S$5,OFFSET(U205,0,COUNTA(V205:W205)),IF(SEGUIMIENTO!$S205=Lists!$S$6,COUNTIF(V205:W205,"&lt;"&amp;FORMULACIÓN!Y205)/COUNT(SEGUIMIENTO!V205:W205),""))))),"")</f>
        <v/>
      </c>
      <c r="Y205" s="176" t="str">
        <f ca="1">IF($Q205=Lists!$R$3,TEXT(SEGUIMIENTO!X205,"00,00%"),IF(SEGUIMIENTO!X205=0,0,TEXT(SEGUIMIENTO!X205,"##.###")))</f>
        <v/>
      </c>
      <c r="Z205" s="179" t="str">
        <f>IF(FORMULACIÓN!N205="X",VLOOKUP(A205,Lists!$C$100:$D$1099,2,FALSE),"")</f>
        <v/>
      </c>
      <c r="AA205" s="181">
        <f>IF(FORMULACIÓN!N205="X",IF(VALUE(VLOOKUP(A205,Lists!$C$100:$D$1099,2,FALSE))&gt;=SEGUIMIENTO!X205,1,0),2)</f>
        <v>2</v>
      </c>
      <c r="AB205" s="150">
        <f>IFERROR(VALUE(LEFT(#REF!,1)),0)</f>
        <v>0</v>
      </c>
      <c r="AC205" s="149"/>
      <c r="AD205" s="129"/>
      <c r="AE205" s="129"/>
      <c r="AF205" s="129"/>
      <c r="AG205"/>
      <c r="AH205" s="139"/>
      <c r="AI205" s="255" t="str">
        <f t="shared" si="45"/>
        <v/>
      </c>
      <c r="AJ205" s="139" t="str">
        <f t="shared" si="39"/>
        <v/>
      </c>
      <c r="AK205" s="139">
        <f t="shared" ca="1" si="46"/>
        <v>0</v>
      </c>
      <c r="AL205" s="139" t="str">
        <f t="shared" si="40"/>
        <v/>
      </c>
      <c r="AM205" s="139" t="str">
        <f t="shared" si="41"/>
        <v/>
      </c>
      <c r="AN205" s="20" t="str">
        <f t="shared" si="42"/>
        <v/>
      </c>
      <c r="AO205" s="20" t="str">
        <f t="shared" si="43"/>
        <v/>
      </c>
      <c r="AP205" s="20" t="str">
        <f t="shared" si="44"/>
        <v/>
      </c>
      <c r="AQ205" s="88" t="str">
        <f ca="1">IF(S205=Lists!$S$6,"CUMPLIMIENTO",IF($Q205=Lists!$R$3,TEXT(Y205,"00,00%")&amp;" / "&amp;TEXT(FORMULACIÓN!Y205,"00,00%"),IF(Y205=0,0,TEXT(Y205,"##.###")&amp;" / "&amp;TEXT(FORMULACIÓN!Y205,"##.###"))))</f>
        <v xml:space="preserve"> / </v>
      </c>
      <c r="AR205" s="133">
        <f ca="1">VALUE(IFERROR(IF(S205=Lists!$S$6,SEGUIMIENTO!Y205,IF((Y205/FORMULACIÓN!Y205)&lt;&gt;0,Y205/FORMULACIÓN!Y205,0)),0))</f>
        <v>0</v>
      </c>
      <c r="AS205" s="89" t="str">
        <f t="shared" ca="1" si="47"/>
        <v/>
      </c>
      <c r="AT205" s="89">
        <f t="shared" ca="1" si="48"/>
        <v>0</v>
      </c>
      <c r="AU205" s="89">
        <f t="shared" ca="1" si="49"/>
        <v>0</v>
      </c>
      <c r="AV205" s="20" t="str">
        <f t="shared" si="38"/>
        <v xml:space="preserve">LOGROS
LÍMITES
OBSERVACIÓN
ACCIONES DE FORTALECIMIENTO
</v>
      </c>
      <c r="AW205" s="139"/>
      <c r="CG205" s="140"/>
    </row>
    <row r="206" spans="1:85" s="135" customFormat="1" ht="15" hidden="1" customHeight="1">
      <c r="A206" s="20" t="str">
        <f>IF(FORMULACIÓN!A206="","",FORMULACIÓN!A206)</f>
        <v/>
      </c>
      <c r="B206" s="20" t="str">
        <f>IF(FORMULACIÓN!B206="","",FORMULACIÓN!B206)</f>
        <v/>
      </c>
      <c r="C206" s="20" t="str">
        <f>IF(FORMULACIÓN!C206="","",FORMULACIÓN!C206)</f>
        <v/>
      </c>
      <c r="D206" s="20" t="str">
        <f>IF(FORMULACIÓN!D206="","",FORMULACIÓN!D206)</f>
        <v/>
      </c>
      <c r="E206" s="20" t="str">
        <f>IF(FORMULACIÓN!E206="","",FORMULACIÓN!E206)</f>
        <v/>
      </c>
      <c r="F206" s="20" t="str">
        <f>IF(FORMULACIÓN!F206="","",FORMULACIÓN!F206)</f>
        <v/>
      </c>
      <c r="G206" s="20" t="str">
        <f>IF(FORMULACIÓN!G206="","",FORMULACIÓN!G206)</f>
        <v/>
      </c>
      <c r="H206" s="20" t="str">
        <f>IF(FORMULACIÓN!H206="","",FORMULACIÓN!H206)</f>
        <v/>
      </c>
      <c r="I206" s="88" t="str">
        <f>IF(FORMULACIÓN!I206="","",FORMULACIÓN!I206)</f>
        <v/>
      </c>
      <c r="J206" s="20" t="str">
        <f>IF(FORMULACIÓN!J206="","",FORMULACIÓN!J206)</f>
        <v/>
      </c>
      <c r="K206" s="88" t="str">
        <f>IF(FORMULACIÓN!K206="","",FORMULACIÓN!K206)</f>
        <v/>
      </c>
      <c r="L206" s="88" t="str">
        <f>IF(FORMULACIÓN!L206="","",FORMULACIÓN!L206)</f>
        <v/>
      </c>
      <c r="M206" s="210">
        <f>FORMULACIÓN!M206</f>
        <v>0</v>
      </c>
      <c r="N206" s="20" t="str">
        <f>IF(FORMULACIÓN!O206="","",FORMULACIÓN!O206)</f>
        <v/>
      </c>
      <c r="O206" s="20" t="str">
        <f>IF(FORMULACIÓN!P206="","",FORMULACIÓN!P206)</f>
        <v/>
      </c>
      <c r="P206" s="20" t="str">
        <f>IF(FORMULACIÓN!Q206="","",FORMULACIÓN!Q206)</f>
        <v/>
      </c>
      <c r="Q206" s="20" t="str">
        <f>IF(FORMULACIÓN!R206="","",FORMULACIÓN!R206)</f>
        <v/>
      </c>
      <c r="R206" s="20" t="str">
        <f>IF(FORMULACIÓN!S206="","",FORMULACIÓN!S206)</f>
        <v/>
      </c>
      <c r="S206" s="20" t="str">
        <f>IF(FORMULACIÓN!T206="","",FORMULACIÓN!T206)</f>
        <v/>
      </c>
      <c r="T206" s="267" t="str">
        <f ca="1">FORMULACIÓN!Y206</f>
        <v/>
      </c>
      <c r="U206" s="88" t="str">
        <f>IF(FORMULACIÓN!U206="","",FORMULACIÓN!U206)</f>
        <v/>
      </c>
      <c r="V206" s="126"/>
      <c r="W206" s="126"/>
      <c r="X206" s="21" t="str">
        <f ca="1">IFERROR(IF($S206=Lists!$S$2,SUM(SEGUIMIENTO!U206:W206),IF(SEGUIMIENTO!$S206=Lists!$S$3,SUM(SEGUIMIENTO!V206:W206),IF(SEGUIMIENTO!$S206=Lists!$S$4,AVERAGE(SEGUIMIENTO!V206:W206),IF(SEGUIMIENTO!$S206=Lists!$S$5,OFFSET(U206,0,COUNTA(V206:W206)),IF(SEGUIMIENTO!$S206=Lists!$S$6,COUNTIF(V206:W206,"&lt;"&amp;FORMULACIÓN!Y206)/COUNT(SEGUIMIENTO!V206:W206),""))))),"")</f>
        <v/>
      </c>
      <c r="Y206" s="176" t="str">
        <f ca="1">IF($Q206=Lists!$R$3,TEXT(SEGUIMIENTO!X206,"00,00%"),IF(SEGUIMIENTO!X206=0,0,TEXT(SEGUIMIENTO!X206,"##.###")))</f>
        <v/>
      </c>
      <c r="Z206" s="179" t="str">
        <f>IF(FORMULACIÓN!N206="X",VLOOKUP(A206,Lists!$C$100:$D$1099,2,FALSE),"")</f>
        <v/>
      </c>
      <c r="AA206" s="181">
        <f>IF(FORMULACIÓN!N206="X",IF(VALUE(VLOOKUP(A206,Lists!$C$100:$D$1099,2,FALSE))&gt;=SEGUIMIENTO!X206,1,0),2)</f>
        <v>2</v>
      </c>
      <c r="AB206" s="150">
        <f>IFERROR(VALUE(LEFT(#REF!,1)),0)</f>
        <v>0</v>
      </c>
      <c r="AC206" s="149"/>
      <c r="AD206" s="129"/>
      <c r="AE206" s="129"/>
      <c r="AF206" s="129"/>
      <c r="AG206"/>
      <c r="AH206" s="139"/>
      <c r="AI206" s="255" t="str">
        <f t="shared" si="45"/>
        <v/>
      </c>
      <c r="AJ206" s="139" t="str">
        <f t="shared" si="39"/>
        <v/>
      </c>
      <c r="AK206" s="139">
        <f t="shared" ca="1" si="46"/>
        <v>0</v>
      </c>
      <c r="AL206" s="139" t="str">
        <f t="shared" si="40"/>
        <v/>
      </c>
      <c r="AM206" s="139" t="str">
        <f t="shared" si="41"/>
        <v/>
      </c>
      <c r="AN206" s="20" t="str">
        <f t="shared" si="42"/>
        <v/>
      </c>
      <c r="AO206" s="20" t="str">
        <f t="shared" si="43"/>
        <v/>
      </c>
      <c r="AP206" s="20" t="str">
        <f t="shared" si="44"/>
        <v/>
      </c>
      <c r="AQ206" s="88" t="str">
        <f ca="1">IF(S206=Lists!$S$6,"CUMPLIMIENTO",IF($Q206=Lists!$R$3,TEXT(Y206,"00,00%")&amp;" / "&amp;TEXT(FORMULACIÓN!Y206,"00,00%"),IF(Y206=0,0,TEXT(Y206,"##.###")&amp;" / "&amp;TEXT(FORMULACIÓN!Y206,"##.###"))))</f>
        <v xml:space="preserve"> / </v>
      </c>
      <c r="AR206" s="133">
        <f ca="1">VALUE(IFERROR(IF(S206=Lists!$S$6,SEGUIMIENTO!Y206,IF((Y206/FORMULACIÓN!Y206)&lt;&gt;0,Y206/FORMULACIÓN!Y206,0)),0))</f>
        <v>0</v>
      </c>
      <c r="AS206" s="89" t="str">
        <f t="shared" ca="1" si="47"/>
        <v/>
      </c>
      <c r="AT206" s="89">
        <f t="shared" ca="1" si="48"/>
        <v>0</v>
      </c>
      <c r="AU206" s="89">
        <f t="shared" ca="1" si="49"/>
        <v>0</v>
      </c>
      <c r="AV206" s="20" t="str">
        <f t="shared" si="38"/>
        <v xml:space="preserve">LOGROS
LÍMITES
OBSERVACIÓN
ACCIONES DE FORTALECIMIENTO
</v>
      </c>
      <c r="AW206" s="139"/>
      <c r="CG206" s="140"/>
    </row>
    <row r="207" spans="1:85" s="135" customFormat="1" ht="15" hidden="1" customHeight="1">
      <c r="A207" s="20" t="str">
        <f>IF(FORMULACIÓN!A207="","",FORMULACIÓN!A207)</f>
        <v/>
      </c>
      <c r="B207" s="20" t="str">
        <f>IF(FORMULACIÓN!B207="","",FORMULACIÓN!B207)</f>
        <v/>
      </c>
      <c r="C207" s="20" t="str">
        <f>IF(FORMULACIÓN!C207="","",FORMULACIÓN!C207)</f>
        <v/>
      </c>
      <c r="D207" s="20" t="str">
        <f>IF(FORMULACIÓN!D207="","",FORMULACIÓN!D207)</f>
        <v/>
      </c>
      <c r="E207" s="20" t="str">
        <f>IF(FORMULACIÓN!E207="","",FORMULACIÓN!E207)</f>
        <v/>
      </c>
      <c r="F207" s="20" t="str">
        <f>IF(FORMULACIÓN!F207="","",FORMULACIÓN!F207)</f>
        <v/>
      </c>
      <c r="G207" s="20" t="str">
        <f>IF(FORMULACIÓN!G207="","",FORMULACIÓN!G207)</f>
        <v/>
      </c>
      <c r="H207" s="20" t="str">
        <f>IF(FORMULACIÓN!H207="","",FORMULACIÓN!H207)</f>
        <v/>
      </c>
      <c r="I207" s="88" t="str">
        <f>IF(FORMULACIÓN!I207="","",FORMULACIÓN!I207)</f>
        <v/>
      </c>
      <c r="J207" s="20" t="str">
        <f>IF(FORMULACIÓN!J207="","",FORMULACIÓN!J207)</f>
        <v/>
      </c>
      <c r="K207" s="88" t="str">
        <f>IF(FORMULACIÓN!K207="","",FORMULACIÓN!K207)</f>
        <v/>
      </c>
      <c r="L207" s="88" t="str">
        <f>IF(FORMULACIÓN!L207="","",FORMULACIÓN!L207)</f>
        <v/>
      </c>
      <c r="M207" s="210">
        <f>FORMULACIÓN!M207</f>
        <v>0</v>
      </c>
      <c r="N207" s="20" t="str">
        <f>IF(FORMULACIÓN!O207="","",FORMULACIÓN!O207)</f>
        <v/>
      </c>
      <c r="O207" s="20" t="str">
        <f>IF(FORMULACIÓN!P207="","",FORMULACIÓN!P207)</f>
        <v/>
      </c>
      <c r="P207" s="20" t="str">
        <f>IF(FORMULACIÓN!Q207="","",FORMULACIÓN!Q207)</f>
        <v/>
      </c>
      <c r="Q207" s="20" t="str">
        <f>IF(FORMULACIÓN!R207="","",FORMULACIÓN!R207)</f>
        <v/>
      </c>
      <c r="R207" s="20" t="str">
        <f>IF(FORMULACIÓN!S207="","",FORMULACIÓN!S207)</f>
        <v/>
      </c>
      <c r="S207" s="20" t="str">
        <f>IF(FORMULACIÓN!T207="","",FORMULACIÓN!T207)</f>
        <v/>
      </c>
      <c r="T207" s="267" t="str">
        <f ca="1">FORMULACIÓN!Y207</f>
        <v/>
      </c>
      <c r="U207" s="88" t="str">
        <f>IF(FORMULACIÓN!U207="","",FORMULACIÓN!U207)</f>
        <v/>
      </c>
      <c r="V207" s="126"/>
      <c r="W207" s="248"/>
      <c r="X207" s="21" t="str">
        <f ca="1">IFERROR(IF($S207=Lists!$S$2,SUM(SEGUIMIENTO!U207:W207),IF(SEGUIMIENTO!$S207=Lists!$S$3,SUM(SEGUIMIENTO!V207:W207),IF(SEGUIMIENTO!$S207=Lists!$S$4,AVERAGE(SEGUIMIENTO!V207:W207),IF(SEGUIMIENTO!$S207=Lists!$S$5,OFFSET(U207,0,COUNTA(V207:W207)),IF(SEGUIMIENTO!$S207=Lists!$S$6,COUNTIF(V207:W207,"&lt;"&amp;FORMULACIÓN!Y207)/COUNT(SEGUIMIENTO!V207:W207),""))))),"")</f>
        <v/>
      </c>
      <c r="Y207" s="176" t="str">
        <f ca="1">IF($Q207=Lists!$R$3,TEXT(SEGUIMIENTO!X207,"00,00%"),IF(SEGUIMIENTO!X207=0,0,TEXT(SEGUIMIENTO!X207,"##.###")))</f>
        <v/>
      </c>
      <c r="Z207" s="179" t="str">
        <f>IF(FORMULACIÓN!N207="X",VLOOKUP(A207,Lists!$C$100:$D$1099,2,FALSE),"")</f>
        <v/>
      </c>
      <c r="AA207" s="181">
        <f>IF(FORMULACIÓN!N207="X",IF(VALUE(VLOOKUP(A207,Lists!$C$100:$D$1099,2,FALSE))&gt;=SEGUIMIENTO!X207,1,0),2)</f>
        <v>2</v>
      </c>
      <c r="AB207" s="150">
        <f>IFERROR(VALUE(LEFT(#REF!,1)),0)</f>
        <v>0</v>
      </c>
      <c r="AC207" s="149"/>
      <c r="AD207" s="129"/>
      <c r="AE207" s="129"/>
      <c r="AF207" s="129"/>
      <c r="AG207"/>
      <c r="AH207" s="139"/>
      <c r="AI207" s="255" t="str">
        <f t="shared" si="45"/>
        <v/>
      </c>
      <c r="AJ207" s="139" t="str">
        <f t="shared" si="39"/>
        <v/>
      </c>
      <c r="AK207" s="139">
        <f t="shared" ca="1" si="46"/>
        <v>0</v>
      </c>
      <c r="AL207" s="139" t="str">
        <f t="shared" si="40"/>
        <v/>
      </c>
      <c r="AM207" s="139" t="str">
        <f t="shared" si="41"/>
        <v/>
      </c>
      <c r="AN207" s="20" t="str">
        <f t="shared" si="42"/>
        <v/>
      </c>
      <c r="AO207" s="20" t="str">
        <f t="shared" si="43"/>
        <v/>
      </c>
      <c r="AP207" s="20" t="str">
        <f t="shared" si="44"/>
        <v/>
      </c>
      <c r="AQ207" s="88" t="str">
        <f ca="1">IF(S207=Lists!$S$6,"CUMPLIMIENTO",IF($Q207=Lists!$R$3,TEXT(Y207,"00,00%")&amp;" / "&amp;TEXT(FORMULACIÓN!Y207,"00,00%"),IF(Y207=0,0,TEXT(Y207,"##.###")&amp;" / "&amp;TEXT(FORMULACIÓN!Y207,"##.###"))))</f>
        <v xml:space="preserve"> / </v>
      </c>
      <c r="AR207" s="133">
        <f ca="1">VALUE(IFERROR(IF(S207=Lists!$S$6,SEGUIMIENTO!Y207,IF((Y207/FORMULACIÓN!Y207)&lt;&gt;0,Y207/FORMULACIÓN!Y207,0)),0))</f>
        <v>0</v>
      </c>
      <c r="AS207" s="89" t="str">
        <f t="shared" ca="1" si="47"/>
        <v/>
      </c>
      <c r="AT207" s="89">
        <f t="shared" ca="1" si="48"/>
        <v>0</v>
      </c>
      <c r="AU207" s="89">
        <f t="shared" ca="1" si="49"/>
        <v>0</v>
      </c>
      <c r="AV207" s="20" t="str">
        <f t="shared" si="38"/>
        <v xml:space="preserve">LOGROS
LÍMITES
OBSERVACIÓN
ACCIONES DE FORTALECIMIENTO
</v>
      </c>
      <c r="AW207" s="139"/>
      <c r="CG207" s="140"/>
    </row>
    <row r="208" spans="1:85" s="135" customFormat="1" ht="15" hidden="1" customHeight="1">
      <c r="A208" s="20" t="str">
        <f>IF(FORMULACIÓN!A208="","",FORMULACIÓN!A208)</f>
        <v/>
      </c>
      <c r="B208" s="20" t="str">
        <f>IF(FORMULACIÓN!B208="","",FORMULACIÓN!B208)</f>
        <v/>
      </c>
      <c r="C208" s="20" t="str">
        <f>IF(FORMULACIÓN!C208="","",FORMULACIÓN!C208)</f>
        <v/>
      </c>
      <c r="D208" s="20" t="str">
        <f>IF(FORMULACIÓN!D208="","",FORMULACIÓN!D208)</f>
        <v/>
      </c>
      <c r="E208" s="20" t="str">
        <f>IF(FORMULACIÓN!E208="","",FORMULACIÓN!E208)</f>
        <v/>
      </c>
      <c r="F208" s="20" t="str">
        <f>IF(FORMULACIÓN!F208="","",FORMULACIÓN!F208)</f>
        <v/>
      </c>
      <c r="G208" s="20" t="str">
        <f>IF(FORMULACIÓN!G208="","",FORMULACIÓN!G208)</f>
        <v/>
      </c>
      <c r="H208" s="20" t="str">
        <f>IF(FORMULACIÓN!H208="","",FORMULACIÓN!H208)</f>
        <v/>
      </c>
      <c r="I208" s="88" t="str">
        <f>IF(FORMULACIÓN!I208="","",FORMULACIÓN!I208)</f>
        <v/>
      </c>
      <c r="J208" s="20" t="str">
        <f>IF(FORMULACIÓN!J208="","",FORMULACIÓN!J208)</f>
        <v/>
      </c>
      <c r="K208" s="88" t="str">
        <f>IF(FORMULACIÓN!K208="","",FORMULACIÓN!K208)</f>
        <v/>
      </c>
      <c r="L208" s="88" t="str">
        <f>IF(FORMULACIÓN!L208="","",FORMULACIÓN!L208)</f>
        <v/>
      </c>
      <c r="M208" s="210">
        <f>FORMULACIÓN!M208</f>
        <v>0</v>
      </c>
      <c r="N208" s="20" t="str">
        <f>IF(FORMULACIÓN!O208="","",FORMULACIÓN!O208)</f>
        <v/>
      </c>
      <c r="O208" s="20" t="str">
        <f>IF(FORMULACIÓN!P208="","",FORMULACIÓN!P208)</f>
        <v/>
      </c>
      <c r="P208" s="20" t="str">
        <f>IF(FORMULACIÓN!Q208="","",FORMULACIÓN!Q208)</f>
        <v/>
      </c>
      <c r="Q208" s="20" t="str">
        <f>IF(FORMULACIÓN!R208="","",FORMULACIÓN!R208)</f>
        <v/>
      </c>
      <c r="R208" s="20" t="str">
        <f>IF(FORMULACIÓN!S208="","",FORMULACIÓN!S208)</f>
        <v/>
      </c>
      <c r="S208" s="20" t="str">
        <f>IF(FORMULACIÓN!T208="","",FORMULACIÓN!T208)</f>
        <v/>
      </c>
      <c r="T208" s="267" t="str">
        <f ca="1">FORMULACIÓN!Y208</f>
        <v/>
      </c>
      <c r="U208" s="88" t="str">
        <f>IF(FORMULACIÓN!U208="","",FORMULACIÓN!U208)</f>
        <v/>
      </c>
      <c r="V208" s="126"/>
      <c r="W208" s="247"/>
      <c r="X208" s="21" t="str">
        <f ca="1">IFERROR(IF($S208=Lists!$S$2,SUM(SEGUIMIENTO!U208:W208),IF(SEGUIMIENTO!$S208=Lists!$S$3,SUM(SEGUIMIENTO!V208:W208),IF(SEGUIMIENTO!$S208=Lists!$S$4,AVERAGE(SEGUIMIENTO!V208:W208),IF(SEGUIMIENTO!$S208=Lists!$S$5,OFFSET(U208,0,COUNTA(V208:W208)),IF(SEGUIMIENTO!$S208=Lists!$S$6,COUNTIF(V208:W208,"&lt;"&amp;FORMULACIÓN!Y208)/COUNT(SEGUIMIENTO!V208:W208),""))))),"")</f>
        <v/>
      </c>
      <c r="Y208" s="176" t="str">
        <f ca="1">IF($Q208=Lists!$R$3,TEXT(SEGUIMIENTO!X208,"00,00%"),IF(SEGUIMIENTO!X208=0,0,TEXT(SEGUIMIENTO!X208,"##.###")))</f>
        <v/>
      </c>
      <c r="Z208" s="179" t="str">
        <f>IF(FORMULACIÓN!N208="X",VLOOKUP(A208,Lists!$C$100:$D$1099,2,FALSE),"")</f>
        <v/>
      </c>
      <c r="AA208" s="181">
        <f>IF(FORMULACIÓN!N208="X",IF(VALUE(VLOOKUP(A208,Lists!$C$100:$D$1099,2,FALSE))&gt;=SEGUIMIENTO!X208,1,0),2)</f>
        <v>2</v>
      </c>
      <c r="AB208" s="150">
        <f>IFERROR(VALUE(LEFT(#REF!,1)),0)</f>
        <v>0</v>
      </c>
      <c r="AC208" s="149"/>
      <c r="AD208" s="129"/>
      <c r="AE208" s="129"/>
      <c r="AF208" s="129"/>
      <c r="AG208"/>
      <c r="AH208" s="139"/>
      <c r="AI208" s="255" t="str">
        <f t="shared" si="45"/>
        <v/>
      </c>
      <c r="AJ208" s="139" t="str">
        <f t="shared" si="39"/>
        <v/>
      </c>
      <c r="AK208" s="139">
        <f t="shared" ca="1" si="46"/>
        <v>0</v>
      </c>
      <c r="AL208" s="139" t="str">
        <f t="shared" si="40"/>
        <v/>
      </c>
      <c r="AM208" s="139" t="str">
        <f t="shared" si="41"/>
        <v/>
      </c>
      <c r="AN208" s="20" t="str">
        <f t="shared" si="42"/>
        <v/>
      </c>
      <c r="AO208" s="20" t="str">
        <f t="shared" si="43"/>
        <v/>
      </c>
      <c r="AP208" s="20" t="str">
        <f t="shared" si="44"/>
        <v/>
      </c>
      <c r="AQ208" s="88" t="str">
        <f ca="1">IF(S208=Lists!$S$6,"CUMPLIMIENTO",IF($Q208=Lists!$R$3,TEXT(Y208,"00,00%")&amp;" / "&amp;TEXT(FORMULACIÓN!Y208,"00,00%"),IF(Y208=0,0,TEXT(Y208,"##.###")&amp;" / "&amp;TEXT(FORMULACIÓN!Y208,"##.###"))))</f>
        <v xml:space="preserve"> / </v>
      </c>
      <c r="AR208" s="133">
        <f ca="1">VALUE(IFERROR(IF(S208=Lists!$S$6,SEGUIMIENTO!Y208,IF((Y208/FORMULACIÓN!Y208)&lt;&gt;0,Y208/FORMULACIÓN!Y208,0)),0))</f>
        <v>0</v>
      </c>
      <c r="AS208" s="89" t="str">
        <f t="shared" ca="1" si="47"/>
        <v/>
      </c>
      <c r="AT208" s="89">
        <f t="shared" ca="1" si="48"/>
        <v>0</v>
      </c>
      <c r="AU208" s="89">
        <f t="shared" ca="1" si="49"/>
        <v>0</v>
      </c>
      <c r="AV208" s="20" t="str">
        <f t="shared" si="38"/>
        <v xml:space="preserve">LOGROS
LÍMITES
OBSERVACIÓN
ACCIONES DE FORTALECIMIENTO
</v>
      </c>
      <c r="AW208" s="139"/>
      <c r="CG208" s="140"/>
    </row>
    <row r="209" spans="1:85" s="135" customFormat="1" ht="15" hidden="1" customHeight="1">
      <c r="A209" s="20" t="str">
        <f>IF(FORMULACIÓN!A209="","",FORMULACIÓN!A209)</f>
        <v/>
      </c>
      <c r="B209" s="20" t="str">
        <f>IF(FORMULACIÓN!B209="","",FORMULACIÓN!B209)</f>
        <v/>
      </c>
      <c r="C209" s="20" t="str">
        <f>IF(FORMULACIÓN!C209="","",FORMULACIÓN!C209)</f>
        <v/>
      </c>
      <c r="D209" s="20" t="str">
        <f>IF(FORMULACIÓN!D209="","",FORMULACIÓN!D209)</f>
        <v/>
      </c>
      <c r="E209" s="20" t="str">
        <f>IF(FORMULACIÓN!E209="","",FORMULACIÓN!E209)</f>
        <v/>
      </c>
      <c r="F209" s="20" t="str">
        <f>IF(FORMULACIÓN!F209="","",FORMULACIÓN!F209)</f>
        <v/>
      </c>
      <c r="G209" s="20" t="str">
        <f>IF(FORMULACIÓN!G209="","",FORMULACIÓN!G209)</f>
        <v/>
      </c>
      <c r="H209" s="20" t="str">
        <f>IF(FORMULACIÓN!H209="","",FORMULACIÓN!H209)</f>
        <v/>
      </c>
      <c r="I209" s="88" t="str">
        <f>IF(FORMULACIÓN!I209="","",FORMULACIÓN!I209)</f>
        <v/>
      </c>
      <c r="J209" s="20" t="str">
        <f>IF(FORMULACIÓN!J209="","",FORMULACIÓN!J209)</f>
        <v/>
      </c>
      <c r="K209" s="88" t="str">
        <f>IF(FORMULACIÓN!K209="","",FORMULACIÓN!K209)</f>
        <v/>
      </c>
      <c r="L209" s="88" t="str">
        <f>IF(FORMULACIÓN!L209="","",FORMULACIÓN!L209)</f>
        <v/>
      </c>
      <c r="M209" s="210">
        <f>FORMULACIÓN!M209</f>
        <v>0</v>
      </c>
      <c r="N209" s="20" t="str">
        <f>IF(FORMULACIÓN!O209="","",FORMULACIÓN!O209)</f>
        <v/>
      </c>
      <c r="O209" s="20" t="str">
        <f>IF(FORMULACIÓN!P209="","",FORMULACIÓN!P209)</f>
        <v/>
      </c>
      <c r="P209" s="20" t="str">
        <f>IF(FORMULACIÓN!Q209="","",FORMULACIÓN!Q209)</f>
        <v/>
      </c>
      <c r="Q209" s="20" t="str">
        <f>IF(FORMULACIÓN!R209="","",FORMULACIÓN!R209)</f>
        <v/>
      </c>
      <c r="R209" s="20" t="str">
        <f>IF(FORMULACIÓN!S209="","",FORMULACIÓN!S209)</f>
        <v/>
      </c>
      <c r="S209" s="20" t="str">
        <f>IF(FORMULACIÓN!T209="","",FORMULACIÓN!T209)</f>
        <v/>
      </c>
      <c r="T209" s="267" t="str">
        <f ca="1">FORMULACIÓN!Y209</f>
        <v/>
      </c>
      <c r="U209" s="88" t="str">
        <f>IF(FORMULACIÓN!U209="","",FORMULACIÓN!U209)</f>
        <v/>
      </c>
      <c r="V209" s="266"/>
      <c r="W209" s="126"/>
      <c r="X209" s="21" t="str">
        <f ca="1">IFERROR(IF($S209=Lists!$S$2,SUM(SEGUIMIENTO!U209:W209),IF(SEGUIMIENTO!$S209=Lists!$S$3,SUM(SEGUIMIENTO!V209:W209),IF(SEGUIMIENTO!$S209=Lists!$S$4,AVERAGE(SEGUIMIENTO!V209:W209),IF(SEGUIMIENTO!$S209=Lists!$S$5,OFFSET(U209,0,COUNTA(V209:W209)),IF(SEGUIMIENTO!$S209=Lists!$S$6,COUNTIF(V209:W209,"&lt;"&amp;FORMULACIÓN!Y209)/COUNT(SEGUIMIENTO!V209:W209),""))))),"")</f>
        <v/>
      </c>
      <c r="Y209" s="176" t="str">
        <f ca="1">IF($Q209=Lists!$R$3,TEXT(SEGUIMIENTO!X209,"00,00%"),IF(SEGUIMIENTO!X209=0,0,TEXT(SEGUIMIENTO!X209,"##.###")))</f>
        <v/>
      </c>
      <c r="Z209" s="179" t="str">
        <f>IF(FORMULACIÓN!N209="X",VLOOKUP(A209,Lists!$C$100:$D$1099,2,FALSE),"")</f>
        <v/>
      </c>
      <c r="AA209" s="181">
        <f>IF(FORMULACIÓN!N209="X",IF(VALUE(VLOOKUP(A209,Lists!$C$100:$D$1099,2,FALSE))&gt;=SEGUIMIENTO!X209,1,0),2)</f>
        <v>2</v>
      </c>
      <c r="AB209" s="150">
        <f>IFERROR(VALUE(LEFT(#REF!,1)),0)</f>
        <v>0</v>
      </c>
      <c r="AC209" s="149"/>
      <c r="AD209" s="129"/>
      <c r="AE209" s="129"/>
      <c r="AF209" s="129"/>
      <c r="AG209"/>
      <c r="AH209" s="139"/>
      <c r="AI209" s="255" t="str">
        <f t="shared" si="45"/>
        <v/>
      </c>
      <c r="AJ209" s="139" t="str">
        <f t="shared" si="39"/>
        <v/>
      </c>
      <c r="AK209" s="139">
        <f t="shared" ca="1" si="46"/>
        <v>0</v>
      </c>
      <c r="AL209" s="139" t="str">
        <f t="shared" si="40"/>
        <v/>
      </c>
      <c r="AM209" s="139" t="str">
        <f t="shared" si="41"/>
        <v/>
      </c>
      <c r="AN209" s="20" t="str">
        <f t="shared" si="42"/>
        <v/>
      </c>
      <c r="AO209" s="20" t="str">
        <f t="shared" si="43"/>
        <v/>
      </c>
      <c r="AP209" s="20" t="str">
        <f t="shared" si="44"/>
        <v/>
      </c>
      <c r="AQ209" s="88" t="str">
        <f ca="1">IF(S209=Lists!$S$6,"CUMPLIMIENTO",IF($Q209=Lists!$R$3,TEXT(Y209,"00,00%")&amp;" / "&amp;TEXT(FORMULACIÓN!Y209,"00,00%"),IF(Y209=0,0,TEXT(Y209,"##.###")&amp;" / "&amp;TEXT(FORMULACIÓN!Y209,"##.###"))))</f>
        <v xml:space="preserve"> / </v>
      </c>
      <c r="AR209" s="133">
        <f ca="1">VALUE(IFERROR(IF(S209=Lists!$S$6,SEGUIMIENTO!Y209,IF((Y209/FORMULACIÓN!Y209)&lt;&gt;0,Y209/FORMULACIÓN!Y209,0)),0))</f>
        <v>0</v>
      </c>
      <c r="AS209" s="89" t="str">
        <f t="shared" ca="1" si="47"/>
        <v/>
      </c>
      <c r="AT209" s="89">
        <f t="shared" ca="1" si="48"/>
        <v>0</v>
      </c>
      <c r="AU209" s="89">
        <f t="shared" ca="1" si="49"/>
        <v>0</v>
      </c>
      <c r="AV209" s="20" t="str">
        <f t="shared" si="38"/>
        <v xml:space="preserve">LOGROS
LÍMITES
OBSERVACIÓN
ACCIONES DE FORTALECIMIENTO
</v>
      </c>
      <c r="AW209" s="139"/>
      <c r="CG209" s="140"/>
    </row>
    <row r="210" spans="1:85" s="135" customFormat="1" ht="15" hidden="1" customHeight="1">
      <c r="A210" s="20" t="str">
        <f>IF(FORMULACIÓN!A210="","",FORMULACIÓN!A210)</f>
        <v/>
      </c>
      <c r="B210" s="20" t="str">
        <f>IF(FORMULACIÓN!B210="","",FORMULACIÓN!B210)</f>
        <v/>
      </c>
      <c r="C210" s="20" t="str">
        <f>IF(FORMULACIÓN!C210="","",FORMULACIÓN!C210)</f>
        <v/>
      </c>
      <c r="D210" s="20" t="str">
        <f>IF(FORMULACIÓN!D210="","",FORMULACIÓN!D210)</f>
        <v/>
      </c>
      <c r="E210" s="20" t="str">
        <f>IF(FORMULACIÓN!E210="","",FORMULACIÓN!E210)</f>
        <v/>
      </c>
      <c r="F210" s="20" t="str">
        <f>IF(FORMULACIÓN!F210="","",FORMULACIÓN!F210)</f>
        <v/>
      </c>
      <c r="G210" s="20" t="str">
        <f>IF(FORMULACIÓN!G210="","",FORMULACIÓN!G210)</f>
        <v/>
      </c>
      <c r="H210" s="20" t="str">
        <f>IF(FORMULACIÓN!H210="","",FORMULACIÓN!H210)</f>
        <v/>
      </c>
      <c r="I210" s="88" t="str">
        <f>IF(FORMULACIÓN!I210="","",FORMULACIÓN!I210)</f>
        <v/>
      </c>
      <c r="J210" s="20" t="str">
        <f>IF(FORMULACIÓN!J210="","",FORMULACIÓN!J210)</f>
        <v/>
      </c>
      <c r="K210" s="88" t="str">
        <f>IF(FORMULACIÓN!K210="","",FORMULACIÓN!K210)</f>
        <v/>
      </c>
      <c r="L210" s="88" t="str">
        <f>IF(FORMULACIÓN!L210="","",FORMULACIÓN!L210)</f>
        <v/>
      </c>
      <c r="M210" s="210">
        <f>FORMULACIÓN!M210</f>
        <v>0</v>
      </c>
      <c r="N210" s="20" t="str">
        <f>IF(FORMULACIÓN!O210="","",FORMULACIÓN!O210)</f>
        <v/>
      </c>
      <c r="O210" s="20" t="str">
        <f>IF(FORMULACIÓN!P210="","",FORMULACIÓN!P210)</f>
        <v/>
      </c>
      <c r="P210" s="20" t="str">
        <f>IF(FORMULACIÓN!Q210="","",FORMULACIÓN!Q210)</f>
        <v/>
      </c>
      <c r="Q210" s="20" t="str">
        <f>IF(FORMULACIÓN!R210="","",FORMULACIÓN!R210)</f>
        <v/>
      </c>
      <c r="R210" s="20" t="str">
        <f>IF(FORMULACIÓN!S210="","",FORMULACIÓN!S210)</f>
        <v/>
      </c>
      <c r="S210" s="20" t="str">
        <f>IF(FORMULACIÓN!T210="","",FORMULACIÓN!T210)</f>
        <v/>
      </c>
      <c r="T210" s="267" t="str">
        <f ca="1">FORMULACIÓN!Y210</f>
        <v/>
      </c>
      <c r="U210" s="88" t="str">
        <f>IF(FORMULACIÓN!U210="","",FORMULACIÓN!U210)</f>
        <v/>
      </c>
      <c r="V210" s="271"/>
      <c r="W210" s="248"/>
      <c r="X210" s="21" t="str">
        <f ca="1">IFERROR(IF($S210=Lists!$S$2,SUM(SEGUIMIENTO!U210:W210),IF(SEGUIMIENTO!$S210=Lists!$S$3,SUM(SEGUIMIENTO!V210:W210),IF(SEGUIMIENTO!$S210=Lists!$S$4,AVERAGE(SEGUIMIENTO!V210:W210),IF(SEGUIMIENTO!$S210=Lists!$S$5,OFFSET(U210,0,COUNTA(V210:W210)),IF(SEGUIMIENTO!$S210=Lists!$S$6,COUNTIF(V210:W210,"&lt;"&amp;FORMULACIÓN!Y210)/COUNT(SEGUIMIENTO!V210:W210),""))))),"")</f>
        <v/>
      </c>
      <c r="Y210" s="176" t="str">
        <f ca="1">IF($Q210=Lists!$R$3,TEXT(SEGUIMIENTO!X210,"00,00%"),IF(SEGUIMIENTO!X210=0,0,TEXT(SEGUIMIENTO!X210,"##.###")))</f>
        <v/>
      </c>
      <c r="Z210" s="179" t="str">
        <f>IF(FORMULACIÓN!N210="X",VLOOKUP(A210,Lists!$C$100:$D$1099,2,FALSE),"")</f>
        <v/>
      </c>
      <c r="AA210" s="181">
        <f>IF(FORMULACIÓN!N210="X",IF(VALUE(VLOOKUP(A210,Lists!$C$100:$D$1099,2,FALSE))&gt;=SEGUIMIENTO!X210,1,0),2)</f>
        <v>2</v>
      </c>
      <c r="AB210" s="150">
        <f>IFERROR(VALUE(LEFT(#REF!,1)),0)</f>
        <v>0</v>
      </c>
      <c r="AC210" s="149"/>
      <c r="AD210" s="149"/>
      <c r="AE210" s="129"/>
      <c r="AF210" s="129"/>
      <c r="AG210"/>
      <c r="AH210" s="139"/>
      <c r="AI210" s="255" t="str">
        <f t="shared" si="45"/>
        <v/>
      </c>
      <c r="AJ210" s="139" t="str">
        <f t="shared" si="39"/>
        <v/>
      </c>
      <c r="AK210" s="139">
        <f t="shared" ca="1" si="46"/>
        <v>0</v>
      </c>
      <c r="AL210" s="139" t="str">
        <f t="shared" si="40"/>
        <v/>
      </c>
      <c r="AM210" s="139" t="str">
        <f t="shared" si="41"/>
        <v/>
      </c>
      <c r="AN210" s="20" t="str">
        <f t="shared" si="42"/>
        <v/>
      </c>
      <c r="AO210" s="20" t="str">
        <f t="shared" si="43"/>
        <v/>
      </c>
      <c r="AP210" s="20" t="str">
        <f t="shared" si="44"/>
        <v/>
      </c>
      <c r="AQ210" s="88" t="str">
        <f ca="1">IF(S210=Lists!$S$6,"CUMPLIMIENTO",IF($Q210=Lists!$R$3,TEXT(Y210,"00,00%")&amp;" / "&amp;TEXT(FORMULACIÓN!Y210,"00,00%"),IF(Y210=0,0,TEXT(Y210,"##.###")&amp;" / "&amp;TEXT(FORMULACIÓN!Y210,"##.###"))))</f>
        <v xml:space="preserve"> / </v>
      </c>
      <c r="AR210" s="133">
        <f ca="1">VALUE(IFERROR(IF(S210=Lists!$S$6,SEGUIMIENTO!Y210,IF((Y210/FORMULACIÓN!Y210)&lt;&gt;0,Y210/FORMULACIÓN!Y210,0)),0))</f>
        <v>0</v>
      </c>
      <c r="AS210" s="89" t="str">
        <f t="shared" ca="1" si="47"/>
        <v/>
      </c>
      <c r="AT210" s="89">
        <f t="shared" ca="1" si="48"/>
        <v>0</v>
      </c>
      <c r="AU210" s="89">
        <f t="shared" ca="1" si="49"/>
        <v>0</v>
      </c>
      <c r="AV210" s="20" t="str">
        <f t="shared" si="38"/>
        <v xml:space="preserve">LOGROS
LÍMITES
OBSERVACIÓN
ACCIONES DE FORTALECIMIENTO
</v>
      </c>
      <c r="AW210" s="139"/>
      <c r="CG210" s="140"/>
    </row>
    <row r="211" spans="1:85" s="135" customFormat="1" ht="15" hidden="1" customHeight="1">
      <c r="A211" s="20" t="str">
        <f>IF(FORMULACIÓN!A211="","",FORMULACIÓN!A211)</f>
        <v/>
      </c>
      <c r="B211" s="20" t="str">
        <f>IF(FORMULACIÓN!B211="","",FORMULACIÓN!B211)</f>
        <v/>
      </c>
      <c r="C211" s="20" t="str">
        <f>IF(FORMULACIÓN!C211="","",FORMULACIÓN!C211)</f>
        <v/>
      </c>
      <c r="D211" s="20" t="str">
        <f>IF(FORMULACIÓN!D211="","",FORMULACIÓN!D211)</f>
        <v/>
      </c>
      <c r="E211" s="20" t="str">
        <f>IF(FORMULACIÓN!E211="","",FORMULACIÓN!E211)</f>
        <v/>
      </c>
      <c r="F211" s="20" t="str">
        <f>IF(FORMULACIÓN!F211="","",FORMULACIÓN!F211)</f>
        <v/>
      </c>
      <c r="G211" s="20" t="str">
        <f>IF(FORMULACIÓN!G211="","",FORMULACIÓN!G211)</f>
        <v/>
      </c>
      <c r="H211" s="20" t="str">
        <f>IF(FORMULACIÓN!H211="","",FORMULACIÓN!H211)</f>
        <v/>
      </c>
      <c r="I211" s="88" t="str">
        <f>IF(FORMULACIÓN!I211="","",FORMULACIÓN!I211)</f>
        <v/>
      </c>
      <c r="J211" s="20" t="str">
        <f>IF(FORMULACIÓN!J211="","",FORMULACIÓN!J211)</f>
        <v/>
      </c>
      <c r="K211" s="88" t="str">
        <f>IF(FORMULACIÓN!K211="","",FORMULACIÓN!K211)</f>
        <v/>
      </c>
      <c r="L211" s="88" t="str">
        <f>IF(FORMULACIÓN!L211="","",FORMULACIÓN!L211)</f>
        <v/>
      </c>
      <c r="M211" s="210">
        <f>FORMULACIÓN!M211</f>
        <v>0</v>
      </c>
      <c r="N211" s="20" t="str">
        <f>IF(FORMULACIÓN!O211="","",FORMULACIÓN!O211)</f>
        <v/>
      </c>
      <c r="O211" s="20" t="str">
        <f>IF(FORMULACIÓN!P211="","",FORMULACIÓN!P211)</f>
        <v/>
      </c>
      <c r="P211" s="20" t="str">
        <f>IF(FORMULACIÓN!Q211="","",FORMULACIÓN!Q211)</f>
        <v/>
      </c>
      <c r="Q211" s="20" t="str">
        <f>IF(FORMULACIÓN!R211="","",FORMULACIÓN!R211)</f>
        <v/>
      </c>
      <c r="R211" s="20" t="str">
        <f>IF(FORMULACIÓN!S211="","",FORMULACIÓN!S211)</f>
        <v/>
      </c>
      <c r="S211" s="20" t="str">
        <f>IF(FORMULACIÓN!T211="","",FORMULACIÓN!T211)</f>
        <v/>
      </c>
      <c r="T211" s="267" t="str">
        <f ca="1">FORMULACIÓN!Y211</f>
        <v/>
      </c>
      <c r="U211" s="88" t="str">
        <f>IF(FORMULACIÓN!U211="","",FORMULACIÓN!U211)</f>
        <v/>
      </c>
      <c r="V211" s="126"/>
      <c r="W211" s="248"/>
      <c r="X211" s="21" t="str">
        <f ca="1">IFERROR(IF($S211=Lists!$S$2,SUM(SEGUIMIENTO!U211:W211),IF(SEGUIMIENTO!$S211=Lists!$S$3,SUM(SEGUIMIENTO!V211:W211),IF(SEGUIMIENTO!$S211=Lists!$S$4,AVERAGE(SEGUIMIENTO!V211:W211),IF(SEGUIMIENTO!$S211=Lists!$S$5,OFFSET(U211,0,COUNTA(V211:W211)),IF(SEGUIMIENTO!$S211=Lists!$S$6,COUNTIF(V211:W211,"&lt;"&amp;FORMULACIÓN!Y211)/COUNT(SEGUIMIENTO!V211:W211),""))))),"")</f>
        <v/>
      </c>
      <c r="Y211" s="176" t="str">
        <f ca="1">IF($Q211=Lists!$R$3,TEXT(SEGUIMIENTO!X211,"00,00%"),IF(SEGUIMIENTO!X211=0,0,TEXT(SEGUIMIENTO!X211,"##.###")))</f>
        <v/>
      </c>
      <c r="Z211" s="179" t="str">
        <f>IF(FORMULACIÓN!N211="X",VLOOKUP(A211,Lists!$C$100:$D$1099,2,FALSE),"")</f>
        <v/>
      </c>
      <c r="AA211" s="181">
        <f>IF(FORMULACIÓN!N211="X",IF(VALUE(VLOOKUP(A211,Lists!$C$100:$D$1099,2,FALSE))&gt;=SEGUIMIENTO!X211,1,0),2)</f>
        <v>2</v>
      </c>
      <c r="AB211" s="150">
        <f>IFERROR(VALUE(LEFT(#REF!,1)),0)</f>
        <v>0</v>
      </c>
      <c r="AC211" s="149"/>
      <c r="AD211" s="129"/>
      <c r="AE211" s="129"/>
      <c r="AF211" s="129"/>
      <c r="AG211"/>
      <c r="AH211" s="139"/>
      <c r="AI211" s="255" t="str">
        <f t="shared" si="45"/>
        <v/>
      </c>
      <c r="AJ211" s="139" t="str">
        <f t="shared" si="39"/>
        <v/>
      </c>
      <c r="AK211" s="139">
        <f t="shared" ca="1" si="46"/>
        <v>0</v>
      </c>
      <c r="AL211" s="139" t="str">
        <f t="shared" si="40"/>
        <v/>
      </c>
      <c r="AM211" s="139" t="str">
        <f t="shared" si="41"/>
        <v/>
      </c>
      <c r="AN211" s="20" t="str">
        <f t="shared" si="42"/>
        <v/>
      </c>
      <c r="AO211" s="20" t="str">
        <f t="shared" si="43"/>
        <v/>
      </c>
      <c r="AP211" s="20" t="str">
        <f t="shared" si="44"/>
        <v/>
      </c>
      <c r="AQ211" s="88" t="str">
        <f ca="1">IF(S211=Lists!$S$6,"CUMPLIMIENTO",IF($Q211=Lists!$R$3,TEXT(Y211,"00,00%")&amp;" / "&amp;TEXT(FORMULACIÓN!Y211,"00,00%"),IF(Y211=0,0,TEXT(Y211,"##.###")&amp;" / "&amp;TEXT(FORMULACIÓN!Y211,"##.###"))))</f>
        <v xml:space="preserve"> / </v>
      </c>
      <c r="AR211" s="133">
        <f ca="1">VALUE(IFERROR(IF(S211=Lists!$S$6,SEGUIMIENTO!Y211,IF((Y211/FORMULACIÓN!Y211)&lt;&gt;0,Y211/FORMULACIÓN!Y211,0)),0))</f>
        <v>0</v>
      </c>
      <c r="AS211" s="89" t="str">
        <f t="shared" ca="1" si="47"/>
        <v/>
      </c>
      <c r="AT211" s="89">
        <f t="shared" ca="1" si="48"/>
        <v>0</v>
      </c>
      <c r="AU211" s="89">
        <f t="shared" ca="1" si="49"/>
        <v>0</v>
      </c>
      <c r="AV211" s="20" t="str">
        <f t="shared" si="38"/>
        <v xml:space="preserve">LOGROS
LÍMITES
OBSERVACIÓN
ACCIONES DE FORTALECIMIENTO
</v>
      </c>
      <c r="AW211" s="139"/>
      <c r="CG211" s="140"/>
    </row>
    <row r="212" spans="1:85" s="135" customFormat="1" ht="15" hidden="1" customHeight="1">
      <c r="A212" s="20" t="str">
        <f>IF(FORMULACIÓN!A212="","",FORMULACIÓN!A212)</f>
        <v/>
      </c>
      <c r="B212" s="20" t="str">
        <f>IF(FORMULACIÓN!B212="","",FORMULACIÓN!B212)</f>
        <v/>
      </c>
      <c r="C212" s="20" t="str">
        <f>IF(FORMULACIÓN!C212="","",FORMULACIÓN!C212)</f>
        <v/>
      </c>
      <c r="D212" s="20" t="str">
        <f>IF(FORMULACIÓN!D212="","",FORMULACIÓN!D212)</f>
        <v/>
      </c>
      <c r="E212" s="20" t="str">
        <f>IF(FORMULACIÓN!E212="","",FORMULACIÓN!E212)</f>
        <v/>
      </c>
      <c r="F212" s="20" t="str">
        <f>IF(FORMULACIÓN!F212="","",FORMULACIÓN!F212)</f>
        <v/>
      </c>
      <c r="G212" s="20" t="str">
        <f>IF(FORMULACIÓN!G212="","",FORMULACIÓN!G212)</f>
        <v/>
      </c>
      <c r="H212" s="20" t="str">
        <f>IF(FORMULACIÓN!H212="","",FORMULACIÓN!H212)</f>
        <v/>
      </c>
      <c r="I212" s="88" t="str">
        <f>IF(FORMULACIÓN!I212="","",FORMULACIÓN!I212)</f>
        <v/>
      </c>
      <c r="J212" s="20" t="str">
        <f>IF(FORMULACIÓN!J212="","",FORMULACIÓN!J212)</f>
        <v/>
      </c>
      <c r="K212" s="88" t="str">
        <f>IF(FORMULACIÓN!K212="","",FORMULACIÓN!K212)</f>
        <v/>
      </c>
      <c r="L212" s="88" t="str">
        <f>IF(FORMULACIÓN!L212="","",FORMULACIÓN!L212)</f>
        <v/>
      </c>
      <c r="M212" s="210">
        <f>FORMULACIÓN!M212</f>
        <v>0</v>
      </c>
      <c r="N212" s="20" t="str">
        <f>IF(FORMULACIÓN!O212="","",FORMULACIÓN!O212)</f>
        <v/>
      </c>
      <c r="O212" s="20" t="str">
        <f>IF(FORMULACIÓN!P212="","",FORMULACIÓN!P212)</f>
        <v/>
      </c>
      <c r="P212" s="20" t="str">
        <f>IF(FORMULACIÓN!Q212="","",FORMULACIÓN!Q212)</f>
        <v/>
      </c>
      <c r="Q212" s="20" t="str">
        <f>IF(FORMULACIÓN!R212="","",FORMULACIÓN!R212)</f>
        <v/>
      </c>
      <c r="R212" s="20" t="str">
        <f>IF(FORMULACIÓN!S212="","",FORMULACIÓN!S212)</f>
        <v/>
      </c>
      <c r="S212" s="20" t="str">
        <f>IF(FORMULACIÓN!T212="","",FORMULACIÓN!T212)</f>
        <v/>
      </c>
      <c r="T212" s="179" t="str">
        <f ca="1">FORMULACIÓN!Y212</f>
        <v/>
      </c>
      <c r="U212" s="279" t="str">
        <f>IF(FORMULACIÓN!U212="","",FORMULACIÓN!U212)</f>
        <v/>
      </c>
      <c r="V212" s="272"/>
      <c r="W212" s="21"/>
      <c r="X212" s="21" t="str">
        <f ca="1">IFERROR(IF($S212=Lists!$S$2,SUM(SEGUIMIENTO!U212:W212),IF(SEGUIMIENTO!$S212=Lists!$S$3,SUM(SEGUIMIENTO!V212:W212),IF(SEGUIMIENTO!$S212=Lists!$S$4,AVERAGE(SEGUIMIENTO!V212:W212),IF(SEGUIMIENTO!$S212=Lists!$S$5,OFFSET(U212,0,COUNTA(V212:W212)),IF(SEGUIMIENTO!$S212=Lists!$S$6,COUNTIF(V212:W212,"&lt;"&amp;FORMULACIÓN!Y212)/COUNT(SEGUIMIENTO!V212:W212),""))))),"")</f>
        <v/>
      </c>
      <c r="Y212" s="176" t="str">
        <f ca="1">IF($Q212=Lists!$R$3,TEXT(SEGUIMIENTO!X212,"00,00%"),IF(SEGUIMIENTO!X212=0,0,TEXT(SEGUIMIENTO!X212,"##.###")))</f>
        <v/>
      </c>
      <c r="Z212" s="179" t="str">
        <f>IF(FORMULACIÓN!N212="X",VLOOKUP(A212,Lists!$C$100:$D$1099,2,FALSE),"")</f>
        <v/>
      </c>
      <c r="AA212" s="181">
        <f>IF(FORMULACIÓN!N212="X",IF(VALUE(VLOOKUP(A212,Lists!$C$100:$D$1099,2,FALSE))&gt;=SEGUIMIENTO!X212,1,0),2)</f>
        <v>2</v>
      </c>
      <c r="AB212" s="150">
        <f>IFERROR(VALUE(LEFT(#REF!,1)),0)</f>
        <v>0</v>
      </c>
      <c r="AC212" s="149"/>
      <c r="AD212" s="129"/>
      <c r="AE212" s="129"/>
      <c r="AF212" s="129"/>
      <c r="AG212"/>
      <c r="AH212" s="139"/>
      <c r="AI212" s="255" t="str">
        <f t="shared" si="45"/>
        <v/>
      </c>
      <c r="AJ212" s="139" t="str">
        <f t="shared" si="39"/>
        <v/>
      </c>
      <c r="AK212" s="139">
        <f t="shared" ca="1" si="46"/>
        <v>0</v>
      </c>
      <c r="AL212" s="139" t="str">
        <f t="shared" si="40"/>
        <v/>
      </c>
      <c r="AM212" s="139" t="str">
        <f t="shared" si="41"/>
        <v/>
      </c>
      <c r="AN212" s="20" t="str">
        <f t="shared" si="42"/>
        <v/>
      </c>
      <c r="AO212" s="20" t="str">
        <f t="shared" si="43"/>
        <v/>
      </c>
      <c r="AP212" s="20" t="str">
        <f t="shared" si="44"/>
        <v/>
      </c>
      <c r="AQ212" s="88" t="str">
        <f ca="1">IF(S212=Lists!$S$6,"CUMPLIMIENTO",IF($Q212=Lists!$R$3,TEXT(Y212,"00,00%")&amp;" / "&amp;TEXT(FORMULACIÓN!Y212,"00,00%"),IF(Y212=0,0,TEXT(Y212,"##.###")&amp;" / "&amp;TEXT(FORMULACIÓN!Y212,"##.###"))))</f>
        <v xml:space="preserve"> / </v>
      </c>
      <c r="AR212" s="133">
        <f ca="1">VALUE(IFERROR(IF(S212=Lists!$S$6,SEGUIMIENTO!Y212,IF((Y212/FORMULACIÓN!Y212)&lt;&gt;0,Y212/FORMULACIÓN!Y212,0)),0))</f>
        <v>0</v>
      </c>
      <c r="AS212" s="89" t="str">
        <f t="shared" ca="1" si="47"/>
        <v/>
      </c>
      <c r="AT212" s="89">
        <f t="shared" ca="1" si="48"/>
        <v>0</v>
      </c>
      <c r="AU212" s="89">
        <f t="shared" ca="1" si="49"/>
        <v>0</v>
      </c>
      <c r="AV212" s="20" t="str">
        <f t="shared" si="38"/>
        <v xml:space="preserve">LOGROS
LÍMITES
OBSERVACIÓN
ACCIONES DE FORTALECIMIENTO
</v>
      </c>
      <c r="AW212" s="139"/>
      <c r="CG212" s="140"/>
    </row>
    <row r="213" spans="1:85" s="135" customFormat="1" ht="15" hidden="1" customHeight="1">
      <c r="A213" s="20" t="str">
        <f>IF(FORMULACIÓN!A213="","",FORMULACIÓN!A213)</f>
        <v/>
      </c>
      <c r="B213" s="20" t="str">
        <f>IF(FORMULACIÓN!B213="","",FORMULACIÓN!B213)</f>
        <v/>
      </c>
      <c r="C213" s="20" t="str">
        <f>IF(FORMULACIÓN!C213="","",FORMULACIÓN!C213)</f>
        <v/>
      </c>
      <c r="D213" s="20" t="str">
        <f>IF(FORMULACIÓN!D213="","",FORMULACIÓN!D213)</f>
        <v/>
      </c>
      <c r="E213" s="20" t="str">
        <f>IF(FORMULACIÓN!E213="","",FORMULACIÓN!E213)</f>
        <v/>
      </c>
      <c r="F213" s="20" t="str">
        <f>IF(FORMULACIÓN!F213="","",FORMULACIÓN!F213)</f>
        <v/>
      </c>
      <c r="G213" s="20" t="str">
        <f>IF(FORMULACIÓN!G213="","",FORMULACIÓN!G213)</f>
        <v/>
      </c>
      <c r="H213" s="20" t="str">
        <f>IF(FORMULACIÓN!H213="","",FORMULACIÓN!H213)</f>
        <v/>
      </c>
      <c r="I213" s="88" t="str">
        <f>IF(FORMULACIÓN!I213="","",FORMULACIÓN!I213)</f>
        <v/>
      </c>
      <c r="J213" s="20" t="str">
        <f>IF(FORMULACIÓN!J213="","",FORMULACIÓN!J213)</f>
        <v/>
      </c>
      <c r="K213" s="88" t="str">
        <f>IF(FORMULACIÓN!K213="","",FORMULACIÓN!K213)</f>
        <v/>
      </c>
      <c r="L213" s="88" t="str">
        <f>IF(FORMULACIÓN!L213="","",FORMULACIÓN!L213)</f>
        <v/>
      </c>
      <c r="M213" s="210">
        <f>FORMULACIÓN!M213</f>
        <v>0</v>
      </c>
      <c r="N213" s="20" t="str">
        <f>IF(FORMULACIÓN!O213="","",FORMULACIÓN!O213)</f>
        <v/>
      </c>
      <c r="O213" s="20" t="str">
        <f>IF(FORMULACIÓN!P213="","",FORMULACIÓN!P213)</f>
        <v/>
      </c>
      <c r="P213" s="20" t="str">
        <f>IF(FORMULACIÓN!Q213="","",FORMULACIÓN!Q213)</f>
        <v/>
      </c>
      <c r="Q213" s="20" t="str">
        <f>IF(FORMULACIÓN!R213="","",FORMULACIÓN!R213)</f>
        <v/>
      </c>
      <c r="R213" s="20" t="str">
        <f>IF(FORMULACIÓN!S213="","",FORMULACIÓN!S213)</f>
        <v/>
      </c>
      <c r="S213" s="20" t="str">
        <f>IF(FORMULACIÓN!T213="","",FORMULACIÓN!T213)</f>
        <v/>
      </c>
      <c r="T213" s="179" t="str">
        <f ca="1">FORMULACIÓN!Y213</f>
        <v/>
      </c>
      <c r="U213" s="279" t="str">
        <f>IF(FORMULACIÓN!U213="","",FORMULACIÓN!U213)</f>
        <v/>
      </c>
      <c r="V213" s="280"/>
      <c r="W213" s="21"/>
      <c r="X213" s="21" t="str">
        <f ca="1">IFERROR(IF($S213=Lists!$S$2,SUM(SEGUIMIENTO!U213:W213),IF(SEGUIMIENTO!$S213=Lists!$S$3,SUM(SEGUIMIENTO!V213:W213),IF(SEGUIMIENTO!$S213=Lists!$S$4,AVERAGE(SEGUIMIENTO!V213:W213),IF(SEGUIMIENTO!$S213=Lists!$S$5,OFFSET(U213,0,COUNTA(V213:W213)),IF(SEGUIMIENTO!$S213=Lists!$S$6,COUNTIF(V213:W213,"&lt;"&amp;FORMULACIÓN!Y213)/COUNT(SEGUIMIENTO!V213:W213),""))))),"")</f>
        <v/>
      </c>
      <c r="Y213" s="176" t="str">
        <f ca="1">IF($Q213=Lists!$R$3,TEXT(SEGUIMIENTO!X213,"00,00%"),IF(SEGUIMIENTO!X213=0,0,TEXT(SEGUIMIENTO!X213,"##.###")))</f>
        <v/>
      </c>
      <c r="Z213" s="179" t="str">
        <f>IF(FORMULACIÓN!N213="X",VLOOKUP(A213,Lists!$C$100:$D$1099,2,FALSE),"")</f>
        <v/>
      </c>
      <c r="AA213" s="181">
        <f>IF(FORMULACIÓN!N213="X",IF(VALUE(VLOOKUP(A213,Lists!$C$100:$D$1099,2,FALSE))&gt;=SEGUIMIENTO!X213,1,0),2)</f>
        <v>2</v>
      </c>
      <c r="AB213" s="150">
        <f>IFERROR(VALUE(LEFT(#REF!,1)),0)</f>
        <v>0</v>
      </c>
      <c r="AC213" s="149"/>
      <c r="AD213" s="129"/>
      <c r="AE213" s="129"/>
      <c r="AF213" s="129"/>
      <c r="AG213"/>
      <c r="AH213" s="139"/>
      <c r="AI213" s="255" t="str">
        <f t="shared" si="45"/>
        <v/>
      </c>
      <c r="AJ213" s="139" t="str">
        <f t="shared" si="39"/>
        <v/>
      </c>
      <c r="AK213" s="139">
        <f t="shared" ca="1" si="46"/>
        <v>0</v>
      </c>
      <c r="AL213" s="139" t="str">
        <f t="shared" si="40"/>
        <v/>
      </c>
      <c r="AM213" s="139" t="str">
        <f t="shared" si="41"/>
        <v/>
      </c>
      <c r="AN213" s="20" t="str">
        <f t="shared" si="42"/>
        <v/>
      </c>
      <c r="AO213" s="20" t="str">
        <f t="shared" si="43"/>
        <v/>
      </c>
      <c r="AP213" s="20" t="str">
        <f t="shared" si="44"/>
        <v/>
      </c>
      <c r="AQ213" s="88" t="str">
        <f ca="1">IF(S213=Lists!$S$6,"CUMPLIMIENTO",IF($Q213=Lists!$R$3,TEXT(Y213,"00,00%")&amp;" / "&amp;TEXT(FORMULACIÓN!Y213,"00,00%"),IF(Y213=0,0,TEXT(Y213,"##.###")&amp;" / "&amp;TEXT(FORMULACIÓN!Y213,"##.###"))))</f>
        <v xml:space="preserve"> / </v>
      </c>
      <c r="AR213" s="133">
        <f ca="1">VALUE(IFERROR(IF(S213=Lists!$S$6,SEGUIMIENTO!Y213,IF((Y213/FORMULACIÓN!Y213)&lt;&gt;0,Y213/FORMULACIÓN!Y213,0)),0))</f>
        <v>0</v>
      </c>
      <c r="AS213" s="89" t="str">
        <f t="shared" ca="1" si="47"/>
        <v/>
      </c>
      <c r="AT213" s="89">
        <f t="shared" ca="1" si="48"/>
        <v>0</v>
      </c>
      <c r="AU213" s="89">
        <f t="shared" ca="1" si="49"/>
        <v>0</v>
      </c>
      <c r="AV213" s="20" t="str">
        <f t="shared" si="38"/>
        <v xml:space="preserve">LOGROS
LÍMITES
OBSERVACIÓN
ACCIONES DE FORTALECIMIENTO
</v>
      </c>
      <c r="AW213" s="139"/>
      <c r="CG213" s="140"/>
    </row>
    <row r="214" spans="1:85" s="135" customFormat="1" ht="15" hidden="1" customHeight="1">
      <c r="A214" s="20" t="str">
        <f>IF(FORMULACIÓN!A214="","",FORMULACIÓN!A214)</f>
        <v/>
      </c>
      <c r="B214" s="20" t="str">
        <f>IF(FORMULACIÓN!B214="","",FORMULACIÓN!B214)</f>
        <v/>
      </c>
      <c r="C214" s="20" t="str">
        <f>IF(FORMULACIÓN!C214="","",FORMULACIÓN!C214)</f>
        <v/>
      </c>
      <c r="D214" s="20" t="str">
        <f>IF(FORMULACIÓN!D214="","",FORMULACIÓN!D214)</f>
        <v/>
      </c>
      <c r="E214" s="20" t="str">
        <f>IF(FORMULACIÓN!E214="","",FORMULACIÓN!E214)</f>
        <v/>
      </c>
      <c r="F214" s="20" t="str">
        <f>IF(FORMULACIÓN!F214="","",FORMULACIÓN!F214)</f>
        <v/>
      </c>
      <c r="G214" s="20" t="str">
        <f>IF(FORMULACIÓN!G214="","",FORMULACIÓN!G214)</f>
        <v/>
      </c>
      <c r="H214" s="20" t="str">
        <f>IF(FORMULACIÓN!H214="","",FORMULACIÓN!H214)</f>
        <v/>
      </c>
      <c r="I214" s="88" t="str">
        <f>IF(FORMULACIÓN!I214="","",FORMULACIÓN!I214)</f>
        <v/>
      </c>
      <c r="J214" s="20" t="str">
        <f>IF(FORMULACIÓN!J214="","",FORMULACIÓN!J214)</f>
        <v/>
      </c>
      <c r="K214" s="88" t="str">
        <f>IF(FORMULACIÓN!K214="","",FORMULACIÓN!K214)</f>
        <v/>
      </c>
      <c r="L214" s="88" t="str">
        <f>IF(FORMULACIÓN!L214="","",FORMULACIÓN!L214)</f>
        <v/>
      </c>
      <c r="M214" s="210">
        <f>FORMULACIÓN!M214</f>
        <v>0</v>
      </c>
      <c r="N214" s="20" t="str">
        <f>IF(FORMULACIÓN!O214="","",FORMULACIÓN!O214)</f>
        <v/>
      </c>
      <c r="O214" s="20" t="str">
        <f>IF(FORMULACIÓN!P214="","",FORMULACIÓN!P214)</f>
        <v/>
      </c>
      <c r="P214" s="20" t="str">
        <f>IF(FORMULACIÓN!Q214="","",FORMULACIÓN!Q214)</f>
        <v/>
      </c>
      <c r="Q214" s="20" t="str">
        <f>IF(FORMULACIÓN!R214="","",FORMULACIÓN!R214)</f>
        <v/>
      </c>
      <c r="R214" s="20" t="str">
        <f>IF(FORMULACIÓN!S214="","",FORMULACIÓN!S214)</f>
        <v/>
      </c>
      <c r="S214" s="20" t="str">
        <f>IF(FORMULACIÓN!T214="","",FORMULACIÓN!T214)</f>
        <v/>
      </c>
      <c r="T214" s="267" t="str">
        <f ca="1">FORMULACIÓN!Y214</f>
        <v/>
      </c>
      <c r="U214" s="88" t="str">
        <f>IF(FORMULACIÓN!U214="","",FORMULACIÓN!U214)</f>
        <v/>
      </c>
      <c r="V214" s="266"/>
      <c r="W214" s="248"/>
      <c r="X214" s="21" t="str">
        <f ca="1">IFERROR(IF($S214=Lists!$S$2,SUM(SEGUIMIENTO!U214:W214),IF(SEGUIMIENTO!$S214=Lists!$S$3,SUM(SEGUIMIENTO!V214:W214),IF(SEGUIMIENTO!$S214=Lists!$S$4,AVERAGE(SEGUIMIENTO!V214:W214),IF(SEGUIMIENTO!$S214=Lists!$S$5,OFFSET(U214,0,COUNTA(V214:W214)),IF(SEGUIMIENTO!$S214=Lists!$S$6,COUNTIF(V214:W214,"&lt;"&amp;FORMULACIÓN!Y214)/COUNT(SEGUIMIENTO!V214:W214),""))))),"")</f>
        <v/>
      </c>
      <c r="Y214" s="176" t="str">
        <f ca="1">IF($Q214=Lists!$R$3,TEXT(SEGUIMIENTO!X214,"00,00%"),IF(SEGUIMIENTO!X214=0,0,TEXT(SEGUIMIENTO!X214,"##.###")))</f>
        <v/>
      </c>
      <c r="Z214" s="179" t="str">
        <f>IF(FORMULACIÓN!N214="X",VLOOKUP(A214,Lists!$C$100:$D$1099,2,FALSE),"")</f>
        <v/>
      </c>
      <c r="AA214" s="181">
        <f>IF(FORMULACIÓN!N214="X",IF(VALUE(VLOOKUP(A214,Lists!$C$100:$D$1099,2,FALSE))&gt;=SEGUIMIENTO!X214,1,0),2)</f>
        <v>2</v>
      </c>
      <c r="AB214" s="150">
        <f>IFERROR(VALUE(LEFT(#REF!,1)),0)</f>
        <v>0</v>
      </c>
      <c r="AC214" s="149"/>
      <c r="AD214" s="129"/>
      <c r="AE214" s="129"/>
      <c r="AF214" s="129"/>
      <c r="AG214"/>
      <c r="AH214" s="139"/>
      <c r="AI214" s="255" t="str">
        <f t="shared" si="45"/>
        <v/>
      </c>
      <c r="AJ214" s="139" t="str">
        <f t="shared" si="39"/>
        <v/>
      </c>
      <c r="AK214" s="139">
        <f t="shared" ca="1" si="46"/>
        <v>0</v>
      </c>
      <c r="AL214" s="139" t="str">
        <f t="shared" si="40"/>
        <v/>
      </c>
      <c r="AM214" s="139" t="str">
        <f t="shared" si="41"/>
        <v/>
      </c>
      <c r="AN214" s="20" t="str">
        <f t="shared" si="42"/>
        <v/>
      </c>
      <c r="AO214" s="20" t="str">
        <f t="shared" si="43"/>
        <v/>
      </c>
      <c r="AP214" s="20" t="str">
        <f t="shared" si="44"/>
        <v/>
      </c>
      <c r="AQ214" s="88" t="str">
        <f ca="1">IF(S214=Lists!$S$6,"CUMPLIMIENTO",IF($Q214=Lists!$R$3,TEXT(Y214,"00,00%")&amp;" / "&amp;TEXT(FORMULACIÓN!Y214,"00,00%"),IF(Y214=0,0,TEXT(Y214,"##.###")&amp;" / "&amp;TEXT(FORMULACIÓN!Y214,"##.###"))))</f>
        <v xml:space="preserve"> / </v>
      </c>
      <c r="AR214" s="133">
        <f ca="1">VALUE(IFERROR(IF(S214=Lists!$S$6,SEGUIMIENTO!Y214,IF((Y214/FORMULACIÓN!Y214)&lt;&gt;0,Y214/FORMULACIÓN!Y214,0)),0))</f>
        <v>0</v>
      </c>
      <c r="AS214" s="89" t="str">
        <f t="shared" ca="1" si="47"/>
        <v/>
      </c>
      <c r="AT214" s="89">
        <f t="shared" ca="1" si="48"/>
        <v>0</v>
      </c>
      <c r="AU214" s="89">
        <f t="shared" ca="1" si="49"/>
        <v>0</v>
      </c>
      <c r="AV214" s="20" t="str">
        <f t="shared" si="38"/>
        <v xml:space="preserve">LOGROS
LÍMITES
OBSERVACIÓN
ACCIONES DE FORTALECIMIENTO
</v>
      </c>
      <c r="AW214" s="139"/>
      <c r="CG214" s="140"/>
    </row>
    <row r="215" spans="1:85" s="135" customFormat="1" ht="15" hidden="1" customHeight="1">
      <c r="A215" s="20" t="str">
        <f>IF(FORMULACIÓN!A215="","",FORMULACIÓN!A215)</f>
        <v/>
      </c>
      <c r="B215" s="20" t="str">
        <f>IF(FORMULACIÓN!B215="","",FORMULACIÓN!B215)</f>
        <v/>
      </c>
      <c r="C215" s="20" t="str">
        <f>IF(FORMULACIÓN!C215="","",FORMULACIÓN!C215)</f>
        <v/>
      </c>
      <c r="D215" s="20" t="str">
        <f>IF(FORMULACIÓN!D215="","",FORMULACIÓN!D215)</f>
        <v/>
      </c>
      <c r="E215" s="20" t="str">
        <f>IF(FORMULACIÓN!E215="","",FORMULACIÓN!E215)</f>
        <v/>
      </c>
      <c r="F215" s="20" t="str">
        <f>IF(FORMULACIÓN!F215="","",FORMULACIÓN!F215)</f>
        <v/>
      </c>
      <c r="G215" s="20" t="str">
        <f>IF(FORMULACIÓN!G215="","",FORMULACIÓN!G215)</f>
        <v/>
      </c>
      <c r="H215" s="20" t="str">
        <f>IF(FORMULACIÓN!H215="","",FORMULACIÓN!H215)</f>
        <v/>
      </c>
      <c r="I215" s="88" t="str">
        <f>IF(FORMULACIÓN!I215="","",FORMULACIÓN!I215)</f>
        <v/>
      </c>
      <c r="J215" s="20" t="str">
        <f>IF(FORMULACIÓN!J215="","",FORMULACIÓN!J215)</f>
        <v/>
      </c>
      <c r="K215" s="88" t="str">
        <f>IF(FORMULACIÓN!K215="","",FORMULACIÓN!K215)</f>
        <v/>
      </c>
      <c r="L215" s="88" t="str">
        <f>IF(FORMULACIÓN!L215="","",FORMULACIÓN!L215)</f>
        <v/>
      </c>
      <c r="M215" s="210">
        <f>FORMULACIÓN!M215</f>
        <v>0</v>
      </c>
      <c r="N215" s="20" t="str">
        <f>IF(FORMULACIÓN!O215="","",FORMULACIÓN!O215)</f>
        <v/>
      </c>
      <c r="O215" s="20" t="str">
        <f>IF(FORMULACIÓN!P215="","",FORMULACIÓN!P215)</f>
        <v/>
      </c>
      <c r="P215" s="20" t="str">
        <f>IF(FORMULACIÓN!Q215="","",FORMULACIÓN!Q215)</f>
        <v/>
      </c>
      <c r="Q215" s="20" t="str">
        <f>IF(FORMULACIÓN!R215="","",FORMULACIÓN!R215)</f>
        <v/>
      </c>
      <c r="R215" s="20" t="str">
        <f>IF(FORMULACIÓN!S215="","",FORMULACIÓN!S215)</f>
        <v/>
      </c>
      <c r="S215" s="20" t="str">
        <f>IF(FORMULACIÓN!T215="","",FORMULACIÓN!T215)</f>
        <v/>
      </c>
      <c r="T215" s="267" t="str">
        <f ca="1">FORMULACIÓN!Y215</f>
        <v/>
      </c>
      <c r="U215" s="88" t="str">
        <f>IF(FORMULACIÓN!U215="","",FORMULACIÓN!U215)</f>
        <v/>
      </c>
      <c r="V215" s="126"/>
      <c r="W215" s="126"/>
      <c r="X215" s="21" t="str">
        <f ca="1">IFERROR(IF($S215=Lists!$S$2,SUM(SEGUIMIENTO!U215:W215),IF(SEGUIMIENTO!$S215=Lists!$S$3,SUM(SEGUIMIENTO!V215:W215),IF(SEGUIMIENTO!$S215=Lists!$S$4,AVERAGE(SEGUIMIENTO!V215:W215),IF(SEGUIMIENTO!$S215=Lists!$S$5,OFFSET(U215,0,COUNTA(V215:W215)),IF(SEGUIMIENTO!$S215=Lists!$S$6,COUNTIF(V215:W215,"&lt;"&amp;FORMULACIÓN!Y215)/COUNT(SEGUIMIENTO!V215:W215),""))))),"")</f>
        <v/>
      </c>
      <c r="Y215" s="176" t="str">
        <f ca="1">IF($Q215=Lists!$R$3,TEXT(SEGUIMIENTO!X215,"00,00%"),IF(SEGUIMIENTO!X215=0,0,TEXT(SEGUIMIENTO!X215,"##.###")))</f>
        <v/>
      </c>
      <c r="Z215" s="179" t="str">
        <f>IF(FORMULACIÓN!N215="X",VLOOKUP(A215,Lists!$C$100:$D$1099,2,FALSE),"")</f>
        <v/>
      </c>
      <c r="AA215" s="181">
        <f>IF(FORMULACIÓN!N215="X",IF(VALUE(VLOOKUP(A215,Lists!$C$100:$D$1099,2,FALSE))&gt;=SEGUIMIENTO!X215,1,0),2)</f>
        <v>2</v>
      </c>
      <c r="AB215" s="150">
        <f>IFERROR(VALUE(LEFT(#REF!,1)),0)</f>
        <v>0</v>
      </c>
      <c r="AC215" s="149"/>
      <c r="AD215" s="129"/>
      <c r="AE215" s="129"/>
      <c r="AF215" s="129"/>
      <c r="AG215"/>
      <c r="AH215" s="139"/>
      <c r="AI215" s="255" t="str">
        <f t="shared" si="45"/>
        <v/>
      </c>
      <c r="AJ215" s="139" t="str">
        <f t="shared" si="39"/>
        <v/>
      </c>
      <c r="AK215" s="139">
        <f t="shared" ca="1" si="46"/>
        <v>0</v>
      </c>
      <c r="AL215" s="139" t="str">
        <f t="shared" si="40"/>
        <v/>
      </c>
      <c r="AM215" s="139" t="str">
        <f t="shared" si="41"/>
        <v/>
      </c>
      <c r="AN215" s="20" t="str">
        <f t="shared" si="42"/>
        <v/>
      </c>
      <c r="AO215" s="20" t="str">
        <f t="shared" si="43"/>
        <v/>
      </c>
      <c r="AP215" s="20" t="str">
        <f t="shared" si="44"/>
        <v/>
      </c>
      <c r="AQ215" s="88" t="str">
        <f ca="1">IF(S215=Lists!$S$6,"CUMPLIMIENTO",IF($Q215=Lists!$R$3,TEXT(Y215,"00,00%")&amp;" / "&amp;TEXT(FORMULACIÓN!Y215,"00,00%"),IF(Y215=0,0,TEXT(Y215,"##.###")&amp;" / "&amp;TEXT(FORMULACIÓN!Y215,"##.###"))))</f>
        <v xml:space="preserve"> / </v>
      </c>
      <c r="AR215" s="133">
        <f ca="1">VALUE(IFERROR(IF(S215=Lists!$S$6,SEGUIMIENTO!Y215,IF((Y215/FORMULACIÓN!Y215)&lt;&gt;0,Y215/FORMULACIÓN!Y215,0)),0))</f>
        <v>0</v>
      </c>
      <c r="AS215" s="89" t="str">
        <f t="shared" ca="1" si="47"/>
        <v/>
      </c>
      <c r="AT215" s="89">
        <f t="shared" ca="1" si="48"/>
        <v>0</v>
      </c>
      <c r="AU215" s="89">
        <f t="shared" ca="1" si="49"/>
        <v>0</v>
      </c>
      <c r="AV215" s="20" t="str">
        <f t="shared" si="38"/>
        <v xml:space="preserve">LOGROS
LÍMITES
OBSERVACIÓN
ACCIONES DE FORTALECIMIENTO
</v>
      </c>
      <c r="AW215" s="139"/>
      <c r="CG215" s="140"/>
    </row>
    <row r="216" spans="1:85" s="135" customFormat="1" ht="15" hidden="1" customHeight="1">
      <c r="A216" s="20" t="str">
        <f>IF(FORMULACIÓN!A216="","",FORMULACIÓN!A216)</f>
        <v/>
      </c>
      <c r="B216" s="20" t="str">
        <f>IF(FORMULACIÓN!B216="","",FORMULACIÓN!B216)</f>
        <v/>
      </c>
      <c r="C216" s="20" t="str">
        <f>IF(FORMULACIÓN!C216="","",FORMULACIÓN!C216)</f>
        <v/>
      </c>
      <c r="D216" s="20" t="str">
        <f>IF(FORMULACIÓN!D216="","",FORMULACIÓN!D216)</f>
        <v/>
      </c>
      <c r="E216" s="20" t="str">
        <f>IF(FORMULACIÓN!E216="","",FORMULACIÓN!E216)</f>
        <v/>
      </c>
      <c r="F216" s="20" t="str">
        <f>IF(FORMULACIÓN!F216="","",FORMULACIÓN!F216)</f>
        <v/>
      </c>
      <c r="G216" s="20" t="str">
        <f>IF(FORMULACIÓN!G216="","",FORMULACIÓN!G216)</f>
        <v/>
      </c>
      <c r="H216" s="20" t="str">
        <f>IF(FORMULACIÓN!H216="","",FORMULACIÓN!H216)</f>
        <v/>
      </c>
      <c r="I216" s="88" t="str">
        <f>IF(FORMULACIÓN!I216="","",FORMULACIÓN!I216)</f>
        <v/>
      </c>
      <c r="J216" s="20" t="str">
        <f>IF(FORMULACIÓN!J216="","",FORMULACIÓN!J216)</f>
        <v/>
      </c>
      <c r="K216" s="88" t="str">
        <f>IF(FORMULACIÓN!K216="","",FORMULACIÓN!K216)</f>
        <v/>
      </c>
      <c r="L216" s="88" t="str">
        <f>IF(FORMULACIÓN!L216="","",FORMULACIÓN!L216)</f>
        <v/>
      </c>
      <c r="M216" s="210">
        <f>FORMULACIÓN!M216</f>
        <v>0</v>
      </c>
      <c r="N216" s="20" t="str">
        <f>IF(FORMULACIÓN!O216="","",FORMULACIÓN!O216)</f>
        <v/>
      </c>
      <c r="O216" s="20" t="str">
        <f>IF(FORMULACIÓN!P216="","",FORMULACIÓN!P216)</f>
        <v/>
      </c>
      <c r="P216" s="20" t="str">
        <f>IF(FORMULACIÓN!Q216="","",FORMULACIÓN!Q216)</f>
        <v/>
      </c>
      <c r="Q216" s="20" t="str">
        <f>IF(FORMULACIÓN!R216="","",FORMULACIÓN!R216)</f>
        <v/>
      </c>
      <c r="R216" s="20" t="str">
        <f>IF(FORMULACIÓN!S216="","",FORMULACIÓN!S216)</f>
        <v/>
      </c>
      <c r="S216" s="20" t="str">
        <f>IF(FORMULACIÓN!T216="","",FORMULACIÓN!T216)</f>
        <v/>
      </c>
      <c r="T216" s="179" t="str">
        <f ca="1">FORMULACIÓN!Y216</f>
        <v/>
      </c>
      <c r="U216" s="279" t="str">
        <f>IF(FORMULACIÓN!U216="","",FORMULACIÓN!U216)</f>
        <v/>
      </c>
      <c r="V216" s="280"/>
      <c r="W216" s="280"/>
      <c r="X216" s="21" t="str">
        <f ca="1">IFERROR(IF($S216=Lists!$S$2,SUM(SEGUIMIENTO!U216:W216),IF(SEGUIMIENTO!$S216=Lists!$S$3,SUM(SEGUIMIENTO!V216:W216),IF(SEGUIMIENTO!$S216=Lists!$S$4,AVERAGE(SEGUIMIENTO!V216:W216),IF(SEGUIMIENTO!$S216=Lists!$S$5,OFFSET(U216,0,COUNTA(V216:W216)),IF(SEGUIMIENTO!$S216=Lists!$S$6,COUNTIF(V216:W216,"&lt;"&amp;FORMULACIÓN!Y216)/COUNT(SEGUIMIENTO!V216:W216),""))))),"")</f>
        <v/>
      </c>
      <c r="Y216" s="176" t="str">
        <f ca="1">IF($Q216=Lists!$R$3,TEXT(SEGUIMIENTO!X216,"00,00%"),IF(SEGUIMIENTO!X216=0,0,TEXT(SEGUIMIENTO!X216,"##.###")))</f>
        <v/>
      </c>
      <c r="Z216" s="179" t="str">
        <f>IF(FORMULACIÓN!N216="X",VLOOKUP(A216,Lists!$C$100:$D$1099,2,FALSE),"")</f>
        <v/>
      </c>
      <c r="AA216" s="181">
        <f>IF(FORMULACIÓN!N216="X",IF(VALUE(VLOOKUP(A216,Lists!$C$100:$D$1099,2,FALSE))&gt;=SEGUIMIENTO!X216,1,0),2)</f>
        <v>2</v>
      </c>
      <c r="AB216" s="150">
        <f>IFERROR(VALUE(LEFT(#REF!,1)),0)</f>
        <v>0</v>
      </c>
      <c r="AC216" s="149"/>
      <c r="AD216" s="129"/>
      <c r="AE216" s="129"/>
      <c r="AF216" s="129"/>
      <c r="AG216"/>
      <c r="AH216" s="139"/>
      <c r="AI216" s="255" t="str">
        <f t="shared" si="45"/>
        <v/>
      </c>
      <c r="AJ216" s="139" t="str">
        <f t="shared" si="39"/>
        <v/>
      </c>
      <c r="AK216" s="139">
        <f t="shared" ca="1" si="46"/>
        <v>0</v>
      </c>
      <c r="AL216" s="139" t="str">
        <f t="shared" si="40"/>
        <v/>
      </c>
      <c r="AM216" s="139" t="str">
        <f t="shared" si="41"/>
        <v/>
      </c>
      <c r="AN216" s="20" t="str">
        <f t="shared" si="42"/>
        <v/>
      </c>
      <c r="AO216" s="20" t="str">
        <f t="shared" si="43"/>
        <v/>
      </c>
      <c r="AP216" s="20" t="str">
        <f t="shared" si="44"/>
        <v/>
      </c>
      <c r="AQ216" s="88" t="str">
        <f ca="1">IF(S216=Lists!$S$6,"CUMPLIMIENTO",IF($Q216=Lists!$R$3,TEXT(Y216,"00,00%")&amp;" / "&amp;TEXT(FORMULACIÓN!Y216,"00,00%"),IF(Y216=0,0,TEXT(Y216,"##.###")&amp;" / "&amp;TEXT(FORMULACIÓN!Y216,"##.###"))))</f>
        <v xml:space="preserve"> / </v>
      </c>
      <c r="AR216" s="133">
        <f ca="1">VALUE(IFERROR(IF(S216=Lists!$S$6,SEGUIMIENTO!Y216,IF((Y216/FORMULACIÓN!Y216)&lt;&gt;0,Y216/FORMULACIÓN!Y216,0)),0))</f>
        <v>0</v>
      </c>
      <c r="AS216" s="89" t="str">
        <f t="shared" ca="1" si="47"/>
        <v/>
      </c>
      <c r="AT216" s="89">
        <f t="shared" ca="1" si="48"/>
        <v>0</v>
      </c>
      <c r="AU216" s="89">
        <f t="shared" ca="1" si="49"/>
        <v>0</v>
      </c>
      <c r="AV216" s="20" t="str">
        <f t="shared" si="38"/>
        <v xml:space="preserve">LOGROS
LÍMITES
OBSERVACIÓN
ACCIONES DE FORTALECIMIENTO
</v>
      </c>
      <c r="AW216" s="139"/>
      <c r="CG216" s="140"/>
    </row>
    <row r="217" spans="1:85" s="135" customFormat="1" ht="15" hidden="1" customHeight="1">
      <c r="A217" s="20" t="str">
        <f>IF(FORMULACIÓN!A217="","",FORMULACIÓN!A217)</f>
        <v/>
      </c>
      <c r="B217" s="20" t="str">
        <f>IF(FORMULACIÓN!B217="","",FORMULACIÓN!B217)</f>
        <v/>
      </c>
      <c r="C217" s="20" t="str">
        <f>IF(FORMULACIÓN!C217="","",FORMULACIÓN!C217)</f>
        <v/>
      </c>
      <c r="D217" s="20" t="str">
        <f>IF(FORMULACIÓN!D217="","",FORMULACIÓN!D217)</f>
        <v/>
      </c>
      <c r="E217" s="20" t="str">
        <f>IF(FORMULACIÓN!E217="","",FORMULACIÓN!E217)</f>
        <v/>
      </c>
      <c r="F217" s="20" t="str">
        <f>IF(FORMULACIÓN!F217="","",FORMULACIÓN!F217)</f>
        <v/>
      </c>
      <c r="G217" s="20" t="str">
        <f>IF(FORMULACIÓN!G217="","",FORMULACIÓN!G217)</f>
        <v/>
      </c>
      <c r="H217" s="20" t="str">
        <f>IF(FORMULACIÓN!H217="","",FORMULACIÓN!H217)</f>
        <v/>
      </c>
      <c r="I217" s="88" t="str">
        <f>IF(FORMULACIÓN!I217="","",FORMULACIÓN!I217)</f>
        <v/>
      </c>
      <c r="J217" s="20" t="str">
        <f>IF(FORMULACIÓN!J217="","",FORMULACIÓN!J217)</f>
        <v/>
      </c>
      <c r="K217" s="88" t="str">
        <f>IF(FORMULACIÓN!K217="","",FORMULACIÓN!K217)</f>
        <v/>
      </c>
      <c r="L217" s="88" t="str">
        <f>IF(FORMULACIÓN!L217="","",FORMULACIÓN!L217)</f>
        <v/>
      </c>
      <c r="M217" s="210">
        <f>FORMULACIÓN!M217</f>
        <v>0</v>
      </c>
      <c r="N217" s="20" t="str">
        <f>IF(FORMULACIÓN!O217="","",FORMULACIÓN!O217)</f>
        <v/>
      </c>
      <c r="O217" s="20" t="str">
        <f>IF(FORMULACIÓN!P217="","",FORMULACIÓN!P217)</f>
        <v/>
      </c>
      <c r="P217" s="20" t="str">
        <f>IF(FORMULACIÓN!Q217="","",FORMULACIÓN!Q217)</f>
        <v/>
      </c>
      <c r="Q217" s="20" t="str">
        <f>IF(FORMULACIÓN!R217="","",FORMULACIÓN!R217)</f>
        <v/>
      </c>
      <c r="R217" s="20" t="str">
        <f>IF(FORMULACIÓN!S217="","",FORMULACIÓN!S217)</f>
        <v/>
      </c>
      <c r="S217" s="20" t="str">
        <f>IF(FORMULACIÓN!T217="","",FORMULACIÓN!T217)</f>
        <v/>
      </c>
      <c r="T217" s="179" t="str">
        <f ca="1">FORMULACIÓN!Y217</f>
        <v/>
      </c>
      <c r="U217" s="88" t="str">
        <f>IF(FORMULACIÓN!U217="","",FORMULACIÓN!U217)</f>
        <v/>
      </c>
      <c r="V217" s="126"/>
      <c r="W217" s="126"/>
      <c r="X217" s="21" t="str">
        <f ca="1">IFERROR(IF($S217=Lists!$S$2,SUM(SEGUIMIENTO!U217:W217),IF(SEGUIMIENTO!$S217=Lists!$S$3,SUM(SEGUIMIENTO!V217:W217),IF(SEGUIMIENTO!$S217=Lists!$S$4,AVERAGE(SEGUIMIENTO!V217:W217),IF(SEGUIMIENTO!$S217=Lists!$S$5,OFFSET(U217,0,COUNTA(V217:W217)),IF(SEGUIMIENTO!$S217=Lists!$S$6,COUNTIF(V217:W217,"&lt;"&amp;FORMULACIÓN!Y217)/COUNT(SEGUIMIENTO!V217:W217),""))))),"")</f>
        <v/>
      </c>
      <c r="Y217" s="176" t="str">
        <f ca="1">IF($Q217=Lists!$R$3,TEXT(SEGUIMIENTO!X217,"00,00%"),IF(SEGUIMIENTO!X217=0,0,TEXT(SEGUIMIENTO!X217,"##.###")))</f>
        <v/>
      </c>
      <c r="Z217" s="179" t="str">
        <f>IF(FORMULACIÓN!N217="X",VLOOKUP(A217,Lists!$C$100:$D$1099,2,FALSE),"")</f>
        <v/>
      </c>
      <c r="AA217" s="181">
        <f>IF(FORMULACIÓN!N217="X",IF(VALUE(VLOOKUP(A217,Lists!$C$100:$D$1099,2,FALSE))&gt;=SEGUIMIENTO!X217,1,0),2)</f>
        <v>2</v>
      </c>
      <c r="AB217" s="150">
        <f>IFERROR(VALUE(LEFT(#REF!,1)),0)</f>
        <v>0</v>
      </c>
      <c r="AC217" s="149"/>
      <c r="AD217" s="129"/>
      <c r="AE217" s="129"/>
      <c r="AF217" s="129"/>
      <c r="AG217"/>
      <c r="AH217" s="139"/>
      <c r="AI217" s="255" t="str">
        <f t="shared" si="45"/>
        <v/>
      </c>
      <c r="AJ217" s="139" t="str">
        <f t="shared" si="39"/>
        <v/>
      </c>
      <c r="AK217" s="139">
        <f t="shared" ca="1" si="46"/>
        <v>0</v>
      </c>
      <c r="AL217" s="139" t="str">
        <f t="shared" si="40"/>
        <v/>
      </c>
      <c r="AM217" s="139" t="str">
        <f t="shared" si="41"/>
        <v/>
      </c>
      <c r="AN217" s="20" t="str">
        <f t="shared" si="42"/>
        <v/>
      </c>
      <c r="AO217" s="20" t="str">
        <f t="shared" si="43"/>
        <v/>
      </c>
      <c r="AP217" s="20" t="str">
        <f t="shared" si="44"/>
        <v/>
      </c>
      <c r="AQ217" s="88" t="str">
        <f ca="1">IF(S217=Lists!$S$6,"CUMPLIMIENTO",IF($Q217=Lists!$R$3,TEXT(Y217,"00,00%")&amp;" / "&amp;TEXT(FORMULACIÓN!Y217,"00,00%"),IF(Y217=0,0,TEXT(Y217,"##.###")&amp;" / "&amp;TEXT(FORMULACIÓN!Y217,"##.###"))))</f>
        <v xml:space="preserve"> / </v>
      </c>
      <c r="AR217" s="133">
        <f ca="1">VALUE(IFERROR(IF(S217=Lists!$S$6,SEGUIMIENTO!Y217,IF((Y217/FORMULACIÓN!Y217)&lt;&gt;0,Y217/FORMULACIÓN!Y217,0)),0))</f>
        <v>0</v>
      </c>
      <c r="AS217" s="89" t="str">
        <f t="shared" ca="1" si="47"/>
        <v/>
      </c>
      <c r="AT217" s="89">
        <f t="shared" ca="1" si="48"/>
        <v>0</v>
      </c>
      <c r="AU217" s="89">
        <f t="shared" ca="1" si="49"/>
        <v>0</v>
      </c>
      <c r="AV217" s="20" t="str">
        <f t="shared" si="38"/>
        <v xml:space="preserve">LOGROS
LÍMITES
OBSERVACIÓN
ACCIONES DE FORTALECIMIENTO
</v>
      </c>
      <c r="AW217" s="139"/>
      <c r="CG217" s="140"/>
    </row>
    <row r="218" spans="1:85" s="135" customFormat="1" ht="15" hidden="1" customHeight="1">
      <c r="A218" s="20" t="str">
        <f>IF(FORMULACIÓN!A218="","",FORMULACIÓN!A218)</f>
        <v/>
      </c>
      <c r="B218" s="20" t="str">
        <f>IF(FORMULACIÓN!B218="","",FORMULACIÓN!B218)</f>
        <v/>
      </c>
      <c r="C218" s="20" t="str">
        <f>IF(FORMULACIÓN!C218="","",FORMULACIÓN!C218)</f>
        <v/>
      </c>
      <c r="D218" s="20" t="str">
        <f>IF(FORMULACIÓN!D218="","",FORMULACIÓN!D218)</f>
        <v/>
      </c>
      <c r="E218" s="20" t="str">
        <f>IF(FORMULACIÓN!E218="","",FORMULACIÓN!E218)</f>
        <v/>
      </c>
      <c r="F218" s="20" t="str">
        <f>IF(FORMULACIÓN!F218="","",FORMULACIÓN!F218)</f>
        <v/>
      </c>
      <c r="G218" s="20" t="str">
        <f>IF(FORMULACIÓN!G218="","",FORMULACIÓN!G218)</f>
        <v/>
      </c>
      <c r="H218" s="20" t="str">
        <f>IF(FORMULACIÓN!H218="","",FORMULACIÓN!H218)</f>
        <v/>
      </c>
      <c r="I218" s="88" t="str">
        <f>IF(FORMULACIÓN!I218="","",FORMULACIÓN!I218)</f>
        <v/>
      </c>
      <c r="J218" s="20" t="str">
        <f>IF(FORMULACIÓN!J218="","",FORMULACIÓN!J218)</f>
        <v/>
      </c>
      <c r="K218" s="88" t="str">
        <f>IF(FORMULACIÓN!K218="","",FORMULACIÓN!K218)</f>
        <v/>
      </c>
      <c r="L218" s="88" t="str">
        <f>IF(FORMULACIÓN!L218="","",FORMULACIÓN!L218)</f>
        <v/>
      </c>
      <c r="M218" s="210">
        <f>FORMULACIÓN!M218</f>
        <v>0</v>
      </c>
      <c r="N218" s="20" t="str">
        <f>IF(FORMULACIÓN!O218="","",FORMULACIÓN!O218)</f>
        <v/>
      </c>
      <c r="O218" s="20" t="str">
        <f>IF(FORMULACIÓN!P218="","",FORMULACIÓN!P218)</f>
        <v/>
      </c>
      <c r="P218" s="20" t="str">
        <f>IF(FORMULACIÓN!Q218="","",FORMULACIÓN!Q218)</f>
        <v/>
      </c>
      <c r="Q218" s="20" t="str">
        <f>IF(FORMULACIÓN!R218="","",FORMULACIÓN!R218)</f>
        <v/>
      </c>
      <c r="R218" s="20" t="str">
        <f>IF(FORMULACIÓN!S218="","",FORMULACIÓN!S218)</f>
        <v/>
      </c>
      <c r="S218" s="20" t="str">
        <f>IF(FORMULACIÓN!T218="","",FORMULACIÓN!T218)</f>
        <v/>
      </c>
      <c r="T218" s="179" t="str">
        <f ca="1">FORMULACIÓN!Y218</f>
        <v/>
      </c>
      <c r="U218" s="88" t="str">
        <f>IF(FORMULACIÓN!U218="","",FORMULACIÓN!U218)</f>
        <v/>
      </c>
      <c r="V218" s="126"/>
      <c r="W218" s="126"/>
      <c r="X218" s="21" t="str">
        <f ca="1">IFERROR(IF($S218=Lists!$S$2,SUM(SEGUIMIENTO!U218:W218),IF(SEGUIMIENTO!$S218=Lists!$S$3,SUM(SEGUIMIENTO!V218:W218),IF(SEGUIMIENTO!$S218=Lists!$S$4,AVERAGE(SEGUIMIENTO!V218:W218),IF(SEGUIMIENTO!$S218=Lists!$S$5,OFFSET(U218,0,COUNTA(V218:W218)),IF(SEGUIMIENTO!$S218=Lists!$S$6,COUNTIF(V218:W218,"&lt;"&amp;FORMULACIÓN!Y218)/COUNT(SEGUIMIENTO!V218:W218),""))))),"")</f>
        <v/>
      </c>
      <c r="Y218" s="176" t="str">
        <f ca="1">IF($Q218=Lists!$R$3,TEXT(SEGUIMIENTO!X218,"00,00%"),IF(SEGUIMIENTO!X218=0,0,TEXT(SEGUIMIENTO!X218,"##.###")))</f>
        <v/>
      </c>
      <c r="Z218" s="179" t="str">
        <f>IF(FORMULACIÓN!N218="X",VLOOKUP(A218,Lists!$C$100:$D$1099,2,FALSE),"")</f>
        <v/>
      </c>
      <c r="AA218" s="181">
        <f>IF(FORMULACIÓN!N218="X",IF(VALUE(VLOOKUP(A218,Lists!$C$100:$D$1099,2,FALSE))&gt;=SEGUIMIENTO!X218,1,0),2)</f>
        <v>2</v>
      </c>
      <c r="AB218" s="150">
        <f>IFERROR(VALUE(LEFT(#REF!,1)),0)</f>
        <v>0</v>
      </c>
      <c r="AC218" s="149"/>
      <c r="AD218" s="129"/>
      <c r="AE218" s="129"/>
      <c r="AF218" s="129"/>
      <c r="AG218"/>
      <c r="AH218" s="139"/>
      <c r="AI218" s="255" t="str">
        <f t="shared" si="45"/>
        <v/>
      </c>
      <c r="AJ218" s="139" t="str">
        <f t="shared" si="39"/>
        <v/>
      </c>
      <c r="AK218" s="139">
        <f t="shared" ca="1" si="46"/>
        <v>0</v>
      </c>
      <c r="AL218" s="139" t="str">
        <f t="shared" si="40"/>
        <v/>
      </c>
      <c r="AM218" s="139" t="str">
        <f t="shared" si="41"/>
        <v/>
      </c>
      <c r="AN218" s="20" t="str">
        <f t="shared" si="42"/>
        <v/>
      </c>
      <c r="AO218" s="20" t="str">
        <f t="shared" si="43"/>
        <v/>
      </c>
      <c r="AP218" s="20" t="str">
        <f t="shared" si="44"/>
        <v/>
      </c>
      <c r="AQ218" s="88" t="str">
        <f ca="1">IF(S218=Lists!$S$6,"CUMPLIMIENTO",IF($Q218=Lists!$R$3,TEXT(Y218,"00,00%")&amp;" / "&amp;TEXT(FORMULACIÓN!Y218,"00,00%"),IF(Y218=0,0,TEXT(Y218,"##.###")&amp;" / "&amp;TEXT(FORMULACIÓN!Y218,"##.###"))))</f>
        <v xml:space="preserve"> / </v>
      </c>
      <c r="AR218" s="133">
        <f ca="1">VALUE(IFERROR(IF(S218=Lists!$S$6,SEGUIMIENTO!Y218,IF((Y218/FORMULACIÓN!Y218)&lt;&gt;0,Y218/FORMULACIÓN!Y218,0)),0))</f>
        <v>0</v>
      </c>
      <c r="AS218" s="89" t="str">
        <f t="shared" ca="1" si="47"/>
        <v/>
      </c>
      <c r="AT218" s="89">
        <f t="shared" ca="1" si="48"/>
        <v>0</v>
      </c>
      <c r="AU218" s="89">
        <f t="shared" ca="1" si="49"/>
        <v>0</v>
      </c>
      <c r="AV218" s="20" t="str">
        <f t="shared" si="38"/>
        <v xml:space="preserve">LOGROS
LÍMITES
OBSERVACIÓN
ACCIONES DE FORTALECIMIENTO
</v>
      </c>
      <c r="AW218" s="139"/>
      <c r="CG218" s="140"/>
    </row>
    <row r="219" spans="1:85" s="135" customFormat="1" ht="15" hidden="1" customHeight="1">
      <c r="A219" s="20" t="str">
        <f>IF(FORMULACIÓN!A219="","",FORMULACIÓN!A219)</f>
        <v/>
      </c>
      <c r="B219" s="20" t="str">
        <f>IF(FORMULACIÓN!B219="","",FORMULACIÓN!B219)</f>
        <v/>
      </c>
      <c r="C219" s="20" t="str">
        <f>IF(FORMULACIÓN!C219="","",FORMULACIÓN!C219)</f>
        <v/>
      </c>
      <c r="D219" s="20" t="str">
        <f>IF(FORMULACIÓN!D219="","",FORMULACIÓN!D219)</f>
        <v/>
      </c>
      <c r="E219" s="20" t="str">
        <f>IF(FORMULACIÓN!E219="","",FORMULACIÓN!E219)</f>
        <v/>
      </c>
      <c r="F219" s="20" t="str">
        <f>IF(FORMULACIÓN!F219="","",FORMULACIÓN!F219)</f>
        <v/>
      </c>
      <c r="G219" s="20" t="str">
        <f>IF(FORMULACIÓN!G219="","",FORMULACIÓN!G219)</f>
        <v/>
      </c>
      <c r="H219" s="20" t="str">
        <f>IF(FORMULACIÓN!H219="","",FORMULACIÓN!H219)</f>
        <v/>
      </c>
      <c r="I219" s="88" t="str">
        <f>IF(FORMULACIÓN!I219="","",FORMULACIÓN!I219)</f>
        <v/>
      </c>
      <c r="J219" s="20" t="str">
        <f>IF(FORMULACIÓN!J219="","",FORMULACIÓN!J219)</f>
        <v/>
      </c>
      <c r="K219" s="88" t="str">
        <f>IF(FORMULACIÓN!K219="","",FORMULACIÓN!K219)</f>
        <v/>
      </c>
      <c r="L219" s="88" t="str">
        <f>IF(FORMULACIÓN!L219="","",FORMULACIÓN!L219)</f>
        <v/>
      </c>
      <c r="M219" s="210">
        <f>FORMULACIÓN!M219</f>
        <v>0</v>
      </c>
      <c r="N219" s="20" t="str">
        <f>IF(FORMULACIÓN!O219="","",FORMULACIÓN!O219)</f>
        <v/>
      </c>
      <c r="O219" s="20" t="str">
        <f>IF(FORMULACIÓN!P219="","",FORMULACIÓN!P219)</f>
        <v/>
      </c>
      <c r="P219" s="20" t="str">
        <f>IF(FORMULACIÓN!Q219="","",FORMULACIÓN!Q219)</f>
        <v/>
      </c>
      <c r="Q219" s="20" t="str">
        <f>IF(FORMULACIÓN!R219="","",FORMULACIÓN!R219)</f>
        <v/>
      </c>
      <c r="R219" s="20" t="str">
        <f>IF(FORMULACIÓN!S219="","",FORMULACIÓN!S219)</f>
        <v/>
      </c>
      <c r="S219" s="20" t="str">
        <f>IF(FORMULACIÓN!T219="","",FORMULACIÓN!T219)</f>
        <v/>
      </c>
      <c r="T219" s="179" t="str">
        <f ca="1">FORMULACIÓN!Y219</f>
        <v/>
      </c>
      <c r="U219" s="88" t="str">
        <f>IF(FORMULACIÓN!U219="","",FORMULACIÓN!U219)</f>
        <v/>
      </c>
      <c r="V219" s="126"/>
      <c r="W219" s="126"/>
      <c r="X219" s="21" t="str">
        <f ca="1">IFERROR(IF($S219=Lists!$S$2,SUM(SEGUIMIENTO!U219:W219),IF(SEGUIMIENTO!$S219=Lists!$S$3,SUM(SEGUIMIENTO!V219:W219),IF(SEGUIMIENTO!$S219=Lists!$S$4,AVERAGE(SEGUIMIENTO!V219:W219),IF(SEGUIMIENTO!$S219=Lists!$S$5,OFFSET(U219,0,COUNTA(V219:W219)),IF(SEGUIMIENTO!$S219=Lists!$S$6,COUNTIF(V219:W219,"&lt;"&amp;FORMULACIÓN!Y219)/COUNT(SEGUIMIENTO!V219:W219),""))))),"")</f>
        <v/>
      </c>
      <c r="Y219" s="176" t="str">
        <f ca="1">IF($Q219=Lists!$R$3,TEXT(SEGUIMIENTO!X219,"00,00%"),IF(SEGUIMIENTO!X219=0,0,TEXT(SEGUIMIENTO!X219,"##.###")))</f>
        <v/>
      </c>
      <c r="Z219" s="179" t="str">
        <f>IF(FORMULACIÓN!N219="X",VLOOKUP(A219,Lists!$C$100:$D$1099,2,FALSE),"")</f>
        <v/>
      </c>
      <c r="AA219" s="181">
        <f>IF(FORMULACIÓN!N219="X",IF(VALUE(VLOOKUP(A219,Lists!$C$100:$D$1099,2,FALSE))&gt;=SEGUIMIENTO!X219,1,0),2)</f>
        <v>2</v>
      </c>
      <c r="AB219" s="150">
        <f>IFERROR(VALUE(LEFT(#REF!,1)),0)</f>
        <v>0</v>
      </c>
      <c r="AC219" s="149"/>
      <c r="AD219" s="129"/>
      <c r="AE219" s="129"/>
      <c r="AF219" s="129"/>
      <c r="AG219"/>
      <c r="AH219" s="139"/>
      <c r="AI219" s="255" t="str">
        <f t="shared" si="45"/>
        <v/>
      </c>
      <c r="AJ219" s="139" t="str">
        <f t="shared" si="39"/>
        <v/>
      </c>
      <c r="AK219" s="139">
        <f t="shared" ca="1" si="46"/>
        <v>0</v>
      </c>
      <c r="AL219" s="139" t="str">
        <f t="shared" si="40"/>
        <v/>
      </c>
      <c r="AM219" s="139" t="str">
        <f t="shared" si="41"/>
        <v/>
      </c>
      <c r="AN219" s="20" t="str">
        <f t="shared" si="42"/>
        <v/>
      </c>
      <c r="AO219" s="20" t="str">
        <f t="shared" si="43"/>
        <v/>
      </c>
      <c r="AP219" s="20" t="str">
        <f t="shared" si="44"/>
        <v/>
      </c>
      <c r="AQ219" s="88" t="str">
        <f ca="1">IF(S219=Lists!$S$6,"CUMPLIMIENTO",IF($Q219=Lists!$R$3,TEXT(Y219,"00,00%")&amp;" / "&amp;TEXT(FORMULACIÓN!Y219,"00,00%"),IF(Y219=0,0,TEXT(Y219,"##.###")&amp;" / "&amp;TEXT(FORMULACIÓN!Y219,"##.###"))))</f>
        <v xml:space="preserve"> / </v>
      </c>
      <c r="AR219" s="133">
        <f ca="1">VALUE(IFERROR(IF(S219=Lists!$S$6,SEGUIMIENTO!Y219,IF((Y219/FORMULACIÓN!Y219)&lt;&gt;0,Y219/FORMULACIÓN!Y219,0)),0))</f>
        <v>0</v>
      </c>
      <c r="AS219" s="89" t="str">
        <f t="shared" ca="1" si="47"/>
        <v/>
      </c>
      <c r="AT219" s="89">
        <f t="shared" ca="1" si="48"/>
        <v>0</v>
      </c>
      <c r="AU219" s="89">
        <f t="shared" ca="1" si="49"/>
        <v>0</v>
      </c>
      <c r="AV219" s="20" t="str">
        <f t="shared" ref="AV219:AV282" si="50">$AC$9&amp;CHAR(10)&amp;AC219&amp;CHAR(10)&amp;$AD$9&amp;CHAR(10)&amp;AD219&amp;CHAR(10)&amp;$AE$9&amp;CHAR(10)&amp;AE219&amp;CHAR(10)&amp;$AF$9&amp;CHAR(10)&amp;AF219</f>
        <v xml:space="preserve">LOGROS
LÍMITES
OBSERVACIÓN
ACCIONES DE FORTALECIMIENTO
</v>
      </c>
      <c r="AW219" s="139"/>
      <c r="CG219" s="140"/>
    </row>
    <row r="220" spans="1:85" s="135" customFormat="1" ht="15" hidden="1" customHeight="1">
      <c r="A220" s="20" t="str">
        <f>IF(FORMULACIÓN!A220="","",FORMULACIÓN!A220)</f>
        <v/>
      </c>
      <c r="B220" s="20" t="str">
        <f>IF(FORMULACIÓN!B220="","",FORMULACIÓN!B220)</f>
        <v/>
      </c>
      <c r="C220" s="20" t="str">
        <f>IF(FORMULACIÓN!C220="","",FORMULACIÓN!C220)</f>
        <v/>
      </c>
      <c r="D220" s="20" t="str">
        <f>IF(FORMULACIÓN!D220="","",FORMULACIÓN!D220)</f>
        <v/>
      </c>
      <c r="E220" s="20" t="str">
        <f>IF(FORMULACIÓN!E220="","",FORMULACIÓN!E220)</f>
        <v/>
      </c>
      <c r="F220" s="20" t="str">
        <f>IF(FORMULACIÓN!F220="","",FORMULACIÓN!F220)</f>
        <v/>
      </c>
      <c r="G220" s="20" t="str">
        <f>IF(FORMULACIÓN!G220="","",FORMULACIÓN!G220)</f>
        <v/>
      </c>
      <c r="H220" s="20" t="str">
        <f>IF(FORMULACIÓN!H220="","",FORMULACIÓN!H220)</f>
        <v/>
      </c>
      <c r="I220" s="88" t="str">
        <f>IF(FORMULACIÓN!I220="","",FORMULACIÓN!I220)</f>
        <v/>
      </c>
      <c r="J220" s="20" t="str">
        <f>IF(FORMULACIÓN!J220="","",FORMULACIÓN!J220)</f>
        <v/>
      </c>
      <c r="K220" s="88" t="str">
        <f>IF(FORMULACIÓN!K220="","",FORMULACIÓN!K220)</f>
        <v/>
      </c>
      <c r="L220" s="88" t="str">
        <f>IF(FORMULACIÓN!L220="","",FORMULACIÓN!L220)</f>
        <v/>
      </c>
      <c r="M220" s="210">
        <f>FORMULACIÓN!M220</f>
        <v>0</v>
      </c>
      <c r="N220" s="20" t="str">
        <f>IF(FORMULACIÓN!O220="","",FORMULACIÓN!O220)</f>
        <v/>
      </c>
      <c r="O220" s="20" t="str">
        <f>IF(FORMULACIÓN!P220="","",FORMULACIÓN!P220)</f>
        <v/>
      </c>
      <c r="P220" s="20" t="str">
        <f>IF(FORMULACIÓN!Q220="","",FORMULACIÓN!Q220)</f>
        <v/>
      </c>
      <c r="Q220" s="20" t="str">
        <f>IF(FORMULACIÓN!R220="","",FORMULACIÓN!R220)</f>
        <v/>
      </c>
      <c r="R220" s="20" t="str">
        <f>IF(FORMULACIÓN!S220="","",FORMULACIÓN!S220)</f>
        <v/>
      </c>
      <c r="S220" s="20" t="str">
        <f>IF(FORMULACIÓN!T220="","",FORMULACIÓN!T220)</f>
        <v/>
      </c>
      <c r="T220" s="179" t="str">
        <f ca="1">FORMULACIÓN!Y220</f>
        <v/>
      </c>
      <c r="U220" s="88" t="str">
        <f>IF(FORMULACIÓN!U220="","",FORMULACIÓN!U220)</f>
        <v/>
      </c>
      <c r="V220" s="126"/>
      <c r="W220" s="126"/>
      <c r="X220" s="21" t="str">
        <f ca="1">IFERROR(IF($S220=Lists!$S$2,SUM(SEGUIMIENTO!U220:W220),IF(SEGUIMIENTO!$S220=Lists!$S$3,SUM(SEGUIMIENTO!V220:W220),IF(SEGUIMIENTO!$S220=Lists!$S$4,AVERAGE(SEGUIMIENTO!V220:W220),IF(SEGUIMIENTO!$S220=Lists!$S$5,OFFSET(U220,0,COUNTA(V220:W220)),IF(SEGUIMIENTO!$S220=Lists!$S$6,COUNTIF(V220:W220,"&lt;"&amp;FORMULACIÓN!Y220)/COUNT(SEGUIMIENTO!V220:W220),""))))),"")</f>
        <v/>
      </c>
      <c r="Y220" s="176" t="str">
        <f ca="1">IF($Q220=Lists!$R$3,TEXT(SEGUIMIENTO!X220,"00,00%"),IF(SEGUIMIENTO!X220=0,0,TEXT(SEGUIMIENTO!X220,"##.###")))</f>
        <v/>
      </c>
      <c r="Z220" s="179" t="str">
        <f>IF(FORMULACIÓN!N220="X",VLOOKUP(A220,Lists!$C$100:$D$1099,2,FALSE),"")</f>
        <v/>
      </c>
      <c r="AA220" s="181">
        <f>IF(FORMULACIÓN!N220="X",IF(VALUE(VLOOKUP(A220,Lists!$C$100:$D$1099,2,FALSE))&gt;=SEGUIMIENTO!X220,1,0),2)</f>
        <v>2</v>
      </c>
      <c r="AB220" s="150">
        <f>IFERROR(VALUE(LEFT(#REF!,1)),0)</f>
        <v>0</v>
      </c>
      <c r="AC220" s="149"/>
      <c r="AD220" s="129"/>
      <c r="AE220" s="129"/>
      <c r="AF220" s="129"/>
      <c r="AG220"/>
      <c r="AH220" s="139"/>
      <c r="AI220" s="255" t="str">
        <f t="shared" si="45"/>
        <v/>
      </c>
      <c r="AJ220" s="139" t="str">
        <f t="shared" si="39"/>
        <v/>
      </c>
      <c r="AK220" s="139">
        <f t="shared" ca="1" si="46"/>
        <v>0</v>
      </c>
      <c r="AL220" s="139" t="str">
        <f t="shared" si="40"/>
        <v/>
      </c>
      <c r="AM220" s="139" t="str">
        <f t="shared" si="41"/>
        <v/>
      </c>
      <c r="AN220" s="20" t="str">
        <f t="shared" si="42"/>
        <v/>
      </c>
      <c r="AO220" s="20" t="str">
        <f t="shared" si="43"/>
        <v/>
      </c>
      <c r="AP220" s="20" t="str">
        <f t="shared" si="44"/>
        <v/>
      </c>
      <c r="AQ220" s="88" t="str">
        <f ca="1">IF(S220=Lists!$S$6,"CUMPLIMIENTO",IF($Q220=Lists!$R$3,TEXT(Y220,"00,00%")&amp;" / "&amp;TEXT(FORMULACIÓN!Y220,"00,00%"),IF(Y220=0,0,TEXT(Y220,"##.###")&amp;" / "&amp;TEXT(FORMULACIÓN!Y220,"##.###"))))</f>
        <v xml:space="preserve"> / </v>
      </c>
      <c r="AR220" s="133">
        <f ca="1">VALUE(IFERROR(IF(S220=Lists!$S$6,SEGUIMIENTO!Y220,IF((Y220/FORMULACIÓN!Y220)&lt;&gt;0,Y220/FORMULACIÓN!Y220,0)),0))</f>
        <v>0</v>
      </c>
      <c r="AS220" s="89" t="str">
        <f t="shared" ca="1" si="47"/>
        <v/>
      </c>
      <c r="AT220" s="89">
        <f t="shared" ca="1" si="48"/>
        <v>0</v>
      </c>
      <c r="AU220" s="89">
        <f t="shared" ca="1" si="49"/>
        <v>0</v>
      </c>
      <c r="AV220" s="20" t="str">
        <f t="shared" si="50"/>
        <v xml:space="preserve">LOGROS
LÍMITES
OBSERVACIÓN
ACCIONES DE FORTALECIMIENTO
</v>
      </c>
      <c r="AW220" s="139"/>
      <c r="CG220" s="140"/>
    </row>
    <row r="221" spans="1:85" s="135" customFormat="1" ht="15" hidden="1" customHeight="1">
      <c r="A221" s="20" t="str">
        <f>IF(FORMULACIÓN!A221="","",FORMULACIÓN!A221)</f>
        <v/>
      </c>
      <c r="B221" s="20" t="str">
        <f>IF(FORMULACIÓN!B221="","",FORMULACIÓN!B221)</f>
        <v/>
      </c>
      <c r="C221" s="20" t="str">
        <f>IF(FORMULACIÓN!C221="","",FORMULACIÓN!C221)</f>
        <v/>
      </c>
      <c r="D221" s="20" t="str">
        <f>IF(FORMULACIÓN!D221="","",FORMULACIÓN!D221)</f>
        <v/>
      </c>
      <c r="E221" s="20" t="str">
        <f>IF(FORMULACIÓN!E221="","",FORMULACIÓN!E221)</f>
        <v/>
      </c>
      <c r="F221" s="20" t="str">
        <f>IF(FORMULACIÓN!F221="","",FORMULACIÓN!F221)</f>
        <v/>
      </c>
      <c r="G221" s="20" t="str">
        <f>IF(FORMULACIÓN!G221="","",FORMULACIÓN!G221)</f>
        <v/>
      </c>
      <c r="H221" s="20" t="str">
        <f>IF(FORMULACIÓN!H221="","",FORMULACIÓN!H221)</f>
        <v/>
      </c>
      <c r="I221" s="88" t="str">
        <f>IF(FORMULACIÓN!I221="","",FORMULACIÓN!I221)</f>
        <v/>
      </c>
      <c r="J221" s="20" t="str">
        <f>IF(FORMULACIÓN!J221="","",FORMULACIÓN!J221)</f>
        <v/>
      </c>
      <c r="K221" s="88" t="str">
        <f>IF(FORMULACIÓN!K221="","",FORMULACIÓN!K221)</f>
        <v/>
      </c>
      <c r="L221" s="88" t="str">
        <f>IF(FORMULACIÓN!L221="","",FORMULACIÓN!L221)</f>
        <v/>
      </c>
      <c r="M221" s="210">
        <f>FORMULACIÓN!M221</f>
        <v>0</v>
      </c>
      <c r="N221" s="20" t="str">
        <f>IF(FORMULACIÓN!O221="","",FORMULACIÓN!O221)</f>
        <v/>
      </c>
      <c r="O221" s="20" t="str">
        <f>IF(FORMULACIÓN!P221="","",FORMULACIÓN!P221)</f>
        <v/>
      </c>
      <c r="P221" s="20" t="str">
        <f>IF(FORMULACIÓN!Q221="","",FORMULACIÓN!Q221)</f>
        <v/>
      </c>
      <c r="Q221" s="20" t="str">
        <f>IF(FORMULACIÓN!R221="","",FORMULACIÓN!R221)</f>
        <v/>
      </c>
      <c r="R221" s="20" t="str">
        <f>IF(FORMULACIÓN!S221="","",FORMULACIÓN!S221)</f>
        <v/>
      </c>
      <c r="S221" s="20" t="str">
        <f>IF(FORMULACIÓN!T221="","",FORMULACIÓN!T221)</f>
        <v/>
      </c>
      <c r="T221" s="179" t="str">
        <f ca="1">FORMULACIÓN!Y221</f>
        <v/>
      </c>
      <c r="U221" s="88" t="str">
        <f>IF(FORMULACIÓN!U221="","",FORMULACIÓN!U221)</f>
        <v/>
      </c>
      <c r="V221" s="126"/>
      <c r="W221" s="126"/>
      <c r="X221" s="21" t="str">
        <f ca="1">IFERROR(IF($S221=Lists!$S$2,SUM(SEGUIMIENTO!U221:W221),IF(SEGUIMIENTO!$S221=Lists!$S$3,SUM(SEGUIMIENTO!V221:W221),IF(SEGUIMIENTO!$S221=Lists!$S$4,AVERAGE(SEGUIMIENTO!V221:W221),IF(SEGUIMIENTO!$S221=Lists!$S$5,OFFSET(U221,0,COUNTA(V221:W221)),IF(SEGUIMIENTO!$S221=Lists!$S$6,COUNTIF(V221:W221,"&lt;"&amp;FORMULACIÓN!Y221)/COUNT(SEGUIMIENTO!V221:W221),""))))),"")</f>
        <v/>
      </c>
      <c r="Y221" s="176" t="str">
        <f ca="1">IF($Q221=Lists!$R$3,TEXT(SEGUIMIENTO!X221,"00,00%"),IF(SEGUIMIENTO!X221=0,0,TEXT(SEGUIMIENTO!X221,"##.###")))</f>
        <v/>
      </c>
      <c r="Z221" s="179" t="str">
        <f>IF(FORMULACIÓN!N221="X",VLOOKUP(A221,Lists!$C$100:$D$1099,2,FALSE),"")</f>
        <v/>
      </c>
      <c r="AA221" s="181">
        <f>IF(FORMULACIÓN!N221="X",IF(VALUE(VLOOKUP(A221,Lists!$C$100:$D$1099,2,FALSE))&gt;=SEGUIMIENTO!X221,1,0),2)</f>
        <v>2</v>
      </c>
      <c r="AB221" s="150">
        <f>IFERROR(VALUE(LEFT(#REF!,1)),0)</f>
        <v>0</v>
      </c>
      <c r="AC221" s="149"/>
      <c r="AD221" s="129"/>
      <c r="AE221" s="129"/>
      <c r="AF221" s="129"/>
      <c r="AG221"/>
      <c r="AH221" s="139"/>
      <c r="AI221" s="255" t="str">
        <f t="shared" si="45"/>
        <v/>
      </c>
      <c r="AJ221" s="139" t="str">
        <f t="shared" si="39"/>
        <v/>
      </c>
      <c r="AK221" s="139">
        <f t="shared" ca="1" si="46"/>
        <v>0</v>
      </c>
      <c r="AL221" s="139" t="str">
        <f t="shared" si="40"/>
        <v/>
      </c>
      <c r="AM221" s="139" t="str">
        <f t="shared" si="41"/>
        <v/>
      </c>
      <c r="AN221" s="20" t="str">
        <f t="shared" si="42"/>
        <v/>
      </c>
      <c r="AO221" s="20" t="str">
        <f t="shared" si="43"/>
        <v/>
      </c>
      <c r="AP221" s="20" t="str">
        <f t="shared" si="44"/>
        <v/>
      </c>
      <c r="AQ221" s="88" t="str">
        <f ca="1">IF(S221=Lists!$S$6,"CUMPLIMIENTO",IF($Q221=Lists!$R$3,TEXT(Y221,"00,00%")&amp;" / "&amp;TEXT(FORMULACIÓN!Y221,"00,00%"),IF(Y221=0,0,TEXT(Y221,"##.###")&amp;" / "&amp;TEXT(FORMULACIÓN!Y221,"##.###"))))</f>
        <v xml:space="preserve"> / </v>
      </c>
      <c r="AR221" s="133">
        <f ca="1">VALUE(IFERROR(IF(S221=Lists!$S$6,SEGUIMIENTO!Y221,IF((Y221/FORMULACIÓN!Y221)&lt;&gt;0,Y221/FORMULACIÓN!Y221,0)),0))</f>
        <v>0</v>
      </c>
      <c r="AS221" s="89" t="str">
        <f t="shared" ca="1" si="47"/>
        <v/>
      </c>
      <c r="AT221" s="89">
        <f t="shared" ca="1" si="48"/>
        <v>0</v>
      </c>
      <c r="AU221" s="89">
        <f t="shared" ca="1" si="49"/>
        <v>0</v>
      </c>
      <c r="AV221" s="20" t="str">
        <f t="shared" si="50"/>
        <v xml:space="preserve">LOGROS
LÍMITES
OBSERVACIÓN
ACCIONES DE FORTALECIMIENTO
</v>
      </c>
      <c r="AW221" s="139"/>
      <c r="CG221" s="140"/>
    </row>
    <row r="222" spans="1:85" s="135" customFormat="1" ht="15" hidden="1" customHeight="1">
      <c r="A222" s="20" t="str">
        <f>IF(FORMULACIÓN!A222="","",FORMULACIÓN!A222)</f>
        <v/>
      </c>
      <c r="B222" s="20" t="str">
        <f>IF(FORMULACIÓN!B222="","",FORMULACIÓN!B222)</f>
        <v/>
      </c>
      <c r="C222" s="20" t="str">
        <f>IF(FORMULACIÓN!C222="","",FORMULACIÓN!C222)</f>
        <v/>
      </c>
      <c r="D222" s="20" t="str">
        <f>IF(FORMULACIÓN!D222="","",FORMULACIÓN!D222)</f>
        <v/>
      </c>
      <c r="E222" s="20" t="str">
        <f>IF(FORMULACIÓN!E222="","",FORMULACIÓN!E222)</f>
        <v/>
      </c>
      <c r="F222" s="20" t="str">
        <f>IF(FORMULACIÓN!F222="","",FORMULACIÓN!F222)</f>
        <v/>
      </c>
      <c r="G222" s="20" t="str">
        <f>IF(FORMULACIÓN!G222="","",FORMULACIÓN!G222)</f>
        <v/>
      </c>
      <c r="H222" s="20" t="str">
        <f>IF(FORMULACIÓN!H222="","",FORMULACIÓN!H222)</f>
        <v/>
      </c>
      <c r="I222" s="88" t="str">
        <f>IF(FORMULACIÓN!I222="","",FORMULACIÓN!I222)</f>
        <v/>
      </c>
      <c r="J222" s="20" t="str">
        <f>IF(FORMULACIÓN!J222="","",FORMULACIÓN!J222)</f>
        <v/>
      </c>
      <c r="K222" s="88" t="str">
        <f>IF(FORMULACIÓN!K222="","",FORMULACIÓN!K222)</f>
        <v/>
      </c>
      <c r="L222" s="88" t="str">
        <f>IF(FORMULACIÓN!L222="","",FORMULACIÓN!L222)</f>
        <v/>
      </c>
      <c r="M222" s="210">
        <f>FORMULACIÓN!M222</f>
        <v>0</v>
      </c>
      <c r="N222" s="20" t="str">
        <f>IF(FORMULACIÓN!O222="","",FORMULACIÓN!O222)</f>
        <v/>
      </c>
      <c r="O222" s="20" t="str">
        <f>IF(FORMULACIÓN!P222="","",FORMULACIÓN!P222)</f>
        <v/>
      </c>
      <c r="P222" s="20" t="str">
        <f>IF(FORMULACIÓN!Q222="","",FORMULACIÓN!Q222)</f>
        <v/>
      </c>
      <c r="Q222" s="20" t="str">
        <f>IF(FORMULACIÓN!R222="","",FORMULACIÓN!R222)</f>
        <v/>
      </c>
      <c r="R222" s="20" t="str">
        <f>IF(FORMULACIÓN!S222="","",FORMULACIÓN!S222)</f>
        <v/>
      </c>
      <c r="S222" s="20" t="str">
        <f>IF(FORMULACIÓN!T222="","",FORMULACIÓN!T222)</f>
        <v/>
      </c>
      <c r="T222" s="179" t="str">
        <f ca="1">FORMULACIÓN!Y222</f>
        <v/>
      </c>
      <c r="U222" s="88" t="str">
        <f>IF(FORMULACIÓN!U222="","",FORMULACIÓN!U222)</f>
        <v/>
      </c>
      <c r="V222" s="126"/>
      <c r="W222" s="126"/>
      <c r="X222" s="21" t="str">
        <f ca="1">IFERROR(IF($S222=Lists!$S$2,SUM(SEGUIMIENTO!U222:W222),IF(SEGUIMIENTO!$S222=Lists!$S$3,SUM(SEGUIMIENTO!V222:W222),IF(SEGUIMIENTO!$S222=Lists!$S$4,AVERAGE(SEGUIMIENTO!V222:W222),IF(SEGUIMIENTO!$S222=Lists!$S$5,OFFSET(U222,0,COUNTA(V222:W222)),IF(SEGUIMIENTO!$S222=Lists!$S$6,COUNTIF(V222:W222,"&lt;"&amp;FORMULACIÓN!Y222)/COUNT(SEGUIMIENTO!V222:W222),""))))),"")</f>
        <v/>
      </c>
      <c r="Y222" s="176" t="str">
        <f ca="1">IF($Q222=Lists!$R$3,TEXT(SEGUIMIENTO!X222,"00,00%"),IF(SEGUIMIENTO!X222=0,0,TEXT(SEGUIMIENTO!X222,"##.###")))</f>
        <v/>
      </c>
      <c r="Z222" s="179" t="str">
        <f>IF(FORMULACIÓN!N222="X",VLOOKUP(A222,Lists!$C$100:$D$1099,2,FALSE),"")</f>
        <v/>
      </c>
      <c r="AA222" s="181">
        <f>IF(FORMULACIÓN!N222="X",IF(VALUE(VLOOKUP(A222,Lists!$C$100:$D$1099,2,FALSE))&gt;=SEGUIMIENTO!X222,1,0),2)</f>
        <v>2</v>
      </c>
      <c r="AB222" s="150">
        <f>IFERROR(VALUE(LEFT(#REF!,1)),0)</f>
        <v>0</v>
      </c>
      <c r="AC222" s="149"/>
      <c r="AD222" s="129"/>
      <c r="AE222" s="129"/>
      <c r="AF222" s="129"/>
      <c r="AG222"/>
      <c r="AH222" s="139"/>
      <c r="AI222" s="255" t="str">
        <f t="shared" si="45"/>
        <v/>
      </c>
      <c r="AJ222" s="139" t="str">
        <f t="shared" si="39"/>
        <v/>
      </c>
      <c r="AK222" s="139">
        <f t="shared" ca="1" si="46"/>
        <v>0</v>
      </c>
      <c r="AL222" s="139" t="str">
        <f t="shared" si="40"/>
        <v/>
      </c>
      <c r="AM222" s="139" t="str">
        <f t="shared" si="41"/>
        <v/>
      </c>
      <c r="AN222" s="20" t="str">
        <f t="shared" si="42"/>
        <v/>
      </c>
      <c r="AO222" s="20" t="str">
        <f t="shared" si="43"/>
        <v/>
      </c>
      <c r="AP222" s="20" t="str">
        <f t="shared" si="44"/>
        <v/>
      </c>
      <c r="AQ222" s="88" t="str">
        <f ca="1">IF(S222=Lists!$S$6,"CUMPLIMIENTO",IF($Q222=Lists!$R$3,TEXT(Y222,"00,00%")&amp;" / "&amp;TEXT(FORMULACIÓN!Y222,"00,00%"),IF(Y222=0,0,TEXT(Y222,"##.###")&amp;" / "&amp;TEXT(FORMULACIÓN!Y222,"##.###"))))</f>
        <v xml:space="preserve"> / </v>
      </c>
      <c r="AR222" s="133">
        <f ca="1">VALUE(IFERROR(IF(S222=Lists!$S$6,SEGUIMIENTO!Y222,IF((Y222/FORMULACIÓN!Y222)&lt;&gt;0,Y222/FORMULACIÓN!Y222,0)),0))</f>
        <v>0</v>
      </c>
      <c r="AS222" s="89" t="str">
        <f t="shared" ca="1" si="47"/>
        <v/>
      </c>
      <c r="AT222" s="89">
        <f t="shared" ca="1" si="48"/>
        <v>0</v>
      </c>
      <c r="AU222" s="89">
        <f t="shared" ca="1" si="49"/>
        <v>0</v>
      </c>
      <c r="AV222" s="20" t="str">
        <f t="shared" si="50"/>
        <v xml:space="preserve">LOGROS
LÍMITES
OBSERVACIÓN
ACCIONES DE FORTALECIMIENTO
</v>
      </c>
      <c r="AW222" s="139"/>
      <c r="CG222" s="140"/>
    </row>
    <row r="223" spans="1:85" s="135" customFormat="1" ht="15" hidden="1" customHeight="1">
      <c r="A223" s="20" t="str">
        <f>IF(FORMULACIÓN!A223="","",FORMULACIÓN!A223)</f>
        <v/>
      </c>
      <c r="B223" s="20" t="str">
        <f>IF(FORMULACIÓN!B223="","",FORMULACIÓN!B223)</f>
        <v/>
      </c>
      <c r="C223" s="20" t="str">
        <f>IF(FORMULACIÓN!C223="","",FORMULACIÓN!C223)</f>
        <v/>
      </c>
      <c r="D223" s="20" t="str">
        <f>IF(FORMULACIÓN!D223="","",FORMULACIÓN!D223)</f>
        <v/>
      </c>
      <c r="E223" s="20" t="str">
        <f>IF(FORMULACIÓN!E223="","",FORMULACIÓN!E223)</f>
        <v/>
      </c>
      <c r="F223" s="20" t="str">
        <f>IF(FORMULACIÓN!F223="","",FORMULACIÓN!F223)</f>
        <v/>
      </c>
      <c r="G223" s="20" t="str">
        <f>IF(FORMULACIÓN!G223="","",FORMULACIÓN!G223)</f>
        <v/>
      </c>
      <c r="H223" s="20" t="str">
        <f>IF(FORMULACIÓN!H223="","",FORMULACIÓN!H223)</f>
        <v/>
      </c>
      <c r="I223" s="88" t="str">
        <f>IF(FORMULACIÓN!I223="","",FORMULACIÓN!I223)</f>
        <v/>
      </c>
      <c r="J223" s="20" t="str">
        <f>IF(FORMULACIÓN!J223="","",FORMULACIÓN!J223)</f>
        <v/>
      </c>
      <c r="K223" s="88" t="str">
        <f>IF(FORMULACIÓN!K223="","",FORMULACIÓN!K223)</f>
        <v/>
      </c>
      <c r="L223" s="88" t="str">
        <f>IF(FORMULACIÓN!L223="","",FORMULACIÓN!L223)</f>
        <v/>
      </c>
      <c r="M223" s="210">
        <f>FORMULACIÓN!M223</f>
        <v>0</v>
      </c>
      <c r="N223" s="20" t="str">
        <f>IF(FORMULACIÓN!O223="","",FORMULACIÓN!O223)</f>
        <v/>
      </c>
      <c r="O223" s="20" t="str">
        <f>IF(FORMULACIÓN!P223="","",FORMULACIÓN!P223)</f>
        <v/>
      </c>
      <c r="P223" s="20" t="str">
        <f>IF(FORMULACIÓN!Q223="","",FORMULACIÓN!Q223)</f>
        <v/>
      </c>
      <c r="Q223" s="20" t="str">
        <f>IF(FORMULACIÓN!R223="","",FORMULACIÓN!R223)</f>
        <v/>
      </c>
      <c r="R223" s="20" t="str">
        <f>IF(FORMULACIÓN!S223="","",FORMULACIÓN!S223)</f>
        <v/>
      </c>
      <c r="S223" s="20" t="str">
        <f>IF(FORMULACIÓN!T223="","",FORMULACIÓN!T223)</f>
        <v/>
      </c>
      <c r="T223" s="179" t="str">
        <f ca="1">FORMULACIÓN!Y223</f>
        <v/>
      </c>
      <c r="U223" s="88" t="str">
        <f>IF(FORMULACIÓN!U223="","",FORMULACIÓN!U223)</f>
        <v/>
      </c>
      <c r="V223" s="126"/>
      <c r="W223" s="126"/>
      <c r="X223" s="21" t="str">
        <f ca="1">IFERROR(IF($S223=Lists!$S$2,SUM(SEGUIMIENTO!U223:W223),IF(SEGUIMIENTO!$S223=Lists!$S$3,SUM(SEGUIMIENTO!V223:W223),IF(SEGUIMIENTO!$S223=Lists!$S$4,AVERAGE(SEGUIMIENTO!V223:W223),IF(SEGUIMIENTO!$S223=Lists!$S$5,OFFSET(U223,0,COUNTA(V223:W223)),IF(SEGUIMIENTO!$S223=Lists!$S$6,COUNTIF(V223:W223,"&lt;"&amp;FORMULACIÓN!Y223)/COUNT(SEGUIMIENTO!V223:W223),""))))),"")</f>
        <v/>
      </c>
      <c r="Y223" s="176" t="str">
        <f ca="1">IF($Q223=Lists!$R$3,TEXT(SEGUIMIENTO!X223,"00,00%"),IF(SEGUIMIENTO!X223=0,0,TEXT(SEGUIMIENTO!X223,"##.###")))</f>
        <v/>
      </c>
      <c r="Z223" s="179" t="str">
        <f>IF(FORMULACIÓN!N223="X",VLOOKUP(A223,Lists!$C$100:$D$1099,2,FALSE),"")</f>
        <v/>
      </c>
      <c r="AA223" s="181">
        <f>IF(FORMULACIÓN!N223="X",IF(VALUE(VLOOKUP(A223,Lists!$C$100:$D$1099,2,FALSE))&gt;=SEGUIMIENTO!X223,1,0),2)</f>
        <v>2</v>
      </c>
      <c r="AB223" s="150">
        <f>IFERROR(VALUE(LEFT(#REF!,1)),0)</f>
        <v>0</v>
      </c>
      <c r="AC223" s="149"/>
      <c r="AD223" s="129"/>
      <c r="AE223" s="129"/>
      <c r="AF223" s="129"/>
      <c r="AG223"/>
      <c r="AH223" s="139"/>
      <c r="AI223" s="255" t="str">
        <f t="shared" si="45"/>
        <v/>
      </c>
      <c r="AJ223" s="139" t="str">
        <f t="shared" si="39"/>
        <v/>
      </c>
      <c r="AK223" s="139">
        <f t="shared" ca="1" si="46"/>
        <v>0</v>
      </c>
      <c r="AL223" s="139" t="str">
        <f t="shared" si="40"/>
        <v/>
      </c>
      <c r="AM223" s="139" t="str">
        <f t="shared" si="41"/>
        <v/>
      </c>
      <c r="AN223" s="20" t="str">
        <f t="shared" si="42"/>
        <v/>
      </c>
      <c r="AO223" s="20" t="str">
        <f t="shared" si="43"/>
        <v/>
      </c>
      <c r="AP223" s="20" t="str">
        <f t="shared" si="44"/>
        <v/>
      </c>
      <c r="AQ223" s="88" t="str">
        <f ca="1">IF(S223=Lists!$S$6,"CUMPLIMIENTO",IF($Q223=Lists!$R$3,TEXT(Y223,"00,00%")&amp;" / "&amp;TEXT(FORMULACIÓN!Y223,"00,00%"),IF(Y223=0,0,TEXT(Y223,"##.###")&amp;" / "&amp;TEXT(FORMULACIÓN!Y223,"##.###"))))</f>
        <v xml:space="preserve"> / </v>
      </c>
      <c r="AR223" s="133">
        <f ca="1">VALUE(IFERROR(IF(S223=Lists!$S$6,SEGUIMIENTO!Y223,IF((Y223/FORMULACIÓN!Y223)&lt;&gt;0,Y223/FORMULACIÓN!Y223,0)),0))</f>
        <v>0</v>
      </c>
      <c r="AS223" s="89" t="str">
        <f t="shared" ca="1" si="47"/>
        <v/>
      </c>
      <c r="AT223" s="89">
        <f t="shared" ca="1" si="48"/>
        <v>0</v>
      </c>
      <c r="AU223" s="89">
        <f t="shared" ca="1" si="49"/>
        <v>0</v>
      </c>
      <c r="AV223" s="20" t="str">
        <f t="shared" si="50"/>
        <v xml:space="preserve">LOGROS
LÍMITES
OBSERVACIÓN
ACCIONES DE FORTALECIMIENTO
</v>
      </c>
      <c r="AW223" s="139"/>
      <c r="CG223" s="140"/>
    </row>
    <row r="224" spans="1:85" s="135" customFormat="1" ht="15" hidden="1" customHeight="1">
      <c r="A224" s="20" t="str">
        <f>IF(FORMULACIÓN!A224="","",FORMULACIÓN!A224)</f>
        <v/>
      </c>
      <c r="B224" s="20" t="str">
        <f>IF(FORMULACIÓN!B224="","",FORMULACIÓN!B224)</f>
        <v/>
      </c>
      <c r="C224" s="20" t="str">
        <f>IF(FORMULACIÓN!C224="","",FORMULACIÓN!C224)</f>
        <v/>
      </c>
      <c r="D224" s="20" t="str">
        <f>IF(FORMULACIÓN!D224="","",FORMULACIÓN!D224)</f>
        <v/>
      </c>
      <c r="E224" s="20" t="str">
        <f>IF(FORMULACIÓN!E224="","",FORMULACIÓN!E224)</f>
        <v/>
      </c>
      <c r="F224" s="20" t="str">
        <f>IF(FORMULACIÓN!F224="","",FORMULACIÓN!F224)</f>
        <v/>
      </c>
      <c r="G224" s="20" t="str">
        <f>IF(FORMULACIÓN!G224="","",FORMULACIÓN!G224)</f>
        <v/>
      </c>
      <c r="H224" s="20" t="str">
        <f>IF(FORMULACIÓN!H224="","",FORMULACIÓN!H224)</f>
        <v/>
      </c>
      <c r="I224" s="88" t="str">
        <f>IF(FORMULACIÓN!I224="","",FORMULACIÓN!I224)</f>
        <v/>
      </c>
      <c r="J224" s="20" t="str">
        <f>IF(FORMULACIÓN!J224="","",FORMULACIÓN!J224)</f>
        <v/>
      </c>
      <c r="K224" s="88" t="str">
        <f>IF(FORMULACIÓN!K224="","",FORMULACIÓN!K224)</f>
        <v/>
      </c>
      <c r="L224" s="88" t="str">
        <f>IF(FORMULACIÓN!L224="","",FORMULACIÓN!L224)</f>
        <v/>
      </c>
      <c r="M224" s="210">
        <f>FORMULACIÓN!M224</f>
        <v>0</v>
      </c>
      <c r="N224" s="20" t="str">
        <f>IF(FORMULACIÓN!O224="","",FORMULACIÓN!O224)</f>
        <v/>
      </c>
      <c r="O224" s="20" t="str">
        <f>IF(FORMULACIÓN!P224="","",FORMULACIÓN!P224)</f>
        <v/>
      </c>
      <c r="P224" s="20" t="str">
        <f>IF(FORMULACIÓN!Q224="","",FORMULACIÓN!Q224)</f>
        <v/>
      </c>
      <c r="Q224" s="20" t="str">
        <f>IF(FORMULACIÓN!R224="","",FORMULACIÓN!R224)</f>
        <v/>
      </c>
      <c r="R224" s="20" t="str">
        <f>IF(FORMULACIÓN!S224="","",FORMULACIÓN!S224)</f>
        <v/>
      </c>
      <c r="S224" s="20" t="str">
        <f>IF(FORMULACIÓN!T224="","",FORMULACIÓN!T224)</f>
        <v/>
      </c>
      <c r="T224" s="179" t="str">
        <f ca="1">FORMULACIÓN!Y224</f>
        <v/>
      </c>
      <c r="U224" s="88" t="str">
        <f>IF(FORMULACIÓN!U224="","",FORMULACIÓN!U224)</f>
        <v/>
      </c>
      <c r="V224" s="274"/>
      <c r="W224" s="248"/>
      <c r="X224" s="21" t="str">
        <f ca="1">IFERROR(IF($S224=Lists!$S$2,SUM(SEGUIMIENTO!U224:W224),IF(SEGUIMIENTO!$S224=Lists!$S$3,SUM(SEGUIMIENTO!V224:W224),IF(SEGUIMIENTO!$S224=Lists!$S$4,AVERAGE(SEGUIMIENTO!V224:W224),IF(SEGUIMIENTO!$S224=Lists!$S$5,OFFSET(U224,0,COUNTA(V224:W224)),IF(SEGUIMIENTO!$S224=Lists!$S$6,COUNTIF(V224:W224,"&lt;"&amp;FORMULACIÓN!Y224)/COUNT(SEGUIMIENTO!V224:W224),""))))),"")</f>
        <v/>
      </c>
      <c r="Y224" s="176" t="str">
        <f ca="1">IF($Q224=Lists!$R$3,TEXT(SEGUIMIENTO!X224,"00,00%"),IF(SEGUIMIENTO!X224=0,0,TEXT(SEGUIMIENTO!X224,"##.###")))</f>
        <v/>
      </c>
      <c r="Z224" s="179" t="str">
        <f>IF(FORMULACIÓN!N224="X",VLOOKUP(A224,Lists!$C$100:$D$1099,2,FALSE),"")</f>
        <v/>
      </c>
      <c r="AA224" s="181">
        <f>IF(FORMULACIÓN!N224="X",IF(VALUE(VLOOKUP(A224,Lists!$C$100:$D$1099,2,FALSE))&gt;=SEGUIMIENTO!X224,1,0),2)</f>
        <v>2</v>
      </c>
      <c r="AB224" s="150">
        <f>IFERROR(VALUE(LEFT(#REF!,1)),0)</f>
        <v>0</v>
      </c>
      <c r="AC224" s="149"/>
      <c r="AD224" s="129"/>
      <c r="AE224" s="129"/>
      <c r="AF224" s="129"/>
      <c r="AG224"/>
      <c r="AH224" s="139"/>
      <c r="AI224" s="255" t="str">
        <f t="shared" si="45"/>
        <v/>
      </c>
      <c r="AJ224" s="139" t="str">
        <f t="shared" si="39"/>
        <v/>
      </c>
      <c r="AK224" s="139">
        <f t="shared" ca="1" si="46"/>
        <v>0</v>
      </c>
      <c r="AL224" s="139" t="str">
        <f t="shared" si="40"/>
        <v/>
      </c>
      <c r="AM224" s="139" t="str">
        <f t="shared" si="41"/>
        <v/>
      </c>
      <c r="AN224" s="20" t="str">
        <f t="shared" si="42"/>
        <v/>
      </c>
      <c r="AO224" s="20" t="str">
        <f t="shared" si="43"/>
        <v/>
      </c>
      <c r="AP224" s="20" t="str">
        <f t="shared" si="44"/>
        <v/>
      </c>
      <c r="AQ224" s="88" t="str">
        <f ca="1">IF(S224=Lists!$S$6,"CUMPLIMIENTO",IF($Q224=Lists!$R$3,TEXT(Y224,"00,00%")&amp;" / "&amp;TEXT(FORMULACIÓN!Y224,"00,00%"),IF(Y224=0,0,TEXT(Y224,"##.###")&amp;" / "&amp;TEXT(FORMULACIÓN!Y224,"##.###"))))</f>
        <v xml:space="preserve"> / </v>
      </c>
      <c r="AR224" s="133">
        <f ca="1">VALUE(IFERROR(IF(S224=Lists!$S$6,SEGUIMIENTO!Y224,IF((Y224/FORMULACIÓN!Y224)&lt;&gt;0,Y224/FORMULACIÓN!Y224,0)),0))</f>
        <v>0</v>
      </c>
      <c r="AS224" s="89" t="str">
        <f t="shared" ca="1" si="47"/>
        <v/>
      </c>
      <c r="AT224" s="89">
        <f t="shared" ca="1" si="48"/>
        <v>0</v>
      </c>
      <c r="AU224" s="89">
        <f t="shared" ca="1" si="49"/>
        <v>0</v>
      </c>
      <c r="AV224" s="20" t="str">
        <f t="shared" si="50"/>
        <v xml:space="preserve">LOGROS
LÍMITES
OBSERVACIÓN
ACCIONES DE FORTALECIMIENTO
</v>
      </c>
      <c r="AW224" s="139"/>
      <c r="CG224" s="140"/>
    </row>
    <row r="225" spans="1:85" s="135" customFormat="1" ht="15" hidden="1" customHeight="1">
      <c r="A225" s="20" t="str">
        <f>IF(FORMULACIÓN!A225="","",FORMULACIÓN!A225)</f>
        <v/>
      </c>
      <c r="B225" s="20" t="str">
        <f>IF(FORMULACIÓN!B225="","",FORMULACIÓN!B225)</f>
        <v/>
      </c>
      <c r="C225" s="20" t="str">
        <f>IF(FORMULACIÓN!C225="","",FORMULACIÓN!C225)</f>
        <v/>
      </c>
      <c r="D225" s="20" t="str">
        <f>IF(FORMULACIÓN!D225="","",FORMULACIÓN!D225)</f>
        <v/>
      </c>
      <c r="E225" s="20" t="str">
        <f>IF(FORMULACIÓN!E225="","",FORMULACIÓN!E225)</f>
        <v/>
      </c>
      <c r="F225" s="20" t="str">
        <f>IF(FORMULACIÓN!F225="","",FORMULACIÓN!F225)</f>
        <v/>
      </c>
      <c r="G225" s="20" t="str">
        <f>IF(FORMULACIÓN!G225="","",FORMULACIÓN!G225)</f>
        <v/>
      </c>
      <c r="H225" s="20" t="str">
        <f>IF(FORMULACIÓN!H225="","",FORMULACIÓN!H225)</f>
        <v/>
      </c>
      <c r="I225" s="88" t="str">
        <f>IF(FORMULACIÓN!I225="","",FORMULACIÓN!I225)</f>
        <v/>
      </c>
      <c r="J225" s="20" t="str">
        <f>IF(FORMULACIÓN!J225="","",FORMULACIÓN!J225)</f>
        <v/>
      </c>
      <c r="K225" s="88" t="str">
        <f>IF(FORMULACIÓN!K225="","",FORMULACIÓN!K225)</f>
        <v/>
      </c>
      <c r="L225" s="88" t="str">
        <f>IF(FORMULACIÓN!L225="","",FORMULACIÓN!L225)</f>
        <v/>
      </c>
      <c r="M225" s="210">
        <f>FORMULACIÓN!M225</f>
        <v>0</v>
      </c>
      <c r="N225" s="20" t="str">
        <f>IF(FORMULACIÓN!O225="","",FORMULACIÓN!O225)</f>
        <v/>
      </c>
      <c r="O225" s="20" t="str">
        <f>IF(FORMULACIÓN!P225="","",FORMULACIÓN!P225)</f>
        <v/>
      </c>
      <c r="P225" s="20" t="str">
        <f>IF(FORMULACIÓN!Q225="","",FORMULACIÓN!Q225)</f>
        <v/>
      </c>
      <c r="Q225" s="20" t="str">
        <f>IF(FORMULACIÓN!R225="","",FORMULACIÓN!R225)</f>
        <v/>
      </c>
      <c r="R225" s="20" t="str">
        <f>IF(FORMULACIÓN!S225="","",FORMULACIÓN!S225)</f>
        <v/>
      </c>
      <c r="S225" s="20" t="str">
        <f>IF(FORMULACIÓN!T225="","",FORMULACIÓN!T225)</f>
        <v/>
      </c>
      <c r="T225" s="179" t="str">
        <f ca="1">FORMULACIÓN!Y225</f>
        <v/>
      </c>
      <c r="U225" s="88" t="str">
        <f>IF(FORMULACIÓN!U225="","",FORMULACIÓN!U225)</f>
        <v/>
      </c>
      <c r="V225" s="247"/>
      <c r="W225" s="248"/>
      <c r="X225" s="21" t="str">
        <f ca="1">IFERROR(IF($S225=Lists!$S$2,SUM(SEGUIMIENTO!U225:W225),IF(SEGUIMIENTO!$S225=Lists!$S$3,SUM(SEGUIMIENTO!V225:W225),IF(SEGUIMIENTO!$S225=Lists!$S$4,AVERAGE(SEGUIMIENTO!V225:W225),IF(SEGUIMIENTO!$S225=Lists!$S$5,OFFSET(U225,0,COUNTA(V225:W225)),IF(SEGUIMIENTO!$S225=Lists!$S$6,COUNTIF(V225:W225,"&lt;"&amp;FORMULACIÓN!Y225)/COUNT(SEGUIMIENTO!V225:W225),""))))),"")</f>
        <v/>
      </c>
      <c r="Y225" s="176" t="str">
        <f ca="1">IF($Q225=Lists!$R$3,TEXT(SEGUIMIENTO!X225,"00,00%"),IF(SEGUIMIENTO!X225=0,0,TEXT(SEGUIMIENTO!X225,"##.###")))</f>
        <v/>
      </c>
      <c r="Z225" s="179" t="str">
        <f>IF(FORMULACIÓN!N225="X",VLOOKUP(A225,Lists!$C$100:$D$1099,2,FALSE),"")</f>
        <v/>
      </c>
      <c r="AA225" s="181">
        <f>IF(FORMULACIÓN!N225="X",IF(VALUE(VLOOKUP(A225,Lists!$C$100:$D$1099,2,FALSE))&gt;=SEGUIMIENTO!X225,1,0),2)</f>
        <v>2</v>
      </c>
      <c r="AB225" s="150">
        <f>IFERROR(VALUE(LEFT(#REF!,1)),0)</f>
        <v>0</v>
      </c>
      <c r="AC225" s="149"/>
      <c r="AD225" s="129"/>
      <c r="AE225" s="129"/>
      <c r="AF225" s="129"/>
      <c r="AG225"/>
      <c r="AH225" s="139"/>
      <c r="AI225" s="255" t="str">
        <f t="shared" si="45"/>
        <v/>
      </c>
      <c r="AJ225" s="139" t="str">
        <f t="shared" si="39"/>
        <v/>
      </c>
      <c r="AK225" s="139">
        <f t="shared" ca="1" si="46"/>
        <v>0</v>
      </c>
      <c r="AL225" s="139" t="str">
        <f t="shared" si="40"/>
        <v/>
      </c>
      <c r="AM225" s="139" t="str">
        <f t="shared" si="41"/>
        <v/>
      </c>
      <c r="AN225" s="20" t="str">
        <f t="shared" si="42"/>
        <v/>
      </c>
      <c r="AO225" s="20" t="str">
        <f t="shared" si="43"/>
        <v/>
      </c>
      <c r="AP225" s="20" t="str">
        <f t="shared" si="44"/>
        <v/>
      </c>
      <c r="AQ225" s="88" t="str">
        <f ca="1">IF(S225=Lists!$S$6,"CUMPLIMIENTO",IF($Q225=Lists!$R$3,TEXT(Y225,"00,00%")&amp;" / "&amp;TEXT(FORMULACIÓN!Y225,"00,00%"),IF(Y225=0,0,TEXT(Y225,"##.###")&amp;" / "&amp;TEXT(FORMULACIÓN!Y225,"##.###"))))</f>
        <v xml:space="preserve"> / </v>
      </c>
      <c r="AR225" s="133">
        <f ca="1">VALUE(IFERROR(IF(S225=Lists!$S$6,SEGUIMIENTO!Y225,IF((Y225/FORMULACIÓN!Y225)&lt;&gt;0,Y225/FORMULACIÓN!Y225,0)),0))</f>
        <v>0</v>
      </c>
      <c r="AS225" s="89" t="str">
        <f t="shared" ca="1" si="47"/>
        <v/>
      </c>
      <c r="AT225" s="89">
        <f t="shared" ca="1" si="48"/>
        <v>0</v>
      </c>
      <c r="AU225" s="89">
        <f t="shared" ca="1" si="49"/>
        <v>0</v>
      </c>
      <c r="AV225" s="20" t="str">
        <f t="shared" si="50"/>
        <v xml:space="preserve">LOGROS
LÍMITES
OBSERVACIÓN
ACCIONES DE FORTALECIMIENTO
</v>
      </c>
      <c r="AW225" s="139"/>
      <c r="CG225" s="140"/>
    </row>
    <row r="226" spans="1:85" s="135" customFormat="1" ht="15" hidden="1" customHeight="1">
      <c r="A226" s="20" t="str">
        <f>IF(FORMULACIÓN!A226="","",FORMULACIÓN!A226)</f>
        <v/>
      </c>
      <c r="B226" s="20" t="str">
        <f>IF(FORMULACIÓN!B226="","",FORMULACIÓN!B226)</f>
        <v/>
      </c>
      <c r="C226" s="20" t="str">
        <f>IF(FORMULACIÓN!C226="","",FORMULACIÓN!C226)</f>
        <v/>
      </c>
      <c r="D226" s="20" t="str">
        <f>IF(FORMULACIÓN!D226="","",FORMULACIÓN!D226)</f>
        <v/>
      </c>
      <c r="E226" s="20" t="str">
        <f>IF(FORMULACIÓN!E226="","",FORMULACIÓN!E226)</f>
        <v/>
      </c>
      <c r="F226" s="20" t="str">
        <f>IF(FORMULACIÓN!F226="","",FORMULACIÓN!F226)</f>
        <v/>
      </c>
      <c r="G226" s="20" t="str">
        <f>IF(FORMULACIÓN!G226="","",FORMULACIÓN!G226)</f>
        <v/>
      </c>
      <c r="H226" s="20" t="str">
        <f>IF(FORMULACIÓN!H226="","",FORMULACIÓN!H226)</f>
        <v/>
      </c>
      <c r="I226" s="88" t="str">
        <f>IF(FORMULACIÓN!I226="","",FORMULACIÓN!I226)</f>
        <v/>
      </c>
      <c r="J226" s="20" t="str">
        <f>IF(FORMULACIÓN!J226="","",FORMULACIÓN!J226)</f>
        <v/>
      </c>
      <c r="K226" s="88" t="str">
        <f>IF(FORMULACIÓN!K226="","",FORMULACIÓN!K226)</f>
        <v/>
      </c>
      <c r="L226" s="88" t="str">
        <f>IF(FORMULACIÓN!L226="","",FORMULACIÓN!L226)</f>
        <v/>
      </c>
      <c r="M226" s="210">
        <f>FORMULACIÓN!M226</f>
        <v>0</v>
      </c>
      <c r="N226" s="20" t="str">
        <f>IF(FORMULACIÓN!O226="","",FORMULACIÓN!O226)</f>
        <v/>
      </c>
      <c r="O226" s="20" t="str">
        <f>IF(FORMULACIÓN!P226="","",FORMULACIÓN!P226)</f>
        <v/>
      </c>
      <c r="P226" s="20" t="str">
        <f>IF(FORMULACIÓN!Q226="","",FORMULACIÓN!Q226)</f>
        <v/>
      </c>
      <c r="Q226" s="20" t="str">
        <f>IF(FORMULACIÓN!R226="","",FORMULACIÓN!R226)</f>
        <v/>
      </c>
      <c r="R226" s="20" t="str">
        <f>IF(FORMULACIÓN!S226="","",FORMULACIÓN!S226)</f>
        <v/>
      </c>
      <c r="S226" s="20" t="str">
        <f>IF(FORMULACIÓN!T226="","",FORMULACIÓN!T226)</f>
        <v/>
      </c>
      <c r="T226" s="179" t="str">
        <f ca="1">FORMULACIÓN!Y226</f>
        <v/>
      </c>
      <c r="U226" s="88" t="str">
        <f>IF(FORMULACIÓN!U226="","",FORMULACIÓN!U226)</f>
        <v/>
      </c>
      <c r="V226" s="126"/>
      <c r="W226" s="126"/>
      <c r="X226" s="21" t="str">
        <f ca="1">IFERROR(IF($S226=Lists!$S$2,SUM(SEGUIMIENTO!U226:W226),IF(SEGUIMIENTO!$S226=Lists!$S$3,SUM(SEGUIMIENTO!V226:W226),IF(SEGUIMIENTO!$S226=Lists!$S$4,AVERAGE(SEGUIMIENTO!V226:W226),IF(SEGUIMIENTO!$S226=Lists!$S$5,OFFSET(U226,0,COUNTA(V226:W226)),IF(SEGUIMIENTO!$S226=Lists!$S$6,COUNTIF(V226:W226,"&lt;"&amp;FORMULACIÓN!Y226)/COUNT(SEGUIMIENTO!V226:W226),""))))),"")</f>
        <v/>
      </c>
      <c r="Y226" s="176" t="str">
        <f ca="1">IF($Q226=Lists!$R$3,TEXT(SEGUIMIENTO!X226,"00,00%"),IF(SEGUIMIENTO!X226=0,0,TEXT(SEGUIMIENTO!X226,"##.###")))</f>
        <v/>
      </c>
      <c r="Z226" s="179" t="str">
        <f>IF(FORMULACIÓN!N226="X",VLOOKUP(A226,Lists!$C$100:$D$1099,2,FALSE),"")</f>
        <v/>
      </c>
      <c r="AA226" s="181">
        <f>IF(FORMULACIÓN!N226="X",IF(VALUE(VLOOKUP(A226,Lists!$C$100:$D$1099,2,FALSE))&gt;=SEGUIMIENTO!X226,1,0),2)</f>
        <v>2</v>
      </c>
      <c r="AB226" s="150">
        <f>IFERROR(VALUE(LEFT(#REF!,1)),0)</f>
        <v>0</v>
      </c>
      <c r="AC226" s="149"/>
      <c r="AD226" s="129"/>
      <c r="AE226" s="129"/>
      <c r="AF226" s="129"/>
      <c r="AG226"/>
      <c r="AH226" s="139"/>
      <c r="AI226" s="255" t="str">
        <f t="shared" si="45"/>
        <v/>
      </c>
      <c r="AJ226" s="139" t="str">
        <f t="shared" si="39"/>
        <v/>
      </c>
      <c r="AK226" s="139">
        <f t="shared" ca="1" si="46"/>
        <v>0</v>
      </c>
      <c r="AL226" s="139" t="str">
        <f t="shared" si="40"/>
        <v/>
      </c>
      <c r="AM226" s="139" t="str">
        <f t="shared" si="41"/>
        <v/>
      </c>
      <c r="AN226" s="20" t="str">
        <f t="shared" si="42"/>
        <v/>
      </c>
      <c r="AO226" s="20" t="str">
        <f t="shared" si="43"/>
        <v/>
      </c>
      <c r="AP226" s="20" t="str">
        <f t="shared" si="44"/>
        <v/>
      </c>
      <c r="AQ226" s="88" t="str">
        <f ca="1">IF(S226=Lists!$S$6,"CUMPLIMIENTO",IF($Q226=Lists!$R$3,TEXT(Y226,"00,00%")&amp;" / "&amp;TEXT(FORMULACIÓN!Y226,"00,00%"),IF(Y226=0,0,TEXT(Y226,"##.###")&amp;" / "&amp;TEXT(FORMULACIÓN!Y226,"##.###"))))</f>
        <v xml:space="preserve"> / </v>
      </c>
      <c r="AR226" s="133">
        <f ca="1">VALUE(IFERROR(IF(S226=Lists!$S$6,SEGUIMIENTO!Y226,IF((Y226/FORMULACIÓN!Y226)&lt;&gt;0,Y226/FORMULACIÓN!Y226,0)),0))</f>
        <v>0</v>
      </c>
      <c r="AS226" s="89" t="str">
        <f t="shared" ca="1" si="47"/>
        <v/>
      </c>
      <c r="AT226" s="89">
        <f t="shared" ca="1" si="48"/>
        <v>0</v>
      </c>
      <c r="AU226" s="89">
        <f t="shared" ca="1" si="49"/>
        <v>0</v>
      </c>
      <c r="AV226" s="20" t="str">
        <f t="shared" si="50"/>
        <v xml:space="preserve">LOGROS
LÍMITES
OBSERVACIÓN
ACCIONES DE FORTALECIMIENTO
</v>
      </c>
      <c r="AW226" s="139"/>
      <c r="CG226" s="140"/>
    </row>
    <row r="227" spans="1:85" s="135" customFormat="1" ht="15" hidden="1" customHeight="1">
      <c r="A227" s="20" t="str">
        <f>IF(FORMULACIÓN!A227="","",FORMULACIÓN!A227)</f>
        <v/>
      </c>
      <c r="B227" s="20" t="str">
        <f>IF(FORMULACIÓN!B227="","",FORMULACIÓN!B227)</f>
        <v/>
      </c>
      <c r="C227" s="20" t="str">
        <f>IF(FORMULACIÓN!C227="","",FORMULACIÓN!C227)</f>
        <v/>
      </c>
      <c r="D227" s="20" t="str">
        <f>IF(FORMULACIÓN!D227="","",FORMULACIÓN!D227)</f>
        <v/>
      </c>
      <c r="E227" s="20" t="str">
        <f>IF(FORMULACIÓN!E227="","",FORMULACIÓN!E227)</f>
        <v/>
      </c>
      <c r="F227" s="20" t="str">
        <f>IF(FORMULACIÓN!F227="","",FORMULACIÓN!F227)</f>
        <v/>
      </c>
      <c r="G227" s="20" t="str">
        <f>IF(FORMULACIÓN!G227="","",FORMULACIÓN!G227)</f>
        <v/>
      </c>
      <c r="H227" s="20" t="str">
        <f>IF(FORMULACIÓN!H227="","",FORMULACIÓN!H227)</f>
        <v/>
      </c>
      <c r="I227" s="88" t="str">
        <f>IF(FORMULACIÓN!I227="","",FORMULACIÓN!I227)</f>
        <v/>
      </c>
      <c r="J227" s="20" t="str">
        <f>IF(FORMULACIÓN!J227="","",FORMULACIÓN!J227)</f>
        <v/>
      </c>
      <c r="K227" s="88" t="str">
        <f>IF(FORMULACIÓN!K227="","",FORMULACIÓN!K227)</f>
        <v/>
      </c>
      <c r="L227" s="88" t="str">
        <f>IF(FORMULACIÓN!L227="","",FORMULACIÓN!L227)</f>
        <v/>
      </c>
      <c r="M227" s="210">
        <f>FORMULACIÓN!M227</f>
        <v>0</v>
      </c>
      <c r="N227" s="20" t="str">
        <f>IF(FORMULACIÓN!O227="","",FORMULACIÓN!O227)</f>
        <v/>
      </c>
      <c r="O227" s="20" t="str">
        <f>IF(FORMULACIÓN!P227="","",FORMULACIÓN!P227)</f>
        <v/>
      </c>
      <c r="P227" s="20" t="str">
        <f>IF(FORMULACIÓN!Q227="","",FORMULACIÓN!Q227)</f>
        <v/>
      </c>
      <c r="Q227" s="20" t="str">
        <f>IF(FORMULACIÓN!R227="","",FORMULACIÓN!R227)</f>
        <v/>
      </c>
      <c r="R227" s="20" t="str">
        <f>IF(FORMULACIÓN!S227="","",FORMULACIÓN!S227)</f>
        <v/>
      </c>
      <c r="S227" s="20" t="str">
        <f>IF(FORMULACIÓN!T227="","",FORMULACIÓN!T227)</f>
        <v/>
      </c>
      <c r="T227" s="179" t="str">
        <f ca="1">FORMULACIÓN!Y227</f>
        <v/>
      </c>
      <c r="U227" s="88" t="str">
        <f>IF(FORMULACIÓN!U227="","",FORMULACIÓN!U227)</f>
        <v/>
      </c>
      <c r="V227" s="126"/>
      <c r="W227" s="266"/>
      <c r="X227" s="21" t="str">
        <f ca="1">IFERROR(IF($S227=Lists!$S$2,SUM(SEGUIMIENTO!U227:W227),IF(SEGUIMIENTO!$S227=Lists!$S$3,SUM(SEGUIMIENTO!V227:W227),IF(SEGUIMIENTO!$S227=Lists!$S$4,AVERAGE(SEGUIMIENTO!V227:W227),IF(SEGUIMIENTO!$S227=Lists!$S$5,OFFSET(U227,0,COUNTA(V227:W227)),IF(SEGUIMIENTO!$S227=Lists!$S$6,COUNTIF(V227:W227,"&lt;"&amp;FORMULACIÓN!Y227)/COUNT(SEGUIMIENTO!V227:W227),""))))),"")</f>
        <v/>
      </c>
      <c r="Y227" s="176" t="str">
        <f ca="1">IF($Q227=Lists!$R$3,TEXT(SEGUIMIENTO!X227,"00,00%"),IF(SEGUIMIENTO!X227=0,0,TEXT(SEGUIMIENTO!X227,"##.###")))</f>
        <v/>
      </c>
      <c r="Z227" s="179" t="str">
        <f>IF(FORMULACIÓN!N227="X",VLOOKUP(A227,Lists!$C$100:$D$1099,2,FALSE),"")</f>
        <v/>
      </c>
      <c r="AA227" s="181">
        <f>IF(FORMULACIÓN!N227="X",IF(VALUE(VLOOKUP(A227,Lists!$C$100:$D$1099,2,FALSE))&gt;=SEGUIMIENTO!X227,1,0),2)</f>
        <v>2</v>
      </c>
      <c r="AB227" s="150">
        <f>IFERROR(VALUE(LEFT(#REF!,1)),0)</f>
        <v>0</v>
      </c>
      <c r="AC227" s="149"/>
      <c r="AD227" s="129"/>
      <c r="AE227" s="129"/>
      <c r="AF227" s="129"/>
      <c r="AG227"/>
      <c r="AH227" s="139"/>
      <c r="AI227" s="255" t="str">
        <f t="shared" si="45"/>
        <v/>
      </c>
      <c r="AJ227" s="139" t="str">
        <f t="shared" si="39"/>
        <v/>
      </c>
      <c r="AK227" s="139">
        <f t="shared" ca="1" si="46"/>
        <v>0</v>
      </c>
      <c r="AL227" s="139" t="str">
        <f t="shared" si="40"/>
        <v/>
      </c>
      <c r="AM227" s="139" t="str">
        <f t="shared" si="41"/>
        <v/>
      </c>
      <c r="AN227" s="20" t="str">
        <f t="shared" si="42"/>
        <v/>
      </c>
      <c r="AO227" s="20" t="str">
        <f t="shared" si="43"/>
        <v/>
      </c>
      <c r="AP227" s="20" t="str">
        <f t="shared" si="44"/>
        <v/>
      </c>
      <c r="AQ227" s="88" t="str">
        <f ca="1">IF(S227=Lists!$S$6,"CUMPLIMIENTO",IF($Q227=Lists!$R$3,TEXT(Y227,"00,00%")&amp;" / "&amp;TEXT(FORMULACIÓN!Y227,"00,00%"),IF(Y227=0,0,TEXT(Y227,"##.###")&amp;" / "&amp;TEXT(FORMULACIÓN!Y227,"##.###"))))</f>
        <v xml:space="preserve"> / </v>
      </c>
      <c r="AR227" s="133">
        <f ca="1">VALUE(IFERROR(IF(S227=Lists!$S$6,SEGUIMIENTO!Y227,IF((Y227/FORMULACIÓN!Y227)&lt;&gt;0,Y227/FORMULACIÓN!Y227,0)),0))</f>
        <v>0</v>
      </c>
      <c r="AS227" s="89" t="str">
        <f t="shared" ca="1" si="47"/>
        <v/>
      </c>
      <c r="AT227" s="89">
        <f t="shared" ca="1" si="48"/>
        <v>0</v>
      </c>
      <c r="AU227" s="89">
        <f t="shared" ca="1" si="49"/>
        <v>0</v>
      </c>
      <c r="AV227" s="20" t="str">
        <f t="shared" si="50"/>
        <v xml:space="preserve">LOGROS
LÍMITES
OBSERVACIÓN
ACCIONES DE FORTALECIMIENTO
</v>
      </c>
      <c r="AW227" s="139"/>
      <c r="CG227" s="140"/>
    </row>
    <row r="228" spans="1:85" s="135" customFormat="1" ht="15" hidden="1" customHeight="1">
      <c r="A228" s="20" t="str">
        <f>IF(FORMULACIÓN!A228="","",FORMULACIÓN!A228)</f>
        <v/>
      </c>
      <c r="B228" s="20" t="str">
        <f>IF(FORMULACIÓN!B228="","",FORMULACIÓN!B228)</f>
        <v/>
      </c>
      <c r="C228" s="20" t="str">
        <f>IF(FORMULACIÓN!C228="","",FORMULACIÓN!C228)</f>
        <v/>
      </c>
      <c r="D228" s="20" t="str">
        <f>IF(FORMULACIÓN!D228="","",FORMULACIÓN!D228)</f>
        <v/>
      </c>
      <c r="E228" s="20" t="str">
        <f>IF(FORMULACIÓN!E228="","",FORMULACIÓN!E228)</f>
        <v/>
      </c>
      <c r="F228" s="20" t="str">
        <f>IF(FORMULACIÓN!F228="","",FORMULACIÓN!F228)</f>
        <v/>
      </c>
      <c r="G228" s="20" t="str">
        <f>IF(FORMULACIÓN!G228="","",FORMULACIÓN!G228)</f>
        <v/>
      </c>
      <c r="H228" s="20" t="str">
        <f>IF(FORMULACIÓN!H228="","",FORMULACIÓN!H228)</f>
        <v/>
      </c>
      <c r="I228" s="88" t="str">
        <f>IF(FORMULACIÓN!I228="","",FORMULACIÓN!I228)</f>
        <v/>
      </c>
      <c r="J228" s="20" t="str">
        <f>IF(FORMULACIÓN!J228="","",FORMULACIÓN!J228)</f>
        <v/>
      </c>
      <c r="K228" s="88" t="str">
        <f>IF(FORMULACIÓN!K228="","",FORMULACIÓN!K228)</f>
        <v/>
      </c>
      <c r="L228" s="88" t="str">
        <f>IF(FORMULACIÓN!L228="","",FORMULACIÓN!L228)</f>
        <v/>
      </c>
      <c r="M228" s="210">
        <f>FORMULACIÓN!M228</f>
        <v>0</v>
      </c>
      <c r="N228" s="20" t="str">
        <f>IF(FORMULACIÓN!O228="","",FORMULACIÓN!O228)</f>
        <v/>
      </c>
      <c r="O228" s="20" t="str">
        <f>IF(FORMULACIÓN!P228="","",FORMULACIÓN!P228)</f>
        <v/>
      </c>
      <c r="P228" s="20" t="str">
        <f>IF(FORMULACIÓN!Q228="","",FORMULACIÓN!Q228)</f>
        <v/>
      </c>
      <c r="Q228" s="20" t="str">
        <f>IF(FORMULACIÓN!R228="","",FORMULACIÓN!R228)</f>
        <v/>
      </c>
      <c r="R228" s="20" t="str">
        <f>IF(FORMULACIÓN!S228="","",FORMULACIÓN!S228)</f>
        <v/>
      </c>
      <c r="S228" s="20" t="str">
        <f>IF(FORMULACIÓN!T228="","",FORMULACIÓN!T228)</f>
        <v/>
      </c>
      <c r="T228" s="179" t="str">
        <f ca="1">FORMULACIÓN!Y228</f>
        <v/>
      </c>
      <c r="U228" s="20" t="str">
        <f>IF(FORMULACIÓN!U228="","",FORMULACIÓN!U228)</f>
        <v/>
      </c>
      <c r="V228" s="21"/>
      <c r="W228" s="21"/>
      <c r="X228" s="21" t="str">
        <f ca="1">IFERROR(IF($S228=Lists!$S$2,SUM(SEGUIMIENTO!U228:W228),IF(SEGUIMIENTO!$S228=Lists!$S$3,SUM(SEGUIMIENTO!V228:W228),IF(SEGUIMIENTO!$S228=Lists!$S$4,AVERAGE(SEGUIMIENTO!V228:W228),IF(SEGUIMIENTO!$S228=Lists!$S$5,OFFSET(U228,0,COUNTA(V228:W228)),IF(SEGUIMIENTO!$S228=Lists!$S$6,COUNTIF(V228:W228,"&lt;"&amp;FORMULACIÓN!Y228)/COUNT(SEGUIMIENTO!V228:W228),""))))),"")</f>
        <v/>
      </c>
      <c r="Y228" s="176" t="str">
        <f ca="1">IF($Q228=Lists!$R$3,TEXT(SEGUIMIENTO!X228,"00,00%"),IF(SEGUIMIENTO!X228=0,0,TEXT(SEGUIMIENTO!X228,"##.###")))</f>
        <v/>
      </c>
      <c r="Z228" s="179" t="str">
        <f>IF(FORMULACIÓN!N228="X",VLOOKUP(A228,Lists!$C$100:$D$1099,2,FALSE),"")</f>
        <v/>
      </c>
      <c r="AA228" s="181">
        <f>IF(FORMULACIÓN!N228="X",IF(VALUE(VLOOKUP(A228,Lists!$C$100:$D$1099,2,FALSE))&gt;=SEGUIMIENTO!X228,1,0),2)</f>
        <v>2</v>
      </c>
      <c r="AB228" s="150">
        <f>IFERROR(VALUE(LEFT(#REF!,1)),0)</f>
        <v>0</v>
      </c>
      <c r="AC228" s="149"/>
      <c r="AD228" s="129"/>
      <c r="AE228" s="129"/>
      <c r="AF228" s="129"/>
      <c r="AG228"/>
      <c r="AH228" s="139"/>
      <c r="AI228" s="255" t="str">
        <f t="shared" si="45"/>
        <v/>
      </c>
      <c r="AJ228" s="139" t="str">
        <f t="shared" si="39"/>
        <v/>
      </c>
      <c r="AK228" s="139">
        <f t="shared" ca="1" si="46"/>
        <v>0</v>
      </c>
      <c r="AL228" s="139" t="str">
        <f t="shared" si="40"/>
        <v/>
      </c>
      <c r="AM228" s="139" t="str">
        <f t="shared" si="41"/>
        <v/>
      </c>
      <c r="AN228" s="20" t="str">
        <f t="shared" si="42"/>
        <v/>
      </c>
      <c r="AO228" s="20" t="str">
        <f t="shared" si="43"/>
        <v/>
      </c>
      <c r="AP228" s="20" t="str">
        <f t="shared" si="44"/>
        <v/>
      </c>
      <c r="AQ228" s="88" t="str">
        <f ca="1">IF(S228=Lists!$S$6,"CUMPLIMIENTO",IF($Q228=Lists!$R$3,TEXT(Y228,"00,00%")&amp;" / "&amp;TEXT(FORMULACIÓN!Y228,"00,00%"),IF(Y228=0,0,TEXT(Y228,"##.###")&amp;" / "&amp;TEXT(FORMULACIÓN!Y228,"##.###"))))</f>
        <v xml:space="preserve"> / </v>
      </c>
      <c r="AR228" s="133">
        <f ca="1">VALUE(IFERROR(IF(S228=Lists!$S$6,SEGUIMIENTO!Y228,IF((Y228/FORMULACIÓN!Y228)&lt;&gt;0,Y228/FORMULACIÓN!Y228,0)),0))</f>
        <v>0</v>
      </c>
      <c r="AS228" s="89" t="str">
        <f t="shared" ca="1" si="47"/>
        <v/>
      </c>
      <c r="AT228" s="89">
        <f t="shared" ca="1" si="48"/>
        <v>0</v>
      </c>
      <c r="AU228" s="89">
        <f t="shared" ca="1" si="49"/>
        <v>0</v>
      </c>
      <c r="AV228" s="20" t="str">
        <f t="shared" si="50"/>
        <v xml:space="preserve">LOGROS
LÍMITES
OBSERVACIÓN
ACCIONES DE FORTALECIMIENTO
</v>
      </c>
      <c r="AW228" s="139"/>
      <c r="CG228" s="140"/>
    </row>
    <row r="229" spans="1:85" s="135" customFormat="1" ht="15" hidden="1" customHeight="1">
      <c r="A229" s="20" t="str">
        <f>IF(FORMULACIÓN!A229="","",FORMULACIÓN!A229)</f>
        <v/>
      </c>
      <c r="B229" s="20" t="str">
        <f>IF(FORMULACIÓN!B229="","",FORMULACIÓN!B229)</f>
        <v/>
      </c>
      <c r="C229" s="20" t="str">
        <f>IF(FORMULACIÓN!C229="","",FORMULACIÓN!C229)</f>
        <v/>
      </c>
      <c r="D229" s="20" t="str">
        <f>IF(FORMULACIÓN!D229="","",FORMULACIÓN!D229)</f>
        <v/>
      </c>
      <c r="E229" s="20" t="str">
        <f>IF(FORMULACIÓN!E229="","",FORMULACIÓN!E229)</f>
        <v/>
      </c>
      <c r="F229" s="20" t="str">
        <f>IF(FORMULACIÓN!F229="","",FORMULACIÓN!F229)</f>
        <v/>
      </c>
      <c r="G229" s="20" t="str">
        <f>IF(FORMULACIÓN!G229="","",FORMULACIÓN!G229)</f>
        <v/>
      </c>
      <c r="H229" s="20" t="str">
        <f>IF(FORMULACIÓN!H229="","",FORMULACIÓN!H229)</f>
        <v/>
      </c>
      <c r="I229" s="88" t="str">
        <f>IF(FORMULACIÓN!I229="","",FORMULACIÓN!I229)</f>
        <v/>
      </c>
      <c r="J229" s="20" t="str">
        <f>IF(FORMULACIÓN!J229="","",FORMULACIÓN!J229)</f>
        <v/>
      </c>
      <c r="K229" s="88" t="str">
        <f>IF(FORMULACIÓN!K229="","",FORMULACIÓN!K229)</f>
        <v/>
      </c>
      <c r="L229" s="88" t="str">
        <f>IF(FORMULACIÓN!L229="","",FORMULACIÓN!L229)</f>
        <v/>
      </c>
      <c r="M229" s="210">
        <f>FORMULACIÓN!M229</f>
        <v>0</v>
      </c>
      <c r="N229" s="20" t="str">
        <f>IF(FORMULACIÓN!O229="","",FORMULACIÓN!O229)</f>
        <v/>
      </c>
      <c r="O229" s="20" t="str">
        <f>IF(FORMULACIÓN!P229="","",FORMULACIÓN!P229)</f>
        <v/>
      </c>
      <c r="P229" s="20" t="str">
        <f>IF(FORMULACIÓN!Q229="","",FORMULACIÓN!Q229)</f>
        <v/>
      </c>
      <c r="Q229" s="20" t="str">
        <f>IF(FORMULACIÓN!R229="","",FORMULACIÓN!R229)</f>
        <v/>
      </c>
      <c r="R229" s="20" t="str">
        <f>IF(FORMULACIÓN!S229="","",FORMULACIÓN!S229)</f>
        <v/>
      </c>
      <c r="S229" s="20" t="str">
        <f>IF(FORMULACIÓN!T229="","",FORMULACIÓN!T229)</f>
        <v/>
      </c>
      <c r="T229" s="179" t="str">
        <f ca="1">FORMULACIÓN!Y229</f>
        <v/>
      </c>
      <c r="U229" s="88" t="str">
        <f>IF(FORMULACIÓN!U229="","",FORMULACIÓN!U229)</f>
        <v/>
      </c>
      <c r="V229" s="271"/>
      <c r="W229" s="126"/>
      <c r="X229" s="21" t="str">
        <f ca="1">IFERROR(IF($S229=Lists!$S$2,SUM(SEGUIMIENTO!U229:W229),IF(SEGUIMIENTO!$S229=Lists!$S$3,SUM(SEGUIMIENTO!V229:W229),IF(SEGUIMIENTO!$S229=Lists!$S$4,AVERAGE(SEGUIMIENTO!V229:W229),IF(SEGUIMIENTO!$S229=Lists!$S$5,OFFSET(U229,0,COUNTA(V229:W229)),IF(SEGUIMIENTO!$S229=Lists!$S$6,COUNTIF(V229:W229,"&lt;"&amp;FORMULACIÓN!Y229)/COUNT(SEGUIMIENTO!V229:W229),""))))),"")</f>
        <v/>
      </c>
      <c r="Y229" s="176" t="str">
        <f ca="1">IF($Q229=Lists!$R$3,TEXT(SEGUIMIENTO!X229,"00,00%"),IF(SEGUIMIENTO!X229=0,0,TEXT(SEGUIMIENTO!X229,"##.###")))</f>
        <v/>
      </c>
      <c r="Z229" s="179" t="str">
        <f>IF(FORMULACIÓN!N229="X",VLOOKUP(A229,Lists!$C$100:$D$1099,2,FALSE),"")</f>
        <v/>
      </c>
      <c r="AA229" s="181">
        <f>IF(FORMULACIÓN!N229="X",IF(VALUE(VLOOKUP(A229,Lists!$C$100:$D$1099,2,FALSE))&gt;=SEGUIMIENTO!X229,1,0),2)</f>
        <v>2</v>
      </c>
      <c r="AB229" s="150">
        <f>IFERROR(VALUE(LEFT(#REF!,1)),0)</f>
        <v>0</v>
      </c>
      <c r="AC229" s="149"/>
      <c r="AD229" s="129"/>
      <c r="AE229" s="129"/>
      <c r="AF229" s="129"/>
      <c r="AG229"/>
      <c r="AH229" s="139"/>
      <c r="AI229" s="255" t="str">
        <f t="shared" si="45"/>
        <v/>
      </c>
      <c r="AJ229" s="139" t="str">
        <f t="shared" si="39"/>
        <v/>
      </c>
      <c r="AK229" s="139">
        <f t="shared" ca="1" si="46"/>
        <v>0</v>
      </c>
      <c r="AL229" s="139" t="str">
        <f t="shared" si="40"/>
        <v/>
      </c>
      <c r="AM229" s="139" t="str">
        <f t="shared" si="41"/>
        <v/>
      </c>
      <c r="AN229" s="20" t="str">
        <f t="shared" si="42"/>
        <v/>
      </c>
      <c r="AO229" s="20" t="str">
        <f t="shared" si="43"/>
        <v/>
      </c>
      <c r="AP229" s="20" t="str">
        <f t="shared" si="44"/>
        <v/>
      </c>
      <c r="AQ229" s="88" t="str">
        <f ca="1">IF(S229=Lists!$S$6,"CUMPLIMIENTO",IF($Q229=Lists!$R$3,TEXT(Y229,"00,00%")&amp;" / "&amp;TEXT(FORMULACIÓN!Y229,"00,00%"),IF(Y229=0,0,TEXT(Y229,"##.###")&amp;" / "&amp;TEXT(FORMULACIÓN!Y229,"##.###"))))</f>
        <v xml:space="preserve"> / </v>
      </c>
      <c r="AR229" s="133">
        <f ca="1">VALUE(IFERROR(IF(S229=Lists!$S$6,SEGUIMIENTO!Y229,IF((Y229/FORMULACIÓN!Y229)&lt;&gt;0,Y229/FORMULACIÓN!Y229,0)),0))</f>
        <v>0</v>
      </c>
      <c r="AS229" s="89" t="str">
        <f t="shared" ca="1" si="47"/>
        <v/>
      </c>
      <c r="AT229" s="89">
        <f t="shared" ca="1" si="48"/>
        <v>0</v>
      </c>
      <c r="AU229" s="89">
        <f t="shared" ca="1" si="49"/>
        <v>0</v>
      </c>
      <c r="AV229" s="20" t="str">
        <f t="shared" si="50"/>
        <v xml:space="preserve">LOGROS
LÍMITES
OBSERVACIÓN
ACCIONES DE FORTALECIMIENTO
</v>
      </c>
      <c r="AW229" s="139"/>
      <c r="CG229" s="140"/>
    </row>
    <row r="230" spans="1:85" s="135" customFormat="1" ht="15" hidden="1" customHeight="1">
      <c r="A230" s="20" t="str">
        <f>IF(FORMULACIÓN!A230="","",FORMULACIÓN!A230)</f>
        <v/>
      </c>
      <c r="B230" s="20" t="str">
        <f>IF(FORMULACIÓN!B230="","",FORMULACIÓN!B230)</f>
        <v/>
      </c>
      <c r="C230" s="20" t="str">
        <f>IF(FORMULACIÓN!C230="","",FORMULACIÓN!C230)</f>
        <v/>
      </c>
      <c r="D230" s="20" t="str">
        <f>IF(FORMULACIÓN!D230="","",FORMULACIÓN!D230)</f>
        <v/>
      </c>
      <c r="E230" s="20" t="str">
        <f>IF(FORMULACIÓN!E230="","",FORMULACIÓN!E230)</f>
        <v/>
      </c>
      <c r="F230" s="20" t="str">
        <f>IF(FORMULACIÓN!F230="","",FORMULACIÓN!F230)</f>
        <v/>
      </c>
      <c r="G230" s="20" t="str">
        <f>IF(FORMULACIÓN!G230="","",FORMULACIÓN!G230)</f>
        <v/>
      </c>
      <c r="H230" s="20" t="str">
        <f>IF(FORMULACIÓN!H230="","",FORMULACIÓN!H230)</f>
        <v/>
      </c>
      <c r="I230" s="88" t="str">
        <f>IF(FORMULACIÓN!I230="","",FORMULACIÓN!I230)</f>
        <v/>
      </c>
      <c r="J230" s="20" t="str">
        <f>IF(FORMULACIÓN!J230="","",FORMULACIÓN!J230)</f>
        <v/>
      </c>
      <c r="K230" s="88" t="str">
        <f>IF(FORMULACIÓN!K230="","",FORMULACIÓN!K230)</f>
        <v/>
      </c>
      <c r="L230" s="88" t="str">
        <f>IF(FORMULACIÓN!L230="","",FORMULACIÓN!L230)</f>
        <v/>
      </c>
      <c r="M230" s="210">
        <f>FORMULACIÓN!M230</f>
        <v>0</v>
      </c>
      <c r="N230" s="20" t="str">
        <f>IF(FORMULACIÓN!O230="","",FORMULACIÓN!O230)</f>
        <v/>
      </c>
      <c r="O230" s="20" t="str">
        <f>IF(FORMULACIÓN!P230="","",FORMULACIÓN!P230)</f>
        <v/>
      </c>
      <c r="P230" s="20" t="str">
        <f>IF(FORMULACIÓN!Q230="","",FORMULACIÓN!Q230)</f>
        <v/>
      </c>
      <c r="Q230" s="20" t="str">
        <f>IF(FORMULACIÓN!R230="","",FORMULACIÓN!R230)</f>
        <v/>
      </c>
      <c r="R230" s="20" t="str">
        <f>IF(FORMULACIÓN!S230="","",FORMULACIÓN!S230)</f>
        <v/>
      </c>
      <c r="S230" s="20" t="str">
        <f>IF(FORMULACIÓN!T230="","",FORMULACIÓN!T230)</f>
        <v/>
      </c>
      <c r="T230" s="179" t="str">
        <f ca="1">FORMULACIÓN!Y230</f>
        <v/>
      </c>
      <c r="U230" s="20" t="str">
        <f>IF(FORMULACIÓN!U230="","",FORMULACIÓN!U230)</f>
        <v/>
      </c>
      <c r="V230" s="21"/>
      <c r="W230" s="21"/>
      <c r="X230" s="21" t="str">
        <f ca="1">IFERROR(IF($S230=Lists!$S$2,SUM(SEGUIMIENTO!U230:W230),IF(SEGUIMIENTO!$S230=Lists!$S$3,SUM(SEGUIMIENTO!V230:W230),IF(SEGUIMIENTO!$S230=Lists!$S$4,AVERAGE(SEGUIMIENTO!V230:W230),IF(SEGUIMIENTO!$S230=Lists!$S$5,OFFSET(U230,0,COUNTA(V230:W230)),IF(SEGUIMIENTO!$S230=Lists!$S$6,COUNTIF(V230:W230,"&lt;"&amp;FORMULACIÓN!Y230)/COUNT(SEGUIMIENTO!V230:W230),""))))),"")</f>
        <v/>
      </c>
      <c r="Y230" s="176" t="str">
        <f ca="1">IF($Q230=Lists!$R$3,TEXT(SEGUIMIENTO!X230,"00,00%"),IF(SEGUIMIENTO!X230=0,0,TEXT(SEGUIMIENTO!X230,"##.###")))</f>
        <v/>
      </c>
      <c r="Z230" s="179" t="str">
        <f>IF(FORMULACIÓN!N230="X",VLOOKUP(A230,Lists!$C$100:$D$1099,2,FALSE),"")</f>
        <v/>
      </c>
      <c r="AA230" s="181">
        <f>IF(FORMULACIÓN!N230="X",IF(VALUE(VLOOKUP(A230,Lists!$C$100:$D$1099,2,FALSE))&gt;=SEGUIMIENTO!X230,1,0),2)</f>
        <v>2</v>
      </c>
      <c r="AB230" s="150">
        <f>IFERROR(VALUE(LEFT(#REF!,1)),0)</f>
        <v>0</v>
      </c>
      <c r="AC230" s="149"/>
      <c r="AD230" s="129"/>
      <c r="AE230" s="129"/>
      <c r="AF230" s="129"/>
      <c r="AG230"/>
      <c r="AH230" s="139"/>
      <c r="AI230" s="255" t="str">
        <f t="shared" si="45"/>
        <v/>
      </c>
      <c r="AJ230" s="139" t="str">
        <f t="shared" si="39"/>
        <v/>
      </c>
      <c r="AK230" s="139">
        <f t="shared" ca="1" si="46"/>
        <v>0</v>
      </c>
      <c r="AL230" s="139" t="str">
        <f t="shared" si="40"/>
        <v/>
      </c>
      <c r="AM230" s="139" t="str">
        <f t="shared" si="41"/>
        <v/>
      </c>
      <c r="AN230" s="20" t="str">
        <f t="shared" si="42"/>
        <v/>
      </c>
      <c r="AO230" s="20" t="str">
        <f t="shared" si="43"/>
        <v/>
      </c>
      <c r="AP230" s="20" t="str">
        <f t="shared" si="44"/>
        <v/>
      </c>
      <c r="AQ230" s="88" t="str">
        <f ca="1">IF(S230=Lists!$S$6,"CUMPLIMIENTO",IF($Q230=Lists!$R$3,TEXT(Y230,"00,00%")&amp;" / "&amp;TEXT(FORMULACIÓN!Y230,"00,00%"),IF(Y230=0,0,TEXT(Y230,"##.###")&amp;" / "&amp;TEXT(FORMULACIÓN!Y230,"##.###"))))</f>
        <v xml:space="preserve"> / </v>
      </c>
      <c r="AR230" s="133">
        <f ca="1">VALUE(IFERROR(IF(S230=Lists!$S$6,SEGUIMIENTO!Y230,IF((Y230/FORMULACIÓN!Y230)&lt;&gt;0,Y230/FORMULACIÓN!Y230,0)),0))</f>
        <v>0</v>
      </c>
      <c r="AS230" s="89" t="str">
        <f t="shared" ca="1" si="47"/>
        <v/>
      </c>
      <c r="AT230" s="89">
        <f t="shared" ca="1" si="48"/>
        <v>0</v>
      </c>
      <c r="AU230" s="89">
        <f t="shared" ca="1" si="49"/>
        <v>0</v>
      </c>
      <c r="AV230" s="20" t="str">
        <f t="shared" si="50"/>
        <v xml:space="preserve">LOGROS
LÍMITES
OBSERVACIÓN
ACCIONES DE FORTALECIMIENTO
</v>
      </c>
      <c r="AW230" s="139"/>
      <c r="CG230" s="140"/>
    </row>
    <row r="231" spans="1:85" s="135" customFormat="1" ht="15" hidden="1" customHeight="1">
      <c r="A231" s="20" t="str">
        <f>IF(FORMULACIÓN!A231="","",FORMULACIÓN!A231)</f>
        <v/>
      </c>
      <c r="B231" s="20" t="str">
        <f>IF(FORMULACIÓN!B231="","",FORMULACIÓN!B231)</f>
        <v/>
      </c>
      <c r="C231" s="20" t="str">
        <f>IF(FORMULACIÓN!C231="","",FORMULACIÓN!C231)</f>
        <v/>
      </c>
      <c r="D231" s="20" t="str">
        <f>IF(FORMULACIÓN!D231="","",FORMULACIÓN!D231)</f>
        <v/>
      </c>
      <c r="E231" s="20" t="str">
        <f>IF(FORMULACIÓN!E231="","",FORMULACIÓN!E231)</f>
        <v/>
      </c>
      <c r="F231" s="20" t="str">
        <f>IF(FORMULACIÓN!F231="","",FORMULACIÓN!F231)</f>
        <v/>
      </c>
      <c r="G231" s="20" t="str">
        <f>IF(FORMULACIÓN!G231="","",FORMULACIÓN!G231)</f>
        <v/>
      </c>
      <c r="H231" s="20" t="str">
        <f>IF(FORMULACIÓN!H231="","",FORMULACIÓN!H231)</f>
        <v/>
      </c>
      <c r="I231" s="88" t="str">
        <f>IF(FORMULACIÓN!I231="","",FORMULACIÓN!I231)</f>
        <v/>
      </c>
      <c r="J231" s="20" t="str">
        <f>IF(FORMULACIÓN!J231="","",FORMULACIÓN!J231)</f>
        <v/>
      </c>
      <c r="K231" s="88" t="str">
        <f>IF(FORMULACIÓN!K231="","",FORMULACIÓN!K231)</f>
        <v/>
      </c>
      <c r="L231" s="88" t="str">
        <f>IF(FORMULACIÓN!L231="","",FORMULACIÓN!L231)</f>
        <v/>
      </c>
      <c r="M231" s="210">
        <f>FORMULACIÓN!M231</f>
        <v>0</v>
      </c>
      <c r="N231" s="20" t="str">
        <f>IF(FORMULACIÓN!O231="","",FORMULACIÓN!O231)</f>
        <v/>
      </c>
      <c r="O231" s="20" t="str">
        <f>IF(FORMULACIÓN!P231="","",FORMULACIÓN!P231)</f>
        <v/>
      </c>
      <c r="P231" s="20" t="str">
        <f>IF(FORMULACIÓN!Q231="","",FORMULACIÓN!Q231)</f>
        <v/>
      </c>
      <c r="Q231" s="20" t="str">
        <f>IF(FORMULACIÓN!R231="","",FORMULACIÓN!R231)</f>
        <v/>
      </c>
      <c r="R231" s="20" t="str">
        <f>IF(FORMULACIÓN!S231="","",FORMULACIÓN!S231)</f>
        <v/>
      </c>
      <c r="S231" s="20" t="str">
        <f>IF(FORMULACIÓN!T231="","",FORMULACIÓN!T231)</f>
        <v/>
      </c>
      <c r="T231" s="179" t="str">
        <f ca="1">FORMULACIÓN!Y231</f>
        <v/>
      </c>
      <c r="U231" s="88" t="str">
        <f>IF(FORMULACIÓN!U231="","",FORMULACIÓN!U231)</f>
        <v/>
      </c>
      <c r="V231" s="266"/>
      <c r="W231" s="126"/>
      <c r="X231" s="21" t="str">
        <f ca="1">IFERROR(IF($S231=Lists!$S$2,SUM(SEGUIMIENTO!U231:W231),IF(SEGUIMIENTO!$S231=Lists!$S$3,SUM(SEGUIMIENTO!V231:W231),IF(SEGUIMIENTO!$S231=Lists!$S$4,AVERAGE(SEGUIMIENTO!V231:W231),IF(SEGUIMIENTO!$S231=Lists!$S$5,OFFSET(U231,0,COUNTA(V231:W231)),IF(SEGUIMIENTO!$S231=Lists!$S$6,COUNTIF(V231:W231,"&lt;"&amp;FORMULACIÓN!Y231)/COUNT(SEGUIMIENTO!V231:W231),""))))),"")</f>
        <v/>
      </c>
      <c r="Y231" s="176" t="str">
        <f ca="1">IF($Q231=Lists!$R$3,TEXT(SEGUIMIENTO!X231,"00,00%"),IF(SEGUIMIENTO!X231=0,0,TEXT(SEGUIMIENTO!X231,"##.###")))</f>
        <v/>
      </c>
      <c r="Z231" s="179" t="str">
        <f>IF(FORMULACIÓN!N231="X",VLOOKUP(A231,Lists!$C$100:$D$1099,2,FALSE),"")</f>
        <v/>
      </c>
      <c r="AA231" s="181">
        <f>IF(FORMULACIÓN!N231="X",IF(VALUE(VLOOKUP(A231,Lists!$C$100:$D$1099,2,FALSE))&gt;=SEGUIMIENTO!X231,1,0),2)</f>
        <v>2</v>
      </c>
      <c r="AB231" s="150">
        <f>IFERROR(VALUE(LEFT(#REF!,1)),0)</f>
        <v>0</v>
      </c>
      <c r="AC231" s="149"/>
      <c r="AD231" s="129"/>
      <c r="AE231" s="129"/>
      <c r="AF231" s="129"/>
      <c r="AG231"/>
      <c r="AH231" s="139"/>
      <c r="AI231" s="255" t="str">
        <f t="shared" si="45"/>
        <v/>
      </c>
      <c r="AJ231" s="139" t="str">
        <f t="shared" si="39"/>
        <v/>
      </c>
      <c r="AK231" s="139">
        <f t="shared" ca="1" si="46"/>
        <v>0</v>
      </c>
      <c r="AL231" s="139" t="str">
        <f t="shared" si="40"/>
        <v/>
      </c>
      <c r="AM231" s="139" t="str">
        <f t="shared" si="41"/>
        <v/>
      </c>
      <c r="AN231" s="20" t="str">
        <f t="shared" si="42"/>
        <v/>
      </c>
      <c r="AO231" s="20" t="str">
        <f t="shared" si="43"/>
        <v/>
      </c>
      <c r="AP231" s="20" t="str">
        <f t="shared" si="44"/>
        <v/>
      </c>
      <c r="AQ231" s="88" t="str">
        <f ca="1">IF(S231=Lists!$S$6,"CUMPLIMIENTO",IF($Q231=Lists!$R$3,TEXT(Y231,"00,00%")&amp;" / "&amp;TEXT(FORMULACIÓN!Y231,"00,00%"),IF(Y231=0,0,TEXT(Y231,"##.###")&amp;" / "&amp;TEXT(FORMULACIÓN!Y231,"##.###"))))</f>
        <v xml:space="preserve"> / </v>
      </c>
      <c r="AR231" s="133">
        <f ca="1">VALUE(IFERROR(IF(S231=Lists!$S$6,SEGUIMIENTO!Y231,IF((Y231/FORMULACIÓN!Y231)&lt;&gt;0,Y231/FORMULACIÓN!Y231,0)),0))</f>
        <v>0</v>
      </c>
      <c r="AS231" s="89" t="str">
        <f t="shared" ca="1" si="47"/>
        <v/>
      </c>
      <c r="AT231" s="89">
        <f t="shared" ca="1" si="48"/>
        <v>0</v>
      </c>
      <c r="AU231" s="89">
        <f t="shared" ca="1" si="49"/>
        <v>0</v>
      </c>
      <c r="AV231" s="20" t="str">
        <f t="shared" si="50"/>
        <v xml:space="preserve">LOGROS
LÍMITES
OBSERVACIÓN
ACCIONES DE FORTALECIMIENTO
</v>
      </c>
      <c r="AW231" s="139"/>
      <c r="CG231" s="140"/>
    </row>
    <row r="232" spans="1:85" s="135" customFormat="1" ht="15" hidden="1" customHeight="1">
      <c r="A232" s="20" t="str">
        <f>IF(FORMULACIÓN!A232="","",FORMULACIÓN!A232)</f>
        <v/>
      </c>
      <c r="B232" s="20" t="str">
        <f>IF(FORMULACIÓN!B232="","",FORMULACIÓN!B232)</f>
        <v/>
      </c>
      <c r="C232" s="20" t="str">
        <f>IF(FORMULACIÓN!C232="","",FORMULACIÓN!C232)</f>
        <v/>
      </c>
      <c r="D232" s="20" t="str">
        <f>IF(FORMULACIÓN!D232="","",FORMULACIÓN!D232)</f>
        <v/>
      </c>
      <c r="E232" s="20" t="str">
        <f>IF(FORMULACIÓN!E232="","",FORMULACIÓN!E232)</f>
        <v/>
      </c>
      <c r="F232" s="20" t="str">
        <f>IF(FORMULACIÓN!F232="","",FORMULACIÓN!F232)</f>
        <v/>
      </c>
      <c r="G232" s="20" t="str">
        <f>IF(FORMULACIÓN!G232="","",FORMULACIÓN!G232)</f>
        <v/>
      </c>
      <c r="H232" s="20" t="str">
        <f>IF(FORMULACIÓN!H232="","",FORMULACIÓN!H232)</f>
        <v/>
      </c>
      <c r="I232" s="88" t="str">
        <f>IF(FORMULACIÓN!I232="","",FORMULACIÓN!I232)</f>
        <v/>
      </c>
      <c r="J232" s="20" t="str">
        <f>IF(FORMULACIÓN!J232="","",FORMULACIÓN!J232)</f>
        <v/>
      </c>
      <c r="K232" s="88" t="str">
        <f>IF(FORMULACIÓN!K232="","",FORMULACIÓN!K232)</f>
        <v/>
      </c>
      <c r="L232" s="88" t="str">
        <f>IF(FORMULACIÓN!L232="","",FORMULACIÓN!L232)</f>
        <v/>
      </c>
      <c r="M232" s="210">
        <f>FORMULACIÓN!M232</f>
        <v>0</v>
      </c>
      <c r="N232" s="20" t="str">
        <f>IF(FORMULACIÓN!O232="","",FORMULACIÓN!O232)</f>
        <v/>
      </c>
      <c r="O232" s="20" t="str">
        <f>IF(FORMULACIÓN!P232="","",FORMULACIÓN!P232)</f>
        <v/>
      </c>
      <c r="P232" s="20" t="str">
        <f>IF(FORMULACIÓN!Q232="","",FORMULACIÓN!Q232)</f>
        <v/>
      </c>
      <c r="Q232" s="20" t="str">
        <f>IF(FORMULACIÓN!R232="","",FORMULACIÓN!R232)</f>
        <v/>
      </c>
      <c r="R232" s="20" t="str">
        <f>IF(FORMULACIÓN!S232="","",FORMULACIÓN!S232)</f>
        <v/>
      </c>
      <c r="S232" s="20" t="str">
        <f>IF(FORMULACIÓN!T232="","",FORMULACIÓN!T232)</f>
        <v/>
      </c>
      <c r="T232" s="179" t="str">
        <f ca="1">FORMULACIÓN!Y232</f>
        <v/>
      </c>
      <c r="U232" s="88" t="str">
        <f>IF(FORMULACIÓN!U232="","",FORMULACIÓN!U232)</f>
        <v/>
      </c>
      <c r="V232" s="126"/>
      <c r="W232" s="126"/>
      <c r="X232" s="21" t="str">
        <f ca="1">IFERROR(IF($S232=Lists!$S$2,SUM(SEGUIMIENTO!U232:W232),IF(SEGUIMIENTO!$S232=Lists!$S$3,SUM(SEGUIMIENTO!V232:W232),IF(SEGUIMIENTO!$S232=Lists!$S$4,AVERAGE(SEGUIMIENTO!V232:W232),IF(SEGUIMIENTO!$S232=Lists!$S$5,OFFSET(U232,0,COUNTA(V232:W232)),IF(SEGUIMIENTO!$S232=Lists!$S$6,COUNTIF(V232:W232,"&lt;"&amp;FORMULACIÓN!Y232)/COUNT(SEGUIMIENTO!V232:W232),""))))),"")</f>
        <v/>
      </c>
      <c r="Y232" s="176" t="str">
        <f ca="1">IF($Q232=Lists!$R$3,TEXT(SEGUIMIENTO!X232,"00,00%"),IF(SEGUIMIENTO!X232=0,0,TEXT(SEGUIMIENTO!X232,"##.###")))</f>
        <v/>
      </c>
      <c r="Z232" s="179" t="str">
        <f>IF(FORMULACIÓN!N232="X",VLOOKUP(A232,Lists!$C$100:$D$1099,2,FALSE),"")</f>
        <v/>
      </c>
      <c r="AA232" s="181">
        <f>IF(FORMULACIÓN!N232="X",IF(VALUE(VLOOKUP(A232,Lists!$C$100:$D$1099,2,FALSE))&gt;=SEGUIMIENTO!X232,1,0),2)</f>
        <v>2</v>
      </c>
      <c r="AB232" s="150">
        <f>IFERROR(VALUE(LEFT(#REF!,1)),0)</f>
        <v>0</v>
      </c>
      <c r="AC232" s="149"/>
      <c r="AD232" s="129"/>
      <c r="AE232" s="129"/>
      <c r="AF232" s="129"/>
      <c r="AG232"/>
      <c r="AH232" s="139"/>
      <c r="AI232" s="255" t="str">
        <f t="shared" si="45"/>
        <v/>
      </c>
      <c r="AJ232" s="139" t="str">
        <f t="shared" si="39"/>
        <v/>
      </c>
      <c r="AK232" s="139">
        <f t="shared" ca="1" si="46"/>
        <v>0</v>
      </c>
      <c r="AL232" s="139" t="str">
        <f t="shared" si="40"/>
        <v/>
      </c>
      <c r="AM232" s="139" t="str">
        <f t="shared" si="41"/>
        <v/>
      </c>
      <c r="AN232" s="20" t="str">
        <f t="shared" si="42"/>
        <v/>
      </c>
      <c r="AO232" s="20" t="str">
        <f t="shared" si="43"/>
        <v/>
      </c>
      <c r="AP232" s="20" t="str">
        <f t="shared" si="44"/>
        <v/>
      </c>
      <c r="AQ232" s="88" t="str">
        <f ca="1">IF(S232=Lists!$S$6,"CUMPLIMIENTO",IF($Q232=Lists!$R$3,TEXT(Y232,"00,00%")&amp;" / "&amp;TEXT(FORMULACIÓN!Y232,"00,00%"),IF(Y232=0,0,TEXT(Y232,"##.###")&amp;" / "&amp;TEXT(FORMULACIÓN!Y232,"##.###"))))</f>
        <v xml:space="preserve"> / </v>
      </c>
      <c r="AR232" s="133">
        <f ca="1">VALUE(IFERROR(IF(S232=Lists!$S$6,SEGUIMIENTO!Y232,IF((Y232/FORMULACIÓN!Y232)&lt;&gt;0,Y232/FORMULACIÓN!Y232,0)),0))</f>
        <v>0</v>
      </c>
      <c r="AS232" s="89" t="str">
        <f t="shared" ca="1" si="47"/>
        <v/>
      </c>
      <c r="AT232" s="89">
        <f t="shared" ca="1" si="48"/>
        <v>0</v>
      </c>
      <c r="AU232" s="89">
        <f t="shared" ca="1" si="49"/>
        <v>0</v>
      </c>
      <c r="AV232" s="20" t="str">
        <f t="shared" si="50"/>
        <v xml:space="preserve">LOGROS
LÍMITES
OBSERVACIÓN
ACCIONES DE FORTALECIMIENTO
</v>
      </c>
      <c r="AW232" s="139"/>
      <c r="CG232" s="140"/>
    </row>
    <row r="233" spans="1:85" s="135" customFormat="1" ht="15" hidden="1" customHeight="1">
      <c r="A233" s="20" t="str">
        <f>IF(FORMULACIÓN!A233="","",FORMULACIÓN!A233)</f>
        <v/>
      </c>
      <c r="B233" s="20" t="str">
        <f>IF(FORMULACIÓN!B233="","",FORMULACIÓN!B233)</f>
        <v/>
      </c>
      <c r="C233" s="20" t="str">
        <f>IF(FORMULACIÓN!C233="","",FORMULACIÓN!C233)</f>
        <v/>
      </c>
      <c r="D233" s="20" t="str">
        <f>IF(FORMULACIÓN!D233="","",FORMULACIÓN!D233)</f>
        <v/>
      </c>
      <c r="E233" s="20" t="str">
        <f>IF(FORMULACIÓN!E233="","",FORMULACIÓN!E233)</f>
        <v/>
      </c>
      <c r="F233" s="20" t="str">
        <f>IF(FORMULACIÓN!F233="","",FORMULACIÓN!F233)</f>
        <v/>
      </c>
      <c r="G233" s="20" t="str">
        <f>IF(FORMULACIÓN!G233="","",FORMULACIÓN!G233)</f>
        <v/>
      </c>
      <c r="H233" s="20" t="str">
        <f>IF(FORMULACIÓN!H233="","",FORMULACIÓN!H233)</f>
        <v/>
      </c>
      <c r="I233" s="88" t="str">
        <f>IF(FORMULACIÓN!I233="","",FORMULACIÓN!I233)</f>
        <v/>
      </c>
      <c r="J233" s="20" t="str">
        <f>IF(FORMULACIÓN!J233="","",FORMULACIÓN!J233)</f>
        <v/>
      </c>
      <c r="K233" s="88" t="str">
        <f>IF(FORMULACIÓN!K233="","",FORMULACIÓN!K233)</f>
        <v/>
      </c>
      <c r="L233" s="88" t="str">
        <f>IF(FORMULACIÓN!L233="","",FORMULACIÓN!L233)</f>
        <v/>
      </c>
      <c r="M233" s="210">
        <f>FORMULACIÓN!M233</f>
        <v>0</v>
      </c>
      <c r="N233" s="20" t="str">
        <f>IF(FORMULACIÓN!O233="","",FORMULACIÓN!O233)</f>
        <v/>
      </c>
      <c r="O233" s="20" t="str">
        <f>IF(FORMULACIÓN!P233="","",FORMULACIÓN!P233)</f>
        <v/>
      </c>
      <c r="P233" s="20" t="str">
        <f>IF(FORMULACIÓN!Q233="","",FORMULACIÓN!Q233)</f>
        <v/>
      </c>
      <c r="Q233" s="20" t="str">
        <f>IF(FORMULACIÓN!R233="","",FORMULACIÓN!R233)</f>
        <v/>
      </c>
      <c r="R233" s="20" t="str">
        <f>IF(FORMULACIÓN!S233="","",FORMULACIÓN!S233)</f>
        <v/>
      </c>
      <c r="S233" s="20" t="str">
        <f>IF(FORMULACIÓN!T233="","",FORMULACIÓN!T233)</f>
        <v/>
      </c>
      <c r="T233" s="179" t="str">
        <f ca="1">FORMULACIÓN!Y233</f>
        <v/>
      </c>
      <c r="U233" s="88" t="str">
        <f>IF(FORMULACIÓN!U233="","",FORMULACIÓN!U233)</f>
        <v/>
      </c>
      <c r="V233" s="266"/>
      <c r="W233" s="247"/>
      <c r="X233" s="21" t="str">
        <f ca="1">IFERROR(IF($S233=Lists!$S$2,SUM(SEGUIMIENTO!U233:W233),IF(SEGUIMIENTO!$S233=Lists!$S$3,SUM(SEGUIMIENTO!V233:W233),IF(SEGUIMIENTO!$S233=Lists!$S$4,AVERAGE(SEGUIMIENTO!V233:W233),IF(SEGUIMIENTO!$S233=Lists!$S$5,OFFSET(U233,0,COUNTA(V233:W233)),IF(SEGUIMIENTO!$S233=Lists!$S$6,COUNTIF(V233:W233,"&lt;"&amp;FORMULACIÓN!Y233)/COUNT(SEGUIMIENTO!V233:W233),""))))),"")</f>
        <v/>
      </c>
      <c r="Y233" s="176" t="str">
        <f ca="1">IF($Q233=Lists!$R$3,TEXT(SEGUIMIENTO!X233,"00,00%"),IF(SEGUIMIENTO!X233=0,0,TEXT(SEGUIMIENTO!X233,"##.###")))</f>
        <v/>
      </c>
      <c r="Z233" s="179" t="str">
        <f>IF(FORMULACIÓN!N233="X",VLOOKUP(A233,Lists!$C$100:$D$1099,2,FALSE),"")</f>
        <v/>
      </c>
      <c r="AA233" s="181">
        <f>IF(FORMULACIÓN!N233="X",IF(VALUE(VLOOKUP(A233,Lists!$C$100:$D$1099,2,FALSE))&gt;=SEGUIMIENTO!X233,1,0),2)</f>
        <v>2</v>
      </c>
      <c r="AB233" s="150">
        <f>IFERROR(VALUE(LEFT(#REF!,1)),0)</f>
        <v>0</v>
      </c>
      <c r="AC233" s="149"/>
      <c r="AD233" s="129"/>
      <c r="AE233" s="129"/>
      <c r="AF233" s="129"/>
      <c r="AG233"/>
      <c r="AH233" s="139"/>
      <c r="AI233" s="255" t="str">
        <f t="shared" si="45"/>
        <v/>
      </c>
      <c r="AJ233" s="139" t="str">
        <f t="shared" si="39"/>
        <v/>
      </c>
      <c r="AK233" s="139">
        <f t="shared" ca="1" si="46"/>
        <v>0</v>
      </c>
      <c r="AL233" s="139" t="str">
        <f t="shared" si="40"/>
        <v/>
      </c>
      <c r="AM233" s="139" t="str">
        <f t="shared" si="41"/>
        <v/>
      </c>
      <c r="AN233" s="20" t="str">
        <f t="shared" si="42"/>
        <v/>
      </c>
      <c r="AO233" s="20" t="str">
        <f t="shared" si="43"/>
        <v/>
      </c>
      <c r="AP233" s="20" t="str">
        <f t="shared" si="44"/>
        <v/>
      </c>
      <c r="AQ233" s="88" t="str">
        <f ca="1">IF(S233=Lists!$S$6,"CUMPLIMIENTO",IF($Q233=Lists!$R$3,TEXT(Y233,"00,00%")&amp;" / "&amp;TEXT(FORMULACIÓN!Y233,"00,00%"),IF(Y233=0,0,TEXT(Y233,"##.###")&amp;" / "&amp;TEXT(FORMULACIÓN!Y233,"##.###"))))</f>
        <v xml:space="preserve"> / </v>
      </c>
      <c r="AR233" s="133">
        <f ca="1">VALUE(IFERROR(IF(S233=Lists!$S$6,SEGUIMIENTO!Y233,IF((Y233/FORMULACIÓN!Y233)&lt;&gt;0,Y233/FORMULACIÓN!Y233,0)),0))</f>
        <v>0</v>
      </c>
      <c r="AS233" s="89" t="str">
        <f t="shared" ca="1" si="47"/>
        <v/>
      </c>
      <c r="AT233" s="89">
        <f t="shared" ca="1" si="48"/>
        <v>0</v>
      </c>
      <c r="AU233" s="89">
        <f t="shared" ca="1" si="49"/>
        <v>0</v>
      </c>
      <c r="AV233" s="20" t="str">
        <f t="shared" si="50"/>
        <v xml:space="preserve">LOGROS
LÍMITES
OBSERVACIÓN
ACCIONES DE FORTALECIMIENTO
</v>
      </c>
      <c r="AW233" s="139"/>
      <c r="CG233" s="140"/>
    </row>
    <row r="234" spans="1:85" s="135" customFormat="1" ht="15" hidden="1" customHeight="1">
      <c r="A234" s="20" t="str">
        <f>IF(FORMULACIÓN!A234="","",FORMULACIÓN!A234)</f>
        <v/>
      </c>
      <c r="B234" s="20" t="str">
        <f>IF(FORMULACIÓN!B234="","",FORMULACIÓN!B234)</f>
        <v/>
      </c>
      <c r="C234" s="20" t="str">
        <f>IF(FORMULACIÓN!C234="","",FORMULACIÓN!C234)</f>
        <v/>
      </c>
      <c r="D234" s="20" t="str">
        <f>IF(FORMULACIÓN!D234="","",FORMULACIÓN!D234)</f>
        <v/>
      </c>
      <c r="E234" s="20" t="str">
        <f>IF(FORMULACIÓN!E234="","",FORMULACIÓN!E234)</f>
        <v/>
      </c>
      <c r="F234" s="20" t="str">
        <f>IF(FORMULACIÓN!F234="","",FORMULACIÓN!F234)</f>
        <v/>
      </c>
      <c r="G234" s="20" t="str">
        <f>IF(FORMULACIÓN!G234="","",FORMULACIÓN!G234)</f>
        <v/>
      </c>
      <c r="H234" s="20" t="str">
        <f>IF(FORMULACIÓN!H234="","",FORMULACIÓN!H234)</f>
        <v/>
      </c>
      <c r="I234" s="88" t="str">
        <f>IF(FORMULACIÓN!I234="","",FORMULACIÓN!I234)</f>
        <v/>
      </c>
      <c r="J234" s="20" t="str">
        <f>IF(FORMULACIÓN!J234="","",FORMULACIÓN!J234)</f>
        <v/>
      </c>
      <c r="K234" s="88" t="str">
        <f>IF(FORMULACIÓN!K234="","",FORMULACIÓN!K234)</f>
        <v/>
      </c>
      <c r="L234" s="88" t="str">
        <f>IF(FORMULACIÓN!L234="","",FORMULACIÓN!L234)</f>
        <v/>
      </c>
      <c r="M234" s="210">
        <f>FORMULACIÓN!M234</f>
        <v>0</v>
      </c>
      <c r="N234" s="20" t="str">
        <f>IF(FORMULACIÓN!O234="","",FORMULACIÓN!O234)</f>
        <v/>
      </c>
      <c r="O234" s="20" t="str">
        <f>IF(FORMULACIÓN!P234="","",FORMULACIÓN!P234)</f>
        <v/>
      </c>
      <c r="P234" s="20" t="str">
        <f>IF(FORMULACIÓN!Q234="","",FORMULACIÓN!Q234)</f>
        <v/>
      </c>
      <c r="Q234" s="20" t="str">
        <f>IF(FORMULACIÓN!R234="","",FORMULACIÓN!R234)</f>
        <v/>
      </c>
      <c r="R234" s="20" t="str">
        <f>IF(FORMULACIÓN!S234="","",FORMULACIÓN!S234)</f>
        <v/>
      </c>
      <c r="S234" s="20" t="str">
        <f>IF(FORMULACIÓN!T234="","",FORMULACIÓN!T234)</f>
        <v/>
      </c>
      <c r="T234" s="179" t="str">
        <f ca="1">FORMULACIÓN!Y234</f>
        <v/>
      </c>
      <c r="U234" s="20" t="str">
        <f>IF(FORMULACIÓN!U234="","",FORMULACIÓN!U234)</f>
        <v/>
      </c>
      <c r="V234" s="21"/>
      <c r="W234" s="21"/>
      <c r="X234" s="21" t="str">
        <f ca="1">IFERROR(IF($S234=Lists!$S$2,SUM(SEGUIMIENTO!U234:W234),IF(SEGUIMIENTO!$S234=Lists!$S$3,SUM(SEGUIMIENTO!V234:W234),IF(SEGUIMIENTO!$S234=Lists!$S$4,AVERAGE(SEGUIMIENTO!V234:W234),IF(SEGUIMIENTO!$S234=Lists!$S$5,OFFSET(U234,0,COUNTA(V234:W234)),IF(SEGUIMIENTO!$S234=Lists!$S$6,COUNTIF(V234:W234,"&lt;"&amp;FORMULACIÓN!Y234)/COUNT(SEGUIMIENTO!V234:W234),""))))),"")</f>
        <v/>
      </c>
      <c r="Y234" s="176" t="str">
        <f ca="1">IF($Q234=Lists!$R$3,TEXT(SEGUIMIENTO!X234,"00,00%"),IF(SEGUIMIENTO!X234=0,0,TEXT(SEGUIMIENTO!X234,"##.###")))</f>
        <v/>
      </c>
      <c r="Z234" s="179" t="str">
        <f>IF(FORMULACIÓN!N234="X",VLOOKUP(A234,Lists!$C$100:$D$1099,2,FALSE),"")</f>
        <v/>
      </c>
      <c r="AA234" s="181">
        <f>IF(FORMULACIÓN!N234="X",IF(VALUE(VLOOKUP(A234,Lists!$C$100:$D$1099,2,FALSE))&gt;=SEGUIMIENTO!X234,1,0),2)</f>
        <v>2</v>
      </c>
      <c r="AB234" s="150">
        <f>IFERROR(VALUE(LEFT(#REF!,1)),0)</f>
        <v>0</v>
      </c>
      <c r="AC234" s="149"/>
      <c r="AD234" s="129"/>
      <c r="AE234" s="129"/>
      <c r="AF234" s="129"/>
      <c r="AG234"/>
      <c r="AH234" s="139"/>
      <c r="AI234" s="255" t="str">
        <f t="shared" si="45"/>
        <v/>
      </c>
      <c r="AJ234" s="139" t="str">
        <f t="shared" si="39"/>
        <v/>
      </c>
      <c r="AK234" s="139">
        <f t="shared" ca="1" si="46"/>
        <v>0</v>
      </c>
      <c r="AL234" s="139" t="str">
        <f t="shared" si="40"/>
        <v/>
      </c>
      <c r="AM234" s="139" t="str">
        <f t="shared" si="41"/>
        <v/>
      </c>
      <c r="AN234" s="20" t="str">
        <f t="shared" si="42"/>
        <v/>
      </c>
      <c r="AO234" s="20" t="str">
        <f t="shared" si="43"/>
        <v/>
      </c>
      <c r="AP234" s="20" t="str">
        <f t="shared" si="44"/>
        <v/>
      </c>
      <c r="AQ234" s="88" t="str">
        <f ca="1">IF(S234=Lists!$S$6,"CUMPLIMIENTO",IF($Q234=Lists!$R$3,TEXT(Y234,"00,00%")&amp;" / "&amp;TEXT(FORMULACIÓN!Y234,"00,00%"),IF(Y234=0,0,TEXT(Y234,"##.###")&amp;" / "&amp;TEXT(FORMULACIÓN!Y234,"##.###"))))</f>
        <v xml:space="preserve"> / </v>
      </c>
      <c r="AR234" s="133">
        <f ca="1">VALUE(IFERROR(IF(S234=Lists!$S$6,SEGUIMIENTO!Y234,IF((Y234/FORMULACIÓN!Y234)&lt;&gt;0,Y234/FORMULACIÓN!Y234,0)),0))</f>
        <v>0</v>
      </c>
      <c r="AS234" s="89" t="str">
        <f t="shared" ca="1" si="47"/>
        <v/>
      </c>
      <c r="AT234" s="89">
        <f t="shared" ca="1" si="48"/>
        <v>0</v>
      </c>
      <c r="AU234" s="89">
        <f t="shared" ca="1" si="49"/>
        <v>0</v>
      </c>
      <c r="AV234" s="20" t="str">
        <f t="shared" si="50"/>
        <v xml:space="preserve">LOGROS
LÍMITES
OBSERVACIÓN
ACCIONES DE FORTALECIMIENTO
</v>
      </c>
      <c r="AW234" s="139"/>
      <c r="CG234" s="140"/>
    </row>
    <row r="235" spans="1:85" s="135" customFormat="1" ht="15" hidden="1" customHeight="1">
      <c r="A235" s="20" t="str">
        <f>IF(FORMULACIÓN!A235="","",FORMULACIÓN!A235)</f>
        <v/>
      </c>
      <c r="B235" s="20" t="str">
        <f>IF(FORMULACIÓN!B235="","",FORMULACIÓN!B235)</f>
        <v/>
      </c>
      <c r="C235" s="20" t="str">
        <f>IF(FORMULACIÓN!C235="","",FORMULACIÓN!C235)</f>
        <v/>
      </c>
      <c r="D235" s="20" t="str">
        <f>IF(FORMULACIÓN!D235="","",FORMULACIÓN!D235)</f>
        <v/>
      </c>
      <c r="E235" s="20" t="str">
        <f>IF(FORMULACIÓN!E235="","",FORMULACIÓN!E235)</f>
        <v/>
      </c>
      <c r="F235" s="20" t="str">
        <f>IF(FORMULACIÓN!F235="","",FORMULACIÓN!F235)</f>
        <v/>
      </c>
      <c r="G235" s="20" t="str">
        <f>IF(FORMULACIÓN!G235="","",FORMULACIÓN!G235)</f>
        <v/>
      </c>
      <c r="H235" s="20" t="str">
        <f>IF(FORMULACIÓN!H235="","",FORMULACIÓN!H235)</f>
        <v/>
      </c>
      <c r="I235" s="88" t="str">
        <f>IF(FORMULACIÓN!I235="","",FORMULACIÓN!I235)</f>
        <v/>
      </c>
      <c r="J235" s="20" t="str">
        <f>IF(FORMULACIÓN!J235="","",FORMULACIÓN!J235)</f>
        <v/>
      </c>
      <c r="K235" s="88" t="str">
        <f>IF(FORMULACIÓN!K235="","",FORMULACIÓN!K235)</f>
        <v/>
      </c>
      <c r="L235" s="88" t="str">
        <f>IF(FORMULACIÓN!L235="","",FORMULACIÓN!L235)</f>
        <v/>
      </c>
      <c r="M235" s="210">
        <f>FORMULACIÓN!M235</f>
        <v>0</v>
      </c>
      <c r="N235" s="20" t="str">
        <f>IF(FORMULACIÓN!O235="","",FORMULACIÓN!O235)</f>
        <v/>
      </c>
      <c r="O235" s="20" t="str">
        <f>IF(FORMULACIÓN!P235="","",FORMULACIÓN!P235)</f>
        <v/>
      </c>
      <c r="P235" s="20" t="str">
        <f>IF(FORMULACIÓN!Q235="","",FORMULACIÓN!Q235)</f>
        <v/>
      </c>
      <c r="Q235" s="20" t="str">
        <f>IF(FORMULACIÓN!R235="","",FORMULACIÓN!R235)</f>
        <v/>
      </c>
      <c r="R235" s="20" t="str">
        <f>IF(FORMULACIÓN!S235="","",FORMULACIÓN!S235)</f>
        <v/>
      </c>
      <c r="S235" s="20" t="str">
        <f>IF(FORMULACIÓN!T235="","",FORMULACIÓN!T235)</f>
        <v/>
      </c>
      <c r="T235" s="179" t="str">
        <f ca="1">FORMULACIÓN!Y235</f>
        <v/>
      </c>
      <c r="U235" s="20" t="str">
        <f>IF(FORMULACIÓN!U235="","",FORMULACIÓN!U235)</f>
        <v/>
      </c>
      <c r="V235" s="21"/>
      <c r="W235" s="21"/>
      <c r="X235" s="21" t="str">
        <f ca="1">IFERROR(IF($S235=Lists!$S$2,SUM(SEGUIMIENTO!U235:W235),IF(SEGUIMIENTO!$S235=Lists!$S$3,SUM(SEGUIMIENTO!V235:W235),IF(SEGUIMIENTO!$S235=Lists!$S$4,AVERAGE(SEGUIMIENTO!V235:W235),IF(SEGUIMIENTO!$S235=Lists!$S$5,OFFSET(U235,0,COUNTA(V235:W235)),IF(SEGUIMIENTO!$S235=Lists!$S$6,COUNTIF(V235:W235,"&lt;"&amp;FORMULACIÓN!Y235)/COUNT(SEGUIMIENTO!V235:W235),""))))),"")</f>
        <v/>
      </c>
      <c r="Y235" s="176" t="str">
        <f ca="1">IF($Q235=Lists!$R$3,TEXT(SEGUIMIENTO!X235,"00,00%"),IF(SEGUIMIENTO!X235=0,0,TEXT(SEGUIMIENTO!X235,"##.###")))</f>
        <v/>
      </c>
      <c r="Z235" s="179" t="str">
        <f>IF(FORMULACIÓN!N235="X",VLOOKUP(A235,Lists!$C$100:$D$1099,2,FALSE),"")</f>
        <v/>
      </c>
      <c r="AA235" s="181">
        <f>IF(FORMULACIÓN!N235="X",IF(VALUE(VLOOKUP(A235,Lists!$C$100:$D$1099,2,FALSE))&gt;=SEGUIMIENTO!X235,1,0),2)</f>
        <v>2</v>
      </c>
      <c r="AB235" s="150">
        <f>IFERROR(VALUE(LEFT(#REF!,1)),0)</f>
        <v>0</v>
      </c>
      <c r="AC235" s="149"/>
      <c r="AD235" s="129"/>
      <c r="AE235" s="129"/>
      <c r="AF235" s="129"/>
      <c r="AG235"/>
      <c r="AH235" s="139"/>
      <c r="AI235" s="255" t="str">
        <f t="shared" si="45"/>
        <v/>
      </c>
      <c r="AJ235" s="139" t="str">
        <f t="shared" si="39"/>
        <v/>
      </c>
      <c r="AK235" s="139">
        <f t="shared" ca="1" si="46"/>
        <v>0</v>
      </c>
      <c r="AL235" s="139" t="str">
        <f t="shared" si="40"/>
        <v/>
      </c>
      <c r="AM235" s="139" t="str">
        <f t="shared" si="41"/>
        <v/>
      </c>
      <c r="AN235" s="20" t="str">
        <f t="shared" si="42"/>
        <v/>
      </c>
      <c r="AO235" s="20" t="str">
        <f t="shared" si="43"/>
        <v/>
      </c>
      <c r="AP235" s="20" t="str">
        <f t="shared" si="44"/>
        <v/>
      </c>
      <c r="AQ235" s="88" t="str">
        <f ca="1">IF(S235=Lists!$S$6,"CUMPLIMIENTO",IF($Q235=Lists!$R$3,TEXT(Y235,"00,00%")&amp;" / "&amp;TEXT(FORMULACIÓN!Y235,"00,00%"),IF(Y235=0,0,TEXT(Y235,"##.###")&amp;" / "&amp;TEXT(FORMULACIÓN!Y235,"##.###"))))</f>
        <v xml:space="preserve"> / </v>
      </c>
      <c r="AR235" s="133">
        <f ca="1">VALUE(IFERROR(IF(S235=Lists!$S$6,SEGUIMIENTO!Y235,IF((Y235/FORMULACIÓN!Y235)&lt;&gt;0,Y235/FORMULACIÓN!Y235,0)),0))</f>
        <v>0</v>
      </c>
      <c r="AS235" s="89" t="str">
        <f t="shared" ca="1" si="47"/>
        <v/>
      </c>
      <c r="AT235" s="89">
        <f t="shared" ca="1" si="48"/>
        <v>0</v>
      </c>
      <c r="AU235" s="89">
        <f t="shared" ca="1" si="49"/>
        <v>0</v>
      </c>
      <c r="AV235" s="20" t="str">
        <f t="shared" si="50"/>
        <v xml:space="preserve">LOGROS
LÍMITES
OBSERVACIÓN
ACCIONES DE FORTALECIMIENTO
</v>
      </c>
      <c r="AW235" s="139"/>
      <c r="CG235" s="140"/>
    </row>
    <row r="236" spans="1:85" s="135" customFormat="1" ht="15" hidden="1" customHeight="1">
      <c r="A236" s="20" t="str">
        <f>IF(FORMULACIÓN!A236="","",FORMULACIÓN!A236)</f>
        <v/>
      </c>
      <c r="B236" s="20" t="str">
        <f>IF(FORMULACIÓN!B236="","",FORMULACIÓN!B236)</f>
        <v/>
      </c>
      <c r="C236" s="20" t="str">
        <f>IF(FORMULACIÓN!C236="","",FORMULACIÓN!C236)</f>
        <v/>
      </c>
      <c r="D236" s="20" t="str">
        <f>IF(FORMULACIÓN!D236="","",FORMULACIÓN!D236)</f>
        <v/>
      </c>
      <c r="E236" s="20" t="str">
        <f>IF(FORMULACIÓN!E236="","",FORMULACIÓN!E236)</f>
        <v/>
      </c>
      <c r="F236" s="20" t="str">
        <f>IF(FORMULACIÓN!F236="","",FORMULACIÓN!F236)</f>
        <v/>
      </c>
      <c r="G236" s="20" t="str">
        <f>IF(FORMULACIÓN!G236="","",FORMULACIÓN!G236)</f>
        <v/>
      </c>
      <c r="H236" s="20" t="str">
        <f>IF(FORMULACIÓN!H236="","",FORMULACIÓN!H236)</f>
        <v/>
      </c>
      <c r="I236" s="88" t="str">
        <f>IF(FORMULACIÓN!I236="","",FORMULACIÓN!I236)</f>
        <v/>
      </c>
      <c r="J236" s="20" t="str">
        <f>IF(FORMULACIÓN!J236="","",FORMULACIÓN!J236)</f>
        <v/>
      </c>
      <c r="K236" s="88" t="str">
        <f>IF(FORMULACIÓN!K236="","",FORMULACIÓN!K236)</f>
        <v/>
      </c>
      <c r="L236" s="88" t="str">
        <f>IF(FORMULACIÓN!L236="","",FORMULACIÓN!L236)</f>
        <v/>
      </c>
      <c r="M236" s="210">
        <f>FORMULACIÓN!M236</f>
        <v>0</v>
      </c>
      <c r="N236" s="20" t="str">
        <f>IF(FORMULACIÓN!O236="","",FORMULACIÓN!O236)</f>
        <v/>
      </c>
      <c r="O236" s="20" t="str">
        <f>IF(FORMULACIÓN!P236="","",FORMULACIÓN!P236)</f>
        <v/>
      </c>
      <c r="P236" s="20" t="str">
        <f>IF(FORMULACIÓN!Q236="","",FORMULACIÓN!Q236)</f>
        <v/>
      </c>
      <c r="Q236" s="20" t="str">
        <f>IF(FORMULACIÓN!R236="","",FORMULACIÓN!R236)</f>
        <v/>
      </c>
      <c r="R236" s="20" t="str">
        <f>IF(FORMULACIÓN!S236="","",FORMULACIÓN!S236)</f>
        <v/>
      </c>
      <c r="S236" s="20" t="str">
        <f>IF(FORMULACIÓN!T236="","",FORMULACIÓN!T236)</f>
        <v/>
      </c>
      <c r="T236" s="179" t="str">
        <f ca="1">FORMULACIÓN!Y236</f>
        <v/>
      </c>
      <c r="U236" s="88" t="str">
        <f>IF(FORMULACIÓN!U236="","",FORMULACIÓN!U236)</f>
        <v/>
      </c>
      <c r="V236" s="274"/>
      <c r="W236" s="247"/>
      <c r="X236" s="21" t="str">
        <f ca="1">IFERROR(IF($S236=Lists!$S$2,SUM(SEGUIMIENTO!U236:W236),IF(SEGUIMIENTO!$S236=Lists!$S$3,SUM(SEGUIMIENTO!V236:W236),IF(SEGUIMIENTO!$S236=Lists!$S$4,AVERAGE(SEGUIMIENTO!V236:W236),IF(SEGUIMIENTO!$S236=Lists!$S$5,OFFSET(U236,0,COUNTA(V236:W236)),IF(SEGUIMIENTO!$S236=Lists!$S$6,COUNTIF(V236:W236,"&lt;"&amp;FORMULACIÓN!Y236)/COUNT(SEGUIMIENTO!V236:W236),""))))),"")</f>
        <v/>
      </c>
      <c r="Y236" s="176" t="str">
        <f ca="1">IF($Q236=Lists!$R$3,TEXT(SEGUIMIENTO!X236,"00,00%"),IF(SEGUIMIENTO!X236=0,0,TEXT(SEGUIMIENTO!X236,"##.###")))</f>
        <v/>
      </c>
      <c r="Z236" s="179" t="str">
        <f>IF(FORMULACIÓN!N236="X",VLOOKUP(A236,Lists!$C$100:$D$1099,2,FALSE),"")</f>
        <v/>
      </c>
      <c r="AA236" s="181">
        <f>IF(FORMULACIÓN!N236="X",IF(VALUE(VLOOKUP(A236,Lists!$C$100:$D$1099,2,FALSE))&gt;=SEGUIMIENTO!X236,1,0),2)</f>
        <v>2</v>
      </c>
      <c r="AB236" s="150">
        <f>IFERROR(VALUE(LEFT(#REF!,1)),0)</f>
        <v>0</v>
      </c>
      <c r="AC236" s="149"/>
      <c r="AD236" s="129"/>
      <c r="AE236" s="129"/>
      <c r="AF236" s="129"/>
      <c r="AG236"/>
      <c r="AH236" s="139"/>
      <c r="AI236" s="255" t="str">
        <f t="shared" si="45"/>
        <v/>
      </c>
      <c r="AJ236" s="139" t="str">
        <f t="shared" si="39"/>
        <v/>
      </c>
      <c r="AK236" s="139">
        <f t="shared" ca="1" si="46"/>
        <v>0</v>
      </c>
      <c r="AL236" s="139" t="str">
        <f t="shared" si="40"/>
        <v/>
      </c>
      <c r="AM236" s="139" t="str">
        <f t="shared" si="41"/>
        <v/>
      </c>
      <c r="AN236" s="20" t="str">
        <f t="shared" si="42"/>
        <v/>
      </c>
      <c r="AO236" s="20" t="str">
        <f t="shared" si="43"/>
        <v/>
      </c>
      <c r="AP236" s="20" t="str">
        <f t="shared" si="44"/>
        <v/>
      </c>
      <c r="AQ236" s="88" t="str">
        <f ca="1">IF(S236=Lists!$S$6,"CUMPLIMIENTO",IF($Q236=Lists!$R$3,TEXT(Y236,"00,00%")&amp;" / "&amp;TEXT(FORMULACIÓN!Y236,"00,00%"),IF(Y236=0,0,TEXT(Y236,"##.###")&amp;" / "&amp;TEXT(FORMULACIÓN!Y236,"##.###"))))</f>
        <v xml:space="preserve"> / </v>
      </c>
      <c r="AR236" s="133">
        <f ca="1">VALUE(IFERROR(IF(S236=Lists!$S$6,SEGUIMIENTO!Y236,IF((Y236/FORMULACIÓN!Y236)&lt;&gt;0,Y236/FORMULACIÓN!Y236,0)),0))</f>
        <v>0</v>
      </c>
      <c r="AS236" s="89" t="str">
        <f t="shared" ca="1" si="47"/>
        <v/>
      </c>
      <c r="AT236" s="89">
        <f t="shared" ca="1" si="48"/>
        <v>0</v>
      </c>
      <c r="AU236" s="89">
        <f t="shared" ca="1" si="49"/>
        <v>0</v>
      </c>
      <c r="AV236" s="20" t="str">
        <f t="shared" si="50"/>
        <v xml:space="preserve">LOGROS
LÍMITES
OBSERVACIÓN
ACCIONES DE FORTALECIMIENTO
</v>
      </c>
      <c r="AW236" s="139"/>
      <c r="CG236" s="140"/>
    </row>
    <row r="237" spans="1:85" s="135" customFormat="1" ht="15" hidden="1" customHeight="1">
      <c r="A237" s="20" t="str">
        <f>IF(FORMULACIÓN!A237="","",FORMULACIÓN!A237)</f>
        <v/>
      </c>
      <c r="B237" s="20" t="str">
        <f>IF(FORMULACIÓN!B237="","",FORMULACIÓN!B237)</f>
        <v/>
      </c>
      <c r="C237" s="20" t="str">
        <f>IF(FORMULACIÓN!C237="","",FORMULACIÓN!C237)</f>
        <v/>
      </c>
      <c r="D237" s="20" t="str">
        <f>IF(FORMULACIÓN!D237="","",FORMULACIÓN!D237)</f>
        <v/>
      </c>
      <c r="E237" s="20" t="str">
        <f>IF(FORMULACIÓN!E237="","",FORMULACIÓN!E237)</f>
        <v/>
      </c>
      <c r="F237" s="20" t="str">
        <f>IF(FORMULACIÓN!F237="","",FORMULACIÓN!F237)</f>
        <v/>
      </c>
      <c r="G237" s="20" t="str">
        <f>IF(FORMULACIÓN!G237="","",FORMULACIÓN!G237)</f>
        <v/>
      </c>
      <c r="H237" s="20" t="str">
        <f>IF(FORMULACIÓN!H237="","",FORMULACIÓN!H237)</f>
        <v/>
      </c>
      <c r="I237" s="88" t="str">
        <f>IF(FORMULACIÓN!I237="","",FORMULACIÓN!I237)</f>
        <v/>
      </c>
      <c r="J237" s="20" t="str">
        <f>IF(FORMULACIÓN!J237="","",FORMULACIÓN!J237)</f>
        <v/>
      </c>
      <c r="K237" s="88" t="str">
        <f>IF(FORMULACIÓN!K237="","",FORMULACIÓN!K237)</f>
        <v/>
      </c>
      <c r="L237" s="88" t="str">
        <f>IF(FORMULACIÓN!L237="","",FORMULACIÓN!L237)</f>
        <v/>
      </c>
      <c r="M237" s="210">
        <f>FORMULACIÓN!M237</f>
        <v>0</v>
      </c>
      <c r="N237" s="20" t="str">
        <f>IF(FORMULACIÓN!O237="","",FORMULACIÓN!O237)</f>
        <v/>
      </c>
      <c r="O237" s="20" t="str">
        <f>IF(FORMULACIÓN!P237="","",FORMULACIÓN!P237)</f>
        <v/>
      </c>
      <c r="P237" s="20" t="str">
        <f>IF(FORMULACIÓN!Q237="","",FORMULACIÓN!Q237)</f>
        <v/>
      </c>
      <c r="Q237" s="20" t="str">
        <f>IF(FORMULACIÓN!R237="","",FORMULACIÓN!R237)</f>
        <v/>
      </c>
      <c r="R237" s="20" t="str">
        <f>IF(FORMULACIÓN!S237="","",FORMULACIÓN!S237)</f>
        <v/>
      </c>
      <c r="S237" s="20" t="str">
        <f>IF(FORMULACIÓN!T237="","",FORMULACIÓN!T237)</f>
        <v/>
      </c>
      <c r="T237" s="179" t="str">
        <f ca="1">FORMULACIÓN!Y237</f>
        <v/>
      </c>
      <c r="U237" s="88" t="str">
        <f>IF(FORMULACIÓN!U237="","",FORMULACIÓN!U237)</f>
        <v/>
      </c>
      <c r="V237" s="266"/>
      <c r="W237" s="126"/>
      <c r="X237" s="21" t="str">
        <f ca="1">IFERROR(IF($S237=Lists!$S$2,SUM(SEGUIMIENTO!U237:W237),IF(SEGUIMIENTO!$S237=Lists!$S$3,SUM(SEGUIMIENTO!V237:W237),IF(SEGUIMIENTO!$S237=Lists!$S$4,AVERAGE(SEGUIMIENTO!V237:W237),IF(SEGUIMIENTO!$S237=Lists!$S$5,OFFSET(U237,0,COUNTA(V237:W237)),IF(SEGUIMIENTO!$S237=Lists!$S$6,COUNTIF(V237:W237,"&lt;"&amp;FORMULACIÓN!Y237)/COUNT(SEGUIMIENTO!V237:W237),""))))),"")</f>
        <v/>
      </c>
      <c r="Y237" s="176" t="str">
        <f ca="1">IF($Q237=Lists!$R$3,TEXT(SEGUIMIENTO!X237,"00,00%"),IF(SEGUIMIENTO!X237=0,0,TEXT(SEGUIMIENTO!X237,"##.###")))</f>
        <v/>
      </c>
      <c r="Z237" s="179" t="str">
        <f>IF(FORMULACIÓN!N237="X",VLOOKUP(A237,Lists!$C$100:$D$1099,2,FALSE),"")</f>
        <v/>
      </c>
      <c r="AA237" s="181">
        <f>IF(FORMULACIÓN!N237="X",IF(VALUE(VLOOKUP(A237,Lists!$C$100:$D$1099,2,FALSE))&gt;=SEGUIMIENTO!X237,1,0),2)</f>
        <v>2</v>
      </c>
      <c r="AB237" s="150">
        <f>IFERROR(VALUE(LEFT(#REF!,1)),0)</f>
        <v>0</v>
      </c>
      <c r="AC237" s="149"/>
      <c r="AD237" s="129"/>
      <c r="AE237" s="129"/>
      <c r="AF237" s="129"/>
      <c r="AG237"/>
      <c r="AH237" s="139"/>
      <c r="AI237" s="255" t="str">
        <f t="shared" si="45"/>
        <v/>
      </c>
      <c r="AJ237" s="139" t="str">
        <f t="shared" si="39"/>
        <v/>
      </c>
      <c r="AK237" s="139">
        <f t="shared" ca="1" si="46"/>
        <v>0</v>
      </c>
      <c r="AL237" s="139" t="str">
        <f t="shared" si="40"/>
        <v/>
      </c>
      <c r="AM237" s="139" t="str">
        <f t="shared" si="41"/>
        <v/>
      </c>
      <c r="AN237" s="20" t="str">
        <f t="shared" si="42"/>
        <v/>
      </c>
      <c r="AO237" s="20" t="str">
        <f t="shared" si="43"/>
        <v/>
      </c>
      <c r="AP237" s="20" t="str">
        <f t="shared" si="44"/>
        <v/>
      </c>
      <c r="AQ237" s="88" t="str">
        <f ca="1">IF(S237=Lists!$S$6,"CUMPLIMIENTO",IF($Q237=Lists!$R$3,TEXT(Y237,"00,00%")&amp;" / "&amp;TEXT(FORMULACIÓN!Y237,"00,00%"),IF(Y237=0,0,TEXT(Y237,"##.###")&amp;" / "&amp;TEXT(FORMULACIÓN!Y237,"##.###"))))</f>
        <v xml:space="preserve"> / </v>
      </c>
      <c r="AR237" s="133">
        <f ca="1">VALUE(IFERROR(IF(S237=Lists!$S$6,SEGUIMIENTO!Y237,IF((Y237/FORMULACIÓN!Y237)&lt;&gt;0,Y237/FORMULACIÓN!Y237,0)),0))</f>
        <v>0</v>
      </c>
      <c r="AS237" s="89" t="str">
        <f t="shared" ca="1" si="47"/>
        <v/>
      </c>
      <c r="AT237" s="89">
        <f t="shared" ca="1" si="48"/>
        <v>0</v>
      </c>
      <c r="AU237" s="89">
        <f t="shared" ca="1" si="49"/>
        <v>0</v>
      </c>
      <c r="AV237" s="20" t="str">
        <f t="shared" si="50"/>
        <v xml:space="preserve">LOGROS
LÍMITES
OBSERVACIÓN
ACCIONES DE FORTALECIMIENTO
</v>
      </c>
      <c r="AW237" s="139"/>
      <c r="CG237" s="140"/>
    </row>
    <row r="238" spans="1:85" s="135" customFormat="1" ht="15" hidden="1" customHeight="1">
      <c r="A238" s="20" t="str">
        <f>IF(FORMULACIÓN!A238="","",FORMULACIÓN!A238)</f>
        <v/>
      </c>
      <c r="B238" s="20" t="str">
        <f>IF(FORMULACIÓN!B238="","",FORMULACIÓN!B238)</f>
        <v/>
      </c>
      <c r="C238" s="20" t="str">
        <f>IF(FORMULACIÓN!C238="","",FORMULACIÓN!C238)</f>
        <v/>
      </c>
      <c r="D238" s="20" t="str">
        <f>IF(FORMULACIÓN!D238="","",FORMULACIÓN!D238)</f>
        <v/>
      </c>
      <c r="E238" s="20" t="str">
        <f>IF(FORMULACIÓN!E238="","",FORMULACIÓN!E238)</f>
        <v/>
      </c>
      <c r="F238" s="20" t="str">
        <f>IF(FORMULACIÓN!F238="","",FORMULACIÓN!F238)</f>
        <v/>
      </c>
      <c r="G238" s="20" t="str">
        <f>IF(FORMULACIÓN!G238="","",FORMULACIÓN!G238)</f>
        <v/>
      </c>
      <c r="H238" s="20" t="str">
        <f>IF(FORMULACIÓN!H238="","",FORMULACIÓN!H238)</f>
        <v/>
      </c>
      <c r="I238" s="88" t="str">
        <f>IF(FORMULACIÓN!I238="","",FORMULACIÓN!I238)</f>
        <v/>
      </c>
      <c r="J238" s="20" t="str">
        <f>IF(FORMULACIÓN!J238="","",FORMULACIÓN!J238)</f>
        <v/>
      </c>
      <c r="K238" s="88" t="str">
        <f>IF(FORMULACIÓN!K238="","",FORMULACIÓN!K238)</f>
        <v/>
      </c>
      <c r="L238" s="88" t="str">
        <f>IF(FORMULACIÓN!L238="","",FORMULACIÓN!L238)</f>
        <v/>
      </c>
      <c r="M238" s="210">
        <f>FORMULACIÓN!M238</f>
        <v>0</v>
      </c>
      <c r="N238" s="20" t="str">
        <f>IF(FORMULACIÓN!O238="","",FORMULACIÓN!O238)</f>
        <v/>
      </c>
      <c r="O238" s="20" t="str">
        <f>IF(FORMULACIÓN!P238="","",FORMULACIÓN!P238)</f>
        <v/>
      </c>
      <c r="P238" s="20" t="str">
        <f>IF(FORMULACIÓN!Q238="","",FORMULACIÓN!Q238)</f>
        <v/>
      </c>
      <c r="Q238" s="20" t="str">
        <f>IF(FORMULACIÓN!R238="","",FORMULACIÓN!R238)</f>
        <v/>
      </c>
      <c r="R238" s="20" t="str">
        <f>IF(FORMULACIÓN!S238="","",FORMULACIÓN!S238)</f>
        <v/>
      </c>
      <c r="S238" s="20" t="str">
        <f>IF(FORMULACIÓN!T238="","",FORMULACIÓN!T238)</f>
        <v/>
      </c>
      <c r="T238" s="179" t="str">
        <f ca="1">FORMULACIÓN!Y238</f>
        <v/>
      </c>
      <c r="U238" s="88" t="str">
        <f>IF(FORMULACIÓN!U238="","",FORMULACIÓN!U238)</f>
        <v/>
      </c>
      <c r="V238" s="126"/>
      <c r="W238" s="126"/>
      <c r="X238" s="21" t="str">
        <f ca="1">IFERROR(IF($S238=Lists!$S$2,SUM(SEGUIMIENTO!U238:W238),IF(SEGUIMIENTO!$S238=Lists!$S$3,SUM(SEGUIMIENTO!V238:W238),IF(SEGUIMIENTO!$S238=Lists!$S$4,AVERAGE(SEGUIMIENTO!V238:W238),IF(SEGUIMIENTO!$S238=Lists!$S$5,OFFSET(U238,0,COUNTA(V238:W238)),IF(SEGUIMIENTO!$S238=Lists!$S$6,COUNTIF(V238:W238,"&lt;"&amp;FORMULACIÓN!Y238)/COUNT(SEGUIMIENTO!V238:W238),""))))),"")</f>
        <v/>
      </c>
      <c r="Y238" s="176" t="str">
        <f ca="1">IF($Q238=Lists!$R$3,TEXT(SEGUIMIENTO!X238,"00,00%"),IF(SEGUIMIENTO!X238=0,0,TEXT(SEGUIMIENTO!X238,"##.###")))</f>
        <v/>
      </c>
      <c r="Z238" s="179" t="str">
        <f>IF(FORMULACIÓN!N238="X",VLOOKUP(A238,Lists!$C$100:$D$1099,2,FALSE),"")</f>
        <v/>
      </c>
      <c r="AA238" s="181">
        <f>IF(FORMULACIÓN!N238="X",IF(VALUE(VLOOKUP(A238,Lists!$C$100:$D$1099,2,FALSE))&gt;=SEGUIMIENTO!X238,1,0),2)</f>
        <v>2</v>
      </c>
      <c r="AB238" s="150">
        <f>IFERROR(VALUE(LEFT(#REF!,1)),0)</f>
        <v>0</v>
      </c>
      <c r="AC238" s="149"/>
      <c r="AD238" s="129"/>
      <c r="AE238" s="129"/>
      <c r="AF238" s="129"/>
      <c r="AG238"/>
      <c r="AH238" s="139"/>
      <c r="AI238" s="255" t="str">
        <f t="shared" si="45"/>
        <v/>
      </c>
      <c r="AJ238" s="139" t="str">
        <f t="shared" si="39"/>
        <v/>
      </c>
      <c r="AK238" s="139">
        <f t="shared" ca="1" si="46"/>
        <v>0</v>
      </c>
      <c r="AL238" s="139" t="str">
        <f t="shared" si="40"/>
        <v/>
      </c>
      <c r="AM238" s="139" t="str">
        <f t="shared" si="41"/>
        <v/>
      </c>
      <c r="AN238" s="20" t="str">
        <f t="shared" si="42"/>
        <v/>
      </c>
      <c r="AO238" s="20" t="str">
        <f t="shared" si="43"/>
        <v/>
      </c>
      <c r="AP238" s="20" t="str">
        <f t="shared" si="44"/>
        <v/>
      </c>
      <c r="AQ238" s="88" t="str">
        <f ca="1">IF(S238=Lists!$S$6,"CUMPLIMIENTO",IF($Q238=Lists!$R$3,TEXT(Y238,"00,00%")&amp;" / "&amp;TEXT(FORMULACIÓN!Y238,"00,00%"),IF(Y238=0,0,TEXT(Y238,"##.###")&amp;" / "&amp;TEXT(FORMULACIÓN!Y238,"##.###"))))</f>
        <v xml:space="preserve"> / </v>
      </c>
      <c r="AR238" s="133">
        <f ca="1">VALUE(IFERROR(IF(S238=Lists!$S$6,SEGUIMIENTO!Y238,IF((Y238/FORMULACIÓN!Y238)&lt;&gt;0,Y238/FORMULACIÓN!Y238,0)),0))</f>
        <v>0</v>
      </c>
      <c r="AS238" s="89" t="str">
        <f t="shared" ca="1" si="47"/>
        <v/>
      </c>
      <c r="AT238" s="89">
        <f t="shared" ca="1" si="48"/>
        <v>0</v>
      </c>
      <c r="AU238" s="89">
        <f t="shared" ca="1" si="49"/>
        <v>0</v>
      </c>
      <c r="AV238" s="20" t="str">
        <f t="shared" si="50"/>
        <v xml:space="preserve">LOGROS
LÍMITES
OBSERVACIÓN
ACCIONES DE FORTALECIMIENTO
</v>
      </c>
      <c r="AW238" s="139"/>
      <c r="CG238" s="140"/>
    </row>
    <row r="239" spans="1:85" s="135" customFormat="1" ht="15" hidden="1" customHeight="1">
      <c r="A239" s="20" t="str">
        <f>IF(FORMULACIÓN!A239="","",FORMULACIÓN!A239)</f>
        <v/>
      </c>
      <c r="B239" s="20" t="str">
        <f>IF(FORMULACIÓN!B239="","",FORMULACIÓN!B239)</f>
        <v/>
      </c>
      <c r="C239" s="20" t="str">
        <f>IF(FORMULACIÓN!C239="","",FORMULACIÓN!C239)</f>
        <v/>
      </c>
      <c r="D239" s="20" t="str">
        <f>IF(FORMULACIÓN!D239="","",FORMULACIÓN!D239)</f>
        <v/>
      </c>
      <c r="E239" s="20" t="str">
        <f>IF(FORMULACIÓN!E239="","",FORMULACIÓN!E239)</f>
        <v/>
      </c>
      <c r="F239" s="20" t="str">
        <f>IF(FORMULACIÓN!F239="","",FORMULACIÓN!F239)</f>
        <v/>
      </c>
      <c r="G239" s="20" t="str">
        <f>IF(FORMULACIÓN!G239="","",FORMULACIÓN!G239)</f>
        <v/>
      </c>
      <c r="H239" s="20" t="str">
        <f>IF(FORMULACIÓN!H239="","",FORMULACIÓN!H239)</f>
        <v/>
      </c>
      <c r="I239" s="88" t="str">
        <f>IF(FORMULACIÓN!I239="","",FORMULACIÓN!I239)</f>
        <v/>
      </c>
      <c r="J239" s="20" t="str">
        <f>IF(FORMULACIÓN!J239="","",FORMULACIÓN!J239)</f>
        <v/>
      </c>
      <c r="K239" s="88" t="str">
        <f>IF(FORMULACIÓN!K239="","",FORMULACIÓN!K239)</f>
        <v/>
      </c>
      <c r="L239" s="88" t="str">
        <f>IF(FORMULACIÓN!L239="","",FORMULACIÓN!L239)</f>
        <v/>
      </c>
      <c r="M239" s="210">
        <f>FORMULACIÓN!M239</f>
        <v>0</v>
      </c>
      <c r="N239" s="20" t="str">
        <f>IF(FORMULACIÓN!O239="","",FORMULACIÓN!O239)</f>
        <v/>
      </c>
      <c r="O239" s="20" t="str">
        <f>IF(FORMULACIÓN!P239="","",FORMULACIÓN!P239)</f>
        <v/>
      </c>
      <c r="P239" s="20" t="str">
        <f>IF(FORMULACIÓN!Q239="","",FORMULACIÓN!Q239)</f>
        <v/>
      </c>
      <c r="Q239" s="20" t="str">
        <f>IF(FORMULACIÓN!R239="","",FORMULACIÓN!R239)</f>
        <v/>
      </c>
      <c r="R239" s="20" t="str">
        <f>IF(FORMULACIÓN!S239="","",FORMULACIÓN!S239)</f>
        <v/>
      </c>
      <c r="S239" s="20" t="str">
        <f>IF(FORMULACIÓN!T239="","",FORMULACIÓN!T239)</f>
        <v/>
      </c>
      <c r="T239" s="179" t="str">
        <f ca="1">FORMULACIÓN!Y239</f>
        <v/>
      </c>
      <c r="U239" s="88" t="str">
        <f>IF(FORMULACIÓN!U239="","",FORMULACIÓN!U239)</f>
        <v/>
      </c>
      <c r="V239" s="126"/>
      <c r="W239" s="126"/>
      <c r="X239" s="21" t="str">
        <f ca="1">IFERROR(IF($S239=Lists!$S$2,SUM(SEGUIMIENTO!U239:W239),IF(SEGUIMIENTO!$S239=Lists!$S$3,SUM(SEGUIMIENTO!V239:W239),IF(SEGUIMIENTO!$S239=Lists!$S$4,AVERAGE(SEGUIMIENTO!V239:W239),IF(SEGUIMIENTO!$S239=Lists!$S$5,OFFSET(U239,0,COUNTA(V239:W239)),IF(SEGUIMIENTO!$S239=Lists!$S$6,COUNTIF(V239:W239,"&lt;"&amp;FORMULACIÓN!Y239)/COUNT(SEGUIMIENTO!V239:W239),""))))),"")</f>
        <v/>
      </c>
      <c r="Y239" s="176" t="str">
        <f ca="1">IF($Q239=Lists!$R$3,TEXT(SEGUIMIENTO!X239,"00,00%"),IF(SEGUIMIENTO!X239=0,0,TEXT(SEGUIMIENTO!X239,"##.###")))</f>
        <v/>
      </c>
      <c r="Z239" s="179" t="str">
        <f>IF(FORMULACIÓN!N239="X",VLOOKUP(A239,Lists!$C$100:$D$1099,2,FALSE),"")</f>
        <v/>
      </c>
      <c r="AA239" s="181">
        <f>IF(FORMULACIÓN!N239="X",IF(VALUE(VLOOKUP(A239,Lists!$C$100:$D$1099,2,FALSE))&gt;=SEGUIMIENTO!X239,1,0),2)</f>
        <v>2</v>
      </c>
      <c r="AB239" s="150">
        <f>IFERROR(VALUE(LEFT(#REF!,1)),0)</f>
        <v>0</v>
      </c>
      <c r="AC239" s="149"/>
      <c r="AD239" s="129"/>
      <c r="AE239" s="129"/>
      <c r="AF239" s="129"/>
      <c r="AG239"/>
      <c r="AH239" s="139"/>
      <c r="AI239" s="255" t="str">
        <f t="shared" si="45"/>
        <v/>
      </c>
      <c r="AJ239" s="139" t="str">
        <f t="shared" si="39"/>
        <v/>
      </c>
      <c r="AK239" s="139">
        <f t="shared" ca="1" si="46"/>
        <v>0</v>
      </c>
      <c r="AL239" s="139" t="str">
        <f t="shared" si="40"/>
        <v/>
      </c>
      <c r="AM239" s="139" t="str">
        <f t="shared" si="41"/>
        <v/>
      </c>
      <c r="AN239" s="20" t="str">
        <f t="shared" si="42"/>
        <v/>
      </c>
      <c r="AO239" s="20" t="str">
        <f t="shared" si="43"/>
        <v/>
      </c>
      <c r="AP239" s="20" t="str">
        <f t="shared" si="44"/>
        <v/>
      </c>
      <c r="AQ239" s="88" t="str">
        <f ca="1">IF(S239=Lists!$S$6,"CUMPLIMIENTO",IF($Q239=Lists!$R$3,TEXT(Y239,"00,00%")&amp;" / "&amp;TEXT(FORMULACIÓN!Y239,"00,00%"),IF(Y239=0,0,TEXT(Y239,"##.###")&amp;" / "&amp;TEXT(FORMULACIÓN!Y239,"##.###"))))</f>
        <v xml:space="preserve"> / </v>
      </c>
      <c r="AR239" s="133">
        <f ca="1">VALUE(IFERROR(IF(S239=Lists!$S$6,SEGUIMIENTO!Y239,IF((Y239/FORMULACIÓN!Y239)&lt;&gt;0,Y239/FORMULACIÓN!Y239,0)),0))</f>
        <v>0</v>
      </c>
      <c r="AS239" s="89" t="str">
        <f t="shared" ca="1" si="47"/>
        <v/>
      </c>
      <c r="AT239" s="89">
        <f t="shared" ca="1" si="48"/>
        <v>0</v>
      </c>
      <c r="AU239" s="89">
        <f t="shared" ca="1" si="49"/>
        <v>0</v>
      </c>
      <c r="AV239" s="20" t="str">
        <f t="shared" si="50"/>
        <v xml:space="preserve">LOGROS
LÍMITES
OBSERVACIÓN
ACCIONES DE FORTALECIMIENTO
</v>
      </c>
      <c r="AW239" s="139"/>
      <c r="CG239" s="140"/>
    </row>
    <row r="240" spans="1:85" s="135" customFormat="1" ht="15" hidden="1" customHeight="1">
      <c r="A240" s="20" t="str">
        <f>IF(FORMULACIÓN!A240="","",FORMULACIÓN!A240)</f>
        <v/>
      </c>
      <c r="B240" s="20" t="str">
        <f>IF(FORMULACIÓN!B240="","",FORMULACIÓN!B240)</f>
        <v/>
      </c>
      <c r="C240" s="20" t="str">
        <f>IF(FORMULACIÓN!C240="","",FORMULACIÓN!C240)</f>
        <v/>
      </c>
      <c r="D240" s="20" t="str">
        <f>IF(FORMULACIÓN!D240="","",FORMULACIÓN!D240)</f>
        <v/>
      </c>
      <c r="E240" s="20" t="str">
        <f>IF(FORMULACIÓN!E240="","",FORMULACIÓN!E240)</f>
        <v/>
      </c>
      <c r="F240" s="20" t="str">
        <f>IF(FORMULACIÓN!F240="","",FORMULACIÓN!F240)</f>
        <v/>
      </c>
      <c r="G240" s="20" t="str">
        <f>IF(FORMULACIÓN!G240="","",FORMULACIÓN!G240)</f>
        <v/>
      </c>
      <c r="H240" s="20" t="str">
        <f>IF(FORMULACIÓN!H240="","",FORMULACIÓN!H240)</f>
        <v/>
      </c>
      <c r="I240" s="88" t="str">
        <f>IF(FORMULACIÓN!I240="","",FORMULACIÓN!I240)</f>
        <v/>
      </c>
      <c r="J240" s="20" t="str">
        <f>IF(FORMULACIÓN!J240="","",FORMULACIÓN!J240)</f>
        <v/>
      </c>
      <c r="K240" s="88" t="str">
        <f>IF(FORMULACIÓN!K240="","",FORMULACIÓN!K240)</f>
        <v/>
      </c>
      <c r="L240" s="88" t="str">
        <f>IF(FORMULACIÓN!L240="","",FORMULACIÓN!L240)</f>
        <v/>
      </c>
      <c r="M240" s="210">
        <f>FORMULACIÓN!M240</f>
        <v>0</v>
      </c>
      <c r="N240" s="20" t="str">
        <f>IF(FORMULACIÓN!O240="","",FORMULACIÓN!O240)</f>
        <v/>
      </c>
      <c r="O240" s="20" t="str">
        <f>IF(FORMULACIÓN!P240="","",FORMULACIÓN!P240)</f>
        <v/>
      </c>
      <c r="P240" s="20" t="str">
        <f>IF(FORMULACIÓN!Q240="","",FORMULACIÓN!Q240)</f>
        <v/>
      </c>
      <c r="Q240" s="20" t="str">
        <f>IF(FORMULACIÓN!R240="","",FORMULACIÓN!R240)</f>
        <v/>
      </c>
      <c r="R240" s="20" t="str">
        <f>IF(FORMULACIÓN!S240="","",FORMULACIÓN!S240)</f>
        <v/>
      </c>
      <c r="S240" s="20" t="str">
        <f>IF(FORMULACIÓN!T240="","",FORMULACIÓN!T240)</f>
        <v/>
      </c>
      <c r="T240" s="179" t="str">
        <f ca="1">FORMULACIÓN!Y240</f>
        <v/>
      </c>
      <c r="U240" s="20" t="str">
        <f>IF(FORMULACIÓN!U240="","",FORMULACIÓN!U240)</f>
        <v/>
      </c>
      <c r="V240" s="21"/>
      <c r="W240" s="21"/>
      <c r="X240" s="21" t="str">
        <f ca="1">IFERROR(IF($S240=Lists!$S$2,SUM(SEGUIMIENTO!U240:W240),IF(SEGUIMIENTO!$S240=Lists!$S$3,SUM(SEGUIMIENTO!V240:W240),IF(SEGUIMIENTO!$S240=Lists!$S$4,AVERAGE(SEGUIMIENTO!V240:W240),IF(SEGUIMIENTO!$S240=Lists!$S$5,OFFSET(U240,0,COUNTA(V240:W240)),IF(SEGUIMIENTO!$S240=Lists!$S$6,COUNTIF(V240:W240,"&lt;"&amp;FORMULACIÓN!Y240)/COUNT(SEGUIMIENTO!V240:W240),""))))),"")</f>
        <v/>
      </c>
      <c r="Y240" s="176" t="str">
        <f ca="1">IF($Q240=Lists!$R$3,TEXT(SEGUIMIENTO!X240,"00,00%"),IF(SEGUIMIENTO!X240=0,0,TEXT(SEGUIMIENTO!X240,"##.###")))</f>
        <v/>
      </c>
      <c r="Z240" s="179" t="str">
        <f>IF(FORMULACIÓN!N240="X",VLOOKUP(A240,Lists!$C$100:$D$1099,2,FALSE),"")</f>
        <v/>
      </c>
      <c r="AA240" s="181">
        <f>IF(FORMULACIÓN!N240="X",IF(VALUE(VLOOKUP(A240,Lists!$C$100:$D$1099,2,FALSE))&gt;=SEGUIMIENTO!X240,1,0),2)</f>
        <v>2</v>
      </c>
      <c r="AB240" s="150">
        <f>IFERROR(VALUE(LEFT(#REF!,1)),0)</f>
        <v>0</v>
      </c>
      <c r="AC240" s="149"/>
      <c r="AD240" s="129"/>
      <c r="AE240" s="129"/>
      <c r="AF240" s="129"/>
      <c r="AG240"/>
      <c r="AH240" s="139"/>
      <c r="AI240" s="255" t="str">
        <f t="shared" si="45"/>
        <v/>
      </c>
      <c r="AJ240" s="139" t="str">
        <f t="shared" si="39"/>
        <v/>
      </c>
      <c r="AK240" s="139">
        <f t="shared" ca="1" si="46"/>
        <v>0</v>
      </c>
      <c r="AL240" s="139" t="str">
        <f t="shared" si="40"/>
        <v/>
      </c>
      <c r="AM240" s="139" t="str">
        <f t="shared" si="41"/>
        <v/>
      </c>
      <c r="AN240" s="20" t="str">
        <f t="shared" si="42"/>
        <v/>
      </c>
      <c r="AO240" s="20" t="str">
        <f t="shared" si="43"/>
        <v/>
      </c>
      <c r="AP240" s="20" t="str">
        <f t="shared" si="44"/>
        <v/>
      </c>
      <c r="AQ240" s="88" t="str">
        <f ca="1">IF(S240=Lists!$S$6,"CUMPLIMIENTO",IF($Q240=Lists!$R$3,TEXT(Y240,"00,00%")&amp;" / "&amp;TEXT(FORMULACIÓN!Y240,"00,00%"),IF(Y240=0,0,TEXT(Y240,"##.###")&amp;" / "&amp;TEXT(FORMULACIÓN!Y240,"##.###"))))</f>
        <v xml:space="preserve"> / </v>
      </c>
      <c r="AR240" s="133">
        <f ca="1">VALUE(IFERROR(IF(S240=Lists!$S$6,SEGUIMIENTO!Y240,IF((Y240/FORMULACIÓN!Y240)&lt;&gt;0,Y240/FORMULACIÓN!Y240,0)),0))</f>
        <v>0</v>
      </c>
      <c r="AS240" s="89" t="str">
        <f t="shared" ca="1" si="47"/>
        <v/>
      </c>
      <c r="AT240" s="89">
        <f t="shared" ca="1" si="48"/>
        <v>0</v>
      </c>
      <c r="AU240" s="89">
        <f t="shared" ca="1" si="49"/>
        <v>0</v>
      </c>
      <c r="AV240" s="20" t="str">
        <f t="shared" si="50"/>
        <v xml:space="preserve">LOGROS
LÍMITES
OBSERVACIÓN
ACCIONES DE FORTALECIMIENTO
</v>
      </c>
      <c r="AW240" s="139"/>
      <c r="CG240" s="140"/>
    </row>
    <row r="241" spans="1:85" s="135" customFormat="1" ht="15" hidden="1" customHeight="1">
      <c r="A241" s="20" t="str">
        <f>IF(FORMULACIÓN!A241="","",FORMULACIÓN!A241)</f>
        <v/>
      </c>
      <c r="B241" s="20" t="str">
        <f>IF(FORMULACIÓN!B241="","",FORMULACIÓN!B241)</f>
        <v/>
      </c>
      <c r="C241" s="20" t="str">
        <f>IF(FORMULACIÓN!C241="","",FORMULACIÓN!C241)</f>
        <v/>
      </c>
      <c r="D241" s="20" t="str">
        <f>IF(FORMULACIÓN!D241="","",FORMULACIÓN!D241)</f>
        <v/>
      </c>
      <c r="E241" s="20" t="str">
        <f>IF(FORMULACIÓN!E241="","",FORMULACIÓN!E241)</f>
        <v/>
      </c>
      <c r="F241" s="20" t="str">
        <f>IF(FORMULACIÓN!F241="","",FORMULACIÓN!F241)</f>
        <v/>
      </c>
      <c r="G241" s="20" t="str">
        <f>IF(FORMULACIÓN!G241="","",FORMULACIÓN!G241)</f>
        <v/>
      </c>
      <c r="H241" s="20" t="str">
        <f>IF(FORMULACIÓN!H241="","",FORMULACIÓN!H241)</f>
        <v/>
      </c>
      <c r="I241" s="88" t="str">
        <f>IF(FORMULACIÓN!I241="","",FORMULACIÓN!I241)</f>
        <v/>
      </c>
      <c r="J241" s="20" t="str">
        <f>IF(FORMULACIÓN!J241="","",FORMULACIÓN!J241)</f>
        <v/>
      </c>
      <c r="K241" s="88" t="str">
        <f>IF(FORMULACIÓN!K241="","",FORMULACIÓN!K241)</f>
        <v/>
      </c>
      <c r="L241" s="88" t="str">
        <f>IF(FORMULACIÓN!L241="","",FORMULACIÓN!L241)</f>
        <v/>
      </c>
      <c r="M241" s="210">
        <f>FORMULACIÓN!M241</f>
        <v>0</v>
      </c>
      <c r="N241" s="20" t="str">
        <f>IF(FORMULACIÓN!O241="","",FORMULACIÓN!O241)</f>
        <v/>
      </c>
      <c r="O241" s="20" t="str">
        <f>IF(FORMULACIÓN!P241="","",FORMULACIÓN!P241)</f>
        <v/>
      </c>
      <c r="P241" s="20" t="str">
        <f>IF(FORMULACIÓN!Q241="","",FORMULACIÓN!Q241)</f>
        <v/>
      </c>
      <c r="Q241" s="20" t="str">
        <f>IF(FORMULACIÓN!R241="","",FORMULACIÓN!R241)</f>
        <v/>
      </c>
      <c r="R241" s="20" t="str">
        <f>IF(FORMULACIÓN!S241="","",FORMULACIÓN!S241)</f>
        <v/>
      </c>
      <c r="S241" s="20" t="str">
        <f>IF(FORMULACIÓN!T241="","",FORMULACIÓN!T241)</f>
        <v/>
      </c>
      <c r="T241" s="179" t="str">
        <f ca="1">FORMULACIÓN!Y241</f>
        <v/>
      </c>
      <c r="U241" s="88" t="str">
        <f>IF(FORMULACIÓN!U241="","",FORMULACIÓN!U241)</f>
        <v/>
      </c>
      <c r="V241" s="126"/>
      <c r="W241" s="126"/>
      <c r="X241" s="21" t="str">
        <f ca="1">IFERROR(IF($S241=Lists!$S$2,SUM(SEGUIMIENTO!U241:W241),IF(SEGUIMIENTO!$S241=Lists!$S$3,SUM(SEGUIMIENTO!V241:W241),IF(SEGUIMIENTO!$S241=Lists!$S$4,AVERAGE(SEGUIMIENTO!V241:W241),IF(SEGUIMIENTO!$S241=Lists!$S$5,OFFSET(U241,0,COUNTA(V241:W241)),IF(SEGUIMIENTO!$S241=Lists!$S$6,COUNTIF(V241:W241,"&lt;"&amp;FORMULACIÓN!Y241)/COUNT(SEGUIMIENTO!V241:W241),""))))),"")</f>
        <v/>
      </c>
      <c r="Y241" s="176" t="str">
        <f ca="1">IF($Q241=Lists!$R$3,TEXT(SEGUIMIENTO!X241,"00,00%"),IF(SEGUIMIENTO!X241=0,0,TEXT(SEGUIMIENTO!X241,"##.###")))</f>
        <v/>
      </c>
      <c r="Z241" s="179" t="str">
        <f>IF(FORMULACIÓN!N241="X",VLOOKUP(A241,Lists!$C$100:$D$1099,2,FALSE),"")</f>
        <v/>
      </c>
      <c r="AA241" s="181">
        <f>IF(FORMULACIÓN!N241="X",IF(VALUE(VLOOKUP(A241,Lists!$C$100:$D$1099,2,FALSE))&gt;=SEGUIMIENTO!X241,1,0),2)</f>
        <v>2</v>
      </c>
      <c r="AB241" s="150">
        <f>IFERROR(VALUE(LEFT(#REF!,1)),0)</f>
        <v>0</v>
      </c>
      <c r="AC241" s="149"/>
      <c r="AD241" s="129"/>
      <c r="AE241" s="129"/>
      <c r="AF241" s="129"/>
      <c r="AG241"/>
      <c r="AH241" s="139"/>
      <c r="AI241" s="255" t="str">
        <f t="shared" si="45"/>
        <v/>
      </c>
      <c r="AJ241" s="139" t="str">
        <f t="shared" si="39"/>
        <v/>
      </c>
      <c r="AK241" s="139">
        <f t="shared" ca="1" si="46"/>
        <v>0</v>
      </c>
      <c r="AL241" s="139" t="str">
        <f t="shared" si="40"/>
        <v/>
      </c>
      <c r="AM241" s="139" t="str">
        <f t="shared" si="41"/>
        <v/>
      </c>
      <c r="AN241" s="20" t="str">
        <f t="shared" si="42"/>
        <v/>
      </c>
      <c r="AO241" s="20" t="str">
        <f t="shared" si="43"/>
        <v/>
      </c>
      <c r="AP241" s="20" t="str">
        <f t="shared" si="44"/>
        <v/>
      </c>
      <c r="AQ241" s="88" t="str">
        <f ca="1">IF(S241=Lists!$S$6,"CUMPLIMIENTO",IF($Q241=Lists!$R$3,TEXT(Y241,"00,00%")&amp;" / "&amp;TEXT(FORMULACIÓN!Y241,"00,00%"),IF(Y241=0,0,TEXT(Y241,"##.###")&amp;" / "&amp;TEXT(FORMULACIÓN!Y241,"##.###"))))</f>
        <v xml:space="preserve"> / </v>
      </c>
      <c r="AR241" s="133">
        <f ca="1">VALUE(IFERROR(IF(S241=Lists!$S$6,SEGUIMIENTO!Y241,IF((Y241/FORMULACIÓN!Y241)&lt;&gt;0,Y241/FORMULACIÓN!Y241,0)),0))</f>
        <v>0</v>
      </c>
      <c r="AS241" s="89" t="str">
        <f t="shared" ca="1" si="47"/>
        <v/>
      </c>
      <c r="AT241" s="89">
        <f t="shared" ca="1" si="48"/>
        <v>0</v>
      </c>
      <c r="AU241" s="89">
        <f t="shared" ca="1" si="49"/>
        <v>0</v>
      </c>
      <c r="AV241" s="20" t="str">
        <f t="shared" si="50"/>
        <v xml:space="preserve">LOGROS
LÍMITES
OBSERVACIÓN
ACCIONES DE FORTALECIMIENTO
</v>
      </c>
      <c r="AW241" s="139"/>
      <c r="CG241" s="140"/>
    </row>
    <row r="242" spans="1:85" s="135" customFormat="1" ht="15" hidden="1" customHeight="1">
      <c r="A242" s="20" t="str">
        <f>IF(FORMULACIÓN!A242="","",FORMULACIÓN!A242)</f>
        <v/>
      </c>
      <c r="B242" s="20" t="str">
        <f>IF(FORMULACIÓN!B242="","",FORMULACIÓN!B242)</f>
        <v/>
      </c>
      <c r="C242" s="20" t="str">
        <f>IF(FORMULACIÓN!C242="","",FORMULACIÓN!C242)</f>
        <v/>
      </c>
      <c r="D242" s="20" t="str">
        <f>IF(FORMULACIÓN!D242="","",FORMULACIÓN!D242)</f>
        <v/>
      </c>
      <c r="E242" s="20" t="str">
        <f>IF(FORMULACIÓN!E242="","",FORMULACIÓN!E242)</f>
        <v/>
      </c>
      <c r="F242" s="20" t="str">
        <f>IF(FORMULACIÓN!F242="","",FORMULACIÓN!F242)</f>
        <v/>
      </c>
      <c r="G242" s="20" t="str">
        <f>IF(FORMULACIÓN!G242="","",FORMULACIÓN!G242)</f>
        <v/>
      </c>
      <c r="H242" s="20" t="str">
        <f>IF(FORMULACIÓN!H242="","",FORMULACIÓN!H242)</f>
        <v/>
      </c>
      <c r="I242" s="88" t="str">
        <f>IF(FORMULACIÓN!I242="","",FORMULACIÓN!I242)</f>
        <v/>
      </c>
      <c r="J242" s="20" t="str">
        <f>IF(FORMULACIÓN!J242="","",FORMULACIÓN!J242)</f>
        <v/>
      </c>
      <c r="K242" s="88" t="str">
        <f>IF(FORMULACIÓN!K242="","",FORMULACIÓN!K242)</f>
        <v/>
      </c>
      <c r="L242" s="88" t="str">
        <f>IF(FORMULACIÓN!L242="","",FORMULACIÓN!L242)</f>
        <v/>
      </c>
      <c r="M242" s="210">
        <f>FORMULACIÓN!M242</f>
        <v>0</v>
      </c>
      <c r="N242" s="20" t="str">
        <f>IF(FORMULACIÓN!O242="","",FORMULACIÓN!O242)</f>
        <v/>
      </c>
      <c r="O242" s="20" t="str">
        <f>IF(FORMULACIÓN!P242="","",FORMULACIÓN!P242)</f>
        <v/>
      </c>
      <c r="P242" s="20" t="str">
        <f>IF(FORMULACIÓN!Q242="","",FORMULACIÓN!Q242)</f>
        <v/>
      </c>
      <c r="Q242" s="20" t="str">
        <f>IF(FORMULACIÓN!R242="","",FORMULACIÓN!R242)</f>
        <v/>
      </c>
      <c r="R242" s="20" t="str">
        <f>IF(FORMULACIÓN!S242="","",FORMULACIÓN!S242)</f>
        <v/>
      </c>
      <c r="S242" s="20" t="str">
        <f>IF(FORMULACIÓN!T242="","",FORMULACIÓN!T242)</f>
        <v/>
      </c>
      <c r="T242" s="179" t="str">
        <f ca="1">FORMULACIÓN!Y242</f>
        <v/>
      </c>
      <c r="U242" s="20" t="str">
        <f>IF(FORMULACIÓN!U242="","",FORMULACIÓN!U242)</f>
        <v/>
      </c>
      <c r="V242" s="21"/>
      <c r="W242" s="21"/>
      <c r="X242" s="21" t="str">
        <f ca="1">IFERROR(IF($S242=Lists!$S$2,SUM(SEGUIMIENTO!U242:W242),IF(SEGUIMIENTO!$S242=Lists!$S$3,SUM(SEGUIMIENTO!V242:W242),IF(SEGUIMIENTO!$S242=Lists!$S$4,AVERAGE(SEGUIMIENTO!V242:W242),IF(SEGUIMIENTO!$S242=Lists!$S$5,OFFSET(U242,0,COUNTA(V242:W242)),IF(SEGUIMIENTO!$S242=Lists!$S$6,COUNTIF(V242:W242,"&lt;"&amp;FORMULACIÓN!Y242)/COUNT(SEGUIMIENTO!V242:W242),""))))),"")</f>
        <v/>
      </c>
      <c r="Y242" s="176" t="str">
        <f ca="1">IF($Q242=Lists!$R$3,TEXT(SEGUIMIENTO!X242,"00,00%"),IF(SEGUIMIENTO!X242=0,0,TEXT(SEGUIMIENTO!X242,"##.###")))</f>
        <v/>
      </c>
      <c r="Z242" s="179" t="str">
        <f>IF(FORMULACIÓN!N242="X",VLOOKUP(A242,Lists!$C$100:$D$1099,2,FALSE),"")</f>
        <v/>
      </c>
      <c r="AA242" s="181">
        <f>IF(FORMULACIÓN!N242="X",IF(VALUE(VLOOKUP(A242,Lists!$C$100:$D$1099,2,FALSE))&gt;=SEGUIMIENTO!X242,1,0),2)</f>
        <v>2</v>
      </c>
      <c r="AB242" s="150">
        <f>IFERROR(VALUE(LEFT(#REF!,1)),0)</f>
        <v>0</v>
      </c>
      <c r="AC242" s="149"/>
      <c r="AD242" s="129"/>
      <c r="AE242" s="129"/>
      <c r="AF242" s="129"/>
      <c r="AG242"/>
      <c r="AH242" s="139"/>
      <c r="AI242" s="255" t="str">
        <f t="shared" si="45"/>
        <v/>
      </c>
      <c r="AJ242" s="139" t="str">
        <f t="shared" si="39"/>
        <v/>
      </c>
      <c r="AK242" s="139">
        <f t="shared" ca="1" si="46"/>
        <v>0</v>
      </c>
      <c r="AL242" s="139" t="str">
        <f t="shared" si="40"/>
        <v/>
      </c>
      <c r="AM242" s="139" t="str">
        <f t="shared" si="41"/>
        <v/>
      </c>
      <c r="AN242" s="20" t="str">
        <f t="shared" si="42"/>
        <v/>
      </c>
      <c r="AO242" s="20" t="str">
        <f t="shared" si="43"/>
        <v/>
      </c>
      <c r="AP242" s="20" t="str">
        <f t="shared" si="44"/>
        <v/>
      </c>
      <c r="AQ242" s="88" t="str">
        <f ca="1">IF(S242=Lists!$S$6,"CUMPLIMIENTO",IF($Q242=Lists!$R$3,TEXT(Y242,"00,00%")&amp;" / "&amp;TEXT(FORMULACIÓN!Y242,"00,00%"),IF(Y242=0,0,TEXT(Y242,"##.###")&amp;" / "&amp;TEXT(FORMULACIÓN!Y242,"##.###"))))</f>
        <v xml:space="preserve"> / </v>
      </c>
      <c r="AR242" s="133">
        <f ca="1">VALUE(IFERROR(IF(S242=Lists!$S$6,SEGUIMIENTO!Y242,IF((Y242/FORMULACIÓN!Y242)&lt;&gt;0,Y242/FORMULACIÓN!Y242,0)),0))</f>
        <v>0</v>
      </c>
      <c r="AS242" s="89" t="str">
        <f t="shared" ca="1" si="47"/>
        <v/>
      </c>
      <c r="AT242" s="89">
        <f t="shared" ca="1" si="48"/>
        <v>0</v>
      </c>
      <c r="AU242" s="89">
        <f t="shared" ca="1" si="49"/>
        <v>0</v>
      </c>
      <c r="AV242" s="20" t="str">
        <f t="shared" si="50"/>
        <v xml:space="preserve">LOGROS
LÍMITES
OBSERVACIÓN
ACCIONES DE FORTALECIMIENTO
</v>
      </c>
      <c r="AW242" s="139"/>
      <c r="CG242" s="140"/>
    </row>
    <row r="243" spans="1:85" s="135" customFormat="1" ht="15" hidden="1" customHeight="1">
      <c r="A243" s="20" t="str">
        <f>IF(FORMULACIÓN!A243="","",FORMULACIÓN!A243)</f>
        <v/>
      </c>
      <c r="B243" s="20" t="str">
        <f>IF(FORMULACIÓN!B243="","",FORMULACIÓN!B243)</f>
        <v/>
      </c>
      <c r="C243" s="20" t="str">
        <f>IF(FORMULACIÓN!C243="","",FORMULACIÓN!C243)</f>
        <v/>
      </c>
      <c r="D243" s="20" t="str">
        <f>IF(FORMULACIÓN!D243="","",FORMULACIÓN!D243)</f>
        <v/>
      </c>
      <c r="E243" s="20" t="str">
        <f>IF(FORMULACIÓN!E243="","",FORMULACIÓN!E243)</f>
        <v/>
      </c>
      <c r="F243" s="20" t="str">
        <f>IF(FORMULACIÓN!F243="","",FORMULACIÓN!F243)</f>
        <v/>
      </c>
      <c r="G243" s="20" t="str">
        <f>IF(FORMULACIÓN!G243="","",FORMULACIÓN!G243)</f>
        <v/>
      </c>
      <c r="H243" s="20" t="str">
        <f>IF(FORMULACIÓN!H243="","",FORMULACIÓN!H243)</f>
        <v/>
      </c>
      <c r="I243" s="88" t="str">
        <f>IF(FORMULACIÓN!I243="","",FORMULACIÓN!I243)</f>
        <v/>
      </c>
      <c r="J243" s="20" t="str">
        <f>IF(FORMULACIÓN!J243="","",FORMULACIÓN!J243)</f>
        <v/>
      </c>
      <c r="K243" s="88" t="str">
        <f>IF(FORMULACIÓN!K243="","",FORMULACIÓN!K243)</f>
        <v/>
      </c>
      <c r="L243" s="88" t="str">
        <f>IF(FORMULACIÓN!L243="","",FORMULACIÓN!L243)</f>
        <v/>
      </c>
      <c r="M243" s="210">
        <f>FORMULACIÓN!M243</f>
        <v>0</v>
      </c>
      <c r="N243" s="20" t="str">
        <f>IF(FORMULACIÓN!O243="","",FORMULACIÓN!O243)</f>
        <v/>
      </c>
      <c r="O243" s="20" t="str">
        <f>IF(FORMULACIÓN!P243="","",FORMULACIÓN!P243)</f>
        <v/>
      </c>
      <c r="P243" s="20" t="str">
        <f>IF(FORMULACIÓN!Q243="","",FORMULACIÓN!Q243)</f>
        <v/>
      </c>
      <c r="Q243" s="20" t="str">
        <f>IF(FORMULACIÓN!R243="","",FORMULACIÓN!R243)</f>
        <v/>
      </c>
      <c r="R243" s="20" t="str">
        <f>IF(FORMULACIÓN!S243="","",FORMULACIÓN!S243)</f>
        <v/>
      </c>
      <c r="S243" s="20" t="str">
        <f>IF(FORMULACIÓN!T243="","",FORMULACIÓN!T243)</f>
        <v/>
      </c>
      <c r="T243" s="179" t="str">
        <f ca="1">FORMULACIÓN!Y243</f>
        <v/>
      </c>
      <c r="U243" s="20" t="str">
        <f>IF(FORMULACIÓN!U243="","",FORMULACIÓN!U243)</f>
        <v/>
      </c>
      <c r="V243" s="21"/>
      <c r="W243" s="21"/>
      <c r="X243" s="21" t="str">
        <f ca="1">IFERROR(IF($S243=Lists!$S$2,SUM(SEGUIMIENTO!U243:W243),IF(SEGUIMIENTO!$S243=Lists!$S$3,SUM(SEGUIMIENTO!V243:W243),IF(SEGUIMIENTO!$S243=Lists!$S$4,AVERAGE(SEGUIMIENTO!V243:W243),IF(SEGUIMIENTO!$S243=Lists!$S$5,OFFSET(U243,0,COUNTA(V243:W243)),IF(SEGUIMIENTO!$S243=Lists!$S$6,COUNTIF(V243:W243,"&lt;"&amp;FORMULACIÓN!Y243)/COUNT(SEGUIMIENTO!V243:W243),""))))),"")</f>
        <v/>
      </c>
      <c r="Y243" s="176" t="str">
        <f ca="1">IF($Q243=Lists!$R$3,TEXT(SEGUIMIENTO!X243,"00,00%"),IF(SEGUIMIENTO!X243=0,0,TEXT(SEGUIMIENTO!X243,"##.###")))</f>
        <v/>
      </c>
      <c r="Z243" s="179" t="str">
        <f>IF(FORMULACIÓN!N243="X",VLOOKUP(A243,Lists!$C$100:$D$1099,2,FALSE),"")</f>
        <v/>
      </c>
      <c r="AA243" s="181">
        <f>IF(FORMULACIÓN!N243="X",IF(VALUE(VLOOKUP(A243,Lists!$C$100:$D$1099,2,FALSE))&gt;=SEGUIMIENTO!X243,1,0),2)</f>
        <v>2</v>
      </c>
      <c r="AB243" s="150">
        <f>IFERROR(VALUE(LEFT(#REF!,1)),0)</f>
        <v>0</v>
      </c>
      <c r="AC243" s="149"/>
      <c r="AD243" s="129"/>
      <c r="AE243" s="129"/>
      <c r="AF243" s="129"/>
      <c r="AG243"/>
      <c r="AH243" s="139"/>
      <c r="AI243" s="255" t="str">
        <f t="shared" si="45"/>
        <v/>
      </c>
      <c r="AJ243" s="139" t="str">
        <f t="shared" si="39"/>
        <v/>
      </c>
      <c r="AK243" s="139">
        <f t="shared" ca="1" si="46"/>
        <v>0</v>
      </c>
      <c r="AL243" s="139" t="str">
        <f t="shared" si="40"/>
        <v/>
      </c>
      <c r="AM243" s="139" t="str">
        <f t="shared" si="41"/>
        <v/>
      </c>
      <c r="AN243" s="20" t="str">
        <f t="shared" si="42"/>
        <v/>
      </c>
      <c r="AO243" s="20" t="str">
        <f t="shared" si="43"/>
        <v/>
      </c>
      <c r="AP243" s="20" t="str">
        <f t="shared" si="44"/>
        <v/>
      </c>
      <c r="AQ243" s="88" t="str">
        <f ca="1">IF(S243=Lists!$S$6,"CUMPLIMIENTO",IF($Q243=Lists!$R$3,TEXT(Y243,"00,00%")&amp;" / "&amp;TEXT(FORMULACIÓN!Y243,"00,00%"),IF(Y243=0,0,TEXT(Y243,"##.###")&amp;" / "&amp;TEXT(FORMULACIÓN!Y243,"##.###"))))</f>
        <v xml:space="preserve"> / </v>
      </c>
      <c r="AR243" s="133">
        <f ca="1">VALUE(IFERROR(IF(S243=Lists!$S$6,SEGUIMIENTO!Y243,IF((Y243/FORMULACIÓN!Y243)&lt;&gt;0,Y243/FORMULACIÓN!Y243,0)),0))</f>
        <v>0</v>
      </c>
      <c r="AS243" s="89" t="str">
        <f t="shared" ca="1" si="47"/>
        <v/>
      </c>
      <c r="AT243" s="89">
        <f t="shared" ca="1" si="48"/>
        <v>0</v>
      </c>
      <c r="AU243" s="89">
        <f t="shared" ca="1" si="49"/>
        <v>0</v>
      </c>
      <c r="AV243" s="20" t="str">
        <f t="shared" si="50"/>
        <v xml:space="preserve">LOGROS
LÍMITES
OBSERVACIÓN
ACCIONES DE FORTALECIMIENTO
</v>
      </c>
      <c r="AW243" s="139"/>
      <c r="CG243" s="140"/>
    </row>
    <row r="244" spans="1:85" s="135" customFormat="1" ht="15" hidden="1" customHeight="1">
      <c r="A244" s="20" t="str">
        <f>IF(FORMULACIÓN!A244="","",FORMULACIÓN!A244)</f>
        <v/>
      </c>
      <c r="B244" s="20" t="str">
        <f>IF(FORMULACIÓN!B244="","",FORMULACIÓN!B244)</f>
        <v/>
      </c>
      <c r="C244" s="20" t="str">
        <f>IF(FORMULACIÓN!C244="","",FORMULACIÓN!C244)</f>
        <v/>
      </c>
      <c r="D244" s="20" t="str">
        <f>IF(FORMULACIÓN!D244="","",FORMULACIÓN!D244)</f>
        <v/>
      </c>
      <c r="E244" s="20" t="str">
        <f>IF(FORMULACIÓN!E244="","",FORMULACIÓN!E244)</f>
        <v/>
      </c>
      <c r="F244" s="20" t="str">
        <f>IF(FORMULACIÓN!F244="","",FORMULACIÓN!F244)</f>
        <v/>
      </c>
      <c r="G244" s="20" t="str">
        <f>IF(FORMULACIÓN!G244="","",FORMULACIÓN!G244)</f>
        <v/>
      </c>
      <c r="H244" s="20" t="str">
        <f>IF(FORMULACIÓN!H244="","",FORMULACIÓN!H244)</f>
        <v/>
      </c>
      <c r="I244" s="88" t="str">
        <f>IF(FORMULACIÓN!I244="","",FORMULACIÓN!I244)</f>
        <v/>
      </c>
      <c r="J244" s="20" t="str">
        <f>IF(FORMULACIÓN!J244="","",FORMULACIÓN!J244)</f>
        <v/>
      </c>
      <c r="K244" s="88" t="str">
        <f>IF(FORMULACIÓN!K244="","",FORMULACIÓN!K244)</f>
        <v/>
      </c>
      <c r="L244" s="88" t="str">
        <f>IF(FORMULACIÓN!L244="","",FORMULACIÓN!L244)</f>
        <v/>
      </c>
      <c r="M244" s="210">
        <f>FORMULACIÓN!M244</f>
        <v>0</v>
      </c>
      <c r="N244" s="20" t="str">
        <f>IF(FORMULACIÓN!O244="","",FORMULACIÓN!O244)</f>
        <v/>
      </c>
      <c r="O244" s="20" t="str">
        <f>IF(FORMULACIÓN!P244="","",FORMULACIÓN!P244)</f>
        <v/>
      </c>
      <c r="P244" s="20" t="str">
        <f>IF(FORMULACIÓN!Q244="","",FORMULACIÓN!Q244)</f>
        <v/>
      </c>
      <c r="Q244" s="20" t="str">
        <f>IF(FORMULACIÓN!R244="","",FORMULACIÓN!R244)</f>
        <v/>
      </c>
      <c r="R244" s="20" t="str">
        <f>IF(FORMULACIÓN!S244="","",FORMULACIÓN!S244)</f>
        <v/>
      </c>
      <c r="S244" s="20" t="str">
        <f>IF(FORMULACIÓN!T244="","",FORMULACIÓN!T244)</f>
        <v/>
      </c>
      <c r="T244" s="179" t="str">
        <f ca="1">FORMULACIÓN!Y244</f>
        <v/>
      </c>
      <c r="U244" s="20" t="str">
        <f>IF(FORMULACIÓN!U244="","",FORMULACIÓN!U244)</f>
        <v/>
      </c>
      <c r="V244" s="21"/>
      <c r="W244" s="21"/>
      <c r="X244" s="21" t="str">
        <f ca="1">IFERROR(IF($S244=Lists!$S$2,SUM(SEGUIMIENTO!U244:W244),IF(SEGUIMIENTO!$S244=Lists!$S$3,SUM(SEGUIMIENTO!V244:W244),IF(SEGUIMIENTO!$S244=Lists!$S$4,AVERAGE(SEGUIMIENTO!V244:W244),IF(SEGUIMIENTO!$S244=Lists!$S$5,OFFSET(U244,0,COUNTA(V244:W244)),IF(SEGUIMIENTO!$S244=Lists!$S$6,COUNTIF(V244:W244,"&lt;"&amp;FORMULACIÓN!Y244)/COUNT(SEGUIMIENTO!V244:W244),""))))),"")</f>
        <v/>
      </c>
      <c r="Y244" s="176" t="str">
        <f ca="1">IF($Q244=Lists!$R$3,TEXT(SEGUIMIENTO!X244,"00,00%"),IF(SEGUIMIENTO!X244=0,0,TEXT(SEGUIMIENTO!X244,"##.###")))</f>
        <v/>
      </c>
      <c r="Z244" s="179" t="str">
        <f>IF(FORMULACIÓN!N244="X",VLOOKUP(A244,Lists!$C$100:$D$1099,2,FALSE),"")</f>
        <v/>
      </c>
      <c r="AA244" s="181">
        <f>IF(FORMULACIÓN!N244="X",IF(VALUE(VLOOKUP(A244,Lists!$C$100:$D$1099,2,FALSE))&gt;=SEGUIMIENTO!X244,1,0),2)</f>
        <v>2</v>
      </c>
      <c r="AB244" s="150">
        <f>IFERROR(VALUE(LEFT(#REF!,1)),0)</f>
        <v>0</v>
      </c>
      <c r="AC244" s="149"/>
      <c r="AD244" s="129"/>
      <c r="AE244" s="129"/>
      <c r="AF244" s="129"/>
      <c r="AG244"/>
      <c r="AH244" s="139"/>
      <c r="AI244" s="255" t="str">
        <f t="shared" si="45"/>
        <v/>
      </c>
      <c r="AJ244" s="139" t="str">
        <f t="shared" si="39"/>
        <v/>
      </c>
      <c r="AK244" s="139">
        <f t="shared" ca="1" si="46"/>
        <v>0</v>
      </c>
      <c r="AL244" s="139" t="str">
        <f t="shared" si="40"/>
        <v/>
      </c>
      <c r="AM244" s="139" t="str">
        <f t="shared" si="41"/>
        <v/>
      </c>
      <c r="AN244" s="20" t="str">
        <f t="shared" si="42"/>
        <v/>
      </c>
      <c r="AO244" s="20" t="str">
        <f t="shared" si="43"/>
        <v/>
      </c>
      <c r="AP244" s="20" t="str">
        <f t="shared" si="44"/>
        <v/>
      </c>
      <c r="AQ244" s="88" t="str">
        <f ca="1">IF(S244=Lists!$S$6,"CUMPLIMIENTO",IF($Q244=Lists!$R$3,TEXT(Y244,"00,00%")&amp;" / "&amp;TEXT(FORMULACIÓN!Y244,"00,00%"),IF(Y244=0,0,TEXT(Y244,"##.###")&amp;" / "&amp;TEXT(FORMULACIÓN!Y244,"##.###"))))</f>
        <v xml:space="preserve"> / </v>
      </c>
      <c r="AR244" s="133">
        <f ca="1">VALUE(IFERROR(IF(S244=Lists!$S$6,SEGUIMIENTO!Y244,IF((Y244/FORMULACIÓN!Y244)&lt;&gt;0,Y244/FORMULACIÓN!Y244,0)),0))</f>
        <v>0</v>
      </c>
      <c r="AS244" s="89" t="str">
        <f t="shared" ca="1" si="47"/>
        <v/>
      </c>
      <c r="AT244" s="89">
        <f t="shared" ca="1" si="48"/>
        <v>0</v>
      </c>
      <c r="AU244" s="89">
        <f t="shared" ca="1" si="49"/>
        <v>0</v>
      </c>
      <c r="AV244" s="20" t="str">
        <f t="shared" si="50"/>
        <v xml:space="preserve">LOGROS
LÍMITES
OBSERVACIÓN
ACCIONES DE FORTALECIMIENTO
</v>
      </c>
      <c r="AW244" s="139"/>
      <c r="CG244" s="140"/>
    </row>
    <row r="245" spans="1:85" s="135" customFormat="1" ht="15" hidden="1" customHeight="1">
      <c r="A245" s="20" t="str">
        <f>IF(FORMULACIÓN!A245="","",FORMULACIÓN!A245)</f>
        <v/>
      </c>
      <c r="B245" s="20" t="str">
        <f>IF(FORMULACIÓN!B245="","",FORMULACIÓN!B245)</f>
        <v/>
      </c>
      <c r="C245" s="20" t="str">
        <f>IF(FORMULACIÓN!C245="","",FORMULACIÓN!C245)</f>
        <v/>
      </c>
      <c r="D245" s="20" t="str">
        <f>IF(FORMULACIÓN!D245="","",FORMULACIÓN!D245)</f>
        <v/>
      </c>
      <c r="E245" s="20" t="str">
        <f>IF(FORMULACIÓN!E245="","",FORMULACIÓN!E245)</f>
        <v/>
      </c>
      <c r="F245" s="20" t="str">
        <f>IF(FORMULACIÓN!F245="","",FORMULACIÓN!F245)</f>
        <v/>
      </c>
      <c r="G245" s="20" t="str">
        <f>IF(FORMULACIÓN!G245="","",FORMULACIÓN!G245)</f>
        <v/>
      </c>
      <c r="H245" s="20" t="str">
        <f>IF(FORMULACIÓN!H245="","",FORMULACIÓN!H245)</f>
        <v/>
      </c>
      <c r="I245" s="88" t="str">
        <f>IF(FORMULACIÓN!I245="","",FORMULACIÓN!I245)</f>
        <v/>
      </c>
      <c r="J245" s="20" t="str">
        <f>IF(FORMULACIÓN!J245="","",FORMULACIÓN!J245)</f>
        <v/>
      </c>
      <c r="K245" s="88" t="str">
        <f>IF(FORMULACIÓN!K245="","",FORMULACIÓN!K245)</f>
        <v/>
      </c>
      <c r="L245" s="88" t="str">
        <f>IF(FORMULACIÓN!L245="","",FORMULACIÓN!L245)</f>
        <v/>
      </c>
      <c r="M245" s="210">
        <f>FORMULACIÓN!M245</f>
        <v>0</v>
      </c>
      <c r="N245" s="20" t="str">
        <f>IF(FORMULACIÓN!O245="","",FORMULACIÓN!O245)</f>
        <v/>
      </c>
      <c r="O245" s="20" t="str">
        <f>IF(FORMULACIÓN!P245="","",FORMULACIÓN!P245)</f>
        <v/>
      </c>
      <c r="P245" s="20" t="str">
        <f>IF(FORMULACIÓN!Q245="","",FORMULACIÓN!Q245)</f>
        <v/>
      </c>
      <c r="Q245" s="20" t="str">
        <f>IF(FORMULACIÓN!R245="","",FORMULACIÓN!R245)</f>
        <v/>
      </c>
      <c r="R245" s="20" t="str">
        <f>IF(FORMULACIÓN!S245="","",FORMULACIÓN!S245)</f>
        <v/>
      </c>
      <c r="S245" s="20" t="str">
        <f>IF(FORMULACIÓN!T245="","",FORMULACIÓN!T245)</f>
        <v/>
      </c>
      <c r="T245" s="179" t="str">
        <f ca="1">FORMULACIÓN!Y245</f>
        <v/>
      </c>
      <c r="U245" s="88" t="str">
        <f>IF(FORMULACIÓN!U245="","",FORMULACIÓN!U245)</f>
        <v/>
      </c>
      <c r="V245" s="266"/>
      <c r="W245" s="126"/>
      <c r="X245" s="21" t="str">
        <f ca="1">IFERROR(IF($S245=Lists!$S$2,SUM(SEGUIMIENTO!U245:W245),IF(SEGUIMIENTO!$S245=Lists!$S$3,SUM(SEGUIMIENTO!V245:W245),IF(SEGUIMIENTO!$S245=Lists!$S$4,AVERAGE(SEGUIMIENTO!V245:W245),IF(SEGUIMIENTO!$S245=Lists!$S$5,OFFSET(U245,0,COUNTA(V245:W245)),IF(SEGUIMIENTO!$S245=Lists!$S$6,COUNTIF(V245:W245,"&lt;"&amp;FORMULACIÓN!Y245)/COUNT(SEGUIMIENTO!V245:W245),""))))),"")</f>
        <v/>
      </c>
      <c r="Y245" s="176" t="str">
        <f ca="1">IF($Q245=Lists!$R$3,TEXT(SEGUIMIENTO!X245,"00,00%"),IF(SEGUIMIENTO!X245=0,0,TEXT(SEGUIMIENTO!X245,"##.###")))</f>
        <v/>
      </c>
      <c r="Z245" s="179" t="str">
        <f>IF(FORMULACIÓN!N245="X",VLOOKUP(A245,Lists!$C$100:$D$1099,2,FALSE),"")</f>
        <v/>
      </c>
      <c r="AA245" s="181">
        <f>IF(FORMULACIÓN!N245="X",IF(VALUE(VLOOKUP(A245,Lists!$C$100:$D$1099,2,FALSE))&gt;=SEGUIMIENTO!X245,1,0),2)</f>
        <v>2</v>
      </c>
      <c r="AB245" s="150">
        <f>IFERROR(VALUE(LEFT(#REF!,1)),0)</f>
        <v>0</v>
      </c>
      <c r="AC245" s="149"/>
      <c r="AD245" s="129"/>
      <c r="AE245" s="129"/>
      <c r="AF245" s="129"/>
      <c r="AG245"/>
      <c r="AH245" s="139"/>
      <c r="AI245" s="255" t="str">
        <f t="shared" si="45"/>
        <v/>
      </c>
      <c r="AJ245" s="139" t="str">
        <f t="shared" si="39"/>
        <v/>
      </c>
      <c r="AK245" s="139">
        <f t="shared" ca="1" si="46"/>
        <v>0</v>
      </c>
      <c r="AL245" s="139" t="str">
        <f t="shared" si="40"/>
        <v/>
      </c>
      <c r="AM245" s="139" t="str">
        <f t="shared" si="41"/>
        <v/>
      </c>
      <c r="AN245" s="20" t="str">
        <f t="shared" si="42"/>
        <v/>
      </c>
      <c r="AO245" s="20" t="str">
        <f t="shared" si="43"/>
        <v/>
      </c>
      <c r="AP245" s="20" t="str">
        <f t="shared" si="44"/>
        <v/>
      </c>
      <c r="AQ245" s="88" t="str">
        <f ca="1">IF(S245=Lists!$S$6,"CUMPLIMIENTO",IF($Q245=Lists!$R$3,TEXT(Y245,"00,00%")&amp;" / "&amp;TEXT(FORMULACIÓN!Y245,"00,00%"),IF(Y245=0,0,TEXT(Y245,"##.###")&amp;" / "&amp;TEXT(FORMULACIÓN!Y245,"##.###"))))</f>
        <v xml:space="preserve"> / </v>
      </c>
      <c r="AR245" s="133">
        <f ca="1">VALUE(IFERROR(IF(S245=Lists!$S$6,SEGUIMIENTO!Y245,IF((Y245/FORMULACIÓN!Y245)&lt;&gt;0,Y245/FORMULACIÓN!Y245,0)),0))</f>
        <v>0</v>
      </c>
      <c r="AS245" s="89" t="str">
        <f t="shared" ca="1" si="47"/>
        <v/>
      </c>
      <c r="AT245" s="89">
        <f t="shared" ca="1" si="48"/>
        <v>0</v>
      </c>
      <c r="AU245" s="89">
        <f t="shared" ca="1" si="49"/>
        <v>0</v>
      </c>
      <c r="AV245" s="20" t="str">
        <f t="shared" si="50"/>
        <v xml:space="preserve">LOGROS
LÍMITES
OBSERVACIÓN
ACCIONES DE FORTALECIMIENTO
</v>
      </c>
      <c r="AW245" s="139"/>
      <c r="CG245" s="140"/>
    </row>
    <row r="246" spans="1:85" s="135" customFormat="1" ht="15" hidden="1" customHeight="1">
      <c r="A246" s="20" t="str">
        <f>IF(FORMULACIÓN!A246="","",FORMULACIÓN!A246)</f>
        <v/>
      </c>
      <c r="B246" s="20" t="str">
        <f>IF(FORMULACIÓN!B246="","",FORMULACIÓN!B246)</f>
        <v/>
      </c>
      <c r="C246" s="20" t="str">
        <f>IF(FORMULACIÓN!C246="","",FORMULACIÓN!C246)</f>
        <v/>
      </c>
      <c r="D246" s="20" t="str">
        <f>IF(FORMULACIÓN!D246="","",FORMULACIÓN!D246)</f>
        <v/>
      </c>
      <c r="E246" s="20" t="str">
        <f>IF(FORMULACIÓN!E246="","",FORMULACIÓN!E246)</f>
        <v/>
      </c>
      <c r="F246" s="20" t="str">
        <f>IF(FORMULACIÓN!F246="","",FORMULACIÓN!F246)</f>
        <v/>
      </c>
      <c r="G246" s="20" t="str">
        <f>IF(FORMULACIÓN!G246="","",FORMULACIÓN!G246)</f>
        <v/>
      </c>
      <c r="H246" s="20" t="str">
        <f>IF(FORMULACIÓN!H246="","",FORMULACIÓN!H246)</f>
        <v/>
      </c>
      <c r="I246" s="88" t="str">
        <f>IF(FORMULACIÓN!I246="","",FORMULACIÓN!I246)</f>
        <v/>
      </c>
      <c r="J246" s="20" t="str">
        <f>IF(FORMULACIÓN!J246="","",FORMULACIÓN!J246)</f>
        <v/>
      </c>
      <c r="K246" s="88" t="str">
        <f>IF(FORMULACIÓN!K246="","",FORMULACIÓN!K246)</f>
        <v/>
      </c>
      <c r="L246" s="88" t="str">
        <f>IF(FORMULACIÓN!L246="","",FORMULACIÓN!L246)</f>
        <v/>
      </c>
      <c r="M246" s="210">
        <f>FORMULACIÓN!M246</f>
        <v>0</v>
      </c>
      <c r="N246" s="20" t="str">
        <f>IF(FORMULACIÓN!O246="","",FORMULACIÓN!O246)</f>
        <v/>
      </c>
      <c r="O246" s="20" t="str">
        <f>IF(FORMULACIÓN!P246="","",FORMULACIÓN!P246)</f>
        <v/>
      </c>
      <c r="P246" s="20" t="str">
        <f>IF(FORMULACIÓN!Q246="","",FORMULACIÓN!Q246)</f>
        <v/>
      </c>
      <c r="Q246" s="20" t="str">
        <f>IF(FORMULACIÓN!R246="","",FORMULACIÓN!R246)</f>
        <v/>
      </c>
      <c r="R246" s="20" t="str">
        <f>IF(FORMULACIÓN!S246="","",FORMULACIÓN!S246)</f>
        <v/>
      </c>
      <c r="S246" s="20" t="str">
        <f>IF(FORMULACIÓN!T246="","",FORMULACIÓN!T246)</f>
        <v/>
      </c>
      <c r="T246" s="179" t="str">
        <f ca="1">FORMULACIÓN!Y246</f>
        <v/>
      </c>
      <c r="U246" s="88" t="str">
        <f>IF(FORMULACIÓN!U246="","",FORMULACIÓN!U246)</f>
        <v/>
      </c>
      <c r="V246" s="126"/>
      <c r="W246" s="126"/>
      <c r="X246" s="21" t="str">
        <f ca="1">IFERROR(IF($S246=Lists!$S$2,SUM(SEGUIMIENTO!U246:W246),IF(SEGUIMIENTO!$S246=Lists!$S$3,SUM(SEGUIMIENTO!V246:W246),IF(SEGUIMIENTO!$S246=Lists!$S$4,AVERAGE(SEGUIMIENTO!V246:W246),IF(SEGUIMIENTO!$S246=Lists!$S$5,OFFSET(U246,0,COUNTA(V246:W246)),IF(SEGUIMIENTO!$S246=Lists!$S$6,COUNTIF(V246:W246,"&lt;"&amp;FORMULACIÓN!Y246)/COUNT(SEGUIMIENTO!V246:W246),""))))),"")</f>
        <v/>
      </c>
      <c r="Y246" s="176" t="str">
        <f ca="1">IF($Q246=Lists!$R$3,TEXT(SEGUIMIENTO!X246,"00,00%"),IF(SEGUIMIENTO!X246=0,0,TEXT(SEGUIMIENTO!X246,"##.###")))</f>
        <v/>
      </c>
      <c r="Z246" s="179" t="str">
        <f>IF(FORMULACIÓN!N246="X",VLOOKUP(A246,Lists!$C$100:$D$1099,2,FALSE),"")</f>
        <v/>
      </c>
      <c r="AA246" s="181">
        <f>IF(FORMULACIÓN!N246="X",IF(VALUE(VLOOKUP(A246,Lists!$C$100:$D$1099,2,FALSE))&gt;=SEGUIMIENTO!X246,1,0),2)</f>
        <v>2</v>
      </c>
      <c r="AB246" s="150">
        <f>IFERROR(VALUE(LEFT(#REF!,1)),0)</f>
        <v>0</v>
      </c>
      <c r="AC246" s="149"/>
      <c r="AD246" s="129"/>
      <c r="AE246" s="129"/>
      <c r="AF246" s="129"/>
      <c r="AG246"/>
      <c r="AH246" s="139"/>
      <c r="AI246" s="255" t="str">
        <f t="shared" si="45"/>
        <v/>
      </c>
      <c r="AJ246" s="139" t="str">
        <f t="shared" si="39"/>
        <v/>
      </c>
      <c r="AK246" s="139">
        <f t="shared" ca="1" si="46"/>
        <v>0</v>
      </c>
      <c r="AL246" s="139" t="str">
        <f t="shared" si="40"/>
        <v/>
      </c>
      <c r="AM246" s="139" t="str">
        <f t="shared" si="41"/>
        <v/>
      </c>
      <c r="AN246" s="20" t="str">
        <f t="shared" si="42"/>
        <v/>
      </c>
      <c r="AO246" s="20" t="str">
        <f t="shared" si="43"/>
        <v/>
      </c>
      <c r="AP246" s="20" t="str">
        <f t="shared" si="44"/>
        <v/>
      </c>
      <c r="AQ246" s="88" t="str">
        <f ca="1">IF(S246=Lists!$S$6,"CUMPLIMIENTO",IF($Q246=Lists!$R$3,TEXT(Y246,"00,00%")&amp;" / "&amp;TEXT(FORMULACIÓN!Y246,"00,00%"),IF(Y246=0,0,TEXT(Y246,"##.###")&amp;" / "&amp;TEXT(FORMULACIÓN!Y246,"##.###"))))</f>
        <v xml:space="preserve"> / </v>
      </c>
      <c r="AR246" s="133">
        <f ca="1">VALUE(IFERROR(IF(S246=Lists!$S$6,SEGUIMIENTO!Y246,IF((Y246/FORMULACIÓN!Y246)&lt;&gt;0,Y246/FORMULACIÓN!Y246,0)),0))</f>
        <v>0</v>
      </c>
      <c r="AS246" s="89" t="str">
        <f t="shared" ca="1" si="47"/>
        <v/>
      </c>
      <c r="AT246" s="89">
        <f t="shared" ca="1" si="48"/>
        <v>0</v>
      </c>
      <c r="AU246" s="89">
        <f t="shared" ca="1" si="49"/>
        <v>0</v>
      </c>
      <c r="AV246" s="20" t="str">
        <f t="shared" si="50"/>
        <v xml:space="preserve">LOGROS
LÍMITES
OBSERVACIÓN
ACCIONES DE FORTALECIMIENTO
</v>
      </c>
      <c r="AW246" s="139"/>
      <c r="CG246" s="140"/>
    </row>
    <row r="247" spans="1:85" s="135" customFormat="1" ht="15" hidden="1" customHeight="1">
      <c r="A247" s="20" t="str">
        <f>IF(FORMULACIÓN!A247="","",FORMULACIÓN!A247)</f>
        <v/>
      </c>
      <c r="B247" s="20" t="str">
        <f>IF(FORMULACIÓN!B247="","",FORMULACIÓN!B247)</f>
        <v/>
      </c>
      <c r="C247" s="20" t="str">
        <f>IF(FORMULACIÓN!C247="","",FORMULACIÓN!C247)</f>
        <v/>
      </c>
      <c r="D247" s="20" t="str">
        <f>IF(FORMULACIÓN!D247="","",FORMULACIÓN!D247)</f>
        <v/>
      </c>
      <c r="E247" s="20" t="str">
        <f>IF(FORMULACIÓN!E247="","",FORMULACIÓN!E247)</f>
        <v/>
      </c>
      <c r="F247" s="20" t="str">
        <f>IF(FORMULACIÓN!F247="","",FORMULACIÓN!F247)</f>
        <v/>
      </c>
      <c r="G247" s="20" t="str">
        <f>IF(FORMULACIÓN!G247="","",FORMULACIÓN!G247)</f>
        <v/>
      </c>
      <c r="H247" s="20" t="str">
        <f>IF(FORMULACIÓN!H247="","",FORMULACIÓN!H247)</f>
        <v/>
      </c>
      <c r="I247" s="88" t="str">
        <f>IF(FORMULACIÓN!I247="","",FORMULACIÓN!I247)</f>
        <v/>
      </c>
      <c r="J247" s="20" t="str">
        <f>IF(FORMULACIÓN!J247="","",FORMULACIÓN!J247)</f>
        <v/>
      </c>
      <c r="K247" s="88" t="str">
        <f>IF(FORMULACIÓN!K247="","",FORMULACIÓN!K247)</f>
        <v/>
      </c>
      <c r="L247" s="88" t="str">
        <f>IF(FORMULACIÓN!L247="","",FORMULACIÓN!L247)</f>
        <v/>
      </c>
      <c r="M247" s="210">
        <f>FORMULACIÓN!M247</f>
        <v>0</v>
      </c>
      <c r="N247" s="20" t="str">
        <f>IF(FORMULACIÓN!O247="","",FORMULACIÓN!O247)</f>
        <v/>
      </c>
      <c r="O247" s="20" t="str">
        <f>IF(FORMULACIÓN!P247="","",FORMULACIÓN!P247)</f>
        <v/>
      </c>
      <c r="P247" s="20" t="str">
        <f>IF(FORMULACIÓN!Q247="","",FORMULACIÓN!Q247)</f>
        <v/>
      </c>
      <c r="Q247" s="20" t="str">
        <f>IF(FORMULACIÓN!R247="","",FORMULACIÓN!R247)</f>
        <v/>
      </c>
      <c r="R247" s="20" t="str">
        <f>IF(FORMULACIÓN!S247="","",FORMULACIÓN!S247)</f>
        <v/>
      </c>
      <c r="S247" s="20" t="str">
        <f>IF(FORMULACIÓN!T247="","",FORMULACIÓN!T247)</f>
        <v/>
      </c>
      <c r="T247" s="179" t="str">
        <f ca="1">FORMULACIÓN!Y247</f>
        <v/>
      </c>
      <c r="U247" s="88" t="str">
        <f>IF(FORMULACIÓN!U247="","",FORMULACIÓN!U247)</f>
        <v/>
      </c>
      <c r="V247" s="275"/>
      <c r="W247" s="126"/>
      <c r="X247" s="21" t="str">
        <f ca="1">IFERROR(IF($S247=Lists!$S$2,SUM(SEGUIMIENTO!U247:W247),IF(SEGUIMIENTO!$S247=Lists!$S$3,SUM(SEGUIMIENTO!V247:W247),IF(SEGUIMIENTO!$S247=Lists!$S$4,AVERAGE(SEGUIMIENTO!V247:W247),IF(SEGUIMIENTO!$S247=Lists!$S$5,OFFSET(U247,0,COUNTA(V247:W247)),IF(SEGUIMIENTO!$S247=Lists!$S$6,COUNTIF(V247:W247,"&lt;"&amp;FORMULACIÓN!Y247)/COUNT(SEGUIMIENTO!V247:W247),""))))),"")</f>
        <v/>
      </c>
      <c r="Y247" s="176" t="str">
        <f ca="1">IF($Q247=Lists!$R$3,TEXT(SEGUIMIENTO!X247,"00,00%"),IF(SEGUIMIENTO!X247=0,0,TEXT(SEGUIMIENTO!X247,"##.###")))</f>
        <v/>
      </c>
      <c r="Z247" s="179" t="str">
        <f>IF(FORMULACIÓN!N247="X",VLOOKUP(A247,Lists!$C$100:$D$1099,2,FALSE),"")</f>
        <v/>
      </c>
      <c r="AA247" s="181">
        <f>IF(FORMULACIÓN!N247="X",IF(VALUE(VLOOKUP(A247,Lists!$C$100:$D$1099,2,FALSE))&gt;=SEGUIMIENTO!X247,1,0),2)</f>
        <v>2</v>
      </c>
      <c r="AB247" s="150">
        <f>IFERROR(VALUE(LEFT(#REF!,1)),0)</f>
        <v>0</v>
      </c>
      <c r="AC247" s="149"/>
      <c r="AD247" s="129"/>
      <c r="AE247" s="129"/>
      <c r="AF247" s="129"/>
      <c r="AG247"/>
      <c r="AH247" s="139"/>
      <c r="AI247" s="255" t="str">
        <f t="shared" si="45"/>
        <v/>
      </c>
      <c r="AJ247" s="139" t="str">
        <f t="shared" si="39"/>
        <v/>
      </c>
      <c r="AK247" s="139">
        <f t="shared" ca="1" si="46"/>
        <v>0</v>
      </c>
      <c r="AL247" s="139" t="str">
        <f t="shared" si="40"/>
        <v/>
      </c>
      <c r="AM247" s="139" t="str">
        <f t="shared" si="41"/>
        <v/>
      </c>
      <c r="AN247" s="20" t="str">
        <f t="shared" si="42"/>
        <v/>
      </c>
      <c r="AO247" s="20" t="str">
        <f t="shared" si="43"/>
        <v/>
      </c>
      <c r="AP247" s="20" t="str">
        <f t="shared" si="44"/>
        <v/>
      </c>
      <c r="AQ247" s="88" t="str">
        <f ca="1">IF(S247=Lists!$S$6,"CUMPLIMIENTO",IF($Q247=Lists!$R$3,TEXT(Y247,"00,00%")&amp;" / "&amp;TEXT(FORMULACIÓN!Y247,"00,00%"),IF(Y247=0,0,TEXT(Y247,"##.###")&amp;" / "&amp;TEXT(FORMULACIÓN!Y247,"##.###"))))</f>
        <v xml:space="preserve"> / </v>
      </c>
      <c r="AR247" s="133">
        <f ca="1">VALUE(IFERROR(IF(S247=Lists!$S$6,SEGUIMIENTO!Y247,IF((Y247/FORMULACIÓN!Y247)&lt;&gt;0,Y247/FORMULACIÓN!Y247,0)),0))</f>
        <v>0</v>
      </c>
      <c r="AS247" s="89" t="str">
        <f t="shared" ca="1" si="47"/>
        <v/>
      </c>
      <c r="AT247" s="89">
        <f t="shared" ca="1" si="48"/>
        <v>0</v>
      </c>
      <c r="AU247" s="89">
        <f t="shared" ca="1" si="49"/>
        <v>0</v>
      </c>
      <c r="AV247" s="20" t="str">
        <f t="shared" si="50"/>
        <v xml:space="preserve">LOGROS
LÍMITES
OBSERVACIÓN
ACCIONES DE FORTALECIMIENTO
</v>
      </c>
      <c r="AW247" s="139"/>
      <c r="CG247" s="140"/>
    </row>
    <row r="248" spans="1:85" s="135" customFormat="1" ht="15" hidden="1" customHeight="1">
      <c r="A248" s="20" t="str">
        <f>IF(FORMULACIÓN!A248="","",FORMULACIÓN!A248)</f>
        <v/>
      </c>
      <c r="B248" s="20" t="str">
        <f>IF(FORMULACIÓN!B248="","",FORMULACIÓN!B248)</f>
        <v/>
      </c>
      <c r="C248" s="20" t="str">
        <f>IF(FORMULACIÓN!C248="","",FORMULACIÓN!C248)</f>
        <v/>
      </c>
      <c r="D248" s="20" t="str">
        <f>IF(FORMULACIÓN!D248="","",FORMULACIÓN!D248)</f>
        <v/>
      </c>
      <c r="E248" s="20" t="str">
        <f>IF(FORMULACIÓN!E248="","",FORMULACIÓN!E248)</f>
        <v/>
      </c>
      <c r="F248" s="20" t="str">
        <f>IF(FORMULACIÓN!F248="","",FORMULACIÓN!F248)</f>
        <v/>
      </c>
      <c r="G248" s="20" t="str">
        <f>IF(FORMULACIÓN!G248="","",FORMULACIÓN!G248)</f>
        <v/>
      </c>
      <c r="H248" s="20" t="str">
        <f>IF(FORMULACIÓN!H248="","",FORMULACIÓN!H248)</f>
        <v/>
      </c>
      <c r="I248" s="88" t="str">
        <f>IF(FORMULACIÓN!I248="","",FORMULACIÓN!I248)</f>
        <v/>
      </c>
      <c r="J248" s="20" t="str">
        <f>IF(FORMULACIÓN!J248="","",FORMULACIÓN!J248)</f>
        <v/>
      </c>
      <c r="K248" s="88" t="str">
        <f>IF(FORMULACIÓN!K248="","",FORMULACIÓN!K248)</f>
        <v/>
      </c>
      <c r="L248" s="88" t="str">
        <f>IF(FORMULACIÓN!L248="","",FORMULACIÓN!L248)</f>
        <v/>
      </c>
      <c r="M248" s="210">
        <f>FORMULACIÓN!M248</f>
        <v>0</v>
      </c>
      <c r="N248" s="20" t="str">
        <f>IF(FORMULACIÓN!O248="","",FORMULACIÓN!O248)</f>
        <v/>
      </c>
      <c r="O248" s="20" t="str">
        <f>IF(FORMULACIÓN!P248="","",FORMULACIÓN!P248)</f>
        <v/>
      </c>
      <c r="P248" s="20" t="str">
        <f>IF(FORMULACIÓN!Q248="","",FORMULACIÓN!Q248)</f>
        <v/>
      </c>
      <c r="Q248" s="20" t="str">
        <f>IF(FORMULACIÓN!R248="","",FORMULACIÓN!R248)</f>
        <v/>
      </c>
      <c r="R248" s="20" t="str">
        <f>IF(FORMULACIÓN!S248="","",FORMULACIÓN!S248)</f>
        <v/>
      </c>
      <c r="S248" s="20" t="str">
        <f>IF(FORMULACIÓN!T248="","",FORMULACIÓN!T248)</f>
        <v/>
      </c>
      <c r="T248" s="179" t="str">
        <f ca="1">FORMULACIÓN!Y248</f>
        <v/>
      </c>
      <c r="U248" s="88" t="str">
        <f>IF(FORMULACIÓN!U248="","",FORMULACIÓN!U248)</f>
        <v/>
      </c>
      <c r="V248" s="126"/>
      <c r="W248" s="126"/>
      <c r="X248" s="21" t="str">
        <f ca="1">IFERROR(IF($S248=Lists!$S$2,SUM(SEGUIMIENTO!U248:W248),IF(SEGUIMIENTO!$S248=Lists!$S$3,SUM(SEGUIMIENTO!V248:W248),IF(SEGUIMIENTO!$S248=Lists!$S$4,AVERAGE(SEGUIMIENTO!V248:W248),IF(SEGUIMIENTO!$S248=Lists!$S$5,OFFSET(U248,0,COUNTA(V248:W248)),IF(SEGUIMIENTO!$S248=Lists!$S$6,COUNTIF(V248:W248,"&lt;"&amp;FORMULACIÓN!Y248)/COUNT(SEGUIMIENTO!V248:W248),""))))),"")</f>
        <v/>
      </c>
      <c r="Y248" s="176" t="str">
        <f ca="1">IF($Q248=Lists!$R$3,TEXT(SEGUIMIENTO!X248,"00,00%"),IF(SEGUIMIENTO!X248=0,0,TEXT(SEGUIMIENTO!X248,"##.###")))</f>
        <v/>
      </c>
      <c r="Z248" s="179" t="str">
        <f>IF(FORMULACIÓN!N248="X",VLOOKUP(A248,Lists!$C$100:$D$1099,2,FALSE),"")</f>
        <v/>
      </c>
      <c r="AA248" s="181">
        <f>IF(FORMULACIÓN!N248="X",IF(VALUE(VLOOKUP(A248,Lists!$C$100:$D$1099,2,FALSE))&gt;=SEGUIMIENTO!X248,1,0),2)</f>
        <v>2</v>
      </c>
      <c r="AB248" s="150">
        <f>IFERROR(VALUE(LEFT(#REF!,1)),0)</f>
        <v>0</v>
      </c>
      <c r="AC248" s="149"/>
      <c r="AD248" s="129"/>
      <c r="AE248" s="129"/>
      <c r="AF248" s="129"/>
      <c r="AG248"/>
      <c r="AH248" s="139"/>
      <c r="AI248" s="255" t="str">
        <f t="shared" si="45"/>
        <v/>
      </c>
      <c r="AJ248" s="139" t="str">
        <f t="shared" si="39"/>
        <v/>
      </c>
      <c r="AK248" s="139">
        <f t="shared" ca="1" si="46"/>
        <v>0</v>
      </c>
      <c r="AL248" s="139" t="str">
        <f t="shared" si="40"/>
        <v/>
      </c>
      <c r="AM248" s="139" t="str">
        <f t="shared" si="41"/>
        <v/>
      </c>
      <c r="AN248" s="20" t="str">
        <f t="shared" si="42"/>
        <v/>
      </c>
      <c r="AO248" s="20" t="str">
        <f t="shared" si="43"/>
        <v/>
      </c>
      <c r="AP248" s="20" t="str">
        <f t="shared" si="44"/>
        <v/>
      </c>
      <c r="AQ248" s="88" t="str">
        <f ca="1">IF(S248=Lists!$S$6,"CUMPLIMIENTO",IF($Q248=Lists!$R$3,TEXT(Y248,"00,00%")&amp;" / "&amp;TEXT(FORMULACIÓN!Y248,"00,00%"),IF(Y248=0,0,TEXT(Y248,"##.###")&amp;" / "&amp;TEXT(FORMULACIÓN!Y248,"##.###"))))</f>
        <v xml:space="preserve"> / </v>
      </c>
      <c r="AR248" s="133">
        <f ca="1">VALUE(IFERROR(IF(S248=Lists!$S$6,SEGUIMIENTO!Y248,IF((Y248/FORMULACIÓN!Y248)&lt;&gt;0,Y248/FORMULACIÓN!Y248,0)),0))</f>
        <v>0</v>
      </c>
      <c r="AS248" s="89" t="str">
        <f t="shared" ca="1" si="47"/>
        <v/>
      </c>
      <c r="AT248" s="89">
        <f t="shared" ca="1" si="48"/>
        <v>0</v>
      </c>
      <c r="AU248" s="89">
        <f t="shared" ca="1" si="49"/>
        <v>0</v>
      </c>
      <c r="AV248" s="20" t="str">
        <f t="shared" si="50"/>
        <v xml:space="preserve">LOGROS
LÍMITES
OBSERVACIÓN
ACCIONES DE FORTALECIMIENTO
</v>
      </c>
      <c r="AW248" s="139"/>
      <c r="CG248" s="140"/>
    </row>
    <row r="249" spans="1:85" s="135" customFormat="1" ht="15" hidden="1" customHeight="1">
      <c r="A249" s="20" t="str">
        <f>IF(FORMULACIÓN!A249="","",FORMULACIÓN!A249)</f>
        <v/>
      </c>
      <c r="B249" s="20" t="str">
        <f>IF(FORMULACIÓN!B249="","",FORMULACIÓN!B249)</f>
        <v/>
      </c>
      <c r="C249" s="20" t="str">
        <f>IF(FORMULACIÓN!C249="","",FORMULACIÓN!C249)</f>
        <v/>
      </c>
      <c r="D249" s="20" t="str">
        <f>IF(FORMULACIÓN!D249="","",FORMULACIÓN!D249)</f>
        <v/>
      </c>
      <c r="E249" s="20" t="str">
        <f>IF(FORMULACIÓN!E249="","",FORMULACIÓN!E249)</f>
        <v/>
      </c>
      <c r="F249" s="20" t="str">
        <f>IF(FORMULACIÓN!F249="","",FORMULACIÓN!F249)</f>
        <v/>
      </c>
      <c r="G249" s="20" t="str">
        <f>IF(FORMULACIÓN!G249="","",FORMULACIÓN!G249)</f>
        <v/>
      </c>
      <c r="H249" s="20" t="str">
        <f>IF(FORMULACIÓN!H249="","",FORMULACIÓN!H249)</f>
        <v/>
      </c>
      <c r="I249" s="88" t="str">
        <f>IF(FORMULACIÓN!I249="","",FORMULACIÓN!I249)</f>
        <v/>
      </c>
      <c r="J249" s="20" t="str">
        <f>IF(FORMULACIÓN!J249="","",FORMULACIÓN!J249)</f>
        <v/>
      </c>
      <c r="K249" s="88" t="str">
        <f>IF(FORMULACIÓN!K249="","",FORMULACIÓN!K249)</f>
        <v/>
      </c>
      <c r="L249" s="88" t="str">
        <f>IF(FORMULACIÓN!L249="","",FORMULACIÓN!L249)</f>
        <v/>
      </c>
      <c r="M249" s="210">
        <f>FORMULACIÓN!M249</f>
        <v>0</v>
      </c>
      <c r="N249" s="20" t="str">
        <f>IF(FORMULACIÓN!O249="","",FORMULACIÓN!O249)</f>
        <v/>
      </c>
      <c r="O249" s="20" t="str">
        <f>IF(FORMULACIÓN!P249="","",FORMULACIÓN!P249)</f>
        <v/>
      </c>
      <c r="P249" s="20" t="str">
        <f>IF(FORMULACIÓN!Q249="","",FORMULACIÓN!Q249)</f>
        <v/>
      </c>
      <c r="Q249" s="20" t="str">
        <f>IF(FORMULACIÓN!R249="","",FORMULACIÓN!R249)</f>
        <v/>
      </c>
      <c r="R249" s="20" t="str">
        <f>IF(FORMULACIÓN!S249="","",FORMULACIÓN!S249)</f>
        <v/>
      </c>
      <c r="S249" s="20" t="str">
        <f>IF(FORMULACIÓN!T249="","",FORMULACIÓN!T249)</f>
        <v/>
      </c>
      <c r="T249" s="179" t="str">
        <f ca="1">FORMULACIÓN!Y249</f>
        <v/>
      </c>
      <c r="U249" s="88" t="str">
        <f>IF(FORMULACIÓN!U249="","",FORMULACIÓN!U249)</f>
        <v/>
      </c>
      <c r="V249" s="126"/>
      <c r="W249" s="126"/>
      <c r="X249" s="21" t="str">
        <f ca="1">IFERROR(IF($S249=Lists!$S$2,SUM(SEGUIMIENTO!U249:W249),IF(SEGUIMIENTO!$S249=Lists!$S$3,SUM(SEGUIMIENTO!V249:W249),IF(SEGUIMIENTO!$S249=Lists!$S$4,AVERAGE(SEGUIMIENTO!V249:W249),IF(SEGUIMIENTO!$S249=Lists!$S$5,OFFSET(U249,0,COUNTA(V249:W249)),IF(SEGUIMIENTO!$S249=Lists!$S$6,COUNTIF(V249:W249,"&lt;"&amp;FORMULACIÓN!Y249)/COUNT(SEGUIMIENTO!V249:W249),""))))),"")</f>
        <v/>
      </c>
      <c r="Y249" s="176" t="str">
        <f ca="1">IF($Q249=Lists!$R$3,TEXT(SEGUIMIENTO!X249,"00,00%"),IF(SEGUIMIENTO!X249=0,0,TEXT(SEGUIMIENTO!X249,"##.###")))</f>
        <v/>
      </c>
      <c r="Z249" s="179" t="str">
        <f>IF(FORMULACIÓN!N249="X",VLOOKUP(A249,Lists!$C$100:$D$1099,2,FALSE),"")</f>
        <v/>
      </c>
      <c r="AA249" s="181">
        <f>IF(FORMULACIÓN!N249="X",IF(VALUE(VLOOKUP(A249,Lists!$C$100:$D$1099,2,FALSE))&gt;=SEGUIMIENTO!X249,1,0),2)</f>
        <v>2</v>
      </c>
      <c r="AB249" s="150">
        <f>IFERROR(VALUE(LEFT(#REF!,1)),0)</f>
        <v>0</v>
      </c>
      <c r="AC249" s="149"/>
      <c r="AD249" s="129"/>
      <c r="AE249" s="129"/>
      <c r="AF249" s="129"/>
      <c r="AG249"/>
      <c r="AH249" s="139"/>
      <c r="AI249" s="255" t="str">
        <f t="shared" si="45"/>
        <v/>
      </c>
      <c r="AJ249" s="139" t="str">
        <f t="shared" si="39"/>
        <v/>
      </c>
      <c r="AK249" s="139">
        <f t="shared" ca="1" si="46"/>
        <v>0</v>
      </c>
      <c r="AL249" s="139" t="str">
        <f t="shared" si="40"/>
        <v/>
      </c>
      <c r="AM249" s="139" t="str">
        <f t="shared" si="41"/>
        <v/>
      </c>
      <c r="AN249" s="20" t="str">
        <f t="shared" si="42"/>
        <v/>
      </c>
      <c r="AO249" s="20" t="str">
        <f t="shared" si="43"/>
        <v/>
      </c>
      <c r="AP249" s="20" t="str">
        <f t="shared" si="44"/>
        <v/>
      </c>
      <c r="AQ249" s="88" t="str">
        <f ca="1">IF(S249=Lists!$S$6,"CUMPLIMIENTO",IF($Q249=Lists!$R$3,TEXT(Y249,"00,00%")&amp;" / "&amp;TEXT(FORMULACIÓN!Y249,"00,00%"),IF(Y249=0,0,TEXT(Y249,"##.###")&amp;" / "&amp;TEXT(FORMULACIÓN!Y249,"##.###"))))</f>
        <v xml:space="preserve"> / </v>
      </c>
      <c r="AR249" s="133">
        <f ca="1">VALUE(IFERROR(IF(S249=Lists!$S$6,SEGUIMIENTO!Y249,IF((Y249/FORMULACIÓN!Y249)&lt;&gt;0,Y249/FORMULACIÓN!Y249,0)),0))</f>
        <v>0</v>
      </c>
      <c r="AS249" s="89" t="str">
        <f t="shared" ca="1" si="47"/>
        <v/>
      </c>
      <c r="AT249" s="89">
        <f t="shared" ca="1" si="48"/>
        <v>0</v>
      </c>
      <c r="AU249" s="89">
        <f t="shared" ca="1" si="49"/>
        <v>0</v>
      </c>
      <c r="AV249" s="20" t="str">
        <f t="shared" si="50"/>
        <v xml:space="preserve">LOGROS
LÍMITES
OBSERVACIÓN
ACCIONES DE FORTALECIMIENTO
</v>
      </c>
      <c r="AW249" s="139"/>
      <c r="CG249" s="140"/>
    </row>
    <row r="250" spans="1:85" s="135" customFormat="1" ht="15" hidden="1" customHeight="1">
      <c r="A250" s="20" t="str">
        <f>IF(FORMULACIÓN!A250="","",FORMULACIÓN!A250)</f>
        <v/>
      </c>
      <c r="B250" s="20" t="str">
        <f>IF(FORMULACIÓN!B250="","",FORMULACIÓN!B250)</f>
        <v/>
      </c>
      <c r="C250" s="20" t="str">
        <f>IF(FORMULACIÓN!C250="","",FORMULACIÓN!C250)</f>
        <v/>
      </c>
      <c r="D250" s="20" t="str">
        <f>IF(FORMULACIÓN!D250="","",FORMULACIÓN!D250)</f>
        <v/>
      </c>
      <c r="E250" s="20" t="str">
        <f>IF(FORMULACIÓN!E250="","",FORMULACIÓN!E250)</f>
        <v/>
      </c>
      <c r="F250" s="20" t="str">
        <f>IF(FORMULACIÓN!F250="","",FORMULACIÓN!F250)</f>
        <v/>
      </c>
      <c r="G250" s="20" t="str">
        <f>IF(FORMULACIÓN!G250="","",FORMULACIÓN!G250)</f>
        <v/>
      </c>
      <c r="H250" s="20" t="str">
        <f>IF(FORMULACIÓN!H250="","",FORMULACIÓN!H250)</f>
        <v/>
      </c>
      <c r="I250" s="88" t="str">
        <f>IF(FORMULACIÓN!I250="","",FORMULACIÓN!I250)</f>
        <v/>
      </c>
      <c r="J250" s="20" t="str">
        <f>IF(FORMULACIÓN!J250="","",FORMULACIÓN!J250)</f>
        <v/>
      </c>
      <c r="K250" s="88" t="str">
        <f>IF(FORMULACIÓN!K250="","",FORMULACIÓN!K250)</f>
        <v/>
      </c>
      <c r="L250" s="88" t="str">
        <f>IF(FORMULACIÓN!L250="","",FORMULACIÓN!L250)</f>
        <v/>
      </c>
      <c r="M250" s="210">
        <f>FORMULACIÓN!M250</f>
        <v>0</v>
      </c>
      <c r="N250" s="20" t="str">
        <f>IF(FORMULACIÓN!O250="","",FORMULACIÓN!O250)</f>
        <v/>
      </c>
      <c r="O250" s="20" t="str">
        <f>IF(FORMULACIÓN!P250="","",FORMULACIÓN!P250)</f>
        <v/>
      </c>
      <c r="P250" s="20" t="str">
        <f>IF(FORMULACIÓN!Q250="","",FORMULACIÓN!Q250)</f>
        <v/>
      </c>
      <c r="Q250" s="20" t="str">
        <f>IF(FORMULACIÓN!R250="","",FORMULACIÓN!R250)</f>
        <v/>
      </c>
      <c r="R250" s="20" t="str">
        <f>IF(FORMULACIÓN!S250="","",FORMULACIÓN!S250)</f>
        <v/>
      </c>
      <c r="S250" s="20" t="str">
        <f>IF(FORMULACIÓN!T250="","",FORMULACIÓN!T250)</f>
        <v/>
      </c>
      <c r="T250" s="179" t="str">
        <f ca="1">FORMULACIÓN!Y250</f>
        <v/>
      </c>
      <c r="U250" s="88" t="str">
        <f>IF(FORMULACIÓN!U250="","",FORMULACIÓN!U250)</f>
        <v/>
      </c>
      <c r="V250" s="276"/>
      <c r="W250" s="126"/>
      <c r="X250" s="21" t="str">
        <f ca="1">IFERROR(IF($S250=Lists!$S$2,SUM(SEGUIMIENTO!U250:W250),IF(SEGUIMIENTO!$S250=Lists!$S$3,SUM(SEGUIMIENTO!V250:W250),IF(SEGUIMIENTO!$S250=Lists!$S$4,AVERAGE(SEGUIMIENTO!V250:W250),IF(SEGUIMIENTO!$S250=Lists!$S$5,OFFSET(U250,0,COUNTA(V250:W250)),IF(SEGUIMIENTO!$S250=Lists!$S$6,COUNTIF(V250:W250,"&lt;"&amp;FORMULACIÓN!Y250)/COUNT(SEGUIMIENTO!V250:W250),""))))),"")</f>
        <v/>
      </c>
      <c r="Y250" s="176" t="str">
        <f ca="1">IF($Q250=Lists!$R$3,TEXT(SEGUIMIENTO!X250,"00,00%"),IF(SEGUIMIENTO!X250=0,0,TEXT(SEGUIMIENTO!X250,"##.###")))</f>
        <v/>
      </c>
      <c r="Z250" s="179" t="str">
        <f>IF(FORMULACIÓN!N250="X",VLOOKUP(A250,Lists!$C$100:$D$1099,2,FALSE),"")</f>
        <v/>
      </c>
      <c r="AA250" s="181">
        <f>IF(FORMULACIÓN!N250="X",IF(VALUE(VLOOKUP(A250,Lists!$C$100:$D$1099,2,FALSE))&gt;=SEGUIMIENTO!X250,1,0),2)</f>
        <v>2</v>
      </c>
      <c r="AB250" s="150">
        <f>IFERROR(VALUE(LEFT(#REF!,1)),0)</f>
        <v>0</v>
      </c>
      <c r="AC250" s="149"/>
      <c r="AD250" s="129"/>
      <c r="AE250" s="129"/>
      <c r="AF250" s="129"/>
      <c r="AG250"/>
      <c r="AH250" s="139"/>
      <c r="AI250" s="255" t="str">
        <f t="shared" si="45"/>
        <v/>
      </c>
      <c r="AJ250" s="139" t="str">
        <f t="shared" si="39"/>
        <v/>
      </c>
      <c r="AK250" s="139">
        <f t="shared" ca="1" si="46"/>
        <v>0</v>
      </c>
      <c r="AL250" s="139" t="str">
        <f t="shared" si="40"/>
        <v/>
      </c>
      <c r="AM250" s="139" t="str">
        <f t="shared" si="41"/>
        <v/>
      </c>
      <c r="AN250" s="20" t="str">
        <f t="shared" si="42"/>
        <v/>
      </c>
      <c r="AO250" s="20" t="str">
        <f t="shared" si="43"/>
        <v/>
      </c>
      <c r="AP250" s="20" t="str">
        <f t="shared" si="44"/>
        <v/>
      </c>
      <c r="AQ250" s="88" t="str">
        <f ca="1">IF(S250=Lists!$S$6,"CUMPLIMIENTO",IF($Q250=Lists!$R$3,TEXT(Y250,"00,00%")&amp;" / "&amp;TEXT(FORMULACIÓN!Y250,"00,00%"),IF(Y250=0,0,TEXT(Y250,"##.###")&amp;" / "&amp;TEXT(FORMULACIÓN!Y250,"##.###"))))</f>
        <v xml:space="preserve"> / </v>
      </c>
      <c r="AR250" s="133">
        <f ca="1">VALUE(IFERROR(IF(S250=Lists!$S$6,SEGUIMIENTO!Y250,IF((Y250/FORMULACIÓN!Y250)&lt;&gt;0,Y250/FORMULACIÓN!Y250,0)),0))</f>
        <v>0</v>
      </c>
      <c r="AS250" s="89" t="str">
        <f t="shared" ca="1" si="47"/>
        <v/>
      </c>
      <c r="AT250" s="89">
        <f t="shared" ca="1" si="48"/>
        <v>0</v>
      </c>
      <c r="AU250" s="89">
        <f t="shared" ca="1" si="49"/>
        <v>0</v>
      </c>
      <c r="AV250" s="20" t="str">
        <f t="shared" si="50"/>
        <v xml:space="preserve">LOGROS
LÍMITES
OBSERVACIÓN
ACCIONES DE FORTALECIMIENTO
</v>
      </c>
      <c r="AW250" s="139"/>
      <c r="CG250" s="140"/>
    </row>
    <row r="251" spans="1:85" s="135" customFormat="1" ht="15" hidden="1" customHeight="1">
      <c r="A251" s="20" t="str">
        <f>IF(FORMULACIÓN!A251="","",FORMULACIÓN!A251)</f>
        <v/>
      </c>
      <c r="B251" s="20" t="str">
        <f>IF(FORMULACIÓN!B251="","",FORMULACIÓN!B251)</f>
        <v/>
      </c>
      <c r="C251" s="20" t="str">
        <f>IF(FORMULACIÓN!C251="","",FORMULACIÓN!C251)</f>
        <v/>
      </c>
      <c r="D251" s="20" t="str">
        <f>IF(FORMULACIÓN!D251="","",FORMULACIÓN!D251)</f>
        <v/>
      </c>
      <c r="E251" s="20" t="str">
        <f>IF(FORMULACIÓN!E251="","",FORMULACIÓN!E251)</f>
        <v/>
      </c>
      <c r="F251" s="20" t="str">
        <f>IF(FORMULACIÓN!F251="","",FORMULACIÓN!F251)</f>
        <v/>
      </c>
      <c r="G251" s="20" t="str">
        <f>IF(FORMULACIÓN!G251="","",FORMULACIÓN!G251)</f>
        <v/>
      </c>
      <c r="H251" s="20" t="str">
        <f>IF(FORMULACIÓN!H251="","",FORMULACIÓN!H251)</f>
        <v/>
      </c>
      <c r="I251" s="88" t="str">
        <f>IF(FORMULACIÓN!I251="","",FORMULACIÓN!I251)</f>
        <v/>
      </c>
      <c r="J251" s="20" t="str">
        <f>IF(FORMULACIÓN!J251="","",FORMULACIÓN!J251)</f>
        <v/>
      </c>
      <c r="K251" s="88" t="str">
        <f>IF(FORMULACIÓN!K251="","",FORMULACIÓN!K251)</f>
        <v/>
      </c>
      <c r="L251" s="88" t="str">
        <f>IF(FORMULACIÓN!L251="","",FORMULACIÓN!L251)</f>
        <v/>
      </c>
      <c r="M251" s="210">
        <f>FORMULACIÓN!M251</f>
        <v>0</v>
      </c>
      <c r="N251" s="20" t="str">
        <f>IF(FORMULACIÓN!O251="","",FORMULACIÓN!O251)</f>
        <v/>
      </c>
      <c r="O251" s="20" t="str">
        <f>IF(FORMULACIÓN!P251="","",FORMULACIÓN!P251)</f>
        <v/>
      </c>
      <c r="P251" s="20" t="str">
        <f>IF(FORMULACIÓN!Q251="","",FORMULACIÓN!Q251)</f>
        <v/>
      </c>
      <c r="Q251" s="20" t="str">
        <f>IF(FORMULACIÓN!R251="","",FORMULACIÓN!R251)</f>
        <v/>
      </c>
      <c r="R251" s="20" t="str">
        <f>IF(FORMULACIÓN!S251="","",FORMULACIÓN!S251)</f>
        <v/>
      </c>
      <c r="S251" s="20" t="str">
        <f>IF(FORMULACIÓN!T251="","",FORMULACIÓN!T251)</f>
        <v/>
      </c>
      <c r="T251" s="179" t="str">
        <f ca="1">FORMULACIÓN!Y251</f>
        <v/>
      </c>
      <c r="U251" s="88" t="str">
        <f>IF(FORMULACIÓN!U251="","",FORMULACIÓN!U251)</f>
        <v/>
      </c>
      <c r="V251" s="277"/>
      <c r="W251" s="126"/>
      <c r="X251" s="21" t="str">
        <f ca="1">IFERROR(IF($S251=Lists!$S$2,SUM(SEGUIMIENTO!U251:W251),IF(SEGUIMIENTO!$S251=Lists!$S$3,SUM(SEGUIMIENTO!V251:W251),IF(SEGUIMIENTO!$S251=Lists!$S$4,AVERAGE(SEGUIMIENTO!V251:W251),IF(SEGUIMIENTO!$S251=Lists!$S$5,OFFSET(U251,0,COUNTA(V251:W251)),IF(SEGUIMIENTO!$S251=Lists!$S$6,COUNTIF(V251:W251,"&lt;"&amp;FORMULACIÓN!Y251)/COUNT(SEGUIMIENTO!V251:W251),""))))),"")</f>
        <v/>
      </c>
      <c r="Y251" s="176" t="str">
        <f ca="1">IF($Q251=Lists!$R$3,TEXT(SEGUIMIENTO!X251,"00,00%"),IF(SEGUIMIENTO!X251=0,0,TEXT(SEGUIMIENTO!X251,"##.###")))</f>
        <v/>
      </c>
      <c r="Z251" s="179" t="str">
        <f>IF(FORMULACIÓN!N251="X",VLOOKUP(A251,Lists!$C$100:$D$1099,2,FALSE),"")</f>
        <v/>
      </c>
      <c r="AA251" s="181">
        <f>IF(FORMULACIÓN!N251="X",IF(VALUE(VLOOKUP(A251,Lists!$C$100:$D$1099,2,FALSE))&gt;=SEGUIMIENTO!X251,1,0),2)</f>
        <v>2</v>
      </c>
      <c r="AB251" s="150">
        <f>IFERROR(VALUE(LEFT(#REF!,1)),0)</f>
        <v>0</v>
      </c>
      <c r="AC251" s="149"/>
      <c r="AD251" s="129"/>
      <c r="AE251" s="129"/>
      <c r="AF251" s="129"/>
      <c r="AG251"/>
      <c r="AH251" s="139"/>
      <c r="AI251" s="255" t="str">
        <f t="shared" si="45"/>
        <v/>
      </c>
      <c r="AJ251" s="139" t="str">
        <f t="shared" si="39"/>
        <v/>
      </c>
      <c r="AK251" s="139">
        <f t="shared" ca="1" si="46"/>
        <v>0</v>
      </c>
      <c r="AL251" s="139" t="str">
        <f t="shared" si="40"/>
        <v/>
      </c>
      <c r="AM251" s="139" t="str">
        <f t="shared" si="41"/>
        <v/>
      </c>
      <c r="AN251" s="20" t="str">
        <f t="shared" si="42"/>
        <v/>
      </c>
      <c r="AO251" s="20" t="str">
        <f t="shared" si="43"/>
        <v/>
      </c>
      <c r="AP251" s="20" t="str">
        <f t="shared" si="44"/>
        <v/>
      </c>
      <c r="AQ251" s="88" t="str">
        <f ca="1">IF(S251=Lists!$S$6,"CUMPLIMIENTO",IF($Q251=Lists!$R$3,TEXT(Y251,"00,00%")&amp;" / "&amp;TEXT(FORMULACIÓN!Y251,"00,00%"),IF(Y251=0,0,TEXT(Y251,"##.###")&amp;" / "&amp;TEXT(FORMULACIÓN!Y251,"##.###"))))</f>
        <v xml:space="preserve"> / </v>
      </c>
      <c r="AR251" s="133">
        <f ca="1">VALUE(IFERROR(IF(S251=Lists!$S$6,SEGUIMIENTO!Y251,IF((Y251/FORMULACIÓN!Y251)&lt;&gt;0,Y251/FORMULACIÓN!Y251,0)),0))</f>
        <v>0</v>
      </c>
      <c r="AS251" s="89" t="str">
        <f t="shared" ca="1" si="47"/>
        <v/>
      </c>
      <c r="AT251" s="89">
        <f t="shared" ca="1" si="48"/>
        <v>0</v>
      </c>
      <c r="AU251" s="89">
        <f t="shared" ca="1" si="49"/>
        <v>0</v>
      </c>
      <c r="AV251" s="20" t="str">
        <f t="shared" si="50"/>
        <v xml:space="preserve">LOGROS
LÍMITES
OBSERVACIÓN
ACCIONES DE FORTALECIMIENTO
</v>
      </c>
      <c r="AW251" s="139"/>
      <c r="CG251" s="140"/>
    </row>
    <row r="252" spans="1:85" s="135" customFormat="1" ht="15" hidden="1" customHeight="1">
      <c r="A252" s="20" t="str">
        <f>IF(FORMULACIÓN!A252="","",FORMULACIÓN!A252)</f>
        <v/>
      </c>
      <c r="B252" s="20" t="str">
        <f>IF(FORMULACIÓN!B252="","",FORMULACIÓN!B252)</f>
        <v/>
      </c>
      <c r="C252" s="20" t="str">
        <f>IF(FORMULACIÓN!C252="","",FORMULACIÓN!C252)</f>
        <v/>
      </c>
      <c r="D252" s="20" t="str">
        <f>IF(FORMULACIÓN!D252="","",FORMULACIÓN!D252)</f>
        <v/>
      </c>
      <c r="E252" s="20" t="str">
        <f>IF(FORMULACIÓN!E252="","",FORMULACIÓN!E252)</f>
        <v/>
      </c>
      <c r="F252" s="20" t="str">
        <f>IF(FORMULACIÓN!F252="","",FORMULACIÓN!F252)</f>
        <v/>
      </c>
      <c r="G252" s="20" t="str">
        <f>IF(FORMULACIÓN!G252="","",FORMULACIÓN!G252)</f>
        <v/>
      </c>
      <c r="H252" s="20" t="str">
        <f>IF(FORMULACIÓN!H252="","",FORMULACIÓN!H252)</f>
        <v/>
      </c>
      <c r="I252" s="88" t="str">
        <f>IF(FORMULACIÓN!I252="","",FORMULACIÓN!I252)</f>
        <v/>
      </c>
      <c r="J252" s="20" t="str">
        <f>IF(FORMULACIÓN!J252="","",FORMULACIÓN!J252)</f>
        <v/>
      </c>
      <c r="K252" s="88" t="str">
        <f>IF(FORMULACIÓN!K252="","",FORMULACIÓN!K252)</f>
        <v/>
      </c>
      <c r="L252" s="88" t="str">
        <f>IF(FORMULACIÓN!L252="","",FORMULACIÓN!L252)</f>
        <v/>
      </c>
      <c r="M252" s="210">
        <f>FORMULACIÓN!M252</f>
        <v>0</v>
      </c>
      <c r="N252" s="20" t="str">
        <f>IF(FORMULACIÓN!O252="","",FORMULACIÓN!O252)</f>
        <v/>
      </c>
      <c r="O252" s="20" t="str">
        <f>IF(FORMULACIÓN!P252="","",FORMULACIÓN!P252)</f>
        <v/>
      </c>
      <c r="P252" s="20" t="str">
        <f>IF(FORMULACIÓN!Q252="","",FORMULACIÓN!Q252)</f>
        <v/>
      </c>
      <c r="Q252" s="20" t="str">
        <f>IF(FORMULACIÓN!R252="","",FORMULACIÓN!R252)</f>
        <v/>
      </c>
      <c r="R252" s="20" t="str">
        <f>IF(FORMULACIÓN!S252="","",FORMULACIÓN!S252)</f>
        <v/>
      </c>
      <c r="S252" s="20" t="str">
        <f>IF(FORMULACIÓN!T252="","",FORMULACIÓN!T252)</f>
        <v/>
      </c>
      <c r="T252" s="179" t="str">
        <f ca="1">FORMULACIÓN!Y252</f>
        <v/>
      </c>
      <c r="U252" s="20" t="str">
        <f>IF(FORMULACIÓN!U252="","",FORMULACIÓN!U252)</f>
        <v/>
      </c>
      <c r="V252" s="278"/>
      <c r="W252" s="21"/>
      <c r="X252" s="21" t="str">
        <f ca="1">IFERROR(IF($S252=Lists!$S$2,SUM(SEGUIMIENTO!U252:W252),IF(SEGUIMIENTO!$S252=Lists!$S$3,SUM(SEGUIMIENTO!V252:W252),IF(SEGUIMIENTO!$S252=Lists!$S$4,AVERAGE(SEGUIMIENTO!V252:W252),IF(SEGUIMIENTO!$S252=Lists!$S$5,OFFSET(U252,0,COUNTA(V252:W252)),IF(SEGUIMIENTO!$S252=Lists!$S$6,COUNTIF(V252:W252,"&lt;"&amp;FORMULACIÓN!Y252)/COUNT(SEGUIMIENTO!V252:W252),""))))),"")</f>
        <v/>
      </c>
      <c r="Y252" s="176" t="str">
        <f ca="1">IF($Q252=Lists!$R$3,TEXT(SEGUIMIENTO!X252,"00,00%"),IF(SEGUIMIENTO!X252=0,0,TEXT(SEGUIMIENTO!X252,"##.###")))</f>
        <v/>
      </c>
      <c r="Z252" s="179" t="str">
        <f>IF(FORMULACIÓN!N252="X",VLOOKUP(A252,Lists!$C$100:$D$1099,2,FALSE),"")</f>
        <v/>
      </c>
      <c r="AA252" s="181">
        <f>IF(FORMULACIÓN!N252="X",IF(VALUE(VLOOKUP(A252,Lists!$C$100:$D$1099,2,FALSE))&gt;=SEGUIMIENTO!X252,1,0),2)</f>
        <v>2</v>
      </c>
      <c r="AB252" s="150">
        <f>IFERROR(VALUE(LEFT(#REF!,1)),0)</f>
        <v>0</v>
      </c>
      <c r="AC252" s="149"/>
      <c r="AD252" s="129"/>
      <c r="AE252" s="129"/>
      <c r="AF252" s="129"/>
      <c r="AG252"/>
      <c r="AH252" s="139"/>
      <c r="AI252" s="255" t="str">
        <f t="shared" si="45"/>
        <v/>
      </c>
      <c r="AJ252" s="139" t="str">
        <f t="shared" si="39"/>
        <v/>
      </c>
      <c r="AK252" s="139">
        <f t="shared" ca="1" si="46"/>
        <v>0</v>
      </c>
      <c r="AL252" s="139" t="str">
        <f t="shared" si="40"/>
        <v/>
      </c>
      <c r="AM252" s="139" t="str">
        <f t="shared" si="41"/>
        <v/>
      </c>
      <c r="AN252" s="20" t="str">
        <f t="shared" si="42"/>
        <v/>
      </c>
      <c r="AO252" s="20" t="str">
        <f t="shared" si="43"/>
        <v/>
      </c>
      <c r="AP252" s="20" t="str">
        <f t="shared" si="44"/>
        <v/>
      </c>
      <c r="AQ252" s="88" t="str">
        <f ca="1">IF(S252=Lists!$S$6,"CUMPLIMIENTO",IF($Q252=Lists!$R$3,TEXT(Y252,"00,00%")&amp;" / "&amp;TEXT(FORMULACIÓN!Y252,"00,00%"),IF(Y252=0,0,TEXT(Y252,"##.###")&amp;" / "&amp;TEXT(FORMULACIÓN!Y252,"##.###"))))</f>
        <v xml:space="preserve"> / </v>
      </c>
      <c r="AR252" s="133">
        <f ca="1">VALUE(IFERROR(IF(S252=Lists!$S$6,SEGUIMIENTO!Y252,IF((Y252/FORMULACIÓN!Y252)&lt;&gt;0,Y252/FORMULACIÓN!Y252,0)),0))</f>
        <v>0</v>
      </c>
      <c r="AS252" s="89" t="str">
        <f t="shared" ca="1" si="47"/>
        <v/>
      </c>
      <c r="AT252" s="89">
        <f t="shared" ca="1" si="48"/>
        <v>0</v>
      </c>
      <c r="AU252" s="89">
        <f t="shared" ca="1" si="49"/>
        <v>0</v>
      </c>
      <c r="AV252" s="20" t="str">
        <f t="shared" si="50"/>
        <v xml:space="preserve">LOGROS
LÍMITES
OBSERVACIÓN
ACCIONES DE FORTALECIMIENTO
</v>
      </c>
      <c r="AW252" s="139"/>
      <c r="CG252" s="140"/>
    </row>
    <row r="253" spans="1:85" s="135" customFormat="1" ht="15" hidden="1" customHeight="1">
      <c r="A253" s="20" t="str">
        <f>IF(FORMULACIÓN!A253="","",FORMULACIÓN!A253)</f>
        <v/>
      </c>
      <c r="B253" s="20" t="str">
        <f>IF(FORMULACIÓN!B253="","",FORMULACIÓN!B253)</f>
        <v/>
      </c>
      <c r="C253" s="20" t="str">
        <f>IF(FORMULACIÓN!C253="","",FORMULACIÓN!C253)</f>
        <v/>
      </c>
      <c r="D253" s="20" t="str">
        <f>IF(FORMULACIÓN!D253="","",FORMULACIÓN!D253)</f>
        <v/>
      </c>
      <c r="E253" s="20" t="str">
        <f>IF(FORMULACIÓN!E253="","",FORMULACIÓN!E253)</f>
        <v/>
      </c>
      <c r="F253" s="20" t="str">
        <f>IF(FORMULACIÓN!F253="","",FORMULACIÓN!F253)</f>
        <v/>
      </c>
      <c r="G253" s="20" t="str">
        <f>IF(FORMULACIÓN!G253="","",FORMULACIÓN!G253)</f>
        <v/>
      </c>
      <c r="H253" s="20" t="str">
        <f>IF(FORMULACIÓN!H253="","",FORMULACIÓN!H253)</f>
        <v/>
      </c>
      <c r="I253" s="88" t="str">
        <f>IF(FORMULACIÓN!I253="","",FORMULACIÓN!I253)</f>
        <v/>
      </c>
      <c r="J253" s="20" t="str">
        <f>IF(FORMULACIÓN!J253="","",FORMULACIÓN!J253)</f>
        <v/>
      </c>
      <c r="K253" s="88" t="str">
        <f>IF(FORMULACIÓN!K253="","",FORMULACIÓN!K253)</f>
        <v/>
      </c>
      <c r="L253" s="88" t="str">
        <f>IF(FORMULACIÓN!L253="","",FORMULACIÓN!L253)</f>
        <v/>
      </c>
      <c r="M253" s="210">
        <f>FORMULACIÓN!M253</f>
        <v>0</v>
      </c>
      <c r="N253" s="20" t="str">
        <f>IF(FORMULACIÓN!O253="","",FORMULACIÓN!O253)</f>
        <v/>
      </c>
      <c r="O253" s="20" t="str">
        <f>IF(FORMULACIÓN!P253="","",FORMULACIÓN!P253)</f>
        <v/>
      </c>
      <c r="P253" s="20" t="str">
        <f>IF(FORMULACIÓN!Q253="","",FORMULACIÓN!Q253)</f>
        <v/>
      </c>
      <c r="Q253" s="20" t="str">
        <f>IF(FORMULACIÓN!R253="","",FORMULACIÓN!R253)</f>
        <v/>
      </c>
      <c r="R253" s="20" t="str">
        <f>IF(FORMULACIÓN!S253="","",FORMULACIÓN!S253)</f>
        <v/>
      </c>
      <c r="S253" s="20" t="str">
        <f>IF(FORMULACIÓN!T253="","",FORMULACIÓN!T253)</f>
        <v/>
      </c>
      <c r="T253" s="179" t="str">
        <f ca="1">FORMULACIÓN!Y253</f>
        <v/>
      </c>
      <c r="U253" s="20" t="str">
        <f>IF(FORMULACIÓN!U253="","",FORMULACIÓN!U253)</f>
        <v/>
      </c>
      <c r="V253" s="21"/>
      <c r="W253" s="21"/>
      <c r="X253" s="21" t="str">
        <f ca="1">IFERROR(IF($S253=Lists!$S$2,SUM(SEGUIMIENTO!U253:W253),IF(SEGUIMIENTO!$S253=Lists!$S$3,SUM(SEGUIMIENTO!V253:W253),IF(SEGUIMIENTO!$S253=Lists!$S$4,AVERAGE(SEGUIMIENTO!V253:W253),IF(SEGUIMIENTO!$S253=Lists!$S$5,OFFSET(U253,0,COUNTA(V253:W253)),IF(SEGUIMIENTO!$S253=Lists!$S$6,COUNTIF(V253:W253,"&lt;"&amp;FORMULACIÓN!Y253)/COUNT(SEGUIMIENTO!V253:W253),""))))),"")</f>
        <v/>
      </c>
      <c r="Y253" s="176" t="str">
        <f ca="1">IF($Q253=Lists!$R$3,TEXT(SEGUIMIENTO!X253,"00,00%"),IF(SEGUIMIENTO!X253=0,0,TEXT(SEGUIMIENTO!X253,"##.###")))</f>
        <v/>
      </c>
      <c r="Z253" s="179" t="str">
        <f>IF(FORMULACIÓN!N253="X",VLOOKUP(A253,Lists!$C$100:$D$1099,2,FALSE),"")</f>
        <v/>
      </c>
      <c r="AA253" s="181">
        <f>IF(FORMULACIÓN!N253="X",IF(VALUE(VLOOKUP(A253,Lists!$C$100:$D$1099,2,FALSE))&gt;=SEGUIMIENTO!X253,1,0),2)</f>
        <v>2</v>
      </c>
      <c r="AB253" s="150">
        <f>IFERROR(VALUE(LEFT(#REF!,1)),0)</f>
        <v>0</v>
      </c>
      <c r="AC253" s="149"/>
      <c r="AD253" s="129"/>
      <c r="AE253" s="129"/>
      <c r="AF253" s="129"/>
      <c r="AG253"/>
      <c r="AH253" s="139"/>
      <c r="AI253" s="255" t="str">
        <f t="shared" si="45"/>
        <v/>
      </c>
      <c r="AJ253" s="139" t="str">
        <f t="shared" si="39"/>
        <v/>
      </c>
      <c r="AK253" s="139">
        <f t="shared" ca="1" si="46"/>
        <v>0</v>
      </c>
      <c r="AL253" s="139" t="str">
        <f t="shared" si="40"/>
        <v/>
      </c>
      <c r="AM253" s="139" t="str">
        <f t="shared" si="41"/>
        <v/>
      </c>
      <c r="AN253" s="20" t="str">
        <f t="shared" si="42"/>
        <v/>
      </c>
      <c r="AO253" s="20" t="str">
        <f t="shared" si="43"/>
        <v/>
      </c>
      <c r="AP253" s="20" t="str">
        <f t="shared" si="44"/>
        <v/>
      </c>
      <c r="AQ253" s="88" t="str">
        <f ca="1">IF(S253=Lists!$S$6,"CUMPLIMIENTO",IF($Q253=Lists!$R$3,TEXT(Y253,"00,00%")&amp;" / "&amp;TEXT(FORMULACIÓN!Y253,"00,00%"),IF(Y253=0,0,TEXT(Y253,"##.###")&amp;" / "&amp;TEXT(FORMULACIÓN!Y253,"##.###"))))</f>
        <v xml:space="preserve"> / </v>
      </c>
      <c r="AR253" s="133">
        <f ca="1">VALUE(IFERROR(IF(S253=Lists!$S$6,SEGUIMIENTO!Y253,IF((Y253/FORMULACIÓN!Y253)&lt;&gt;0,Y253/FORMULACIÓN!Y253,0)),0))</f>
        <v>0</v>
      </c>
      <c r="AS253" s="89" t="str">
        <f t="shared" ca="1" si="47"/>
        <v/>
      </c>
      <c r="AT253" s="89">
        <f t="shared" ca="1" si="48"/>
        <v>0</v>
      </c>
      <c r="AU253" s="89">
        <f t="shared" ca="1" si="49"/>
        <v>0</v>
      </c>
      <c r="AV253" s="20" t="str">
        <f t="shared" si="50"/>
        <v xml:space="preserve">LOGROS
LÍMITES
OBSERVACIÓN
ACCIONES DE FORTALECIMIENTO
</v>
      </c>
      <c r="AW253" s="139"/>
      <c r="CG253" s="140"/>
    </row>
    <row r="254" spans="1:85" s="135" customFormat="1" ht="15" hidden="1" customHeight="1">
      <c r="A254" s="20" t="str">
        <f>IF(FORMULACIÓN!A254="","",FORMULACIÓN!A254)</f>
        <v/>
      </c>
      <c r="B254" s="20" t="str">
        <f>IF(FORMULACIÓN!B254="","",FORMULACIÓN!B254)</f>
        <v/>
      </c>
      <c r="C254" s="20" t="str">
        <f>IF(FORMULACIÓN!C254="","",FORMULACIÓN!C254)</f>
        <v/>
      </c>
      <c r="D254" s="20" t="str">
        <f>IF(FORMULACIÓN!D254="","",FORMULACIÓN!D254)</f>
        <v/>
      </c>
      <c r="E254" s="20" t="str">
        <f>IF(FORMULACIÓN!E254="","",FORMULACIÓN!E254)</f>
        <v/>
      </c>
      <c r="F254" s="20" t="str">
        <f>IF(FORMULACIÓN!F254="","",FORMULACIÓN!F254)</f>
        <v/>
      </c>
      <c r="G254" s="20" t="str">
        <f>IF(FORMULACIÓN!G254="","",FORMULACIÓN!G254)</f>
        <v/>
      </c>
      <c r="H254" s="20" t="str">
        <f>IF(FORMULACIÓN!H254="","",FORMULACIÓN!H254)</f>
        <v/>
      </c>
      <c r="I254" s="88" t="str">
        <f>IF(FORMULACIÓN!I254="","",FORMULACIÓN!I254)</f>
        <v/>
      </c>
      <c r="J254" s="20" t="str">
        <f>IF(FORMULACIÓN!J254="","",FORMULACIÓN!J254)</f>
        <v/>
      </c>
      <c r="K254" s="88" t="str">
        <f>IF(FORMULACIÓN!K254="","",FORMULACIÓN!K254)</f>
        <v/>
      </c>
      <c r="L254" s="88" t="str">
        <f>IF(FORMULACIÓN!L254="","",FORMULACIÓN!L254)</f>
        <v/>
      </c>
      <c r="M254" s="210">
        <f>FORMULACIÓN!M254</f>
        <v>0</v>
      </c>
      <c r="N254" s="20" t="str">
        <f>IF(FORMULACIÓN!O254="","",FORMULACIÓN!O254)</f>
        <v/>
      </c>
      <c r="O254" s="20" t="str">
        <f>IF(FORMULACIÓN!P254="","",FORMULACIÓN!P254)</f>
        <v/>
      </c>
      <c r="P254" s="20" t="str">
        <f>IF(FORMULACIÓN!Q254="","",FORMULACIÓN!Q254)</f>
        <v/>
      </c>
      <c r="Q254" s="20" t="str">
        <f>IF(FORMULACIÓN!R254="","",FORMULACIÓN!R254)</f>
        <v/>
      </c>
      <c r="R254" s="20" t="str">
        <f>IF(FORMULACIÓN!S254="","",FORMULACIÓN!S254)</f>
        <v/>
      </c>
      <c r="S254" s="20" t="str">
        <f>IF(FORMULACIÓN!T254="","",FORMULACIÓN!T254)</f>
        <v/>
      </c>
      <c r="T254" s="179" t="str">
        <f ca="1">FORMULACIÓN!Y254</f>
        <v/>
      </c>
      <c r="U254" s="20" t="str">
        <f>IF(FORMULACIÓN!U254="","",FORMULACIÓN!U254)</f>
        <v/>
      </c>
      <c r="V254" s="21"/>
      <c r="W254" s="21"/>
      <c r="X254" s="21" t="str">
        <f ca="1">IFERROR(IF($S254=Lists!$S$2,SUM(SEGUIMIENTO!U254:W254),IF(SEGUIMIENTO!$S254=Lists!$S$3,SUM(SEGUIMIENTO!V254:W254),IF(SEGUIMIENTO!$S254=Lists!$S$4,AVERAGE(SEGUIMIENTO!V254:W254),IF(SEGUIMIENTO!$S254=Lists!$S$5,OFFSET(U254,0,COUNTA(V254:W254)),IF(SEGUIMIENTO!$S254=Lists!$S$6,COUNTIF(V254:W254,"&lt;"&amp;FORMULACIÓN!Y254)/COUNT(SEGUIMIENTO!V254:W254),""))))),"")</f>
        <v/>
      </c>
      <c r="Y254" s="176" t="str">
        <f ca="1">IF($Q254=Lists!$R$3,TEXT(SEGUIMIENTO!X254,"00,00%"),IF(SEGUIMIENTO!X254=0,0,TEXT(SEGUIMIENTO!X254,"##.###")))</f>
        <v/>
      </c>
      <c r="Z254" s="179" t="str">
        <f>IF(FORMULACIÓN!N254="X",VLOOKUP(A254,Lists!$C$100:$D$1099,2,FALSE),"")</f>
        <v/>
      </c>
      <c r="AA254" s="181">
        <f>IF(FORMULACIÓN!N254="X",IF(VALUE(VLOOKUP(A254,Lists!$C$100:$D$1099,2,FALSE))&gt;=SEGUIMIENTO!X254,1,0),2)</f>
        <v>2</v>
      </c>
      <c r="AB254" s="150">
        <f>IFERROR(VALUE(LEFT(#REF!,1)),0)</f>
        <v>0</v>
      </c>
      <c r="AC254" s="149"/>
      <c r="AD254" s="129"/>
      <c r="AE254" s="129"/>
      <c r="AF254" s="129"/>
      <c r="AG254"/>
      <c r="AH254" s="139"/>
      <c r="AI254" s="255" t="str">
        <f t="shared" si="45"/>
        <v/>
      </c>
      <c r="AJ254" s="139" t="str">
        <f t="shared" si="39"/>
        <v/>
      </c>
      <c r="AK254" s="139">
        <f t="shared" ca="1" si="46"/>
        <v>0</v>
      </c>
      <c r="AL254" s="139" t="str">
        <f t="shared" si="40"/>
        <v/>
      </c>
      <c r="AM254" s="139" t="str">
        <f t="shared" si="41"/>
        <v/>
      </c>
      <c r="AN254" s="20" t="str">
        <f t="shared" si="42"/>
        <v/>
      </c>
      <c r="AO254" s="20" t="str">
        <f t="shared" si="43"/>
        <v/>
      </c>
      <c r="AP254" s="20" t="str">
        <f t="shared" si="44"/>
        <v/>
      </c>
      <c r="AQ254" s="88" t="str">
        <f ca="1">IF(S254=Lists!$S$6,"CUMPLIMIENTO",IF($Q254=Lists!$R$3,TEXT(Y254,"00,00%")&amp;" / "&amp;TEXT(FORMULACIÓN!Y254,"00,00%"),IF(Y254=0,0,TEXT(Y254,"##.###")&amp;" / "&amp;TEXT(FORMULACIÓN!Y254,"##.###"))))</f>
        <v xml:space="preserve"> / </v>
      </c>
      <c r="AR254" s="133">
        <f ca="1">VALUE(IFERROR(IF(S254=Lists!$S$6,SEGUIMIENTO!Y254,IF((Y254/FORMULACIÓN!Y254)&lt;&gt;0,Y254/FORMULACIÓN!Y254,0)),0))</f>
        <v>0</v>
      </c>
      <c r="AS254" s="89" t="str">
        <f t="shared" ca="1" si="47"/>
        <v/>
      </c>
      <c r="AT254" s="89">
        <f t="shared" ca="1" si="48"/>
        <v>0</v>
      </c>
      <c r="AU254" s="89">
        <f t="shared" ca="1" si="49"/>
        <v>0</v>
      </c>
      <c r="AV254" s="20" t="str">
        <f t="shared" si="50"/>
        <v xml:space="preserve">LOGROS
LÍMITES
OBSERVACIÓN
ACCIONES DE FORTALECIMIENTO
</v>
      </c>
      <c r="AW254" s="139"/>
      <c r="CG254" s="140"/>
    </row>
    <row r="255" spans="1:85" s="135" customFormat="1" ht="15" hidden="1" customHeight="1">
      <c r="A255" s="20" t="str">
        <f>IF(FORMULACIÓN!A255="","",FORMULACIÓN!A255)</f>
        <v/>
      </c>
      <c r="B255" s="20" t="str">
        <f>IF(FORMULACIÓN!B255="","",FORMULACIÓN!B255)</f>
        <v/>
      </c>
      <c r="C255" s="20" t="str">
        <f>IF(FORMULACIÓN!C255="","",FORMULACIÓN!C255)</f>
        <v/>
      </c>
      <c r="D255" s="20" t="str">
        <f>IF(FORMULACIÓN!D255="","",FORMULACIÓN!D255)</f>
        <v/>
      </c>
      <c r="E255" s="20" t="str">
        <f>IF(FORMULACIÓN!E255="","",FORMULACIÓN!E255)</f>
        <v/>
      </c>
      <c r="F255" s="20" t="str">
        <f>IF(FORMULACIÓN!F255="","",FORMULACIÓN!F255)</f>
        <v/>
      </c>
      <c r="G255" s="20" t="str">
        <f>IF(FORMULACIÓN!G255="","",FORMULACIÓN!G255)</f>
        <v/>
      </c>
      <c r="H255" s="20" t="str">
        <f>IF(FORMULACIÓN!H255="","",FORMULACIÓN!H255)</f>
        <v/>
      </c>
      <c r="I255" s="88" t="str">
        <f>IF(FORMULACIÓN!I255="","",FORMULACIÓN!I255)</f>
        <v/>
      </c>
      <c r="J255" s="20" t="str">
        <f>IF(FORMULACIÓN!J255="","",FORMULACIÓN!J255)</f>
        <v/>
      </c>
      <c r="K255" s="88" t="str">
        <f>IF(FORMULACIÓN!K255="","",FORMULACIÓN!K255)</f>
        <v/>
      </c>
      <c r="L255" s="88" t="str">
        <f>IF(FORMULACIÓN!L255="","",FORMULACIÓN!L255)</f>
        <v/>
      </c>
      <c r="M255" s="210">
        <f>FORMULACIÓN!M255</f>
        <v>0</v>
      </c>
      <c r="N255" s="20" t="str">
        <f>IF(FORMULACIÓN!O255="","",FORMULACIÓN!O255)</f>
        <v/>
      </c>
      <c r="O255" s="20" t="str">
        <f>IF(FORMULACIÓN!P255="","",FORMULACIÓN!P255)</f>
        <v/>
      </c>
      <c r="P255" s="20" t="str">
        <f>IF(FORMULACIÓN!Q255="","",FORMULACIÓN!Q255)</f>
        <v/>
      </c>
      <c r="Q255" s="20" t="str">
        <f>IF(FORMULACIÓN!R255="","",FORMULACIÓN!R255)</f>
        <v/>
      </c>
      <c r="R255" s="20" t="str">
        <f>IF(FORMULACIÓN!S255="","",FORMULACIÓN!S255)</f>
        <v/>
      </c>
      <c r="S255" s="20" t="str">
        <f>IF(FORMULACIÓN!T255="","",FORMULACIÓN!T255)</f>
        <v/>
      </c>
      <c r="T255" s="179" t="str">
        <f ca="1">FORMULACIÓN!Y255</f>
        <v/>
      </c>
      <c r="U255" s="88" t="str">
        <f>IF(FORMULACIÓN!U255="","",FORMULACIÓN!U255)</f>
        <v/>
      </c>
      <c r="V255" s="126"/>
      <c r="W255" s="126"/>
      <c r="X255" s="21" t="str">
        <f ca="1">IFERROR(IF($S255=Lists!$S$2,SUM(SEGUIMIENTO!U255:W255),IF(SEGUIMIENTO!$S255=Lists!$S$3,SUM(SEGUIMIENTO!V255:W255),IF(SEGUIMIENTO!$S255=Lists!$S$4,AVERAGE(SEGUIMIENTO!V255:W255),IF(SEGUIMIENTO!$S255=Lists!$S$5,OFFSET(U255,0,COUNTA(V255:W255)),IF(SEGUIMIENTO!$S255=Lists!$S$6,COUNTIF(V255:W255,"&lt;"&amp;FORMULACIÓN!Y255)/COUNT(SEGUIMIENTO!V255:W255),""))))),"")</f>
        <v/>
      </c>
      <c r="Y255" s="176" t="str">
        <f ca="1">IF($Q255=Lists!$R$3,TEXT(SEGUIMIENTO!X255,"00,00%"),IF(SEGUIMIENTO!X255=0,0,TEXT(SEGUIMIENTO!X255,"##.###")))</f>
        <v/>
      </c>
      <c r="Z255" s="179" t="str">
        <f>IF(FORMULACIÓN!N255="X",VLOOKUP(A255,Lists!$C$100:$D$1099,2,FALSE),"")</f>
        <v/>
      </c>
      <c r="AA255" s="181">
        <f>IF(FORMULACIÓN!N255="X",IF(VALUE(VLOOKUP(A255,Lists!$C$100:$D$1099,2,FALSE))&gt;=SEGUIMIENTO!X255,1,0),2)</f>
        <v>2</v>
      </c>
      <c r="AB255" s="150">
        <f>IFERROR(VALUE(LEFT(#REF!,1)),0)</f>
        <v>0</v>
      </c>
      <c r="AC255" s="149"/>
      <c r="AD255" s="129"/>
      <c r="AE255" s="129"/>
      <c r="AF255" s="129"/>
      <c r="AG255"/>
      <c r="AH255" s="139"/>
      <c r="AI255" s="255" t="str">
        <f t="shared" si="45"/>
        <v/>
      </c>
      <c r="AJ255" s="139" t="str">
        <f t="shared" si="39"/>
        <v/>
      </c>
      <c r="AK255" s="139">
        <f t="shared" ca="1" si="46"/>
        <v>0</v>
      </c>
      <c r="AL255" s="139" t="str">
        <f t="shared" si="40"/>
        <v/>
      </c>
      <c r="AM255" s="139" t="str">
        <f t="shared" si="41"/>
        <v/>
      </c>
      <c r="AN255" s="20" t="str">
        <f t="shared" si="42"/>
        <v/>
      </c>
      <c r="AO255" s="20" t="str">
        <f t="shared" si="43"/>
        <v/>
      </c>
      <c r="AP255" s="20" t="str">
        <f t="shared" si="44"/>
        <v/>
      </c>
      <c r="AQ255" s="88" t="str">
        <f ca="1">IF(S255=Lists!$S$6,"CUMPLIMIENTO",IF($Q255=Lists!$R$3,TEXT(Y255,"00,00%")&amp;" / "&amp;TEXT(FORMULACIÓN!Y255,"00,00%"),IF(Y255=0,0,TEXT(Y255,"##.###")&amp;" / "&amp;TEXT(FORMULACIÓN!Y255,"##.###"))))</f>
        <v xml:space="preserve"> / </v>
      </c>
      <c r="AR255" s="133">
        <f ca="1">VALUE(IFERROR(IF(S255=Lists!$S$6,SEGUIMIENTO!Y255,IF((Y255/FORMULACIÓN!Y255)&lt;&gt;0,Y255/FORMULACIÓN!Y255,0)),0))</f>
        <v>0</v>
      </c>
      <c r="AS255" s="89" t="str">
        <f t="shared" ca="1" si="47"/>
        <v/>
      </c>
      <c r="AT255" s="89">
        <f t="shared" ca="1" si="48"/>
        <v>0</v>
      </c>
      <c r="AU255" s="89">
        <f t="shared" ca="1" si="49"/>
        <v>0</v>
      </c>
      <c r="AV255" s="20" t="str">
        <f t="shared" si="50"/>
        <v xml:space="preserve">LOGROS
LÍMITES
OBSERVACIÓN
ACCIONES DE FORTALECIMIENTO
</v>
      </c>
      <c r="AW255" s="139"/>
      <c r="CG255" s="140"/>
    </row>
    <row r="256" spans="1:85" s="135" customFormat="1" ht="15" hidden="1" customHeight="1">
      <c r="A256" s="20" t="str">
        <f>IF(FORMULACIÓN!A256="","",FORMULACIÓN!A256)</f>
        <v/>
      </c>
      <c r="B256" s="20" t="str">
        <f>IF(FORMULACIÓN!B256="","",FORMULACIÓN!B256)</f>
        <v/>
      </c>
      <c r="C256" s="20" t="str">
        <f>IF(FORMULACIÓN!C256="","",FORMULACIÓN!C256)</f>
        <v/>
      </c>
      <c r="D256" s="20" t="str">
        <f>IF(FORMULACIÓN!D256="","",FORMULACIÓN!D256)</f>
        <v/>
      </c>
      <c r="E256" s="20" t="str">
        <f>IF(FORMULACIÓN!E256="","",FORMULACIÓN!E256)</f>
        <v/>
      </c>
      <c r="F256" s="20" t="str">
        <f>IF(FORMULACIÓN!F256="","",FORMULACIÓN!F256)</f>
        <v/>
      </c>
      <c r="G256" s="20" t="str">
        <f>IF(FORMULACIÓN!G256="","",FORMULACIÓN!G256)</f>
        <v/>
      </c>
      <c r="H256" s="20" t="str">
        <f>IF(FORMULACIÓN!H256="","",FORMULACIÓN!H256)</f>
        <v/>
      </c>
      <c r="I256" s="88" t="str">
        <f>IF(FORMULACIÓN!I256="","",FORMULACIÓN!I256)</f>
        <v/>
      </c>
      <c r="J256" s="20" t="str">
        <f>IF(FORMULACIÓN!J256="","",FORMULACIÓN!J256)</f>
        <v/>
      </c>
      <c r="K256" s="88" t="str">
        <f>IF(FORMULACIÓN!K256="","",FORMULACIÓN!K256)</f>
        <v/>
      </c>
      <c r="L256" s="88" t="str">
        <f>IF(FORMULACIÓN!L256="","",FORMULACIÓN!L256)</f>
        <v/>
      </c>
      <c r="M256" s="210">
        <f>FORMULACIÓN!M256</f>
        <v>0</v>
      </c>
      <c r="N256" s="20" t="str">
        <f>IF(FORMULACIÓN!O256="","",FORMULACIÓN!O256)</f>
        <v/>
      </c>
      <c r="O256" s="20" t="str">
        <f>IF(FORMULACIÓN!P256="","",FORMULACIÓN!P256)</f>
        <v/>
      </c>
      <c r="P256" s="20" t="str">
        <f>IF(FORMULACIÓN!Q256="","",FORMULACIÓN!Q256)</f>
        <v/>
      </c>
      <c r="Q256" s="20" t="str">
        <f>IF(FORMULACIÓN!R256="","",FORMULACIÓN!R256)</f>
        <v/>
      </c>
      <c r="R256" s="20" t="str">
        <f>IF(FORMULACIÓN!S256="","",FORMULACIÓN!S256)</f>
        <v/>
      </c>
      <c r="S256" s="20" t="str">
        <f>IF(FORMULACIÓN!T256="","",FORMULACIÓN!T256)</f>
        <v/>
      </c>
      <c r="T256" s="179" t="str">
        <f ca="1">FORMULACIÓN!Y256</f>
        <v/>
      </c>
      <c r="U256" s="88" t="str">
        <f>IF(FORMULACIÓN!U256="","",FORMULACIÓN!U256)</f>
        <v/>
      </c>
      <c r="V256" s="126"/>
      <c r="W256" s="126"/>
      <c r="X256" s="21" t="str">
        <f ca="1">IFERROR(IF($S256=Lists!$S$2,SUM(SEGUIMIENTO!U256:W256),IF(SEGUIMIENTO!$S256=Lists!$S$3,SUM(SEGUIMIENTO!V256:W256),IF(SEGUIMIENTO!$S256=Lists!$S$4,AVERAGE(SEGUIMIENTO!V256:W256),IF(SEGUIMIENTO!$S256=Lists!$S$5,OFFSET(U256,0,COUNTA(V256:W256)),IF(SEGUIMIENTO!$S256=Lists!$S$6,COUNTIF(V256:W256,"&lt;"&amp;FORMULACIÓN!Y256)/COUNT(SEGUIMIENTO!V256:W256),""))))),"")</f>
        <v/>
      </c>
      <c r="Y256" s="176" t="str">
        <f ca="1">IF($Q256=Lists!$R$3,TEXT(SEGUIMIENTO!X256,"00,00%"),IF(SEGUIMIENTO!X256=0,0,TEXT(SEGUIMIENTO!X256,"##.###")))</f>
        <v/>
      </c>
      <c r="Z256" s="179" t="str">
        <f>IF(FORMULACIÓN!N256="X",VLOOKUP(A256,Lists!$C$100:$D$1099,2,FALSE),"")</f>
        <v/>
      </c>
      <c r="AA256" s="181">
        <f>IF(FORMULACIÓN!N256="X",IF(VALUE(VLOOKUP(A256,Lists!$C$100:$D$1099,2,FALSE))&gt;=SEGUIMIENTO!X256,1,0),2)</f>
        <v>2</v>
      </c>
      <c r="AB256" s="150">
        <f>IFERROR(VALUE(LEFT(#REF!,1)),0)</f>
        <v>0</v>
      </c>
      <c r="AC256" s="149"/>
      <c r="AD256" s="129"/>
      <c r="AE256" s="129"/>
      <c r="AF256" s="129"/>
      <c r="AG256"/>
      <c r="AH256" s="139"/>
      <c r="AI256" s="255" t="str">
        <f t="shared" si="45"/>
        <v/>
      </c>
      <c r="AJ256" s="139" t="str">
        <f t="shared" si="39"/>
        <v/>
      </c>
      <c r="AK256" s="139">
        <f t="shared" ca="1" si="46"/>
        <v>0</v>
      </c>
      <c r="AL256" s="139" t="str">
        <f t="shared" si="40"/>
        <v/>
      </c>
      <c r="AM256" s="139" t="str">
        <f t="shared" si="41"/>
        <v/>
      </c>
      <c r="AN256" s="20" t="str">
        <f t="shared" si="42"/>
        <v/>
      </c>
      <c r="AO256" s="20" t="str">
        <f t="shared" si="43"/>
        <v/>
      </c>
      <c r="AP256" s="20" t="str">
        <f t="shared" si="44"/>
        <v/>
      </c>
      <c r="AQ256" s="88" t="str">
        <f ca="1">IF(S256=Lists!$S$6,"CUMPLIMIENTO",IF($Q256=Lists!$R$3,TEXT(Y256,"00,00%")&amp;" / "&amp;TEXT(FORMULACIÓN!Y256,"00,00%"),IF(Y256=0,0,TEXT(Y256,"##.###")&amp;" / "&amp;TEXT(FORMULACIÓN!Y256,"##.###"))))</f>
        <v xml:space="preserve"> / </v>
      </c>
      <c r="AR256" s="133">
        <f ca="1">VALUE(IFERROR(IF(S256=Lists!$S$6,SEGUIMIENTO!Y256,IF((Y256/FORMULACIÓN!Y256)&lt;&gt;0,Y256/FORMULACIÓN!Y256,0)),0))</f>
        <v>0</v>
      </c>
      <c r="AS256" s="89" t="str">
        <f t="shared" ca="1" si="47"/>
        <v/>
      </c>
      <c r="AT256" s="89">
        <f t="shared" ca="1" si="48"/>
        <v>0</v>
      </c>
      <c r="AU256" s="89">
        <f t="shared" ca="1" si="49"/>
        <v>0</v>
      </c>
      <c r="AV256" s="20" t="str">
        <f t="shared" si="50"/>
        <v xml:space="preserve">LOGROS
LÍMITES
OBSERVACIÓN
ACCIONES DE FORTALECIMIENTO
</v>
      </c>
      <c r="AW256" s="139"/>
      <c r="CG256" s="140"/>
    </row>
    <row r="257" spans="1:85" s="135" customFormat="1" ht="15" hidden="1" customHeight="1">
      <c r="A257" s="20" t="str">
        <f>IF(FORMULACIÓN!A257="","",FORMULACIÓN!A257)</f>
        <v/>
      </c>
      <c r="B257" s="20" t="str">
        <f>IF(FORMULACIÓN!B257="","",FORMULACIÓN!B257)</f>
        <v/>
      </c>
      <c r="C257" s="20" t="str">
        <f>IF(FORMULACIÓN!C257="","",FORMULACIÓN!C257)</f>
        <v/>
      </c>
      <c r="D257" s="20" t="str">
        <f>IF(FORMULACIÓN!D257="","",FORMULACIÓN!D257)</f>
        <v/>
      </c>
      <c r="E257" s="20" t="str">
        <f>IF(FORMULACIÓN!E257="","",FORMULACIÓN!E257)</f>
        <v/>
      </c>
      <c r="F257" s="20" t="str">
        <f>IF(FORMULACIÓN!F257="","",FORMULACIÓN!F257)</f>
        <v/>
      </c>
      <c r="G257" s="20" t="str">
        <f>IF(FORMULACIÓN!G257="","",FORMULACIÓN!G257)</f>
        <v/>
      </c>
      <c r="H257" s="20" t="str">
        <f>IF(FORMULACIÓN!H257="","",FORMULACIÓN!H257)</f>
        <v/>
      </c>
      <c r="I257" s="88" t="str">
        <f>IF(FORMULACIÓN!I257="","",FORMULACIÓN!I257)</f>
        <v/>
      </c>
      <c r="J257" s="20" t="str">
        <f>IF(FORMULACIÓN!J257="","",FORMULACIÓN!J257)</f>
        <v/>
      </c>
      <c r="K257" s="88" t="str">
        <f>IF(FORMULACIÓN!K257="","",FORMULACIÓN!K257)</f>
        <v/>
      </c>
      <c r="L257" s="88" t="str">
        <f>IF(FORMULACIÓN!L257="","",FORMULACIÓN!L257)</f>
        <v/>
      </c>
      <c r="M257" s="210">
        <f>FORMULACIÓN!M257</f>
        <v>0</v>
      </c>
      <c r="N257" s="20" t="str">
        <f>IF(FORMULACIÓN!O257="","",FORMULACIÓN!O257)</f>
        <v/>
      </c>
      <c r="O257" s="20" t="str">
        <f>IF(FORMULACIÓN!P257="","",FORMULACIÓN!P257)</f>
        <v/>
      </c>
      <c r="P257" s="20" t="str">
        <f>IF(FORMULACIÓN!Q257="","",FORMULACIÓN!Q257)</f>
        <v/>
      </c>
      <c r="Q257" s="20" t="str">
        <f>IF(FORMULACIÓN!R257="","",FORMULACIÓN!R257)</f>
        <v/>
      </c>
      <c r="R257" s="20" t="str">
        <f>IF(FORMULACIÓN!S257="","",FORMULACIÓN!S257)</f>
        <v/>
      </c>
      <c r="S257" s="20" t="str">
        <f>IF(FORMULACIÓN!T257="","",FORMULACIÓN!T257)</f>
        <v/>
      </c>
      <c r="T257" s="179" t="str">
        <f ca="1">FORMULACIÓN!Y257</f>
        <v/>
      </c>
      <c r="U257" s="88" t="str">
        <f>IF(FORMULACIÓN!U257="","",FORMULACIÓN!U257)</f>
        <v/>
      </c>
      <c r="V257" s="126"/>
      <c r="W257" s="126"/>
      <c r="X257" s="21" t="str">
        <f ca="1">IFERROR(IF($S257=Lists!$S$2,SUM(SEGUIMIENTO!U257:W257),IF(SEGUIMIENTO!$S257=Lists!$S$3,SUM(SEGUIMIENTO!V257:W257),IF(SEGUIMIENTO!$S257=Lists!$S$4,AVERAGE(SEGUIMIENTO!V257:W257),IF(SEGUIMIENTO!$S257=Lists!$S$5,OFFSET(U257,0,COUNTA(V257:W257)),IF(SEGUIMIENTO!$S257=Lists!$S$6,COUNTIF(V257:W257,"&lt;"&amp;FORMULACIÓN!Y257)/COUNT(SEGUIMIENTO!V257:W257),""))))),"")</f>
        <v/>
      </c>
      <c r="Y257" s="176" t="str">
        <f ca="1">IF($Q257=Lists!$R$3,TEXT(SEGUIMIENTO!X257,"00,00%"),IF(SEGUIMIENTO!X257=0,0,TEXT(SEGUIMIENTO!X257,"##.###")))</f>
        <v/>
      </c>
      <c r="Z257" s="179" t="str">
        <f>IF(FORMULACIÓN!N257="X",VLOOKUP(A257,Lists!$C$100:$D$1099,2,FALSE),"")</f>
        <v/>
      </c>
      <c r="AA257" s="181">
        <f>IF(FORMULACIÓN!N257="X",IF(VALUE(VLOOKUP(A257,Lists!$C$100:$D$1099,2,FALSE))&gt;=SEGUIMIENTO!X257,1,0),2)</f>
        <v>2</v>
      </c>
      <c r="AB257" s="150">
        <f>IFERROR(VALUE(LEFT(#REF!,1)),0)</f>
        <v>0</v>
      </c>
      <c r="AC257" s="149"/>
      <c r="AD257" s="129"/>
      <c r="AE257" s="129"/>
      <c r="AF257" s="129"/>
      <c r="AG257"/>
      <c r="AH257" s="139"/>
      <c r="AI257" s="255" t="str">
        <f t="shared" si="45"/>
        <v/>
      </c>
      <c r="AJ257" s="139" t="str">
        <f t="shared" si="39"/>
        <v/>
      </c>
      <c r="AK257" s="139">
        <f t="shared" ca="1" si="46"/>
        <v>0</v>
      </c>
      <c r="AL257" s="139" t="str">
        <f t="shared" si="40"/>
        <v/>
      </c>
      <c r="AM257" s="139" t="str">
        <f t="shared" si="41"/>
        <v/>
      </c>
      <c r="AN257" s="20" t="str">
        <f t="shared" si="42"/>
        <v/>
      </c>
      <c r="AO257" s="20" t="str">
        <f t="shared" si="43"/>
        <v/>
      </c>
      <c r="AP257" s="20" t="str">
        <f t="shared" si="44"/>
        <v/>
      </c>
      <c r="AQ257" s="88" t="str">
        <f ca="1">IF(S257=Lists!$S$6,"CUMPLIMIENTO",IF($Q257=Lists!$R$3,TEXT(Y257,"00,00%")&amp;" / "&amp;TEXT(FORMULACIÓN!Y257,"00,00%"),IF(Y257=0,0,TEXT(Y257,"##.###")&amp;" / "&amp;TEXT(FORMULACIÓN!Y257,"##.###"))))</f>
        <v xml:space="preserve"> / </v>
      </c>
      <c r="AR257" s="133">
        <f ca="1">VALUE(IFERROR(IF(S257=Lists!$S$6,SEGUIMIENTO!Y257,IF((Y257/FORMULACIÓN!Y257)&lt;&gt;0,Y257/FORMULACIÓN!Y257,0)),0))</f>
        <v>0</v>
      </c>
      <c r="AS257" s="89" t="str">
        <f t="shared" ca="1" si="47"/>
        <v/>
      </c>
      <c r="AT257" s="89">
        <f t="shared" ca="1" si="48"/>
        <v>0</v>
      </c>
      <c r="AU257" s="89">
        <f t="shared" ca="1" si="49"/>
        <v>0</v>
      </c>
      <c r="AV257" s="20" t="str">
        <f t="shared" si="50"/>
        <v xml:space="preserve">LOGROS
LÍMITES
OBSERVACIÓN
ACCIONES DE FORTALECIMIENTO
</v>
      </c>
      <c r="AW257" s="139"/>
      <c r="CG257" s="140"/>
    </row>
    <row r="258" spans="1:85" s="135" customFormat="1" ht="15" hidden="1" customHeight="1">
      <c r="A258" s="20" t="str">
        <f>IF(FORMULACIÓN!A258="","",FORMULACIÓN!A258)</f>
        <v/>
      </c>
      <c r="B258" s="20" t="str">
        <f>IF(FORMULACIÓN!B258="","",FORMULACIÓN!B258)</f>
        <v/>
      </c>
      <c r="C258" s="20" t="str">
        <f>IF(FORMULACIÓN!C258="","",FORMULACIÓN!C258)</f>
        <v/>
      </c>
      <c r="D258" s="20" t="str">
        <f>IF(FORMULACIÓN!D258="","",FORMULACIÓN!D258)</f>
        <v/>
      </c>
      <c r="E258" s="20" t="str">
        <f>IF(FORMULACIÓN!E258="","",FORMULACIÓN!E258)</f>
        <v/>
      </c>
      <c r="F258" s="20" t="str">
        <f>IF(FORMULACIÓN!F258="","",FORMULACIÓN!F258)</f>
        <v/>
      </c>
      <c r="G258" s="20" t="str">
        <f>IF(FORMULACIÓN!G258="","",FORMULACIÓN!G258)</f>
        <v/>
      </c>
      <c r="H258" s="20" t="str">
        <f>IF(FORMULACIÓN!H258="","",FORMULACIÓN!H258)</f>
        <v/>
      </c>
      <c r="I258" s="88" t="str">
        <f>IF(FORMULACIÓN!I258="","",FORMULACIÓN!I258)</f>
        <v/>
      </c>
      <c r="J258" s="20" t="str">
        <f>IF(FORMULACIÓN!J258="","",FORMULACIÓN!J258)</f>
        <v/>
      </c>
      <c r="K258" s="88" t="str">
        <f>IF(FORMULACIÓN!K258="","",FORMULACIÓN!K258)</f>
        <v/>
      </c>
      <c r="L258" s="88" t="str">
        <f>IF(FORMULACIÓN!L258="","",FORMULACIÓN!L258)</f>
        <v/>
      </c>
      <c r="M258" s="210">
        <f>FORMULACIÓN!M258</f>
        <v>0</v>
      </c>
      <c r="N258" s="20" t="str">
        <f>IF(FORMULACIÓN!O258="","",FORMULACIÓN!O258)</f>
        <v/>
      </c>
      <c r="O258" s="20" t="str">
        <f>IF(FORMULACIÓN!P258="","",FORMULACIÓN!P258)</f>
        <v/>
      </c>
      <c r="P258" s="20" t="str">
        <f>IF(FORMULACIÓN!Q258="","",FORMULACIÓN!Q258)</f>
        <v/>
      </c>
      <c r="Q258" s="20" t="str">
        <f>IF(FORMULACIÓN!R258="","",FORMULACIÓN!R258)</f>
        <v/>
      </c>
      <c r="R258" s="20" t="str">
        <f>IF(FORMULACIÓN!S258="","",FORMULACIÓN!S258)</f>
        <v/>
      </c>
      <c r="S258" s="20" t="str">
        <f>IF(FORMULACIÓN!T258="","",FORMULACIÓN!T258)</f>
        <v/>
      </c>
      <c r="T258" s="179" t="str">
        <f ca="1">FORMULACIÓN!Y258</f>
        <v/>
      </c>
      <c r="U258" s="20" t="str">
        <f>IF(FORMULACIÓN!U258="","",FORMULACIÓN!U258)</f>
        <v/>
      </c>
      <c r="V258" s="211"/>
      <c r="W258" s="211"/>
      <c r="X258" s="21" t="str">
        <f ca="1">IFERROR(IF($S258=Lists!$S$2,SUM(SEGUIMIENTO!U258:W258),IF(SEGUIMIENTO!$S258=Lists!$S$3,SUM(SEGUIMIENTO!V258:W258),IF(SEGUIMIENTO!$S258=Lists!$S$4,AVERAGE(SEGUIMIENTO!V258:W258),IF(SEGUIMIENTO!$S258=Lists!$S$5,OFFSET(U258,0,COUNTA(V258:W258)),IF(SEGUIMIENTO!$S258=Lists!$S$6,COUNTIF(V258:W258,"&lt;"&amp;FORMULACIÓN!Y258)/COUNT(SEGUIMIENTO!V258:W258),""))))),"")</f>
        <v/>
      </c>
      <c r="Y258" s="176" t="str">
        <f ca="1">IF($Q258=Lists!$R$3,TEXT(SEGUIMIENTO!X258,"00,00%"),IF(SEGUIMIENTO!X258=0,0,TEXT(SEGUIMIENTO!X258,"##.###")))</f>
        <v/>
      </c>
      <c r="Z258" s="179" t="str">
        <f>IF(FORMULACIÓN!N258="X",VLOOKUP(A258,Lists!$C$100:$D$1099,2,FALSE),"")</f>
        <v/>
      </c>
      <c r="AA258" s="181">
        <f>IF(FORMULACIÓN!N258="X",IF(VALUE(VLOOKUP(A258,Lists!$C$100:$D$1099,2,FALSE))&gt;=SEGUIMIENTO!X258,1,0),2)</f>
        <v>2</v>
      </c>
      <c r="AB258" s="150">
        <f>IFERROR(VALUE(LEFT(#REF!,1)),0)</f>
        <v>0</v>
      </c>
      <c r="AC258" s="149"/>
      <c r="AD258" s="131"/>
      <c r="AE258" s="131"/>
      <c r="AF258" s="129"/>
      <c r="AG258"/>
      <c r="AH258" s="139"/>
      <c r="AI258" s="255" t="str">
        <f t="shared" si="45"/>
        <v/>
      </c>
      <c r="AJ258" s="139" t="str">
        <f t="shared" si="39"/>
        <v/>
      </c>
      <c r="AK258" s="139">
        <f t="shared" ca="1" si="46"/>
        <v>0</v>
      </c>
      <c r="AL258" s="139" t="str">
        <f t="shared" si="40"/>
        <v/>
      </c>
      <c r="AM258" s="139" t="str">
        <f t="shared" si="41"/>
        <v/>
      </c>
      <c r="AN258" s="20" t="str">
        <f t="shared" si="42"/>
        <v/>
      </c>
      <c r="AO258" s="20" t="str">
        <f t="shared" si="43"/>
        <v/>
      </c>
      <c r="AP258" s="20" t="str">
        <f t="shared" si="44"/>
        <v/>
      </c>
      <c r="AQ258" s="88" t="str">
        <f ca="1">IF(S258=Lists!$S$6,"CUMPLIMIENTO",IF($Q258=Lists!$R$3,TEXT(Y258,"00,00%")&amp;" / "&amp;TEXT(FORMULACIÓN!Y258,"00,00%"),IF(Y258=0,0,TEXT(Y258,"##.###")&amp;" / "&amp;TEXT(FORMULACIÓN!Y258,"##.###"))))</f>
        <v xml:space="preserve"> / </v>
      </c>
      <c r="AR258" s="133">
        <f ca="1">VALUE(IFERROR(IF(S258=Lists!$S$6,SEGUIMIENTO!Y258,IF((Y258/FORMULACIÓN!Y258)&lt;&gt;0,Y258/FORMULACIÓN!Y258,0)),0))</f>
        <v>0</v>
      </c>
      <c r="AS258" s="89" t="str">
        <f t="shared" ca="1" si="47"/>
        <v/>
      </c>
      <c r="AT258" s="89">
        <f t="shared" ca="1" si="48"/>
        <v>0</v>
      </c>
      <c r="AU258" s="89">
        <f t="shared" ca="1" si="49"/>
        <v>0</v>
      </c>
      <c r="AV258" s="20" t="str">
        <f t="shared" si="50"/>
        <v xml:space="preserve">LOGROS
LÍMITES
OBSERVACIÓN
ACCIONES DE FORTALECIMIENTO
</v>
      </c>
      <c r="AW258" s="139"/>
      <c r="CG258" s="140"/>
    </row>
    <row r="259" spans="1:85" s="135" customFormat="1" ht="15" hidden="1" customHeight="1">
      <c r="A259" s="20" t="str">
        <f>IF(FORMULACIÓN!A259="","",FORMULACIÓN!A259)</f>
        <v/>
      </c>
      <c r="B259" s="20" t="str">
        <f>IF(FORMULACIÓN!B259="","",FORMULACIÓN!B259)</f>
        <v/>
      </c>
      <c r="C259" s="20" t="str">
        <f>IF(FORMULACIÓN!C259="","",FORMULACIÓN!C259)</f>
        <v/>
      </c>
      <c r="D259" s="20" t="str">
        <f>IF(FORMULACIÓN!D259="","",FORMULACIÓN!D259)</f>
        <v/>
      </c>
      <c r="E259" s="20" t="str">
        <f>IF(FORMULACIÓN!E259="","",FORMULACIÓN!E259)</f>
        <v/>
      </c>
      <c r="F259" s="20" t="str">
        <f>IF(FORMULACIÓN!F259="","",FORMULACIÓN!F259)</f>
        <v/>
      </c>
      <c r="G259" s="20" t="str">
        <f>IF(FORMULACIÓN!G259="","",FORMULACIÓN!G259)</f>
        <v/>
      </c>
      <c r="H259" s="20" t="str">
        <f>IF(FORMULACIÓN!H259="","",FORMULACIÓN!H259)</f>
        <v/>
      </c>
      <c r="I259" s="88" t="str">
        <f>IF(FORMULACIÓN!I259="","",FORMULACIÓN!I259)</f>
        <v/>
      </c>
      <c r="J259" s="20" t="str">
        <f>IF(FORMULACIÓN!J259="","",FORMULACIÓN!J259)</f>
        <v/>
      </c>
      <c r="K259" s="88" t="str">
        <f>IF(FORMULACIÓN!K259="","",FORMULACIÓN!K259)</f>
        <v/>
      </c>
      <c r="L259" s="88" t="str">
        <f>IF(FORMULACIÓN!L259="","",FORMULACIÓN!L259)</f>
        <v/>
      </c>
      <c r="M259" s="210">
        <f>FORMULACIÓN!M259</f>
        <v>0</v>
      </c>
      <c r="N259" s="20" t="str">
        <f>IF(FORMULACIÓN!O259="","",FORMULACIÓN!O259)</f>
        <v/>
      </c>
      <c r="O259" s="20" t="str">
        <f>IF(FORMULACIÓN!P259="","",FORMULACIÓN!P259)</f>
        <v/>
      </c>
      <c r="P259" s="20" t="str">
        <f>IF(FORMULACIÓN!Q259="","",FORMULACIÓN!Q259)</f>
        <v/>
      </c>
      <c r="Q259" s="20" t="str">
        <f>IF(FORMULACIÓN!R259="","",FORMULACIÓN!R259)</f>
        <v/>
      </c>
      <c r="R259" s="20" t="str">
        <f>IF(FORMULACIÓN!S259="","",FORMULACIÓN!S259)</f>
        <v/>
      </c>
      <c r="S259" s="20" t="str">
        <f>IF(FORMULACIÓN!T259="","",FORMULACIÓN!T259)</f>
        <v/>
      </c>
      <c r="T259" s="179" t="str">
        <f ca="1">FORMULACIÓN!Y259</f>
        <v/>
      </c>
      <c r="U259" s="20" t="str">
        <f>IF(FORMULACIÓN!U259="","",FORMULACIÓN!U259)</f>
        <v/>
      </c>
      <c r="V259" s="211"/>
      <c r="W259" s="211"/>
      <c r="X259" s="21" t="str">
        <f ca="1">IFERROR(IF($S259=Lists!$S$2,SUM(SEGUIMIENTO!U259:W259),IF(SEGUIMIENTO!$S259=Lists!$S$3,SUM(SEGUIMIENTO!V259:W259),IF(SEGUIMIENTO!$S259=Lists!$S$4,AVERAGE(SEGUIMIENTO!V259:W259),IF(SEGUIMIENTO!$S259=Lists!$S$5,OFFSET(U259,0,COUNTA(V259:W259)),IF(SEGUIMIENTO!$S259=Lists!$S$6,COUNTIF(V259:W259,"&lt;"&amp;FORMULACIÓN!Y259)/COUNT(SEGUIMIENTO!V259:W259),""))))),"")</f>
        <v/>
      </c>
      <c r="Y259" s="176" t="str">
        <f ca="1">IF($Q259=Lists!$R$3,TEXT(SEGUIMIENTO!X259,"00,00%"),IF(SEGUIMIENTO!X259=0,0,TEXT(SEGUIMIENTO!X259,"##.###")))</f>
        <v/>
      </c>
      <c r="Z259" s="179" t="str">
        <f>IF(FORMULACIÓN!N259="X",VLOOKUP(A259,Lists!$C$100:$D$1099,2,FALSE),"")</f>
        <v/>
      </c>
      <c r="AA259" s="181">
        <f>IF(FORMULACIÓN!N259="X",IF(VALUE(VLOOKUP(A259,Lists!$C$100:$D$1099,2,FALSE))&gt;=SEGUIMIENTO!X259,1,0),2)</f>
        <v>2</v>
      </c>
      <c r="AB259" s="150">
        <f>IFERROR(VALUE(LEFT(#REF!,1)),0)</f>
        <v>0</v>
      </c>
      <c r="AC259" s="149"/>
      <c r="AD259" s="131"/>
      <c r="AE259" s="131"/>
      <c r="AF259" s="129"/>
      <c r="AG259"/>
      <c r="AH259" s="139"/>
      <c r="AI259" s="255" t="str">
        <f t="shared" si="45"/>
        <v/>
      </c>
      <c r="AJ259" s="139" t="str">
        <f t="shared" si="39"/>
        <v/>
      </c>
      <c r="AK259" s="139">
        <f t="shared" ca="1" si="46"/>
        <v>0</v>
      </c>
      <c r="AL259" s="139" t="str">
        <f t="shared" si="40"/>
        <v/>
      </c>
      <c r="AM259" s="139" t="str">
        <f t="shared" si="41"/>
        <v/>
      </c>
      <c r="AN259" s="20" t="str">
        <f t="shared" si="42"/>
        <v/>
      </c>
      <c r="AO259" s="20" t="str">
        <f t="shared" si="43"/>
        <v/>
      </c>
      <c r="AP259" s="20" t="str">
        <f t="shared" si="44"/>
        <v/>
      </c>
      <c r="AQ259" s="88" t="str">
        <f ca="1">IF(S259=Lists!$S$6,"CUMPLIMIENTO",IF($Q259=Lists!$R$3,TEXT(Y259,"00,00%")&amp;" / "&amp;TEXT(FORMULACIÓN!Y259,"00,00%"),IF(Y259=0,0,TEXT(Y259,"##.###")&amp;" / "&amp;TEXT(FORMULACIÓN!Y259,"##.###"))))</f>
        <v xml:space="preserve"> / </v>
      </c>
      <c r="AR259" s="133">
        <f ca="1">VALUE(IFERROR(IF(S259=Lists!$S$6,SEGUIMIENTO!Y259,IF((Y259/FORMULACIÓN!Y259)&lt;&gt;0,Y259/FORMULACIÓN!Y259,0)),0))</f>
        <v>0</v>
      </c>
      <c r="AS259" s="89" t="str">
        <f t="shared" ca="1" si="47"/>
        <v/>
      </c>
      <c r="AT259" s="89">
        <f t="shared" ca="1" si="48"/>
        <v>0</v>
      </c>
      <c r="AU259" s="89">
        <f t="shared" ca="1" si="49"/>
        <v>0</v>
      </c>
      <c r="AV259" s="20" t="str">
        <f t="shared" si="50"/>
        <v xml:space="preserve">LOGROS
LÍMITES
OBSERVACIÓN
ACCIONES DE FORTALECIMIENTO
</v>
      </c>
      <c r="AW259" s="139"/>
      <c r="CG259" s="140"/>
    </row>
    <row r="260" spans="1:85" s="135" customFormat="1" ht="15" hidden="1" customHeight="1">
      <c r="A260" s="20" t="str">
        <f>IF(FORMULACIÓN!A260="","",FORMULACIÓN!A260)</f>
        <v/>
      </c>
      <c r="B260" s="20" t="str">
        <f>IF(FORMULACIÓN!B260="","",FORMULACIÓN!B260)</f>
        <v/>
      </c>
      <c r="C260" s="20" t="str">
        <f>IF(FORMULACIÓN!C260="","",FORMULACIÓN!C260)</f>
        <v/>
      </c>
      <c r="D260" s="20" t="str">
        <f>IF(FORMULACIÓN!D260="","",FORMULACIÓN!D260)</f>
        <v/>
      </c>
      <c r="E260" s="20" t="str">
        <f>IF(FORMULACIÓN!E260="","",FORMULACIÓN!E260)</f>
        <v/>
      </c>
      <c r="F260" s="20" t="str">
        <f>IF(FORMULACIÓN!F260="","",FORMULACIÓN!F260)</f>
        <v/>
      </c>
      <c r="G260" s="20" t="str">
        <f>IF(FORMULACIÓN!G260="","",FORMULACIÓN!G260)</f>
        <v/>
      </c>
      <c r="H260" s="20" t="str">
        <f>IF(FORMULACIÓN!H260="","",FORMULACIÓN!H260)</f>
        <v/>
      </c>
      <c r="I260" s="88" t="str">
        <f>IF(FORMULACIÓN!I260="","",FORMULACIÓN!I260)</f>
        <v/>
      </c>
      <c r="J260" s="20" t="str">
        <f>IF(FORMULACIÓN!J260="","",FORMULACIÓN!J260)</f>
        <v/>
      </c>
      <c r="K260" s="88" t="str">
        <f>IF(FORMULACIÓN!K260="","",FORMULACIÓN!K260)</f>
        <v/>
      </c>
      <c r="L260" s="88" t="str">
        <f>IF(FORMULACIÓN!L260="","",FORMULACIÓN!L260)</f>
        <v/>
      </c>
      <c r="M260" s="210">
        <f>FORMULACIÓN!M260</f>
        <v>0</v>
      </c>
      <c r="N260" s="20" t="str">
        <f>IF(FORMULACIÓN!O260="","",FORMULACIÓN!O260)</f>
        <v/>
      </c>
      <c r="O260" s="20" t="str">
        <f>IF(FORMULACIÓN!P260="","",FORMULACIÓN!P260)</f>
        <v/>
      </c>
      <c r="P260" s="20" t="str">
        <f>IF(FORMULACIÓN!Q260="","",FORMULACIÓN!Q260)</f>
        <v/>
      </c>
      <c r="Q260" s="20" t="str">
        <f>IF(FORMULACIÓN!R260="","",FORMULACIÓN!R260)</f>
        <v/>
      </c>
      <c r="R260" s="20" t="str">
        <f>IF(FORMULACIÓN!S260="","",FORMULACIÓN!S260)</f>
        <v/>
      </c>
      <c r="S260" s="20" t="str">
        <f>IF(FORMULACIÓN!T260="","",FORMULACIÓN!T260)</f>
        <v/>
      </c>
      <c r="T260" s="179" t="str">
        <f ca="1">FORMULACIÓN!Y260</f>
        <v/>
      </c>
      <c r="U260" s="20" t="str">
        <f>IF(FORMULACIÓN!U260="","",FORMULACIÓN!U260)</f>
        <v/>
      </c>
      <c r="V260" s="211"/>
      <c r="W260" s="211"/>
      <c r="X260" s="21" t="str">
        <f ca="1">IFERROR(IF($S260=Lists!$S$2,SUM(SEGUIMIENTO!U260:W260),IF(SEGUIMIENTO!$S260=Lists!$S$3,SUM(SEGUIMIENTO!V260:W260),IF(SEGUIMIENTO!$S260=Lists!$S$4,AVERAGE(SEGUIMIENTO!V260:W260),IF(SEGUIMIENTO!$S260=Lists!$S$5,OFFSET(U260,0,COUNTA(V260:W260)),IF(SEGUIMIENTO!$S260=Lists!$S$6,COUNTIF(V260:W260,"&lt;"&amp;FORMULACIÓN!Y260)/COUNT(SEGUIMIENTO!V260:W260),""))))),"")</f>
        <v/>
      </c>
      <c r="Y260" s="176" t="str">
        <f ca="1">IF($Q260=Lists!$R$3,TEXT(SEGUIMIENTO!X260,"00,00%"),IF(SEGUIMIENTO!X260=0,0,TEXT(SEGUIMIENTO!X260,"##.###")))</f>
        <v/>
      </c>
      <c r="Z260" s="179" t="str">
        <f>IF(FORMULACIÓN!N260="X",VLOOKUP(A260,Lists!$C$100:$D$1099,2,FALSE),"")</f>
        <v/>
      </c>
      <c r="AA260" s="181">
        <f>IF(FORMULACIÓN!N260="X",IF(VALUE(VLOOKUP(A260,Lists!$C$100:$D$1099,2,FALSE))&gt;=SEGUIMIENTO!X260,1,0),2)</f>
        <v>2</v>
      </c>
      <c r="AB260" s="150">
        <f>IFERROR(VALUE(LEFT(#REF!,1)),0)</f>
        <v>0</v>
      </c>
      <c r="AC260" s="149"/>
      <c r="AD260" s="131"/>
      <c r="AE260" s="131"/>
      <c r="AF260" s="129"/>
      <c r="AG260"/>
      <c r="AH260" s="139"/>
      <c r="AI260" s="255" t="str">
        <f t="shared" si="45"/>
        <v/>
      </c>
      <c r="AJ260" s="139" t="str">
        <f t="shared" si="39"/>
        <v/>
      </c>
      <c r="AK260" s="139">
        <f t="shared" ca="1" si="46"/>
        <v>0</v>
      </c>
      <c r="AL260" s="139" t="str">
        <f t="shared" si="40"/>
        <v/>
      </c>
      <c r="AM260" s="139" t="str">
        <f t="shared" si="41"/>
        <v/>
      </c>
      <c r="AN260" s="20" t="str">
        <f t="shared" si="42"/>
        <v/>
      </c>
      <c r="AO260" s="20" t="str">
        <f t="shared" si="43"/>
        <v/>
      </c>
      <c r="AP260" s="20" t="str">
        <f t="shared" si="44"/>
        <v/>
      </c>
      <c r="AQ260" s="88" t="str">
        <f ca="1">IF(S260=Lists!$S$6,"CUMPLIMIENTO",IF($Q260=Lists!$R$3,TEXT(Y260,"00,00%")&amp;" / "&amp;TEXT(FORMULACIÓN!Y260,"00,00%"),IF(Y260=0,0,TEXT(Y260,"##.###")&amp;" / "&amp;TEXT(FORMULACIÓN!Y260,"##.###"))))</f>
        <v xml:space="preserve"> / </v>
      </c>
      <c r="AR260" s="133">
        <f ca="1">VALUE(IFERROR(IF(S260=Lists!$S$6,SEGUIMIENTO!Y260,IF((Y260/FORMULACIÓN!Y260)&lt;&gt;0,Y260/FORMULACIÓN!Y260,0)),0))</f>
        <v>0</v>
      </c>
      <c r="AS260" s="89" t="str">
        <f t="shared" ca="1" si="47"/>
        <v/>
      </c>
      <c r="AT260" s="89">
        <f t="shared" ca="1" si="48"/>
        <v>0</v>
      </c>
      <c r="AU260" s="89">
        <f t="shared" ca="1" si="49"/>
        <v>0</v>
      </c>
      <c r="AV260" s="20" t="str">
        <f t="shared" si="50"/>
        <v xml:space="preserve">LOGROS
LÍMITES
OBSERVACIÓN
ACCIONES DE FORTALECIMIENTO
</v>
      </c>
      <c r="AW260" s="139"/>
      <c r="CG260" s="140"/>
    </row>
    <row r="261" spans="1:85" s="135" customFormat="1" ht="15" hidden="1" customHeight="1">
      <c r="A261" s="20" t="str">
        <f>IF(FORMULACIÓN!A261="","",FORMULACIÓN!A261)</f>
        <v/>
      </c>
      <c r="B261" s="20" t="str">
        <f>IF(FORMULACIÓN!B261="","",FORMULACIÓN!B261)</f>
        <v/>
      </c>
      <c r="C261" s="20" t="str">
        <f>IF(FORMULACIÓN!C261="","",FORMULACIÓN!C261)</f>
        <v/>
      </c>
      <c r="D261" s="20" t="str">
        <f>IF(FORMULACIÓN!D261="","",FORMULACIÓN!D261)</f>
        <v/>
      </c>
      <c r="E261" s="20" t="str">
        <f>IF(FORMULACIÓN!E261="","",FORMULACIÓN!E261)</f>
        <v/>
      </c>
      <c r="F261" s="20" t="str">
        <f>IF(FORMULACIÓN!F261="","",FORMULACIÓN!F261)</f>
        <v/>
      </c>
      <c r="G261" s="20" t="str">
        <f>IF(FORMULACIÓN!G261="","",FORMULACIÓN!G261)</f>
        <v/>
      </c>
      <c r="H261" s="20" t="str">
        <f>IF(FORMULACIÓN!H261="","",FORMULACIÓN!H261)</f>
        <v/>
      </c>
      <c r="I261" s="88" t="str">
        <f>IF(FORMULACIÓN!I261="","",FORMULACIÓN!I261)</f>
        <v/>
      </c>
      <c r="J261" s="20" t="str">
        <f>IF(FORMULACIÓN!J261="","",FORMULACIÓN!J261)</f>
        <v/>
      </c>
      <c r="K261" s="88" t="str">
        <f>IF(FORMULACIÓN!K261="","",FORMULACIÓN!K261)</f>
        <v/>
      </c>
      <c r="L261" s="88" t="str">
        <f>IF(FORMULACIÓN!L261="","",FORMULACIÓN!L261)</f>
        <v/>
      </c>
      <c r="M261" s="210">
        <f>FORMULACIÓN!M261</f>
        <v>0</v>
      </c>
      <c r="N261" s="20" t="str">
        <f>IF(FORMULACIÓN!O261="","",FORMULACIÓN!O261)</f>
        <v/>
      </c>
      <c r="O261" s="20" t="str">
        <f>IF(FORMULACIÓN!P261="","",FORMULACIÓN!P261)</f>
        <v/>
      </c>
      <c r="P261" s="20" t="str">
        <f>IF(FORMULACIÓN!Q261="","",FORMULACIÓN!Q261)</f>
        <v/>
      </c>
      <c r="Q261" s="20" t="str">
        <f>IF(FORMULACIÓN!R261="","",FORMULACIÓN!R261)</f>
        <v/>
      </c>
      <c r="R261" s="20" t="str">
        <f>IF(FORMULACIÓN!S261="","",FORMULACIÓN!S261)</f>
        <v/>
      </c>
      <c r="S261" s="20" t="str">
        <f>IF(FORMULACIÓN!T261="","",FORMULACIÓN!T261)</f>
        <v/>
      </c>
      <c r="T261" s="179" t="str">
        <f ca="1">FORMULACIÓN!Y261</f>
        <v/>
      </c>
      <c r="U261" s="20" t="str">
        <f>IF(FORMULACIÓN!U261="","",FORMULACIÓN!U261)</f>
        <v/>
      </c>
      <c r="V261" s="211"/>
      <c r="W261" s="211"/>
      <c r="X261" s="21" t="str">
        <f ca="1">IFERROR(IF($S261=Lists!$S$2,SUM(SEGUIMIENTO!U261:W261),IF(SEGUIMIENTO!$S261=Lists!$S$3,SUM(SEGUIMIENTO!V261:W261),IF(SEGUIMIENTO!$S261=Lists!$S$4,AVERAGE(SEGUIMIENTO!V261:W261),IF(SEGUIMIENTO!$S261=Lists!$S$5,OFFSET(U261,0,COUNTA(V261:W261)),IF(SEGUIMIENTO!$S261=Lists!$S$6,COUNTIF(V261:W261,"&lt;"&amp;FORMULACIÓN!Y261)/COUNT(SEGUIMIENTO!V261:W261),""))))),"")</f>
        <v/>
      </c>
      <c r="Y261" s="176" t="str">
        <f ca="1">IF($Q261=Lists!$R$3,TEXT(SEGUIMIENTO!X261,"00,00%"),IF(SEGUIMIENTO!X261=0,0,TEXT(SEGUIMIENTO!X261,"##.###")))</f>
        <v/>
      </c>
      <c r="Z261" s="179" t="str">
        <f>IF(FORMULACIÓN!N261="X",VLOOKUP(A261,Lists!$C$100:$D$1099,2,FALSE),"")</f>
        <v/>
      </c>
      <c r="AA261" s="181">
        <f>IF(FORMULACIÓN!N261="X",IF(VALUE(VLOOKUP(A261,Lists!$C$100:$D$1099,2,FALSE))&gt;=SEGUIMIENTO!X261,1,0),2)</f>
        <v>2</v>
      </c>
      <c r="AB261" s="150">
        <f>IFERROR(VALUE(LEFT(#REF!,1)),0)</f>
        <v>0</v>
      </c>
      <c r="AC261" s="149"/>
      <c r="AD261" s="131"/>
      <c r="AE261" s="131"/>
      <c r="AF261" s="129"/>
      <c r="AG261"/>
      <c r="AH261" s="139"/>
      <c r="AI261" s="255" t="str">
        <f t="shared" si="45"/>
        <v/>
      </c>
      <c r="AJ261" s="139" t="str">
        <f t="shared" si="39"/>
        <v/>
      </c>
      <c r="AK261" s="139">
        <f t="shared" ca="1" si="46"/>
        <v>0</v>
      </c>
      <c r="AL261" s="139" t="str">
        <f t="shared" si="40"/>
        <v/>
      </c>
      <c r="AM261" s="139" t="str">
        <f t="shared" si="41"/>
        <v/>
      </c>
      <c r="AN261" s="20" t="str">
        <f t="shared" si="42"/>
        <v/>
      </c>
      <c r="AO261" s="20" t="str">
        <f t="shared" si="43"/>
        <v/>
      </c>
      <c r="AP261" s="20" t="str">
        <f t="shared" si="44"/>
        <v/>
      </c>
      <c r="AQ261" s="88" t="str">
        <f ca="1">IF(S261=Lists!$S$6,"CUMPLIMIENTO",IF($Q261=Lists!$R$3,TEXT(Y261,"00,00%")&amp;" / "&amp;TEXT(FORMULACIÓN!Y261,"00,00%"),IF(Y261=0,0,TEXT(Y261,"##.###")&amp;" / "&amp;TEXT(FORMULACIÓN!Y261,"##.###"))))</f>
        <v xml:space="preserve"> / </v>
      </c>
      <c r="AR261" s="133">
        <f ca="1">VALUE(IFERROR(IF(S261=Lists!$S$6,SEGUIMIENTO!Y261,IF((Y261/FORMULACIÓN!Y261)&lt;&gt;0,Y261/FORMULACIÓN!Y261,0)),0))</f>
        <v>0</v>
      </c>
      <c r="AS261" s="89" t="str">
        <f t="shared" ca="1" si="47"/>
        <v/>
      </c>
      <c r="AT261" s="89">
        <f t="shared" ca="1" si="48"/>
        <v>0</v>
      </c>
      <c r="AU261" s="89">
        <f t="shared" ca="1" si="49"/>
        <v>0</v>
      </c>
      <c r="AV261" s="20" t="str">
        <f t="shared" si="50"/>
        <v xml:space="preserve">LOGROS
LÍMITES
OBSERVACIÓN
ACCIONES DE FORTALECIMIENTO
</v>
      </c>
      <c r="AW261" s="139"/>
      <c r="CG261" s="140"/>
    </row>
    <row r="262" spans="1:85" s="135" customFormat="1" ht="15" hidden="1" customHeight="1">
      <c r="A262" s="20" t="str">
        <f>IF(FORMULACIÓN!A262="","",FORMULACIÓN!A262)</f>
        <v/>
      </c>
      <c r="B262" s="20" t="str">
        <f>IF(FORMULACIÓN!B262="","",FORMULACIÓN!B262)</f>
        <v/>
      </c>
      <c r="C262" s="20" t="str">
        <f>IF(FORMULACIÓN!C262="","",FORMULACIÓN!C262)</f>
        <v/>
      </c>
      <c r="D262" s="20" t="str">
        <f>IF(FORMULACIÓN!D262="","",FORMULACIÓN!D262)</f>
        <v/>
      </c>
      <c r="E262" s="20" t="str">
        <f>IF(FORMULACIÓN!E262="","",FORMULACIÓN!E262)</f>
        <v/>
      </c>
      <c r="F262" s="20" t="str">
        <f>IF(FORMULACIÓN!F262="","",FORMULACIÓN!F262)</f>
        <v/>
      </c>
      <c r="G262" s="20" t="str">
        <f>IF(FORMULACIÓN!G262="","",FORMULACIÓN!G262)</f>
        <v/>
      </c>
      <c r="H262" s="20" t="str">
        <f>IF(FORMULACIÓN!H262="","",FORMULACIÓN!H262)</f>
        <v/>
      </c>
      <c r="I262" s="88" t="str">
        <f>IF(FORMULACIÓN!I262="","",FORMULACIÓN!I262)</f>
        <v/>
      </c>
      <c r="J262" s="20" t="str">
        <f>IF(FORMULACIÓN!J262="","",FORMULACIÓN!J262)</f>
        <v/>
      </c>
      <c r="K262" s="88" t="str">
        <f>IF(FORMULACIÓN!K262="","",FORMULACIÓN!K262)</f>
        <v/>
      </c>
      <c r="L262" s="88" t="str">
        <f>IF(FORMULACIÓN!L262="","",FORMULACIÓN!L262)</f>
        <v/>
      </c>
      <c r="M262" s="210">
        <f>FORMULACIÓN!M262</f>
        <v>0</v>
      </c>
      <c r="N262" s="20" t="str">
        <f>IF(FORMULACIÓN!O262="","",FORMULACIÓN!O262)</f>
        <v/>
      </c>
      <c r="O262" s="20" t="str">
        <f>IF(FORMULACIÓN!P262="","",FORMULACIÓN!P262)</f>
        <v/>
      </c>
      <c r="P262" s="20" t="str">
        <f>IF(FORMULACIÓN!Q262="","",FORMULACIÓN!Q262)</f>
        <v/>
      </c>
      <c r="Q262" s="20" t="str">
        <f>IF(FORMULACIÓN!R262="","",FORMULACIÓN!R262)</f>
        <v/>
      </c>
      <c r="R262" s="20" t="str">
        <f>IF(FORMULACIÓN!S262="","",FORMULACIÓN!S262)</f>
        <v/>
      </c>
      <c r="S262" s="20" t="str">
        <f>IF(FORMULACIÓN!T262="","",FORMULACIÓN!T262)</f>
        <v/>
      </c>
      <c r="T262" s="179" t="str">
        <f ca="1">FORMULACIÓN!Y262</f>
        <v/>
      </c>
      <c r="U262" s="20" t="str">
        <f>IF(FORMULACIÓN!U262="","",FORMULACIÓN!U262)</f>
        <v/>
      </c>
      <c r="V262" s="211"/>
      <c r="W262" s="211"/>
      <c r="X262" s="21" t="str">
        <f ca="1">IFERROR(IF($S262=Lists!$S$2,SUM(SEGUIMIENTO!U262:W262),IF(SEGUIMIENTO!$S262=Lists!$S$3,SUM(SEGUIMIENTO!V262:W262),IF(SEGUIMIENTO!$S262=Lists!$S$4,AVERAGE(SEGUIMIENTO!V262:W262),IF(SEGUIMIENTO!$S262=Lists!$S$5,OFFSET(U262,0,COUNTA(V262:W262)),IF(SEGUIMIENTO!$S262=Lists!$S$6,COUNTIF(V262:W262,"&lt;"&amp;FORMULACIÓN!Y262)/COUNT(SEGUIMIENTO!V262:W262),""))))),"")</f>
        <v/>
      </c>
      <c r="Y262" s="176" t="str">
        <f ca="1">IF($Q262=Lists!$R$3,TEXT(SEGUIMIENTO!X262,"00,00%"),IF(SEGUIMIENTO!X262=0,0,TEXT(SEGUIMIENTO!X262,"##.###")))</f>
        <v/>
      </c>
      <c r="Z262" s="179" t="str">
        <f>IF(FORMULACIÓN!N262="X",VLOOKUP(A262,Lists!$C$100:$D$1099,2,FALSE),"")</f>
        <v/>
      </c>
      <c r="AA262" s="181">
        <f>IF(FORMULACIÓN!N262="X",IF(VALUE(VLOOKUP(A262,Lists!$C$100:$D$1099,2,FALSE))&gt;=SEGUIMIENTO!X262,1,0),2)</f>
        <v>2</v>
      </c>
      <c r="AB262" s="150">
        <f>IFERROR(VALUE(LEFT(#REF!,1)),0)</f>
        <v>0</v>
      </c>
      <c r="AC262" s="149"/>
      <c r="AD262" s="131"/>
      <c r="AE262" s="131"/>
      <c r="AF262" s="129"/>
      <c r="AG262"/>
      <c r="AH262" s="139"/>
      <c r="AI262" s="255" t="str">
        <f t="shared" si="45"/>
        <v/>
      </c>
      <c r="AJ262" s="139" t="str">
        <f t="shared" si="39"/>
        <v/>
      </c>
      <c r="AK262" s="139">
        <f t="shared" ca="1" si="46"/>
        <v>0</v>
      </c>
      <c r="AL262" s="139" t="str">
        <f t="shared" si="40"/>
        <v/>
      </c>
      <c r="AM262" s="139" t="str">
        <f t="shared" si="41"/>
        <v/>
      </c>
      <c r="AN262" s="20" t="str">
        <f t="shared" si="42"/>
        <v/>
      </c>
      <c r="AO262" s="20" t="str">
        <f t="shared" si="43"/>
        <v/>
      </c>
      <c r="AP262" s="20" t="str">
        <f t="shared" si="44"/>
        <v/>
      </c>
      <c r="AQ262" s="88" t="str">
        <f ca="1">IF(S262=Lists!$S$6,"CUMPLIMIENTO",IF($Q262=Lists!$R$3,TEXT(Y262,"00,00%")&amp;" / "&amp;TEXT(FORMULACIÓN!Y262,"00,00%"),IF(Y262=0,0,TEXT(Y262,"##.###")&amp;" / "&amp;TEXT(FORMULACIÓN!Y262,"##.###"))))</f>
        <v xml:space="preserve"> / </v>
      </c>
      <c r="AR262" s="133">
        <f ca="1">VALUE(IFERROR(IF(S262=Lists!$S$6,SEGUIMIENTO!Y262,IF((Y262/FORMULACIÓN!Y262)&lt;&gt;0,Y262/FORMULACIÓN!Y262,0)),0))</f>
        <v>0</v>
      </c>
      <c r="AS262" s="89" t="str">
        <f t="shared" ca="1" si="47"/>
        <v/>
      </c>
      <c r="AT262" s="89">
        <f t="shared" ca="1" si="48"/>
        <v>0</v>
      </c>
      <c r="AU262" s="89">
        <f t="shared" ca="1" si="49"/>
        <v>0</v>
      </c>
      <c r="AV262" s="20" t="str">
        <f t="shared" si="50"/>
        <v xml:space="preserve">LOGROS
LÍMITES
OBSERVACIÓN
ACCIONES DE FORTALECIMIENTO
</v>
      </c>
      <c r="AW262" s="139"/>
      <c r="CG262" s="140"/>
    </row>
    <row r="263" spans="1:85" s="135" customFormat="1" ht="15" hidden="1" customHeight="1">
      <c r="A263" s="20" t="str">
        <f>IF(FORMULACIÓN!A263="","",FORMULACIÓN!A263)</f>
        <v/>
      </c>
      <c r="B263" s="20" t="str">
        <f>IF(FORMULACIÓN!B263="","",FORMULACIÓN!B263)</f>
        <v/>
      </c>
      <c r="C263" s="20" t="str">
        <f>IF(FORMULACIÓN!C263="","",FORMULACIÓN!C263)</f>
        <v/>
      </c>
      <c r="D263" s="20" t="str">
        <f>IF(FORMULACIÓN!D263="","",FORMULACIÓN!D263)</f>
        <v/>
      </c>
      <c r="E263" s="20" t="str">
        <f>IF(FORMULACIÓN!E263="","",FORMULACIÓN!E263)</f>
        <v/>
      </c>
      <c r="F263" s="20" t="str">
        <f>IF(FORMULACIÓN!F263="","",FORMULACIÓN!F263)</f>
        <v/>
      </c>
      <c r="G263" s="20" t="str">
        <f>IF(FORMULACIÓN!G263="","",FORMULACIÓN!G263)</f>
        <v/>
      </c>
      <c r="H263" s="20" t="str">
        <f>IF(FORMULACIÓN!H263="","",FORMULACIÓN!H263)</f>
        <v/>
      </c>
      <c r="I263" s="88" t="str">
        <f>IF(FORMULACIÓN!I263="","",FORMULACIÓN!I263)</f>
        <v/>
      </c>
      <c r="J263" s="20" t="str">
        <f>IF(FORMULACIÓN!J263="","",FORMULACIÓN!J263)</f>
        <v/>
      </c>
      <c r="K263" s="88" t="str">
        <f>IF(FORMULACIÓN!K263="","",FORMULACIÓN!K263)</f>
        <v/>
      </c>
      <c r="L263" s="88" t="str">
        <f>IF(FORMULACIÓN!L263="","",FORMULACIÓN!L263)</f>
        <v/>
      </c>
      <c r="M263" s="210">
        <f>FORMULACIÓN!M263</f>
        <v>0</v>
      </c>
      <c r="N263" s="20" t="str">
        <f>IF(FORMULACIÓN!O263="","",FORMULACIÓN!O263)</f>
        <v/>
      </c>
      <c r="O263" s="20" t="str">
        <f>IF(FORMULACIÓN!P263="","",FORMULACIÓN!P263)</f>
        <v/>
      </c>
      <c r="P263" s="20" t="str">
        <f>IF(FORMULACIÓN!Q263="","",FORMULACIÓN!Q263)</f>
        <v/>
      </c>
      <c r="Q263" s="20" t="str">
        <f>IF(FORMULACIÓN!R263="","",FORMULACIÓN!R263)</f>
        <v/>
      </c>
      <c r="R263" s="20" t="str">
        <f>IF(FORMULACIÓN!S263="","",FORMULACIÓN!S263)</f>
        <v/>
      </c>
      <c r="S263" s="20" t="str">
        <f>IF(FORMULACIÓN!T263="","",FORMULACIÓN!T263)</f>
        <v/>
      </c>
      <c r="T263" s="179" t="str">
        <f ca="1">FORMULACIÓN!Y263</f>
        <v/>
      </c>
      <c r="U263" s="20" t="str">
        <f>IF(FORMULACIÓN!U263="","",FORMULACIÓN!U263)</f>
        <v/>
      </c>
      <c r="V263" s="211"/>
      <c r="W263" s="211"/>
      <c r="X263" s="21" t="str">
        <f ca="1">IFERROR(IF($S263=Lists!$S$2,SUM(SEGUIMIENTO!U263:W263),IF(SEGUIMIENTO!$S263=Lists!$S$3,SUM(SEGUIMIENTO!V263:W263),IF(SEGUIMIENTO!$S263=Lists!$S$4,AVERAGE(SEGUIMIENTO!V263:W263),IF(SEGUIMIENTO!$S263=Lists!$S$5,OFFSET(U263,0,COUNTA(V263:W263)),IF(SEGUIMIENTO!$S263=Lists!$S$6,COUNTIF(V263:W263,"&lt;"&amp;FORMULACIÓN!Y263)/COUNT(SEGUIMIENTO!V263:W263),""))))),"")</f>
        <v/>
      </c>
      <c r="Y263" s="176" t="str">
        <f ca="1">IF($Q263=Lists!$R$3,TEXT(SEGUIMIENTO!X263,"00,00%"),IF(SEGUIMIENTO!X263=0,0,TEXT(SEGUIMIENTO!X263,"##.###")))</f>
        <v/>
      </c>
      <c r="Z263" s="179" t="str">
        <f>IF(FORMULACIÓN!N263="X",VLOOKUP(A263,Lists!$C$100:$D$1099,2,FALSE),"")</f>
        <v/>
      </c>
      <c r="AA263" s="181">
        <f>IF(FORMULACIÓN!N263="X",IF(VALUE(VLOOKUP(A263,Lists!$C$100:$D$1099,2,FALSE))&gt;=SEGUIMIENTO!X263,1,0),2)</f>
        <v>2</v>
      </c>
      <c r="AB263" s="150">
        <f>IFERROR(VALUE(LEFT(#REF!,1)),0)</f>
        <v>0</v>
      </c>
      <c r="AC263" s="149"/>
      <c r="AD263" s="131"/>
      <c r="AE263" s="131"/>
      <c r="AF263" s="129"/>
      <c r="AG263"/>
      <c r="AH263" s="139"/>
      <c r="AI263" s="255" t="str">
        <f t="shared" si="45"/>
        <v/>
      </c>
      <c r="AJ263" s="139" t="str">
        <f t="shared" si="39"/>
        <v/>
      </c>
      <c r="AK263" s="139">
        <f t="shared" ca="1" si="46"/>
        <v>0</v>
      </c>
      <c r="AL263" s="139" t="str">
        <f t="shared" si="40"/>
        <v/>
      </c>
      <c r="AM263" s="139" t="str">
        <f t="shared" si="41"/>
        <v/>
      </c>
      <c r="AN263" s="20" t="str">
        <f t="shared" si="42"/>
        <v/>
      </c>
      <c r="AO263" s="20" t="str">
        <f t="shared" si="43"/>
        <v/>
      </c>
      <c r="AP263" s="20" t="str">
        <f t="shared" si="44"/>
        <v/>
      </c>
      <c r="AQ263" s="88" t="str">
        <f ca="1">IF(S263=Lists!$S$6,"CUMPLIMIENTO",IF($Q263=Lists!$R$3,TEXT(Y263,"00,00%")&amp;" / "&amp;TEXT(FORMULACIÓN!Y263,"00,00%"),IF(Y263=0,0,TEXT(Y263,"##.###")&amp;" / "&amp;TEXT(FORMULACIÓN!Y263,"##.###"))))</f>
        <v xml:space="preserve"> / </v>
      </c>
      <c r="AR263" s="133">
        <f ca="1">VALUE(IFERROR(IF(S263=Lists!$S$6,SEGUIMIENTO!Y263,IF((Y263/FORMULACIÓN!Y263)&lt;&gt;0,Y263/FORMULACIÓN!Y263,0)),0))</f>
        <v>0</v>
      </c>
      <c r="AS263" s="89" t="str">
        <f t="shared" ca="1" si="47"/>
        <v/>
      </c>
      <c r="AT263" s="89">
        <f t="shared" ca="1" si="48"/>
        <v>0</v>
      </c>
      <c r="AU263" s="89">
        <f t="shared" ca="1" si="49"/>
        <v>0</v>
      </c>
      <c r="AV263" s="20" t="str">
        <f t="shared" si="50"/>
        <v xml:space="preserve">LOGROS
LÍMITES
OBSERVACIÓN
ACCIONES DE FORTALECIMIENTO
</v>
      </c>
      <c r="AW263" s="139"/>
      <c r="CG263" s="140"/>
    </row>
    <row r="264" spans="1:85" s="135" customFormat="1" ht="15" hidden="1" customHeight="1">
      <c r="A264" s="20" t="str">
        <f>IF(FORMULACIÓN!A264="","",FORMULACIÓN!A264)</f>
        <v/>
      </c>
      <c r="B264" s="20" t="str">
        <f>IF(FORMULACIÓN!B264="","",FORMULACIÓN!B264)</f>
        <v/>
      </c>
      <c r="C264" s="20" t="str">
        <f>IF(FORMULACIÓN!C264="","",FORMULACIÓN!C264)</f>
        <v/>
      </c>
      <c r="D264" s="20" t="str">
        <f>IF(FORMULACIÓN!D264="","",FORMULACIÓN!D264)</f>
        <v/>
      </c>
      <c r="E264" s="20" t="str">
        <f>IF(FORMULACIÓN!E264="","",FORMULACIÓN!E264)</f>
        <v/>
      </c>
      <c r="F264" s="20" t="str">
        <f>IF(FORMULACIÓN!F264="","",FORMULACIÓN!F264)</f>
        <v/>
      </c>
      <c r="G264" s="20" t="str">
        <f>IF(FORMULACIÓN!G264="","",FORMULACIÓN!G264)</f>
        <v/>
      </c>
      <c r="H264" s="20" t="str">
        <f>IF(FORMULACIÓN!H264="","",FORMULACIÓN!H264)</f>
        <v/>
      </c>
      <c r="I264" s="88" t="str">
        <f>IF(FORMULACIÓN!I264="","",FORMULACIÓN!I264)</f>
        <v/>
      </c>
      <c r="J264" s="20" t="str">
        <f>IF(FORMULACIÓN!J264="","",FORMULACIÓN!J264)</f>
        <v/>
      </c>
      <c r="K264" s="88" t="str">
        <f>IF(FORMULACIÓN!K264="","",FORMULACIÓN!K264)</f>
        <v/>
      </c>
      <c r="L264" s="88" t="str">
        <f>IF(FORMULACIÓN!L264="","",FORMULACIÓN!L264)</f>
        <v/>
      </c>
      <c r="M264" s="210">
        <f>FORMULACIÓN!M264</f>
        <v>0</v>
      </c>
      <c r="N264" s="20" t="str">
        <f>IF(FORMULACIÓN!O264="","",FORMULACIÓN!O264)</f>
        <v/>
      </c>
      <c r="O264" s="20" t="str">
        <f>IF(FORMULACIÓN!P264="","",FORMULACIÓN!P264)</f>
        <v/>
      </c>
      <c r="P264" s="20" t="str">
        <f>IF(FORMULACIÓN!Q264="","",FORMULACIÓN!Q264)</f>
        <v/>
      </c>
      <c r="Q264" s="20" t="str">
        <f>IF(FORMULACIÓN!R264="","",FORMULACIÓN!R264)</f>
        <v/>
      </c>
      <c r="R264" s="20" t="str">
        <f>IF(FORMULACIÓN!S264="","",FORMULACIÓN!S264)</f>
        <v/>
      </c>
      <c r="S264" s="20" t="str">
        <f>IF(FORMULACIÓN!T264="","",FORMULACIÓN!T264)</f>
        <v/>
      </c>
      <c r="T264" s="179" t="str">
        <f ca="1">FORMULACIÓN!Y264</f>
        <v/>
      </c>
      <c r="U264" s="20" t="str">
        <f>IF(FORMULACIÓN!U264="","",FORMULACIÓN!U264)</f>
        <v/>
      </c>
      <c r="V264" s="211"/>
      <c r="W264" s="211"/>
      <c r="X264" s="21" t="str">
        <f ca="1">IFERROR(IF($S264=Lists!$S$2,SUM(SEGUIMIENTO!U264:W264),IF(SEGUIMIENTO!$S264=Lists!$S$3,SUM(SEGUIMIENTO!V264:W264),IF(SEGUIMIENTO!$S264=Lists!$S$4,AVERAGE(SEGUIMIENTO!V264:W264),IF(SEGUIMIENTO!$S264=Lists!$S$5,OFFSET(U264,0,COUNTA(V264:W264)),IF(SEGUIMIENTO!$S264=Lists!$S$6,COUNTIF(V264:W264,"&lt;"&amp;FORMULACIÓN!Y264)/COUNT(SEGUIMIENTO!V264:W264),""))))),"")</f>
        <v/>
      </c>
      <c r="Y264" s="176" t="str">
        <f ca="1">IF($Q264=Lists!$R$3,TEXT(SEGUIMIENTO!X264,"00,00%"),IF(SEGUIMIENTO!X264=0,0,TEXT(SEGUIMIENTO!X264,"##.###")))</f>
        <v/>
      </c>
      <c r="Z264" s="179" t="str">
        <f>IF(FORMULACIÓN!N264="X",VLOOKUP(A264,Lists!$C$100:$D$1099,2,FALSE),"")</f>
        <v/>
      </c>
      <c r="AA264" s="181">
        <f>IF(FORMULACIÓN!N264="X",IF(VALUE(VLOOKUP(A264,Lists!$C$100:$D$1099,2,FALSE))&gt;=SEGUIMIENTO!X264,1,0),2)</f>
        <v>2</v>
      </c>
      <c r="AB264" s="150">
        <f>IFERROR(VALUE(LEFT(#REF!,1)),0)</f>
        <v>0</v>
      </c>
      <c r="AC264" s="149"/>
      <c r="AD264" s="131"/>
      <c r="AE264" s="131"/>
      <c r="AF264" s="129"/>
      <c r="AG264"/>
      <c r="AH264" s="139"/>
      <c r="AI264" s="255" t="str">
        <f t="shared" si="45"/>
        <v/>
      </c>
      <c r="AJ264" s="139" t="str">
        <f t="shared" si="39"/>
        <v/>
      </c>
      <c r="AK264" s="139">
        <f t="shared" ca="1" si="46"/>
        <v>0</v>
      </c>
      <c r="AL264" s="139" t="str">
        <f t="shared" si="40"/>
        <v/>
      </c>
      <c r="AM264" s="139" t="str">
        <f t="shared" si="41"/>
        <v/>
      </c>
      <c r="AN264" s="20" t="str">
        <f t="shared" si="42"/>
        <v/>
      </c>
      <c r="AO264" s="20" t="str">
        <f t="shared" si="43"/>
        <v/>
      </c>
      <c r="AP264" s="20" t="str">
        <f t="shared" si="44"/>
        <v/>
      </c>
      <c r="AQ264" s="88" t="str">
        <f ca="1">IF(S264=Lists!$S$6,"CUMPLIMIENTO",IF($Q264=Lists!$R$3,TEXT(Y264,"00,00%")&amp;" / "&amp;TEXT(FORMULACIÓN!Y264,"00,00%"),IF(Y264=0,0,TEXT(Y264,"##.###")&amp;" / "&amp;TEXT(FORMULACIÓN!Y264,"##.###"))))</f>
        <v xml:space="preserve"> / </v>
      </c>
      <c r="AR264" s="133">
        <f ca="1">VALUE(IFERROR(IF(S264=Lists!$S$6,SEGUIMIENTO!Y264,IF((Y264/FORMULACIÓN!Y264)&lt;&gt;0,Y264/FORMULACIÓN!Y264,0)),0))</f>
        <v>0</v>
      </c>
      <c r="AS264" s="89" t="str">
        <f t="shared" ca="1" si="47"/>
        <v/>
      </c>
      <c r="AT264" s="89">
        <f t="shared" ca="1" si="48"/>
        <v>0</v>
      </c>
      <c r="AU264" s="89">
        <f t="shared" ca="1" si="49"/>
        <v>0</v>
      </c>
      <c r="AV264" s="20" t="str">
        <f t="shared" si="50"/>
        <v xml:space="preserve">LOGROS
LÍMITES
OBSERVACIÓN
ACCIONES DE FORTALECIMIENTO
</v>
      </c>
      <c r="AW264" s="139"/>
      <c r="CG264" s="140"/>
    </row>
    <row r="265" spans="1:85" s="135" customFormat="1" ht="15" hidden="1" customHeight="1">
      <c r="A265" s="20" t="str">
        <f>IF(FORMULACIÓN!A265="","",FORMULACIÓN!A265)</f>
        <v/>
      </c>
      <c r="B265" s="20" t="str">
        <f>IF(FORMULACIÓN!B265="","",FORMULACIÓN!B265)</f>
        <v/>
      </c>
      <c r="C265" s="20" t="str">
        <f>IF(FORMULACIÓN!C265="","",FORMULACIÓN!C265)</f>
        <v/>
      </c>
      <c r="D265" s="20" t="str">
        <f>IF(FORMULACIÓN!D265="","",FORMULACIÓN!D265)</f>
        <v/>
      </c>
      <c r="E265" s="20" t="str">
        <f>IF(FORMULACIÓN!E265="","",FORMULACIÓN!E265)</f>
        <v/>
      </c>
      <c r="F265" s="20" t="str">
        <f>IF(FORMULACIÓN!F265="","",FORMULACIÓN!F265)</f>
        <v/>
      </c>
      <c r="G265" s="20" t="str">
        <f>IF(FORMULACIÓN!G265="","",FORMULACIÓN!G265)</f>
        <v/>
      </c>
      <c r="H265" s="20" t="str">
        <f>IF(FORMULACIÓN!H265="","",FORMULACIÓN!H265)</f>
        <v/>
      </c>
      <c r="I265" s="88" t="str">
        <f>IF(FORMULACIÓN!I265="","",FORMULACIÓN!I265)</f>
        <v/>
      </c>
      <c r="J265" s="20" t="str">
        <f>IF(FORMULACIÓN!J265="","",FORMULACIÓN!J265)</f>
        <v/>
      </c>
      <c r="K265" s="88" t="str">
        <f>IF(FORMULACIÓN!K265="","",FORMULACIÓN!K265)</f>
        <v/>
      </c>
      <c r="L265" s="88" t="str">
        <f>IF(FORMULACIÓN!L265="","",FORMULACIÓN!L265)</f>
        <v/>
      </c>
      <c r="M265" s="210">
        <f>FORMULACIÓN!M265</f>
        <v>0</v>
      </c>
      <c r="N265" s="20" t="str">
        <f>IF(FORMULACIÓN!O265="","",FORMULACIÓN!O265)</f>
        <v/>
      </c>
      <c r="O265" s="20" t="str">
        <f>IF(FORMULACIÓN!P265="","",FORMULACIÓN!P265)</f>
        <v/>
      </c>
      <c r="P265" s="20" t="str">
        <f>IF(FORMULACIÓN!Q265="","",FORMULACIÓN!Q265)</f>
        <v/>
      </c>
      <c r="Q265" s="20" t="str">
        <f>IF(FORMULACIÓN!R265="","",FORMULACIÓN!R265)</f>
        <v/>
      </c>
      <c r="R265" s="20" t="str">
        <f>IF(FORMULACIÓN!S265="","",FORMULACIÓN!S265)</f>
        <v/>
      </c>
      <c r="S265" s="20" t="str">
        <f>IF(FORMULACIÓN!T265="","",FORMULACIÓN!T265)</f>
        <v/>
      </c>
      <c r="T265" s="179" t="str">
        <f ca="1">FORMULACIÓN!Y265</f>
        <v/>
      </c>
      <c r="U265" s="20" t="str">
        <f>IF(FORMULACIÓN!U265="","",FORMULACIÓN!U265)</f>
        <v/>
      </c>
      <c r="V265" s="211"/>
      <c r="W265" s="211"/>
      <c r="X265" s="21" t="str">
        <f ca="1">IFERROR(IF($S265=Lists!$S$2,SUM(SEGUIMIENTO!U265:W265),IF(SEGUIMIENTO!$S265=Lists!$S$3,SUM(SEGUIMIENTO!V265:W265),IF(SEGUIMIENTO!$S265=Lists!$S$4,AVERAGE(SEGUIMIENTO!V265:W265),IF(SEGUIMIENTO!$S265=Lists!$S$5,OFFSET(U265,0,COUNTA(V265:W265)),IF(SEGUIMIENTO!$S265=Lists!$S$6,COUNTIF(V265:W265,"&lt;"&amp;FORMULACIÓN!Y265)/COUNT(SEGUIMIENTO!V265:W265),""))))),"")</f>
        <v/>
      </c>
      <c r="Y265" s="176" t="str">
        <f ca="1">IF($Q265=Lists!$R$3,TEXT(SEGUIMIENTO!X265,"00,00%"),IF(SEGUIMIENTO!X265=0,0,TEXT(SEGUIMIENTO!X265,"##.###")))</f>
        <v/>
      </c>
      <c r="Z265" s="179" t="str">
        <f>IF(FORMULACIÓN!N265="X",VLOOKUP(A265,Lists!$C$100:$D$1099,2,FALSE),"")</f>
        <v/>
      </c>
      <c r="AA265" s="181">
        <f>IF(FORMULACIÓN!N265="X",IF(VALUE(VLOOKUP(A265,Lists!$C$100:$D$1099,2,FALSE))&gt;=SEGUIMIENTO!X265,1,0),2)</f>
        <v>2</v>
      </c>
      <c r="AB265" s="150">
        <f>IFERROR(VALUE(LEFT(#REF!,1)),0)</f>
        <v>0</v>
      </c>
      <c r="AC265" s="149"/>
      <c r="AD265" s="131"/>
      <c r="AE265" s="131"/>
      <c r="AF265" s="129"/>
      <c r="AG265"/>
      <c r="AH265" s="139"/>
      <c r="AI265" s="255" t="str">
        <f t="shared" si="45"/>
        <v/>
      </c>
      <c r="AJ265" s="139" t="str">
        <f t="shared" si="39"/>
        <v/>
      </c>
      <c r="AK265" s="139">
        <f t="shared" ca="1" si="46"/>
        <v>0</v>
      </c>
      <c r="AL265" s="139" t="str">
        <f t="shared" si="40"/>
        <v/>
      </c>
      <c r="AM265" s="139" t="str">
        <f t="shared" si="41"/>
        <v/>
      </c>
      <c r="AN265" s="20" t="str">
        <f t="shared" si="42"/>
        <v/>
      </c>
      <c r="AO265" s="20" t="str">
        <f t="shared" si="43"/>
        <v/>
      </c>
      <c r="AP265" s="20" t="str">
        <f t="shared" si="44"/>
        <v/>
      </c>
      <c r="AQ265" s="88" t="str">
        <f ca="1">IF(S265=Lists!$S$6,"CUMPLIMIENTO",IF($Q265=Lists!$R$3,TEXT(Y265,"00,00%")&amp;" / "&amp;TEXT(FORMULACIÓN!Y265,"00,00%"),IF(Y265=0,0,TEXT(Y265,"##.###")&amp;" / "&amp;TEXT(FORMULACIÓN!Y265,"##.###"))))</f>
        <v xml:space="preserve"> / </v>
      </c>
      <c r="AR265" s="133">
        <f ca="1">VALUE(IFERROR(IF(S265=Lists!$S$6,SEGUIMIENTO!Y265,IF((Y265/FORMULACIÓN!Y265)&lt;&gt;0,Y265/FORMULACIÓN!Y265,0)),0))</f>
        <v>0</v>
      </c>
      <c r="AS265" s="89" t="str">
        <f t="shared" ca="1" si="47"/>
        <v/>
      </c>
      <c r="AT265" s="89">
        <f t="shared" ca="1" si="48"/>
        <v>0</v>
      </c>
      <c r="AU265" s="89">
        <f t="shared" ca="1" si="49"/>
        <v>0</v>
      </c>
      <c r="AV265" s="20" t="str">
        <f t="shared" si="50"/>
        <v xml:space="preserve">LOGROS
LÍMITES
OBSERVACIÓN
ACCIONES DE FORTALECIMIENTO
</v>
      </c>
      <c r="AW265" s="139"/>
      <c r="CG265" s="140"/>
    </row>
    <row r="266" spans="1:85" s="135" customFormat="1" ht="15" hidden="1" customHeight="1">
      <c r="A266" s="20" t="str">
        <f>IF(FORMULACIÓN!A266="","",FORMULACIÓN!A266)</f>
        <v/>
      </c>
      <c r="B266" s="20" t="str">
        <f>IF(FORMULACIÓN!B266="","",FORMULACIÓN!B266)</f>
        <v/>
      </c>
      <c r="C266" s="20" t="str">
        <f>IF(FORMULACIÓN!C266="","",FORMULACIÓN!C266)</f>
        <v/>
      </c>
      <c r="D266" s="20" t="str">
        <f>IF(FORMULACIÓN!D266="","",FORMULACIÓN!D266)</f>
        <v/>
      </c>
      <c r="E266" s="20" t="str">
        <f>IF(FORMULACIÓN!E266="","",FORMULACIÓN!E266)</f>
        <v/>
      </c>
      <c r="F266" s="20" t="str">
        <f>IF(FORMULACIÓN!F266="","",FORMULACIÓN!F266)</f>
        <v/>
      </c>
      <c r="G266" s="20" t="str">
        <f>IF(FORMULACIÓN!G266="","",FORMULACIÓN!G266)</f>
        <v/>
      </c>
      <c r="H266" s="20" t="str">
        <f>IF(FORMULACIÓN!H266="","",FORMULACIÓN!H266)</f>
        <v/>
      </c>
      <c r="I266" s="88" t="str">
        <f>IF(FORMULACIÓN!I266="","",FORMULACIÓN!I266)</f>
        <v/>
      </c>
      <c r="J266" s="20" t="str">
        <f>IF(FORMULACIÓN!J266="","",FORMULACIÓN!J266)</f>
        <v/>
      </c>
      <c r="K266" s="88" t="str">
        <f>IF(FORMULACIÓN!K266="","",FORMULACIÓN!K266)</f>
        <v/>
      </c>
      <c r="L266" s="88" t="str">
        <f>IF(FORMULACIÓN!L266="","",FORMULACIÓN!L266)</f>
        <v/>
      </c>
      <c r="M266" s="210">
        <f>FORMULACIÓN!M266</f>
        <v>0</v>
      </c>
      <c r="N266" s="20" t="str">
        <f>IF(FORMULACIÓN!O266="","",FORMULACIÓN!O266)</f>
        <v/>
      </c>
      <c r="O266" s="20" t="str">
        <f>IF(FORMULACIÓN!P266="","",FORMULACIÓN!P266)</f>
        <v/>
      </c>
      <c r="P266" s="20" t="str">
        <f>IF(FORMULACIÓN!Q266="","",FORMULACIÓN!Q266)</f>
        <v/>
      </c>
      <c r="Q266" s="20" t="str">
        <f>IF(FORMULACIÓN!R266="","",FORMULACIÓN!R266)</f>
        <v/>
      </c>
      <c r="R266" s="20" t="str">
        <f>IF(FORMULACIÓN!S266="","",FORMULACIÓN!S266)</f>
        <v/>
      </c>
      <c r="S266" s="20" t="str">
        <f>IF(FORMULACIÓN!T266="","",FORMULACIÓN!T266)</f>
        <v/>
      </c>
      <c r="T266" s="179" t="str">
        <f ca="1">FORMULACIÓN!Y266</f>
        <v/>
      </c>
      <c r="U266" s="20" t="str">
        <f>IF(FORMULACIÓN!U266="","",FORMULACIÓN!U266)</f>
        <v/>
      </c>
      <c r="V266" s="211"/>
      <c r="W266" s="211"/>
      <c r="X266" s="21" t="str">
        <f ca="1">IFERROR(IF($S266=Lists!$S$2,SUM(SEGUIMIENTO!U266:W266),IF(SEGUIMIENTO!$S266=Lists!$S$3,SUM(SEGUIMIENTO!V266:W266),IF(SEGUIMIENTO!$S266=Lists!$S$4,AVERAGE(SEGUIMIENTO!V266:W266),IF(SEGUIMIENTO!$S266=Lists!$S$5,OFFSET(U266,0,COUNTA(V266:W266)),IF(SEGUIMIENTO!$S266=Lists!$S$6,COUNTIF(V266:W266,"&lt;"&amp;FORMULACIÓN!Y266)/COUNT(SEGUIMIENTO!V266:W266),""))))),"")</f>
        <v/>
      </c>
      <c r="Y266" s="176" t="str">
        <f ca="1">IF($Q266=Lists!$R$3,TEXT(SEGUIMIENTO!X266,"00,00%"),IF(SEGUIMIENTO!X266=0,0,TEXT(SEGUIMIENTO!X266,"##.###")))</f>
        <v/>
      </c>
      <c r="Z266" s="179" t="str">
        <f>IF(FORMULACIÓN!N266="X",VLOOKUP(A266,Lists!$C$100:$D$1099,2,FALSE),"")</f>
        <v/>
      </c>
      <c r="AA266" s="181">
        <f>IF(FORMULACIÓN!N266="X",IF(VALUE(VLOOKUP(A266,Lists!$C$100:$D$1099,2,FALSE))&gt;=SEGUIMIENTO!X266,1,0),2)</f>
        <v>2</v>
      </c>
      <c r="AB266" s="150">
        <f>IFERROR(VALUE(LEFT(#REF!,1)),0)</f>
        <v>0</v>
      </c>
      <c r="AC266" s="149"/>
      <c r="AD266" s="131"/>
      <c r="AE266" s="131"/>
      <c r="AF266" s="129"/>
      <c r="AG266"/>
      <c r="AH266" s="139"/>
      <c r="AI266" s="255" t="str">
        <f t="shared" si="45"/>
        <v/>
      </c>
      <c r="AJ266" s="139" t="str">
        <f t="shared" ref="AJ266:AJ329" si="51">E266</f>
        <v/>
      </c>
      <c r="AK266" s="139">
        <f t="shared" ca="1" si="46"/>
        <v>0</v>
      </c>
      <c r="AL266" s="139" t="str">
        <f t="shared" ref="AL266:AL329" si="52">C266</f>
        <v/>
      </c>
      <c r="AM266" s="139" t="str">
        <f t="shared" ref="AM266:AM329" si="53">F266</f>
        <v/>
      </c>
      <c r="AN266" s="20" t="str">
        <f t="shared" ref="AN266:AN329" si="54">H266</f>
        <v/>
      </c>
      <c r="AO266" s="20" t="str">
        <f t="shared" ref="AO266:AO329" si="55">N266</f>
        <v/>
      </c>
      <c r="AP266" s="20" t="str">
        <f t="shared" ref="AP266:AP329" si="56">O266</f>
        <v/>
      </c>
      <c r="AQ266" s="88" t="str">
        <f ca="1">IF(S266=Lists!$S$6,"CUMPLIMIENTO",IF($Q266=Lists!$R$3,TEXT(Y266,"00,00%")&amp;" / "&amp;TEXT(FORMULACIÓN!Y266,"00,00%"),IF(Y266=0,0,TEXT(Y266,"##.###")&amp;" / "&amp;TEXT(FORMULACIÓN!Y266,"##.###"))))</f>
        <v xml:space="preserve"> / </v>
      </c>
      <c r="AR266" s="133">
        <f ca="1">VALUE(IFERROR(IF(S266=Lists!$S$6,SEGUIMIENTO!Y266,IF((Y266/FORMULACIÓN!Y266)&lt;&gt;0,Y266/FORMULACIÓN!Y266,0)),0))</f>
        <v>0</v>
      </c>
      <c r="AS266" s="89" t="str">
        <f t="shared" ca="1" si="47"/>
        <v/>
      </c>
      <c r="AT266" s="89">
        <f t="shared" ca="1" si="48"/>
        <v>0</v>
      </c>
      <c r="AU266" s="89">
        <f t="shared" ca="1" si="49"/>
        <v>0</v>
      </c>
      <c r="AV266" s="20" t="str">
        <f t="shared" si="50"/>
        <v xml:space="preserve">LOGROS
LÍMITES
OBSERVACIÓN
ACCIONES DE FORTALECIMIENTO
</v>
      </c>
      <c r="AW266" s="139"/>
      <c r="CG266" s="140"/>
    </row>
    <row r="267" spans="1:85" s="135" customFormat="1" ht="15" hidden="1" customHeight="1">
      <c r="A267" s="20" t="str">
        <f>IF(FORMULACIÓN!A267="","",FORMULACIÓN!A267)</f>
        <v/>
      </c>
      <c r="B267" s="20" t="str">
        <f>IF(FORMULACIÓN!B267="","",FORMULACIÓN!B267)</f>
        <v/>
      </c>
      <c r="C267" s="20" t="str">
        <f>IF(FORMULACIÓN!C267="","",FORMULACIÓN!C267)</f>
        <v/>
      </c>
      <c r="D267" s="20" t="str">
        <f>IF(FORMULACIÓN!D267="","",FORMULACIÓN!D267)</f>
        <v/>
      </c>
      <c r="E267" s="20" t="str">
        <f>IF(FORMULACIÓN!E267="","",FORMULACIÓN!E267)</f>
        <v/>
      </c>
      <c r="F267" s="20" t="str">
        <f>IF(FORMULACIÓN!F267="","",FORMULACIÓN!F267)</f>
        <v/>
      </c>
      <c r="G267" s="20" t="str">
        <f>IF(FORMULACIÓN!G267="","",FORMULACIÓN!G267)</f>
        <v/>
      </c>
      <c r="H267" s="20" t="str">
        <f>IF(FORMULACIÓN!H267="","",FORMULACIÓN!H267)</f>
        <v/>
      </c>
      <c r="I267" s="88" t="str">
        <f>IF(FORMULACIÓN!I267="","",FORMULACIÓN!I267)</f>
        <v/>
      </c>
      <c r="J267" s="20" t="str">
        <f>IF(FORMULACIÓN!J267="","",FORMULACIÓN!J267)</f>
        <v/>
      </c>
      <c r="K267" s="88" t="str">
        <f>IF(FORMULACIÓN!K267="","",FORMULACIÓN!K267)</f>
        <v/>
      </c>
      <c r="L267" s="88" t="str">
        <f>IF(FORMULACIÓN!L267="","",FORMULACIÓN!L267)</f>
        <v/>
      </c>
      <c r="M267" s="210">
        <f>FORMULACIÓN!M267</f>
        <v>0</v>
      </c>
      <c r="N267" s="20" t="str">
        <f>IF(FORMULACIÓN!O267="","",FORMULACIÓN!O267)</f>
        <v/>
      </c>
      <c r="O267" s="20" t="str">
        <f>IF(FORMULACIÓN!P267="","",FORMULACIÓN!P267)</f>
        <v/>
      </c>
      <c r="P267" s="20" t="str">
        <f>IF(FORMULACIÓN!Q267="","",FORMULACIÓN!Q267)</f>
        <v/>
      </c>
      <c r="Q267" s="20" t="str">
        <f>IF(FORMULACIÓN!R267="","",FORMULACIÓN!R267)</f>
        <v/>
      </c>
      <c r="R267" s="20" t="str">
        <f>IF(FORMULACIÓN!S267="","",FORMULACIÓN!S267)</f>
        <v/>
      </c>
      <c r="S267" s="20" t="str">
        <f>IF(FORMULACIÓN!T267="","",FORMULACIÓN!T267)</f>
        <v/>
      </c>
      <c r="T267" s="179" t="str">
        <f ca="1">FORMULACIÓN!Y267</f>
        <v/>
      </c>
      <c r="U267" s="20" t="str">
        <f>IF(FORMULACIÓN!U267="","",FORMULACIÓN!U267)</f>
        <v/>
      </c>
      <c r="V267" s="211"/>
      <c r="W267" s="211"/>
      <c r="X267" s="21" t="str">
        <f ca="1">IFERROR(IF($S267=Lists!$S$2,SUM(SEGUIMIENTO!U267:W267),IF(SEGUIMIENTO!$S267=Lists!$S$3,SUM(SEGUIMIENTO!V267:W267),IF(SEGUIMIENTO!$S267=Lists!$S$4,AVERAGE(SEGUIMIENTO!V267:W267),IF(SEGUIMIENTO!$S267=Lists!$S$5,OFFSET(U267,0,COUNTA(V267:W267)),IF(SEGUIMIENTO!$S267=Lists!$S$6,COUNTIF(V267:W267,"&lt;"&amp;FORMULACIÓN!Y267)/COUNT(SEGUIMIENTO!V267:W267),""))))),"")</f>
        <v/>
      </c>
      <c r="Y267" s="176" t="str">
        <f ca="1">IF($Q267=Lists!$R$3,TEXT(SEGUIMIENTO!X267,"00,00%"),IF(SEGUIMIENTO!X267=0,0,TEXT(SEGUIMIENTO!X267,"##.###")))</f>
        <v/>
      </c>
      <c r="Z267" s="179" t="str">
        <f>IF(FORMULACIÓN!N267="X",VLOOKUP(A267,Lists!$C$100:$D$1099,2,FALSE),"")</f>
        <v/>
      </c>
      <c r="AA267" s="181">
        <f>IF(FORMULACIÓN!N267="X",IF(VALUE(VLOOKUP(A267,Lists!$C$100:$D$1099,2,FALSE))&gt;=SEGUIMIENTO!X267,1,0),2)</f>
        <v>2</v>
      </c>
      <c r="AB267" s="150">
        <f>IFERROR(VALUE(LEFT(#REF!,1)),0)</f>
        <v>0</v>
      </c>
      <c r="AC267" s="149"/>
      <c r="AD267" s="131"/>
      <c r="AE267" s="131"/>
      <c r="AF267" s="129"/>
      <c r="AG267"/>
      <c r="AH267" s="139"/>
      <c r="AI267" s="255" t="str">
        <f t="shared" ref="AI267:AI330" si="57">L267</f>
        <v/>
      </c>
      <c r="AJ267" s="139" t="str">
        <f t="shared" si="51"/>
        <v/>
      </c>
      <c r="AK267" s="139">
        <f t="shared" ref="AK267:AK330" ca="1" si="58">IF(AR267&gt;=0.8,1,0)</f>
        <v>0</v>
      </c>
      <c r="AL267" s="139" t="str">
        <f t="shared" si="52"/>
        <v/>
      </c>
      <c r="AM267" s="139" t="str">
        <f t="shared" si="53"/>
        <v/>
      </c>
      <c r="AN267" s="20" t="str">
        <f t="shared" si="54"/>
        <v/>
      </c>
      <c r="AO267" s="20" t="str">
        <f t="shared" si="55"/>
        <v/>
      </c>
      <c r="AP267" s="20" t="str">
        <f t="shared" si="56"/>
        <v/>
      </c>
      <c r="AQ267" s="88" t="str">
        <f ca="1">IF(S267=Lists!$S$6,"CUMPLIMIENTO",IF($Q267=Lists!$R$3,TEXT(Y267,"00,00%")&amp;" / "&amp;TEXT(FORMULACIÓN!Y267,"00,00%"),IF(Y267=0,0,TEXT(Y267,"##.###")&amp;" / "&amp;TEXT(FORMULACIÓN!Y267,"##.###"))))</f>
        <v xml:space="preserve"> / </v>
      </c>
      <c r="AR267" s="133">
        <f ca="1">VALUE(IFERROR(IF(S267=Lists!$S$6,SEGUIMIENTO!Y267,IF((Y267/FORMULACIÓN!Y267)&lt;&gt;0,Y267/FORMULACIÓN!Y267,0)),0))</f>
        <v>0</v>
      </c>
      <c r="AS267" s="89" t="str">
        <f t="shared" ref="AS267:AS330" ca="1" si="59">IFERROR(IF(AR267&gt;1,1,AR267)*K267,"")</f>
        <v/>
      </c>
      <c r="AT267" s="89">
        <f t="shared" ref="AT267:AT330" ca="1" si="60">IF(AS267&lt;&gt;"",AS267*I267,0)</f>
        <v>0</v>
      </c>
      <c r="AU267" s="89">
        <f t="shared" ref="AU267:AU330" ca="1" si="61">IF(AS267&lt;&gt;"",AT267*0.2,0)</f>
        <v>0</v>
      </c>
      <c r="AV267" s="20" t="str">
        <f t="shared" si="50"/>
        <v xml:space="preserve">LOGROS
LÍMITES
OBSERVACIÓN
ACCIONES DE FORTALECIMIENTO
</v>
      </c>
      <c r="AW267" s="139"/>
      <c r="CG267" s="140"/>
    </row>
    <row r="268" spans="1:85" s="135" customFormat="1" ht="15" hidden="1" customHeight="1">
      <c r="A268" s="20" t="str">
        <f>IF(FORMULACIÓN!A268="","",FORMULACIÓN!A268)</f>
        <v/>
      </c>
      <c r="B268" s="20" t="str">
        <f>IF(FORMULACIÓN!B268="","",FORMULACIÓN!B268)</f>
        <v/>
      </c>
      <c r="C268" s="20" t="str">
        <f>IF(FORMULACIÓN!C268="","",FORMULACIÓN!C268)</f>
        <v/>
      </c>
      <c r="D268" s="20" t="str">
        <f>IF(FORMULACIÓN!D268="","",FORMULACIÓN!D268)</f>
        <v/>
      </c>
      <c r="E268" s="20" t="str">
        <f>IF(FORMULACIÓN!E268="","",FORMULACIÓN!E268)</f>
        <v/>
      </c>
      <c r="F268" s="20" t="str">
        <f>IF(FORMULACIÓN!F268="","",FORMULACIÓN!F268)</f>
        <v/>
      </c>
      <c r="G268" s="20" t="str">
        <f>IF(FORMULACIÓN!G268="","",FORMULACIÓN!G268)</f>
        <v/>
      </c>
      <c r="H268" s="20" t="str">
        <f>IF(FORMULACIÓN!H268="","",FORMULACIÓN!H268)</f>
        <v/>
      </c>
      <c r="I268" s="88" t="str">
        <f>IF(FORMULACIÓN!I268="","",FORMULACIÓN!I268)</f>
        <v/>
      </c>
      <c r="J268" s="20" t="str">
        <f>IF(FORMULACIÓN!J268="","",FORMULACIÓN!J268)</f>
        <v/>
      </c>
      <c r="K268" s="88" t="str">
        <f>IF(FORMULACIÓN!K268="","",FORMULACIÓN!K268)</f>
        <v/>
      </c>
      <c r="L268" s="88" t="str">
        <f>IF(FORMULACIÓN!L268="","",FORMULACIÓN!L268)</f>
        <v/>
      </c>
      <c r="M268" s="210">
        <f>FORMULACIÓN!M268</f>
        <v>0</v>
      </c>
      <c r="N268" s="20" t="str">
        <f>IF(FORMULACIÓN!O268="","",FORMULACIÓN!O268)</f>
        <v/>
      </c>
      <c r="O268" s="20" t="str">
        <f>IF(FORMULACIÓN!P268="","",FORMULACIÓN!P268)</f>
        <v/>
      </c>
      <c r="P268" s="20" t="str">
        <f>IF(FORMULACIÓN!Q268="","",FORMULACIÓN!Q268)</f>
        <v/>
      </c>
      <c r="Q268" s="20" t="str">
        <f>IF(FORMULACIÓN!R268="","",FORMULACIÓN!R268)</f>
        <v/>
      </c>
      <c r="R268" s="20" t="str">
        <f>IF(FORMULACIÓN!S268="","",FORMULACIÓN!S268)</f>
        <v/>
      </c>
      <c r="S268" s="20" t="str">
        <f>IF(FORMULACIÓN!T268="","",FORMULACIÓN!T268)</f>
        <v/>
      </c>
      <c r="T268" s="179" t="str">
        <f ca="1">FORMULACIÓN!Y268</f>
        <v/>
      </c>
      <c r="U268" s="20" t="str">
        <f>IF(FORMULACIÓN!U268="","",FORMULACIÓN!U268)</f>
        <v/>
      </c>
      <c r="V268" s="211"/>
      <c r="W268" s="211"/>
      <c r="X268" s="21" t="str">
        <f ca="1">IFERROR(IF($S268=Lists!$S$2,SUM(SEGUIMIENTO!U268:W268),IF(SEGUIMIENTO!$S268=Lists!$S$3,SUM(SEGUIMIENTO!V268:W268),IF(SEGUIMIENTO!$S268=Lists!$S$4,AVERAGE(SEGUIMIENTO!V268:W268),IF(SEGUIMIENTO!$S268=Lists!$S$5,OFFSET(U268,0,COUNTA(V268:W268)),IF(SEGUIMIENTO!$S268=Lists!$S$6,COUNTIF(V268:W268,"&lt;"&amp;FORMULACIÓN!Y268)/COUNT(SEGUIMIENTO!V268:W268),""))))),"")</f>
        <v/>
      </c>
      <c r="Y268" s="176" t="str">
        <f ca="1">IF($Q268=Lists!$R$3,TEXT(SEGUIMIENTO!X268,"00,00%"),IF(SEGUIMIENTO!X268=0,0,TEXT(SEGUIMIENTO!X268,"##.###")))</f>
        <v/>
      </c>
      <c r="Z268" s="179" t="str">
        <f>IF(FORMULACIÓN!N268="X",VLOOKUP(A268,Lists!$C$100:$D$1099,2,FALSE),"")</f>
        <v/>
      </c>
      <c r="AA268" s="181">
        <f>IF(FORMULACIÓN!N268="X",IF(VALUE(VLOOKUP(A268,Lists!$C$100:$D$1099,2,FALSE))&gt;=SEGUIMIENTO!X268,1,0),2)</f>
        <v>2</v>
      </c>
      <c r="AB268" s="150">
        <f>IFERROR(VALUE(LEFT(#REF!,1)),0)</f>
        <v>0</v>
      </c>
      <c r="AC268" s="149"/>
      <c r="AD268" s="131"/>
      <c r="AE268" s="131"/>
      <c r="AF268" s="129"/>
      <c r="AG268"/>
      <c r="AH268" s="139"/>
      <c r="AI268" s="255" t="str">
        <f t="shared" si="57"/>
        <v/>
      </c>
      <c r="AJ268" s="139" t="str">
        <f t="shared" si="51"/>
        <v/>
      </c>
      <c r="AK268" s="139">
        <f t="shared" ca="1" si="58"/>
        <v>0</v>
      </c>
      <c r="AL268" s="139" t="str">
        <f t="shared" si="52"/>
        <v/>
      </c>
      <c r="AM268" s="139" t="str">
        <f t="shared" si="53"/>
        <v/>
      </c>
      <c r="AN268" s="20" t="str">
        <f t="shared" si="54"/>
        <v/>
      </c>
      <c r="AO268" s="20" t="str">
        <f t="shared" si="55"/>
        <v/>
      </c>
      <c r="AP268" s="20" t="str">
        <f t="shared" si="56"/>
        <v/>
      </c>
      <c r="AQ268" s="88" t="str">
        <f ca="1">IF(S268=Lists!$S$6,"CUMPLIMIENTO",IF($Q268=Lists!$R$3,TEXT(Y268,"00,00%")&amp;" / "&amp;TEXT(FORMULACIÓN!Y268,"00,00%"),IF(Y268=0,0,TEXT(Y268,"##.###")&amp;" / "&amp;TEXT(FORMULACIÓN!Y268,"##.###"))))</f>
        <v xml:space="preserve"> / </v>
      </c>
      <c r="AR268" s="133">
        <f ca="1">VALUE(IFERROR(IF(S268=Lists!$S$6,SEGUIMIENTO!Y268,IF((Y268/FORMULACIÓN!Y268)&lt;&gt;0,Y268/FORMULACIÓN!Y268,0)),0))</f>
        <v>0</v>
      </c>
      <c r="AS268" s="89" t="str">
        <f t="shared" ca="1" si="59"/>
        <v/>
      </c>
      <c r="AT268" s="89">
        <f t="shared" ca="1" si="60"/>
        <v>0</v>
      </c>
      <c r="AU268" s="89">
        <f t="shared" ca="1" si="61"/>
        <v>0</v>
      </c>
      <c r="AV268" s="20" t="str">
        <f t="shared" si="50"/>
        <v xml:space="preserve">LOGROS
LÍMITES
OBSERVACIÓN
ACCIONES DE FORTALECIMIENTO
</v>
      </c>
      <c r="AW268" s="139"/>
      <c r="CG268" s="140"/>
    </row>
    <row r="269" spans="1:85" s="135" customFormat="1" ht="15" hidden="1" customHeight="1">
      <c r="A269" s="20" t="str">
        <f>IF(FORMULACIÓN!A269="","",FORMULACIÓN!A269)</f>
        <v/>
      </c>
      <c r="B269" s="20" t="str">
        <f>IF(FORMULACIÓN!B269="","",FORMULACIÓN!B269)</f>
        <v/>
      </c>
      <c r="C269" s="20" t="str">
        <f>IF(FORMULACIÓN!C269="","",FORMULACIÓN!C269)</f>
        <v/>
      </c>
      <c r="D269" s="20" t="str">
        <f>IF(FORMULACIÓN!D269="","",FORMULACIÓN!D269)</f>
        <v/>
      </c>
      <c r="E269" s="20" t="str">
        <f>IF(FORMULACIÓN!E269="","",FORMULACIÓN!E269)</f>
        <v/>
      </c>
      <c r="F269" s="20" t="str">
        <f>IF(FORMULACIÓN!F269="","",FORMULACIÓN!F269)</f>
        <v/>
      </c>
      <c r="G269" s="20" t="str">
        <f>IF(FORMULACIÓN!G269="","",FORMULACIÓN!G269)</f>
        <v/>
      </c>
      <c r="H269" s="20" t="str">
        <f>IF(FORMULACIÓN!H269="","",FORMULACIÓN!H269)</f>
        <v/>
      </c>
      <c r="I269" s="88" t="str">
        <f>IF(FORMULACIÓN!I269="","",FORMULACIÓN!I269)</f>
        <v/>
      </c>
      <c r="J269" s="20" t="str">
        <f>IF(FORMULACIÓN!J269="","",FORMULACIÓN!J269)</f>
        <v/>
      </c>
      <c r="K269" s="88" t="str">
        <f>IF(FORMULACIÓN!K269="","",FORMULACIÓN!K269)</f>
        <v/>
      </c>
      <c r="L269" s="88" t="str">
        <f>IF(FORMULACIÓN!L269="","",FORMULACIÓN!L269)</f>
        <v/>
      </c>
      <c r="M269" s="210">
        <f>FORMULACIÓN!M269</f>
        <v>0</v>
      </c>
      <c r="N269" s="20" t="str">
        <f>IF(FORMULACIÓN!O269="","",FORMULACIÓN!O269)</f>
        <v/>
      </c>
      <c r="O269" s="20" t="str">
        <f>IF(FORMULACIÓN!P269="","",FORMULACIÓN!P269)</f>
        <v/>
      </c>
      <c r="P269" s="20" t="str">
        <f>IF(FORMULACIÓN!Q269="","",FORMULACIÓN!Q269)</f>
        <v/>
      </c>
      <c r="Q269" s="20" t="str">
        <f>IF(FORMULACIÓN!R269="","",FORMULACIÓN!R269)</f>
        <v/>
      </c>
      <c r="R269" s="20" t="str">
        <f>IF(FORMULACIÓN!S269="","",FORMULACIÓN!S269)</f>
        <v/>
      </c>
      <c r="S269" s="20" t="str">
        <f>IF(FORMULACIÓN!T269="","",FORMULACIÓN!T269)</f>
        <v/>
      </c>
      <c r="T269" s="179" t="str">
        <f ca="1">FORMULACIÓN!Y269</f>
        <v/>
      </c>
      <c r="U269" s="20" t="str">
        <f>IF(FORMULACIÓN!U269="","",FORMULACIÓN!U269)</f>
        <v/>
      </c>
      <c r="V269" s="211"/>
      <c r="W269" s="211"/>
      <c r="X269" s="21" t="str">
        <f ca="1">IFERROR(IF($S269=Lists!$S$2,SUM(SEGUIMIENTO!U269:W269),IF(SEGUIMIENTO!$S269=Lists!$S$3,SUM(SEGUIMIENTO!V269:W269),IF(SEGUIMIENTO!$S269=Lists!$S$4,AVERAGE(SEGUIMIENTO!V269:W269),IF(SEGUIMIENTO!$S269=Lists!$S$5,OFFSET(U269,0,COUNTA(V269:W269)),IF(SEGUIMIENTO!$S269=Lists!$S$6,COUNTIF(V269:W269,"&lt;"&amp;FORMULACIÓN!Y269)/COUNT(SEGUIMIENTO!V269:W269),""))))),"")</f>
        <v/>
      </c>
      <c r="Y269" s="176" t="str">
        <f ca="1">IF($Q269=Lists!$R$3,TEXT(SEGUIMIENTO!X269,"00,00%"),IF(SEGUIMIENTO!X269=0,0,TEXT(SEGUIMIENTO!X269,"##.###")))</f>
        <v/>
      </c>
      <c r="Z269" s="179" t="str">
        <f>IF(FORMULACIÓN!N269="X",VLOOKUP(A269,Lists!$C$100:$D$1099,2,FALSE),"")</f>
        <v/>
      </c>
      <c r="AA269" s="181">
        <f>IF(FORMULACIÓN!N269="X",IF(VALUE(VLOOKUP(A269,Lists!$C$100:$D$1099,2,FALSE))&gt;=SEGUIMIENTO!X269,1,0),2)</f>
        <v>2</v>
      </c>
      <c r="AB269" s="150">
        <f>IFERROR(VALUE(LEFT(#REF!,1)),0)</f>
        <v>0</v>
      </c>
      <c r="AC269" s="149"/>
      <c r="AD269" s="131"/>
      <c r="AE269" s="131"/>
      <c r="AF269" s="129"/>
      <c r="AG269"/>
      <c r="AH269" s="139"/>
      <c r="AI269" s="255" t="str">
        <f t="shared" si="57"/>
        <v/>
      </c>
      <c r="AJ269" s="139" t="str">
        <f t="shared" si="51"/>
        <v/>
      </c>
      <c r="AK269" s="139">
        <f t="shared" ca="1" si="58"/>
        <v>0</v>
      </c>
      <c r="AL269" s="139" t="str">
        <f t="shared" si="52"/>
        <v/>
      </c>
      <c r="AM269" s="139" t="str">
        <f t="shared" si="53"/>
        <v/>
      </c>
      <c r="AN269" s="20" t="str">
        <f t="shared" si="54"/>
        <v/>
      </c>
      <c r="AO269" s="20" t="str">
        <f t="shared" si="55"/>
        <v/>
      </c>
      <c r="AP269" s="20" t="str">
        <f t="shared" si="56"/>
        <v/>
      </c>
      <c r="AQ269" s="88" t="str">
        <f ca="1">IF(S269=Lists!$S$6,"CUMPLIMIENTO",IF($Q269=Lists!$R$3,TEXT(Y269,"00,00%")&amp;" / "&amp;TEXT(FORMULACIÓN!Y269,"00,00%"),IF(Y269=0,0,TEXT(Y269,"##.###")&amp;" / "&amp;TEXT(FORMULACIÓN!Y269,"##.###"))))</f>
        <v xml:space="preserve"> / </v>
      </c>
      <c r="AR269" s="133">
        <f ca="1">VALUE(IFERROR(IF(S269=Lists!$S$6,SEGUIMIENTO!Y269,IF((Y269/FORMULACIÓN!Y269)&lt;&gt;0,Y269/FORMULACIÓN!Y269,0)),0))</f>
        <v>0</v>
      </c>
      <c r="AS269" s="89" t="str">
        <f t="shared" ca="1" si="59"/>
        <v/>
      </c>
      <c r="AT269" s="89">
        <f t="shared" ca="1" si="60"/>
        <v>0</v>
      </c>
      <c r="AU269" s="89">
        <f t="shared" ca="1" si="61"/>
        <v>0</v>
      </c>
      <c r="AV269" s="20" t="str">
        <f t="shared" si="50"/>
        <v xml:space="preserve">LOGROS
LÍMITES
OBSERVACIÓN
ACCIONES DE FORTALECIMIENTO
</v>
      </c>
      <c r="AW269" s="139"/>
      <c r="CG269" s="140"/>
    </row>
    <row r="270" spans="1:85" s="135" customFormat="1" ht="15" hidden="1" customHeight="1">
      <c r="A270" s="20" t="str">
        <f>IF(FORMULACIÓN!A270="","",FORMULACIÓN!A270)</f>
        <v/>
      </c>
      <c r="B270" s="20" t="str">
        <f>IF(FORMULACIÓN!B270="","",FORMULACIÓN!B270)</f>
        <v/>
      </c>
      <c r="C270" s="20" t="str">
        <f>IF(FORMULACIÓN!C270="","",FORMULACIÓN!C270)</f>
        <v/>
      </c>
      <c r="D270" s="20" t="str">
        <f>IF(FORMULACIÓN!D270="","",FORMULACIÓN!D270)</f>
        <v/>
      </c>
      <c r="E270" s="20" t="str">
        <f>IF(FORMULACIÓN!E270="","",FORMULACIÓN!E270)</f>
        <v/>
      </c>
      <c r="F270" s="20" t="str">
        <f>IF(FORMULACIÓN!F270="","",FORMULACIÓN!F270)</f>
        <v/>
      </c>
      <c r="G270" s="20" t="str">
        <f>IF(FORMULACIÓN!G270="","",FORMULACIÓN!G270)</f>
        <v/>
      </c>
      <c r="H270" s="20" t="str">
        <f>IF(FORMULACIÓN!H270="","",FORMULACIÓN!H270)</f>
        <v/>
      </c>
      <c r="I270" s="88" t="str">
        <f>IF(FORMULACIÓN!I270="","",FORMULACIÓN!I270)</f>
        <v/>
      </c>
      <c r="J270" s="20" t="str">
        <f>IF(FORMULACIÓN!J270="","",FORMULACIÓN!J270)</f>
        <v/>
      </c>
      <c r="K270" s="88" t="str">
        <f>IF(FORMULACIÓN!K270="","",FORMULACIÓN!K270)</f>
        <v/>
      </c>
      <c r="L270" s="88" t="str">
        <f>IF(FORMULACIÓN!L270="","",FORMULACIÓN!L270)</f>
        <v/>
      </c>
      <c r="M270" s="210">
        <f>FORMULACIÓN!M270</f>
        <v>0</v>
      </c>
      <c r="N270" s="20" t="str">
        <f>IF(FORMULACIÓN!O270="","",FORMULACIÓN!O270)</f>
        <v/>
      </c>
      <c r="O270" s="20" t="str">
        <f>IF(FORMULACIÓN!P270="","",FORMULACIÓN!P270)</f>
        <v/>
      </c>
      <c r="P270" s="20" t="str">
        <f>IF(FORMULACIÓN!Q270="","",FORMULACIÓN!Q270)</f>
        <v/>
      </c>
      <c r="Q270" s="20" t="str">
        <f>IF(FORMULACIÓN!R270="","",FORMULACIÓN!R270)</f>
        <v/>
      </c>
      <c r="R270" s="20" t="str">
        <f>IF(FORMULACIÓN!S270="","",FORMULACIÓN!S270)</f>
        <v/>
      </c>
      <c r="S270" s="20" t="str">
        <f>IF(FORMULACIÓN!T270="","",FORMULACIÓN!T270)</f>
        <v/>
      </c>
      <c r="T270" s="179" t="str">
        <f ca="1">FORMULACIÓN!Y270</f>
        <v/>
      </c>
      <c r="U270" s="20" t="str">
        <f>IF(FORMULACIÓN!U270="","",FORMULACIÓN!U270)</f>
        <v/>
      </c>
      <c r="V270" s="211"/>
      <c r="W270" s="211"/>
      <c r="X270" s="21" t="str">
        <f ca="1">IFERROR(IF($S270=Lists!$S$2,SUM(SEGUIMIENTO!U270:W270),IF(SEGUIMIENTO!$S270=Lists!$S$3,SUM(SEGUIMIENTO!V270:W270),IF(SEGUIMIENTO!$S270=Lists!$S$4,AVERAGE(SEGUIMIENTO!V270:W270),IF(SEGUIMIENTO!$S270=Lists!$S$5,OFFSET(U270,0,COUNTA(V270:W270)),IF(SEGUIMIENTO!$S270=Lists!$S$6,COUNTIF(V270:W270,"&lt;"&amp;FORMULACIÓN!Y270)/COUNT(SEGUIMIENTO!V270:W270),""))))),"")</f>
        <v/>
      </c>
      <c r="Y270" s="176" t="str">
        <f ca="1">IF($Q270=Lists!$R$3,TEXT(SEGUIMIENTO!X270,"00,00%"),IF(SEGUIMIENTO!X270=0,0,TEXT(SEGUIMIENTO!X270,"##.###")))</f>
        <v/>
      </c>
      <c r="Z270" s="179" t="str">
        <f>IF(FORMULACIÓN!N270="X",VLOOKUP(A270,Lists!$C$100:$D$1099,2,FALSE),"")</f>
        <v/>
      </c>
      <c r="AA270" s="181">
        <f>IF(FORMULACIÓN!N270="X",IF(VALUE(VLOOKUP(A270,Lists!$C$100:$D$1099,2,FALSE))&gt;=SEGUIMIENTO!X270,1,0),2)</f>
        <v>2</v>
      </c>
      <c r="AB270" s="150">
        <f>IFERROR(VALUE(LEFT(#REF!,1)),0)</f>
        <v>0</v>
      </c>
      <c r="AC270" s="149"/>
      <c r="AD270" s="131"/>
      <c r="AE270" s="131"/>
      <c r="AF270" s="129"/>
      <c r="AG270"/>
      <c r="AH270" s="139"/>
      <c r="AI270" s="255" t="str">
        <f t="shared" si="57"/>
        <v/>
      </c>
      <c r="AJ270" s="139" t="str">
        <f t="shared" si="51"/>
        <v/>
      </c>
      <c r="AK270" s="139">
        <f t="shared" ca="1" si="58"/>
        <v>0</v>
      </c>
      <c r="AL270" s="139" t="str">
        <f t="shared" si="52"/>
        <v/>
      </c>
      <c r="AM270" s="139" t="str">
        <f t="shared" si="53"/>
        <v/>
      </c>
      <c r="AN270" s="20" t="str">
        <f t="shared" si="54"/>
        <v/>
      </c>
      <c r="AO270" s="20" t="str">
        <f t="shared" si="55"/>
        <v/>
      </c>
      <c r="AP270" s="20" t="str">
        <f t="shared" si="56"/>
        <v/>
      </c>
      <c r="AQ270" s="88" t="str">
        <f ca="1">IF(S270=Lists!$S$6,"CUMPLIMIENTO",IF($Q270=Lists!$R$3,TEXT(Y270,"00,00%")&amp;" / "&amp;TEXT(FORMULACIÓN!Y270,"00,00%"),IF(Y270=0,0,TEXT(Y270,"##.###")&amp;" / "&amp;TEXT(FORMULACIÓN!Y270,"##.###"))))</f>
        <v xml:space="preserve"> / </v>
      </c>
      <c r="AR270" s="133">
        <f ca="1">VALUE(IFERROR(IF(S270=Lists!$S$6,SEGUIMIENTO!Y270,IF((Y270/FORMULACIÓN!Y270)&lt;&gt;0,Y270/FORMULACIÓN!Y270,0)),0))</f>
        <v>0</v>
      </c>
      <c r="AS270" s="89" t="str">
        <f t="shared" ca="1" si="59"/>
        <v/>
      </c>
      <c r="AT270" s="89">
        <f t="shared" ca="1" si="60"/>
        <v>0</v>
      </c>
      <c r="AU270" s="89">
        <f t="shared" ca="1" si="61"/>
        <v>0</v>
      </c>
      <c r="AV270" s="20" t="str">
        <f t="shared" si="50"/>
        <v xml:space="preserve">LOGROS
LÍMITES
OBSERVACIÓN
ACCIONES DE FORTALECIMIENTO
</v>
      </c>
      <c r="AW270" s="139"/>
      <c r="CG270" s="140"/>
    </row>
    <row r="271" spans="1:85" s="135" customFormat="1" ht="15" hidden="1" customHeight="1">
      <c r="A271" s="20" t="str">
        <f>IF(FORMULACIÓN!A271="","",FORMULACIÓN!A271)</f>
        <v/>
      </c>
      <c r="B271" s="20" t="str">
        <f>IF(FORMULACIÓN!B271="","",FORMULACIÓN!B271)</f>
        <v/>
      </c>
      <c r="C271" s="20" t="str">
        <f>IF(FORMULACIÓN!C271="","",FORMULACIÓN!C271)</f>
        <v/>
      </c>
      <c r="D271" s="20" t="str">
        <f>IF(FORMULACIÓN!D271="","",FORMULACIÓN!D271)</f>
        <v/>
      </c>
      <c r="E271" s="20" t="str">
        <f>IF(FORMULACIÓN!E271="","",FORMULACIÓN!E271)</f>
        <v/>
      </c>
      <c r="F271" s="20" t="str">
        <f>IF(FORMULACIÓN!F271="","",FORMULACIÓN!F271)</f>
        <v/>
      </c>
      <c r="G271" s="20" t="str">
        <f>IF(FORMULACIÓN!G271="","",FORMULACIÓN!G271)</f>
        <v/>
      </c>
      <c r="H271" s="20" t="str">
        <f>IF(FORMULACIÓN!H271="","",FORMULACIÓN!H271)</f>
        <v/>
      </c>
      <c r="I271" s="88" t="str">
        <f>IF(FORMULACIÓN!I271="","",FORMULACIÓN!I271)</f>
        <v/>
      </c>
      <c r="J271" s="20" t="str">
        <f>IF(FORMULACIÓN!J271="","",FORMULACIÓN!J271)</f>
        <v/>
      </c>
      <c r="K271" s="88" t="str">
        <f>IF(FORMULACIÓN!K271="","",FORMULACIÓN!K271)</f>
        <v/>
      </c>
      <c r="L271" s="88" t="str">
        <f>IF(FORMULACIÓN!L271="","",FORMULACIÓN!L271)</f>
        <v/>
      </c>
      <c r="M271" s="210">
        <f>FORMULACIÓN!M271</f>
        <v>0</v>
      </c>
      <c r="N271" s="20" t="str">
        <f>IF(FORMULACIÓN!O271="","",FORMULACIÓN!O271)</f>
        <v/>
      </c>
      <c r="O271" s="20" t="str">
        <f>IF(FORMULACIÓN!P271="","",FORMULACIÓN!P271)</f>
        <v/>
      </c>
      <c r="P271" s="20" t="str">
        <f>IF(FORMULACIÓN!Q271="","",FORMULACIÓN!Q271)</f>
        <v/>
      </c>
      <c r="Q271" s="20" t="str">
        <f>IF(FORMULACIÓN!R271="","",FORMULACIÓN!R271)</f>
        <v/>
      </c>
      <c r="R271" s="20" t="str">
        <f>IF(FORMULACIÓN!S271="","",FORMULACIÓN!S271)</f>
        <v/>
      </c>
      <c r="S271" s="20" t="str">
        <f>IF(FORMULACIÓN!T271="","",FORMULACIÓN!T271)</f>
        <v/>
      </c>
      <c r="T271" s="179" t="str">
        <f ca="1">FORMULACIÓN!Y271</f>
        <v/>
      </c>
      <c r="U271" s="20" t="str">
        <f>IF(FORMULACIÓN!U271="","",FORMULACIÓN!U271)</f>
        <v/>
      </c>
      <c r="V271" s="211"/>
      <c r="W271" s="211"/>
      <c r="X271" s="21" t="str">
        <f ca="1">IFERROR(IF($S271=Lists!$S$2,SUM(SEGUIMIENTO!U271:W271),IF(SEGUIMIENTO!$S271=Lists!$S$3,SUM(SEGUIMIENTO!V271:W271),IF(SEGUIMIENTO!$S271=Lists!$S$4,AVERAGE(SEGUIMIENTO!V271:W271),IF(SEGUIMIENTO!$S271=Lists!$S$5,OFFSET(U271,0,COUNTA(V271:W271)),IF(SEGUIMIENTO!$S271=Lists!$S$6,COUNTIF(V271:W271,"&lt;"&amp;FORMULACIÓN!Y271)/COUNT(SEGUIMIENTO!V271:W271),""))))),"")</f>
        <v/>
      </c>
      <c r="Y271" s="176" t="str">
        <f ca="1">IF($Q271=Lists!$R$3,TEXT(SEGUIMIENTO!X271,"00,00%"),IF(SEGUIMIENTO!X271=0,0,TEXT(SEGUIMIENTO!X271,"##.###")))</f>
        <v/>
      </c>
      <c r="Z271" s="179" t="str">
        <f>IF(FORMULACIÓN!N271="X",VLOOKUP(A271,Lists!$C$100:$D$1099,2,FALSE),"")</f>
        <v/>
      </c>
      <c r="AA271" s="181">
        <f>IF(FORMULACIÓN!N271="X",IF(VALUE(VLOOKUP(A271,Lists!$C$100:$D$1099,2,FALSE))&gt;=SEGUIMIENTO!X271,1,0),2)</f>
        <v>2</v>
      </c>
      <c r="AB271" s="150">
        <f>IFERROR(VALUE(LEFT(#REF!,1)),0)</f>
        <v>0</v>
      </c>
      <c r="AC271" s="149"/>
      <c r="AD271" s="131"/>
      <c r="AE271" s="131"/>
      <c r="AF271" s="129"/>
      <c r="AG271"/>
      <c r="AH271" s="139"/>
      <c r="AI271" s="255" t="str">
        <f t="shared" si="57"/>
        <v/>
      </c>
      <c r="AJ271" s="139" t="str">
        <f t="shared" si="51"/>
        <v/>
      </c>
      <c r="AK271" s="139">
        <f t="shared" ca="1" si="58"/>
        <v>0</v>
      </c>
      <c r="AL271" s="139" t="str">
        <f t="shared" si="52"/>
        <v/>
      </c>
      <c r="AM271" s="139" t="str">
        <f t="shared" si="53"/>
        <v/>
      </c>
      <c r="AN271" s="20" t="str">
        <f t="shared" si="54"/>
        <v/>
      </c>
      <c r="AO271" s="20" t="str">
        <f t="shared" si="55"/>
        <v/>
      </c>
      <c r="AP271" s="20" t="str">
        <f t="shared" si="56"/>
        <v/>
      </c>
      <c r="AQ271" s="88" t="str">
        <f ca="1">IF(S271=Lists!$S$6,"CUMPLIMIENTO",IF($Q271=Lists!$R$3,TEXT(Y271,"00,00%")&amp;" / "&amp;TEXT(FORMULACIÓN!Y271,"00,00%"),IF(Y271=0,0,TEXT(Y271,"##.###")&amp;" / "&amp;TEXT(FORMULACIÓN!Y271,"##.###"))))</f>
        <v xml:space="preserve"> / </v>
      </c>
      <c r="AR271" s="133">
        <f ca="1">VALUE(IFERROR(IF(S271=Lists!$S$6,SEGUIMIENTO!Y271,IF((Y271/FORMULACIÓN!Y271)&lt;&gt;0,Y271/FORMULACIÓN!Y271,0)),0))</f>
        <v>0</v>
      </c>
      <c r="AS271" s="89" t="str">
        <f t="shared" ca="1" si="59"/>
        <v/>
      </c>
      <c r="AT271" s="89">
        <f t="shared" ca="1" si="60"/>
        <v>0</v>
      </c>
      <c r="AU271" s="89">
        <f t="shared" ca="1" si="61"/>
        <v>0</v>
      </c>
      <c r="AV271" s="20" t="str">
        <f t="shared" si="50"/>
        <v xml:space="preserve">LOGROS
LÍMITES
OBSERVACIÓN
ACCIONES DE FORTALECIMIENTO
</v>
      </c>
      <c r="AW271" s="139"/>
      <c r="CG271" s="140"/>
    </row>
    <row r="272" spans="1:85" s="135" customFormat="1" ht="15" hidden="1" customHeight="1">
      <c r="A272" s="20" t="str">
        <f>IF(FORMULACIÓN!A272="","",FORMULACIÓN!A272)</f>
        <v/>
      </c>
      <c r="B272" s="20" t="str">
        <f>IF(FORMULACIÓN!B272="","",FORMULACIÓN!B272)</f>
        <v/>
      </c>
      <c r="C272" s="20" t="str">
        <f>IF(FORMULACIÓN!C272="","",FORMULACIÓN!C272)</f>
        <v/>
      </c>
      <c r="D272" s="20" t="str">
        <f>IF(FORMULACIÓN!D272="","",FORMULACIÓN!D272)</f>
        <v/>
      </c>
      <c r="E272" s="20" t="str">
        <f>IF(FORMULACIÓN!E272="","",FORMULACIÓN!E272)</f>
        <v/>
      </c>
      <c r="F272" s="20" t="str">
        <f>IF(FORMULACIÓN!F272="","",FORMULACIÓN!F272)</f>
        <v/>
      </c>
      <c r="G272" s="20" t="str">
        <f>IF(FORMULACIÓN!G272="","",FORMULACIÓN!G272)</f>
        <v/>
      </c>
      <c r="H272" s="20" t="str">
        <f>IF(FORMULACIÓN!H272="","",FORMULACIÓN!H272)</f>
        <v/>
      </c>
      <c r="I272" s="88" t="str">
        <f>IF(FORMULACIÓN!I272="","",FORMULACIÓN!I272)</f>
        <v/>
      </c>
      <c r="J272" s="20" t="str">
        <f>IF(FORMULACIÓN!J272="","",FORMULACIÓN!J272)</f>
        <v/>
      </c>
      <c r="K272" s="88" t="str">
        <f>IF(FORMULACIÓN!K272="","",FORMULACIÓN!K272)</f>
        <v/>
      </c>
      <c r="L272" s="88" t="str">
        <f>IF(FORMULACIÓN!L272="","",FORMULACIÓN!L272)</f>
        <v/>
      </c>
      <c r="M272" s="210">
        <f>FORMULACIÓN!M272</f>
        <v>0</v>
      </c>
      <c r="N272" s="20" t="str">
        <f>IF(FORMULACIÓN!O272="","",FORMULACIÓN!O272)</f>
        <v/>
      </c>
      <c r="O272" s="20" t="str">
        <f>IF(FORMULACIÓN!P272="","",FORMULACIÓN!P272)</f>
        <v/>
      </c>
      <c r="P272" s="20" t="str">
        <f>IF(FORMULACIÓN!Q272="","",FORMULACIÓN!Q272)</f>
        <v/>
      </c>
      <c r="Q272" s="20" t="str">
        <f>IF(FORMULACIÓN!R272="","",FORMULACIÓN!R272)</f>
        <v/>
      </c>
      <c r="R272" s="20" t="str">
        <f>IF(FORMULACIÓN!S272="","",FORMULACIÓN!S272)</f>
        <v/>
      </c>
      <c r="S272" s="20" t="str">
        <f>IF(FORMULACIÓN!T272="","",FORMULACIÓN!T272)</f>
        <v/>
      </c>
      <c r="T272" s="179" t="str">
        <f ca="1">FORMULACIÓN!Y272</f>
        <v/>
      </c>
      <c r="U272" s="20" t="str">
        <f>IF(FORMULACIÓN!U272="","",FORMULACIÓN!U272)</f>
        <v/>
      </c>
      <c r="V272" s="211"/>
      <c r="W272" s="211"/>
      <c r="X272" s="21" t="str">
        <f ca="1">IFERROR(IF($S272=Lists!$S$2,SUM(SEGUIMIENTO!U272:W272),IF(SEGUIMIENTO!$S272=Lists!$S$3,SUM(SEGUIMIENTO!V272:W272),IF(SEGUIMIENTO!$S272=Lists!$S$4,AVERAGE(SEGUIMIENTO!V272:W272),IF(SEGUIMIENTO!$S272=Lists!$S$5,OFFSET(U272,0,COUNTA(V272:W272)),IF(SEGUIMIENTO!$S272=Lists!$S$6,COUNTIF(V272:W272,"&lt;"&amp;FORMULACIÓN!Y272)/COUNT(SEGUIMIENTO!V272:W272),""))))),"")</f>
        <v/>
      </c>
      <c r="Y272" s="176" t="str">
        <f ca="1">IF($Q272=Lists!$R$3,TEXT(SEGUIMIENTO!X272,"00,00%"),IF(SEGUIMIENTO!X272=0,0,TEXT(SEGUIMIENTO!X272,"##.###")))</f>
        <v/>
      </c>
      <c r="Z272" s="179" t="str">
        <f>IF(FORMULACIÓN!N272="X",VLOOKUP(A272,Lists!$C$100:$D$1099,2,FALSE),"")</f>
        <v/>
      </c>
      <c r="AA272" s="181">
        <f>IF(FORMULACIÓN!N272="X",IF(VALUE(VLOOKUP(A272,Lists!$C$100:$D$1099,2,FALSE))&gt;=SEGUIMIENTO!X272,1,0),2)</f>
        <v>2</v>
      </c>
      <c r="AB272" s="150">
        <f>IFERROR(VALUE(LEFT(#REF!,1)),0)</f>
        <v>0</v>
      </c>
      <c r="AC272" s="149"/>
      <c r="AD272" s="131"/>
      <c r="AE272" s="131"/>
      <c r="AF272" s="129"/>
      <c r="AG272"/>
      <c r="AH272" s="139"/>
      <c r="AI272" s="255" t="str">
        <f t="shared" si="57"/>
        <v/>
      </c>
      <c r="AJ272" s="139" t="str">
        <f t="shared" si="51"/>
        <v/>
      </c>
      <c r="AK272" s="139">
        <f t="shared" ca="1" si="58"/>
        <v>0</v>
      </c>
      <c r="AL272" s="139" t="str">
        <f t="shared" si="52"/>
        <v/>
      </c>
      <c r="AM272" s="139" t="str">
        <f t="shared" si="53"/>
        <v/>
      </c>
      <c r="AN272" s="20" t="str">
        <f t="shared" si="54"/>
        <v/>
      </c>
      <c r="AO272" s="20" t="str">
        <f t="shared" si="55"/>
        <v/>
      </c>
      <c r="AP272" s="20" t="str">
        <f t="shared" si="56"/>
        <v/>
      </c>
      <c r="AQ272" s="88" t="str">
        <f ca="1">IF(S272=Lists!$S$6,"CUMPLIMIENTO",IF($Q272=Lists!$R$3,TEXT(Y272,"00,00%")&amp;" / "&amp;TEXT(FORMULACIÓN!Y272,"00,00%"),IF(Y272=0,0,TEXT(Y272,"##.###")&amp;" / "&amp;TEXT(FORMULACIÓN!Y272,"##.###"))))</f>
        <v xml:space="preserve"> / </v>
      </c>
      <c r="AR272" s="133">
        <f ca="1">VALUE(IFERROR(IF(S272=Lists!$S$6,SEGUIMIENTO!Y272,IF((Y272/FORMULACIÓN!Y272)&lt;&gt;0,Y272/FORMULACIÓN!Y272,0)),0))</f>
        <v>0</v>
      </c>
      <c r="AS272" s="89" t="str">
        <f t="shared" ca="1" si="59"/>
        <v/>
      </c>
      <c r="AT272" s="89">
        <f t="shared" ca="1" si="60"/>
        <v>0</v>
      </c>
      <c r="AU272" s="89">
        <f t="shared" ca="1" si="61"/>
        <v>0</v>
      </c>
      <c r="AV272" s="20" t="str">
        <f t="shared" si="50"/>
        <v xml:space="preserve">LOGROS
LÍMITES
OBSERVACIÓN
ACCIONES DE FORTALECIMIENTO
</v>
      </c>
      <c r="AW272" s="139"/>
      <c r="CG272" s="140"/>
    </row>
    <row r="273" spans="1:85" s="135" customFormat="1" ht="15" hidden="1" customHeight="1">
      <c r="A273" s="20" t="str">
        <f>IF(FORMULACIÓN!A273="","",FORMULACIÓN!A273)</f>
        <v/>
      </c>
      <c r="B273" s="20" t="str">
        <f>IF(FORMULACIÓN!B273="","",FORMULACIÓN!B273)</f>
        <v/>
      </c>
      <c r="C273" s="20" t="str">
        <f>IF(FORMULACIÓN!C273="","",FORMULACIÓN!C273)</f>
        <v/>
      </c>
      <c r="D273" s="20" t="str">
        <f>IF(FORMULACIÓN!D273="","",FORMULACIÓN!D273)</f>
        <v/>
      </c>
      <c r="E273" s="20" t="str">
        <f>IF(FORMULACIÓN!E273="","",FORMULACIÓN!E273)</f>
        <v/>
      </c>
      <c r="F273" s="20" t="str">
        <f>IF(FORMULACIÓN!F273="","",FORMULACIÓN!F273)</f>
        <v/>
      </c>
      <c r="G273" s="20" t="str">
        <f>IF(FORMULACIÓN!G273="","",FORMULACIÓN!G273)</f>
        <v/>
      </c>
      <c r="H273" s="20" t="str">
        <f>IF(FORMULACIÓN!H273="","",FORMULACIÓN!H273)</f>
        <v/>
      </c>
      <c r="I273" s="88" t="str">
        <f>IF(FORMULACIÓN!I273="","",FORMULACIÓN!I273)</f>
        <v/>
      </c>
      <c r="J273" s="20" t="str">
        <f>IF(FORMULACIÓN!J273="","",FORMULACIÓN!J273)</f>
        <v/>
      </c>
      <c r="K273" s="88" t="str">
        <f>IF(FORMULACIÓN!K273="","",FORMULACIÓN!K273)</f>
        <v/>
      </c>
      <c r="L273" s="88" t="str">
        <f>IF(FORMULACIÓN!L273="","",FORMULACIÓN!L273)</f>
        <v/>
      </c>
      <c r="M273" s="210">
        <f>FORMULACIÓN!M273</f>
        <v>0</v>
      </c>
      <c r="N273" s="20" t="str">
        <f>IF(FORMULACIÓN!O273="","",FORMULACIÓN!O273)</f>
        <v/>
      </c>
      <c r="O273" s="20" t="str">
        <f>IF(FORMULACIÓN!P273="","",FORMULACIÓN!P273)</f>
        <v/>
      </c>
      <c r="P273" s="20" t="str">
        <f>IF(FORMULACIÓN!Q273="","",FORMULACIÓN!Q273)</f>
        <v/>
      </c>
      <c r="Q273" s="20" t="str">
        <f>IF(FORMULACIÓN!R273="","",FORMULACIÓN!R273)</f>
        <v/>
      </c>
      <c r="R273" s="20" t="str">
        <f>IF(FORMULACIÓN!S273="","",FORMULACIÓN!S273)</f>
        <v/>
      </c>
      <c r="S273" s="20" t="str">
        <f>IF(FORMULACIÓN!T273="","",FORMULACIÓN!T273)</f>
        <v/>
      </c>
      <c r="T273" s="179" t="str">
        <f ca="1">FORMULACIÓN!Y273</f>
        <v/>
      </c>
      <c r="U273" s="20" t="str">
        <f>IF(FORMULACIÓN!U273="","",FORMULACIÓN!U273)</f>
        <v/>
      </c>
      <c r="V273" s="211"/>
      <c r="W273" s="211"/>
      <c r="X273" s="21" t="str">
        <f ca="1">IFERROR(IF($S273=Lists!$S$2,SUM(SEGUIMIENTO!U273:W273),IF(SEGUIMIENTO!$S273=Lists!$S$3,SUM(SEGUIMIENTO!V273:W273),IF(SEGUIMIENTO!$S273=Lists!$S$4,AVERAGE(SEGUIMIENTO!V273:W273),IF(SEGUIMIENTO!$S273=Lists!$S$5,OFFSET(U273,0,COUNTA(V273:W273)),IF(SEGUIMIENTO!$S273=Lists!$S$6,COUNTIF(V273:W273,"&lt;"&amp;FORMULACIÓN!Y273)/COUNT(SEGUIMIENTO!V273:W273),""))))),"")</f>
        <v/>
      </c>
      <c r="Y273" s="176" t="str">
        <f ca="1">IF($Q273=Lists!$R$3,TEXT(SEGUIMIENTO!X273,"00,00%"),IF(SEGUIMIENTO!X273=0,0,TEXT(SEGUIMIENTO!X273,"##.###")))</f>
        <v/>
      </c>
      <c r="Z273" s="179" t="str">
        <f>IF(FORMULACIÓN!N273="X",VLOOKUP(A273,Lists!$C$100:$D$1099,2,FALSE),"")</f>
        <v/>
      </c>
      <c r="AA273" s="181">
        <f>IF(FORMULACIÓN!N273="X",IF(VALUE(VLOOKUP(A273,Lists!$C$100:$D$1099,2,FALSE))&gt;=SEGUIMIENTO!X273,1,0),2)</f>
        <v>2</v>
      </c>
      <c r="AB273" s="150">
        <f>IFERROR(VALUE(LEFT(#REF!,1)),0)</f>
        <v>0</v>
      </c>
      <c r="AC273" s="149"/>
      <c r="AD273" s="131"/>
      <c r="AE273" s="131"/>
      <c r="AF273" s="129"/>
      <c r="AG273"/>
      <c r="AH273" s="139"/>
      <c r="AI273" s="255" t="str">
        <f t="shared" si="57"/>
        <v/>
      </c>
      <c r="AJ273" s="139" t="str">
        <f t="shared" si="51"/>
        <v/>
      </c>
      <c r="AK273" s="139">
        <f t="shared" ca="1" si="58"/>
        <v>0</v>
      </c>
      <c r="AL273" s="139" t="str">
        <f t="shared" si="52"/>
        <v/>
      </c>
      <c r="AM273" s="139" t="str">
        <f t="shared" si="53"/>
        <v/>
      </c>
      <c r="AN273" s="20" t="str">
        <f t="shared" si="54"/>
        <v/>
      </c>
      <c r="AO273" s="20" t="str">
        <f t="shared" si="55"/>
        <v/>
      </c>
      <c r="AP273" s="20" t="str">
        <f t="shared" si="56"/>
        <v/>
      </c>
      <c r="AQ273" s="88" t="str">
        <f ca="1">IF(S273=Lists!$S$6,"CUMPLIMIENTO",IF($Q273=Lists!$R$3,TEXT(Y273,"00,00%")&amp;" / "&amp;TEXT(FORMULACIÓN!Y273,"00,00%"),IF(Y273=0,0,TEXT(Y273,"##.###")&amp;" / "&amp;TEXT(FORMULACIÓN!Y273,"##.###"))))</f>
        <v xml:space="preserve"> / </v>
      </c>
      <c r="AR273" s="133">
        <f ca="1">VALUE(IFERROR(IF(S273=Lists!$S$6,SEGUIMIENTO!Y273,IF((Y273/FORMULACIÓN!Y273)&lt;&gt;0,Y273/FORMULACIÓN!Y273,0)),0))</f>
        <v>0</v>
      </c>
      <c r="AS273" s="89" t="str">
        <f t="shared" ca="1" si="59"/>
        <v/>
      </c>
      <c r="AT273" s="89">
        <f t="shared" ca="1" si="60"/>
        <v>0</v>
      </c>
      <c r="AU273" s="89">
        <f t="shared" ca="1" si="61"/>
        <v>0</v>
      </c>
      <c r="AV273" s="20" t="str">
        <f t="shared" si="50"/>
        <v xml:space="preserve">LOGROS
LÍMITES
OBSERVACIÓN
ACCIONES DE FORTALECIMIENTO
</v>
      </c>
      <c r="AW273" s="139"/>
      <c r="CG273" s="140"/>
    </row>
    <row r="274" spans="1:85" s="135" customFormat="1" ht="15" hidden="1" customHeight="1">
      <c r="A274" s="20" t="str">
        <f>IF(FORMULACIÓN!A274="","",FORMULACIÓN!A274)</f>
        <v/>
      </c>
      <c r="B274" s="20" t="str">
        <f>IF(FORMULACIÓN!B274="","",FORMULACIÓN!B274)</f>
        <v/>
      </c>
      <c r="C274" s="20" t="str">
        <f>IF(FORMULACIÓN!C274="","",FORMULACIÓN!C274)</f>
        <v/>
      </c>
      <c r="D274" s="20" t="str">
        <f>IF(FORMULACIÓN!D274="","",FORMULACIÓN!D274)</f>
        <v/>
      </c>
      <c r="E274" s="20" t="str">
        <f>IF(FORMULACIÓN!E274="","",FORMULACIÓN!E274)</f>
        <v/>
      </c>
      <c r="F274" s="20" t="str">
        <f>IF(FORMULACIÓN!F274="","",FORMULACIÓN!F274)</f>
        <v/>
      </c>
      <c r="G274" s="20" t="str">
        <f>IF(FORMULACIÓN!G274="","",FORMULACIÓN!G274)</f>
        <v/>
      </c>
      <c r="H274" s="20" t="str">
        <f>IF(FORMULACIÓN!H274="","",FORMULACIÓN!H274)</f>
        <v/>
      </c>
      <c r="I274" s="88" t="str">
        <f>IF(FORMULACIÓN!I274="","",FORMULACIÓN!I274)</f>
        <v/>
      </c>
      <c r="J274" s="20" t="str">
        <f>IF(FORMULACIÓN!J274="","",FORMULACIÓN!J274)</f>
        <v/>
      </c>
      <c r="K274" s="88" t="str">
        <f>IF(FORMULACIÓN!K274="","",FORMULACIÓN!K274)</f>
        <v/>
      </c>
      <c r="L274" s="88" t="str">
        <f>IF(FORMULACIÓN!L274="","",FORMULACIÓN!L274)</f>
        <v/>
      </c>
      <c r="M274" s="210">
        <f>FORMULACIÓN!M274</f>
        <v>0</v>
      </c>
      <c r="N274" s="20" t="str">
        <f>IF(FORMULACIÓN!O274="","",FORMULACIÓN!O274)</f>
        <v/>
      </c>
      <c r="O274" s="20" t="str">
        <f>IF(FORMULACIÓN!P274="","",FORMULACIÓN!P274)</f>
        <v/>
      </c>
      <c r="P274" s="20" t="str">
        <f>IF(FORMULACIÓN!Q274="","",FORMULACIÓN!Q274)</f>
        <v/>
      </c>
      <c r="Q274" s="20" t="str">
        <f>IF(FORMULACIÓN!R274="","",FORMULACIÓN!R274)</f>
        <v/>
      </c>
      <c r="R274" s="20" t="str">
        <f>IF(FORMULACIÓN!S274="","",FORMULACIÓN!S274)</f>
        <v/>
      </c>
      <c r="S274" s="20" t="str">
        <f>IF(FORMULACIÓN!T274="","",FORMULACIÓN!T274)</f>
        <v/>
      </c>
      <c r="T274" s="179" t="str">
        <f ca="1">FORMULACIÓN!Y274</f>
        <v/>
      </c>
      <c r="U274" s="20" t="str">
        <f>IF(FORMULACIÓN!U274="","",FORMULACIÓN!U274)</f>
        <v/>
      </c>
      <c r="V274" s="211"/>
      <c r="W274" s="211"/>
      <c r="X274" s="21" t="str">
        <f ca="1">IFERROR(IF($S274=Lists!$S$2,SUM(SEGUIMIENTO!U274:W274),IF(SEGUIMIENTO!$S274=Lists!$S$3,SUM(SEGUIMIENTO!V274:W274),IF(SEGUIMIENTO!$S274=Lists!$S$4,AVERAGE(SEGUIMIENTO!V274:W274),IF(SEGUIMIENTO!$S274=Lists!$S$5,OFFSET(U274,0,COUNTA(V274:W274)),IF(SEGUIMIENTO!$S274=Lists!$S$6,COUNTIF(V274:W274,"&lt;"&amp;FORMULACIÓN!Y274)/COUNT(SEGUIMIENTO!V274:W274),""))))),"")</f>
        <v/>
      </c>
      <c r="Y274" s="176" t="str">
        <f ca="1">IF($Q274=Lists!$R$3,TEXT(SEGUIMIENTO!X274,"00,00%"),IF(SEGUIMIENTO!X274=0,0,TEXT(SEGUIMIENTO!X274,"##.###")))</f>
        <v/>
      </c>
      <c r="Z274" s="179" t="str">
        <f>IF(FORMULACIÓN!N274="X",VLOOKUP(A274,Lists!$C$100:$D$1099,2,FALSE),"")</f>
        <v/>
      </c>
      <c r="AA274" s="181">
        <f>IF(FORMULACIÓN!N274="X",IF(VALUE(VLOOKUP(A274,Lists!$C$100:$D$1099,2,FALSE))&gt;=SEGUIMIENTO!X274,1,0),2)</f>
        <v>2</v>
      </c>
      <c r="AB274" s="150">
        <f>IFERROR(VALUE(LEFT(#REF!,1)),0)</f>
        <v>0</v>
      </c>
      <c r="AC274" s="149"/>
      <c r="AD274" s="131"/>
      <c r="AE274" s="131"/>
      <c r="AF274" s="129"/>
      <c r="AG274"/>
      <c r="AH274" s="139"/>
      <c r="AI274" s="255" t="str">
        <f t="shared" si="57"/>
        <v/>
      </c>
      <c r="AJ274" s="139" t="str">
        <f t="shared" si="51"/>
        <v/>
      </c>
      <c r="AK274" s="139">
        <f t="shared" ca="1" si="58"/>
        <v>0</v>
      </c>
      <c r="AL274" s="139" t="str">
        <f t="shared" si="52"/>
        <v/>
      </c>
      <c r="AM274" s="139" t="str">
        <f t="shared" si="53"/>
        <v/>
      </c>
      <c r="AN274" s="20" t="str">
        <f t="shared" si="54"/>
        <v/>
      </c>
      <c r="AO274" s="20" t="str">
        <f t="shared" si="55"/>
        <v/>
      </c>
      <c r="AP274" s="20" t="str">
        <f t="shared" si="56"/>
        <v/>
      </c>
      <c r="AQ274" s="88" t="str">
        <f ca="1">IF(S274=Lists!$S$6,"CUMPLIMIENTO",IF($Q274=Lists!$R$3,TEXT(Y274,"00,00%")&amp;" / "&amp;TEXT(FORMULACIÓN!Y274,"00,00%"),IF(Y274=0,0,TEXT(Y274,"##.###")&amp;" / "&amp;TEXT(FORMULACIÓN!Y274,"##.###"))))</f>
        <v xml:space="preserve"> / </v>
      </c>
      <c r="AR274" s="133">
        <f ca="1">VALUE(IFERROR(IF(S274=Lists!$S$6,SEGUIMIENTO!Y274,IF((Y274/FORMULACIÓN!Y274)&lt;&gt;0,Y274/FORMULACIÓN!Y274,0)),0))</f>
        <v>0</v>
      </c>
      <c r="AS274" s="89" t="str">
        <f t="shared" ca="1" si="59"/>
        <v/>
      </c>
      <c r="AT274" s="89">
        <f t="shared" ca="1" si="60"/>
        <v>0</v>
      </c>
      <c r="AU274" s="89">
        <f t="shared" ca="1" si="61"/>
        <v>0</v>
      </c>
      <c r="AV274" s="20" t="str">
        <f t="shared" si="50"/>
        <v xml:space="preserve">LOGROS
LÍMITES
OBSERVACIÓN
ACCIONES DE FORTALECIMIENTO
</v>
      </c>
      <c r="AW274" s="139"/>
      <c r="CG274" s="140"/>
    </row>
    <row r="275" spans="1:85" s="135" customFormat="1" ht="15" hidden="1" customHeight="1">
      <c r="A275" s="20" t="str">
        <f>IF(FORMULACIÓN!A275="","",FORMULACIÓN!A275)</f>
        <v/>
      </c>
      <c r="B275" s="20" t="str">
        <f>IF(FORMULACIÓN!B275="","",FORMULACIÓN!B275)</f>
        <v/>
      </c>
      <c r="C275" s="20" t="str">
        <f>IF(FORMULACIÓN!C275="","",FORMULACIÓN!C275)</f>
        <v/>
      </c>
      <c r="D275" s="20" t="str">
        <f>IF(FORMULACIÓN!D275="","",FORMULACIÓN!D275)</f>
        <v/>
      </c>
      <c r="E275" s="20" t="str">
        <f>IF(FORMULACIÓN!E275="","",FORMULACIÓN!E275)</f>
        <v/>
      </c>
      <c r="F275" s="20" t="str">
        <f>IF(FORMULACIÓN!F275="","",FORMULACIÓN!F275)</f>
        <v/>
      </c>
      <c r="G275" s="20" t="str">
        <f>IF(FORMULACIÓN!G275="","",FORMULACIÓN!G275)</f>
        <v/>
      </c>
      <c r="H275" s="20" t="str">
        <f>IF(FORMULACIÓN!H275="","",FORMULACIÓN!H275)</f>
        <v/>
      </c>
      <c r="I275" s="88" t="str">
        <f>IF(FORMULACIÓN!I275="","",FORMULACIÓN!I275)</f>
        <v/>
      </c>
      <c r="J275" s="20" t="str">
        <f>IF(FORMULACIÓN!J275="","",FORMULACIÓN!J275)</f>
        <v/>
      </c>
      <c r="K275" s="88" t="str">
        <f>IF(FORMULACIÓN!K275="","",FORMULACIÓN!K275)</f>
        <v/>
      </c>
      <c r="L275" s="88" t="str">
        <f>IF(FORMULACIÓN!L275="","",FORMULACIÓN!L275)</f>
        <v/>
      </c>
      <c r="M275" s="210">
        <f>FORMULACIÓN!M275</f>
        <v>0</v>
      </c>
      <c r="N275" s="20" t="str">
        <f>IF(FORMULACIÓN!O275="","",FORMULACIÓN!O275)</f>
        <v/>
      </c>
      <c r="O275" s="20" t="str">
        <f>IF(FORMULACIÓN!P275="","",FORMULACIÓN!P275)</f>
        <v/>
      </c>
      <c r="P275" s="20" t="str">
        <f>IF(FORMULACIÓN!Q275="","",FORMULACIÓN!Q275)</f>
        <v/>
      </c>
      <c r="Q275" s="20" t="str">
        <f>IF(FORMULACIÓN!R275="","",FORMULACIÓN!R275)</f>
        <v/>
      </c>
      <c r="R275" s="20" t="str">
        <f>IF(FORMULACIÓN!S275="","",FORMULACIÓN!S275)</f>
        <v/>
      </c>
      <c r="S275" s="20" t="str">
        <f>IF(FORMULACIÓN!T275="","",FORMULACIÓN!T275)</f>
        <v/>
      </c>
      <c r="T275" s="179" t="str">
        <f ca="1">FORMULACIÓN!Y275</f>
        <v/>
      </c>
      <c r="U275" s="20" t="str">
        <f>IF(FORMULACIÓN!U275="","",FORMULACIÓN!U275)</f>
        <v/>
      </c>
      <c r="V275" s="211"/>
      <c r="W275" s="211"/>
      <c r="X275" s="21" t="str">
        <f ca="1">IFERROR(IF($S275=Lists!$S$2,SUM(SEGUIMIENTO!U275:W275),IF(SEGUIMIENTO!$S275=Lists!$S$3,SUM(SEGUIMIENTO!V275:W275),IF(SEGUIMIENTO!$S275=Lists!$S$4,AVERAGE(SEGUIMIENTO!V275:W275),IF(SEGUIMIENTO!$S275=Lists!$S$5,OFFSET(U275,0,COUNTA(V275:W275)),IF(SEGUIMIENTO!$S275=Lists!$S$6,COUNTIF(V275:W275,"&lt;"&amp;FORMULACIÓN!Y275)/COUNT(SEGUIMIENTO!V275:W275),""))))),"")</f>
        <v/>
      </c>
      <c r="Y275" s="176" t="str">
        <f ca="1">IF($Q275=Lists!$R$3,TEXT(SEGUIMIENTO!X275,"00,00%"),IF(SEGUIMIENTO!X275=0,0,TEXT(SEGUIMIENTO!X275,"##.###")))</f>
        <v/>
      </c>
      <c r="Z275" s="179" t="str">
        <f>IF(FORMULACIÓN!N275="X",VLOOKUP(A275,Lists!$C$100:$D$1099,2,FALSE),"")</f>
        <v/>
      </c>
      <c r="AA275" s="181">
        <f>IF(FORMULACIÓN!N275="X",IF(VALUE(VLOOKUP(A275,Lists!$C$100:$D$1099,2,FALSE))&gt;=SEGUIMIENTO!X275,1,0),2)</f>
        <v>2</v>
      </c>
      <c r="AB275" s="150">
        <f>IFERROR(VALUE(LEFT(#REF!,1)),0)</f>
        <v>0</v>
      </c>
      <c r="AC275" s="149"/>
      <c r="AD275" s="131"/>
      <c r="AE275" s="131"/>
      <c r="AF275" s="129"/>
      <c r="AG275"/>
      <c r="AH275" s="139"/>
      <c r="AI275" s="255" t="str">
        <f t="shared" si="57"/>
        <v/>
      </c>
      <c r="AJ275" s="139" t="str">
        <f t="shared" si="51"/>
        <v/>
      </c>
      <c r="AK275" s="139">
        <f t="shared" ca="1" si="58"/>
        <v>0</v>
      </c>
      <c r="AL275" s="139" t="str">
        <f t="shared" si="52"/>
        <v/>
      </c>
      <c r="AM275" s="139" t="str">
        <f t="shared" si="53"/>
        <v/>
      </c>
      <c r="AN275" s="20" t="str">
        <f t="shared" si="54"/>
        <v/>
      </c>
      <c r="AO275" s="20" t="str">
        <f t="shared" si="55"/>
        <v/>
      </c>
      <c r="AP275" s="20" t="str">
        <f t="shared" si="56"/>
        <v/>
      </c>
      <c r="AQ275" s="88" t="str">
        <f ca="1">IF(S275=Lists!$S$6,"CUMPLIMIENTO",IF($Q275=Lists!$R$3,TEXT(Y275,"00,00%")&amp;" / "&amp;TEXT(FORMULACIÓN!Y275,"00,00%"),IF(Y275=0,0,TEXT(Y275,"##.###")&amp;" / "&amp;TEXT(FORMULACIÓN!Y275,"##.###"))))</f>
        <v xml:space="preserve"> / </v>
      </c>
      <c r="AR275" s="133">
        <f ca="1">VALUE(IFERROR(IF(S275=Lists!$S$6,SEGUIMIENTO!Y275,IF((Y275/FORMULACIÓN!Y275)&lt;&gt;0,Y275/FORMULACIÓN!Y275,0)),0))</f>
        <v>0</v>
      </c>
      <c r="AS275" s="89" t="str">
        <f t="shared" ca="1" si="59"/>
        <v/>
      </c>
      <c r="AT275" s="89">
        <f t="shared" ca="1" si="60"/>
        <v>0</v>
      </c>
      <c r="AU275" s="89">
        <f t="shared" ca="1" si="61"/>
        <v>0</v>
      </c>
      <c r="AV275" s="20" t="str">
        <f t="shared" si="50"/>
        <v xml:space="preserve">LOGROS
LÍMITES
OBSERVACIÓN
ACCIONES DE FORTALECIMIENTO
</v>
      </c>
      <c r="AW275" s="139"/>
      <c r="CG275" s="140"/>
    </row>
    <row r="276" spans="1:85" s="135" customFormat="1" ht="15" hidden="1" customHeight="1">
      <c r="A276" s="20" t="str">
        <f>IF(FORMULACIÓN!A276="","",FORMULACIÓN!A276)</f>
        <v/>
      </c>
      <c r="B276" s="20" t="str">
        <f>IF(FORMULACIÓN!B276="","",FORMULACIÓN!B276)</f>
        <v/>
      </c>
      <c r="C276" s="20" t="str">
        <f>IF(FORMULACIÓN!C276="","",FORMULACIÓN!C276)</f>
        <v/>
      </c>
      <c r="D276" s="20" t="str">
        <f>IF(FORMULACIÓN!D276="","",FORMULACIÓN!D276)</f>
        <v/>
      </c>
      <c r="E276" s="20" t="str">
        <f>IF(FORMULACIÓN!E276="","",FORMULACIÓN!E276)</f>
        <v/>
      </c>
      <c r="F276" s="20" t="str">
        <f>IF(FORMULACIÓN!F276="","",FORMULACIÓN!F276)</f>
        <v/>
      </c>
      <c r="G276" s="20" t="str">
        <f>IF(FORMULACIÓN!G276="","",FORMULACIÓN!G276)</f>
        <v/>
      </c>
      <c r="H276" s="20" t="str">
        <f>IF(FORMULACIÓN!H276="","",FORMULACIÓN!H276)</f>
        <v/>
      </c>
      <c r="I276" s="88" t="str">
        <f>IF(FORMULACIÓN!I276="","",FORMULACIÓN!I276)</f>
        <v/>
      </c>
      <c r="J276" s="20" t="str">
        <f>IF(FORMULACIÓN!J276="","",FORMULACIÓN!J276)</f>
        <v/>
      </c>
      <c r="K276" s="88" t="str">
        <f>IF(FORMULACIÓN!K276="","",FORMULACIÓN!K276)</f>
        <v/>
      </c>
      <c r="L276" s="88" t="str">
        <f>IF(FORMULACIÓN!L276="","",FORMULACIÓN!L276)</f>
        <v/>
      </c>
      <c r="M276" s="210">
        <f>FORMULACIÓN!M276</f>
        <v>0</v>
      </c>
      <c r="N276" s="20" t="str">
        <f>IF(FORMULACIÓN!O276="","",FORMULACIÓN!O276)</f>
        <v/>
      </c>
      <c r="O276" s="20" t="str">
        <f>IF(FORMULACIÓN!P276="","",FORMULACIÓN!P276)</f>
        <v/>
      </c>
      <c r="P276" s="20" t="str">
        <f>IF(FORMULACIÓN!Q276="","",FORMULACIÓN!Q276)</f>
        <v/>
      </c>
      <c r="Q276" s="20" t="str">
        <f>IF(FORMULACIÓN!R276="","",FORMULACIÓN!R276)</f>
        <v/>
      </c>
      <c r="R276" s="20" t="str">
        <f>IF(FORMULACIÓN!S276="","",FORMULACIÓN!S276)</f>
        <v/>
      </c>
      <c r="S276" s="20" t="str">
        <f>IF(FORMULACIÓN!T276="","",FORMULACIÓN!T276)</f>
        <v/>
      </c>
      <c r="T276" s="179" t="str">
        <f ca="1">FORMULACIÓN!Y276</f>
        <v/>
      </c>
      <c r="U276" s="20" t="str">
        <f>IF(FORMULACIÓN!U276="","",FORMULACIÓN!U276)</f>
        <v/>
      </c>
      <c r="V276" s="211"/>
      <c r="W276" s="211"/>
      <c r="X276" s="21" t="str">
        <f ca="1">IFERROR(IF($S276=Lists!$S$2,SUM(SEGUIMIENTO!U276:W276),IF(SEGUIMIENTO!$S276=Lists!$S$3,SUM(SEGUIMIENTO!V276:W276),IF(SEGUIMIENTO!$S276=Lists!$S$4,AVERAGE(SEGUIMIENTO!V276:W276),IF(SEGUIMIENTO!$S276=Lists!$S$5,OFFSET(U276,0,COUNTA(V276:W276)),IF(SEGUIMIENTO!$S276=Lists!$S$6,COUNTIF(V276:W276,"&lt;"&amp;FORMULACIÓN!Y276)/COUNT(SEGUIMIENTO!V276:W276),""))))),"")</f>
        <v/>
      </c>
      <c r="Y276" s="176" t="str">
        <f ca="1">IF($Q276=Lists!$R$3,TEXT(SEGUIMIENTO!X276,"00,00%"),IF(SEGUIMIENTO!X276=0,0,TEXT(SEGUIMIENTO!X276,"##.###")))</f>
        <v/>
      </c>
      <c r="Z276" s="179" t="str">
        <f>IF(FORMULACIÓN!N276="X",VLOOKUP(A276,Lists!$C$100:$D$1099,2,FALSE),"")</f>
        <v/>
      </c>
      <c r="AA276" s="181">
        <f>IF(FORMULACIÓN!N276="X",IF(VALUE(VLOOKUP(A276,Lists!$C$100:$D$1099,2,FALSE))&gt;=SEGUIMIENTO!X276,1,0),2)</f>
        <v>2</v>
      </c>
      <c r="AB276" s="150">
        <f>IFERROR(VALUE(LEFT(#REF!,1)),0)</f>
        <v>0</v>
      </c>
      <c r="AC276" s="149"/>
      <c r="AD276" s="131"/>
      <c r="AE276" s="131"/>
      <c r="AF276" s="129"/>
      <c r="AG276"/>
      <c r="AH276" s="139"/>
      <c r="AI276" s="255" t="str">
        <f t="shared" si="57"/>
        <v/>
      </c>
      <c r="AJ276" s="139" t="str">
        <f t="shared" si="51"/>
        <v/>
      </c>
      <c r="AK276" s="139">
        <f t="shared" ca="1" si="58"/>
        <v>0</v>
      </c>
      <c r="AL276" s="139" t="str">
        <f t="shared" si="52"/>
        <v/>
      </c>
      <c r="AM276" s="139" t="str">
        <f t="shared" si="53"/>
        <v/>
      </c>
      <c r="AN276" s="20" t="str">
        <f t="shared" si="54"/>
        <v/>
      </c>
      <c r="AO276" s="20" t="str">
        <f t="shared" si="55"/>
        <v/>
      </c>
      <c r="AP276" s="20" t="str">
        <f t="shared" si="56"/>
        <v/>
      </c>
      <c r="AQ276" s="88" t="str">
        <f ca="1">IF(S276=Lists!$S$6,"CUMPLIMIENTO",IF($Q276=Lists!$R$3,TEXT(Y276,"00,00%")&amp;" / "&amp;TEXT(FORMULACIÓN!Y276,"00,00%"),IF(Y276=0,0,TEXT(Y276,"##.###")&amp;" / "&amp;TEXT(FORMULACIÓN!Y276,"##.###"))))</f>
        <v xml:space="preserve"> / </v>
      </c>
      <c r="AR276" s="133">
        <f ca="1">VALUE(IFERROR(IF(S276=Lists!$S$6,SEGUIMIENTO!Y276,IF((Y276/FORMULACIÓN!Y276)&lt;&gt;0,Y276/FORMULACIÓN!Y276,0)),0))</f>
        <v>0</v>
      </c>
      <c r="AS276" s="89" t="str">
        <f t="shared" ca="1" si="59"/>
        <v/>
      </c>
      <c r="AT276" s="89">
        <f t="shared" ca="1" si="60"/>
        <v>0</v>
      </c>
      <c r="AU276" s="89">
        <f t="shared" ca="1" si="61"/>
        <v>0</v>
      </c>
      <c r="AV276" s="20" t="str">
        <f t="shared" si="50"/>
        <v xml:space="preserve">LOGROS
LÍMITES
OBSERVACIÓN
ACCIONES DE FORTALECIMIENTO
</v>
      </c>
      <c r="AW276" s="139"/>
      <c r="CG276" s="140"/>
    </row>
    <row r="277" spans="1:85" s="135" customFormat="1" ht="15" hidden="1" customHeight="1">
      <c r="A277" s="20" t="str">
        <f>IF(FORMULACIÓN!A277="","",FORMULACIÓN!A277)</f>
        <v/>
      </c>
      <c r="B277" s="20" t="str">
        <f>IF(FORMULACIÓN!B277="","",FORMULACIÓN!B277)</f>
        <v/>
      </c>
      <c r="C277" s="20" t="str">
        <f>IF(FORMULACIÓN!C277="","",FORMULACIÓN!C277)</f>
        <v/>
      </c>
      <c r="D277" s="20" t="str">
        <f>IF(FORMULACIÓN!D277="","",FORMULACIÓN!D277)</f>
        <v/>
      </c>
      <c r="E277" s="20" t="str">
        <f>IF(FORMULACIÓN!E277="","",FORMULACIÓN!E277)</f>
        <v/>
      </c>
      <c r="F277" s="20" t="str">
        <f>IF(FORMULACIÓN!F277="","",FORMULACIÓN!F277)</f>
        <v/>
      </c>
      <c r="G277" s="20" t="str">
        <f>IF(FORMULACIÓN!G277="","",FORMULACIÓN!G277)</f>
        <v/>
      </c>
      <c r="H277" s="20" t="str">
        <f>IF(FORMULACIÓN!H277="","",FORMULACIÓN!H277)</f>
        <v/>
      </c>
      <c r="I277" s="88" t="str">
        <f>IF(FORMULACIÓN!I277="","",FORMULACIÓN!I277)</f>
        <v/>
      </c>
      <c r="J277" s="20" t="str">
        <f>IF(FORMULACIÓN!J277="","",FORMULACIÓN!J277)</f>
        <v/>
      </c>
      <c r="K277" s="88" t="str">
        <f>IF(FORMULACIÓN!K277="","",FORMULACIÓN!K277)</f>
        <v/>
      </c>
      <c r="L277" s="88" t="str">
        <f>IF(FORMULACIÓN!L277="","",FORMULACIÓN!L277)</f>
        <v/>
      </c>
      <c r="M277" s="210">
        <f>FORMULACIÓN!M277</f>
        <v>0</v>
      </c>
      <c r="N277" s="20" t="str">
        <f>IF(FORMULACIÓN!O277="","",FORMULACIÓN!O277)</f>
        <v/>
      </c>
      <c r="O277" s="20" t="str">
        <f>IF(FORMULACIÓN!P277="","",FORMULACIÓN!P277)</f>
        <v/>
      </c>
      <c r="P277" s="20" t="str">
        <f>IF(FORMULACIÓN!Q277="","",FORMULACIÓN!Q277)</f>
        <v/>
      </c>
      <c r="Q277" s="20" t="str">
        <f>IF(FORMULACIÓN!R277="","",FORMULACIÓN!R277)</f>
        <v/>
      </c>
      <c r="R277" s="20" t="str">
        <f>IF(FORMULACIÓN!S277="","",FORMULACIÓN!S277)</f>
        <v/>
      </c>
      <c r="S277" s="20" t="str">
        <f>IF(FORMULACIÓN!T277="","",FORMULACIÓN!T277)</f>
        <v/>
      </c>
      <c r="T277" s="179" t="str">
        <f ca="1">FORMULACIÓN!Y277</f>
        <v/>
      </c>
      <c r="U277" s="20" t="str">
        <f>IF(FORMULACIÓN!U277="","",FORMULACIÓN!U277)</f>
        <v/>
      </c>
      <c r="V277" s="211"/>
      <c r="W277" s="211"/>
      <c r="X277" s="21" t="str">
        <f ca="1">IFERROR(IF($S277=Lists!$S$2,SUM(SEGUIMIENTO!U277:W277),IF(SEGUIMIENTO!$S277=Lists!$S$3,SUM(SEGUIMIENTO!V277:W277),IF(SEGUIMIENTO!$S277=Lists!$S$4,AVERAGE(SEGUIMIENTO!V277:W277),IF(SEGUIMIENTO!$S277=Lists!$S$5,OFFSET(U277,0,COUNTA(V277:W277)),IF(SEGUIMIENTO!$S277=Lists!$S$6,COUNTIF(V277:W277,"&lt;"&amp;FORMULACIÓN!Y277)/COUNT(SEGUIMIENTO!V277:W277),""))))),"")</f>
        <v/>
      </c>
      <c r="Y277" s="176" t="str">
        <f ca="1">IF($Q277=Lists!$R$3,TEXT(SEGUIMIENTO!X277,"00,00%"),IF(SEGUIMIENTO!X277=0,0,TEXT(SEGUIMIENTO!X277,"##.###")))</f>
        <v/>
      </c>
      <c r="Z277" s="179" t="str">
        <f>IF(FORMULACIÓN!N277="X",VLOOKUP(A277,Lists!$C$100:$D$1099,2,FALSE),"")</f>
        <v/>
      </c>
      <c r="AA277" s="181">
        <f>IF(FORMULACIÓN!N277="X",IF(VALUE(VLOOKUP(A277,Lists!$C$100:$D$1099,2,FALSE))&gt;=SEGUIMIENTO!X277,1,0),2)</f>
        <v>2</v>
      </c>
      <c r="AB277" s="150">
        <f>IFERROR(VALUE(LEFT(#REF!,1)),0)</f>
        <v>0</v>
      </c>
      <c r="AC277" s="149"/>
      <c r="AD277" s="131"/>
      <c r="AE277" s="131"/>
      <c r="AF277" s="129"/>
      <c r="AG277"/>
      <c r="AH277" s="139"/>
      <c r="AI277" s="255" t="str">
        <f t="shared" si="57"/>
        <v/>
      </c>
      <c r="AJ277" s="139" t="str">
        <f t="shared" si="51"/>
        <v/>
      </c>
      <c r="AK277" s="139">
        <f t="shared" ca="1" si="58"/>
        <v>0</v>
      </c>
      <c r="AL277" s="139" t="str">
        <f t="shared" si="52"/>
        <v/>
      </c>
      <c r="AM277" s="139" t="str">
        <f t="shared" si="53"/>
        <v/>
      </c>
      <c r="AN277" s="20" t="str">
        <f t="shared" si="54"/>
        <v/>
      </c>
      <c r="AO277" s="20" t="str">
        <f t="shared" si="55"/>
        <v/>
      </c>
      <c r="AP277" s="20" t="str">
        <f t="shared" si="56"/>
        <v/>
      </c>
      <c r="AQ277" s="88" t="str">
        <f ca="1">IF(S277=Lists!$S$6,"CUMPLIMIENTO",IF($Q277=Lists!$R$3,TEXT(Y277,"00,00%")&amp;" / "&amp;TEXT(FORMULACIÓN!Y277,"00,00%"),IF(Y277=0,0,TEXT(Y277,"##.###")&amp;" / "&amp;TEXT(FORMULACIÓN!Y277,"##.###"))))</f>
        <v xml:space="preserve"> / </v>
      </c>
      <c r="AR277" s="133">
        <f ca="1">VALUE(IFERROR(IF(S277=Lists!$S$6,SEGUIMIENTO!Y277,IF((Y277/FORMULACIÓN!Y277)&lt;&gt;0,Y277/FORMULACIÓN!Y277,0)),0))</f>
        <v>0</v>
      </c>
      <c r="AS277" s="89" t="str">
        <f t="shared" ca="1" si="59"/>
        <v/>
      </c>
      <c r="AT277" s="89">
        <f t="shared" ca="1" si="60"/>
        <v>0</v>
      </c>
      <c r="AU277" s="89">
        <f t="shared" ca="1" si="61"/>
        <v>0</v>
      </c>
      <c r="AV277" s="20" t="str">
        <f t="shared" si="50"/>
        <v xml:space="preserve">LOGROS
LÍMITES
OBSERVACIÓN
ACCIONES DE FORTALECIMIENTO
</v>
      </c>
      <c r="AW277" s="139"/>
      <c r="CG277" s="140"/>
    </row>
    <row r="278" spans="1:85" s="135" customFormat="1" ht="15" hidden="1" customHeight="1">
      <c r="A278" s="20" t="str">
        <f>IF(FORMULACIÓN!A278="","",FORMULACIÓN!A278)</f>
        <v/>
      </c>
      <c r="B278" s="20" t="str">
        <f>IF(FORMULACIÓN!B278="","",FORMULACIÓN!B278)</f>
        <v/>
      </c>
      <c r="C278" s="20" t="str">
        <f>IF(FORMULACIÓN!C278="","",FORMULACIÓN!C278)</f>
        <v/>
      </c>
      <c r="D278" s="20" t="str">
        <f>IF(FORMULACIÓN!D278="","",FORMULACIÓN!D278)</f>
        <v/>
      </c>
      <c r="E278" s="20" t="str">
        <f>IF(FORMULACIÓN!E278="","",FORMULACIÓN!E278)</f>
        <v/>
      </c>
      <c r="F278" s="20" t="str">
        <f>IF(FORMULACIÓN!F278="","",FORMULACIÓN!F278)</f>
        <v/>
      </c>
      <c r="G278" s="20" t="str">
        <f>IF(FORMULACIÓN!G278="","",FORMULACIÓN!G278)</f>
        <v/>
      </c>
      <c r="H278" s="20" t="str">
        <f>IF(FORMULACIÓN!H278="","",FORMULACIÓN!H278)</f>
        <v/>
      </c>
      <c r="I278" s="88" t="str">
        <f>IF(FORMULACIÓN!I278="","",FORMULACIÓN!I278)</f>
        <v/>
      </c>
      <c r="J278" s="20" t="str">
        <f>IF(FORMULACIÓN!J278="","",FORMULACIÓN!J278)</f>
        <v/>
      </c>
      <c r="K278" s="88" t="str">
        <f>IF(FORMULACIÓN!K278="","",FORMULACIÓN!K278)</f>
        <v/>
      </c>
      <c r="L278" s="88" t="str">
        <f>IF(FORMULACIÓN!L278="","",FORMULACIÓN!L278)</f>
        <v/>
      </c>
      <c r="M278" s="210">
        <f>FORMULACIÓN!M278</f>
        <v>0</v>
      </c>
      <c r="N278" s="20" t="str">
        <f>IF(FORMULACIÓN!O278="","",FORMULACIÓN!O278)</f>
        <v/>
      </c>
      <c r="O278" s="20" t="str">
        <f>IF(FORMULACIÓN!P278="","",FORMULACIÓN!P278)</f>
        <v/>
      </c>
      <c r="P278" s="20" t="str">
        <f>IF(FORMULACIÓN!Q278="","",FORMULACIÓN!Q278)</f>
        <v/>
      </c>
      <c r="Q278" s="20" t="str">
        <f>IF(FORMULACIÓN!R278="","",FORMULACIÓN!R278)</f>
        <v/>
      </c>
      <c r="R278" s="20" t="str">
        <f>IF(FORMULACIÓN!S278="","",FORMULACIÓN!S278)</f>
        <v/>
      </c>
      <c r="S278" s="20" t="str">
        <f>IF(FORMULACIÓN!T278="","",FORMULACIÓN!T278)</f>
        <v/>
      </c>
      <c r="T278" s="179" t="str">
        <f ca="1">FORMULACIÓN!Y278</f>
        <v/>
      </c>
      <c r="U278" s="20" t="str">
        <f>IF(FORMULACIÓN!U278="","",FORMULACIÓN!U278)</f>
        <v/>
      </c>
      <c r="V278" s="211"/>
      <c r="W278" s="211"/>
      <c r="X278" s="21" t="str">
        <f ca="1">IFERROR(IF($S278=Lists!$S$2,SUM(SEGUIMIENTO!U278:W278),IF(SEGUIMIENTO!$S278=Lists!$S$3,SUM(SEGUIMIENTO!V278:W278),IF(SEGUIMIENTO!$S278=Lists!$S$4,AVERAGE(SEGUIMIENTO!V278:W278),IF(SEGUIMIENTO!$S278=Lists!$S$5,OFFSET(U278,0,COUNTA(V278:W278)),IF(SEGUIMIENTO!$S278=Lists!$S$6,COUNTIF(V278:W278,"&lt;"&amp;FORMULACIÓN!Y278)/COUNT(SEGUIMIENTO!V278:W278),""))))),"")</f>
        <v/>
      </c>
      <c r="Y278" s="176" t="str">
        <f ca="1">IF($Q278=Lists!$R$3,TEXT(SEGUIMIENTO!X278,"00,00%"),IF(SEGUIMIENTO!X278=0,0,TEXT(SEGUIMIENTO!X278,"##.###")))</f>
        <v/>
      </c>
      <c r="Z278" s="179" t="str">
        <f>IF(FORMULACIÓN!N278="X",VLOOKUP(A278,Lists!$C$100:$D$1099,2,FALSE),"")</f>
        <v/>
      </c>
      <c r="AA278" s="181">
        <f>IF(FORMULACIÓN!N278="X",IF(VALUE(VLOOKUP(A278,Lists!$C$100:$D$1099,2,FALSE))&gt;=SEGUIMIENTO!X278,1,0),2)</f>
        <v>2</v>
      </c>
      <c r="AB278" s="150">
        <f>IFERROR(VALUE(LEFT(#REF!,1)),0)</f>
        <v>0</v>
      </c>
      <c r="AC278" s="149"/>
      <c r="AD278" s="131"/>
      <c r="AE278" s="131"/>
      <c r="AF278" s="129"/>
      <c r="AG278"/>
      <c r="AH278" s="139"/>
      <c r="AI278" s="255" t="str">
        <f t="shared" si="57"/>
        <v/>
      </c>
      <c r="AJ278" s="139" t="str">
        <f t="shared" si="51"/>
        <v/>
      </c>
      <c r="AK278" s="139">
        <f t="shared" ca="1" si="58"/>
        <v>0</v>
      </c>
      <c r="AL278" s="139" t="str">
        <f t="shared" si="52"/>
        <v/>
      </c>
      <c r="AM278" s="139" t="str">
        <f t="shared" si="53"/>
        <v/>
      </c>
      <c r="AN278" s="20" t="str">
        <f t="shared" si="54"/>
        <v/>
      </c>
      <c r="AO278" s="20" t="str">
        <f t="shared" si="55"/>
        <v/>
      </c>
      <c r="AP278" s="20" t="str">
        <f t="shared" si="56"/>
        <v/>
      </c>
      <c r="AQ278" s="88" t="str">
        <f ca="1">IF(S278=Lists!$S$6,"CUMPLIMIENTO",IF($Q278=Lists!$R$3,TEXT(Y278,"00,00%")&amp;" / "&amp;TEXT(FORMULACIÓN!Y278,"00,00%"),IF(Y278=0,0,TEXT(Y278,"##.###")&amp;" / "&amp;TEXT(FORMULACIÓN!Y278,"##.###"))))</f>
        <v xml:space="preserve"> / </v>
      </c>
      <c r="AR278" s="133">
        <f ca="1">VALUE(IFERROR(IF(S278=Lists!$S$6,SEGUIMIENTO!Y278,IF((Y278/FORMULACIÓN!Y278)&lt;&gt;0,Y278/FORMULACIÓN!Y278,0)),0))</f>
        <v>0</v>
      </c>
      <c r="AS278" s="89" t="str">
        <f t="shared" ca="1" si="59"/>
        <v/>
      </c>
      <c r="AT278" s="89">
        <f t="shared" ca="1" si="60"/>
        <v>0</v>
      </c>
      <c r="AU278" s="89">
        <f t="shared" ca="1" si="61"/>
        <v>0</v>
      </c>
      <c r="AV278" s="20" t="str">
        <f t="shared" si="50"/>
        <v xml:space="preserve">LOGROS
LÍMITES
OBSERVACIÓN
ACCIONES DE FORTALECIMIENTO
</v>
      </c>
      <c r="AW278" s="139"/>
      <c r="CG278" s="140"/>
    </row>
    <row r="279" spans="1:85" s="135" customFormat="1" ht="15" hidden="1" customHeight="1">
      <c r="A279" s="20" t="str">
        <f>IF(FORMULACIÓN!A279="","",FORMULACIÓN!A279)</f>
        <v/>
      </c>
      <c r="B279" s="20" t="str">
        <f>IF(FORMULACIÓN!B279="","",FORMULACIÓN!B279)</f>
        <v/>
      </c>
      <c r="C279" s="20" t="str">
        <f>IF(FORMULACIÓN!C279="","",FORMULACIÓN!C279)</f>
        <v/>
      </c>
      <c r="D279" s="20" t="str">
        <f>IF(FORMULACIÓN!D279="","",FORMULACIÓN!D279)</f>
        <v/>
      </c>
      <c r="E279" s="20" t="str">
        <f>IF(FORMULACIÓN!E279="","",FORMULACIÓN!E279)</f>
        <v/>
      </c>
      <c r="F279" s="20" t="str">
        <f>IF(FORMULACIÓN!F279="","",FORMULACIÓN!F279)</f>
        <v/>
      </c>
      <c r="G279" s="20" t="str">
        <f>IF(FORMULACIÓN!G279="","",FORMULACIÓN!G279)</f>
        <v/>
      </c>
      <c r="H279" s="20" t="str">
        <f>IF(FORMULACIÓN!H279="","",FORMULACIÓN!H279)</f>
        <v/>
      </c>
      <c r="I279" s="88" t="str">
        <f>IF(FORMULACIÓN!I279="","",FORMULACIÓN!I279)</f>
        <v/>
      </c>
      <c r="J279" s="20" t="str">
        <f>IF(FORMULACIÓN!J279="","",FORMULACIÓN!J279)</f>
        <v/>
      </c>
      <c r="K279" s="88" t="str">
        <f>IF(FORMULACIÓN!K279="","",FORMULACIÓN!K279)</f>
        <v/>
      </c>
      <c r="L279" s="88" t="str">
        <f>IF(FORMULACIÓN!L279="","",FORMULACIÓN!L279)</f>
        <v/>
      </c>
      <c r="M279" s="210">
        <f>FORMULACIÓN!M279</f>
        <v>0</v>
      </c>
      <c r="N279" s="20" t="str">
        <f>IF(FORMULACIÓN!O279="","",FORMULACIÓN!O279)</f>
        <v/>
      </c>
      <c r="O279" s="20" t="str">
        <f>IF(FORMULACIÓN!P279="","",FORMULACIÓN!P279)</f>
        <v/>
      </c>
      <c r="P279" s="20" t="str">
        <f>IF(FORMULACIÓN!Q279="","",FORMULACIÓN!Q279)</f>
        <v/>
      </c>
      <c r="Q279" s="20" t="str">
        <f>IF(FORMULACIÓN!R279="","",FORMULACIÓN!R279)</f>
        <v/>
      </c>
      <c r="R279" s="20" t="str">
        <f>IF(FORMULACIÓN!S279="","",FORMULACIÓN!S279)</f>
        <v/>
      </c>
      <c r="S279" s="20" t="str">
        <f>IF(FORMULACIÓN!T279="","",FORMULACIÓN!T279)</f>
        <v/>
      </c>
      <c r="T279" s="179" t="str">
        <f ca="1">FORMULACIÓN!Y279</f>
        <v/>
      </c>
      <c r="U279" s="20" t="str">
        <f>IF(FORMULACIÓN!U279="","",FORMULACIÓN!U279)</f>
        <v/>
      </c>
      <c r="V279" s="211"/>
      <c r="W279" s="211"/>
      <c r="X279" s="21" t="str">
        <f ca="1">IFERROR(IF($S279=Lists!$S$2,SUM(SEGUIMIENTO!U279:W279),IF(SEGUIMIENTO!$S279=Lists!$S$3,SUM(SEGUIMIENTO!V279:W279),IF(SEGUIMIENTO!$S279=Lists!$S$4,AVERAGE(SEGUIMIENTO!V279:W279),IF(SEGUIMIENTO!$S279=Lists!$S$5,OFFSET(U279,0,COUNTA(V279:W279)),IF(SEGUIMIENTO!$S279=Lists!$S$6,COUNTIF(V279:W279,"&lt;"&amp;FORMULACIÓN!Y279)/COUNT(SEGUIMIENTO!V279:W279),""))))),"")</f>
        <v/>
      </c>
      <c r="Y279" s="176" t="str">
        <f ca="1">IF($Q279=Lists!$R$3,TEXT(SEGUIMIENTO!X279,"00,00%"),IF(SEGUIMIENTO!X279=0,0,TEXT(SEGUIMIENTO!X279,"##.###")))</f>
        <v/>
      </c>
      <c r="Z279" s="179" t="str">
        <f>IF(FORMULACIÓN!N279="X",VLOOKUP(A279,Lists!$C$100:$D$1099,2,FALSE),"")</f>
        <v/>
      </c>
      <c r="AA279" s="181">
        <f>IF(FORMULACIÓN!N279="X",IF(VALUE(VLOOKUP(A279,Lists!$C$100:$D$1099,2,FALSE))&gt;=SEGUIMIENTO!X279,1,0),2)</f>
        <v>2</v>
      </c>
      <c r="AB279" s="150">
        <f>IFERROR(VALUE(LEFT(#REF!,1)),0)</f>
        <v>0</v>
      </c>
      <c r="AC279" s="149"/>
      <c r="AD279" s="131"/>
      <c r="AE279" s="131"/>
      <c r="AF279" s="129"/>
      <c r="AG279"/>
      <c r="AH279" s="139"/>
      <c r="AI279" s="255" t="str">
        <f t="shared" si="57"/>
        <v/>
      </c>
      <c r="AJ279" s="139" t="str">
        <f t="shared" si="51"/>
        <v/>
      </c>
      <c r="AK279" s="139">
        <f t="shared" ca="1" si="58"/>
        <v>0</v>
      </c>
      <c r="AL279" s="139" t="str">
        <f t="shared" si="52"/>
        <v/>
      </c>
      <c r="AM279" s="139" t="str">
        <f t="shared" si="53"/>
        <v/>
      </c>
      <c r="AN279" s="20" t="str">
        <f t="shared" si="54"/>
        <v/>
      </c>
      <c r="AO279" s="20" t="str">
        <f t="shared" si="55"/>
        <v/>
      </c>
      <c r="AP279" s="20" t="str">
        <f t="shared" si="56"/>
        <v/>
      </c>
      <c r="AQ279" s="88" t="str">
        <f ca="1">IF(S279=Lists!$S$6,"CUMPLIMIENTO",IF($Q279=Lists!$R$3,TEXT(Y279,"00,00%")&amp;" / "&amp;TEXT(FORMULACIÓN!Y279,"00,00%"),IF(Y279=0,0,TEXT(Y279,"##.###")&amp;" / "&amp;TEXT(FORMULACIÓN!Y279,"##.###"))))</f>
        <v xml:space="preserve"> / </v>
      </c>
      <c r="AR279" s="133">
        <f ca="1">VALUE(IFERROR(IF(S279=Lists!$S$6,SEGUIMIENTO!Y279,IF((Y279/FORMULACIÓN!Y279)&lt;&gt;0,Y279/FORMULACIÓN!Y279,0)),0))</f>
        <v>0</v>
      </c>
      <c r="AS279" s="89" t="str">
        <f t="shared" ca="1" si="59"/>
        <v/>
      </c>
      <c r="AT279" s="89">
        <f t="shared" ca="1" si="60"/>
        <v>0</v>
      </c>
      <c r="AU279" s="89">
        <f t="shared" ca="1" si="61"/>
        <v>0</v>
      </c>
      <c r="AV279" s="20" t="str">
        <f t="shared" si="50"/>
        <v xml:space="preserve">LOGROS
LÍMITES
OBSERVACIÓN
ACCIONES DE FORTALECIMIENTO
</v>
      </c>
      <c r="AW279" s="139"/>
      <c r="CG279" s="140"/>
    </row>
    <row r="280" spans="1:85" s="135" customFormat="1" ht="15" hidden="1" customHeight="1">
      <c r="A280" s="20" t="str">
        <f>IF(FORMULACIÓN!A280="","",FORMULACIÓN!A280)</f>
        <v/>
      </c>
      <c r="B280" s="20" t="str">
        <f>IF(FORMULACIÓN!B280="","",FORMULACIÓN!B280)</f>
        <v/>
      </c>
      <c r="C280" s="20" t="str">
        <f>IF(FORMULACIÓN!C280="","",FORMULACIÓN!C280)</f>
        <v/>
      </c>
      <c r="D280" s="20" t="str">
        <f>IF(FORMULACIÓN!D280="","",FORMULACIÓN!D280)</f>
        <v/>
      </c>
      <c r="E280" s="20" t="str">
        <f>IF(FORMULACIÓN!E280="","",FORMULACIÓN!E280)</f>
        <v/>
      </c>
      <c r="F280" s="20" t="str">
        <f>IF(FORMULACIÓN!F280="","",FORMULACIÓN!F280)</f>
        <v/>
      </c>
      <c r="G280" s="20" t="str">
        <f>IF(FORMULACIÓN!G280="","",FORMULACIÓN!G280)</f>
        <v/>
      </c>
      <c r="H280" s="20" t="str">
        <f>IF(FORMULACIÓN!H280="","",FORMULACIÓN!H280)</f>
        <v/>
      </c>
      <c r="I280" s="88" t="str">
        <f>IF(FORMULACIÓN!I280="","",FORMULACIÓN!I280)</f>
        <v/>
      </c>
      <c r="J280" s="20" t="str">
        <f>IF(FORMULACIÓN!J280="","",FORMULACIÓN!J280)</f>
        <v/>
      </c>
      <c r="K280" s="88" t="str">
        <f>IF(FORMULACIÓN!K280="","",FORMULACIÓN!K280)</f>
        <v/>
      </c>
      <c r="L280" s="88" t="str">
        <f>IF(FORMULACIÓN!L280="","",FORMULACIÓN!L280)</f>
        <v/>
      </c>
      <c r="M280" s="210">
        <f>FORMULACIÓN!M280</f>
        <v>0</v>
      </c>
      <c r="N280" s="20" t="str">
        <f>IF(FORMULACIÓN!O280="","",FORMULACIÓN!O280)</f>
        <v/>
      </c>
      <c r="O280" s="20" t="str">
        <f>IF(FORMULACIÓN!P280="","",FORMULACIÓN!P280)</f>
        <v/>
      </c>
      <c r="P280" s="20" t="str">
        <f>IF(FORMULACIÓN!Q280="","",FORMULACIÓN!Q280)</f>
        <v/>
      </c>
      <c r="Q280" s="20" t="str">
        <f>IF(FORMULACIÓN!R280="","",FORMULACIÓN!R280)</f>
        <v/>
      </c>
      <c r="R280" s="20" t="str">
        <f>IF(FORMULACIÓN!S280="","",FORMULACIÓN!S280)</f>
        <v/>
      </c>
      <c r="S280" s="20" t="str">
        <f>IF(FORMULACIÓN!T280="","",FORMULACIÓN!T280)</f>
        <v/>
      </c>
      <c r="T280" s="179" t="str">
        <f ca="1">FORMULACIÓN!Y280</f>
        <v/>
      </c>
      <c r="U280" s="20" t="str">
        <f>IF(FORMULACIÓN!U280="","",FORMULACIÓN!U280)</f>
        <v/>
      </c>
      <c r="V280" s="211"/>
      <c r="W280" s="211"/>
      <c r="X280" s="21" t="str">
        <f ca="1">IFERROR(IF($S280=Lists!$S$2,SUM(SEGUIMIENTO!U280:W280),IF(SEGUIMIENTO!$S280=Lists!$S$3,SUM(SEGUIMIENTO!V280:W280),IF(SEGUIMIENTO!$S280=Lists!$S$4,AVERAGE(SEGUIMIENTO!V280:W280),IF(SEGUIMIENTO!$S280=Lists!$S$5,OFFSET(U280,0,COUNTA(V280:W280)),IF(SEGUIMIENTO!$S280=Lists!$S$6,COUNTIF(V280:W280,"&lt;"&amp;FORMULACIÓN!Y280)/COUNT(SEGUIMIENTO!V280:W280),""))))),"")</f>
        <v/>
      </c>
      <c r="Y280" s="176" t="str">
        <f ca="1">IF($Q280=Lists!$R$3,TEXT(SEGUIMIENTO!X280,"00,00%"),IF(SEGUIMIENTO!X280=0,0,TEXT(SEGUIMIENTO!X280,"##.###")))</f>
        <v/>
      </c>
      <c r="Z280" s="179" t="str">
        <f>IF(FORMULACIÓN!N280="X",VLOOKUP(A280,Lists!$C$100:$D$1099,2,FALSE),"")</f>
        <v/>
      </c>
      <c r="AA280" s="181">
        <f>IF(FORMULACIÓN!N280="X",IF(VALUE(VLOOKUP(A280,Lists!$C$100:$D$1099,2,FALSE))&gt;=SEGUIMIENTO!X280,1,0),2)</f>
        <v>2</v>
      </c>
      <c r="AB280" s="150">
        <f>IFERROR(VALUE(LEFT(#REF!,1)),0)</f>
        <v>0</v>
      </c>
      <c r="AC280" s="149"/>
      <c r="AD280" s="131"/>
      <c r="AE280" s="131"/>
      <c r="AF280" s="129"/>
      <c r="AG280"/>
      <c r="AH280" s="139"/>
      <c r="AI280" s="255" t="str">
        <f t="shared" si="57"/>
        <v/>
      </c>
      <c r="AJ280" s="139" t="str">
        <f t="shared" si="51"/>
        <v/>
      </c>
      <c r="AK280" s="139">
        <f t="shared" ca="1" si="58"/>
        <v>0</v>
      </c>
      <c r="AL280" s="139" t="str">
        <f t="shared" si="52"/>
        <v/>
      </c>
      <c r="AM280" s="139" t="str">
        <f t="shared" si="53"/>
        <v/>
      </c>
      <c r="AN280" s="20" t="str">
        <f t="shared" si="54"/>
        <v/>
      </c>
      <c r="AO280" s="20" t="str">
        <f t="shared" si="55"/>
        <v/>
      </c>
      <c r="AP280" s="20" t="str">
        <f t="shared" si="56"/>
        <v/>
      </c>
      <c r="AQ280" s="88" t="str">
        <f ca="1">IF(S280=Lists!$S$6,"CUMPLIMIENTO",IF($Q280=Lists!$R$3,TEXT(Y280,"00,00%")&amp;" / "&amp;TEXT(FORMULACIÓN!Y280,"00,00%"),IF(Y280=0,0,TEXT(Y280,"##.###")&amp;" / "&amp;TEXT(FORMULACIÓN!Y280,"##.###"))))</f>
        <v xml:space="preserve"> / </v>
      </c>
      <c r="AR280" s="133">
        <f ca="1">VALUE(IFERROR(IF(S280=Lists!$S$6,SEGUIMIENTO!Y280,IF((Y280/FORMULACIÓN!Y280)&lt;&gt;0,Y280/FORMULACIÓN!Y280,0)),0))</f>
        <v>0</v>
      </c>
      <c r="AS280" s="89" t="str">
        <f t="shared" ca="1" si="59"/>
        <v/>
      </c>
      <c r="AT280" s="89">
        <f t="shared" ca="1" si="60"/>
        <v>0</v>
      </c>
      <c r="AU280" s="89">
        <f t="shared" ca="1" si="61"/>
        <v>0</v>
      </c>
      <c r="AV280" s="20" t="str">
        <f t="shared" si="50"/>
        <v xml:space="preserve">LOGROS
LÍMITES
OBSERVACIÓN
ACCIONES DE FORTALECIMIENTO
</v>
      </c>
      <c r="AW280" s="139"/>
      <c r="CG280" s="140"/>
    </row>
    <row r="281" spans="1:85" s="135" customFormat="1" ht="15" hidden="1" customHeight="1">
      <c r="A281" s="20" t="str">
        <f>IF(FORMULACIÓN!A281="","",FORMULACIÓN!A281)</f>
        <v/>
      </c>
      <c r="B281" s="20" t="str">
        <f>IF(FORMULACIÓN!B281="","",FORMULACIÓN!B281)</f>
        <v/>
      </c>
      <c r="C281" s="20" t="str">
        <f>IF(FORMULACIÓN!C281="","",FORMULACIÓN!C281)</f>
        <v/>
      </c>
      <c r="D281" s="20" t="str">
        <f>IF(FORMULACIÓN!D281="","",FORMULACIÓN!D281)</f>
        <v/>
      </c>
      <c r="E281" s="20" t="str">
        <f>IF(FORMULACIÓN!E281="","",FORMULACIÓN!E281)</f>
        <v/>
      </c>
      <c r="F281" s="20" t="str">
        <f>IF(FORMULACIÓN!F281="","",FORMULACIÓN!F281)</f>
        <v/>
      </c>
      <c r="G281" s="20" t="str">
        <f>IF(FORMULACIÓN!G281="","",FORMULACIÓN!G281)</f>
        <v/>
      </c>
      <c r="H281" s="20" t="str">
        <f>IF(FORMULACIÓN!H281="","",FORMULACIÓN!H281)</f>
        <v/>
      </c>
      <c r="I281" s="88" t="str">
        <f>IF(FORMULACIÓN!I281="","",FORMULACIÓN!I281)</f>
        <v/>
      </c>
      <c r="J281" s="20" t="str">
        <f>IF(FORMULACIÓN!J281="","",FORMULACIÓN!J281)</f>
        <v/>
      </c>
      <c r="K281" s="88" t="str">
        <f>IF(FORMULACIÓN!K281="","",FORMULACIÓN!K281)</f>
        <v/>
      </c>
      <c r="L281" s="88" t="str">
        <f>IF(FORMULACIÓN!L281="","",FORMULACIÓN!L281)</f>
        <v/>
      </c>
      <c r="M281" s="210">
        <f>FORMULACIÓN!M281</f>
        <v>0</v>
      </c>
      <c r="N281" s="20" t="str">
        <f>IF(FORMULACIÓN!O281="","",FORMULACIÓN!O281)</f>
        <v/>
      </c>
      <c r="O281" s="20" t="str">
        <f>IF(FORMULACIÓN!P281="","",FORMULACIÓN!P281)</f>
        <v/>
      </c>
      <c r="P281" s="20" t="str">
        <f>IF(FORMULACIÓN!Q281="","",FORMULACIÓN!Q281)</f>
        <v/>
      </c>
      <c r="Q281" s="20" t="str">
        <f>IF(FORMULACIÓN!R281="","",FORMULACIÓN!R281)</f>
        <v/>
      </c>
      <c r="R281" s="20" t="str">
        <f>IF(FORMULACIÓN!S281="","",FORMULACIÓN!S281)</f>
        <v/>
      </c>
      <c r="S281" s="20" t="str">
        <f>IF(FORMULACIÓN!T281="","",FORMULACIÓN!T281)</f>
        <v/>
      </c>
      <c r="T281" s="179" t="str">
        <f ca="1">FORMULACIÓN!Y281</f>
        <v/>
      </c>
      <c r="U281" s="20" t="str">
        <f>IF(FORMULACIÓN!U281="","",FORMULACIÓN!U281)</f>
        <v/>
      </c>
      <c r="V281" s="211"/>
      <c r="W281" s="211"/>
      <c r="X281" s="21" t="str">
        <f ca="1">IFERROR(IF($S281=Lists!$S$2,SUM(SEGUIMIENTO!U281:W281),IF(SEGUIMIENTO!$S281=Lists!$S$3,SUM(SEGUIMIENTO!V281:W281),IF(SEGUIMIENTO!$S281=Lists!$S$4,AVERAGE(SEGUIMIENTO!V281:W281),IF(SEGUIMIENTO!$S281=Lists!$S$5,OFFSET(U281,0,COUNTA(V281:W281)),IF(SEGUIMIENTO!$S281=Lists!$S$6,COUNTIF(V281:W281,"&lt;"&amp;FORMULACIÓN!Y281)/COUNT(SEGUIMIENTO!V281:W281),""))))),"")</f>
        <v/>
      </c>
      <c r="Y281" s="176" t="str">
        <f ca="1">IF($Q281=Lists!$R$3,TEXT(SEGUIMIENTO!X281,"00,00%"),IF(SEGUIMIENTO!X281=0,0,TEXT(SEGUIMIENTO!X281,"##.###")))</f>
        <v/>
      </c>
      <c r="Z281" s="179" t="str">
        <f>IF(FORMULACIÓN!N281="X",VLOOKUP(A281,Lists!$C$100:$D$1099,2,FALSE),"")</f>
        <v/>
      </c>
      <c r="AA281" s="181">
        <f>IF(FORMULACIÓN!N281="X",IF(VALUE(VLOOKUP(A281,Lists!$C$100:$D$1099,2,FALSE))&gt;=SEGUIMIENTO!X281,1,0),2)</f>
        <v>2</v>
      </c>
      <c r="AB281" s="150">
        <f>IFERROR(VALUE(LEFT(#REF!,1)),0)</f>
        <v>0</v>
      </c>
      <c r="AC281" s="149"/>
      <c r="AD281" s="131"/>
      <c r="AE281" s="131"/>
      <c r="AF281" s="129"/>
      <c r="AG281"/>
      <c r="AH281" s="139"/>
      <c r="AI281" s="255" t="str">
        <f t="shared" si="57"/>
        <v/>
      </c>
      <c r="AJ281" s="139" t="str">
        <f t="shared" si="51"/>
        <v/>
      </c>
      <c r="AK281" s="139">
        <f t="shared" ca="1" si="58"/>
        <v>0</v>
      </c>
      <c r="AL281" s="139" t="str">
        <f t="shared" si="52"/>
        <v/>
      </c>
      <c r="AM281" s="139" t="str">
        <f t="shared" si="53"/>
        <v/>
      </c>
      <c r="AN281" s="20" t="str">
        <f t="shared" si="54"/>
        <v/>
      </c>
      <c r="AO281" s="20" t="str">
        <f t="shared" si="55"/>
        <v/>
      </c>
      <c r="AP281" s="20" t="str">
        <f t="shared" si="56"/>
        <v/>
      </c>
      <c r="AQ281" s="88" t="str">
        <f ca="1">IF(S281=Lists!$S$6,"CUMPLIMIENTO",IF($Q281=Lists!$R$3,TEXT(Y281,"00,00%")&amp;" / "&amp;TEXT(FORMULACIÓN!Y281,"00,00%"),IF(Y281=0,0,TEXT(Y281,"##.###")&amp;" / "&amp;TEXT(FORMULACIÓN!Y281,"##.###"))))</f>
        <v xml:space="preserve"> / </v>
      </c>
      <c r="AR281" s="133">
        <f ca="1">VALUE(IFERROR(IF(S281=Lists!$S$6,SEGUIMIENTO!Y281,IF((Y281/FORMULACIÓN!Y281)&lt;&gt;0,Y281/FORMULACIÓN!Y281,0)),0))</f>
        <v>0</v>
      </c>
      <c r="AS281" s="89" t="str">
        <f t="shared" ca="1" si="59"/>
        <v/>
      </c>
      <c r="AT281" s="89">
        <f t="shared" ca="1" si="60"/>
        <v>0</v>
      </c>
      <c r="AU281" s="89">
        <f t="shared" ca="1" si="61"/>
        <v>0</v>
      </c>
      <c r="AV281" s="20" t="str">
        <f t="shared" si="50"/>
        <v xml:space="preserve">LOGROS
LÍMITES
OBSERVACIÓN
ACCIONES DE FORTALECIMIENTO
</v>
      </c>
      <c r="AW281" s="139"/>
      <c r="CG281" s="140"/>
    </row>
    <row r="282" spans="1:85" s="135" customFormat="1" ht="15" hidden="1" customHeight="1">
      <c r="A282" s="20" t="str">
        <f>IF(FORMULACIÓN!A282="","",FORMULACIÓN!A282)</f>
        <v/>
      </c>
      <c r="B282" s="20" t="str">
        <f>IF(FORMULACIÓN!B282="","",FORMULACIÓN!B282)</f>
        <v/>
      </c>
      <c r="C282" s="20" t="str">
        <f>IF(FORMULACIÓN!C282="","",FORMULACIÓN!C282)</f>
        <v/>
      </c>
      <c r="D282" s="20" t="str">
        <f>IF(FORMULACIÓN!D282="","",FORMULACIÓN!D282)</f>
        <v/>
      </c>
      <c r="E282" s="20" t="str">
        <f>IF(FORMULACIÓN!E282="","",FORMULACIÓN!E282)</f>
        <v/>
      </c>
      <c r="F282" s="20" t="str">
        <f>IF(FORMULACIÓN!F282="","",FORMULACIÓN!F282)</f>
        <v/>
      </c>
      <c r="G282" s="20" t="str">
        <f>IF(FORMULACIÓN!G282="","",FORMULACIÓN!G282)</f>
        <v/>
      </c>
      <c r="H282" s="20" t="str">
        <f>IF(FORMULACIÓN!H282="","",FORMULACIÓN!H282)</f>
        <v/>
      </c>
      <c r="I282" s="88" t="str">
        <f>IF(FORMULACIÓN!I282="","",FORMULACIÓN!I282)</f>
        <v/>
      </c>
      <c r="J282" s="20" t="str">
        <f>IF(FORMULACIÓN!J282="","",FORMULACIÓN!J282)</f>
        <v/>
      </c>
      <c r="K282" s="88" t="str">
        <f>IF(FORMULACIÓN!K282="","",FORMULACIÓN!K282)</f>
        <v/>
      </c>
      <c r="L282" s="88" t="str">
        <f>IF(FORMULACIÓN!L282="","",FORMULACIÓN!L282)</f>
        <v/>
      </c>
      <c r="M282" s="210">
        <f>FORMULACIÓN!M282</f>
        <v>0</v>
      </c>
      <c r="N282" s="20" t="str">
        <f>IF(FORMULACIÓN!O282="","",FORMULACIÓN!O282)</f>
        <v/>
      </c>
      <c r="O282" s="20" t="str">
        <f>IF(FORMULACIÓN!P282="","",FORMULACIÓN!P282)</f>
        <v/>
      </c>
      <c r="P282" s="20" t="str">
        <f>IF(FORMULACIÓN!Q282="","",FORMULACIÓN!Q282)</f>
        <v/>
      </c>
      <c r="Q282" s="20" t="str">
        <f>IF(FORMULACIÓN!R282="","",FORMULACIÓN!R282)</f>
        <v/>
      </c>
      <c r="R282" s="20" t="str">
        <f>IF(FORMULACIÓN!S282="","",FORMULACIÓN!S282)</f>
        <v/>
      </c>
      <c r="S282" s="20" t="str">
        <f>IF(FORMULACIÓN!T282="","",FORMULACIÓN!T282)</f>
        <v/>
      </c>
      <c r="T282" s="179" t="str">
        <f ca="1">FORMULACIÓN!Y282</f>
        <v/>
      </c>
      <c r="U282" s="20" t="str">
        <f>IF(FORMULACIÓN!U282="","",FORMULACIÓN!U282)</f>
        <v/>
      </c>
      <c r="V282" s="211"/>
      <c r="W282" s="211"/>
      <c r="X282" s="21" t="str">
        <f ca="1">IFERROR(IF($S282=Lists!$S$2,SUM(SEGUIMIENTO!U282:W282),IF(SEGUIMIENTO!$S282=Lists!$S$3,SUM(SEGUIMIENTO!V282:W282),IF(SEGUIMIENTO!$S282=Lists!$S$4,AVERAGE(SEGUIMIENTO!V282:W282),IF(SEGUIMIENTO!$S282=Lists!$S$5,OFFSET(U282,0,COUNTA(V282:W282)),IF(SEGUIMIENTO!$S282=Lists!$S$6,COUNTIF(V282:W282,"&lt;"&amp;FORMULACIÓN!Y282)/COUNT(SEGUIMIENTO!V282:W282),""))))),"")</f>
        <v/>
      </c>
      <c r="Y282" s="176" t="str">
        <f ca="1">IF($Q282=Lists!$R$3,TEXT(SEGUIMIENTO!X282,"00,00%"),IF(SEGUIMIENTO!X282=0,0,TEXT(SEGUIMIENTO!X282,"##.###")))</f>
        <v/>
      </c>
      <c r="Z282" s="179" t="str">
        <f>IF(FORMULACIÓN!N282="X",VLOOKUP(A282,Lists!$C$100:$D$1099,2,FALSE),"")</f>
        <v/>
      </c>
      <c r="AA282" s="181">
        <f>IF(FORMULACIÓN!N282="X",IF(VALUE(VLOOKUP(A282,Lists!$C$100:$D$1099,2,FALSE))&gt;=SEGUIMIENTO!X282,1,0),2)</f>
        <v>2</v>
      </c>
      <c r="AB282" s="150">
        <f>IFERROR(VALUE(LEFT(#REF!,1)),0)</f>
        <v>0</v>
      </c>
      <c r="AC282" s="149"/>
      <c r="AD282" s="131"/>
      <c r="AE282" s="131"/>
      <c r="AF282" s="129"/>
      <c r="AG282"/>
      <c r="AH282" s="139"/>
      <c r="AI282" s="255" t="str">
        <f t="shared" si="57"/>
        <v/>
      </c>
      <c r="AJ282" s="139" t="str">
        <f t="shared" si="51"/>
        <v/>
      </c>
      <c r="AK282" s="139">
        <f t="shared" ca="1" si="58"/>
        <v>0</v>
      </c>
      <c r="AL282" s="139" t="str">
        <f t="shared" si="52"/>
        <v/>
      </c>
      <c r="AM282" s="139" t="str">
        <f t="shared" si="53"/>
        <v/>
      </c>
      <c r="AN282" s="20" t="str">
        <f t="shared" si="54"/>
        <v/>
      </c>
      <c r="AO282" s="20" t="str">
        <f t="shared" si="55"/>
        <v/>
      </c>
      <c r="AP282" s="20" t="str">
        <f t="shared" si="56"/>
        <v/>
      </c>
      <c r="AQ282" s="88" t="str">
        <f ca="1">IF(S282=Lists!$S$6,"CUMPLIMIENTO",IF($Q282=Lists!$R$3,TEXT(Y282,"00,00%")&amp;" / "&amp;TEXT(FORMULACIÓN!Y282,"00,00%"),IF(Y282=0,0,TEXT(Y282,"##.###")&amp;" / "&amp;TEXT(FORMULACIÓN!Y282,"##.###"))))</f>
        <v xml:space="preserve"> / </v>
      </c>
      <c r="AR282" s="133">
        <f ca="1">VALUE(IFERROR(IF(S282=Lists!$S$6,SEGUIMIENTO!Y282,IF((Y282/FORMULACIÓN!Y282)&lt;&gt;0,Y282/FORMULACIÓN!Y282,0)),0))</f>
        <v>0</v>
      </c>
      <c r="AS282" s="89" t="str">
        <f t="shared" ca="1" si="59"/>
        <v/>
      </c>
      <c r="AT282" s="89">
        <f t="shared" ca="1" si="60"/>
        <v>0</v>
      </c>
      <c r="AU282" s="89">
        <f t="shared" ca="1" si="61"/>
        <v>0</v>
      </c>
      <c r="AV282" s="20" t="str">
        <f t="shared" si="50"/>
        <v xml:space="preserve">LOGROS
LÍMITES
OBSERVACIÓN
ACCIONES DE FORTALECIMIENTO
</v>
      </c>
      <c r="AW282" s="139"/>
      <c r="CG282" s="140"/>
    </row>
    <row r="283" spans="1:85" s="135" customFormat="1" ht="15" hidden="1" customHeight="1">
      <c r="A283" s="20" t="str">
        <f>IF(FORMULACIÓN!A283="","",FORMULACIÓN!A283)</f>
        <v/>
      </c>
      <c r="B283" s="20" t="str">
        <f>IF(FORMULACIÓN!B283="","",FORMULACIÓN!B283)</f>
        <v/>
      </c>
      <c r="C283" s="20" t="str">
        <f>IF(FORMULACIÓN!C283="","",FORMULACIÓN!C283)</f>
        <v/>
      </c>
      <c r="D283" s="20" t="str">
        <f>IF(FORMULACIÓN!D283="","",FORMULACIÓN!D283)</f>
        <v/>
      </c>
      <c r="E283" s="20" t="str">
        <f>IF(FORMULACIÓN!E283="","",FORMULACIÓN!E283)</f>
        <v/>
      </c>
      <c r="F283" s="20" t="str">
        <f>IF(FORMULACIÓN!F283="","",FORMULACIÓN!F283)</f>
        <v/>
      </c>
      <c r="G283" s="20" t="str">
        <f>IF(FORMULACIÓN!G283="","",FORMULACIÓN!G283)</f>
        <v/>
      </c>
      <c r="H283" s="20" t="str">
        <f>IF(FORMULACIÓN!H283="","",FORMULACIÓN!H283)</f>
        <v/>
      </c>
      <c r="I283" s="88" t="str">
        <f>IF(FORMULACIÓN!I283="","",FORMULACIÓN!I283)</f>
        <v/>
      </c>
      <c r="J283" s="20" t="str">
        <f>IF(FORMULACIÓN!J283="","",FORMULACIÓN!J283)</f>
        <v/>
      </c>
      <c r="K283" s="88" t="str">
        <f>IF(FORMULACIÓN!K283="","",FORMULACIÓN!K283)</f>
        <v/>
      </c>
      <c r="L283" s="88" t="str">
        <f>IF(FORMULACIÓN!L283="","",FORMULACIÓN!L283)</f>
        <v/>
      </c>
      <c r="M283" s="210">
        <f>FORMULACIÓN!M283</f>
        <v>0</v>
      </c>
      <c r="N283" s="20" t="str">
        <f>IF(FORMULACIÓN!O283="","",FORMULACIÓN!O283)</f>
        <v/>
      </c>
      <c r="O283" s="20" t="str">
        <f>IF(FORMULACIÓN!P283="","",FORMULACIÓN!P283)</f>
        <v/>
      </c>
      <c r="P283" s="20" t="str">
        <f>IF(FORMULACIÓN!Q283="","",FORMULACIÓN!Q283)</f>
        <v/>
      </c>
      <c r="Q283" s="20" t="str">
        <f>IF(FORMULACIÓN!R283="","",FORMULACIÓN!R283)</f>
        <v/>
      </c>
      <c r="R283" s="20" t="str">
        <f>IF(FORMULACIÓN!S283="","",FORMULACIÓN!S283)</f>
        <v/>
      </c>
      <c r="S283" s="20" t="str">
        <f>IF(FORMULACIÓN!T283="","",FORMULACIÓN!T283)</f>
        <v/>
      </c>
      <c r="T283" s="179" t="str">
        <f ca="1">FORMULACIÓN!Y283</f>
        <v/>
      </c>
      <c r="U283" s="20" t="str">
        <f>IF(FORMULACIÓN!U283="","",FORMULACIÓN!U283)</f>
        <v/>
      </c>
      <c r="V283" s="211"/>
      <c r="W283" s="211"/>
      <c r="X283" s="21" t="str">
        <f ca="1">IFERROR(IF($S283=Lists!$S$2,SUM(SEGUIMIENTO!U283:W283),IF(SEGUIMIENTO!$S283=Lists!$S$3,SUM(SEGUIMIENTO!V283:W283),IF(SEGUIMIENTO!$S283=Lists!$S$4,AVERAGE(SEGUIMIENTO!V283:W283),IF(SEGUIMIENTO!$S283=Lists!$S$5,OFFSET(U283,0,COUNTA(V283:W283)),IF(SEGUIMIENTO!$S283=Lists!$S$6,COUNTIF(V283:W283,"&lt;"&amp;FORMULACIÓN!Y283)/COUNT(SEGUIMIENTO!V283:W283),""))))),"")</f>
        <v/>
      </c>
      <c r="Y283" s="176" t="str">
        <f ca="1">IF($Q283=Lists!$R$3,TEXT(SEGUIMIENTO!X283,"00,00%"),IF(SEGUIMIENTO!X283=0,0,TEXT(SEGUIMIENTO!X283,"##.###")))</f>
        <v/>
      </c>
      <c r="Z283" s="179" t="str">
        <f>IF(FORMULACIÓN!N283="X",VLOOKUP(A283,Lists!$C$100:$D$1099,2,FALSE),"")</f>
        <v/>
      </c>
      <c r="AA283" s="181">
        <f>IF(FORMULACIÓN!N283="X",IF(VALUE(VLOOKUP(A283,Lists!$C$100:$D$1099,2,FALSE))&gt;=SEGUIMIENTO!X283,1,0),2)</f>
        <v>2</v>
      </c>
      <c r="AB283" s="150">
        <f>IFERROR(VALUE(LEFT(#REF!,1)),0)</f>
        <v>0</v>
      </c>
      <c r="AC283" s="149"/>
      <c r="AD283" s="131"/>
      <c r="AE283" s="131"/>
      <c r="AF283" s="129"/>
      <c r="AG283"/>
      <c r="AH283" s="139"/>
      <c r="AI283" s="255" t="str">
        <f t="shared" si="57"/>
        <v/>
      </c>
      <c r="AJ283" s="139" t="str">
        <f t="shared" si="51"/>
        <v/>
      </c>
      <c r="AK283" s="139">
        <f t="shared" ca="1" si="58"/>
        <v>0</v>
      </c>
      <c r="AL283" s="139" t="str">
        <f t="shared" si="52"/>
        <v/>
      </c>
      <c r="AM283" s="139" t="str">
        <f t="shared" si="53"/>
        <v/>
      </c>
      <c r="AN283" s="20" t="str">
        <f t="shared" si="54"/>
        <v/>
      </c>
      <c r="AO283" s="20" t="str">
        <f t="shared" si="55"/>
        <v/>
      </c>
      <c r="AP283" s="20" t="str">
        <f t="shared" si="56"/>
        <v/>
      </c>
      <c r="AQ283" s="88" t="str">
        <f ca="1">IF(S283=Lists!$S$6,"CUMPLIMIENTO",IF($Q283=Lists!$R$3,TEXT(Y283,"00,00%")&amp;" / "&amp;TEXT(FORMULACIÓN!Y283,"00,00%"),IF(Y283=0,0,TEXT(Y283,"##.###")&amp;" / "&amp;TEXT(FORMULACIÓN!Y283,"##.###"))))</f>
        <v xml:space="preserve"> / </v>
      </c>
      <c r="AR283" s="133">
        <f ca="1">VALUE(IFERROR(IF(S283=Lists!$S$6,SEGUIMIENTO!Y283,IF((Y283/FORMULACIÓN!Y283)&lt;&gt;0,Y283/FORMULACIÓN!Y283,0)),0))</f>
        <v>0</v>
      </c>
      <c r="AS283" s="89" t="str">
        <f t="shared" ca="1" si="59"/>
        <v/>
      </c>
      <c r="AT283" s="89">
        <f t="shared" ca="1" si="60"/>
        <v>0</v>
      </c>
      <c r="AU283" s="89">
        <f t="shared" ca="1" si="61"/>
        <v>0</v>
      </c>
      <c r="AV283" s="20" t="str">
        <f t="shared" ref="AV283:AV346" si="62">$AC$9&amp;CHAR(10)&amp;AC283&amp;CHAR(10)&amp;$AD$9&amp;CHAR(10)&amp;AD283&amp;CHAR(10)&amp;$AE$9&amp;CHAR(10)&amp;AE283&amp;CHAR(10)&amp;$AF$9&amp;CHAR(10)&amp;AF283</f>
        <v xml:space="preserve">LOGROS
LÍMITES
OBSERVACIÓN
ACCIONES DE FORTALECIMIENTO
</v>
      </c>
      <c r="AW283" s="139"/>
      <c r="CG283" s="140"/>
    </row>
    <row r="284" spans="1:85" s="135" customFormat="1" ht="15" hidden="1" customHeight="1">
      <c r="A284" s="20" t="str">
        <f>IF(FORMULACIÓN!A284="","",FORMULACIÓN!A284)</f>
        <v/>
      </c>
      <c r="B284" s="20" t="str">
        <f>IF(FORMULACIÓN!B284="","",FORMULACIÓN!B284)</f>
        <v/>
      </c>
      <c r="C284" s="20" t="str">
        <f>IF(FORMULACIÓN!C284="","",FORMULACIÓN!C284)</f>
        <v/>
      </c>
      <c r="D284" s="20" t="str">
        <f>IF(FORMULACIÓN!D284="","",FORMULACIÓN!D284)</f>
        <v/>
      </c>
      <c r="E284" s="20" t="str">
        <f>IF(FORMULACIÓN!E284="","",FORMULACIÓN!E284)</f>
        <v/>
      </c>
      <c r="F284" s="20" t="str">
        <f>IF(FORMULACIÓN!F284="","",FORMULACIÓN!F284)</f>
        <v/>
      </c>
      <c r="G284" s="20" t="str">
        <f>IF(FORMULACIÓN!G284="","",FORMULACIÓN!G284)</f>
        <v/>
      </c>
      <c r="H284" s="20" t="str">
        <f>IF(FORMULACIÓN!H284="","",FORMULACIÓN!H284)</f>
        <v/>
      </c>
      <c r="I284" s="88" t="str">
        <f>IF(FORMULACIÓN!I284="","",FORMULACIÓN!I284)</f>
        <v/>
      </c>
      <c r="J284" s="20" t="str">
        <f>IF(FORMULACIÓN!J284="","",FORMULACIÓN!J284)</f>
        <v/>
      </c>
      <c r="K284" s="88" t="str">
        <f>IF(FORMULACIÓN!K284="","",FORMULACIÓN!K284)</f>
        <v/>
      </c>
      <c r="L284" s="88" t="str">
        <f>IF(FORMULACIÓN!L284="","",FORMULACIÓN!L284)</f>
        <v/>
      </c>
      <c r="M284" s="210">
        <f>FORMULACIÓN!M284</f>
        <v>0</v>
      </c>
      <c r="N284" s="20" t="str">
        <f>IF(FORMULACIÓN!O284="","",FORMULACIÓN!O284)</f>
        <v/>
      </c>
      <c r="O284" s="20" t="str">
        <f>IF(FORMULACIÓN!P284="","",FORMULACIÓN!P284)</f>
        <v/>
      </c>
      <c r="P284" s="20" t="str">
        <f>IF(FORMULACIÓN!Q284="","",FORMULACIÓN!Q284)</f>
        <v/>
      </c>
      <c r="Q284" s="20" t="str">
        <f>IF(FORMULACIÓN!R284="","",FORMULACIÓN!R284)</f>
        <v/>
      </c>
      <c r="R284" s="20" t="str">
        <f>IF(FORMULACIÓN!S284="","",FORMULACIÓN!S284)</f>
        <v/>
      </c>
      <c r="S284" s="20" t="str">
        <f>IF(FORMULACIÓN!T284="","",FORMULACIÓN!T284)</f>
        <v/>
      </c>
      <c r="T284" s="179" t="str">
        <f ca="1">FORMULACIÓN!Y284</f>
        <v/>
      </c>
      <c r="U284" s="20" t="str">
        <f>IF(FORMULACIÓN!U284="","",FORMULACIÓN!U284)</f>
        <v/>
      </c>
      <c r="V284" s="211"/>
      <c r="W284" s="211"/>
      <c r="X284" s="21" t="str">
        <f ca="1">IFERROR(IF($S284=Lists!$S$2,SUM(SEGUIMIENTO!U284:W284),IF(SEGUIMIENTO!$S284=Lists!$S$3,SUM(SEGUIMIENTO!V284:W284),IF(SEGUIMIENTO!$S284=Lists!$S$4,AVERAGE(SEGUIMIENTO!V284:W284),IF(SEGUIMIENTO!$S284=Lists!$S$5,OFFSET(U284,0,COUNTA(V284:W284)),IF(SEGUIMIENTO!$S284=Lists!$S$6,COUNTIF(V284:W284,"&lt;"&amp;FORMULACIÓN!Y284)/COUNT(SEGUIMIENTO!V284:W284),""))))),"")</f>
        <v/>
      </c>
      <c r="Y284" s="176" t="str">
        <f ca="1">IF($Q284=Lists!$R$3,TEXT(SEGUIMIENTO!X284,"00,00%"),IF(SEGUIMIENTO!X284=0,0,TEXT(SEGUIMIENTO!X284,"##.###")))</f>
        <v/>
      </c>
      <c r="Z284" s="179" t="str">
        <f>IF(FORMULACIÓN!N284="X",VLOOKUP(A284,Lists!$C$100:$D$1099,2,FALSE),"")</f>
        <v/>
      </c>
      <c r="AA284" s="181">
        <f>IF(FORMULACIÓN!N284="X",IF(VALUE(VLOOKUP(A284,Lists!$C$100:$D$1099,2,FALSE))&gt;=SEGUIMIENTO!X284,1,0),2)</f>
        <v>2</v>
      </c>
      <c r="AB284" s="150">
        <f>IFERROR(VALUE(LEFT(#REF!,1)),0)</f>
        <v>0</v>
      </c>
      <c r="AC284" s="149"/>
      <c r="AD284" s="131"/>
      <c r="AE284" s="131"/>
      <c r="AF284" s="129"/>
      <c r="AG284"/>
      <c r="AH284" s="139"/>
      <c r="AI284" s="255" t="str">
        <f t="shared" si="57"/>
        <v/>
      </c>
      <c r="AJ284" s="139" t="str">
        <f t="shared" si="51"/>
        <v/>
      </c>
      <c r="AK284" s="139">
        <f t="shared" ca="1" si="58"/>
        <v>0</v>
      </c>
      <c r="AL284" s="139" t="str">
        <f t="shared" si="52"/>
        <v/>
      </c>
      <c r="AM284" s="139" t="str">
        <f t="shared" si="53"/>
        <v/>
      </c>
      <c r="AN284" s="20" t="str">
        <f t="shared" si="54"/>
        <v/>
      </c>
      <c r="AO284" s="20" t="str">
        <f t="shared" si="55"/>
        <v/>
      </c>
      <c r="AP284" s="20" t="str">
        <f t="shared" si="56"/>
        <v/>
      </c>
      <c r="AQ284" s="88" t="str">
        <f ca="1">IF(S284=Lists!$S$6,"CUMPLIMIENTO",IF($Q284=Lists!$R$3,TEXT(Y284,"00,00%")&amp;" / "&amp;TEXT(FORMULACIÓN!Y284,"00,00%"),IF(Y284=0,0,TEXT(Y284,"##.###")&amp;" / "&amp;TEXT(FORMULACIÓN!Y284,"##.###"))))</f>
        <v xml:space="preserve"> / </v>
      </c>
      <c r="AR284" s="133">
        <f ca="1">VALUE(IFERROR(IF(S284=Lists!$S$6,SEGUIMIENTO!Y284,IF((Y284/FORMULACIÓN!Y284)&lt;&gt;0,Y284/FORMULACIÓN!Y284,0)),0))</f>
        <v>0</v>
      </c>
      <c r="AS284" s="89" t="str">
        <f t="shared" ca="1" si="59"/>
        <v/>
      </c>
      <c r="AT284" s="89">
        <f t="shared" ca="1" si="60"/>
        <v>0</v>
      </c>
      <c r="AU284" s="89">
        <f t="shared" ca="1" si="61"/>
        <v>0</v>
      </c>
      <c r="AV284" s="20" t="str">
        <f t="shared" si="62"/>
        <v xml:space="preserve">LOGROS
LÍMITES
OBSERVACIÓN
ACCIONES DE FORTALECIMIENTO
</v>
      </c>
      <c r="AW284" s="139"/>
      <c r="CG284" s="140"/>
    </row>
    <row r="285" spans="1:85" s="135" customFormat="1" ht="15" hidden="1" customHeight="1">
      <c r="A285" s="20" t="str">
        <f>IF(FORMULACIÓN!A285="","",FORMULACIÓN!A285)</f>
        <v/>
      </c>
      <c r="B285" s="20" t="str">
        <f>IF(FORMULACIÓN!B285="","",FORMULACIÓN!B285)</f>
        <v/>
      </c>
      <c r="C285" s="20" t="str">
        <f>IF(FORMULACIÓN!C285="","",FORMULACIÓN!C285)</f>
        <v/>
      </c>
      <c r="D285" s="20" t="str">
        <f>IF(FORMULACIÓN!D285="","",FORMULACIÓN!D285)</f>
        <v/>
      </c>
      <c r="E285" s="20" t="str">
        <f>IF(FORMULACIÓN!E285="","",FORMULACIÓN!E285)</f>
        <v/>
      </c>
      <c r="F285" s="20" t="str">
        <f>IF(FORMULACIÓN!F285="","",FORMULACIÓN!F285)</f>
        <v/>
      </c>
      <c r="G285" s="20" t="str">
        <f>IF(FORMULACIÓN!G285="","",FORMULACIÓN!G285)</f>
        <v/>
      </c>
      <c r="H285" s="20" t="str">
        <f>IF(FORMULACIÓN!H285="","",FORMULACIÓN!H285)</f>
        <v/>
      </c>
      <c r="I285" s="88" t="str">
        <f>IF(FORMULACIÓN!I285="","",FORMULACIÓN!I285)</f>
        <v/>
      </c>
      <c r="J285" s="20" t="str">
        <f>IF(FORMULACIÓN!J285="","",FORMULACIÓN!J285)</f>
        <v/>
      </c>
      <c r="K285" s="88" t="str">
        <f>IF(FORMULACIÓN!K285="","",FORMULACIÓN!K285)</f>
        <v/>
      </c>
      <c r="L285" s="88" t="str">
        <f>IF(FORMULACIÓN!L285="","",FORMULACIÓN!L285)</f>
        <v/>
      </c>
      <c r="M285" s="210">
        <f>FORMULACIÓN!M285</f>
        <v>0</v>
      </c>
      <c r="N285" s="20" t="str">
        <f>IF(FORMULACIÓN!O285="","",FORMULACIÓN!O285)</f>
        <v/>
      </c>
      <c r="O285" s="20" t="str">
        <f>IF(FORMULACIÓN!P285="","",FORMULACIÓN!P285)</f>
        <v/>
      </c>
      <c r="P285" s="20" t="str">
        <f>IF(FORMULACIÓN!Q285="","",FORMULACIÓN!Q285)</f>
        <v/>
      </c>
      <c r="Q285" s="20" t="str">
        <f>IF(FORMULACIÓN!R285="","",FORMULACIÓN!R285)</f>
        <v/>
      </c>
      <c r="R285" s="20" t="str">
        <f>IF(FORMULACIÓN!S285="","",FORMULACIÓN!S285)</f>
        <v/>
      </c>
      <c r="S285" s="20" t="str">
        <f>IF(FORMULACIÓN!T285="","",FORMULACIÓN!T285)</f>
        <v/>
      </c>
      <c r="T285" s="179" t="str">
        <f ca="1">FORMULACIÓN!Y285</f>
        <v/>
      </c>
      <c r="U285" s="20" t="str">
        <f>IF(FORMULACIÓN!U285="","",FORMULACIÓN!U285)</f>
        <v/>
      </c>
      <c r="V285" s="211"/>
      <c r="W285" s="211"/>
      <c r="X285" s="21" t="str">
        <f ca="1">IFERROR(IF($S285=Lists!$S$2,SUM(SEGUIMIENTO!U285:W285),IF(SEGUIMIENTO!$S285=Lists!$S$3,SUM(SEGUIMIENTO!V285:W285),IF(SEGUIMIENTO!$S285=Lists!$S$4,AVERAGE(SEGUIMIENTO!V285:W285),IF(SEGUIMIENTO!$S285=Lists!$S$5,OFFSET(U285,0,COUNTA(V285:W285)),IF(SEGUIMIENTO!$S285=Lists!$S$6,COUNTIF(V285:W285,"&lt;"&amp;FORMULACIÓN!Y285)/COUNT(SEGUIMIENTO!V285:W285),""))))),"")</f>
        <v/>
      </c>
      <c r="Y285" s="176" t="str">
        <f ca="1">IF($Q285=Lists!$R$3,TEXT(SEGUIMIENTO!X285,"00,00%"),IF(SEGUIMIENTO!X285=0,0,TEXT(SEGUIMIENTO!X285,"##.###")))</f>
        <v/>
      </c>
      <c r="Z285" s="179" t="str">
        <f>IF(FORMULACIÓN!N285="X",VLOOKUP(A285,Lists!$C$100:$D$1099,2,FALSE),"")</f>
        <v/>
      </c>
      <c r="AA285" s="181">
        <f>IF(FORMULACIÓN!N285="X",IF(VALUE(VLOOKUP(A285,Lists!$C$100:$D$1099,2,FALSE))&gt;=SEGUIMIENTO!X285,1,0),2)</f>
        <v>2</v>
      </c>
      <c r="AB285" s="150">
        <f>IFERROR(VALUE(LEFT(#REF!,1)),0)</f>
        <v>0</v>
      </c>
      <c r="AC285" s="149"/>
      <c r="AD285" s="131"/>
      <c r="AE285" s="131"/>
      <c r="AF285" s="129"/>
      <c r="AG285"/>
      <c r="AH285" s="139"/>
      <c r="AI285" s="255" t="str">
        <f t="shared" si="57"/>
        <v/>
      </c>
      <c r="AJ285" s="139" t="str">
        <f t="shared" si="51"/>
        <v/>
      </c>
      <c r="AK285" s="139">
        <f t="shared" ca="1" si="58"/>
        <v>0</v>
      </c>
      <c r="AL285" s="139" t="str">
        <f t="shared" si="52"/>
        <v/>
      </c>
      <c r="AM285" s="139" t="str">
        <f t="shared" si="53"/>
        <v/>
      </c>
      <c r="AN285" s="20" t="str">
        <f t="shared" si="54"/>
        <v/>
      </c>
      <c r="AO285" s="20" t="str">
        <f t="shared" si="55"/>
        <v/>
      </c>
      <c r="AP285" s="20" t="str">
        <f t="shared" si="56"/>
        <v/>
      </c>
      <c r="AQ285" s="88" t="str">
        <f ca="1">IF(S285=Lists!$S$6,"CUMPLIMIENTO",IF($Q285=Lists!$R$3,TEXT(Y285,"00,00%")&amp;" / "&amp;TEXT(FORMULACIÓN!Y285,"00,00%"),IF(Y285=0,0,TEXT(Y285,"##.###")&amp;" / "&amp;TEXT(FORMULACIÓN!Y285,"##.###"))))</f>
        <v xml:space="preserve"> / </v>
      </c>
      <c r="AR285" s="133">
        <f ca="1">VALUE(IFERROR(IF(S285=Lists!$S$6,SEGUIMIENTO!Y285,IF((Y285/FORMULACIÓN!Y285)&lt;&gt;0,Y285/FORMULACIÓN!Y285,0)),0))</f>
        <v>0</v>
      </c>
      <c r="AS285" s="89" t="str">
        <f t="shared" ca="1" si="59"/>
        <v/>
      </c>
      <c r="AT285" s="89">
        <f t="shared" ca="1" si="60"/>
        <v>0</v>
      </c>
      <c r="AU285" s="89">
        <f t="shared" ca="1" si="61"/>
        <v>0</v>
      </c>
      <c r="AV285" s="20" t="str">
        <f t="shared" si="62"/>
        <v xml:space="preserve">LOGROS
LÍMITES
OBSERVACIÓN
ACCIONES DE FORTALECIMIENTO
</v>
      </c>
      <c r="AW285" s="139"/>
      <c r="CG285" s="140"/>
    </row>
    <row r="286" spans="1:85" s="135" customFormat="1" ht="15" hidden="1" customHeight="1">
      <c r="A286" s="20" t="str">
        <f>IF(FORMULACIÓN!A286="","",FORMULACIÓN!A286)</f>
        <v/>
      </c>
      <c r="B286" s="20" t="str">
        <f>IF(FORMULACIÓN!B286="","",FORMULACIÓN!B286)</f>
        <v/>
      </c>
      <c r="C286" s="20" t="str">
        <f>IF(FORMULACIÓN!C286="","",FORMULACIÓN!C286)</f>
        <v/>
      </c>
      <c r="D286" s="20" t="str">
        <f>IF(FORMULACIÓN!D286="","",FORMULACIÓN!D286)</f>
        <v/>
      </c>
      <c r="E286" s="20" t="str">
        <f>IF(FORMULACIÓN!E286="","",FORMULACIÓN!E286)</f>
        <v/>
      </c>
      <c r="F286" s="20" t="str">
        <f>IF(FORMULACIÓN!F286="","",FORMULACIÓN!F286)</f>
        <v/>
      </c>
      <c r="G286" s="20" t="str">
        <f>IF(FORMULACIÓN!G286="","",FORMULACIÓN!G286)</f>
        <v/>
      </c>
      <c r="H286" s="20" t="str">
        <f>IF(FORMULACIÓN!H286="","",FORMULACIÓN!H286)</f>
        <v/>
      </c>
      <c r="I286" s="88" t="str">
        <f>IF(FORMULACIÓN!I286="","",FORMULACIÓN!I286)</f>
        <v/>
      </c>
      <c r="J286" s="20" t="str">
        <f>IF(FORMULACIÓN!J286="","",FORMULACIÓN!J286)</f>
        <v/>
      </c>
      <c r="K286" s="88" t="str">
        <f>IF(FORMULACIÓN!K286="","",FORMULACIÓN!K286)</f>
        <v/>
      </c>
      <c r="L286" s="88" t="str">
        <f>IF(FORMULACIÓN!L286="","",FORMULACIÓN!L286)</f>
        <v/>
      </c>
      <c r="M286" s="210">
        <f>FORMULACIÓN!M286</f>
        <v>0</v>
      </c>
      <c r="N286" s="20" t="str">
        <f>IF(FORMULACIÓN!O286="","",FORMULACIÓN!O286)</f>
        <v/>
      </c>
      <c r="O286" s="20" t="str">
        <f>IF(FORMULACIÓN!P286="","",FORMULACIÓN!P286)</f>
        <v/>
      </c>
      <c r="P286" s="20" t="str">
        <f>IF(FORMULACIÓN!Q286="","",FORMULACIÓN!Q286)</f>
        <v/>
      </c>
      <c r="Q286" s="20" t="str">
        <f>IF(FORMULACIÓN!R286="","",FORMULACIÓN!R286)</f>
        <v/>
      </c>
      <c r="R286" s="20" t="str">
        <f>IF(FORMULACIÓN!S286="","",FORMULACIÓN!S286)</f>
        <v/>
      </c>
      <c r="S286" s="20" t="str">
        <f>IF(FORMULACIÓN!T286="","",FORMULACIÓN!T286)</f>
        <v/>
      </c>
      <c r="T286" s="179" t="str">
        <f ca="1">FORMULACIÓN!Y286</f>
        <v/>
      </c>
      <c r="U286" s="20" t="str">
        <f>IF(FORMULACIÓN!U286="","",FORMULACIÓN!U286)</f>
        <v/>
      </c>
      <c r="V286" s="211"/>
      <c r="W286" s="211"/>
      <c r="X286" s="21" t="str">
        <f ca="1">IFERROR(IF($S286=Lists!$S$2,SUM(SEGUIMIENTO!U286:W286),IF(SEGUIMIENTO!$S286=Lists!$S$3,SUM(SEGUIMIENTO!V286:W286),IF(SEGUIMIENTO!$S286=Lists!$S$4,AVERAGE(SEGUIMIENTO!V286:W286),IF(SEGUIMIENTO!$S286=Lists!$S$5,OFFSET(U286,0,COUNTA(V286:W286)),IF(SEGUIMIENTO!$S286=Lists!$S$6,COUNTIF(V286:W286,"&lt;"&amp;FORMULACIÓN!Y286)/COUNT(SEGUIMIENTO!V286:W286),""))))),"")</f>
        <v/>
      </c>
      <c r="Y286" s="176" t="str">
        <f ca="1">IF($Q286=Lists!$R$3,TEXT(SEGUIMIENTO!X286,"00,00%"),IF(SEGUIMIENTO!X286=0,0,TEXT(SEGUIMIENTO!X286,"##.###")))</f>
        <v/>
      </c>
      <c r="Z286" s="179" t="str">
        <f>IF(FORMULACIÓN!N286="X",VLOOKUP(A286,Lists!$C$100:$D$1099,2,FALSE),"")</f>
        <v/>
      </c>
      <c r="AA286" s="181">
        <f>IF(FORMULACIÓN!N286="X",IF(VALUE(VLOOKUP(A286,Lists!$C$100:$D$1099,2,FALSE))&gt;=SEGUIMIENTO!X286,1,0),2)</f>
        <v>2</v>
      </c>
      <c r="AB286" s="150">
        <f>IFERROR(VALUE(LEFT(#REF!,1)),0)</f>
        <v>0</v>
      </c>
      <c r="AC286" s="149"/>
      <c r="AD286" s="131"/>
      <c r="AE286" s="131"/>
      <c r="AF286" s="129"/>
      <c r="AG286"/>
      <c r="AH286" s="139"/>
      <c r="AI286" s="255" t="str">
        <f t="shared" si="57"/>
        <v/>
      </c>
      <c r="AJ286" s="139" t="str">
        <f t="shared" si="51"/>
        <v/>
      </c>
      <c r="AK286" s="139">
        <f t="shared" ca="1" si="58"/>
        <v>0</v>
      </c>
      <c r="AL286" s="139" t="str">
        <f t="shared" si="52"/>
        <v/>
      </c>
      <c r="AM286" s="139" t="str">
        <f t="shared" si="53"/>
        <v/>
      </c>
      <c r="AN286" s="20" t="str">
        <f t="shared" si="54"/>
        <v/>
      </c>
      <c r="AO286" s="20" t="str">
        <f t="shared" si="55"/>
        <v/>
      </c>
      <c r="AP286" s="20" t="str">
        <f t="shared" si="56"/>
        <v/>
      </c>
      <c r="AQ286" s="88" t="str">
        <f ca="1">IF(S286=Lists!$S$6,"CUMPLIMIENTO",IF($Q286=Lists!$R$3,TEXT(Y286,"00,00%")&amp;" / "&amp;TEXT(FORMULACIÓN!Y286,"00,00%"),IF(Y286=0,0,TEXT(Y286,"##.###")&amp;" / "&amp;TEXT(FORMULACIÓN!Y286,"##.###"))))</f>
        <v xml:space="preserve"> / </v>
      </c>
      <c r="AR286" s="133">
        <f ca="1">VALUE(IFERROR(IF(S286=Lists!$S$6,SEGUIMIENTO!Y286,IF((Y286/FORMULACIÓN!Y286)&lt;&gt;0,Y286/FORMULACIÓN!Y286,0)),0))</f>
        <v>0</v>
      </c>
      <c r="AS286" s="89" t="str">
        <f t="shared" ca="1" si="59"/>
        <v/>
      </c>
      <c r="AT286" s="89">
        <f t="shared" ca="1" si="60"/>
        <v>0</v>
      </c>
      <c r="AU286" s="89">
        <f t="shared" ca="1" si="61"/>
        <v>0</v>
      </c>
      <c r="AV286" s="20" t="str">
        <f t="shared" si="62"/>
        <v xml:space="preserve">LOGROS
LÍMITES
OBSERVACIÓN
ACCIONES DE FORTALECIMIENTO
</v>
      </c>
      <c r="AW286" s="139"/>
      <c r="CG286" s="140"/>
    </row>
    <row r="287" spans="1:85" s="135" customFormat="1" ht="15" hidden="1" customHeight="1">
      <c r="A287" s="20" t="str">
        <f>IF(FORMULACIÓN!A287="","",FORMULACIÓN!A287)</f>
        <v/>
      </c>
      <c r="B287" s="20" t="str">
        <f>IF(FORMULACIÓN!B287="","",FORMULACIÓN!B287)</f>
        <v/>
      </c>
      <c r="C287" s="20" t="str">
        <f>IF(FORMULACIÓN!C287="","",FORMULACIÓN!C287)</f>
        <v/>
      </c>
      <c r="D287" s="20" t="str">
        <f>IF(FORMULACIÓN!D287="","",FORMULACIÓN!D287)</f>
        <v/>
      </c>
      <c r="E287" s="20" t="str">
        <f>IF(FORMULACIÓN!E287="","",FORMULACIÓN!E287)</f>
        <v/>
      </c>
      <c r="F287" s="20" t="str">
        <f>IF(FORMULACIÓN!F287="","",FORMULACIÓN!F287)</f>
        <v/>
      </c>
      <c r="G287" s="20" t="str">
        <f>IF(FORMULACIÓN!G287="","",FORMULACIÓN!G287)</f>
        <v/>
      </c>
      <c r="H287" s="20" t="str">
        <f>IF(FORMULACIÓN!H287="","",FORMULACIÓN!H287)</f>
        <v/>
      </c>
      <c r="I287" s="88" t="str">
        <f>IF(FORMULACIÓN!I287="","",FORMULACIÓN!I287)</f>
        <v/>
      </c>
      <c r="J287" s="20" t="str">
        <f>IF(FORMULACIÓN!J287="","",FORMULACIÓN!J287)</f>
        <v/>
      </c>
      <c r="K287" s="88" t="str">
        <f>IF(FORMULACIÓN!K287="","",FORMULACIÓN!K287)</f>
        <v/>
      </c>
      <c r="L287" s="88" t="str">
        <f>IF(FORMULACIÓN!L287="","",FORMULACIÓN!L287)</f>
        <v/>
      </c>
      <c r="M287" s="210">
        <f>FORMULACIÓN!M287</f>
        <v>0</v>
      </c>
      <c r="N287" s="20" t="str">
        <f>IF(FORMULACIÓN!O287="","",FORMULACIÓN!O287)</f>
        <v/>
      </c>
      <c r="O287" s="20" t="str">
        <f>IF(FORMULACIÓN!P287="","",FORMULACIÓN!P287)</f>
        <v/>
      </c>
      <c r="P287" s="20" t="str">
        <f>IF(FORMULACIÓN!Q287="","",FORMULACIÓN!Q287)</f>
        <v/>
      </c>
      <c r="Q287" s="20" t="str">
        <f>IF(FORMULACIÓN!R287="","",FORMULACIÓN!R287)</f>
        <v/>
      </c>
      <c r="R287" s="20" t="str">
        <f>IF(FORMULACIÓN!S287="","",FORMULACIÓN!S287)</f>
        <v/>
      </c>
      <c r="S287" s="20" t="str">
        <f>IF(FORMULACIÓN!T287="","",FORMULACIÓN!T287)</f>
        <v/>
      </c>
      <c r="T287" s="179" t="str">
        <f ca="1">FORMULACIÓN!Y287</f>
        <v/>
      </c>
      <c r="U287" s="20" t="str">
        <f>IF(FORMULACIÓN!U287="","",FORMULACIÓN!U287)</f>
        <v/>
      </c>
      <c r="V287" s="211"/>
      <c r="W287" s="211"/>
      <c r="X287" s="21" t="str">
        <f ca="1">IFERROR(IF($S287=Lists!$S$2,SUM(SEGUIMIENTO!U287:W287),IF(SEGUIMIENTO!$S287=Lists!$S$3,SUM(SEGUIMIENTO!V287:W287),IF(SEGUIMIENTO!$S287=Lists!$S$4,AVERAGE(SEGUIMIENTO!V287:W287),IF(SEGUIMIENTO!$S287=Lists!$S$5,OFFSET(U287,0,COUNTA(V287:W287)),IF(SEGUIMIENTO!$S287=Lists!$S$6,COUNTIF(V287:W287,"&lt;"&amp;FORMULACIÓN!Y287)/COUNT(SEGUIMIENTO!V287:W287),""))))),"")</f>
        <v/>
      </c>
      <c r="Y287" s="176" t="str">
        <f ca="1">IF($Q287=Lists!$R$3,TEXT(SEGUIMIENTO!X287,"00,00%"),IF(SEGUIMIENTO!X287=0,0,TEXT(SEGUIMIENTO!X287,"##.###")))</f>
        <v/>
      </c>
      <c r="Z287" s="179" t="str">
        <f>IF(FORMULACIÓN!N287="X",VLOOKUP(A287,Lists!$C$100:$D$1099,2,FALSE),"")</f>
        <v/>
      </c>
      <c r="AA287" s="181">
        <f>IF(FORMULACIÓN!N287="X",IF(VALUE(VLOOKUP(A287,Lists!$C$100:$D$1099,2,FALSE))&gt;=SEGUIMIENTO!X287,1,0),2)</f>
        <v>2</v>
      </c>
      <c r="AB287" s="150">
        <f>IFERROR(VALUE(LEFT(#REF!,1)),0)</f>
        <v>0</v>
      </c>
      <c r="AC287" s="149"/>
      <c r="AD287" s="131"/>
      <c r="AE287" s="131"/>
      <c r="AF287" s="129"/>
      <c r="AG287"/>
      <c r="AH287" s="139"/>
      <c r="AI287" s="255" t="str">
        <f t="shared" si="57"/>
        <v/>
      </c>
      <c r="AJ287" s="139" t="str">
        <f t="shared" si="51"/>
        <v/>
      </c>
      <c r="AK287" s="139">
        <f t="shared" ca="1" si="58"/>
        <v>0</v>
      </c>
      <c r="AL287" s="139" t="str">
        <f t="shared" si="52"/>
        <v/>
      </c>
      <c r="AM287" s="139" t="str">
        <f t="shared" si="53"/>
        <v/>
      </c>
      <c r="AN287" s="20" t="str">
        <f t="shared" si="54"/>
        <v/>
      </c>
      <c r="AO287" s="20" t="str">
        <f t="shared" si="55"/>
        <v/>
      </c>
      <c r="AP287" s="20" t="str">
        <f t="shared" si="56"/>
        <v/>
      </c>
      <c r="AQ287" s="88" t="str">
        <f ca="1">IF(S287=Lists!$S$6,"CUMPLIMIENTO",IF($Q287=Lists!$R$3,TEXT(Y287,"00,00%")&amp;" / "&amp;TEXT(FORMULACIÓN!Y287,"00,00%"),IF(Y287=0,0,TEXT(Y287,"##.###")&amp;" / "&amp;TEXT(FORMULACIÓN!Y287,"##.###"))))</f>
        <v xml:space="preserve"> / </v>
      </c>
      <c r="AR287" s="133">
        <f ca="1">VALUE(IFERROR(IF(S287=Lists!$S$6,SEGUIMIENTO!Y287,IF((Y287/FORMULACIÓN!Y287)&lt;&gt;0,Y287/FORMULACIÓN!Y287,0)),0))</f>
        <v>0</v>
      </c>
      <c r="AS287" s="89" t="str">
        <f t="shared" ca="1" si="59"/>
        <v/>
      </c>
      <c r="AT287" s="89">
        <f t="shared" ca="1" si="60"/>
        <v>0</v>
      </c>
      <c r="AU287" s="89">
        <f t="shared" ca="1" si="61"/>
        <v>0</v>
      </c>
      <c r="AV287" s="20" t="str">
        <f t="shared" si="62"/>
        <v xml:space="preserve">LOGROS
LÍMITES
OBSERVACIÓN
ACCIONES DE FORTALECIMIENTO
</v>
      </c>
      <c r="AW287" s="139"/>
      <c r="CG287" s="140"/>
    </row>
    <row r="288" spans="1:85" s="135" customFormat="1" ht="15" hidden="1" customHeight="1">
      <c r="A288" s="20" t="str">
        <f>IF(FORMULACIÓN!A288="","",FORMULACIÓN!A288)</f>
        <v/>
      </c>
      <c r="B288" s="20" t="str">
        <f>IF(FORMULACIÓN!B288="","",FORMULACIÓN!B288)</f>
        <v/>
      </c>
      <c r="C288" s="20" t="str">
        <f>IF(FORMULACIÓN!C288="","",FORMULACIÓN!C288)</f>
        <v/>
      </c>
      <c r="D288" s="20" t="str">
        <f>IF(FORMULACIÓN!D288="","",FORMULACIÓN!D288)</f>
        <v/>
      </c>
      <c r="E288" s="20" t="str">
        <f>IF(FORMULACIÓN!E288="","",FORMULACIÓN!E288)</f>
        <v/>
      </c>
      <c r="F288" s="20" t="str">
        <f>IF(FORMULACIÓN!F288="","",FORMULACIÓN!F288)</f>
        <v/>
      </c>
      <c r="G288" s="20" t="str">
        <f>IF(FORMULACIÓN!G288="","",FORMULACIÓN!G288)</f>
        <v/>
      </c>
      <c r="H288" s="20" t="str">
        <f>IF(FORMULACIÓN!H288="","",FORMULACIÓN!H288)</f>
        <v/>
      </c>
      <c r="I288" s="88" t="str">
        <f>IF(FORMULACIÓN!I288="","",FORMULACIÓN!I288)</f>
        <v/>
      </c>
      <c r="J288" s="20" t="str">
        <f>IF(FORMULACIÓN!J288="","",FORMULACIÓN!J288)</f>
        <v/>
      </c>
      <c r="K288" s="88" t="str">
        <f>IF(FORMULACIÓN!K288="","",FORMULACIÓN!K288)</f>
        <v/>
      </c>
      <c r="L288" s="88" t="str">
        <f>IF(FORMULACIÓN!L288="","",FORMULACIÓN!L288)</f>
        <v/>
      </c>
      <c r="M288" s="210">
        <f>FORMULACIÓN!M288</f>
        <v>0</v>
      </c>
      <c r="N288" s="20" t="str">
        <f>IF(FORMULACIÓN!O288="","",FORMULACIÓN!O288)</f>
        <v/>
      </c>
      <c r="O288" s="20" t="str">
        <f>IF(FORMULACIÓN!P288="","",FORMULACIÓN!P288)</f>
        <v/>
      </c>
      <c r="P288" s="20" t="str">
        <f>IF(FORMULACIÓN!Q288="","",FORMULACIÓN!Q288)</f>
        <v/>
      </c>
      <c r="Q288" s="20" t="str">
        <f>IF(FORMULACIÓN!R288="","",FORMULACIÓN!R288)</f>
        <v/>
      </c>
      <c r="R288" s="20" t="str">
        <f>IF(FORMULACIÓN!S288="","",FORMULACIÓN!S288)</f>
        <v/>
      </c>
      <c r="S288" s="20" t="str">
        <f>IF(FORMULACIÓN!T288="","",FORMULACIÓN!T288)</f>
        <v/>
      </c>
      <c r="T288" s="179" t="str">
        <f ca="1">FORMULACIÓN!Y288</f>
        <v/>
      </c>
      <c r="U288" s="20" t="str">
        <f>IF(FORMULACIÓN!U288="","",FORMULACIÓN!U288)</f>
        <v/>
      </c>
      <c r="V288" s="211"/>
      <c r="W288" s="211"/>
      <c r="X288" s="21" t="str">
        <f ca="1">IFERROR(IF($S288=Lists!$S$2,SUM(SEGUIMIENTO!U288:W288),IF(SEGUIMIENTO!$S288=Lists!$S$3,SUM(SEGUIMIENTO!V288:W288),IF(SEGUIMIENTO!$S288=Lists!$S$4,AVERAGE(SEGUIMIENTO!V288:W288),IF(SEGUIMIENTO!$S288=Lists!$S$5,OFFSET(U288,0,COUNTA(V288:W288)),IF(SEGUIMIENTO!$S288=Lists!$S$6,COUNTIF(V288:W288,"&lt;"&amp;FORMULACIÓN!Y288)/COUNT(SEGUIMIENTO!V288:W288),""))))),"")</f>
        <v/>
      </c>
      <c r="Y288" s="176" t="str">
        <f ca="1">IF($Q288=Lists!$R$3,TEXT(SEGUIMIENTO!X288,"00,00%"),IF(SEGUIMIENTO!X288=0,0,TEXT(SEGUIMIENTO!X288,"##.###")))</f>
        <v/>
      </c>
      <c r="Z288" s="179" t="str">
        <f>IF(FORMULACIÓN!N288="X",VLOOKUP(A288,Lists!$C$100:$D$1099,2,FALSE),"")</f>
        <v/>
      </c>
      <c r="AA288" s="181">
        <f>IF(FORMULACIÓN!N288="X",IF(VALUE(VLOOKUP(A288,Lists!$C$100:$D$1099,2,FALSE))&gt;=SEGUIMIENTO!X288,1,0),2)</f>
        <v>2</v>
      </c>
      <c r="AB288" s="150">
        <f>IFERROR(VALUE(LEFT(#REF!,1)),0)</f>
        <v>0</v>
      </c>
      <c r="AC288" s="149"/>
      <c r="AD288" s="131"/>
      <c r="AE288" s="131"/>
      <c r="AF288" s="129"/>
      <c r="AG288"/>
      <c r="AH288" s="139"/>
      <c r="AI288" s="255" t="str">
        <f t="shared" si="57"/>
        <v/>
      </c>
      <c r="AJ288" s="139" t="str">
        <f t="shared" si="51"/>
        <v/>
      </c>
      <c r="AK288" s="139">
        <f t="shared" ca="1" si="58"/>
        <v>0</v>
      </c>
      <c r="AL288" s="139" t="str">
        <f t="shared" si="52"/>
        <v/>
      </c>
      <c r="AM288" s="139" t="str">
        <f t="shared" si="53"/>
        <v/>
      </c>
      <c r="AN288" s="20" t="str">
        <f t="shared" si="54"/>
        <v/>
      </c>
      <c r="AO288" s="20" t="str">
        <f t="shared" si="55"/>
        <v/>
      </c>
      <c r="AP288" s="20" t="str">
        <f t="shared" si="56"/>
        <v/>
      </c>
      <c r="AQ288" s="88" t="str">
        <f ca="1">IF(S288=Lists!$S$6,"CUMPLIMIENTO",IF($Q288=Lists!$R$3,TEXT(Y288,"00,00%")&amp;" / "&amp;TEXT(FORMULACIÓN!Y288,"00,00%"),IF(Y288=0,0,TEXT(Y288,"##.###")&amp;" / "&amp;TEXT(FORMULACIÓN!Y288,"##.###"))))</f>
        <v xml:space="preserve"> / </v>
      </c>
      <c r="AR288" s="133">
        <f ca="1">VALUE(IFERROR(IF(S288=Lists!$S$6,SEGUIMIENTO!Y288,IF((Y288/FORMULACIÓN!Y288)&lt;&gt;0,Y288/FORMULACIÓN!Y288,0)),0))</f>
        <v>0</v>
      </c>
      <c r="AS288" s="89" t="str">
        <f t="shared" ca="1" si="59"/>
        <v/>
      </c>
      <c r="AT288" s="89">
        <f t="shared" ca="1" si="60"/>
        <v>0</v>
      </c>
      <c r="AU288" s="89">
        <f t="shared" ca="1" si="61"/>
        <v>0</v>
      </c>
      <c r="AV288" s="20" t="str">
        <f t="shared" si="62"/>
        <v xml:space="preserve">LOGROS
LÍMITES
OBSERVACIÓN
ACCIONES DE FORTALECIMIENTO
</v>
      </c>
      <c r="AW288" s="139"/>
      <c r="CG288" s="140"/>
    </row>
    <row r="289" spans="1:85" s="135" customFormat="1" ht="15" hidden="1" customHeight="1">
      <c r="A289" s="20" t="str">
        <f>IF(FORMULACIÓN!A289="","",FORMULACIÓN!A289)</f>
        <v/>
      </c>
      <c r="B289" s="20" t="str">
        <f>IF(FORMULACIÓN!B289="","",FORMULACIÓN!B289)</f>
        <v/>
      </c>
      <c r="C289" s="20" t="str">
        <f>IF(FORMULACIÓN!C289="","",FORMULACIÓN!C289)</f>
        <v/>
      </c>
      <c r="D289" s="20" t="str">
        <f>IF(FORMULACIÓN!D289="","",FORMULACIÓN!D289)</f>
        <v/>
      </c>
      <c r="E289" s="20" t="str">
        <f>IF(FORMULACIÓN!E289="","",FORMULACIÓN!E289)</f>
        <v/>
      </c>
      <c r="F289" s="20" t="str">
        <f>IF(FORMULACIÓN!F289="","",FORMULACIÓN!F289)</f>
        <v/>
      </c>
      <c r="G289" s="20" t="str">
        <f>IF(FORMULACIÓN!G289="","",FORMULACIÓN!G289)</f>
        <v/>
      </c>
      <c r="H289" s="20" t="str">
        <f>IF(FORMULACIÓN!H289="","",FORMULACIÓN!H289)</f>
        <v/>
      </c>
      <c r="I289" s="88" t="str">
        <f>IF(FORMULACIÓN!I289="","",FORMULACIÓN!I289)</f>
        <v/>
      </c>
      <c r="J289" s="20" t="str">
        <f>IF(FORMULACIÓN!J289="","",FORMULACIÓN!J289)</f>
        <v/>
      </c>
      <c r="K289" s="88" t="str">
        <f>IF(FORMULACIÓN!K289="","",FORMULACIÓN!K289)</f>
        <v/>
      </c>
      <c r="L289" s="88" t="str">
        <f>IF(FORMULACIÓN!L289="","",FORMULACIÓN!L289)</f>
        <v/>
      </c>
      <c r="M289" s="210">
        <f>FORMULACIÓN!M289</f>
        <v>0</v>
      </c>
      <c r="N289" s="20" t="str">
        <f>IF(FORMULACIÓN!O289="","",FORMULACIÓN!O289)</f>
        <v/>
      </c>
      <c r="O289" s="20" t="str">
        <f>IF(FORMULACIÓN!P289="","",FORMULACIÓN!P289)</f>
        <v/>
      </c>
      <c r="P289" s="20" t="str">
        <f>IF(FORMULACIÓN!Q289="","",FORMULACIÓN!Q289)</f>
        <v/>
      </c>
      <c r="Q289" s="20" t="str">
        <f>IF(FORMULACIÓN!R289="","",FORMULACIÓN!R289)</f>
        <v/>
      </c>
      <c r="R289" s="20" t="str">
        <f>IF(FORMULACIÓN!S289="","",FORMULACIÓN!S289)</f>
        <v/>
      </c>
      <c r="S289" s="20" t="str">
        <f>IF(FORMULACIÓN!T289="","",FORMULACIÓN!T289)</f>
        <v/>
      </c>
      <c r="T289" s="179" t="str">
        <f ca="1">FORMULACIÓN!Y289</f>
        <v/>
      </c>
      <c r="U289" s="20" t="str">
        <f>IF(FORMULACIÓN!U289="","",FORMULACIÓN!U289)</f>
        <v/>
      </c>
      <c r="V289" s="211"/>
      <c r="W289" s="211"/>
      <c r="X289" s="21" t="str">
        <f ca="1">IFERROR(IF($S289=Lists!$S$2,SUM(SEGUIMIENTO!U289:W289),IF(SEGUIMIENTO!$S289=Lists!$S$3,SUM(SEGUIMIENTO!V289:W289),IF(SEGUIMIENTO!$S289=Lists!$S$4,AVERAGE(SEGUIMIENTO!V289:W289),IF(SEGUIMIENTO!$S289=Lists!$S$5,OFFSET(U289,0,COUNTA(V289:W289)),IF(SEGUIMIENTO!$S289=Lists!$S$6,COUNTIF(V289:W289,"&lt;"&amp;FORMULACIÓN!Y289)/COUNT(SEGUIMIENTO!V289:W289),""))))),"")</f>
        <v/>
      </c>
      <c r="Y289" s="176" t="str">
        <f ca="1">IF($Q289=Lists!$R$3,TEXT(SEGUIMIENTO!X289,"00,00%"),IF(SEGUIMIENTO!X289=0,0,TEXT(SEGUIMIENTO!X289,"##.###")))</f>
        <v/>
      </c>
      <c r="Z289" s="179" t="str">
        <f>IF(FORMULACIÓN!N289="X",VLOOKUP(A289,Lists!$C$100:$D$1099,2,FALSE),"")</f>
        <v/>
      </c>
      <c r="AA289" s="181">
        <f>IF(FORMULACIÓN!N289="X",IF(VALUE(VLOOKUP(A289,Lists!$C$100:$D$1099,2,FALSE))&gt;=SEGUIMIENTO!X289,1,0),2)</f>
        <v>2</v>
      </c>
      <c r="AB289" s="150">
        <f>IFERROR(VALUE(LEFT(#REF!,1)),0)</f>
        <v>0</v>
      </c>
      <c r="AC289" s="149"/>
      <c r="AD289" s="131"/>
      <c r="AE289" s="131"/>
      <c r="AF289" s="129"/>
      <c r="AG289"/>
      <c r="AH289" s="139"/>
      <c r="AI289" s="255" t="str">
        <f t="shared" si="57"/>
        <v/>
      </c>
      <c r="AJ289" s="139" t="str">
        <f t="shared" si="51"/>
        <v/>
      </c>
      <c r="AK289" s="139">
        <f t="shared" ca="1" si="58"/>
        <v>0</v>
      </c>
      <c r="AL289" s="139" t="str">
        <f t="shared" si="52"/>
        <v/>
      </c>
      <c r="AM289" s="139" t="str">
        <f t="shared" si="53"/>
        <v/>
      </c>
      <c r="AN289" s="20" t="str">
        <f t="shared" si="54"/>
        <v/>
      </c>
      <c r="AO289" s="20" t="str">
        <f t="shared" si="55"/>
        <v/>
      </c>
      <c r="AP289" s="20" t="str">
        <f t="shared" si="56"/>
        <v/>
      </c>
      <c r="AQ289" s="88" t="str">
        <f ca="1">IF(S289=Lists!$S$6,"CUMPLIMIENTO",IF($Q289=Lists!$R$3,TEXT(Y289,"00,00%")&amp;" / "&amp;TEXT(FORMULACIÓN!Y289,"00,00%"),IF(Y289=0,0,TEXT(Y289,"##.###")&amp;" / "&amp;TEXT(FORMULACIÓN!Y289,"##.###"))))</f>
        <v xml:space="preserve"> / </v>
      </c>
      <c r="AR289" s="133">
        <f ca="1">VALUE(IFERROR(IF(S289=Lists!$S$6,SEGUIMIENTO!Y289,IF((Y289/FORMULACIÓN!Y289)&lt;&gt;0,Y289/FORMULACIÓN!Y289,0)),0))</f>
        <v>0</v>
      </c>
      <c r="AS289" s="89" t="str">
        <f t="shared" ca="1" si="59"/>
        <v/>
      </c>
      <c r="AT289" s="89">
        <f t="shared" ca="1" si="60"/>
        <v>0</v>
      </c>
      <c r="AU289" s="89">
        <f t="shared" ca="1" si="61"/>
        <v>0</v>
      </c>
      <c r="AV289" s="20" t="str">
        <f t="shared" si="62"/>
        <v xml:space="preserve">LOGROS
LÍMITES
OBSERVACIÓN
ACCIONES DE FORTALECIMIENTO
</v>
      </c>
      <c r="AW289" s="139"/>
      <c r="CG289" s="140"/>
    </row>
    <row r="290" spans="1:85" s="135" customFormat="1" ht="15" hidden="1" customHeight="1">
      <c r="A290" s="20" t="str">
        <f>IF(FORMULACIÓN!A290="","",FORMULACIÓN!A290)</f>
        <v/>
      </c>
      <c r="B290" s="20" t="str">
        <f>IF(FORMULACIÓN!B290="","",FORMULACIÓN!B290)</f>
        <v/>
      </c>
      <c r="C290" s="20" t="str">
        <f>IF(FORMULACIÓN!C290="","",FORMULACIÓN!C290)</f>
        <v/>
      </c>
      <c r="D290" s="20" t="str">
        <f>IF(FORMULACIÓN!D290="","",FORMULACIÓN!D290)</f>
        <v/>
      </c>
      <c r="E290" s="20" t="str">
        <f>IF(FORMULACIÓN!E290="","",FORMULACIÓN!E290)</f>
        <v/>
      </c>
      <c r="F290" s="20" t="str">
        <f>IF(FORMULACIÓN!F290="","",FORMULACIÓN!F290)</f>
        <v/>
      </c>
      <c r="G290" s="20" t="str">
        <f>IF(FORMULACIÓN!G290="","",FORMULACIÓN!G290)</f>
        <v/>
      </c>
      <c r="H290" s="20" t="str">
        <f>IF(FORMULACIÓN!H290="","",FORMULACIÓN!H290)</f>
        <v/>
      </c>
      <c r="I290" s="88" t="str">
        <f>IF(FORMULACIÓN!I290="","",FORMULACIÓN!I290)</f>
        <v/>
      </c>
      <c r="J290" s="20" t="str">
        <f>IF(FORMULACIÓN!J290="","",FORMULACIÓN!J290)</f>
        <v/>
      </c>
      <c r="K290" s="88" t="str">
        <f>IF(FORMULACIÓN!K290="","",FORMULACIÓN!K290)</f>
        <v/>
      </c>
      <c r="L290" s="88" t="str">
        <f>IF(FORMULACIÓN!L290="","",FORMULACIÓN!L290)</f>
        <v/>
      </c>
      <c r="M290" s="210">
        <f>FORMULACIÓN!M290</f>
        <v>0</v>
      </c>
      <c r="N290" s="20" t="str">
        <f>IF(FORMULACIÓN!O290="","",FORMULACIÓN!O290)</f>
        <v/>
      </c>
      <c r="O290" s="20" t="str">
        <f>IF(FORMULACIÓN!P290="","",FORMULACIÓN!P290)</f>
        <v/>
      </c>
      <c r="P290" s="20" t="str">
        <f>IF(FORMULACIÓN!Q290="","",FORMULACIÓN!Q290)</f>
        <v/>
      </c>
      <c r="Q290" s="20" t="str">
        <f>IF(FORMULACIÓN!R290="","",FORMULACIÓN!R290)</f>
        <v/>
      </c>
      <c r="R290" s="20" t="str">
        <f>IF(FORMULACIÓN!S290="","",FORMULACIÓN!S290)</f>
        <v/>
      </c>
      <c r="S290" s="20" t="str">
        <f>IF(FORMULACIÓN!T290="","",FORMULACIÓN!T290)</f>
        <v/>
      </c>
      <c r="T290" s="179" t="str">
        <f ca="1">FORMULACIÓN!Y290</f>
        <v/>
      </c>
      <c r="U290" s="20" t="str">
        <f>IF(FORMULACIÓN!U290="","",FORMULACIÓN!U290)</f>
        <v/>
      </c>
      <c r="V290" s="211"/>
      <c r="W290" s="211"/>
      <c r="X290" s="21" t="str">
        <f ca="1">IFERROR(IF($S290=Lists!$S$2,SUM(SEGUIMIENTO!U290:W290),IF(SEGUIMIENTO!$S290=Lists!$S$3,SUM(SEGUIMIENTO!V290:W290),IF(SEGUIMIENTO!$S290=Lists!$S$4,AVERAGE(SEGUIMIENTO!V290:W290),IF(SEGUIMIENTO!$S290=Lists!$S$5,OFFSET(U290,0,COUNTA(V290:W290)),IF(SEGUIMIENTO!$S290=Lists!$S$6,COUNTIF(V290:W290,"&lt;"&amp;FORMULACIÓN!Y290)/COUNT(SEGUIMIENTO!V290:W290),""))))),"")</f>
        <v/>
      </c>
      <c r="Y290" s="176" t="str">
        <f ca="1">IF($Q290=Lists!$R$3,TEXT(SEGUIMIENTO!X290,"00,00%"),IF(SEGUIMIENTO!X290=0,0,TEXT(SEGUIMIENTO!X290,"##.###")))</f>
        <v/>
      </c>
      <c r="Z290" s="179" t="str">
        <f>IF(FORMULACIÓN!N290="X",VLOOKUP(A290,Lists!$C$100:$D$1099,2,FALSE),"")</f>
        <v/>
      </c>
      <c r="AA290" s="181">
        <f>IF(FORMULACIÓN!N290="X",IF(VALUE(VLOOKUP(A290,Lists!$C$100:$D$1099,2,FALSE))&gt;=SEGUIMIENTO!X290,1,0),2)</f>
        <v>2</v>
      </c>
      <c r="AB290" s="150">
        <f>IFERROR(VALUE(LEFT(#REF!,1)),0)</f>
        <v>0</v>
      </c>
      <c r="AC290" s="149"/>
      <c r="AD290" s="131"/>
      <c r="AE290" s="131"/>
      <c r="AF290" s="129"/>
      <c r="AG290"/>
      <c r="AH290" s="139"/>
      <c r="AI290" s="255" t="str">
        <f t="shared" si="57"/>
        <v/>
      </c>
      <c r="AJ290" s="139" t="str">
        <f t="shared" si="51"/>
        <v/>
      </c>
      <c r="AK290" s="139">
        <f t="shared" ca="1" si="58"/>
        <v>0</v>
      </c>
      <c r="AL290" s="139" t="str">
        <f t="shared" si="52"/>
        <v/>
      </c>
      <c r="AM290" s="139" t="str">
        <f t="shared" si="53"/>
        <v/>
      </c>
      <c r="AN290" s="20" t="str">
        <f t="shared" si="54"/>
        <v/>
      </c>
      <c r="AO290" s="20" t="str">
        <f t="shared" si="55"/>
        <v/>
      </c>
      <c r="AP290" s="20" t="str">
        <f t="shared" si="56"/>
        <v/>
      </c>
      <c r="AQ290" s="88" t="str">
        <f ca="1">IF(S290=Lists!$S$6,"CUMPLIMIENTO",IF($Q290=Lists!$R$3,TEXT(Y290,"00,00%")&amp;" / "&amp;TEXT(FORMULACIÓN!Y290,"00,00%"),IF(Y290=0,0,TEXT(Y290,"##.###")&amp;" / "&amp;TEXT(FORMULACIÓN!Y290,"##.###"))))</f>
        <v xml:space="preserve"> / </v>
      </c>
      <c r="AR290" s="133">
        <f ca="1">VALUE(IFERROR(IF(S290=Lists!$S$6,SEGUIMIENTO!Y290,IF((Y290/FORMULACIÓN!Y290)&lt;&gt;0,Y290/FORMULACIÓN!Y290,0)),0))</f>
        <v>0</v>
      </c>
      <c r="AS290" s="89" t="str">
        <f t="shared" ca="1" si="59"/>
        <v/>
      </c>
      <c r="AT290" s="89">
        <f t="shared" ca="1" si="60"/>
        <v>0</v>
      </c>
      <c r="AU290" s="89">
        <f t="shared" ca="1" si="61"/>
        <v>0</v>
      </c>
      <c r="AV290" s="20" t="str">
        <f t="shared" si="62"/>
        <v xml:space="preserve">LOGROS
LÍMITES
OBSERVACIÓN
ACCIONES DE FORTALECIMIENTO
</v>
      </c>
      <c r="AW290" s="139"/>
      <c r="CG290" s="140"/>
    </row>
    <row r="291" spans="1:85" s="135" customFormat="1" ht="15" hidden="1" customHeight="1">
      <c r="A291" s="20" t="str">
        <f>IF(FORMULACIÓN!A291="","",FORMULACIÓN!A291)</f>
        <v/>
      </c>
      <c r="B291" s="20" t="str">
        <f>IF(FORMULACIÓN!B291="","",FORMULACIÓN!B291)</f>
        <v/>
      </c>
      <c r="C291" s="20" t="str">
        <f>IF(FORMULACIÓN!C291="","",FORMULACIÓN!C291)</f>
        <v/>
      </c>
      <c r="D291" s="20" t="str">
        <f>IF(FORMULACIÓN!D291="","",FORMULACIÓN!D291)</f>
        <v/>
      </c>
      <c r="E291" s="20" t="str">
        <f>IF(FORMULACIÓN!E291="","",FORMULACIÓN!E291)</f>
        <v/>
      </c>
      <c r="F291" s="20" t="str">
        <f>IF(FORMULACIÓN!F291="","",FORMULACIÓN!F291)</f>
        <v/>
      </c>
      <c r="G291" s="20" t="str">
        <f>IF(FORMULACIÓN!G291="","",FORMULACIÓN!G291)</f>
        <v/>
      </c>
      <c r="H291" s="20" t="str">
        <f>IF(FORMULACIÓN!H291="","",FORMULACIÓN!H291)</f>
        <v/>
      </c>
      <c r="I291" s="88" t="str">
        <f>IF(FORMULACIÓN!I291="","",FORMULACIÓN!I291)</f>
        <v/>
      </c>
      <c r="J291" s="20" t="str">
        <f>IF(FORMULACIÓN!J291="","",FORMULACIÓN!J291)</f>
        <v/>
      </c>
      <c r="K291" s="88" t="str">
        <f>IF(FORMULACIÓN!K291="","",FORMULACIÓN!K291)</f>
        <v/>
      </c>
      <c r="L291" s="88" t="str">
        <f>IF(FORMULACIÓN!L291="","",FORMULACIÓN!L291)</f>
        <v/>
      </c>
      <c r="M291" s="210">
        <f>FORMULACIÓN!M291</f>
        <v>0</v>
      </c>
      <c r="N291" s="20" t="str">
        <f>IF(FORMULACIÓN!O291="","",FORMULACIÓN!O291)</f>
        <v/>
      </c>
      <c r="O291" s="20" t="str">
        <f>IF(FORMULACIÓN!P291="","",FORMULACIÓN!P291)</f>
        <v/>
      </c>
      <c r="P291" s="20" t="str">
        <f>IF(FORMULACIÓN!Q291="","",FORMULACIÓN!Q291)</f>
        <v/>
      </c>
      <c r="Q291" s="20" t="str">
        <f>IF(FORMULACIÓN!R291="","",FORMULACIÓN!R291)</f>
        <v/>
      </c>
      <c r="R291" s="20" t="str">
        <f>IF(FORMULACIÓN!S291="","",FORMULACIÓN!S291)</f>
        <v/>
      </c>
      <c r="S291" s="20" t="str">
        <f>IF(FORMULACIÓN!T291="","",FORMULACIÓN!T291)</f>
        <v/>
      </c>
      <c r="T291" s="179" t="str">
        <f ca="1">FORMULACIÓN!Y291</f>
        <v/>
      </c>
      <c r="U291" s="20" t="str">
        <f>IF(FORMULACIÓN!U291="","",FORMULACIÓN!U291)</f>
        <v/>
      </c>
      <c r="V291" s="211"/>
      <c r="W291" s="211"/>
      <c r="X291" s="21" t="str">
        <f ca="1">IFERROR(IF($S291=Lists!$S$2,SUM(SEGUIMIENTO!U291:W291),IF(SEGUIMIENTO!$S291=Lists!$S$3,SUM(SEGUIMIENTO!V291:W291),IF(SEGUIMIENTO!$S291=Lists!$S$4,AVERAGE(SEGUIMIENTO!V291:W291),IF(SEGUIMIENTO!$S291=Lists!$S$5,OFFSET(U291,0,COUNTA(V291:W291)),IF(SEGUIMIENTO!$S291=Lists!$S$6,COUNTIF(V291:W291,"&lt;"&amp;FORMULACIÓN!Y291)/COUNT(SEGUIMIENTO!V291:W291),""))))),"")</f>
        <v/>
      </c>
      <c r="Y291" s="176" t="str">
        <f ca="1">IF($Q291=Lists!$R$3,TEXT(SEGUIMIENTO!X291,"00,00%"),IF(SEGUIMIENTO!X291=0,0,TEXT(SEGUIMIENTO!X291,"##.###")))</f>
        <v/>
      </c>
      <c r="Z291" s="179" t="str">
        <f>IF(FORMULACIÓN!N291="X",VLOOKUP(A291,Lists!$C$100:$D$1099,2,FALSE),"")</f>
        <v/>
      </c>
      <c r="AA291" s="181">
        <f>IF(FORMULACIÓN!N291="X",IF(VALUE(VLOOKUP(A291,Lists!$C$100:$D$1099,2,FALSE))&gt;=SEGUIMIENTO!X291,1,0),2)</f>
        <v>2</v>
      </c>
      <c r="AB291" s="150">
        <f>IFERROR(VALUE(LEFT(#REF!,1)),0)</f>
        <v>0</v>
      </c>
      <c r="AC291" s="149"/>
      <c r="AD291" s="131"/>
      <c r="AE291" s="131"/>
      <c r="AF291" s="129"/>
      <c r="AG291"/>
      <c r="AH291" s="139"/>
      <c r="AI291" s="255" t="str">
        <f t="shared" si="57"/>
        <v/>
      </c>
      <c r="AJ291" s="139" t="str">
        <f t="shared" si="51"/>
        <v/>
      </c>
      <c r="AK291" s="139">
        <f t="shared" ca="1" si="58"/>
        <v>0</v>
      </c>
      <c r="AL291" s="139" t="str">
        <f t="shared" si="52"/>
        <v/>
      </c>
      <c r="AM291" s="139" t="str">
        <f t="shared" si="53"/>
        <v/>
      </c>
      <c r="AN291" s="20" t="str">
        <f t="shared" si="54"/>
        <v/>
      </c>
      <c r="AO291" s="20" t="str">
        <f t="shared" si="55"/>
        <v/>
      </c>
      <c r="AP291" s="20" t="str">
        <f t="shared" si="56"/>
        <v/>
      </c>
      <c r="AQ291" s="88" t="str">
        <f ca="1">IF(S291=Lists!$S$6,"CUMPLIMIENTO",IF($Q291=Lists!$R$3,TEXT(Y291,"00,00%")&amp;" / "&amp;TEXT(FORMULACIÓN!Y291,"00,00%"),IF(Y291=0,0,TEXT(Y291,"##.###")&amp;" / "&amp;TEXT(FORMULACIÓN!Y291,"##.###"))))</f>
        <v xml:space="preserve"> / </v>
      </c>
      <c r="AR291" s="133">
        <f ca="1">VALUE(IFERROR(IF(S291=Lists!$S$6,SEGUIMIENTO!Y291,IF((Y291/FORMULACIÓN!Y291)&lt;&gt;0,Y291/FORMULACIÓN!Y291,0)),0))</f>
        <v>0</v>
      </c>
      <c r="AS291" s="89" t="str">
        <f t="shared" ca="1" si="59"/>
        <v/>
      </c>
      <c r="AT291" s="89">
        <f t="shared" ca="1" si="60"/>
        <v>0</v>
      </c>
      <c r="AU291" s="89">
        <f t="shared" ca="1" si="61"/>
        <v>0</v>
      </c>
      <c r="AV291" s="20" t="str">
        <f t="shared" si="62"/>
        <v xml:space="preserve">LOGROS
LÍMITES
OBSERVACIÓN
ACCIONES DE FORTALECIMIENTO
</v>
      </c>
      <c r="AW291" s="139"/>
      <c r="CG291" s="140"/>
    </row>
    <row r="292" spans="1:85" s="135" customFormat="1" ht="15" hidden="1" customHeight="1">
      <c r="A292" s="20" t="str">
        <f>IF(FORMULACIÓN!A292="","",FORMULACIÓN!A292)</f>
        <v/>
      </c>
      <c r="B292" s="20" t="str">
        <f>IF(FORMULACIÓN!B292="","",FORMULACIÓN!B292)</f>
        <v/>
      </c>
      <c r="C292" s="20" t="str">
        <f>IF(FORMULACIÓN!C292="","",FORMULACIÓN!C292)</f>
        <v/>
      </c>
      <c r="D292" s="20" t="str">
        <f>IF(FORMULACIÓN!D292="","",FORMULACIÓN!D292)</f>
        <v/>
      </c>
      <c r="E292" s="20" t="str">
        <f>IF(FORMULACIÓN!E292="","",FORMULACIÓN!E292)</f>
        <v/>
      </c>
      <c r="F292" s="20" t="str">
        <f>IF(FORMULACIÓN!F292="","",FORMULACIÓN!F292)</f>
        <v/>
      </c>
      <c r="G292" s="20" t="str">
        <f>IF(FORMULACIÓN!G292="","",FORMULACIÓN!G292)</f>
        <v/>
      </c>
      <c r="H292" s="20" t="str">
        <f>IF(FORMULACIÓN!H292="","",FORMULACIÓN!H292)</f>
        <v/>
      </c>
      <c r="I292" s="88" t="str">
        <f>IF(FORMULACIÓN!I292="","",FORMULACIÓN!I292)</f>
        <v/>
      </c>
      <c r="J292" s="20" t="str">
        <f>IF(FORMULACIÓN!J292="","",FORMULACIÓN!J292)</f>
        <v/>
      </c>
      <c r="K292" s="88" t="str">
        <f>IF(FORMULACIÓN!K292="","",FORMULACIÓN!K292)</f>
        <v/>
      </c>
      <c r="L292" s="88" t="str">
        <f>IF(FORMULACIÓN!L292="","",FORMULACIÓN!L292)</f>
        <v/>
      </c>
      <c r="M292" s="210">
        <f>FORMULACIÓN!M292</f>
        <v>0</v>
      </c>
      <c r="N292" s="20" t="str">
        <f>IF(FORMULACIÓN!O292="","",FORMULACIÓN!O292)</f>
        <v/>
      </c>
      <c r="O292" s="20" t="str">
        <f>IF(FORMULACIÓN!P292="","",FORMULACIÓN!P292)</f>
        <v/>
      </c>
      <c r="P292" s="20" t="str">
        <f>IF(FORMULACIÓN!Q292="","",FORMULACIÓN!Q292)</f>
        <v/>
      </c>
      <c r="Q292" s="20" t="str">
        <f>IF(FORMULACIÓN!R292="","",FORMULACIÓN!R292)</f>
        <v/>
      </c>
      <c r="R292" s="20" t="str">
        <f>IF(FORMULACIÓN!S292="","",FORMULACIÓN!S292)</f>
        <v/>
      </c>
      <c r="S292" s="20" t="str">
        <f>IF(FORMULACIÓN!T292="","",FORMULACIÓN!T292)</f>
        <v/>
      </c>
      <c r="T292" s="179" t="str">
        <f ca="1">FORMULACIÓN!Y292</f>
        <v/>
      </c>
      <c r="U292" s="20" t="str">
        <f>IF(FORMULACIÓN!U292="","",FORMULACIÓN!U292)</f>
        <v/>
      </c>
      <c r="V292" s="211"/>
      <c r="W292" s="211"/>
      <c r="X292" s="21" t="str">
        <f ca="1">IFERROR(IF($S292=Lists!$S$2,SUM(SEGUIMIENTO!U292:W292),IF(SEGUIMIENTO!$S292=Lists!$S$3,SUM(SEGUIMIENTO!V292:W292),IF(SEGUIMIENTO!$S292=Lists!$S$4,AVERAGE(SEGUIMIENTO!V292:W292),IF(SEGUIMIENTO!$S292=Lists!$S$5,OFFSET(U292,0,COUNTA(V292:W292)),IF(SEGUIMIENTO!$S292=Lists!$S$6,COUNTIF(V292:W292,"&lt;"&amp;FORMULACIÓN!Y292)/COUNT(SEGUIMIENTO!V292:W292),""))))),"")</f>
        <v/>
      </c>
      <c r="Y292" s="176" t="str">
        <f ca="1">IF($Q292=Lists!$R$3,TEXT(SEGUIMIENTO!X292,"00,00%"),IF(SEGUIMIENTO!X292=0,0,TEXT(SEGUIMIENTO!X292,"##.###")))</f>
        <v/>
      </c>
      <c r="Z292" s="179" t="str">
        <f>IF(FORMULACIÓN!N292="X",VLOOKUP(A292,Lists!$C$100:$D$1099,2,FALSE),"")</f>
        <v/>
      </c>
      <c r="AA292" s="181">
        <f>IF(FORMULACIÓN!N292="X",IF(VALUE(VLOOKUP(A292,Lists!$C$100:$D$1099,2,FALSE))&gt;=SEGUIMIENTO!X292,1,0),2)</f>
        <v>2</v>
      </c>
      <c r="AB292" s="150">
        <f>IFERROR(VALUE(LEFT(#REF!,1)),0)</f>
        <v>0</v>
      </c>
      <c r="AC292" s="149"/>
      <c r="AD292" s="131"/>
      <c r="AE292" s="131"/>
      <c r="AF292" s="129"/>
      <c r="AG292"/>
      <c r="AH292" s="139"/>
      <c r="AI292" s="255" t="str">
        <f t="shared" si="57"/>
        <v/>
      </c>
      <c r="AJ292" s="139" t="str">
        <f t="shared" si="51"/>
        <v/>
      </c>
      <c r="AK292" s="139">
        <f t="shared" ca="1" si="58"/>
        <v>0</v>
      </c>
      <c r="AL292" s="139" t="str">
        <f t="shared" si="52"/>
        <v/>
      </c>
      <c r="AM292" s="139" t="str">
        <f t="shared" si="53"/>
        <v/>
      </c>
      <c r="AN292" s="20" t="str">
        <f t="shared" si="54"/>
        <v/>
      </c>
      <c r="AO292" s="20" t="str">
        <f t="shared" si="55"/>
        <v/>
      </c>
      <c r="AP292" s="20" t="str">
        <f t="shared" si="56"/>
        <v/>
      </c>
      <c r="AQ292" s="88" t="str">
        <f ca="1">IF(S292=Lists!$S$6,"CUMPLIMIENTO",IF($Q292=Lists!$R$3,TEXT(Y292,"00,00%")&amp;" / "&amp;TEXT(FORMULACIÓN!Y292,"00,00%"),IF(Y292=0,0,TEXT(Y292,"##.###")&amp;" / "&amp;TEXT(FORMULACIÓN!Y292,"##.###"))))</f>
        <v xml:space="preserve"> / </v>
      </c>
      <c r="AR292" s="133">
        <f ca="1">VALUE(IFERROR(IF(S292=Lists!$S$6,SEGUIMIENTO!Y292,IF((Y292/FORMULACIÓN!Y292)&lt;&gt;0,Y292/FORMULACIÓN!Y292,0)),0))</f>
        <v>0</v>
      </c>
      <c r="AS292" s="89" t="str">
        <f t="shared" ca="1" si="59"/>
        <v/>
      </c>
      <c r="AT292" s="89">
        <f t="shared" ca="1" si="60"/>
        <v>0</v>
      </c>
      <c r="AU292" s="89">
        <f t="shared" ca="1" si="61"/>
        <v>0</v>
      </c>
      <c r="AV292" s="20" t="str">
        <f t="shared" si="62"/>
        <v xml:space="preserve">LOGROS
LÍMITES
OBSERVACIÓN
ACCIONES DE FORTALECIMIENTO
</v>
      </c>
      <c r="AW292" s="139"/>
      <c r="CG292" s="140"/>
    </row>
    <row r="293" spans="1:85" s="135" customFormat="1" ht="15" hidden="1" customHeight="1">
      <c r="A293" s="20" t="str">
        <f>IF(FORMULACIÓN!A293="","",FORMULACIÓN!A293)</f>
        <v/>
      </c>
      <c r="B293" s="20" t="str">
        <f>IF(FORMULACIÓN!B293="","",FORMULACIÓN!B293)</f>
        <v/>
      </c>
      <c r="C293" s="20" t="str">
        <f>IF(FORMULACIÓN!C293="","",FORMULACIÓN!C293)</f>
        <v/>
      </c>
      <c r="D293" s="20" t="str">
        <f>IF(FORMULACIÓN!D293="","",FORMULACIÓN!D293)</f>
        <v/>
      </c>
      <c r="E293" s="20" t="str">
        <f>IF(FORMULACIÓN!E293="","",FORMULACIÓN!E293)</f>
        <v/>
      </c>
      <c r="F293" s="20" t="str">
        <f>IF(FORMULACIÓN!F293="","",FORMULACIÓN!F293)</f>
        <v/>
      </c>
      <c r="G293" s="20" t="str">
        <f>IF(FORMULACIÓN!G293="","",FORMULACIÓN!G293)</f>
        <v/>
      </c>
      <c r="H293" s="20" t="str">
        <f>IF(FORMULACIÓN!H293="","",FORMULACIÓN!H293)</f>
        <v/>
      </c>
      <c r="I293" s="88" t="str">
        <f>IF(FORMULACIÓN!I293="","",FORMULACIÓN!I293)</f>
        <v/>
      </c>
      <c r="J293" s="20" t="str">
        <f>IF(FORMULACIÓN!J293="","",FORMULACIÓN!J293)</f>
        <v/>
      </c>
      <c r="K293" s="88" t="str">
        <f>IF(FORMULACIÓN!K293="","",FORMULACIÓN!K293)</f>
        <v/>
      </c>
      <c r="L293" s="88" t="str">
        <f>IF(FORMULACIÓN!L293="","",FORMULACIÓN!L293)</f>
        <v/>
      </c>
      <c r="M293" s="210">
        <f>FORMULACIÓN!M293</f>
        <v>0</v>
      </c>
      <c r="N293" s="20" t="str">
        <f>IF(FORMULACIÓN!O293="","",FORMULACIÓN!O293)</f>
        <v/>
      </c>
      <c r="O293" s="20" t="str">
        <f>IF(FORMULACIÓN!P293="","",FORMULACIÓN!P293)</f>
        <v/>
      </c>
      <c r="P293" s="20" t="str">
        <f>IF(FORMULACIÓN!Q293="","",FORMULACIÓN!Q293)</f>
        <v/>
      </c>
      <c r="Q293" s="20" t="str">
        <f>IF(FORMULACIÓN!R293="","",FORMULACIÓN!R293)</f>
        <v/>
      </c>
      <c r="R293" s="20" t="str">
        <f>IF(FORMULACIÓN!S293="","",FORMULACIÓN!S293)</f>
        <v/>
      </c>
      <c r="S293" s="20" t="str">
        <f>IF(FORMULACIÓN!T293="","",FORMULACIÓN!T293)</f>
        <v/>
      </c>
      <c r="T293" s="179" t="str">
        <f ca="1">FORMULACIÓN!Y293</f>
        <v/>
      </c>
      <c r="U293" s="20" t="str">
        <f>IF(FORMULACIÓN!U293="","",FORMULACIÓN!U293)</f>
        <v/>
      </c>
      <c r="V293" s="211"/>
      <c r="W293" s="211"/>
      <c r="X293" s="21" t="str">
        <f ca="1">IFERROR(IF($S293=Lists!$S$2,SUM(SEGUIMIENTO!U293:W293),IF(SEGUIMIENTO!$S293=Lists!$S$3,SUM(SEGUIMIENTO!V293:W293),IF(SEGUIMIENTO!$S293=Lists!$S$4,AVERAGE(SEGUIMIENTO!V293:W293),IF(SEGUIMIENTO!$S293=Lists!$S$5,OFFSET(U293,0,COUNTA(V293:W293)),IF(SEGUIMIENTO!$S293=Lists!$S$6,COUNTIF(V293:W293,"&lt;"&amp;FORMULACIÓN!Y293)/COUNT(SEGUIMIENTO!V293:W293),""))))),"")</f>
        <v/>
      </c>
      <c r="Y293" s="176" t="str">
        <f ca="1">IF($Q293=Lists!$R$3,TEXT(SEGUIMIENTO!X293,"00,00%"),IF(SEGUIMIENTO!X293=0,0,TEXT(SEGUIMIENTO!X293,"##.###")))</f>
        <v/>
      </c>
      <c r="Z293" s="179" t="str">
        <f>IF(FORMULACIÓN!N293="X",VLOOKUP(A293,Lists!$C$100:$D$1099,2,FALSE),"")</f>
        <v/>
      </c>
      <c r="AA293" s="181">
        <f>IF(FORMULACIÓN!N293="X",IF(VALUE(VLOOKUP(A293,Lists!$C$100:$D$1099,2,FALSE))&gt;=SEGUIMIENTO!X293,1,0),2)</f>
        <v>2</v>
      </c>
      <c r="AB293" s="150">
        <f>IFERROR(VALUE(LEFT(#REF!,1)),0)</f>
        <v>0</v>
      </c>
      <c r="AC293" s="149"/>
      <c r="AD293" s="131"/>
      <c r="AE293" s="131"/>
      <c r="AF293" s="129"/>
      <c r="AG293"/>
      <c r="AH293" s="139"/>
      <c r="AI293" s="255" t="str">
        <f t="shared" si="57"/>
        <v/>
      </c>
      <c r="AJ293" s="139" t="str">
        <f t="shared" si="51"/>
        <v/>
      </c>
      <c r="AK293" s="139">
        <f t="shared" ca="1" si="58"/>
        <v>0</v>
      </c>
      <c r="AL293" s="139" t="str">
        <f t="shared" si="52"/>
        <v/>
      </c>
      <c r="AM293" s="139" t="str">
        <f t="shared" si="53"/>
        <v/>
      </c>
      <c r="AN293" s="20" t="str">
        <f t="shared" si="54"/>
        <v/>
      </c>
      <c r="AO293" s="20" t="str">
        <f t="shared" si="55"/>
        <v/>
      </c>
      <c r="AP293" s="20" t="str">
        <f t="shared" si="56"/>
        <v/>
      </c>
      <c r="AQ293" s="88" t="str">
        <f ca="1">IF(S293=Lists!$S$6,"CUMPLIMIENTO",IF($Q293=Lists!$R$3,TEXT(Y293,"00,00%")&amp;" / "&amp;TEXT(FORMULACIÓN!Y293,"00,00%"),IF(Y293=0,0,TEXT(Y293,"##.###")&amp;" / "&amp;TEXT(FORMULACIÓN!Y293,"##.###"))))</f>
        <v xml:space="preserve"> / </v>
      </c>
      <c r="AR293" s="133">
        <f ca="1">VALUE(IFERROR(IF(S293=Lists!$S$6,SEGUIMIENTO!Y293,IF((Y293/FORMULACIÓN!Y293)&lt;&gt;0,Y293/FORMULACIÓN!Y293,0)),0))</f>
        <v>0</v>
      </c>
      <c r="AS293" s="89" t="str">
        <f t="shared" ca="1" si="59"/>
        <v/>
      </c>
      <c r="AT293" s="89">
        <f t="shared" ca="1" si="60"/>
        <v>0</v>
      </c>
      <c r="AU293" s="89">
        <f t="shared" ca="1" si="61"/>
        <v>0</v>
      </c>
      <c r="AV293" s="20" t="str">
        <f t="shared" si="62"/>
        <v xml:space="preserve">LOGROS
LÍMITES
OBSERVACIÓN
ACCIONES DE FORTALECIMIENTO
</v>
      </c>
      <c r="AW293" s="139"/>
      <c r="CG293" s="140"/>
    </row>
    <row r="294" spans="1:85" s="135" customFormat="1" ht="15" hidden="1" customHeight="1">
      <c r="A294" s="20" t="str">
        <f>IF(FORMULACIÓN!A294="","",FORMULACIÓN!A294)</f>
        <v/>
      </c>
      <c r="B294" s="20" t="str">
        <f>IF(FORMULACIÓN!B294="","",FORMULACIÓN!B294)</f>
        <v/>
      </c>
      <c r="C294" s="20" t="str">
        <f>IF(FORMULACIÓN!C294="","",FORMULACIÓN!C294)</f>
        <v/>
      </c>
      <c r="D294" s="20" t="str">
        <f>IF(FORMULACIÓN!D294="","",FORMULACIÓN!D294)</f>
        <v/>
      </c>
      <c r="E294" s="20" t="str">
        <f>IF(FORMULACIÓN!E294="","",FORMULACIÓN!E294)</f>
        <v/>
      </c>
      <c r="F294" s="20" t="str">
        <f>IF(FORMULACIÓN!F294="","",FORMULACIÓN!F294)</f>
        <v/>
      </c>
      <c r="G294" s="20" t="str">
        <f>IF(FORMULACIÓN!G294="","",FORMULACIÓN!G294)</f>
        <v/>
      </c>
      <c r="H294" s="20" t="str">
        <f>IF(FORMULACIÓN!H294="","",FORMULACIÓN!H294)</f>
        <v/>
      </c>
      <c r="I294" s="88" t="str">
        <f>IF(FORMULACIÓN!I294="","",FORMULACIÓN!I294)</f>
        <v/>
      </c>
      <c r="J294" s="20" t="str">
        <f>IF(FORMULACIÓN!J294="","",FORMULACIÓN!J294)</f>
        <v/>
      </c>
      <c r="K294" s="88" t="str">
        <f>IF(FORMULACIÓN!K294="","",FORMULACIÓN!K294)</f>
        <v/>
      </c>
      <c r="L294" s="88" t="str">
        <f>IF(FORMULACIÓN!L294="","",FORMULACIÓN!L294)</f>
        <v/>
      </c>
      <c r="M294" s="210">
        <f>FORMULACIÓN!M294</f>
        <v>0</v>
      </c>
      <c r="N294" s="20" t="str">
        <f>IF(FORMULACIÓN!O294="","",FORMULACIÓN!O294)</f>
        <v/>
      </c>
      <c r="O294" s="20" t="str">
        <f>IF(FORMULACIÓN!P294="","",FORMULACIÓN!P294)</f>
        <v/>
      </c>
      <c r="P294" s="20" t="str">
        <f>IF(FORMULACIÓN!Q294="","",FORMULACIÓN!Q294)</f>
        <v/>
      </c>
      <c r="Q294" s="20" t="str">
        <f>IF(FORMULACIÓN!R294="","",FORMULACIÓN!R294)</f>
        <v/>
      </c>
      <c r="R294" s="20" t="str">
        <f>IF(FORMULACIÓN!S294="","",FORMULACIÓN!S294)</f>
        <v/>
      </c>
      <c r="S294" s="20" t="str">
        <f>IF(FORMULACIÓN!T294="","",FORMULACIÓN!T294)</f>
        <v/>
      </c>
      <c r="T294" s="179" t="str">
        <f ca="1">FORMULACIÓN!Y294</f>
        <v/>
      </c>
      <c r="U294" s="20" t="str">
        <f>IF(FORMULACIÓN!U294="","",FORMULACIÓN!U294)</f>
        <v/>
      </c>
      <c r="V294" s="211"/>
      <c r="W294" s="211"/>
      <c r="X294" s="21" t="str">
        <f ca="1">IFERROR(IF($S294=Lists!$S$2,SUM(SEGUIMIENTO!U294:W294),IF(SEGUIMIENTO!$S294=Lists!$S$3,SUM(SEGUIMIENTO!V294:W294),IF(SEGUIMIENTO!$S294=Lists!$S$4,AVERAGE(SEGUIMIENTO!V294:W294),IF(SEGUIMIENTO!$S294=Lists!$S$5,OFFSET(U294,0,COUNTA(V294:W294)),IF(SEGUIMIENTO!$S294=Lists!$S$6,COUNTIF(V294:W294,"&lt;"&amp;FORMULACIÓN!Y294)/COUNT(SEGUIMIENTO!V294:W294),""))))),"")</f>
        <v/>
      </c>
      <c r="Y294" s="176" t="str">
        <f ca="1">IF($Q294=Lists!$R$3,TEXT(SEGUIMIENTO!X294,"00,00%"),IF(SEGUIMIENTO!X294=0,0,TEXT(SEGUIMIENTO!X294,"##.###")))</f>
        <v/>
      </c>
      <c r="Z294" s="179" t="str">
        <f>IF(FORMULACIÓN!N294="X",VLOOKUP(A294,Lists!$C$100:$D$1099,2,FALSE),"")</f>
        <v/>
      </c>
      <c r="AA294" s="181">
        <f>IF(FORMULACIÓN!N294="X",IF(VALUE(VLOOKUP(A294,Lists!$C$100:$D$1099,2,FALSE))&gt;=SEGUIMIENTO!X294,1,0),2)</f>
        <v>2</v>
      </c>
      <c r="AB294" s="150">
        <f>IFERROR(VALUE(LEFT(#REF!,1)),0)</f>
        <v>0</v>
      </c>
      <c r="AC294" s="149"/>
      <c r="AD294" s="131"/>
      <c r="AE294" s="131"/>
      <c r="AF294" s="129"/>
      <c r="AG294"/>
      <c r="AH294" s="139"/>
      <c r="AI294" s="255" t="str">
        <f t="shared" si="57"/>
        <v/>
      </c>
      <c r="AJ294" s="139" t="str">
        <f t="shared" si="51"/>
        <v/>
      </c>
      <c r="AK294" s="139">
        <f t="shared" ca="1" si="58"/>
        <v>0</v>
      </c>
      <c r="AL294" s="139" t="str">
        <f t="shared" si="52"/>
        <v/>
      </c>
      <c r="AM294" s="139" t="str">
        <f t="shared" si="53"/>
        <v/>
      </c>
      <c r="AN294" s="20" t="str">
        <f t="shared" si="54"/>
        <v/>
      </c>
      <c r="AO294" s="20" t="str">
        <f t="shared" si="55"/>
        <v/>
      </c>
      <c r="AP294" s="20" t="str">
        <f t="shared" si="56"/>
        <v/>
      </c>
      <c r="AQ294" s="88" t="str">
        <f ca="1">IF(S294=Lists!$S$6,"CUMPLIMIENTO",IF($Q294=Lists!$R$3,TEXT(Y294,"00,00%")&amp;" / "&amp;TEXT(FORMULACIÓN!Y294,"00,00%"),IF(Y294=0,0,TEXT(Y294,"##.###")&amp;" / "&amp;TEXT(FORMULACIÓN!Y294,"##.###"))))</f>
        <v xml:space="preserve"> / </v>
      </c>
      <c r="AR294" s="133">
        <f ca="1">VALUE(IFERROR(IF(S294=Lists!$S$6,SEGUIMIENTO!Y294,IF((Y294/FORMULACIÓN!Y294)&lt;&gt;0,Y294/FORMULACIÓN!Y294,0)),0))</f>
        <v>0</v>
      </c>
      <c r="AS294" s="89" t="str">
        <f t="shared" ca="1" si="59"/>
        <v/>
      </c>
      <c r="AT294" s="89">
        <f t="shared" ca="1" si="60"/>
        <v>0</v>
      </c>
      <c r="AU294" s="89">
        <f t="shared" ca="1" si="61"/>
        <v>0</v>
      </c>
      <c r="AV294" s="20" t="str">
        <f t="shared" si="62"/>
        <v xml:space="preserve">LOGROS
LÍMITES
OBSERVACIÓN
ACCIONES DE FORTALECIMIENTO
</v>
      </c>
      <c r="AW294" s="139"/>
      <c r="CG294" s="140"/>
    </row>
    <row r="295" spans="1:85" s="135" customFormat="1" ht="15" hidden="1" customHeight="1">
      <c r="A295" s="20" t="str">
        <f>IF(FORMULACIÓN!A295="","",FORMULACIÓN!A295)</f>
        <v/>
      </c>
      <c r="B295" s="20" t="str">
        <f>IF(FORMULACIÓN!B295="","",FORMULACIÓN!B295)</f>
        <v/>
      </c>
      <c r="C295" s="20" t="str">
        <f>IF(FORMULACIÓN!C295="","",FORMULACIÓN!C295)</f>
        <v/>
      </c>
      <c r="D295" s="20" t="str">
        <f>IF(FORMULACIÓN!D295="","",FORMULACIÓN!D295)</f>
        <v/>
      </c>
      <c r="E295" s="20" t="str">
        <f>IF(FORMULACIÓN!E295="","",FORMULACIÓN!E295)</f>
        <v/>
      </c>
      <c r="F295" s="20" t="str">
        <f>IF(FORMULACIÓN!F295="","",FORMULACIÓN!F295)</f>
        <v/>
      </c>
      <c r="G295" s="20" t="str">
        <f>IF(FORMULACIÓN!G295="","",FORMULACIÓN!G295)</f>
        <v/>
      </c>
      <c r="H295" s="20" t="str">
        <f>IF(FORMULACIÓN!H295="","",FORMULACIÓN!H295)</f>
        <v/>
      </c>
      <c r="I295" s="88" t="str">
        <f>IF(FORMULACIÓN!I295="","",FORMULACIÓN!I295)</f>
        <v/>
      </c>
      <c r="J295" s="20" t="str">
        <f>IF(FORMULACIÓN!J295="","",FORMULACIÓN!J295)</f>
        <v/>
      </c>
      <c r="K295" s="88" t="str">
        <f>IF(FORMULACIÓN!K295="","",FORMULACIÓN!K295)</f>
        <v/>
      </c>
      <c r="L295" s="88" t="str">
        <f>IF(FORMULACIÓN!L295="","",FORMULACIÓN!L295)</f>
        <v/>
      </c>
      <c r="M295" s="210">
        <f>FORMULACIÓN!M295</f>
        <v>0</v>
      </c>
      <c r="N295" s="20" t="str">
        <f>IF(FORMULACIÓN!O295="","",FORMULACIÓN!O295)</f>
        <v/>
      </c>
      <c r="O295" s="20" t="str">
        <f>IF(FORMULACIÓN!P295="","",FORMULACIÓN!P295)</f>
        <v/>
      </c>
      <c r="P295" s="20" t="str">
        <f>IF(FORMULACIÓN!Q295="","",FORMULACIÓN!Q295)</f>
        <v/>
      </c>
      <c r="Q295" s="20" t="str">
        <f>IF(FORMULACIÓN!R295="","",FORMULACIÓN!R295)</f>
        <v/>
      </c>
      <c r="R295" s="20" t="str">
        <f>IF(FORMULACIÓN!S295="","",FORMULACIÓN!S295)</f>
        <v/>
      </c>
      <c r="S295" s="20" t="str">
        <f>IF(FORMULACIÓN!T295="","",FORMULACIÓN!T295)</f>
        <v/>
      </c>
      <c r="T295" s="179" t="str">
        <f ca="1">FORMULACIÓN!Y295</f>
        <v/>
      </c>
      <c r="U295" s="20" t="str">
        <f>IF(FORMULACIÓN!U295="","",FORMULACIÓN!U295)</f>
        <v/>
      </c>
      <c r="V295" s="211"/>
      <c r="W295" s="211"/>
      <c r="X295" s="21" t="str">
        <f ca="1">IFERROR(IF($S295=Lists!$S$2,SUM(SEGUIMIENTO!U295:W295),IF(SEGUIMIENTO!$S295=Lists!$S$3,SUM(SEGUIMIENTO!V295:W295),IF(SEGUIMIENTO!$S295=Lists!$S$4,AVERAGE(SEGUIMIENTO!V295:W295),IF(SEGUIMIENTO!$S295=Lists!$S$5,OFFSET(U295,0,COUNTA(V295:W295)),IF(SEGUIMIENTO!$S295=Lists!$S$6,COUNTIF(V295:W295,"&lt;"&amp;FORMULACIÓN!Y295)/COUNT(SEGUIMIENTO!V295:W295),""))))),"")</f>
        <v/>
      </c>
      <c r="Y295" s="176" t="str">
        <f ca="1">IF($Q295=Lists!$R$3,TEXT(SEGUIMIENTO!X295,"00,00%"),IF(SEGUIMIENTO!X295=0,0,TEXT(SEGUIMIENTO!X295,"##.###")))</f>
        <v/>
      </c>
      <c r="Z295" s="179" t="str">
        <f>IF(FORMULACIÓN!N295="X",VLOOKUP(A295,Lists!$C$100:$D$1099,2,FALSE),"")</f>
        <v/>
      </c>
      <c r="AA295" s="181">
        <f>IF(FORMULACIÓN!N295="X",IF(VALUE(VLOOKUP(A295,Lists!$C$100:$D$1099,2,FALSE))&gt;=SEGUIMIENTO!X295,1,0),2)</f>
        <v>2</v>
      </c>
      <c r="AB295" s="150">
        <f>IFERROR(VALUE(LEFT(#REF!,1)),0)</f>
        <v>0</v>
      </c>
      <c r="AC295" s="149"/>
      <c r="AD295" s="131"/>
      <c r="AE295" s="131"/>
      <c r="AF295" s="129"/>
      <c r="AG295"/>
      <c r="AH295" s="139"/>
      <c r="AI295" s="255" t="str">
        <f t="shared" si="57"/>
        <v/>
      </c>
      <c r="AJ295" s="139" t="str">
        <f t="shared" si="51"/>
        <v/>
      </c>
      <c r="AK295" s="139">
        <f t="shared" ca="1" si="58"/>
        <v>0</v>
      </c>
      <c r="AL295" s="139" t="str">
        <f t="shared" si="52"/>
        <v/>
      </c>
      <c r="AM295" s="139" t="str">
        <f t="shared" si="53"/>
        <v/>
      </c>
      <c r="AN295" s="20" t="str">
        <f t="shared" si="54"/>
        <v/>
      </c>
      <c r="AO295" s="20" t="str">
        <f t="shared" si="55"/>
        <v/>
      </c>
      <c r="AP295" s="20" t="str">
        <f t="shared" si="56"/>
        <v/>
      </c>
      <c r="AQ295" s="88" t="str">
        <f ca="1">IF(S295=Lists!$S$6,"CUMPLIMIENTO",IF($Q295=Lists!$R$3,TEXT(Y295,"00,00%")&amp;" / "&amp;TEXT(FORMULACIÓN!Y295,"00,00%"),IF(Y295=0,0,TEXT(Y295,"##.###")&amp;" / "&amp;TEXT(FORMULACIÓN!Y295,"##.###"))))</f>
        <v xml:space="preserve"> / </v>
      </c>
      <c r="AR295" s="133">
        <f ca="1">VALUE(IFERROR(IF(S295=Lists!$S$6,SEGUIMIENTO!Y295,IF((Y295/FORMULACIÓN!Y295)&lt;&gt;0,Y295/FORMULACIÓN!Y295,0)),0))</f>
        <v>0</v>
      </c>
      <c r="AS295" s="89" t="str">
        <f t="shared" ca="1" si="59"/>
        <v/>
      </c>
      <c r="AT295" s="89">
        <f t="shared" ca="1" si="60"/>
        <v>0</v>
      </c>
      <c r="AU295" s="89">
        <f t="shared" ca="1" si="61"/>
        <v>0</v>
      </c>
      <c r="AV295" s="20" t="str">
        <f t="shared" si="62"/>
        <v xml:space="preserve">LOGROS
LÍMITES
OBSERVACIÓN
ACCIONES DE FORTALECIMIENTO
</v>
      </c>
      <c r="AW295" s="139"/>
      <c r="CG295" s="140"/>
    </row>
    <row r="296" spans="1:85" s="135" customFormat="1" ht="15" hidden="1" customHeight="1">
      <c r="A296" s="20" t="str">
        <f>IF(FORMULACIÓN!A296="","",FORMULACIÓN!A296)</f>
        <v/>
      </c>
      <c r="B296" s="20" t="str">
        <f>IF(FORMULACIÓN!B296="","",FORMULACIÓN!B296)</f>
        <v/>
      </c>
      <c r="C296" s="20" t="str">
        <f>IF(FORMULACIÓN!C296="","",FORMULACIÓN!C296)</f>
        <v/>
      </c>
      <c r="D296" s="20" t="str">
        <f>IF(FORMULACIÓN!D296="","",FORMULACIÓN!D296)</f>
        <v/>
      </c>
      <c r="E296" s="20" t="str">
        <f>IF(FORMULACIÓN!E296="","",FORMULACIÓN!E296)</f>
        <v/>
      </c>
      <c r="F296" s="20" t="str">
        <f>IF(FORMULACIÓN!F296="","",FORMULACIÓN!F296)</f>
        <v/>
      </c>
      <c r="G296" s="20" t="str">
        <f>IF(FORMULACIÓN!G296="","",FORMULACIÓN!G296)</f>
        <v/>
      </c>
      <c r="H296" s="20" t="str">
        <f>IF(FORMULACIÓN!H296="","",FORMULACIÓN!H296)</f>
        <v/>
      </c>
      <c r="I296" s="88" t="str">
        <f>IF(FORMULACIÓN!I296="","",FORMULACIÓN!I296)</f>
        <v/>
      </c>
      <c r="J296" s="20" t="str">
        <f>IF(FORMULACIÓN!J296="","",FORMULACIÓN!J296)</f>
        <v/>
      </c>
      <c r="K296" s="88" t="str">
        <f>IF(FORMULACIÓN!K296="","",FORMULACIÓN!K296)</f>
        <v/>
      </c>
      <c r="L296" s="88" t="str">
        <f>IF(FORMULACIÓN!L296="","",FORMULACIÓN!L296)</f>
        <v/>
      </c>
      <c r="M296" s="210">
        <f>FORMULACIÓN!M296</f>
        <v>0</v>
      </c>
      <c r="N296" s="20" t="str">
        <f>IF(FORMULACIÓN!O296="","",FORMULACIÓN!O296)</f>
        <v/>
      </c>
      <c r="O296" s="20" t="str">
        <f>IF(FORMULACIÓN!P296="","",FORMULACIÓN!P296)</f>
        <v/>
      </c>
      <c r="P296" s="20" t="str">
        <f>IF(FORMULACIÓN!Q296="","",FORMULACIÓN!Q296)</f>
        <v/>
      </c>
      <c r="Q296" s="20" t="str">
        <f>IF(FORMULACIÓN!R296="","",FORMULACIÓN!R296)</f>
        <v/>
      </c>
      <c r="R296" s="20" t="str">
        <f>IF(FORMULACIÓN!S296="","",FORMULACIÓN!S296)</f>
        <v/>
      </c>
      <c r="S296" s="20" t="str">
        <f>IF(FORMULACIÓN!T296="","",FORMULACIÓN!T296)</f>
        <v/>
      </c>
      <c r="T296" s="179" t="str">
        <f ca="1">FORMULACIÓN!Y296</f>
        <v/>
      </c>
      <c r="U296" s="20" t="str">
        <f>IF(FORMULACIÓN!U296="","",FORMULACIÓN!U296)</f>
        <v/>
      </c>
      <c r="V296" s="211"/>
      <c r="W296" s="211"/>
      <c r="X296" s="21" t="str">
        <f ca="1">IFERROR(IF($S296=Lists!$S$2,SUM(SEGUIMIENTO!U296:W296),IF(SEGUIMIENTO!$S296=Lists!$S$3,SUM(SEGUIMIENTO!V296:W296),IF(SEGUIMIENTO!$S296=Lists!$S$4,AVERAGE(SEGUIMIENTO!V296:W296),IF(SEGUIMIENTO!$S296=Lists!$S$5,OFFSET(U296,0,COUNTA(V296:W296)),IF(SEGUIMIENTO!$S296=Lists!$S$6,COUNTIF(V296:W296,"&lt;"&amp;FORMULACIÓN!Y296)/COUNT(SEGUIMIENTO!V296:W296),""))))),"")</f>
        <v/>
      </c>
      <c r="Y296" s="176" t="str">
        <f ca="1">IF($Q296=Lists!$R$3,TEXT(SEGUIMIENTO!X296,"00,00%"),IF(SEGUIMIENTO!X296=0,0,TEXT(SEGUIMIENTO!X296,"##.###")))</f>
        <v/>
      </c>
      <c r="Z296" s="179" t="str">
        <f>IF(FORMULACIÓN!N296="X",VLOOKUP(A296,Lists!$C$100:$D$1099,2,FALSE),"")</f>
        <v/>
      </c>
      <c r="AA296" s="181">
        <f>IF(FORMULACIÓN!N296="X",IF(VALUE(VLOOKUP(A296,Lists!$C$100:$D$1099,2,FALSE))&gt;=SEGUIMIENTO!X296,1,0),2)</f>
        <v>2</v>
      </c>
      <c r="AB296" s="150">
        <f>IFERROR(VALUE(LEFT(#REF!,1)),0)</f>
        <v>0</v>
      </c>
      <c r="AC296" s="149"/>
      <c r="AD296" s="131"/>
      <c r="AE296" s="131"/>
      <c r="AF296" s="129"/>
      <c r="AG296"/>
      <c r="AH296" s="139"/>
      <c r="AI296" s="255" t="str">
        <f t="shared" si="57"/>
        <v/>
      </c>
      <c r="AJ296" s="139" t="str">
        <f t="shared" si="51"/>
        <v/>
      </c>
      <c r="AK296" s="139">
        <f t="shared" ca="1" si="58"/>
        <v>0</v>
      </c>
      <c r="AL296" s="139" t="str">
        <f t="shared" si="52"/>
        <v/>
      </c>
      <c r="AM296" s="139" t="str">
        <f t="shared" si="53"/>
        <v/>
      </c>
      <c r="AN296" s="20" t="str">
        <f t="shared" si="54"/>
        <v/>
      </c>
      <c r="AO296" s="20" t="str">
        <f t="shared" si="55"/>
        <v/>
      </c>
      <c r="AP296" s="20" t="str">
        <f t="shared" si="56"/>
        <v/>
      </c>
      <c r="AQ296" s="88" t="str">
        <f ca="1">IF(S296=Lists!$S$6,"CUMPLIMIENTO",IF($Q296=Lists!$R$3,TEXT(Y296,"00,00%")&amp;" / "&amp;TEXT(FORMULACIÓN!Y296,"00,00%"),IF(Y296=0,0,TEXT(Y296,"##.###")&amp;" / "&amp;TEXT(FORMULACIÓN!Y296,"##.###"))))</f>
        <v xml:space="preserve"> / </v>
      </c>
      <c r="AR296" s="133">
        <f ca="1">VALUE(IFERROR(IF(S296=Lists!$S$6,SEGUIMIENTO!Y296,IF((Y296/FORMULACIÓN!Y296)&lt;&gt;0,Y296/FORMULACIÓN!Y296,0)),0))</f>
        <v>0</v>
      </c>
      <c r="AS296" s="89" t="str">
        <f t="shared" ca="1" si="59"/>
        <v/>
      </c>
      <c r="AT296" s="89">
        <f t="shared" ca="1" si="60"/>
        <v>0</v>
      </c>
      <c r="AU296" s="89">
        <f t="shared" ca="1" si="61"/>
        <v>0</v>
      </c>
      <c r="AV296" s="20" t="str">
        <f t="shared" si="62"/>
        <v xml:space="preserve">LOGROS
LÍMITES
OBSERVACIÓN
ACCIONES DE FORTALECIMIENTO
</v>
      </c>
      <c r="AW296" s="139"/>
      <c r="CG296" s="140"/>
    </row>
    <row r="297" spans="1:85" s="135" customFormat="1" ht="15" hidden="1" customHeight="1">
      <c r="A297" s="20" t="str">
        <f>IF(FORMULACIÓN!A297="","",FORMULACIÓN!A297)</f>
        <v/>
      </c>
      <c r="B297" s="20" t="str">
        <f>IF(FORMULACIÓN!B297="","",FORMULACIÓN!B297)</f>
        <v/>
      </c>
      <c r="C297" s="20" t="str">
        <f>IF(FORMULACIÓN!C297="","",FORMULACIÓN!C297)</f>
        <v/>
      </c>
      <c r="D297" s="20" t="str">
        <f>IF(FORMULACIÓN!D297="","",FORMULACIÓN!D297)</f>
        <v/>
      </c>
      <c r="E297" s="20" t="str">
        <f>IF(FORMULACIÓN!E297="","",FORMULACIÓN!E297)</f>
        <v/>
      </c>
      <c r="F297" s="20" t="str">
        <f>IF(FORMULACIÓN!F297="","",FORMULACIÓN!F297)</f>
        <v/>
      </c>
      <c r="G297" s="20" t="str">
        <f>IF(FORMULACIÓN!G297="","",FORMULACIÓN!G297)</f>
        <v/>
      </c>
      <c r="H297" s="20" t="str">
        <f>IF(FORMULACIÓN!H297="","",FORMULACIÓN!H297)</f>
        <v/>
      </c>
      <c r="I297" s="88" t="str">
        <f>IF(FORMULACIÓN!I297="","",FORMULACIÓN!I297)</f>
        <v/>
      </c>
      <c r="J297" s="20" t="str">
        <f>IF(FORMULACIÓN!J297="","",FORMULACIÓN!J297)</f>
        <v/>
      </c>
      <c r="K297" s="88" t="str">
        <f>IF(FORMULACIÓN!K297="","",FORMULACIÓN!K297)</f>
        <v/>
      </c>
      <c r="L297" s="88" t="str">
        <f>IF(FORMULACIÓN!L297="","",FORMULACIÓN!L297)</f>
        <v/>
      </c>
      <c r="M297" s="210">
        <f>FORMULACIÓN!M297</f>
        <v>0</v>
      </c>
      <c r="N297" s="20" t="str">
        <f>IF(FORMULACIÓN!O297="","",FORMULACIÓN!O297)</f>
        <v/>
      </c>
      <c r="O297" s="20" t="str">
        <f>IF(FORMULACIÓN!P297="","",FORMULACIÓN!P297)</f>
        <v/>
      </c>
      <c r="P297" s="20" t="str">
        <f>IF(FORMULACIÓN!Q297="","",FORMULACIÓN!Q297)</f>
        <v/>
      </c>
      <c r="Q297" s="20" t="str">
        <f>IF(FORMULACIÓN!R297="","",FORMULACIÓN!R297)</f>
        <v/>
      </c>
      <c r="R297" s="20" t="str">
        <f>IF(FORMULACIÓN!S297="","",FORMULACIÓN!S297)</f>
        <v/>
      </c>
      <c r="S297" s="20" t="str">
        <f>IF(FORMULACIÓN!T297="","",FORMULACIÓN!T297)</f>
        <v/>
      </c>
      <c r="T297" s="179" t="str">
        <f ca="1">FORMULACIÓN!Y297</f>
        <v/>
      </c>
      <c r="U297" s="20" t="str">
        <f>IF(FORMULACIÓN!U297="","",FORMULACIÓN!U297)</f>
        <v/>
      </c>
      <c r="V297" s="211"/>
      <c r="W297" s="211"/>
      <c r="X297" s="21" t="str">
        <f ca="1">IFERROR(IF($S297=Lists!$S$2,SUM(SEGUIMIENTO!U297:W297),IF(SEGUIMIENTO!$S297=Lists!$S$3,SUM(SEGUIMIENTO!V297:W297),IF(SEGUIMIENTO!$S297=Lists!$S$4,AVERAGE(SEGUIMIENTO!V297:W297),IF(SEGUIMIENTO!$S297=Lists!$S$5,OFFSET(U297,0,COUNTA(V297:W297)),IF(SEGUIMIENTO!$S297=Lists!$S$6,COUNTIF(V297:W297,"&lt;"&amp;FORMULACIÓN!Y297)/COUNT(SEGUIMIENTO!V297:W297),""))))),"")</f>
        <v/>
      </c>
      <c r="Y297" s="176" t="str">
        <f ca="1">IF($Q297=Lists!$R$3,TEXT(SEGUIMIENTO!X297,"00,00%"),IF(SEGUIMIENTO!X297=0,0,TEXT(SEGUIMIENTO!X297,"##.###")))</f>
        <v/>
      </c>
      <c r="Z297" s="179" t="str">
        <f>IF(FORMULACIÓN!N297="X",VLOOKUP(A297,Lists!$C$100:$D$1099,2,FALSE),"")</f>
        <v/>
      </c>
      <c r="AA297" s="181">
        <f>IF(FORMULACIÓN!N297="X",IF(VALUE(VLOOKUP(A297,Lists!$C$100:$D$1099,2,FALSE))&gt;=SEGUIMIENTO!X297,1,0),2)</f>
        <v>2</v>
      </c>
      <c r="AB297" s="150">
        <f>IFERROR(VALUE(LEFT(#REF!,1)),0)</f>
        <v>0</v>
      </c>
      <c r="AC297" s="149"/>
      <c r="AD297" s="131"/>
      <c r="AE297" s="131"/>
      <c r="AF297" s="129"/>
      <c r="AG297"/>
      <c r="AH297" s="139"/>
      <c r="AI297" s="255" t="str">
        <f t="shared" si="57"/>
        <v/>
      </c>
      <c r="AJ297" s="139" t="str">
        <f t="shared" si="51"/>
        <v/>
      </c>
      <c r="AK297" s="139">
        <f t="shared" ca="1" si="58"/>
        <v>0</v>
      </c>
      <c r="AL297" s="139" t="str">
        <f t="shared" si="52"/>
        <v/>
      </c>
      <c r="AM297" s="139" t="str">
        <f t="shared" si="53"/>
        <v/>
      </c>
      <c r="AN297" s="20" t="str">
        <f t="shared" si="54"/>
        <v/>
      </c>
      <c r="AO297" s="20" t="str">
        <f t="shared" si="55"/>
        <v/>
      </c>
      <c r="AP297" s="20" t="str">
        <f t="shared" si="56"/>
        <v/>
      </c>
      <c r="AQ297" s="88" t="str">
        <f ca="1">IF(S297=Lists!$S$6,"CUMPLIMIENTO",IF($Q297=Lists!$R$3,TEXT(Y297,"00,00%")&amp;" / "&amp;TEXT(FORMULACIÓN!Y297,"00,00%"),IF(Y297=0,0,TEXT(Y297,"##.###")&amp;" / "&amp;TEXT(FORMULACIÓN!Y297,"##.###"))))</f>
        <v xml:space="preserve"> / </v>
      </c>
      <c r="AR297" s="133">
        <f ca="1">VALUE(IFERROR(IF(S297=Lists!$S$6,SEGUIMIENTO!Y297,IF((Y297/FORMULACIÓN!Y297)&lt;&gt;0,Y297/FORMULACIÓN!Y297,0)),0))</f>
        <v>0</v>
      </c>
      <c r="AS297" s="89" t="str">
        <f t="shared" ca="1" si="59"/>
        <v/>
      </c>
      <c r="AT297" s="89">
        <f t="shared" ca="1" si="60"/>
        <v>0</v>
      </c>
      <c r="AU297" s="89">
        <f t="shared" ca="1" si="61"/>
        <v>0</v>
      </c>
      <c r="AV297" s="20" t="str">
        <f t="shared" si="62"/>
        <v xml:space="preserve">LOGROS
LÍMITES
OBSERVACIÓN
ACCIONES DE FORTALECIMIENTO
</v>
      </c>
      <c r="AW297" s="139"/>
      <c r="CG297" s="140"/>
    </row>
    <row r="298" spans="1:85" s="135" customFormat="1" ht="15" hidden="1" customHeight="1">
      <c r="A298" s="20" t="str">
        <f>IF(FORMULACIÓN!A298="","",FORMULACIÓN!A298)</f>
        <v/>
      </c>
      <c r="B298" s="20" t="str">
        <f>IF(FORMULACIÓN!B298="","",FORMULACIÓN!B298)</f>
        <v/>
      </c>
      <c r="C298" s="20" t="str">
        <f>IF(FORMULACIÓN!C298="","",FORMULACIÓN!C298)</f>
        <v/>
      </c>
      <c r="D298" s="20" t="str">
        <f>IF(FORMULACIÓN!D298="","",FORMULACIÓN!D298)</f>
        <v/>
      </c>
      <c r="E298" s="20" t="str">
        <f>IF(FORMULACIÓN!E298="","",FORMULACIÓN!E298)</f>
        <v/>
      </c>
      <c r="F298" s="20" t="str">
        <f>IF(FORMULACIÓN!F298="","",FORMULACIÓN!F298)</f>
        <v/>
      </c>
      <c r="G298" s="20" t="str">
        <f>IF(FORMULACIÓN!G298="","",FORMULACIÓN!G298)</f>
        <v/>
      </c>
      <c r="H298" s="20" t="str">
        <f>IF(FORMULACIÓN!H298="","",FORMULACIÓN!H298)</f>
        <v/>
      </c>
      <c r="I298" s="88" t="str">
        <f>IF(FORMULACIÓN!I298="","",FORMULACIÓN!I298)</f>
        <v/>
      </c>
      <c r="J298" s="20" t="str">
        <f>IF(FORMULACIÓN!J298="","",FORMULACIÓN!J298)</f>
        <v/>
      </c>
      <c r="K298" s="88" t="str">
        <f>IF(FORMULACIÓN!K298="","",FORMULACIÓN!K298)</f>
        <v/>
      </c>
      <c r="L298" s="88" t="str">
        <f>IF(FORMULACIÓN!L298="","",FORMULACIÓN!L298)</f>
        <v/>
      </c>
      <c r="M298" s="210">
        <f>FORMULACIÓN!M298</f>
        <v>0</v>
      </c>
      <c r="N298" s="20" t="str">
        <f>IF(FORMULACIÓN!O298="","",FORMULACIÓN!O298)</f>
        <v/>
      </c>
      <c r="O298" s="20" t="str">
        <f>IF(FORMULACIÓN!P298="","",FORMULACIÓN!P298)</f>
        <v/>
      </c>
      <c r="P298" s="20" t="str">
        <f>IF(FORMULACIÓN!Q298="","",FORMULACIÓN!Q298)</f>
        <v/>
      </c>
      <c r="Q298" s="20" t="str">
        <f>IF(FORMULACIÓN!R298="","",FORMULACIÓN!R298)</f>
        <v/>
      </c>
      <c r="R298" s="20" t="str">
        <f>IF(FORMULACIÓN!S298="","",FORMULACIÓN!S298)</f>
        <v/>
      </c>
      <c r="S298" s="20" t="str">
        <f>IF(FORMULACIÓN!T298="","",FORMULACIÓN!T298)</f>
        <v/>
      </c>
      <c r="T298" s="179" t="str">
        <f ca="1">FORMULACIÓN!Y298</f>
        <v/>
      </c>
      <c r="U298" s="20" t="str">
        <f>IF(FORMULACIÓN!U298="","",FORMULACIÓN!U298)</f>
        <v/>
      </c>
      <c r="V298" s="211"/>
      <c r="W298" s="211"/>
      <c r="X298" s="21" t="str">
        <f ca="1">IFERROR(IF($S298=Lists!$S$2,SUM(SEGUIMIENTO!U298:W298),IF(SEGUIMIENTO!$S298=Lists!$S$3,SUM(SEGUIMIENTO!V298:W298),IF(SEGUIMIENTO!$S298=Lists!$S$4,AVERAGE(SEGUIMIENTO!V298:W298),IF(SEGUIMIENTO!$S298=Lists!$S$5,OFFSET(U298,0,COUNTA(V298:W298)),IF(SEGUIMIENTO!$S298=Lists!$S$6,COUNTIF(V298:W298,"&lt;"&amp;FORMULACIÓN!Y298)/COUNT(SEGUIMIENTO!V298:W298),""))))),"")</f>
        <v/>
      </c>
      <c r="Y298" s="176" t="str">
        <f ca="1">IF($Q298=Lists!$R$3,TEXT(SEGUIMIENTO!X298,"00,00%"),IF(SEGUIMIENTO!X298=0,0,TEXT(SEGUIMIENTO!X298,"##.###")))</f>
        <v/>
      </c>
      <c r="Z298" s="179" t="str">
        <f>IF(FORMULACIÓN!N298="X",VLOOKUP(A298,Lists!$C$100:$D$1099,2,FALSE),"")</f>
        <v/>
      </c>
      <c r="AA298" s="181">
        <f>IF(FORMULACIÓN!N298="X",IF(VALUE(VLOOKUP(A298,Lists!$C$100:$D$1099,2,FALSE))&gt;=SEGUIMIENTO!X298,1,0),2)</f>
        <v>2</v>
      </c>
      <c r="AB298" s="150">
        <f>IFERROR(VALUE(LEFT(#REF!,1)),0)</f>
        <v>0</v>
      </c>
      <c r="AC298" s="149"/>
      <c r="AD298" s="131"/>
      <c r="AE298" s="131"/>
      <c r="AF298" s="129"/>
      <c r="AG298"/>
      <c r="AH298" s="139"/>
      <c r="AI298" s="255" t="str">
        <f t="shared" si="57"/>
        <v/>
      </c>
      <c r="AJ298" s="139" t="str">
        <f t="shared" si="51"/>
        <v/>
      </c>
      <c r="AK298" s="139">
        <f t="shared" ca="1" si="58"/>
        <v>0</v>
      </c>
      <c r="AL298" s="139" t="str">
        <f t="shared" si="52"/>
        <v/>
      </c>
      <c r="AM298" s="139" t="str">
        <f t="shared" si="53"/>
        <v/>
      </c>
      <c r="AN298" s="20" t="str">
        <f t="shared" si="54"/>
        <v/>
      </c>
      <c r="AO298" s="20" t="str">
        <f t="shared" si="55"/>
        <v/>
      </c>
      <c r="AP298" s="20" t="str">
        <f t="shared" si="56"/>
        <v/>
      </c>
      <c r="AQ298" s="88" t="str">
        <f ca="1">IF(S298=Lists!$S$6,"CUMPLIMIENTO",IF($Q298=Lists!$R$3,TEXT(Y298,"00,00%")&amp;" / "&amp;TEXT(FORMULACIÓN!Y298,"00,00%"),IF(Y298=0,0,TEXT(Y298,"##.###")&amp;" / "&amp;TEXT(FORMULACIÓN!Y298,"##.###"))))</f>
        <v xml:space="preserve"> / </v>
      </c>
      <c r="AR298" s="133">
        <f ca="1">VALUE(IFERROR(IF(S298=Lists!$S$6,SEGUIMIENTO!Y298,IF((Y298/FORMULACIÓN!Y298)&lt;&gt;0,Y298/FORMULACIÓN!Y298,0)),0))</f>
        <v>0</v>
      </c>
      <c r="AS298" s="89" t="str">
        <f t="shared" ca="1" si="59"/>
        <v/>
      </c>
      <c r="AT298" s="89">
        <f t="shared" ca="1" si="60"/>
        <v>0</v>
      </c>
      <c r="AU298" s="89">
        <f t="shared" ca="1" si="61"/>
        <v>0</v>
      </c>
      <c r="AV298" s="20" t="str">
        <f t="shared" si="62"/>
        <v xml:space="preserve">LOGROS
LÍMITES
OBSERVACIÓN
ACCIONES DE FORTALECIMIENTO
</v>
      </c>
      <c r="AW298" s="139"/>
      <c r="CG298" s="140"/>
    </row>
    <row r="299" spans="1:85" s="135" customFormat="1" ht="15" hidden="1" customHeight="1">
      <c r="A299" s="20" t="str">
        <f>IF(FORMULACIÓN!A299="","",FORMULACIÓN!A299)</f>
        <v/>
      </c>
      <c r="B299" s="20" t="str">
        <f>IF(FORMULACIÓN!B299="","",FORMULACIÓN!B299)</f>
        <v/>
      </c>
      <c r="C299" s="20" t="str">
        <f>IF(FORMULACIÓN!C299="","",FORMULACIÓN!C299)</f>
        <v/>
      </c>
      <c r="D299" s="20" t="str">
        <f>IF(FORMULACIÓN!D299="","",FORMULACIÓN!D299)</f>
        <v/>
      </c>
      <c r="E299" s="20" t="str">
        <f>IF(FORMULACIÓN!E299="","",FORMULACIÓN!E299)</f>
        <v/>
      </c>
      <c r="F299" s="20" t="str">
        <f>IF(FORMULACIÓN!F299="","",FORMULACIÓN!F299)</f>
        <v/>
      </c>
      <c r="G299" s="20" t="str">
        <f>IF(FORMULACIÓN!G299="","",FORMULACIÓN!G299)</f>
        <v/>
      </c>
      <c r="H299" s="20" t="str">
        <f>IF(FORMULACIÓN!H299="","",FORMULACIÓN!H299)</f>
        <v/>
      </c>
      <c r="I299" s="88" t="str">
        <f>IF(FORMULACIÓN!I299="","",FORMULACIÓN!I299)</f>
        <v/>
      </c>
      <c r="J299" s="20" t="str">
        <f>IF(FORMULACIÓN!J299="","",FORMULACIÓN!J299)</f>
        <v/>
      </c>
      <c r="K299" s="88" t="str">
        <f>IF(FORMULACIÓN!K299="","",FORMULACIÓN!K299)</f>
        <v/>
      </c>
      <c r="L299" s="88" t="str">
        <f>IF(FORMULACIÓN!L299="","",FORMULACIÓN!L299)</f>
        <v/>
      </c>
      <c r="M299" s="210">
        <f>FORMULACIÓN!M299</f>
        <v>0</v>
      </c>
      <c r="N299" s="20" t="str">
        <f>IF(FORMULACIÓN!O299="","",FORMULACIÓN!O299)</f>
        <v/>
      </c>
      <c r="O299" s="20" t="str">
        <f>IF(FORMULACIÓN!P299="","",FORMULACIÓN!P299)</f>
        <v/>
      </c>
      <c r="P299" s="20" t="str">
        <f>IF(FORMULACIÓN!Q299="","",FORMULACIÓN!Q299)</f>
        <v/>
      </c>
      <c r="Q299" s="20" t="str">
        <f>IF(FORMULACIÓN!R299="","",FORMULACIÓN!R299)</f>
        <v/>
      </c>
      <c r="R299" s="20" t="str">
        <f>IF(FORMULACIÓN!S299="","",FORMULACIÓN!S299)</f>
        <v/>
      </c>
      <c r="S299" s="20" t="str">
        <f>IF(FORMULACIÓN!T299="","",FORMULACIÓN!T299)</f>
        <v/>
      </c>
      <c r="T299" s="179" t="str">
        <f ca="1">FORMULACIÓN!Y299</f>
        <v/>
      </c>
      <c r="U299" s="20" t="str">
        <f>IF(FORMULACIÓN!U299="","",FORMULACIÓN!U299)</f>
        <v/>
      </c>
      <c r="V299" s="211"/>
      <c r="W299" s="211"/>
      <c r="X299" s="21" t="str">
        <f ca="1">IFERROR(IF($S299=Lists!$S$2,SUM(SEGUIMIENTO!U299:W299),IF(SEGUIMIENTO!$S299=Lists!$S$3,SUM(SEGUIMIENTO!V299:W299),IF(SEGUIMIENTO!$S299=Lists!$S$4,AVERAGE(SEGUIMIENTO!V299:W299),IF(SEGUIMIENTO!$S299=Lists!$S$5,OFFSET(U299,0,COUNTA(V299:W299)),IF(SEGUIMIENTO!$S299=Lists!$S$6,COUNTIF(V299:W299,"&lt;"&amp;FORMULACIÓN!Y299)/COUNT(SEGUIMIENTO!V299:W299),""))))),"")</f>
        <v/>
      </c>
      <c r="Y299" s="176" t="str">
        <f ca="1">IF($Q299=Lists!$R$3,TEXT(SEGUIMIENTO!X299,"00,00%"),IF(SEGUIMIENTO!X299=0,0,TEXT(SEGUIMIENTO!X299,"##.###")))</f>
        <v/>
      </c>
      <c r="Z299" s="179" t="str">
        <f>IF(FORMULACIÓN!N299="X",VLOOKUP(A299,Lists!$C$100:$D$1099,2,FALSE),"")</f>
        <v/>
      </c>
      <c r="AA299" s="181">
        <f>IF(FORMULACIÓN!N299="X",IF(VALUE(VLOOKUP(A299,Lists!$C$100:$D$1099,2,FALSE))&gt;=SEGUIMIENTO!X299,1,0),2)</f>
        <v>2</v>
      </c>
      <c r="AB299" s="150">
        <f>IFERROR(VALUE(LEFT(#REF!,1)),0)</f>
        <v>0</v>
      </c>
      <c r="AC299" s="149"/>
      <c r="AD299" s="131"/>
      <c r="AE299" s="131"/>
      <c r="AF299" s="129"/>
      <c r="AG299"/>
      <c r="AH299" s="139"/>
      <c r="AI299" s="255" t="str">
        <f t="shared" si="57"/>
        <v/>
      </c>
      <c r="AJ299" s="139" t="str">
        <f t="shared" si="51"/>
        <v/>
      </c>
      <c r="AK299" s="139">
        <f t="shared" ca="1" si="58"/>
        <v>0</v>
      </c>
      <c r="AL299" s="139" t="str">
        <f t="shared" si="52"/>
        <v/>
      </c>
      <c r="AM299" s="139" t="str">
        <f t="shared" si="53"/>
        <v/>
      </c>
      <c r="AN299" s="20" t="str">
        <f t="shared" si="54"/>
        <v/>
      </c>
      <c r="AO299" s="20" t="str">
        <f t="shared" si="55"/>
        <v/>
      </c>
      <c r="AP299" s="20" t="str">
        <f t="shared" si="56"/>
        <v/>
      </c>
      <c r="AQ299" s="88" t="str">
        <f ca="1">IF(S299=Lists!$S$6,"CUMPLIMIENTO",IF($Q299=Lists!$R$3,TEXT(Y299,"00,00%")&amp;" / "&amp;TEXT(FORMULACIÓN!Y299,"00,00%"),IF(Y299=0,0,TEXT(Y299,"##.###")&amp;" / "&amp;TEXT(FORMULACIÓN!Y299,"##.###"))))</f>
        <v xml:space="preserve"> / </v>
      </c>
      <c r="AR299" s="133">
        <f ca="1">VALUE(IFERROR(IF(S299=Lists!$S$6,SEGUIMIENTO!Y299,IF((Y299/FORMULACIÓN!Y299)&lt;&gt;0,Y299/FORMULACIÓN!Y299,0)),0))</f>
        <v>0</v>
      </c>
      <c r="AS299" s="89" t="str">
        <f t="shared" ca="1" si="59"/>
        <v/>
      </c>
      <c r="AT299" s="89">
        <f t="shared" ca="1" si="60"/>
        <v>0</v>
      </c>
      <c r="AU299" s="89">
        <f t="shared" ca="1" si="61"/>
        <v>0</v>
      </c>
      <c r="AV299" s="20" t="str">
        <f t="shared" si="62"/>
        <v xml:space="preserve">LOGROS
LÍMITES
OBSERVACIÓN
ACCIONES DE FORTALECIMIENTO
</v>
      </c>
      <c r="AW299" s="139"/>
      <c r="CG299" s="140"/>
    </row>
    <row r="300" spans="1:85" s="135" customFormat="1" ht="15" hidden="1" customHeight="1">
      <c r="A300" s="20" t="str">
        <f>IF(FORMULACIÓN!A300="","",FORMULACIÓN!A300)</f>
        <v/>
      </c>
      <c r="B300" s="20" t="str">
        <f>IF(FORMULACIÓN!B300="","",FORMULACIÓN!B300)</f>
        <v/>
      </c>
      <c r="C300" s="20" t="str">
        <f>IF(FORMULACIÓN!C300="","",FORMULACIÓN!C300)</f>
        <v/>
      </c>
      <c r="D300" s="20" t="str">
        <f>IF(FORMULACIÓN!D300="","",FORMULACIÓN!D300)</f>
        <v/>
      </c>
      <c r="E300" s="20" t="str">
        <f>IF(FORMULACIÓN!E300="","",FORMULACIÓN!E300)</f>
        <v/>
      </c>
      <c r="F300" s="20" t="str">
        <f>IF(FORMULACIÓN!F300="","",FORMULACIÓN!F300)</f>
        <v/>
      </c>
      <c r="G300" s="20" t="str">
        <f>IF(FORMULACIÓN!G300="","",FORMULACIÓN!G300)</f>
        <v/>
      </c>
      <c r="H300" s="20" t="str">
        <f>IF(FORMULACIÓN!H300="","",FORMULACIÓN!H300)</f>
        <v/>
      </c>
      <c r="I300" s="88" t="str">
        <f>IF(FORMULACIÓN!I300="","",FORMULACIÓN!I300)</f>
        <v/>
      </c>
      <c r="J300" s="20" t="str">
        <f>IF(FORMULACIÓN!J300="","",FORMULACIÓN!J300)</f>
        <v/>
      </c>
      <c r="K300" s="88" t="str">
        <f>IF(FORMULACIÓN!K300="","",FORMULACIÓN!K300)</f>
        <v/>
      </c>
      <c r="L300" s="88" t="str">
        <f>IF(FORMULACIÓN!L300="","",FORMULACIÓN!L300)</f>
        <v/>
      </c>
      <c r="M300" s="210">
        <f>FORMULACIÓN!M300</f>
        <v>0</v>
      </c>
      <c r="N300" s="20" t="str">
        <f>IF(FORMULACIÓN!O300="","",FORMULACIÓN!O300)</f>
        <v/>
      </c>
      <c r="O300" s="20" t="str">
        <f>IF(FORMULACIÓN!P300="","",FORMULACIÓN!P300)</f>
        <v/>
      </c>
      <c r="P300" s="20" t="str">
        <f>IF(FORMULACIÓN!Q300="","",FORMULACIÓN!Q300)</f>
        <v/>
      </c>
      <c r="Q300" s="20" t="str">
        <f>IF(FORMULACIÓN!R300="","",FORMULACIÓN!R300)</f>
        <v/>
      </c>
      <c r="R300" s="20" t="str">
        <f>IF(FORMULACIÓN!S300="","",FORMULACIÓN!S300)</f>
        <v/>
      </c>
      <c r="S300" s="20" t="str">
        <f>IF(FORMULACIÓN!T300="","",FORMULACIÓN!T300)</f>
        <v/>
      </c>
      <c r="T300" s="179" t="str">
        <f ca="1">FORMULACIÓN!Y300</f>
        <v/>
      </c>
      <c r="U300" s="20" t="str">
        <f>IF(FORMULACIÓN!U300="","",FORMULACIÓN!U300)</f>
        <v/>
      </c>
      <c r="V300" s="211"/>
      <c r="W300" s="211"/>
      <c r="X300" s="21" t="str">
        <f ca="1">IFERROR(IF($S300=Lists!$S$2,SUM(SEGUIMIENTO!U300:W300),IF(SEGUIMIENTO!$S300=Lists!$S$3,SUM(SEGUIMIENTO!V300:W300),IF(SEGUIMIENTO!$S300=Lists!$S$4,AVERAGE(SEGUIMIENTO!V300:W300),IF(SEGUIMIENTO!$S300=Lists!$S$5,OFFSET(U300,0,COUNTA(V300:W300)),IF(SEGUIMIENTO!$S300=Lists!$S$6,COUNTIF(V300:W300,"&lt;"&amp;FORMULACIÓN!Y300)/COUNT(SEGUIMIENTO!V300:W300),""))))),"")</f>
        <v/>
      </c>
      <c r="Y300" s="176" t="str">
        <f ca="1">IF($Q300=Lists!$R$3,TEXT(SEGUIMIENTO!X300,"00,00%"),IF(SEGUIMIENTO!X300=0,0,TEXT(SEGUIMIENTO!X300,"##.###")))</f>
        <v/>
      </c>
      <c r="Z300" s="179" t="str">
        <f>IF(FORMULACIÓN!N300="X",VLOOKUP(A300,Lists!$C$100:$D$1099,2,FALSE),"")</f>
        <v/>
      </c>
      <c r="AA300" s="181">
        <f>IF(FORMULACIÓN!N300="X",IF(VALUE(VLOOKUP(A300,Lists!$C$100:$D$1099,2,FALSE))&gt;=SEGUIMIENTO!X300,1,0),2)</f>
        <v>2</v>
      </c>
      <c r="AB300" s="150">
        <f>IFERROR(VALUE(LEFT(#REF!,1)),0)</f>
        <v>0</v>
      </c>
      <c r="AC300" s="149"/>
      <c r="AD300" s="131"/>
      <c r="AE300" s="131"/>
      <c r="AF300" s="129"/>
      <c r="AG300"/>
      <c r="AH300" s="139"/>
      <c r="AI300" s="255" t="str">
        <f t="shared" si="57"/>
        <v/>
      </c>
      <c r="AJ300" s="139" t="str">
        <f t="shared" si="51"/>
        <v/>
      </c>
      <c r="AK300" s="139">
        <f t="shared" ca="1" si="58"/>
        <v>0</v>
      </c>
      <c r="AL300" s="139" t="str">
        <f t="shared" si="52"/>
        <v/>
      </c>
      <c r="AM300" s="139" t="str">
        <f t="shared" si="53"/>
        <v/>
      </c>
      <c r="AN300" s="20" t="str">
        <f t="shared" si="54"/>
        <v/>
      </c>
      <c r="AO300" s="20" t="str">
        <f t="shared" si="55"/>
        <v/>
      </c>
      <c r="AP300" s="20" t="str">
        <f t="shared" si="56"/>
        <v/>
      </c>
      <c r="AQ300" s="88" t="str">
        <f ca="1">IF(S300=Lists!$S$6,"CUMPLIMIENTO",IF($Q300=Lists!$R$3,TEXT(Y300,"00,00%")&amp;" / "&amp;TEXT(FORMULACIÓN!Y300,"00,00%"),IF(Y300=0,0,TEXT(Y300,"##.###")&amp;" / "&amp;TEXT(FORMULACIÓN!Y300,"##.###"))))</f>
        <v xml:space="preserve"> / </v>
      </c>
      <c r="AR300" s="133">
        <f ca="1">VALUE(IFERROR(IF(S300=Lists!$S$6,SEGUIMIENTO!Y300,IF((Y300/FORMULACIÓN!Y300)&lt;&gt;0,Y300/FORMULACIÓN!Y300,0)),0))</f>
        <v>0</v>
      </c>
      <c r="AS300" s="89" t="str">
        <f t="shared" ca="1" si="59"/>
        <v/>
      </c>
      <c r="AT300" s="89">
        <f t="shared" ca="1" si="60"/>
        <v>0</v>
      </c>
      <c r="AU300" s="89">
        <f t="shared" ca="1" si="61"/>
        <v>0</v>
      </c>
      <c r="AV300" s="20" t="str">
        <f t="shared" si="62"/>
        <v xml:space="preserve">LOGROS
LÍMITES
OBSERVACIÓN
ACCIONES DE FORTALECIMIENTO
</v>
      </c>
      <c r="AW300" s="139"/>
      <c r="CG300" s="140"/>
    </row>
    <row r="301" spans="1:85" s="135" customFormat="1" ht="15" hidden="1" customHeight="1">
      <c r="A301" s="20" t="str">
        <f>IF(FORMULACIÓN!A301="","",FORMULACIÓN!A301)</f>
        <v/>
      </c>
      <c r="B301" s="20" t="str">
        <f>IF(FORMULACIÓN!B301="","",FORMULACIÓN!B301)</f>
        <v/>
      </c>
      <c r="C301" s="20" t="str">
        <f>IF(FORMULACIÓN!C301="","",FORMULACIÓN!C301)</f>
        <v/>
      </c>
      <c r="D301" s="20" t="str">
        <f>IF(FORMULACIÓN!D301="","",FORMULACIÓN!D301)</f>
        <v/>
      </c>
      <c r="E301" s="20" t="str">
        <f>IF(FORMULACIÓN!E301="","",FORMULACIÓN!E301)</f>
        <v/>
      </c>
      <c r="F301" s="20" t="str">
        <f>IF(FORMULACIÓN!F301="","",FORMULACIÓN!F301)</f>
        <v/>
      </c>
      <c r="G301" s="20" t="str">
        <f>IF(FORMULACIÓN!G301="","",FORMULACIÓN!G301)</f>
        <v/>
      </c>
      <c r="H301" s="20" t="str">
        <f>IF(FORMULACIÓN!H301="","",FORMULACIÓN!H301)</f>
        <v/>
      </c>
      <c r="I301" s="88" t="str">
        <f>IF(FORMULACIÓN!I301="","",FORMULACIÓN!I301)</f>
        <v/>
      </c>
      <c r="J301" s="20" t="str">
        <f>IF(FORMULACIÓN!J301="","",FORMULACIÓN!J301)</f>
        <v/>
      </c>
      <c r="K301" s="88" t="str">
        <f>IF(FORMULACIÓN!K301="","",FORMULACIÓN!K301)</f>
        <v/>
      </c>
      <c r="L301" s="88" t="str">
        <f>IF(FORMULACIÓN!L301="","",FORMULACIÓN!L301)</f>
        <v/>
      </c>
      <c r="M301" s="210">
        <f>FORMULACIÓN!M301</f>
        <v>0</v>
      </c>
      <c r="N301" s="20" t="str">
        <f>IF(FORMULACIÓN!O301="","",FORMULACIÓN!O301)</f>
        <v/>
      </c>
      <c r="O301" s="20" t="str">
        <f>IF(FORMULACIÓN!P301="","",FORMULACIÓN!P301)</f>
        <v/>
      </c>
      <c r="P301" s="20" t="str">
        <f>IF(FORMULACIÓN!Q301="","",FORMULACIÓN!Q301)</f>
        <v/>
      </c>
      <c r="Q301" s="20" t="str">
        <f>IF(FORMULACIÓN!R301="","",FORMULACIÓN!R301)</f>
        <v/>
      </c>
      <c r="R301" s="20" t="str">
        <f>IF(FORMULACIÓN!S301="","",FORMULACIÓN!S301)</f>
        <v/>
      </c>
      <c r="S301" s="20" t="str">
        <f>IF(FORMULACIÓN!T301="","",FORMULACIÓN!T301)</f>
        <v/>
      </c>
      <c r="T301" s="179" t="str">
        <f ca="1">FORMULACIÓN!Y301</f>
        <v/>
      </c>
      <c r="U301" s="20" t="str">
        <f>IF(FORMULACIÓN!U301="","",FORMULACIÓN!U301)</f>
        <v/>
      </c>
      <c r="V301" s="211"/>
      <c r="W301" s="211"/>
      <c r="X301" s="21" t="str">
        <f ca="1">IFERROR(IF($S301=Lists!$S$2,SUM(SEGUIMIENTO!U301:W301),IF(SEGUIMIENTO!$S301=Lists!$S$3,SUM(SEGUIMIENTO!V301:W301),IF(SEGUIMIENTO!$S301=Lists!$S$4,AVERAGE(SEGUIMIENTO!V301:W301),IF(SEGUIMIENTO!$S301=Lists!$S$5,OFFSET(U301,0,COUNTA(V301:W301)),IF(SEGUIMIENTO!$S301=Lists!$S$6,COUNTIF(V301:W301,"&lt;"&amp;FORMULACIÓN!Y301)/COUNT(SEGUIMIENTO!V301:W301),""))))),"")</f>
        <v/>
      </c>
      <c r="Y301" s="176" t="str">
        <f ca="1">IF($Q301=Lists!$R$3,TEXT(SEGUIMIENTO!X301,"00,00%"),IF(SEGUIMIENTO!X301=0,0,TEXT(SEGUIMIENTO!X301,"##.###")))</f>
        <v/>
      </c>
      <c r="Z301" s="179" t="str">
        <f>IF(FORMULACIÓN!N301="X",VLOOKUP(A301,Lists!$C$100:$D$1099,2,FALSE),"")</f>
        <v/>
      </c>
      <c r="AA301" s="181">
        <f>IF(FORMULACIÓN!N301="X",IF(VALUE(VLOOKUP(A301,Lists!$C$100:$D$1099,2,FALSE))&gt;=SEGUIMIENTO!X301,1,0),2)</f>
        <v>2</v>
      </c>
      <c r="AB301" s="150">
        <f>IFERROR(VALUE(LEFT(#REF!,1)),0)</f>
        <v>0</v>
      </c>
      <c r="AC301" s="149"/>
      <c r="AD301" s="131"/>
      <c r="AE301" s="131"/>
      <c r="AF301" s="129"/>
      <c r="AG301"/>
      <c r="AH301" s="139"/>
      <c r="AI301" s="255" t="str">
        <f t="shared" si="57"/>
        <v/>
      </c>
      <c r="AJ301" s="139" t="str">
        <f t="shared" si="51"/>
        <v/>
      </c>
      <c r="AK301" s="139">
        <f t="shared" ca="1" si="58"/>
        <v>0</v>
      </c>
      <c r="AL301" s="139" t="str">
        <f t="shared" si="52"/>
        <v/>
      </c>
      <c r="AM301" s="139" t="str">
        <f t="shared" si="53"/>
        <v/>
      </c>
      <c r="AN301" s="20" t="str">
        <f t="shared" si="54"/>
        <v/>
      </c>
      <c r="AO301" s="20" t="str">
        <f t="shared" si="55"/>
        <v/>
      </c>
      <c r="AP301" s="20" t="str">
        <f t="shared" si="56"/>
        <v/>
      </c>
      <c r="AQ301" s="88" t="str">
        <f ca="1">IF(S301=Lists!$S$6,"CUMPLIMIENTO",IF($Q301=Lists!$R$3,TEXT(Y301,"00,00%")&amp;" / "&amp;TEXT(FORMULACIÓN!Y301,"00,00%"),IF(Y301=0,0,TEXT(Y301,"##.###")&amp;" / "&amp;TEXT(FORMULACIÓN!Y301,"##.###"))))</f>
        <v xml:space="preserve"> / </v>
      </c>
      <c r="AR301" s="133">
        <f ca="1">VALUE(IFERROR(IF(S301=Lists!$S$6,SEGUIMIENTO!Y301,IF((Y301/FORMULACIÓN!Y301)&lt;&gt;0,Y301/FORMULACIÓN!Y301,0)),0))</f>
        <v>0</v>
      </c>
      <c r="AS301" s="89" t="str">
        <f t="shared" ca="1" si="59"/>
        <v/>
      </c>
      <c r="AT301" s="89">
        <f t="shared" ca="1" si="60"/>
        <v>0</v>
      </c>
      <c r="AU301" s="89">
        <f t="shared" ca="1" si="61"/>
        <v>0</v>
      </c>
      <c r="AV301" s="20" t="str">
        <f t="shared" si="62"/>
        <v xml:space="preserve">LOGROS
LÍMITES
OBSERVACIÓN
ACCIONES DE FORTALECIMIENTO
</v>
      </c>
      <c r="AW301" s="139"/>
      <c r="CG301" s="140"/>
    </row>
    <row r="302" spans="1:85" s="135" customFormat="1" ht="15" hidden="1" customHeight="1">
      <c r="A302" s="20" t="str">
        <f>IF(FORMULACIÓN!A302="","",FORMULACIÓN!A302)</f>
        <v/>
      </c>
      <c r="B302" s="20" t="str">
        <f>IF(FORMULACIÓN!B302="","",FORMULACIÓN!B302)</f>
        <v/>
      </c>
      <c r="C302" s="20" t="str">
        <f>IF(FORMULACIÓN!C302="","",FORMULACIÓN!C302)</f>
        <v/>
      </c>
      <c r="D302" s="20" t="str">
        <f>IF(FORMULACIÓN!D302="","",FORMULACIÓN!D302)</f>
        <v/>
      </c>
      <c r="E302" s="20" t="str">
        <f>IF(FORMULACIÓN!E302="","",FORMULACIÓN!E302)</f>
        <v/>
      </c>
      <c r="F302" s="20" t="str">
        <f>IF(FORMULACIÓN!F302="","",FORMULACIÓN!F302)</f>
        <v/>
      </c>
      <c r="G302" s="20" t="str">
        <f>IF(FORMULACIÓN!G302="","",FORMULACIÓN!G302)</f>
        <v/>
      </c>
      <c r="H302" s="20" t="str">
        <f>IF(FORMULACIÓN!H302="","",FORMULACIÓN!H302)</f>
        <v/>
      </c>
      <c r="I302" s="88" t="str">
        <f>IF(FORMULACIÓN!I302="","",FORMULACIÓN!I302)</f>
        <v/>
      </c>
      <c r="J302" s="20" t="str">
        <f>IF(FORMULACIÓN!J302="","",FORMULACIÓN!J302)</f>
        <v/>
      </c>
      <c r="K302" s="88" t="str">
        <f>IF(FORMULACIÓN!K302="","",FORMULACIÓN!K302)</f>
        <v/>
      </c>
      <c r="L302" s="88" t="str">
        <f>IF(FORMULACIÓN!L302="","",FORMULACIÓN!L302)</f>
        <v/>
      </c>
      <c r="M302" s="210">
        <f>FORMULACIÓN!M302</f>
        <v>0</v>
      </c>
      <c r="N302" s="20" t="str">
        <f>IF(FORMULACIÓN!O302="","",FORMULACIÓN!O302)</f>
        <v/>
      </c>
      <c r="O302" s="20" t="str">
        <f>IF(FORMULACIÓN!P302="","",FORMULACIÓN!P302)</f>
        <v/>
      </c>
      <c r="P302" s="20" t="str">
        <f>IF(FORMULACIÓN!Q302="","",FORMULACIÓN!Q302)</f>
        <v/>
      </c>
      <c r="Q302" s="20" t="str">
        <f>IF(FORMULACIÓN!R302="","",FORMULACIÓN!R302)</f>
        <v/>
      </c>
      <c r="R302" s="20" t="str">
        <f>IF(FORMULACIÓN!S302="","",FORMULACIÓN!S302)</f>
        <v/>
      </c>
      <c r="S302" s="20" t="str">
        <f>IF(FORMULACIÓN!T302="","",FORMULACIÓN!T302)</f>
        <v/>
      </c>
      <c r="T302" s="179" t="str">
        <f ca="1">FORMULACIÓN!Y302</f>
        <v/>
      </c>
      <c r="U302" s="20" t="str">
        <f>IF(FORMULACIÓN!U302="","",FORMULACIÓN!U302)</f>
        <v/>
      </c>
      <c r="V302" s="211"/>
      <c r="W302" s="211"/>
      <c r="X302" s="21" t="str">
        <f ca="1">IFERROR(IF($S302=Lists!$S$2,SUM(SEGUIMIENTO!U302:W302),IF(SEGUIMIENTO!$S302=Lists!$S$3,SUM(SEGUIMIENTO!V302:W302),IF(SEGUIMIENTO!$S302=Lists!$S$4,AVERAGE(SEGUIMIENTO!V302:W302),IF(SEGUIMIENTO!$S302=Lists!$S$5,OFFSET(U302,0,COUNTA(V302:W302)),IF(SEGUIMIENTO!$S302=Lists!$S$6,COUNTIF(V302:W302,"&lt;"&amp;FORMULACIÓN!Y302)/COUNT(SEGUIMIENTO!V302:W302),""))))),"")</f>
        <v/>
      </c>
      <c r="Y302" s="176" t="str">
        <f ca="1">IF($Q302=Lists!$R$3,TEXT(SEGUIMIENTO!X302,"00,00%"),IF(SEGUIMIENTO!X302=0,0,TEXT(SEGUIMIENTO!X302,"##.###")))</f>
        <v/>
      </c>
      <c r="Z302" s="179" t="str">
        <f>IF(FORMULACIÓN!N302="X",VLOOKUP(A302,Lists!$C$100:$D$1099,2,FALSE),"")</f>
        <v/>
      </c>
      <c r="AA302" s="181">
        <f>IF(FORMULACIÓN!N302="X",IF(VALUE(VLOOKUP(A302,Lists!$C$100:$D$1099,2,FALSE))&gt;=SEGUIMIENTO!X302,1,0),2)</f>
        <v>2</v>
      </c>
      <c r="AB302" s="150">
        <f>IFERROR(VALUE(LEFT(#REF!,1)),0)</f>
        <v>0</v>
      </c>
      <c r="AC302" s="149"/>
      <c r="AD302" s="131"/>
      <c r="AE302" s="131"/>
      <c r="AF302" s="129"/>
      <c r="AG302"/>
      <c r="AH302" s="139"/>
      <c r="AI302" s="255" t="str">
        <f t="shared" si="57"/>
        <v/>
      </c>
      <c r="AJ302" s="139" t="str">
        <f t="shared" si="51"/>
        <v/>
      </c>
      <c r="AK302" s="139">
        <f t="shared" ca="1" si="58"/>
        <v>0</v>
      </c>
      <c r="AL302" s="139" t="str">
        <f t="shared" si="52"/>
        <v/>
      </c>
      <c r="AM302" s="139" t="str">
        <f t="shared" si="53"/>
        <v/>
      </c>
      <c r="AN302" s="20" t="str">
        <f t="shared" si="54"/>
        <v/>
      </c>
      <c r="AO302" s="20" t="str">
        <f t="shared" si="55"/>
        <v/>
      </c>
      <c r="AP302" s="20" t="str">
        <f t="shared" si="56"/>
        <v/>
      </c>
      <c r="AQ302" s="88" t="str">
        <f ca="1">IF(S302=Lists!$S$6,"CUMPLIMIENTO",IF($Q302=Lists!$R$3,TEXT(Y302,"00,00%")&amp;" / "&amp;TEXT(FORMULACIÓN!Y302,"00,00%"),IF(Y302=0,0,TEXT(Y302,"##.###")&amp;" / "&amp;TEXT(FORMULACIÓN!Y302,"##.###"))))</f>
        <v xml:space="preserve"> / </v>
      </c>
      <c r="AR302" s="133">
        <f ca="1">VALUE(IFERROR(IF(S302=Lists!$S$6,SEGUIMIENTO!Y302,IF((Y302/FORMULACIÓN!Y302)&lt;&gt;0,Y302/FORMULACIÓN!Y302,0)),0))</f>
        <v>0</v>
      </c>
      <c r="AS302" s="89" t="str">
        <f t="shared" ca="1" si="59"/>
        <v/>
      </c>
      <c r="AT302" s="89">
        <f t="shared" ca="1" si="60"/>
        <v>0</v>
      </c>
      <c r="AU302" s="89">
        <f t="shared" ca="1" si="61"/>
        <v>0</v>
      </c>
      <c r="AV302" s="20" t="str">
        <f t="shared" si="62"/>
        <v xml:space="preserve">LOGROS
LÍMITES
OBSERVACIÓN
ACCIONES DE FORTALECIMIENTO
</v>
      </c>
      <c r="AW302" s="139"/>
      <c r="CG302" s="140"/>
    </row>
    <row r="303" spans="1:85" s="135" customFormat="1" ht="15" hidden="1" customHeight="1">
      <c r="A303" s="20" t="str">
        <f>IF(FORMULACIÓN!A303="","",FORMULACIÓN!A303)</f>
        <v/>
      </c>
      <c r="B303" s="20" t="str">
        <f>IF(FORMULACIÓN!B303="","",FORMULACIÓN!B303)</f>
        <v/>
      </c>
      <c r="C303" s="20" t="str">
        <f>IF(FORMULACIÓN!C303="","",FORMULACIÓN!C303)</f>
        <v/>
      </c>
      <c r="D303" s="20" t="str">
        <f>IF(FORMULACIÓN!D303="","",FORMULACIÓN!D303)</f>
        <v/>
      </c>
      <c r="E303" s="20" t="str">
        <f>IF(FORMULACIÓN!E303="","",FORMULACIÓN!E303)</f>
        <v/>
      </c>
      <c r="F303" s="20" t="str">
        <f>IF(FORMULACIÓN!F303="","",FORMULACIÓN!F303)</f>
        <v/>
      </c>
      <c r="G303" s="20" t="str">
        <f>IF(FORMULACIÓN!G303="","",FORMULACIÓN!G303)</f>
        <v/>
      </c>
      <c r="H303" s="20" t="str">
        <f>IF(FORMULACIÓN!H303="","",FORMULACIÓN!H303)</f>
        <v/>
      </c>
      <c r="I303" s="88" t="str">
        <f>IF(FORMULACIÓN!I303="","",FORMULACIÓN!I303)</f>
        <v/>
      </c>
      <c r="J303" s="20" t="str">
        <f>IF(FORMULACIÓN!J303="","",FORMULACIÓN!J303)</f>
        <v/>
      </c>
      <c r="K303" s="88" t="str">
        <f>IF(FORMULACIÓN!K303="","",FORMULACIÓN!K303)</f>
        <v/>
      </c>
      <c r="L303" s="88" t="str">
        <f>IF(FORMULACIÓN!L303="","",FORMULACIÓN!L303)</f>
        <v/>
      </c>
      <c r="M303" s="210">
        <f>FORMULACIÓN!M303</f>
        <v>0</v>
      </c>
      <c r="N303" s="20" t="str">
        <f>IF(FORMULACIÓN!O303="","",FORMULACIÓN!O303)</f>
        <v/>
      </c>
      <c r="O303" s="20" t="str">
        <f>IF(FORMULACIÓN!P303="","",FORMULACIÓN!P303)</f>
        <v/>
      </c>
      <c r="P303" s="20" t="str">
        <f>IF(FORMULACIÓN!Q303="","",FORMULACIÓN!Q303)</f>
        <v/>
      </c>
      <c r="Q303" s="20" t="str">
        <f>IF(FORMULACIÓN!R303="","",FORMULACIÓN!R303)</f>
        <v/>
      </c>
      <c r="R303" s="20" t="str">
        <f>IF(FORMULACIÓN!S303="","",FORMULACIÓN!S303)</f>
        <v/>
      </c>
      <c r="S303" s="20" t="str">
        <f>IF(FORMULACIÓN!T303="","",FORMULACIÓN!T303)</f>
        <v/>
      </c>
      <c r="T303" s="179" t="str">
        <f ca="1">FORMULACIÓN!Y303</f>
        <v/>
      </c>
      <c r="U303" s="20" t="str">
        <f>IF(FORMULACIÓN!U303="","",FORMULACIÓN!U303)</f>
        <v/>
      </c>
      <c r="V303" s="211"/>
      <c r="W303" s="211"/>
      <c r="X303" s="21" t="str">
        <f ca="1">IFERROR(IF($S303=Lists!$S$2,SUM(SEGUIMIENTO!U303:W303),IF(SEGUIMIENTO!$S303=Lists!$S$3,SUM(SEGUIMIENTO!V303:W303),IF(SEGUIMIENTO!$S303=Lists!$S$4,AVERAGE(SEGUIMIENTO!V303:W303),IF(SEGUIMIENTO!$S303=Lists!$S$5,OFFSET(U303,0,COUNTA(V303:W303)),IF(SEGUIMIENTO!$S303=Lists!$S$6,COUNTIF(V303:W303,"&lt;"&amp;FORMULACIÓN!Y303)/COUNT(SEGUIMIENTO!V303:W303),""))))),"")</f>
        <v/>
      </c>
      <c r="Y303" s="176" t="str">
        <f ca="1">IF($Q303=Lists!$R$3,TEXT(SEGUIMIENTO!X303,"00,00%"),IF(SEGUIMIENTO!X303=0,0,TEXT(SEGUIMIENTO!X303,"##.###")))</f>
        <v/>
      </c>
      <c r="Z303" s="179" t="str">
        <f>IF(FORMULACIÓN!N303="X",VLOOKUP(A303,Lists!$C$100:$D$1099,2,FALSE),"")</f>
        <v/>
      </c>
      <c r="AA303" s="181">
        <f>IF(FORMULACIÓN!N303="X",IF(VALUE(VLOOKUP(A303,Lists!$C$100:$D$1099,2,FALSE))&gt;=SEGUIMIENTO!X303,1,0),2)</f>
        <v>2</v>
      </c>
      <c r="AB303" s="150">
        <f>IFERROR(VALUE(LEFT(#REF!,1)),0)</f>
        <v>0</v>
      </c>
      <c r="AC303" s="149"/>
      <c r="AD303" s="131"/>
      <c r="AE303" s="131"/>
      <c r="AF303" s="129"/>
      <c r="AG303"/>
      <c r="AH303" s="139"/>
      <c r="AI303" s="255" t="str">
        <f t="shared" si="57"/>
        <v/>
      </c>
      <c r="AJ303" s="139" t="str">
        <f t="shared" si="51"/>
        <v/>
      </c>
      <c r="AK303" s="139">
        <f t="shared" ca="1" si="58"/>
        <v>0</v>
      </c>
      <c r="AL303" s="139" t="str">
        <f t="shared" si="52"/>
        <v/>
      </c>
      <c r="AM303" s="139" t="str">
        <f t="shared" si="53"/>
        <v/>
      </c>
      <c r="AN303" s="20" t="str">
        <f t="shared" si="54"/>
        <v/>
      </c>
      <c r="AO303" s="20" t="str">
        <f t="shared" si="55"/>
        <v/>
      </c>
      <c r="AP303" s="20" t="str">
        <f t="shared" si="56"/>
        <v/>
      </c>
      <c r="AQ303" s="88" t="str">
        <f ca="1">IF(S303=Lists!$S$6,"CUMPLIMIENTO",IF($Q303=Lists!$R$3,TEXT(Y303,"00,00%")&amp;" / "&amp;TEXT(FORMULACIÓN!Y303,"00,00%"),IF(Y303=0,0,TEXT(Y303,"##.###")&amp;" / "&amp;TEXT(FORMULACIÓN!Y303,"##.###"))))</f>
        <v xml:space="preserve"> / </v>
      </c>
      <c r="AR303" s="133">
        <f ca="1">VALUE(IFERROR(IF(S303=Lists!$S$6,SEGUIMIENTO!Y303,IF((Y303/FORMULACIÓN!Y303)&lt;&gt;0,Y303/FORMULACIÓN!Y303,0)),0))</f>
        <v>0</v>
      </c>
      <c r="AS303" s="89" t="str">
        <f t="shared" ca="1" si="59"/>
        <v/>
      </c>
      <c r="AT303" s="89">
        <f t="shared" ca="1" si="60"/>
        <v>0</v>
      </c>
      <c r="AU303" s="89">
        <f t="shared" ca="1" si="61"/>
        <v>0</v>
      </c>
      <c r="AV303" s="20" t="str">
        <f t="shared" si="62"/>
        <v xml:space="preserve">LOGROS
LÍMITES
OBSERVACIÓN
ACCIONES DE FORTALECIMIENTO
</v>
      </c>
      <c r="AW303" s="139"/>
      <c r="CG303" s="140"/>
    </row>
    <row r="304" spans="1:85" s="135" customFormat="1" ht="15" hidden="1" customHeight="1">
      <c r="A304" s="20" t="str">
        <f>IF(FORMULACIÓN!A304="","",FORMULACIÓN!A304)</f>
        <v/>
      </c>
      <c r="B304" s="20" t="str">
        <f>IF(FORMULACIÓN!B304="","",FORMULACIÓN!B304)</f>
        <v/>
      </c>
      <c r="C304" s="20" t="str">
        <f>IF(FORMULACIÓN!C304="","",FORMULACIÓN!C304)</f>
        <v/>
      </c>
      <c r="D304" s="20" t="str">
        <f>IF(FORMULACIÓN!D304="","",FORMULACIÓN!D304)</f>
        <v/>
      </c>
      <c r="E304" s="20" t="str">
        <f>IF(FORMULACIÓN!E304="","",FORMULACIÓN!E304)</f>
        <v/>
      </c>
      <c r="F304" s="20" t="str">
        <f>IF(FORMULACIÓN!F304="","",FORMULACIÓN!F304)</f>
        <v/>
      </c>
      <c r="G304" s="20" t="str">
        <f>IF(FORMULACIÓN!G304="","",FORMULACIÓN!G304)</f>
        <v/>
      </c>
      <c r="H304" s="20" t="str">
        <f>IF(FORMULACIÓN!H304="","",FORMULACIÓN!H304)</f>
        <v/>
      </c>
      <c r="I304" s="88" t="str">
        <f>IF(FORMULACIÓN!I304="","",FORMULACIÓN!I304)</f>
        <v/>
      </c>
      <c r="J304" s="20" t="str">
        <f>IF(FORMULACIÓN!J304="","",FORMULACIÓN!J304)</f>
        <v/>
      </c>
      <c r="K304" s="88" t="str">
        <f>IF(FORMULACIÓN!K304="","",FORMULACIÓN!K304)</f>
        <v/>
      </c>
      <c r="L304" s="88" t="str">
        <f>IF(FORMULACIÓN!L304="","",FORMULACIÓN!L304)</f>
        <v/>
      </c>
      <c r="M304" s="210">
        <f>FORMULACIÓN!M304</f>
        <v>0</v>
      </c>
      <c r="N304" s="20" t="str">
        <f>IF(FORMULACIÓN!O304="","",FORMULACIÓN!O304)</f>
        <v/>
      </c>
      <c r="O304" s="20" t="str">
        <f>IF(FORMULACIÓN!P304="","",FORMULACIÓN!P304)</f>
        <v/>
      </c>
      <c r="P304" s="20" t="str">
        <f>IF(FORMULACIÓN!Q304="","",FORMULACIÓN!Q304)</f>
        <v/>
      </c>
      <c r="Q304" s="20" t="str">
        <f>IF(FORMULACIÓN!R304="","",FORMULACIÓN!R304)</f>
        <v/>
      </c>
      <c r="R304" s="20" t="str">
        <f>IF(FORMULACIÓN!S304="","",FORMULACIÓN!S304)</f>
        <v/>
      </c>
      <c r="S304" s="20" t="str">
        <f>IF(FORMULACIÓN!T304="","",FORMULACIÓN!T304)</f>
        <v/>
      </c>
      <c r="T304" s="179" t="str">
        <f ca="1">FORMULACIÓN!Y304</f>
        <v/>
      </c>
      <c r="U304" s="20" t="str">
        <f>IF(FORMULACIÓN!U304="","",FORMULACIÓN!U304)</f>
        <v/>
      </c>
      <c r="V304" s="211"/>
      <c r="W304" s="211"/>
      <c r="X304" s="21" t="str">
        <f ca="1">IFERROR(IF($S304=Lists!$S$2,SUM(SEGUIMIENTO!U304:W304),IF(SEGUIMIENTO!$S304=Lists!$S$3,SUM(SEGUIMIENTO!V304:W304),IF(SEGUIMIENTO!$S304=Lists!$S$4,AVERAGE(SEGUIMIENTO!V304:W304),IF(SEGUIMIENTO!$S304=Lists!$S$5,OFFSET(U304,0,COUNTA(V304:W304)),IF(SEGUIMIENTO!$S304=Lists!$S$6,COUNTIF(V304:W304,"&lt;"&amp;FORMULACIÓN!Y304)/COUNT(SEGUIMIENTO!V304:W304),""))))),"")</f>
        <v/>
      </c>
      <c r="Y304" s="176" t="str">
        <f ca="1">IF($Q304=Lists!$R$3,TEXT(SEGUIMIENTO!X304,"00,00%"),IF(SEGUIMIENTO!X304=0,0,TEXT(SEGUIMIENTO!X304,"##.###")))</f>
        <v/>
      </c>
      <c r="Z304" s="179" t="str">
        <f>IF(FORMULACIÓN!N304="X",VLOOKUP(A304,Lists!$C$100:$D$1099,2,FALSE),"")</f>
        <v/>
      </c>
      <c r="AA304" s="181">
        <f>IF(FORMULACIÓN!N304="X",IF(VALUE(VLOOKUP(A304,Lists!$C$100:$D$1099,2,FALSE))&gt;=SEGUIMIENTO!X304,1,0),2)</f>
        <v>2</v>
      </c>
      <c r="AB304" s="150">
        <f>IFERROR(VALUE(LEFT(#REF!,1)),0)</f>
        <v>0</v>
      </c>
      <c r="AC304" s="149"/>
      <c r="AD304" s="131"/>
      <c r="AE304" s="131"/>
      <c r="AF304" s="129"/>
      <c r="AG304"/>
      <c r="AH304" s="139"/>
      <c r="AI304" s="255" t="str">
        <f t="shared" si="57"/>
        <v/>
      </c>
      <c r="AJ304" s="139" t="str">
        <f t="shared" si="51"/>
        <v/>
      </c>
      <c r="AK304" s="139">
        <f t="shared" ca="1" si="58"/>
        <v>0</v>
      </c>
      <c r="AL304" s="139" t="str">
        <f t="shared" si="52"/>
        <v/>
      </c>
      <c r="AM304" s="139" t="str">
        <f t="shared" si="53"/>
        <v/>
      </c>
      <c r="AN304" s="20" t="str">
        <f t="shared" si="54"/>
        <v/>
      </c>
      <c r="AO304" s="20" t="str">
        <f t="shared" si="55"/>
        <v/>
      </c>
      <c r="AP304" s="20" t="str">
        <f t="shared" si="56"/>
        <v/>
      </c>
      <c r="AQ304" s="88" t="str">
        <f ca="1">IF(S304=Lists!$S$6,"CUMPLIMIENTO",IF($Q304=Lists!$R$3,TEXT(Y304,"00,00%")&amp;" / "&amp;TEXT(FORMULACIÓN!Y304,"00,00%"),IF(Y304=0,0,TEXT(Y304,"##.###")&amp;" / "&amp;TEXT(FORMULACIÓN!Y304,"##.###"))))</f>
        <v xml:space="preserve"> / </v>
      </c>
      <c r="AR304" s="133">
        <f ca="1">VALUE(IFERROR(IF(S304=Lists!$S$6,SEGUIMIENTO!Y304,IF((Y304/FORMULACIÓN!Y304)&lt;&gt;0,Y304/FORMULACIÓN!Y304,0)),0))</f>
        <v>0</v>
      </c>
      <c r="AS304" s="89" t="str">
        <f t="shared" ca="1" si="59"/>
        <v/>
      </c>
      <c r="AT304" s="89">
        <f t="shared" ca="1" si="60"/>
        <v>0</v>
      </c>
      <c r="AU304" s="89">
        <f t="shared" ca="1" si="61"/>
        <v>0</v>
      </c>
      <c r="AV304" s="20" t="str">
        <f t="shared" si="62"/>
        <v xml:space="preserve">LOGROS
LÍMITES
OBSERVACIÓN
ACCIONES DE FORTALECIMIENTO
</v>
      </c>
      <c r="AW304" s="139"/>
      <c r="CG304" s="140"/>
    </row>
    <row r="305" spans="1:85" s="135" customFormat="1" ht="15" hidden="1" customHeight="1">
      <c r="A305" s="20" t="str">
        <f>IF(FORMULACIÓN!A305="","",FORMULACIÓN!A305)</f>
        <v/>
      </c>
      <c r="B305" s="20" t="str">
        <f>IF(FORMULACIÓN!B305="","",FORMULACIÓN!B305)</f>
        <v/>
      </c>
      <c r="C305" s="20" t="str">
        <f>IF(FORMULACIÓN!C305="","",FORMULACIÓN!C305)</f>
        <v/>
      </c>
      <c r="D305" s="20" t="str">
        <f>IF(FORMULACIÓN!D305="","",FORMULACIÓN!D305)</f>
        <v/>
      </c>
      <c r="E305" s="20" t="str">
        <f>IF(FORMULACIÓN!E305="","",FORMULACIÓN!E305)</f>
        <v/>
      </c>
      <c r="F305" s="20" t="str">
        <f>IF(FORMULACIÓN!F305="","",FORMULACIÓN!F305)</f>
        <v/>
      </c>
      <c r="G305" s="20" t="str">
        <f>IF(FORMULACIÓN!G305="","",FORMULACIÓN!G305)</f>
        <v/>
      </c>
      <c r="H305" s="20" t="str">
        <f>IF(FORMULACIÓN!H305="","",FORMULACIÓN!H305)</f>
        <v/>
      </c>
      <c r="I305" s="88" t="str">
        <f>IF(FORMULACIÓN!I305="","",FORMULACIÓN!I305)</f>
        <v/>
      </c>
      <c r="J305" s="20" t="str">
        <f>IF(FORMULACIÓN!J305="","",FORMULACIÓN!J305)</f>
        <v/>
      </c>
      <c r="K305" s="88" t="str">
        <f>IF(FORMULACIÓN!K305="","",FORMULACIÓN!K305)</f>
        <v/>
      </c>
      <c r="L305" s="88" t="str">
        <f>IF(FORMULACIÓN!L305="","",FORMULACIÓN!L305)</f>
        <v/>
      </c>
      <c r="M305" s="210">
        <f>FORMULACIÓN!M305</f>
        <v>0</v>
      </c>
      <c r="N305" s="20" t="str">
        <f>IF(FORMULACIÓN!O305="","",FORMULACIÓN!O305)</f>
        <v/>
      </c>
      <c r="O305" s="20" t="str">
        <f>IF(FORMULACIÓN!P305="","",FORMULACIÓN!P305)</f>
        <v/>
      </c>
      <c r="P305" s="20" t="str">
        <f>IF(FORMULACIÓN!Q305="","",FORMULACIÓN!Q305)</f>
        <v/>
      </c>
      <c r="Q305" s="20" t="str">
        <f>IF(FORMULACIÓN!R305="","",FORMULACIÓN!R305)</f>
        <v/>
      </c>
      <c r="R305" s="20" t="str">
        <f>IF(FORMULACIÓN!S305="","",FORMULACIÓN!S305)</f>
        <v/>
      </c>
      <c r="S305" s="20" t="str">
        <f>IF(FORMULACIÓN!T305="","",FORMULACIÓN!T305)</f>
        <v/>
      </c>
      <c r="T305" s="179" t="str">
        <f ca="1">FORMULACIÓN!Y305</f>
        <v/>
      </c>
      <c r="U305" s="20" t="str">
        <f>IF(FORMULACIÓN!U305="","",FORMULACIÓN!U305)</f>
        <v/>
      </c>
      <c r="V305" s="211"/>
      <c r="W305" s="211"/>
      <c r="X305" s="21" t="str">
        <f ca="1">IFERROR(IF($S305=Lists!$S$2,SUM(SEGUIMIENTO!U305:W305),IF(SEGUIMIENTO!$S305=Lists!$S$3,SUM(SEGUIMIENTO!V305:W305),IF(SEGUIMIENTO!$S305=Lists!$S$4,AVERAGE(SEGUIMIENTO!V305:W305),IF(SEGUIMIENTO!$S305=Lists!$S$5,OFFSET(U305,0,COUNTA(V305:W305)),IF(SEGUIMIENTO!$S305=Lists!$S$6,COUNTIF(V305:W305,"&lt;"&amp;FORMULACIÓN!Y305)/COUNT(SEGUIMIENTO!V305:W305),""))))),"")</f>
        <v/>
      </c>
      <c r="Y305" s="176" t="str">
        <f ca="1">IF($Q305=Lists!$R$3,TEXT(SEGUIMIENTO!X305,"00,00%"),IF(SEGUIMIENTO!X305=0,0,TEXT(SEGUIMIENTO!X305,"##.###")))</f>
        <v/>
      </c>
      <c r="Z305" s="179" t="str">
        <f>IF(FORMULACIÓN!N305="X",VLOOKUP(A305,Lists!$C$100:$D$1099,2,FALSE),"")</f>
        <v/>
      </c>
      <c r="AA305" s="181">
        <f>IF(FORMULACIÓN!N305="X",IF(VALUE(VLOOKUP(A305,Lists!$C$100:$D$1099,2,FALSE))&gt;=SEGUIMIENTO!X305,1,0),2)</f>
        <v>2</v>
      </c>
      <c r="AB305" s="150">
        <f>IFERROR(VALUE(LEFT(#REF!,1)),0)</f>
        <v>0</v>
      </c>
      <c r="AC305" s="149"/>
      <c r="AD305" s="131"/>
      <c r="AE305" s="131"/>
      <c r="AF305" s="129"/>
      <c r="AG305"/>
      <c r="AH305" s="139"/>
      <c r="AI305" s="255" t="str">
        <f t="shared" si="57"/>
        <v/>
      </c>
      <c r="AJ305" s="139" t="str">
        <f t="shared" si="51"/>
        <v/>
      </c>
      <c r="AK305" s="139">
        <f t="shared" ca="1" si="58"/>
        <v>0</v>
      </c>
      <c r="AL305" s="139" t="str">
        <f t="shared" si="52"/>
        <v/>
      </c>
      <c r="AM305" s="139" t="str">
        <f t="shared" si="53"/>
        <v/>
      </c>
      <c r="AN305" s="20" t="str">
        <f t="shared" si="54"/>
        <v/>
      </c>
      <c r="AO305" s="20" t="str">
        <f t="shared" si="55"/>
        <v/>
      </c>
      <c r="AP305" s="20" t="str">
        <f t="shared" si="56"/>
        <v/>
      </c>
      <c r="AQ305" s="88" t="str">
        <f ca="1">IF(S305=Lists!$S$6,"CUMPLIMIENTO",IF($Q305=Lists!$R$3,TEXT(Y305,"00,00%")&amp;" / "&amp;TEXT(FORMULACIÓN!Y305,"00,00%"),IF(Y305=0,0,TEXT(Y305,"##.###")&amp;" / "&amp;TEXT(FORMULACIÓN!Y305,"##.###"))))</f>
        <v xml:space="preserve"> / </v>
      </c>
      <c r="AR305" s="133">
        <f ca="1">VALUE(IFERROR(IF(S305=Lists!$S$6,SEGUIMIENTO!Y305,IF((Y305/FORMULACIÓN!Y305)&lt;&gt;0,Y305/FORMULACIÓN!Y305,0)),0))</f>
        <v>0</v>
      </c>
      <c r="AS305" s="89" t="str">
        <f t="shared" ca="1" si="59"/>
        <v/>
      </c>
      <c r="AT305" s="89">
        <f t="shared" ca="1" si="60"/>
        <v>0</v>
      </c>
      <c r="AU305" s="89">
        <f t="shared" ca="1" si="61"/>
        <v>0</v>
      </c>
      <c r="AV305" s="20" t="str">
        <f t="shared" si="62"/>
        <v xml:space="preserve">LOGROS
LÍMITES
OBSERVACIÓN
ACCIONES DE FORTALECIMIENTO
</v>
      </c>
      <c r="AW305" s="139"/>
      <c r="CG305" s="140"/>
    </row>
    <row r="306" spans="1:85" s="135" customFormat="1" ht="15" hidden="1" customHeight="1">
      <c r="A306" s="20" t="str">
        <f>IF(FORMULACIÓN!A306="","",FORMULACIÓN!A306)</f>
        <v/>
      </c>
      <c r="B306" s="20" t="str">
        <f>IF(FORMULACIÓN!B306="","",FORMULACIÓN!B306)</f>
        <v/>
      </c>
      <c r="C306" s="20" t="str">
        <f>IF(FORMULACIÓN!C306="","",FORMULACIÓN!C306)</f>
        <v/>
      </c>
      <c r="D306" s="20" t="str">
        <f>IF(FORMULACIÓN!D306="","",FORMULACIÓN!D306)</f>
        <v/>
      </c>
      <c r="E306" s="20" t="str">
        <f>IF(FORMULACIÓN!E306="","",FORMULACIÓN!E306)</f>
        <v/>
      </c>
      <c r="F306" s="20" t="str">
        <f>IF(FORMULACIÓN!F306="","",FORMULACIÓN!F306)</f>
        <v/>
      </c>
      <c r="G306" s="20" t="str">
        <f>IF(FORMULACIÓN!G306="","",FORMULACIÓN!G306)</f>
        <v/>
      </c>
      <c r="H306" s="20" t="str">
        <f>IF(FORMULACIÓN!H306="","",FORMULACIÓN!H306)</f>
        <v/>
      </c>
      <c r="I306" s="88" t="str">
        <f>IF(FORMULACIÓN!I306="","",FORMULACIÓN!I306)</f>
        <v/>
      </c>
      <c r="J306" s="20" t="str">
        <f>IF(FORMULACIÓN!J306="","",FORMULACIÓN!J306)</f>
        <v/>
      </c>
      <c r="K306" s="88" t="str">
        <f>IF(FORMULACIÓN!K306="","",FORMULACIÓN!K306)</f>
        <v/>
      </c>
      <c r="L306" s="88" t="str">
        <f>IF(FORMULACIÓN!L306="","",FORMULACIÓN!L306)</f>
        <v/>
      </c>
      <c r="M306" s="210">
        <f>FORMULACIÓN!M306</f>
        <v>0</v>
      </c>
      <c r="N306" s="20" t="str">
        <f>IF(FORMULACIÓN!O306="","",FORMULACIÓN!O306)</f>
        <v/>
      </c>
      <c r="O306" s="20" t="str">
        <f>IF(FORMULACIÓN!P306="","",FORMULACIÓN!P306)</f>
        <v/>
      </c>
      <c r="P306" s="20" t="str">
        <f>IF(FORMULACIÓN!Q306="","",FORMULACIÓN!Q306)</f>
        <v/>
      </c>
      <c r="Q306" s="20" t="str">
        <f>IF(FORMULACIÓN!R306="","",FORMULACIÓN!R306)</f>
        <v/>
      </c>
      <c r="R306" s="20" t="str">
        <f>IF(FORMULACIÓN!S306="","",FORMULACIÓN!S306)</f>
        <v/>
      </c>
      <c r="S306" s="20" t="str">
        <f>IF(FORMULACIÓN!T306="","",FORMULACIÓN!T306)</f>
        <v/>
      </c>
      <c r="T306" s="179" t="str">
        <f ca="1">FORMULACIÓN!Y306</f>
        <v/>
      </c>
      <c r="U306" s="20" t="str">
        <f>IF(FORMULACIÓN!U306="","",FORMULACIÓN!U306)</f>
        <v/>
      </c>
      <c r="V306" s="211"/>
      <c r="W306" s="211"/>
      <c r="X306" s="21" t="str">
        <f ca="1">IFERROR(IF($S306=Lists!$S$2,SUM(SEGUIMIENTO!U306:W306),IF(SEGUIMIENTO!$S306=Lists!$S$3,SUM(SEGUIMIENTO!V306:W306),IF(SEGUIMIENTO!$S306=Lists!$S$4,AVERAGE(SEGUIMIENTO!V306:W306),IF(SEGUIMIENTO!$S306=Lists!$S$5,OFFSET(U306,0,COUNTA(V306:W306)),IF(SEGUIMIENTO!$S306=Lists!$S$6,COUNTIF(V306:W306,"&lt;"&amp;FORMULACIÓN!Y306)/COUNT(SEGUIMIENTO!V306:W306),""))))),"")</f>
        <v/>
      </c>
      <c r="Y306" s="176" t="str">
        <f ca="1">IF($Q306=Lists!$R$3,TEXT(SEGUIMIENTO!X306,"00,00%"),IF(SEGUIMIENTO!X306=0,0,TEXT(SEGUIMIENTO!X306,"##.###")))</f>
        <v/>
      </c>
      <c r="Z306" s="179" t="str">
        <f>IF(FORMULACIÓN!N306="X",VLOOKUP(A306,Lists!$C$100:$D$1099,2,FALSE),"")</f>
        <v/>
      </c>
      <c r="AA306" s="181">
        <f>IF(FORMULACIÓN!N306="X",IF(VALUE(VLOOKUP(A306,Lists!$C$100:$D$1099,2,FALSE))&gt;=SEGUIMIENTO!X306,1,0),2)</f>
        <v>2</v>
      </c>
      <c r="AB306" s="150">
        <f>IFERROR(VALUE(LEFT(#REF!,1)),0)</f>
        <v>0</v>
      </c>
      <c r="AC306" s="149"/>
      <c r="AD306" s="131"/>
      <c r="AE306" s="131"/>
      <c r="AF306" s="129"/>
      <c r="AG306"/>
      <c r="AH306" s="139"/>
      <c r="AI306" s="255" t="str">
        <f t="shared" si="57"/>
        <v/>
      </c>
      <c r="AJ306" s="139" t="str">
        <f t="shared" si="51"/>
        <v/>
      </c>
      <c r="AK306" s="139">
        <f t="shared" ca="1" si="58"/>
        <v>0</v>
      </c>
      <c r="AL306" s="139" t="str">
        <f t="shared" si="52"/>
        <v/>
      </c>
      <c r="AM306" s="139" t="str">
        <f t="shared" si="53"/>
        <v/>
      </c>
      <c r="AN306" s="20" t="str">
        <f t="shared" si="54"/>
        <v/>
      </c>
      <c r="AO306" s="20" t="str">
        <f t="shared" si="55"/>
        <v/>
      </c>
      <c r="AP306" s="20" t="str">
        <f t="shared" si="56"/>
        <v/>
      </c>
      <c r="AQ306" s="88" t="str">
        <f ca="1">IF(S306=Lists!$S$6,"CUMPLIMIENTO",IF($Q306=Lists!$R$3,TEXT(Y306,"00,00%")&amp;" / "&amp;TEXT(FORMULACIÓN!Y306,"00,00%"),IF(Y306=0,0,TEXT(Y306,"##.###")&amp;" / "&amp;TEXT(FORMULACIÓN!Y306,"##.###"))))</f>
        <v xml:space="preserve"> / </v>
      </c>
      <c r="AR306" s="133">
        <f ca="1">VALUE(IFERROR(IF(S306=Lists!$S$6,SEGUIMIENTO!Y306,IF((Y306/FORMULACIÓN!Y306)&lt;&gt;0,Y306/FORMULACIÓN!Y306,0)),0))</f>
        <v>0</v>
      </c>
      <c r="AS306" s="89" t="str">
        <f t="shared" ca="1" si="59"/>
        <v/>
      </c>
      <c r="AT306" s="89">
        <f t="shared" ca="1" si="60"/>
        <v>0</v>
      </c>
      <c r="AU306" s="89">
        <f t="shared" ca="1" si="61"/>
        <v>0</v>
      </c>
      <c r="AV306" s="20" t="str">
        <f t="shared" si="62"/>
        <v xml:space="preserve">LOGROS
LÍMITES
OBSERVACIÓN
ACCIONES DE FORTALECIMIENTO
</v>
      </c>
      <c r="AW306" s="139"/>
      <c r="CG306" s="140"/>
    </row>
    <row r="307" spans="1:85" s="135" customFormat="1" ht="15" hidden="1" customHeight="1">
      <c r="A307" s="20" t="str">
        <f>IF(FORMULACIÓN!A307="","",FORMULACIÓN!A307)</f>
        <v/>
      </c>
      <c r="B307" s="20" t="str">
        <f>IF(FORMULACIÓN!B307="","",FORMULACIÓN!B307)</f>
        <v/>
      </c>
      <c r="C307" s="20" t="str">
        <f>IF(FORMULACIÓN!C307="","",FORMULACIÓN!C307)</f>
        <v/>
      </c>
      <c r="D307" s="20" t="str">
        <f>IF(FORMULACIÓN!D307="","",FORMULACIÓN!D307)</f>
        <v/>
      </c>
      <c r="E307" s="20" t="str">
        <f>IF(FORMULACIÓN!E307="","",FORMULACIÓN!E307)</f>
        <v/>
      </c>
      <c r="F307" s="20" t="str">
        <f>IF(FORMULACIÓN!F307="","",FORMULACIÓN!F307)</f>
        <v/>
      </c>
      <c r="G307" s="20" t="str">
        <f>IF(FORMULACIÓN!G307="","",FORMULACIÓN!G307)</f>
        <v/>
      </c>
      <c r="H307" s="20" t="str">
        <f>IF(FORMULACIÓN!H307="","",FORMULACIÓN!H307)</f>
        <v/>
      </c>
      <c r="I307" s="88" t="str">
        <f>IF(FORMULACIÓN!I307="","",FORMULACIÓN!I307)</f>
        <v/>
      </c>
      <c r="J307" s="20" t="str">
        <f>IF(FORMULACIÓN!J307="","",FORMULACIÓN!J307)</f>
        <v/>
      </c>
      <c r="K307" s="88" t="str">
        <f>IF(FORMULACIÓN!K307="","",FORMULACIÓN!K307)</f>
        <v/>
      </c>
      <c r="L307" s="88" t="str">
        <f>IF(FORMULACIÓN!L307="","",FORMULACIÓN!L307)</f>
        <v/>
      </c>
      <c r="M307" s="210">
        <f>FORMULACIÓN!M307</f>
        <v>0</v>
      </c>
      <c r="N307" s="20" t="str">
        <f>IF(FORMULACIÓN!O307="","",FORMULACIÓN!O307)</f>
        <v/>
      </c>
      <c r="O307" s="20" t="str">
        <f>IF(FORMULACIÓN!P307="","",FORMULACIÓN!P307)</f>
        <v/>
      </c>
      <c r="P307" s="20" t="str">
        <f>IF(FORMULACIÓN!Q307="","",FORMULACIÓN!Q307)</f>
        <v/>
      </c>
      <c r="Q307" s="20" t="str">
        <f>IF(FORMULACIÓN!R307="","",FORMULACIÓN!R307)</f>
        <v/>
      </c>
      <c r="R307" s="20" t="str">
        <f>IF(FORMULACIÓN!S307="","",FORMULACIÓN!S307)</f>
        <v/>
      </c>
      <c r="S307" s="20" t="str">
        <f>IF(FORMULACIÓN!T307="","",FORMULACIÓN!T307)</f>
        <v/>
      </c>
      <c r="T307" s="179" t="str">
        <f ca="1">FORMULACIÓN!Y307</f>
        <v/>
      </c>
      <c r="U307" s="20" t="str">
        <f>IF(FORMULACIÓN!U307="","",FORMULACIÓN!U307)</f>
        <v/>
      </c>
      <c r="V307" s="211"/>
      <c r="W307" s="211"/>
      <c r="X307" s="21" t="str">
        <f ca="1">IFERROR(IF($S307=Lists!$S$2,SUM(SEGUIMIENTO!U307:W307),IF(SEGUIMIENTO!$S307=Lists!$S$3,SUM(SEGUIMIENTO!V307:W307),IF(SEGUIMIENTO!$S307=Lists!$S$4,AVERAGE(SEGUIMIENTO!V307:W307),IF(SEGUIMIENTO!$S307=Lists!$S$5,OFFSET(U307,0,COUNTA(V307:W307)),IF(SEGUIMIENTO!$S307=Lists!$S$6,COUNTIF(V307:W307,"&lt;"&amp;FORMULACIÓN!Y307)/COUNT(SEGUIMIENTO!V307:W307),""))))),"")</f>
        <v/>
      </c>
      <c r="Y307" s="176" t="str">
        <f ca="1">IF($Q307=Lists!$R$3,TEXT(SEGUIMIENTO!X307,"00,00%"),IF(SEGUIMIENTO!X307=0,0,TEXT(SEGUIMIENTO!X307,"##.###")))</f>
        <v/>
      </c>
      <c r="Z307" s="179" t="str">
        <f>IF(FORMULACIÓN!N307="X",VLOOKUP(A307,Lists!$C$100:$D$1099,2,FALSE),"")</f>
        <v/>
      </c>
      <c r="AA307" s="181">
        <f>IF(FORMULACIÓN!N307="X",IF(VALUE(VLOOKUP(A307,Lists!$C$100:$D$1099,2,FALSE))&gt;=SEGUIMIENTO!X307,1,0),2)</f>
        <v>2</v>
      </c>
      <c r="AB307" s="150">
        <f>IFERROR(VALUE(LEFT(#REF!,1)),0)</f>
        <v>0</v>
      </c>
      <c r="AC307" s="149"/>
      <c r="AD307" s="131"/>
      <c r="AE307" s="131"/>
      <c r="AF307" s="129"/>
      <c r="AG307"/>
      <c r="AH307" s="139"/>
      <c r="AI307" s="255" t="str">
        <f t="shared" si="57"/>
        <v/>
      </c>
      <c r="AJ307" s="139" t="str">
        <f t="shared" si="51"/>
        <v/>
      </c>
      <c r="AK307" s="139">
        <f t="shared" ca="1" si="58"/>
        <v>0</v>
      </c>
      <c r="AL307" s="139" t="str">
        <f t="shared" si="52"/>
        <v/>
      </c>
      <c r="AM307" s="139" t="str">
        <f t="shared" si="53"/>
        <v/>
      </c>
      <c r="AN307" s="20" t="str">
        <f t="shared" si="54"/>
        <v/>
      </c>
      <c r="AO307" s="20" t="str">
        <f t="shared" si="55"/>
        <v/>
      </c>
      <c r="AP307" s="20" t="str">
        <f t="shared" si="56"/>
        <v/>
      </c>
      <c r="AQ307" s="88" t="str">
        <f ca="1">IF(S307=Lists!$S$6,"CUMPLIMIENTO",IF($Q307=Lists!$R$3,TEXT(Y307,"00,00%")&amp;" / "&amp;TEXT(FORMULACIÓN!Y307,"00,00%"),IF(Y307=0,0,TEXT(Y307,"##.###")&amp;" / "&amp;TEXT(FORMULACIÓN!Y307,"##.###"))))</f>
        <v xml:space="preserve"> / </v>
      </c>
      <c r="AR307" s="133">
        <f ca="1">VALUE(IFERROR(IF(S307=Lists!$S$6,SEGUIMIENTO!Y307,IF((Y307/FORMULACIÓN!Y307)&lt;&gt;0,Y307/FORMULACIÓN!Y307,0)),0))</f>
        <v>0</v>
      </c>
      <c r="AS307" s="89" t="str">
        <f t="shared" ca="1" si="59"/>
        <v/>
      </c>
      <c r="AT307" s="89">
        <f t="shared" ca="1" si="60"/>
        <v>0</v>
      </c>
      <c r="AU307" s="89">
        <f t="shared" ca="1" si="61"/>
        <v>0</v>
      </c>
      <c r="AV307" s="20" t="str">
        <f t="shared" si="62"/>
        <v xml:space="preserve">LOGROS
LÍMITES
OBSERVACIÓN
ACCIONES DE FORTALECIMIENTO
</v>
      </c>
      <c r="AW307" s="139"/>
      <c r="CG307" s="140"/>
    </row>
    <row r="308" spans="1:85" s="135" customFormat="1" ht="15" hidden="1" customHeight="1">
      <c r="A308" s="20" t="str">
        <f>IF(FORMULACIÓN!A308="","",FORMULACIÓN!A308)</f>
        <v/>
      </c>
      <c r="B308" s="20" t="str">
        <f>IF(FORMULACIÓN!B308="","",FORMULACIÓN!B308)</f>
        <v/>
      </c>
      <c r="C308" s="20" t="str">
        <f>IF(FORMULACIÓN!C308="","",FORMULACIÓN!C308)</f>
        <v/>
      </c>
      <c r="D308" s="20" t="str">
        <f>IF(FORMULACIÓN!D308="","",FORMULACIÓN!D308)</f>
        <v/>
      </c>
      <c r="E308" s="20" t="str">
        <f>IF(FORMULACIÓN!E308="","",FORMULACIÓN!E308)</f>
        <v/>
      </c>
      <c r="F308" s="20" t="str">
        <f>IF(FORMULACIÓN!F308="","",FORMULACIÓN!F308)</f>
        <v/>
      </c>
      <c r="G308" s="20" t="str">
        <f>IF(FORMULACIÓN!G308="","",FORMULACIÓN!G308)</f>
        <v/>
      </c>
      <c r="H308" s="20" t="str">
        <f>IF(FORMULACIÓN!H308="","",FORMULACIÓN!H308)</f>
        <v/>
      </c>
      <c r="I308" s="88" t="str">
        <f>IF(FORMULACIÓN!I308="","",FORMULACIÓN!I308)</f>
        <v/>
      </c>
      <c r="J308" s="20" t="str">
        <f>IF(FORMULACIÓN!J308="","",FORMULACIÓN!J308)</f>
        <v/>
      </c>
      <c r="K308" s="88" t="str">
        <f>IF(FORMULACIÓN!K308="","",FORMULACIÓN!K308)</f>
        <v/>
      </c>
      <c r="L308" s="88" t="str">
        <f>IF(FORMULACIÓN!L308="","",FORMULACIÓN!L308)</f>
        <v/>
      </c>
      <c r="M308" s="210">
        <f>FORMULACIÓN!M308</f>
        <v>0</v>
      </c>
      <c r="N308" s="20" t="str">
        <f>IF(FORMULACIÓN!O308="","",FORMULACIÓN!O308)</f>
        <v/>
      </c>
      <c r="O308" s="20" t="str">
        <f>IF(FORMULACIÓN!P308="","",FORMULACIÓN!P308)</f>
        <v/>
      </c>
      <c r="P308" s="20" t="str">
        <f>IF(FORMULACIÓN!Q308="","",FORMULACIÓN!Q308)</f>
        <v/>
      </c>
      <c r="Q308" s="20" t="str">
        <f>IF(FORMULACIÓN!R308="","",FORMULACIÓN!R308)</f>
        <v/>
      </c>
      <c r="R308" s="20" t="str">
        <f>IF(FORMULACIÓN!S308="","",FORMULACIÓN!S308)</f>
        <v/>
      </c>
      <c r="S308" s="20" t="str">
        <f>IF(FORMULACIÓN!T308="","",FORMULACIÓN!T308)</f>
        <v/>
      </c>
      <c r="T308" s="179" t="str">
        <f ca="1">FORMULACIÓN!Y308</f>
        <v/>
      </c>
      <c r="U308" s="20" t="str">
        <f>IF(FORMULACIÓN!U308="","",FORMULACIÓN!U308)</f>
        <v/>
      </c>
      <c r="V308" s="211"/>
      <c r="W308" s="211"/>
      <c r="X308" s="21" t="str">
        <f ca="1">IFERROR(IF($S308=Lists!$S$2,SUM(SEGUIMIENTO!U308:W308),IF(SEGUIMIENTO!$S308=Lists!$S$3,SUM(SEGUIMIENTO!V308:W308),IF(SEGUIMIENTO!$S308=Lists!$S$4,AVERAGE(SEGUIMIENTO!V308:W308),IF(SEGUIMIENTO!$S308=Lists!$S$5,OFFSET(U308,0,COUNTA(V308:W308)),IF(SEGUIMIENTO!$S308=Lists!$S$6,COUNTIF(V308:W308,"&lt;"&amp;FORMULACIÓN!Y308)/COUNT(SEGUIMIENTO!V308:W308),""))))),"")</f>
        <v/>
      </c>
      <c r="Y308" s="176" t="str">
        <f ca="1">IF($Q308=Lists!$R$3,TEXT(SEGUIMIENTO!X308,"00,00%"),IF(SEGUIMIENTO!X308=0,0,TEXT(SEGUIMIENTO!X308,"##.###")))</f>
        <v/>
      </c>
      <c r="Z308" s="179" t="str">
        <f>IF(FORMULACIÓN!N308="X",VLOOKUP(A308,Lists!$C$100:$D$1099,2,FALSE),"")</f>
        <v/>
      </c>
      <c r="AA308" s="181">
        <f>IF(FORMULACIÓN!N308="X",IF(VALUE(VLOOKUP(A308,Lists!$C$100:$D$1099,2,FALSE))&gt;=SEGUIMIENTO!X308,1,0),2)</f>
        <v>2</v>
      </c>
      <c r="AB308" s="150">
        <f>IFERROR(VALUE(LEFT(#REF!,1)),0)</f>
        <v>0</v>
      </c>
      <c r="AC308" s="149"/>
      <c r="AD308" s="131"/>
      <c r="AE308" s="131"/>
      <c r="AF308" s="129"/>
      <c r="AG308"/>
      <c r="AH308" s="139"/>
      <c r="AI308" s="255" t="str">
        <f t="shared" si="57"/>
        <v/>
      </c>
      <c r="AJ308" s="139" t="str">
        <f t="shared" si="51"/>
        <v/>
      </c>
      <c r="AK308" s="139">
        <f t="shared" ca="1" si="58"/>
        <v>0</v>
      </c>
      <c r="AL308" s="139" t="str">
        <f t="shared" si="52"/>
        <v/>
      </c>
      <c r="AM308" s="139" t="str">
        <f t="shared" si="53"/>
        <v/>
      </c>
      <c r="AN308" s="20" t="str">
        <f t="shared" si="54"/>
        <v/>
      </c>
      <c r="AO308" s="20" t="str">
        <f t="shared" si="55"/>
        <v/>
      </c>
      <c r="AP308" s="20" t="str">
        <f t="shared" si="56"/>
        <v/>
      </c>
      <c r="AQ308" s="88" t="str">
        <f ca="1">IF(S308=Lists!$S$6,"CUMPLIMIENTO",IF($Q308=Lists!$R$3,TEXT(Y308,"00,00%")&amp;" / "&amp;TEXT(FORMULACIÓN!Y308,"00,00%"),IF(Y308=0,0,TEXT(Y308,"##.###")&amp;" / "&amp;TEXT(FORMULACIÓN!Y308,"##.###"))))</f>
        <v xml:space="preserve"> / </v>
      </c>
      <c r="AR308" s="133">
        <f ca="1">VALUE(IFERROR(IF(S308=Lists!$S$6,SEGUIMIENTO!Y308,IF((Y308/FORMULACIÓN!Y308)&lt;&gt;0,Y308/FORMULACIÓN!Y308,0)),0))</f>
        <v>0</v>
      </c>
      <c r="AS308" s="89" t="str">
        <f t="shared" ca="1" si="59"/>
        <v/>
      </c>
      <c r="AT308" s="89">
        <f t="shared" ca="1" si="60"/>
        <v>0</v>
      </c>
      <c r="AU308" s="89">
        <f t="shared" ca="1" si="61"/>
        <v>0</v>
      </c>
      <c r="AV308" s="20" t="str">
        <f t="shared" si="62"/>
        <v xml:space="preserve">LOGROS
LÍMITES
OBSERVACIÓN
ACCIONES DE FORTALECIMIENTO
</v>
      </c>
      <c r="AW308" s="139"/>
      <c r="CG308" s="140"/>
    </row>
    <row r="309" spans="1:85" s="135" customFormat="1" ht="15" hidden="1" customHeight="1">
      <c r="A309" s="20" t="str">
        <f>IF(FORMULACIÓN!A309="","",FORMULACIÓN!A309)</f>
        <v/>
      </c>
      <c r="B309" s="20" t="str">
        <f>IF(FORMULACIÓN!B309="","",FORMULACIÓN!B309)</f>
        <v/>
      </c>
      <c r="C309" s="20" t="str">
        <f>IF(FORMULACIÓN!C309="","",FORMULACIÓN!C309)</f>
        <v/>
      </c>
      <c r="D309" s="20" t="str">
        <f>IF(FORMULACIÓN!D309="","",FORMULACIÓN!D309)</f>
        <v/>
      </c>
      <c r="E309" s="20" t="str">
        <f>IF(FORMULACIÓN!E309="","",FORMULACIÓN!E309)</f>
        <v/>
      </c>
      <c r="F309" s="20" t="str">
        <f>IF(FORMULACIÓN!F309="","",FORMULACIÓN!F309)</f>
        <v/>
      </c>
      <c r="G309" s="20" t="str">
        <f>IF(FORMULACIÓN!G309="","",FORMULACIÓN!G309)</f>
        <v/>
      </c>
      <c r="H309" s="20" t="str">
        <f>IF(FORMULACIÓN!H309="","",FORMULACIÓN!H309)</f>
        <v/>
      </c>
      <c r="I309" s="88" t="str">
        <f>IF(FORMULACIÓN!I309="","",FORMULACIÓN!I309)</f>
        <v/>
      </c>
      <c r="J309" s="20" t="str">
        <f>IF(FORMULACIÓN!J309="","",FORMULACIÓN!J309)</f>
        <v/>
      </c>
      <c r="K309" s="88" t="str">
        <f>IF(FORMULACIÓN!K309="","",FORMULACIÓN!K309)</f>
        <v/>
      </c>
      <c r="L309" s="88" t="str">
        <f>IF(FORMULACIÓN!L309="","",FORMULACIÓN!L309)</f>
        <v/>
      </c>
      <c r="M309" s="210">
        <f>FORMULACIÓN!M309</f>
        <v>0</v>
      </c>
      <c r="N309" s="20" t="str">
        <f>IF(FORMULACIÓN!O309="","",FORMULACIÓN!O309)</f>
        <v/>
      </c>
      <c r="O309" s="20" t="str">
        <f>IF(FORMULACIÓN!P309="","",FORMULACIÓN!P309)</f>
        <v/>
      </c>
      <c r="P309" s="20" t="str">
        <f>IF(FORMULACIÓN!Q309="","",FORMULACIÓN!Q309)</f>
        <v/>
      </c>
      <c r="Q309" s="20" t="str">
        <f>IF(FORMULACIÓN!R309="","",FORMULACIÓN!R309)</f>
        <v/>
      </c>
      <c r="R309" s="20" t="str">
        <f>IF(FORMULACIÓN!S309="","",FORMULACIÓN!S309)</f>
        <v/>
      </c>
      <c r="S309" s="20" t="str">
        <f>IF(FORMULACIÓN!T309="","",FORMULACIÓN!T309)</f>
        <v/>
      </c>
      <c r="T309" s="179" t="str">
        <f ca="1">FORMULACIÓN!Y309</f>
        <v/>
      </c>
      <c r="U309" s="20" t="str">
        <f>IF(FORMULACIÓN!U309="","",FORMULACIÓN!U309)</f>
        <v/>
      </c>
      <c r="V309" s="211"/>
      <c r="W309" s="211"/>
      <c r="X309" s="21" t="str">
        <f ca="1">IFERROR(IF($S309=Lists!$S$2,SUM(SEGUIMIENTO!U309:W309),IF(SEGUIMIENTO!$S309=Lists!$S$3,SUM(SEGUIMIENTO!V309:W309),IF(SEGUIMIENTO!$S309=Lists!$S$4,AVERAGE(SEGUIMIENTO!V309:W309),IF(SEGUIMIENTO!$S309=Lists!$S$5,OFFSET(U309,0,COUNTA(V309:W309)),IF(SEGUIMIENTO!$S309=Lists!$S$6,COUNTIF(V309:W309,"&lt;"&amp;FORMULACIÓN!Y309)/COUNT(SEGUIMIENTO!V309:W309),""))))),"")</f>
        <v/>
      </c>
      <c r="Y309" s="176" t="str">
        <f ca="1">IF($Q309=Lists!$R$3,TEXT(SEGUIMIENTO!X309,"00,00%"),IF(SEGUIMIENTO!X309=0,0,TEXT(SEGUIMIENTO!X309,"##.###")))</f>
        <v/>
      </c>
      <c r="Z309" s="179" t="str">
        <f>IF(FORMULACIÓN!N309="X",VLOOKUP(A309,Lists!$C$100:$D$1099,2,FALSE),"")</f>
        <v/>
      </c>
      <c r="AA309" s="181">
        <f>IF(FORMULACIÓN!N309="X",IF(VALUE(VLOOKUP(A309,Lists!$C$100:$D$1099,2,FALSE))&gt;=SEGUIMIENTO!X309,1,0),2)</f>
        <v>2</v>
      </c>
      <c r="AB309" s="150">
        <f>IFERROR(VALUE(LEFT(#REF!,1)),0)</f>
        <v>0</v>
      </c>
      <c r="AC309" s="149"/>
      <c r="AD309" s="131"/>
      <c r="AE309" s="131"/>
      <c r="AF309" s="129"/>
      <c r="AG309"/>
      <c r="AH309" s="139"/>
      <c r="AI309" s="255" t="str">
        <f t="shared" si="57"/>
        <v/>
      </c>
      <c r="AJ309" s="139" t="str">
        <f t="shared" si="51"/>
        <v/>
      </c>
      <c r="AK309" s="139">
        <f t="shared" ca="1" si="58"/>
        <v>0</v>
      </c>
      <c r="AL309" s="139" t="str">
        <f t="shared" si="52"/>
        <v/>
      </c>
      <c r="AM309" s="139" t="str">
        <f t="shared" si="53"/>
        <v/>
      </c>
      <c r="AN309" s="20" t="str">
        <f t="shared" si="54"/>
        <v/>
      </c>
      <c r="AO309" s="20" t="str">
        <f t="shared" si="55"/>
        <v/>
      </c>
      <c r="AP309" s="20" t="str">
        <f t="shared" si="56"/>
        <v/>
      </c>
      <c r="AQ309" s="88" t="str">
        <f ca="1">IF(S309=Lists!$S$6,"CUMPLIMIENTO",IF($Q309=Lists!$R$3,TEXT(Y309,"00,00%")&amp;" / "&amp;TEXT(FORMULACIÓN!Y309,"00,00%"),IF(Y309=0,0,TEXT(Y309,"##.###")&amp;" / "&amp;TEXT(FORMULACIÓN!Y309,"##.###"))))</f>
        <v xml:space="preserve"> / </v>
      </c>
      <c r="AR309" s="133">
        <f ca="1">VALUE(IFERROR(IF(S309=Lists!$S$6,SEGUIMIENTO!Y309,IF((Y309/FORMULACIÓN!Y309)&lt;&gt;0,Y309/FORMULACIÓN!Y309,0)),0))</f>
        <v>0</v>
      </c>
      <c r="AS309" s="89" t="str">
        <f t="shared" ca="1" si="59"/>
        <v/>
      </c>
      <c r="AT309" s="89">
        <f t="shared" ca="1" si="60"/>
        <v>0</v>
      </c>
      <c r="AU309" s="89">
        <f t="shared" ca="1" si="61"/>
        <v>0</v>
      </c>
      <c r="AV309" s="20" t="str">
        <f t="shared" si="62"/>
        <v xml:space="preserve">LOGROS
LÍMITES
OBSERVACIÓN
ACCIONES DE FORTALECIMIENTO
</v>
      </c>
      <c r="AW309" s="139"/>
      <c r="CG309" s="140"/>
    </row>
    <row r="310" spans="1:85" s="135" customFormat="1" ht="15" hidden="1" customHeight="1">
      <c r="A310" s="20" t="str">
        <f>IF(FORMULACIÓN!A310="","",FORMULACIÓN!A310)</f>
        <v/>
      </c>
      <c r="B310" s="20" t="str">
        <f>IF(FORMULACIÓN!B310="","",FORMULACIÓN!B310)</f>
        <v/>
      </c>
      <c r="C310" s="20" t="str">
        <f>IF(FORMULACIÓN!C310="","",FORMULACIÓN!C310)</f>
        <v/>
      </c>
      <c r="D310" s="20" t="str">
        <f>IF(FORMULACIÓN!D310="","",FORMULACIÓN!D310)</f>
        <v/>
      </c>
      <c r="E310" s="20" t="str">
        <f>IF(FORMULACIÓN!E310="","",FORMULACIÓN!E310)</f>
        <v/>
      </c>
      <c r="F310" s="20" t="str">
        <f>IF(FORMULACIÓN!F310="","",FORMULACIÓN!F310)</f>
        <v/>
      </c>
      <c r="G310" s="20" t="str">
        <f>IF(FORMULACIÓN!G310="","",FORMULACIÓN!G310)</f>
        <v/>
      </c>
      <c r="H310" s="20" t="str">
        <f>IF(FORMULACIÓN!H310="","",FORMULACIÓN!H310)</f>
        <v/>
      </c>
      <c r="I310" s="88" t="str">
        <f>IF(FORMULACIÓN!I310="","",FORMULACIÓN!I310)</f>
        <v/>
      </c>
      <c r="J310" s="20" t="str">
        <f>IF(FORMULACIÓN!J310="","",FORMULACIÓN!J310)</f>
        <v/>
      </c>
      <c r="K310" s="88" t="str">
        <f>IF(FORMULACIÓN!K310="","",FORMULACIÓN!K310)</f>
        <v/>
      </c>
      <c r="L310" s="88" t="str">
        <f>IF(FORMULACIÓN!L310="","",FORMULACIÓN!L310)</f>
        <v/>
      </c>
      <c r="M310" s="210">
        <f>FORMULACIÓN!M310</f>
        <v>0</v>
      </c>
      <c r="N310" s="20" t="str">
        <f>IF(FORMULACIÓN!O310="","",FORMULACIÓN!O310)</f>
        <v/>
      </c>
      <c r="O310" s="20" t="str">
        <f>IF(FORMULACIÓN!P310="","",FORMULACIÓN!P310)</f>
        <v/>
      </c>
      <c r="P310" s="20" t="str">
        <f>IF(FORMULACIÓN!Q310="","",FORMULACIÓN!Q310)</f>
        <v/>
      </c>
      <c r="Q310" s="20" t="str">
        <f>IF(FORMULACIÓN!R310="","",FORMULACIÓN!R310)</f>
        <v/>
      </c>
      <c r="R310" s="20" t="str">
        <f>IF(FORMULACIÓN!S310="","",FORMULACIÓN!S310)</f>
        <v/>
      </c>
      <c r="S310" s="20" t="str">
        <f>IF(FORMULACIÓN!T310="","",FORMULACIÓN!T310)</f>
        <v/>
      </c>
      <c r="T310" s="179" t="str">
        <f ca="1">FORMULACIÓN!Y310</f>
        <v/>
      </c>
      <c r="U310" s="20" t="str">
        <f>IF(FORMULACIÓN!U310="","",FORMULACIÓN!U310)</f>
        <v/>
      </c>
      <c r="V310" s="211"/>
      <c r="W310" s="211"/>
      <c r="X310" s="21" t="str">
        <f ca="1">IFERROR(IF($S310=Lists!$S$2,SUM(SEGUIMIENTO!U310:W310),IF(SEGUIMIENTO!$S310=Lists!$S$3,SUM(SEGUIMIENTO!V310:W310),IF(SEGUIMIENTO!$S310=Lists!$S$4,AVERAGE(SEGUIMIENTO!V310:W310),IF(SEGUIMIENTO!$S310=Lists!$S$5,OFFSET(U310,0,COUNTA(V310:W310)),IF(SEGUIMIENTO!$S310=Lists!$S$6,COUNTIF(V310:W310,"&lt;"&amp;FORMULACIÓN!Y310)/COUNT(SEGUIMIENTO!V310:W310),""))))),"")</f>
        <v/>
      </c>
      <c r="Y310" s="176" t="str">
        <f ca="1">IF($Q310=Lists!$R$3,TEXT(SEGUIMIENTO!X310,"00,00%"),IF(SEGUIMIENTO!X310=0,0,TEXT(SEGUIMIENTO!X310,"##.###")))</f>
        <v/>
      </c>
      <c r="Z310" s="179" t="str">
        <f>IF(FORMULACIÓN!N310="X",VLOOKUP(A310,Lists!$C$100:$D$1099,2,FALSE),"")</f>
        <v/>
      </c>
      <c r="AA310" s="181">
        <f>IF(FORMULACIÓN!N310="X",IF(VALUE(VLOOKUP(A310,Lists!$C$100:$D$1099,2,FALSE))&gt;=SEGUIMIENTO!X310,1,0),2)</f>
        <v>2</v>
      </c>
      <c r="AB310" s="150">
        <f>IFERROR(VALUE(LEFT(#REF!,1)),0)</f>
        <v>0</v>
      </c>
      <c r="AC310" s="149"/>
      <c r="AD310" s="131"/>
      <c r="AE310" s="131"/>
      <c r="AF310" s="129"/>
      <c r="AG310"/>
      <c r="AH310" s="139"/>
      <c r="AI310" s="255" t="str">
        <f t="shared" si="57"/>
        <v/>
      </c>
      <c r="AJ310" s="139" t="str">
        <f t="shared" si="51"/>
        <v/>
      </c>
      <c r="AK310" s="139">
        <f t="shared" ca="1" si="58"/>
        <v>0</v>
      </c>
      <c r="AL310" s="139" t="str">
        <f t="shared" si="52"/>
        <v/>
      </c>
      <c r="AM310" s="139" t="str">
        <f t="shared" si="53"/>
        <v/>
      </c>
      <c r="AN310" s="20" t="str">
        <f t="shared" si="54"/>
        <v/>
      </c>
      <c r="AO310" s="20" t="str">
        <f t="shared" si="55"/>
        <v/>
      </c>
      <c r="AP310" s="20" t="str">
        <f t="shared" si="56"/>
        <v/>
      </c>
      <c r="AQ310" s="88" t="str">
        <f ca="1">IF(S310=Lists!$S$6,"CUMPLIMIENTO",IF($Q310=Lists!$R$3,TEXT(Y310,"00,00%")&amp;" / "&amp;TEXT(FORMULACIÓN!Y310,"00,00%"),IF(Y310=0,0,TEXT(Y310,"##.###")&amp;" / "&amp;TEXT(FORMULACIÓN!Y310,"##.###"))))</f>
        <v xml:space="preserve"> / </v>
      </c>
      <c r="AR310" s="133">
        <f ca="1">VALUE(IFERROR(IF(S310=Lists!$S$6,SEGUIMIENTO!Y310,IF((Y310/FORMULACIÓN!Y310)&lt;&gt;0,Y310/FORMULACIÓN!Y310,0)),0))</f>
        <v>0</v>
      </c>
      <c r="AS310" s="89" t="str">
        <f t="shared" ca="1" si="59"/>
        <v/>
      </c>
      <c r="AT310" s="89">
        <f t="shared" ca="1" si="60"/>
        <v>0</v>
      </c>
      <c r="AU310" s="89">
        <f t="shared" ca="1" si="61"/>
        <v>0</v>
      </c>
      <c r="AV310" s="20" t="str">
        <f t="shared" si="62"/>
        <v xml:space="preserve">LOGROS
LÍMITES
OBSERVACIÓN
ACCIONES DE FORTALECIMIENTO
</v>
      </c>
      <c r="AW310" s="139"/>
      <c r="CG310" s="140"/>
    </row>
    <row r="311" spans="1:85" s="135" customFormat="1" ht="15" hidden="1" customHeight="1">
      <c r="A311" s="20" t="str">
        <f>IF(FORMULACIÓN!A311="","",FORMULACIÓN!A311)</f>
        <v/>
      </c>
      <c r="B311" s="20" t="str">
        <f>IF(FORMULACIÓN!B311="","",FORMULACIÓN!B311)</f>
        <v/>
      </c>
      <c r="C311" s="20" t="str">
        <f>IF(FORMULACIÓN!C311="","",FORMULACIÓN!C311)</f>
        <v/>
      </c>
      <c r="D311" s="20" t="str">
        <f>IF(FORMULACIÓN!D311="","",FORMULACIÓN!D311)</f>
        <v/>
      </c>
      <c r="E311" s="20" t="str">
        <f>IF(FORMULACIÓN!E311="","",FORMULACIÓN!E311)</f>
        <v/>
      </c>
      <c r="F311" s="20" t="str">
        <f>IF(FORMULACIÓN!F311="","",FORMULACIÓN!F311)</f>
        <v/>
      </c>
      <c r="G311" s="20" t="str">
        <f>IF(FORMULACIÓN!G311="","",FORMULACIÓN!G311)</f>
        <v/>
      </c>
      <c r="H311" s="20" t="str">
        <f>IF(FORMULACIÓN!H311="","",FORMULACIÓN!H311)</f>
        <v/>
      </c>
      <c r="I311" s="88" t="str">
        <f>IF(FORMULACIÓN!I311="","",FORMULACIÓN!I311)</f>
        <v/>
      </c>
      <c r="J311" s="20" t="str">
        <f>IF(FORMULACIÓN!J311="","",FORMULACIÓN!J311)</f>
        <v/>
      </c>
      <c r="K311" s="88" t="str">
        <f>IF(FORMULACIÓN!K311="","",FORMULACIÓN!K311)</f>
        <v/>
      </c>
      <c r="L311" s="88" t="str">
        <f>IF(FORMULACIÓN!L311="","",FORMULACIÓN!L311)</f>
        <v/>
      </c>
      <c r="M311" s="210">
        <f>FORMULACIÓN!M311</f>
        <v>0</v>
      </c>
      <c r="N311" s="20" t="str">
        <f>IF(FORMULACIÓN!O311="","",FORMULACIÓN!O311)</f>
        <v/>
      </c>
      <c r="O311" s="20" t="str">
        <f>IF(FORMULACIÓN!P311="","",FORMULACIÓN!P311)</f>
        <v/>
      </c>
      <c r="P311" s="20" t="str">
        <f>IF(FORMULACIÓN!Q311="","",FORMULACIÓN!Q311)</f>
        <v/>
      </c>
      <c r="Q311" s="20" t="str">
        <f>IF(FORMULACIÓN!R311="","",FORMULACIÓN!R311)</f>
        <v/>
      </c>
      <c r="R311" s="20" t="str">
        <f>IF(FORMULACIÓN!S311="","",FORMULACIÓN!S311)</f>
        <v/>
      </c>
      <c r="S311" s="20" t="str">
        <f>IF(FORMULACIÓN!T311="","",FORMULACIÓN!T311)</f>
        <v/>
      </c>
      <c r="T311" s="179" t="str">
        <f ca="1">FORMULACIÓN!Y311</f>
        <v/>
      </c>
      <c r="U311" s="20" t="str">
        <f>IF(FORMULACIÓN!U311="","",FORMULACIÓN!U311)</f>
        <v/>
      </c>
      <c r="V311" s="211"/>
      <c r="W311" s="211"/>
      <c r="X311" s="21" t="str">
        <f ca="1">IFERROR(IF($S311=Lists!$S$2,SUM(SEGUIMIENTO!U311:W311),IF(SEGUIMIENTO!$S311=Lists!$S$3,SUM(SEGUIMIENTO!V311:W311),IF(SEGUIMIENTO!$S311=Lists!$S$4,AVERAGE(SEGUIMIENTO!V311:W311),IF(SEGUIMIENTO!$S311=Lists!$S$5,OFFSET(U311,0,COUNTA(V311:W311)),IF(SEGUIMIENTO!$S311=Lists!$S$6,COUNTIF(V311:W311,"&lt;"&amp;FORMULACIÓN!Y311)/COUNT(SEGUIMIENTO!V311:W311),""))))),"")</f>
        <v/>
      </c>
      <c r="Y311" s="176" t="str">
        <f ca="1">IF($Q311=Lists!$R$3,TEXT(SEGUIMIENTO!X311,"00,00%"),IF(SEGUIMIENTO!X311=0,0,TEXT(SEGUIMIENTO!X311,"##.###")))</f>
        <v/>
      </c>
      <c r="Z311" s="179" t="str">
        <f>IF(FORMULACIÓN!N311="X",VLOOKUP(A311,Lists!$C$100:$D$1099,2,FALSE),"")</f>
        <v/>
      </c>
      <c r="AA311" s="181">
        <f>IF(FORMULACIÓN!N311="X",IF(VALUE(VLOOKUP(A311,Lists!$C$100:$D$1099,2,FALSE))&gt;=SEGUIMIENTO!X311,1,0),2)</f>
        <v>2</v>
      </c>
      <c r="AB311" s="150">
        <f>IFERROR(VALUE(LEFT(#REF!,1)),0)</f>
        <v>0</v>
      </c>
      <c r="AC311" s="149"/>
      <c r="AD311" s="131"/>
      <c r="AE311" s="131"/>
      <c r="AF311" s="129"/>
      <c r="AG311"/>
      <c r="AH311" s="139"/>
      <c r="AI311" s="255" t="str">
        <f t="shared" si="57"/>
        <v/>
      </c>
      <c r="AJ311" s="139" t="str">
        <f t="shared" si="51"/>
        <v/>
      </c>
      <c r="AK311" s="139">
        <f t="shared" ca="1" si="58"/>
        <v>0</v>
      </c>
      <c r="AL311" s="139" t="str">
        <f t="shared" si="52"/>
        <v/>
      </c>
      <c r="AM311" s="139" t="str">
        <f t="shared" si="53"/>
        <v/>
      </c>
      <c r="AN311" s="20" t="str">
        <f t="shared" si="54"/>
        <v/>
      </c>
      <c r="AO311" s="20" t="str">
        <f t="shared" si="55"/>
        <v/>
      </c>
      <c r="AP311" s="20" t="str">
        <f t="shared" si="56"/>
        <v/>
      </c>
      <c r="AQ311" s="88" t="str">
        <f ca="1">IF(S311=Lists!$S$6,"CUMPLIMIENTO",IF($Q311=Lists!$R$3,TEXT(Y311,"00,00%")&amp;" / "&amp;TEXT(FORMULACIÓN!Y311,"00,00%"),IF(Y311=0,0,TEXT(Y311,"##.###")&amp;" / "&amp;TEXT(FORMULACIÓN!Y311,"##.###"))))</f>
        <v xml:space="preserve"> / </v>
      </c>
      <c r="AR311" s="133">
        <f ca="1">VALUE(IFERROR(IF(S311=Lists!$S$6,SEGUIMIENTO!Y311,IF((Y311/FORMULACIÓN!Y311)&lt;&gt;0,Y311/FORMULACIÓN!Y311,0)),0))</f>
        <v>0</v>
      </c>
      <c r="AS311" s="89" t="str">
        <f t="shared" ca="1" si="59"/>
        <v/>
      </c>
      <c r="AT311" s="89">
        <f t="shared" ca="1" si="60"/>
        <v>0</v>
      </c>
      <c r="AU311" s="89">
        <f t="shared" ca="1" si="61"/>
        <v>0</v>
      </c>
      <c r="AV311" s="20" t="str">
        <f t="shared" si="62"/>
        <v xml:space="preserve">LOGROS
LÍMITES
OBSERVACIÓN
ACCIONES DE FORTALECIMIENTO
</v>
      </c>
      <c r="AW311" s="139"/>
      <c r="CG311" s="140"/>
    </row>
    <row r="312" spans="1:85" s="135" customFormat="1" ht="15" hidden="1" customHeight="1">
      <c r="A312" s="20" t="str">
        <f>IF(FORMULACIÓN!A312="","",FORMULACIÓN!A312)</f>
        <v/>
      </c>
      <c r="B312" s="20" t="str">
        <f>IF(FORMULACIÓN!B312="","",FORMULACIÓN!B312)</f>
        <v/>
      </c>
      <c r="C312" s="20" t="str">
        <f>IF(FORMULACIÓN!C312="","",FORMULACIÓN!C312)</f>
        <v/>
      </c>
      <c r="D312" s="20" t="str">
        <f>IF(FORMULACIÓN!D312="","",FORMULACIÓN!D312)</f>
        <v/>
      </c>
      <c r="E312" s="20" t="str">
        <f>IF(FORMULACIÓN!E312="","",FORMULACIÓN!E312)</f>
        <v/>
      </c>
      <c r="F312" s="20" t="str">
        <f>IF(FORMULACIÓN!F312="","",FORMULACIÓN!F312)</f>
        <v/>
      </c>
      <c r="G312" s="20" t="str">
        <f>IF(FORMULACIÓN!G312="","",FORMULACIÓN!G312)</f>
        <v/>
      </c>
      <c r="H312" s="20" t="str">
        <f>IF(FORMULACIÓN!H312="","",FORMULACIÓN!H312)</f>
        <v/>
      </c>
      <c r="I312" s="88" t="str">
        <f>IF(FORMULACIÓN!I312="","",FORMULACIÓN!I312)</f>
        <v/>
      </c>
      <c r="J312" s="20" t="str">
        <f>IF(FORMULACIÓN!J312="","",FORMULACIÓN!J312)</f>
        <v/>
      </c>
      <c r="K312" s="88" t="str">
        <f>IF(FORMULACIÓN!K312="","",FORMULACIÓN!K312)</f>
        <v/>
      </c>
      <c r="L312" s="88" t="str">
        <f>IF(FORMULACIÓN!L312="","",FORMULACIÓN!L312)</f>
        <v/>
      </c>
      <c r="M312" s="210">
        <f>FORMULACIÓN!M312</f>
        <v>0</v>
      </c>
      <c r="N312" s="20" t="str">
        <f>IF(FORMULACIÓN!O312="","",FORMULACIÓN!O312)</f>
        <v/>
      </c>
      <c r="O312" s="20" t="str">
        <f>IF(FORMULACIÓN!P312="","",FORMULACIÓN!P312)</f>
        <v/>
      </c>
      <c r="P312" s="20" t="str">
        <f>IF(FORMULACIÓN!Q312="","",FORMULACIÓN!Q312)</f>
        <v/>
      </c>
      <c r="Q312" s="20" t="str">
        <f>IF(FORMULACIÓN!R312="","",FORMULACIÓN!R312)</f>
        <v/>
      </c>
      <c r="R312" s="20" t="str">
        <f>IF(FORMULACIÓN!S312="","",FORMULACIÓN!S312)</f>
        <v/>
      </c>
      <c r="S312" s="20" t="str">
        <f>IF(FORMULACIÓN!T312="","",FORMULACIÓN!T312)</f>
        <v/>
      </c>
      <c r="T312" s="179" t="str">
        <f ca="1">FORMULACIÓN!Y312</f>
        <v/>
      </c>
      <c r="U312" s="20" t="str">
        <f>IF(FORMULACIÓN!U312="","",FORMULACIÓN!U312)</f>
        <v/>
      </c>
      <c r="V312" s="211"/>
      <c r="W312" s="211"/>
      <c r="X312" s="21" t="str">
        <f ca="1">IFERROR(IF($S312=Lists!$S$2,SUM(SEGUIMIENTO!U312:W312),IF(SEGUIMIENTO!$S312=Lists!$S$3,SUM(SEGUIMIENTO!V312:W312),IF(SEGUIMIENTO!$S312=Lists!$S$4,AVERAGE(SEGUIMIENTO!V312:W312),IF(SEGUIMIENTO!$S312=Lists!$S$5,OFFSET(U312,0,COUNTA(V312:W312)),IF(SEGUIMIENTO!$S312=Lists!$S$6,COUNTIF(V312:W312,"&lt;"&amp;FORMULACIÓN!Y312)/COUNT(SEGUIMIENTO!V312:W312),""))))),"")</f>
        <v/>
      </c>
      <c r="Y312" s="176" t="str">
        <f ca="1">IF($Q312=Lists!$R$3,TEXT(SEGUIMIENTO!X312,"00,00%"),IF(SEGUIMIENTO!X312=0,0,TEXT(SEGUIMIENTO!X312,"##.###")))</f>
        <v/>
      </c>
      <c r="Z312" s="179" t="str">
        <f>IF(FORMULACIÓN!N312="X",VLOOKUP(A312,Lists!$C$100:$D$1099,2,FALSE),"")</f>
        <v/>
      </c>
      <c r="AA312" s="181">
        <f>IF(FORMULACIÓN!N312="X",IF(VALUE(VLOOKUP(A312,Lists!$C$100:$D$1099,2,FALSE))&gt;=SEGUIMIENTO!X312,1,0),2)</f>
        <v>2</v>
      </c>
      <c r="AB312" s="150">
        <f>IFERROR(VALUE(LEFT(#REF!,1)),0)</f>
        <v>0</v>
      </c>
      <c r="AC312" s="149"/>
      <c r="AD312" s="131"/>
      <c r="AE312" s="131"/>
      <c r="AF312" s="129"/>
      <c r="AG312"/>
      <c r="AH312" s="139"/>
      <c r="AI312" s="255" t="str">
        <f t="shared" si="57"/>
        <v/>
      </c>
      <c r="AJ312" s="139" t="str">
        <f t="shared" si="51"/>
        <v/>
      </c>
      <c r="AK312" s="139">
        <f t="shared" ca="1" si="58"/>
        <v>0</v>
      </c>
      <c r="AL312" s="139" t="str">
        <f t="shared" si="52"/>
        <v/>
      </c>
      <c r="AM312" s="139" t="str">
        <f t="shared" si="53"/>
        <v/>
      </c>
      <c r="AN312" s="20" t="str">
        <f t="shared" si="54"/>
        <v/>
      </c>
      <c r="AO312" s="20" t="str">
        <f t="shared" si="55"/>
        <v/>
      </c>
      <c r="AP312" s="20" t="str">
        <f t="shared" si="56"/>
        <v/>
      </c>
      <c r="AQ312" s="88" t="str">
        <f ca="1">IF(S312=Lists!$S$6,"CUMPLIMIENTO",IF($Q312=Lists!$R$3,TEXT(Y312,"00,00%")&amp;" / "&amp;TEXT(FORMULACIÓN!Y312,"00,00%"),IF(Y312=0,0,TEXT(Y312,"##.###")&amp;" / "&amp;TEXT(FORMULACIÓN!Y312,"##.###"))))</f>
        <v xml:space="preserve"> / </v>
      </c>
      <c r="AR312" s="133">
        <f ca="1">VALUE(IFERROR(IF(S312=Lists!$S$6,SEGUIMIENTO!Y312,IF((Y312/FORMULACIÓN!Y312)&lt;&gt;0,Y312/FORMULACIÓN!Y312,0)),0))</f>
        <v>0</v>
      </c>
      <c r="AS312" s="89" t="str">
        <f t="shared" ca="1" si="59"/>
        <v/>
      </c>
      <c r="AT312" s="89">
        <f t="shared" ca="1" si="60"/>
        <v>0</v>
      </c>
      <c r="AU312" s="89">
        <f t="shared" ca="1" si="61"/>
        <v>0</v>
      </c>
      <c r="AV312" s="20" t="str">
        <f t="shared" si="62"/>
        <v xml:space="preserve">LOGROS
LÍMITES
OBSERVACIÓN
ACCIONES DE FORTALECIMIENTO
</v>
      </c>
      <c r="AW312" s="139"/>
      <c r="CG312" s="140"/>
    </row>
    <row r="313" spans="1:85" s="135" customFormat="1" ht="15" hidden="1" customHeight="1">
      <c r="A313" s="20" t="str">
        <f>IF(FORMULACIÓN!A313="","",FORMULACIÓN!A313)</f>
        <v/>
      </c>
      <c r="B313" s="20" t="str">
        <f>IF(FORMULACIÓN!B313="","",FORMULACIÓN!B313)</f>
        <v/>
      </c>
      <c r="C313" s="20" t="str">
        <f>IF(FORMULACIÓN!C313="","",FORMULACIÓN!C313)</f>
        <v/>
      </c>
      <c r="D313" s="20" t="str">
        <f>IF(FORMULACIÓN!D313="","",FORMULACIÓN!D313)</f>
        <v/>
      </c>
      <c r="E313" s="20" t="str">
        <f>IF(FORMULACIÓN!E313="","",FORMULACIÓN!E313)</f>
        <v/>
      </c>
      <c r="F313" s="20" t="str">
        <f>IF(FORMULACIÓN!F313="","",FORMULACIÓN!F313)</f>
        <v/>
      </c>
      <c r="G313" s="20" t="str">
        <f>IF(FORMULACIÓN!G313="","",FORMULACIÓN!G313)</f>
        <v/>
      </c>
      <c r="H313" s="20" t="str">
        <f>IF(FORMULACIÓN!H313="","",FORMULACIÓN!H313)</f>
        <v/>
      </c>
      <c r="I313" s="88" t="str">
        <f>IF(FORMULACIÓN!I313="","",FORMULACIÓN!I313)</f>
        <v/>
      </c>
      <c r="J313" s="20" t="str">
        <f>IF(FORMULACIÓN!J313="","",FORMULACIÓN!J313)</f>
        <v/>
      </c>
      <c r="K313" s="88" t="str">
        <f>IF(FORMULACIÓN!K313="","",FORMULACIÓN!K313)</f>
        <v/>
      </c>
      <c r="L313" s="88" t="str">
        <f>IF(FORMULACIÓN!L313="","",FORMULACIÓN!L313)</f>
        <v/>
      </c>
      <c r="M313" s="210">
        <f>FORMULACIÓN!M313</f>
        <v>0</v>
      </c>
      <c r="N313" s="20" t="str">
        <f>IF(FORMULACIÓN!O313="","",FORMULACIÓN!O313)</f>
        <v/>
      </c>
      <c r="O313" s="20" t="str">
        <f>IF(FORMULACIÓN!P313="","",FORMULACIÓN!P313)</f>
        <v/>
      </c>
      <c r="P313" s="20" t="str">
        <f>IF(FORMULACIÓN!Q313="","",FORMULACIÓN!Q313)</f>
        <v/>
      </c>
      <c r="Q313" s="20" t="str">
        <f>IF(FORMULACIÓN!R313="","",FORMULACIÓN!R313)</f>
        <v/>
      </c>
      <c r="R313" s="20" t="str">
        <f>IF(FORMULACIÓN!S313="","",FORMULACIÓN!S313)</f>
        <v/>
      </c>
      <c r="S313" s="20" t="str">
        <f>IF(FORMULACIÓN!T313="","",FORMULACIÓN!T313)</f>
        <v/>
      </c>
      <c r="T313" s="179" t="str">
        <f ca="1">FORMULACIÓN!Y313</f>
        <v/>
      </c>
      <c r="U313" s="20" t="str">
        <f>IF(FORMULACIÓN!U313="","",FORMULACIÓN!U313)</f>
        <v/>
      </c>
      <c r="V313" s="211"/>
      <c r="W313" s="211"/>
      <c r="X313" s="21" t="str">
        <f ca="1">IFERROR(IF($S313=Lists!$S$2,SUM(SEGUIMIENTO!U313:W313),IF(SEGUIMIENTO!$S313=Lists!$S$3,SUM(SEGUIMIENTO!V313:W313),IF(SEGUIMIENTO!$S313=Lists!$S$4,AVERAGE(SEGUIMIENTO!V313:W313),IF(SEGUIMIENTO!$S313=Lists!$S$5,OFFSET(U313,0,COUNTA(V313:W313)),IF(SEGUIMIENTO!$S313=Lists!$S$6,COUNTIF(V313:W313,"&lt;"&amp;FORMULACIÓN!Y313)/COUNT(SEGUIMIENTO!V313:W313),""))))),"")</f>
        <v/>
      </c>
      <c r="Y313" s="176" t="str">
        <f ca="1">IF($Q313=Lists!$R$3,TEXT(SEGUIMIENTO!X313,"00,00%"),IF(SEGUIMIENTO!X313=0,0,TEXT(SEGUIMIENTO!X313,"##.###")))</f>
        <v/>
      </c>
      <c r="Z313" s="179" t="str">
        <f>IF(FORMULACIÓN!N313="X",VLOOKUP(A313,Lists!$C$100:$D$1099,2,FALSE),"")</f>
        <v/>
      </c>
      <c r="AA313" s="181">
        <f>IF(FORMULACIÓN!N313="X",IF(VALUE(VLOOKUP(A313,Lists!$C$100:$D$1099,2,FALSE))&gt;=SEGUIMIENTO!X313,1,0),2)</f>
        <v>2</v>
      </c>
      <c r="AB313" s="150">
        <f>IFERROR(VALUE(LEFT(#REF!,1)),0)</f>
        <v>0</v>
      </c>
      <c r="AC313" s="149"/>
      <c r="AD313" s="131"/>
      <c r="AE313" s="131"/>
      <c r="AF313" s="129"/>
      <c r="AG313"/>
      <c r="AH313" s="139"/>
      <c r="AI313" s="255" t="str">
        <f t="shared" si="57"/>
        <v/>
      </c>
      <c r="AJ313" s="139" t="str">
        <f t="shared" si="51"/>
        <v/>
      </c>
      <c r="AK313" s="139">
        <f t="shared" ca="1" si="58"/>
        <v>0</v>
      </c>
      <c r="AL313" s="139" t="str">
        <f t="shared" si="52"/>
        <v/>
      </c>
      <c r="AM313" s="139" t="str">
        <f t="shared" si="53"/>
        <v/>
      </c>
      <c r="AN313" s="20" t="str">
        <f t="shared" si="54"/>
        <v/>
      </c>
      <c r="AO313" s="20" t="str">
        <f t="shared" si="55"/>
        <v/>
      </c>
      <c r="AP313" s="20" t="str">
        <f t="shared" si="56"/>
        <v/>
      </c>
      <c r="AQ313" s="88" t="str">
        <f ca="1">IF(S313=Lists!$S$6,"CUMPLIMIENTO",IF($Q313=Lists!$R$3,TEXT(Y313,"00,00%")&amp;" / "&amp;TEXT(FORMULACIÓN!Y313,"00,00%"),IF(Y313=0,0,TEXT(Y313,"##.###")&amp;" / "&amp;TEXT(FORMULACIÓN!Y313,"##.###"))))</f>
        <v xml:space="preserve"> / </v>
      </c>
      <c r="AR313" s="133">
        <f ca="1">VALUE(IFERROR(IF(S313=Lists!$S$6,SEGUIMIENTO!Y313,IF((Y313/FORMULACIÓN!Y313)&lt;&gt;0,Y313/FORMULACIÓN!Y313,0)),0))</f>
        <v>0</v>
      </c>
      <c r="AS313" s="89" t="str">
        <f t="shared" ca="1" si="59"/>
        <v/>
      </c>
      <c r="AT313" s="89">
        <f t="shared" ca="1" si="60"/>
        <v>0</v>
      </c>
      <c r="AU313" s="89">
        <f t="shared" ca="1" si="61"/>
        <v>0</v>
      </c>
      <c r="AV313" s="20" t="str">
        <f t="shared" si="62"/>
        <v xml:space="preserve">LOGROS
LÍMITES
OBSERVACIÓN
ACCIONES DE FORTALECIMIENTO
</v>
      </c>
      <c r="AW313" s="139"/>
      <c r="CG313" s="140"/>
    </row>
    <row r="314" spans="1:85" s="135" customFormat="1" ht="15" hidden="1" customHeight="1">
      <c r="A314" s="20" t="str">
        <f>IF(FORMULACIÓN!A314="","",FORMULACIÓN!A314)</f>
        <v/>
      </c>
      <c r="B314" s="20" t="str">
        <f>IF(FORMULACIÓN!B314="","",FORMULACIÓN!B314)</f>
        <v/>
      </c>
      <c r="C314" s="20" t="str">
        <f>IF(FORMULACIÓN!C314="","",FORMULACIÓN!C314)</f>
        <v/>
      </c>
      <c r="D314" s="20" t="str">
        <f>IF(FORMULACIÓN!D314="","",FORMULACIÓN!D314)</f>
        <v/>
      </c>
      <c r="E314" s="20" t="str">
        <f>IF(FORMULACIÓN!E314="","",FORMULACIÓN!E314)</f>
        <v/>
      </c>
      <c r="F314" s="20" t="str">
        <f>IF(FORMULACIÓN!F314="","",FORMULACIÓN!F314)</f>
        <v/>
      </c>
      <c r="G314" s="20" t="str">
        <f>IF(FORMULACIÓN!G314="","",FORMULACIÓN!G314)</f>
        <v/>
      </c>
      <c r="H314" s="20" t="str">
        <f>IF(FORMULACIÓN!H314="","",FORMULACIÓN!H314)</f>
        <v/>
      </c>
      <c r="I314" s="88" t="str">
        <f>IF(FORMULACIÓN!I314="","",FORMULACIÓN!I314)</f>
        <v/>
      </c>
      <c r="J314" s="20" t="str">
        <f>IF(FORMULACIÓN!J314="","",FORMULACIÓN!J314)</f>
        <v/>
      </c>
      <c r="K314" s="88" t="str">
        <f>IF(FORMULACIÓN!K314="","",FORMULACIÓN!K314)</f>
        <v/>
      </c>
      <c r="L314" s="88" t="str">
        <f>IF(FORMULACIÓN!L314="","",FORMULACIÓN!L314)</f>
        <v/>
      </c>
      <c r="M314" s="210">
        <f>FORMULACIÓN!M314</f>
        <v>0</v>
      </c>
      <c r="N314" s="20" t="str">
        <f>IF(FORMULACIÓN!O314="","",FORMULACIÓN!O314)</f>
        <v/>
      </c>
      <c r="O314" s="20" t="str">
        <f>IF(FORMULACIÓN!P314="","",FORMULACIÓN!P314)</f>
        <v/>
      </c>
      <c r="P314" s="20" t="str">
        <f>IF(FORMULACIÓN!Q314="","",FORMULACIÓN!Q314)</f>
        <v/>
      </c>
      <c r="Q314" s="20" t="str">
        <f>IF(FORMULACIÓN!R314="","",FORMULACIÓN!R314)</f>
        <v/>
      </c>
      <c r="R314" s="20" t="str">
        <f>IF(FORMULACIÓN!S314="","",FORMULACIÓN!S314)</f>
        <v/>
      </c>
      <c r="S314" s="20" t="str">
        <f>IF(FORMULACIÓN!T314="","",FORMULACIÓN!T314)</f>
        <v/>
      </c>
      <c r="T314" s="179" t="str">
        <f ca="1">FORMULACIÓN!Y314</f>
        <v/>
      </c>
      <c r="U314" s="20" t="str">
        <f>IF(FORMULACIÓN!U314="","",FORMULACIÓN!U314)</f>
        <v/>
      </c>
      <c r="V314" s="211"/>
      <c r="W314" s="211"/>
      <c r="X314" s="21" t="str">
        <f ca="1">IFERROR(IF($S314=Lists!$S$2,SUM(SEGUIMIENTO!U314:W314),IF(SEGUIMIENTO!$S314=Lists!$S$3,SUM(SEGUIMIENTO!V314:W314),IF(SEGUIMIENTO!$S314=Lists!$S$4,AVERAGE(SEGUIMIENTO!V314:W314),IF(SEGUIMIENTO!$S314=Lists!$S$5,OFFSET(U314,0,COUNTA(V314:W314)),IF(SEGUIMIENTO!$S314=Lists!$S$6,COUNTIF(V314:W314,"&lt;"&amp;FORMULACIÓN!Y314)/COUNT(SEGUIMIENTO!V314:W314),""))))),"")</f>
        <v/>
      </c>
      <c r="Y314" s="176" t="str">
        <f ca="1">IF($Q314=Lists!$R$3,TEXT(SEGUIMIENTO!X314,"00,00%"),IF(SEGUIMIENTO!X314=0,0,TEXT(SEGUIMIENTO!X314,"##.###")))</f>
        <v/>
      </c>
      <c r="Z314" s="179" t="str">
        <f>IF(FORMULACIÓN!N314="X",VLOOKUP(A314,Lists!$C$100:$D$1099,2,FALSE),"")</f>
        <v/>
      </c>
      <c r="AA314" s="181">
        <f>IF(FORMULACIÓN!N314="X",IF(VALUE(VLOOKUP(A314,Lists!$C$100:$D$1099,2,FALSE))&gt;=SEGUIMIENTO!X314,1,0),2)</f>
        <v>2</v>
      </c>
      <c r="AB314" s="150">
        <f>IFERROR(VALUE(LEFT(#REF!,1)),0)</f>
        <v>0</v>
      </c>
      <c r="AC314" s="149"/>
      <c r="AD314" s="131"/>
      <c r="AE314" s="131"/>
      <c r="AF314" s="129"/>
      <c r="AG314"/>
      <c r="AH314" s="139"/>
      <c r="AI314" s="255" t="str">
        <f t="shared" si="57"/>
        <v/>
      </c>
      <c r="AJ314" s="139" t="str">
        <f t="shared" si="51"/>
        <v/>
      </c>
      <c r="AK314" s="139">
        <f t="shared" ca="1" si="58"/>
        <v>0</v>
      </c>
      <c r="AL314" s="139" t="str">
        <f t="shared" si="52"/>
        <v/>
      </c>
      <c r="AM314" s="139" t="str">
        <f t="shared" si="53"/>
        <v/>
      </c>
      <c r="AN314" s="20" t="str">
        <f t="shared" si="54"/>
        <v/>
      </c>
      <c r="AO314" s="20" t="str">
        <f t="shared" si="55"/>
        <v/>
      </c>
      <c r="AP314" s="20" t="str">
        <f t="shared" si="56"/>
        <v/>
      </c>
      <c r="AQ314" s="88" t="str">
        <f ca="1">IF(S314=Lists!$S$6,"CUMPLIMIENTO",IF($Q314=Lists!$R$3,TEXT(Y314,"00,00%")&amp;" / "&amp;TEXT(FORMULACIÓN!Y314,"00,00%"),IF(Y314=0,0,TEXT(Y314,"##.###")&amp;" / "&amp;TEXT(FORMULACIÓN!Y314,"##.###"))))</f>
        <v xml:space="preserve"> / </v>
      </c>
      <c r="AR314" s="133">
        <f ca="1">VALUE(IFERROR(IF(S314=Lists!$S$6,SEGUIMIENTO!Y314,IF((Y314/FORMULACIÓN!Y314)&lt;&gt;0,Y314/FORMULACIÓN!Y314,0)),0))</f>
        <v>0</v>
      </c>
      <c r="AS314" s="89" t="str">
        <f t="shared" ca="1" si="59"/>
        <v/>
      </c>
      <c r="AT314" s="89">
        <f t="shared" ca="1" si="60"/>
        <v>0</v>
      </c>
      <c r="AU314" s="89">
        <f t="shared" ca="1" si="61"/>
        <v>0</v>
      </c>
      <c r="AV314" s="20" t="str">
        <f t="shared" si="62"/>
        <v xml:space="preserve">LOGROS
LÍMITES
OBSERVACIÓN
ACCIONES DE FORTALECIMIENTO
</v>
      </c>
      <c r="AW314" s="139"/>
      <c r="CG314" s="140"/>
    </row>
    <row r="315" spans="1:85" s="135" customFormat="1" ht="15" hidden="1" customHeight="1">
      <c r="A315" s="20" t="str">
        <f>IF(FORMULACIÓN!A315="","",FORMULACIÓN!A315)</f>
        <v/>
      </c>
      <c r="B315" s="20" t="str">
        <f>IF(FORMULACIÓN!B315="","",FORMULACIÓN!B315)</f>
        <v/>
      </c>
      <c r="C315" s="20" t="str">
        <f>IF(FORMULACIÓN!C315="","",FORMULACIÓN!C315)</f>
        <v/>
      </c>
      <c r="D315" s="20" t="str">
        <f>IF(FORMULACIÓN!D315="","",FORMULACIÓN!D315)</f>
        <v/>
      </c>
      <c r="E315" s="20" t="str">
        <f>IF(FORMULACIÓN!E315="","",FORMULACIÓN!E315)</f>
        <v/>
      </c>
      <c r="F315" s="20" t="str">
        <f>IF(FORMULACIÓN!F315="","",FORMULACIÓN!F315)</f>
        <v/>
      </c>
      <c r="G315" s="20" t="str">
        <f>IF(FORMULACIÓN!G315="","",FORMULACIÓN!G315)</f>
        <v/>
      </c>
      <c r="H315" s="20" t="str">
        <f>IF(FORMULACIÓN!H315="","",FORMULACIÓN!H315)</f>
        <v/>
      </c>
      <c r="I315" s="88" t="str">
        <f>IF(FORMULACIÓN!I315="","",FORMULACIÓN!I315)</f>
        <v/>
      </c>
      <c r="J315" s="20" t="str">
        <f>IF(FORMULACIÓN!J315="","",FORMULACIÓN!J315)</f>
        <v/>
      </c>
      <c r="K315" s="88" t="str">
        <f>IF(FORMULACIÓN!K315="","",FORMULACIÓN!K315)</f>
        <v/>
      </c>
      <c r="L315" s="88" t="str">
        <f>IF(FORMULACIÓN!L315="","",FORMULACIÓN!L315)</f>
        <v/>
      </c>
      <c r="M315" s="210">
        <f>FORMULACIÓN!M315</f>
        <v>0</v>
      </c>
      <c r="N315" s="20" t="str">
        <f>IF(FORMULACIÓN!O315="","",FORMULACIÓN!O315)</f>
        <v/>
      </c>
      <c r="O315" s="20" t="str">
        <f>IF(FORMULACIÓN!P315="","",FORMULACIÓN!P315)</f>
        <v/>
      </c>
      <c r="P315" s="20" t="str">
        <f>IF(FORMULACIÓN!Q315="","",FORMULACIÓN!Q315)</f>
        <v/>
      </c>
      <c r="Q315" s="20" t="str">
        <f>IF(FORMULACIÓN!R315="","",FORMULACIÓN!R315)</f>
        <v/>
      </c>
      <c r="R315" s="20" t="str">
        <f>IF(FORMULACIÓN!S315="","",FORMULACIÓN!S315)</f>
        <v/>
      </c>
      <c r="S315" s="20" t="str">
        <f>IF(FORMULACIÓN!T315="","",FORMULACIÓN!T315)</f>
        <v/>
      </c>
      <c r="T315" s="179" t="str">
        <f ca="1">FORMULACIÓN!Y315</f>
        <v/>
      </c>
      <c r="U315" s="20" t="str">
        <f>IF(FORMULACIÓN!U315="","",FORMULACIÓN!U315)</f>
        <v/>
      </c>
      <c r="V315" s="211"/>
      <c r="W315" s="211"/>
      <c r="X315" s="21" t="str">
        <f ca="1">IFERROR(IF($S315=Lists!$S$2,SUM(SEGUIMIENTO!U315:W315),IF(SEGUIMIENTO!$S315=Lists!$S$3,SUM(SEGUIMIENTO!V315:W315),IF(SEGUIMIENTO!$S315=Lists!$S$4,AVERAGE(SEGUIMIENTO!V315:W315),IF(SEGUIMIENTO!$S315=Lists!$S$5,OFFSET(U315,0,COUNTA(V315:W315)),IF(SEGUIMIENTO!$S315=Lists!$S$6,COUNTIF(V315:W315,"&lt;"&amp;FORMULACIÓN!Y315)/COUNT(SEGUIMIENTO!V315:W315),""))))),"")</f>
        <v/>
      </c>
      <c r="Y315" s="176" t="str">
        <f ca="1">IF($Q315=Lists!$R$3,TEXT(SEGUIMIENTO!X315,"00,00%"),IF(SEGUIMIENTO!X315=0,0,TEXT(SEGUIMIENTO!X315,"##.###")))</f>
        <v/>
      </c>
      <c r="Z315" s="179" t="str">
        <f>IF(FORMULACIÓN!N315="X",VLOOKUP(A315,Lists!$C$100:$D$1099,2,FALSE),"")</f>
        <v/>
      </c>
      <c r="AA315" s="181">
        <f>IF(FORMULACIÓN!N315="X",IF(VALUE(VLOOKUP(A315,Lists!$C$100:$D$1099,2,FALSE))&gt;=SEGUIMIENTO!X315,1,0),2)</f>
        <v>2</v>
      </c>
      <c r="AB315" s="150">
        <f>IFERROR(VALUE(LEFT(#REF!,1)),0)</f>
        <v>0</v>
      </c>
      <c r="AC315" s="149"/>
      <c r="AD315" s="131"/>
      <c r="AE315" s="131"/>
      <c r="AF315" s="129"/>
      <c r="AG315"/>
      <c r="AH315" s="139"/>
      <c r="AI315" s="255" t="str">
        <f t="shared" si="57"/>
        <v/>
      </c>
      <c r="AJ315" s="139" t="str">
        <f t="shared" si="51"/>
        <v/>
      </c>
      <c r="AK315" s="139">
        <f t="shared" ca="1" si="58"/>
        <v>0</v>
      </c>
      <c r="AL315" s="139" t="str">
        <f t="shared" si="52"/>
        <v/>
      </c>
      <c r="AM315" s="139" t="str">
        <f t="shared" si="53"/>
        <v/>
      </c>
      <c r="AN315" s="20" t="str">
        <f t="shared" si="54"/>
        <v/>
      </c>
      <c r="AO315" s="20" t="str">
        <f t="shared" si="55"/>
        <v/>
      </c>
      <c r="AP315" s="20" t="str">
        <f t="shared" si="56"/>
        <v/>
      </c>
      <c r="AQ315" s="88" t="str">
        <f ca="1">IF(S315=Lists!$S$6,"CUMPLIMIENTO",IF($Q315=Lists!$R$3,TEXT(Y315,"00,00%")&amp;" / "&amp;TEXT(FORMULACIÓN!Y315,"00,00%"),IF(Y315=0,0,TEXT(Y315,"##.###")&amp;" / "&amp;TEXT(FORMULACIÓN!Y315,"##.###"))))</f>
        <v xml:space="preserve"> / </v>
      </c>
      <c r="AR315" s="133">
        <f ca="1">VALUE(IFERROR(IF(S315=Lists!$S$6,SEGUIMIENTO!Y315,IF((Y315/FORMULACIÓN!Y315)&lt;&gt;0,Y315/FORMULACIÓN!Y315,0)),0))</f>
        <v>0</v>
      </c>
      <c r="AS315" s="89" t="str">
        <f t="shared" ca="1" si="59"/>
        <v/>
      </c>
      <c r="AT315" s="89">
        <f t="shared" ca="1" si="60"/>
        <v>0</v>
      </c>
      <c r="AU315" s="89">
        <f t="shared" ca="1" si="61"/>
        <v>0</v>
      </c>
      <c r="AV315" s="20" t="str">
        <f t="shared" si="62"/>
        <v xml:space="preserve">LOGROS
LÍMITES
OBSERVACIÓN
ACCIONES DE FORTALECIMIENTO
</v>
      </c>
      <c r="AW315" s="139"/>
      <c r="CG315" s="140"/>
    </row>
    <row r="316" spans="1:85" s="135" customFormat="1" ht="15" hidden="1" customHeight="1">
      <c r="A316" s="20" t="str">
        <f>IF(FORMULACIÓN!A316="","",FORMULACIÓN!A316)</f>
        <v/>
      </c>
      <c r="B316" s="20" t="str">
        <f>IF(FORMULACIÓN!B316="","",FORMULACIÓN!B316)</f>
        <v/>
      </c>
      <c r="C316" s="20" t="str">
        <f>IF(FORMULACIÓN!C316="","",FORMULACIÓN!C316)</f>
        <v/>
      </c>
      <c r="D316" s="20" t="str">
        <f>IF(FORMULACIÓN!D316="","",FORMULACIÓN!D316)</f>
        <v/>
      </c>
      <c r="E316" s="20" t="str">
        <f>IF(FORMULACIÓN!E316="","",FORMULACIÓN!E316)</f>
        <v/>
      </c>
      <c r="F316" s="20" t="str">
        <f>IF(FORMULACIÓN!F316="","",FORMULACIÓN!F316)</f>
        <v/>
      </c>
      <c r="G316" s="20" t="str">
        <f>IF(FORMULACIÓN!G316="","",FORMULACIÓN!G316)</f>
        <v/>
      </c>
      <c r="H316" s="20" t="str">
        <f>IF(FORMULACIÓN!H316="","",FORMULACIÓN!H316)</f>
        <v/>
      </c>
      <c r="I316" s="88" t="str">
        <f>IF(FORMULACIÓN!I316="","",FORMULACIÓN!I316)</f>
        <v/>
      </c>
      <c r="J316" s="20" t="str">
        <f>IF(FORMULACIÓN!J316="","",FORMULACIÓN!J316)</f>
        <v/>
      </c>
      <c r="K316" s="88" t="str">
        <f>IF(FORMULACIÓN!K316="","",FORMULACIÓN!K316)</f>
        <v/>
      </c>
      <c r="L316" s="88" t="str">
        <f>IF(FORMULACIÓN!L316="","",FORMULACIÓN!L316)</f>
        <v/>
      </c>
      <c r="M316" s="210">
        <f>FORMULACIÓN!M316</f>
        <v>0</v>
      </c>
      <c r="N316" s="20" t="str">
        <f>IF(FORMULACIÓN!O316="","",FORMULACIÓN!O316)</f>
        <v/>
      </c>
      <c r="O316" s="20" t="str">
        <f>IF(FORMULACIÓN!P316="","",FORMULACIÓN!P316)</f>
        <v/>
      </c>
      <c r="P316" s="20" t="str">
        <f>IF(FORMULACIÓN!Q316="","",FORMULACIÓN!Q316)</f>
        <v/>
      </c>
      <c r="Q316" s="20" t="str">
        <f>IF(FORMULACIÓN!R316="","",FORMULACIÓN!R316)</f>
        <v/>
      </c>
      <c r="R316" s="20" t="str">
        <f>IF(FORMULACIÓN!S316="","",FORMULACIÓN!S316)</f>
        <v/>
      </c>
      <c r="S316" s="20" t="str">
        <f>IF(FORMULACIÓN!T316="","",FORMULACIÓN!T316)</f>
        <v/>
      </c>
      <c r="T316" s="179" t="str">
        <f ca="1">FORMULACIÓN!Y316</f>
        <v/>
      </c>
      <c r="U316" s="20" t="str">
        <f>IF(FORMULACIÓN!U316="","",FORMULACIÓN!U316)</f>
        <v/>
      </c>
      <c r="V316" s="211"/>
      <c r="W316" s="211"/>
      <c r="X316" s="21" t="str">
        <f ca="1">IFERROR(IF($S316=Lists!$S$2,SUM(SEGUIMIENTO!U316:W316),IF(SEGUIMIENTO!$S316=Lists!$S$3,SUM(SEGUIMIENTO!V316:W316),IF(SEGUIMIENTO!$S316=Lists!$S$4,AVERAGE(SEGUIMIENTO!V316:W316),IF(SEGUIMIENTO!$S316=Lists!$S$5,OFFSET(U316,0,COUNTA(V316:W316)),IF(SEGUIMIENTO!$S316=Lists!$S$6,COUNTIF(V316:W316,"&lt;"&amp;FORMULACIÓN!Y316)/COUNT(SEGUIMIENTO!V316:W316),""))))),"")</f>
        <v/>
      </c>
      <c r="Y316" s="176" t="str">
        <f ca="1">IF($Q316=Lists!$R$3,TEXT(SEGUIMIENTO!X316,"00,00%"),IF(SEGUIMIENTO!X316=0,0,TEXT(SEGUIMIENTO!X316,"##.###")))</f>
        <v/>
      </c>
      <c r="Z316" s="179" t="str">
        <f>IF(FORMULACIÓN!N316="X",VLOOKUP(A316,Lists!$C$100:$D$1099,2,FALSE),"")</f>
        <v/>
      </c>
      <c r="AA316" s="181">
        <f>IF(FORMULACIÓN!N316="X",IF(VALUE(VLOOKUP(A316,Lists!$C$100:$D$1099,2,FALSE))&gt;=SEGUIMIENTO!X316,1,0),2)</f>
        <v>2</v>
      </c>
      <c r="AB316" s="150">
        <f>IFERROR(VALUE(LEFT(#REF!,1)),0)</f>
        <v>0</v>
      </c>
      <c r="AC316" s="149"/>
      <c r="AD316" s="131"/>
      <c r="AE316" s="131"/>
      <c r="AF316" s="129"/>
      <c r="AG316"/>
      <c r="AH316" s="139"/>
      <c r="AI316" s="255" t="str">
        <f t="shared" si="57"/>
        <v/>
      </c>
      <c r="AJ316" s="139" t="str">
        <f t="shared" si="51"/>
        <v/>
      </c>
      <c r="AK316" s="139">
        <f t="shared" ca="1" si="58"/>
        <v>0</v>
      </c>
      <c r="AL316" s="139" t="str">
        <f t="shared" si="52"/>
        <v/>
      </c>
      <c r="AM316" s="139" t="str">
        <f t="shared" si="53"/>
        <v/>
      </c>
      <c r="AN316" s="20" t="str">
        <f t="shared" si="54"/>
        <v/>
      </c>
      <c r="AO316" s="20" t="str">
        <f t="shared" si="55"/>
        <v/>
      </c>
      <c r="AP316" s="20" t="str">
        <f t="shared" si="56"/>
        <v/>
      </c>
      <c r="AQ316" s="88" t="str">
        <f ca="1">IF(S316=Lists!$S$6,"CUMPLIMIENTO",IF($Q316=Lists!$R$3,TEXT(Y316,"00,00%")&amp;" / "&amp;TEXT(FORMULACIÓN!Y316,"00,00%"),IF(Y316=0,0,TEXT(Y316,"##.###")&amp;" / "&amp;TEXT(FORMULACIÓN!Y316,"##.###"))))</f>
        <v xml:space="preserve"> / </v>
      </c>
      <c r="AR316" s="133">
        <f ca="1">VALUE(IFERROR(IF(S316=Lists!$S$6,SEGUIMIENTO!Y316,IF((Y316/FORMULACIÓN!Y316)&lt;&gt;0,Y316/FORMULACIÓN!Y316,0)),0))</f>
        <v>0</v>
      </c>
      <c r="AS316" s="89" t="str">
        <f t="shared" ca="1" si="59"/>
        <v/>
      </c>
      <c r="AT316" s="89">
        <f t="shared" ca="1" si="60"/>
        <v>0</v>
      </c>
      <c r="AU316" s="89">
        <f t="shared" ca="1" si="61"/>
        <v>0</v>
      </c>
      <c r="AV316" s="20" t="str">
        <f t="shared" si="62"/>
        <v xml:space="preserve">LOGROS
LÍMITES
OBSERVACIÓN
ACCIONES DE FORTALECIMIENTO
</v>
      </c>
      <c r="AW316" s="139"/>
      <c r="CG316" s="140"/>
    </row>
    <row r="317" spans="1:85" s="135" customFormat="1" ht="15" hidden="1" customHeight="1">
      <c r="A317" s="20" t="str">
        <f>IF(FORMULACIÓN!A317="","",FORMULACIÓN!A317)</f>
        <v/>
      </c>
      <c r="B317" s="20" t="str">
        <f>IF(FORMULACIÓN!B317="","",FORMULACIÓN!B317)</f>
        <v/>
      </c>
      <c r="C317" s="20" t="str">
        <f>IF(FORMULACIÓN!C317="","",FORMULACIÓN!C317)</f>
        <v/>
      </c>
      <c r="D317" s="20" t="str">
        <f>IF(FORMULACIÓN!D317="","",FORMULACIÓN!D317)</f>
        <v/>
      </c>
      <c r="E317" s="20" t="str">
        <f>IF(FORMULACIÓN!E317="","",FORMULACIÓN!E317)</f>
        <v/>
      </c>
      <c r="F317" s="20" t="str">
        <f>IF(FORMULACIÓN!F317="","",FORMULACIÓN!F317)</f>
        <v/>
      </c>
      <c r="G317" s="20" t="str">
        <f>IF(FORMULACIÓN!G317="","",FORMULACIÓN!G317)</f>
        <v/>
      </c>
      <c r="H317" s="20" t="str">
        <f>IF(FORMULACIÓN!H317="","",FORMULACIÓN!H317)</f>
        <v/>
      </c>
      <c r="I317" s="88" t="str">
        <f>IF(FORMULACIÓN!I317="","",FORMULACIÓN!I317)</f>
        <v/>
      </c>
      <c r="J317" s="20" t="str">
        <f>IF(FORMULACIÓN!J317="","",FORMULACIÓN!J317)</f>
        <v/>
      </c>
      <c r="K317" s="88" t="str">
        <f>IF(FORMULACIÓN!K317="","",FORMULACIÓN!K317)</f>
        <v/>
      </c>
      <c r="L317" s="88" t="str">
        <f>IF(FORMULACIÓN!L317="","",FORMULACIÓN!L317)</f>
        <v/>
      </c>
      <c r="M317" s="210">
        <f>FORMULACIÓN!M317</f>
        <v>0</v>
      </c>
      <c r="N317" s="20" t="str">
        <f>IF(FORMULACIÓN!O317="","",FORMULACIÓN!O317)</f>
        <v/>
      </c>
      <c r="O317" s="20" t="str">
        <f>IF(FORMULACIÓN!P317="","",FORMULACIÓN!P317)</f>
        <v/>
      </c>
      <c r="P317" s="20" t="str">
        <f>IF(FORMULACIÓN!Q317="","",FORMULACIÓN!Q317)</f>
        <v/>
      </c>
      <c r="Q317" s="20" t="str">
        <f>IF(FORMULACIÓN!R317="","",FORMULACIÓN!R317)</f>
        <v/>
      </c>
      <c r="R317" s="20" t="str">
        <f>IF(FORMULACIÓN!S317="","",FORMULACIÓN!S317)</f>
        <v/>
      </c>
      <c r="S317" s="20" t="str">
        <f>IF(FORMULACIÓN!T317="","",FORMULACIÓN!T317)</f>
        <v/>
      </c>
      <c r="T317" s="179" t="str">
        <f ca="1">FORMULACIÓN!Y317</f>
        <v/>
      </c>
      <c r="U317" s="20" t="str">
        <f>IF(FORMULACIÓN!U317="","",FORMULACIÓN!U317)</f>
        <v/>
      </c>
      <c r="V317" s="211"/>
      <c r="W317" s="211"/>
      <c r="X317" s="21" t="str">
        <f ca="1">IFERROR(IF($S317=Lists!$S$2,SUM(SEGUIMIENTO!U317:W317),IF(SEGUIMIENTO!$S317=Lists!$S$3,SUM(SEGUIMIENTO!V317:W317),IF(SEGUIMIENTO!$S317=Lists!$S$4,AVERAGE(SEGUIMIENTO!V317:W317),IF(SEGUIMIENTO!$S317=Lists!$S$5,OFFSET(U317,0,COUNTA(V317:W317)),IF(SEGUIMIENTO!$S317=Lists!$S$6,COUNTIF(V317:W317,"&lt;"&amp;FORMULACIÓN!Y317)/COUNT(SEGUIMIENTO!V317:W317),""))))),"")</f>
        <v/>
      </c>
      <c r="Y317" s="176" t="str">
        <f ca="1">IF($Q317=Lists!$R$3,TEXT(SEGUIMIENTO!X317,"00,00%"),IF(SEGUIMIENTO!X317=0,0,TEXT(SEGUIMIENTO!X317,"##.###")))</f>
        <v/>
      </c>
      <c r="Z317" s="179" t="str">
        <f>IF(FORMULACIÓN!N317="X",VLOOKUP(A317,Lists!$C$100:$D$1099,2,FALSE),"")</f>
        <v/>
      </c>
      <c r="AA317" s="181">
        <f>IF(FORMULACIÓN!N317="X",IF(VALUE(VLOOKUP(A317,Lists!$C$100:$D$1099,2,FALSE))&gt;=SEGUIMIENTO!X317,1,0),2)</f>
        <v>2</v>
      </c>
      <c r="AB317" s="150">
        <f>IFERROR(VALUE(LEFT(#REF!,1)),0)</f>
        <v>0</v>
      </c>
      <c r="AC317" s="149"/>
      <c r="AD317" s="131"/>
      <c r="AE317" s="131"/>
      <c r="AF317" s="129"/>
      <c r="AG317"/>
      <c r="AH317" s="139"/>
      <c r="AI317" s="255" t="str">
        <f t="shared" si="57"/>
        <v/>
      </c>
      <c r="AJ317" s="139" t="str">
        <f t="shared" si="51"/>
        <v/>
      </c>
      <c r="AK317" s="139">
        <f t="shared" ca="1" si="58"/>
        <v>0</v>
      </c>
      <c r="AL317" s="139" t="str">
        <f t="shared" si="52"/>
        <v/>
      </c>
      <c r="AM317" s="139" t="str">
        <f t="shared" si="53"/>
        <v/>
      </c>
      <c r="AN317" s="20" t="str">
        <f t="shared" si="54"/>
        <v/>
      </c>
      <c r="AO317" s="20" t="str">
        <f t="shared" si="55"/>
        <v/>
      </c>
      <c r="AP317" s="20" t="str">
        <f t="shared" si="56"/>
        <v/>
      </c>
      <c r="AQ317" s="88" t="str">
        <f ca="1">IF(S317=Lists!$S$6,"CUMPLIMIENTO",IF($Q317=Lists!$R$3,TEXT(Y317,"00,00%")&amp;" / "&amp;TEXT(FORMULACIÓN!Y317,"00,00%"),IF(Y317=0,0,TEXT(Y317,"##.###")&amp;" / "&amp;TEXT(FORMULACIÓN!Y317,"##.###"))))</f>
        <v xml:space="preserve"> / </v>
      </c>
      <c r="AR317" s="133">
        <f ca="1">VALUE(IFERROR(IF(S317=Lists!$S$6,SEGUIMIENTO!Y317,IF((Y317/FORMULACIÓN!Y317)&lt;&gt;0,Y317/FORMULACIÓN!Y317,0)),0))</f>
        <v>0</v>
      </c>
      <c r="AS317" s="89" t="str">
        <f t="shared" ca="1" si="59"/>
        <v/>
      </c>
      <c r="AT317" s="89">
        <f t="shared" ca="1" si="60"/>
        <v>0</v>
      </c>
      <c r="AU317" s="89">
        <f t="shared" ca="1" si="61"/>
        <v>0</v>
      </c>
      <c r="AV317" s="20" t="str">
        <f t="shared" si="62"/>
        <v xml:space="preserve">LOGROS
LÍMITES
OBSERVACIÓN
ACCIONES DE FORTALECIMIENTO
</v>
      </c>
      <c r="AW317" s="139"/>
      <c r="CG317" s="140"/>
    </row>
    <row r="318" spans="1:85" s="135" customFormat="1" ht="15" hidden="1" customHeight="1">
      <c r="A318" s="20" t="str">
        <f>IF(FORMULACIÓN!A318="","",FORMULACIÓN!A318)</f>
        <v/>
      </c>
      <c r="B318" s="20" t="str">
        <f>IF(FORMULACIÓN!B318="","",FORMULACIÓN!B318)</f>
        <v/>
      </c>
      <c r="C318" s="20" t="str">
        <f>IF(FORMULACIÓN!C318="","",FORMULACIÓN!C318)</f>
        <v/>
      </c>
      <c r="D318" s="20" t="str">
        <f>IF(FORMULACIÓN!D318="","",FORMULACIÓN!D318)</f>
        <v/>
      </c>
      <c r="E318" s="20" t="str">
        <f>IF(FORMULACIÓN!E318="","",FORMULACIÓN!E318)</f>
        <v/>
      </c>
      <c r="F318" s="20" t="str">
        <f>IF(FORMULACIÓN!F318="","",FORMULACIÓN!F318)</f>
        <v/>
      </c>
      <c r="G318" s="20" t="str">
        <f>IF(FORMULACIÓN!G318="","",FORMULACIÓN!G318)</f>
        <v/>
      </c>
      <c r="H318" s="20" t="str">
        <f>IF(FORMULACIÓN!H318="","",FORMULACIÓN!H318)</f>
        <v/>
      </c>
      <c r="I318" s="88" t="str">
        <f>IF(FORMULACIÓN!I318="","",FORMULACIÓN!I318)</f>
        <v/>
      </c>
      <c r="J318" s="20" t="str">
        <f>IF(FORMULACIÓN!J318="","",FORMULACIÓN!J318)</f>
        <v/>
      </c>
      <c r="K318" s="88" t="str">
        <f>IF(FORMULACIÓN!K318="","",FORMULACIÓN!K318)</f>
        <v/>
      </c>
      <c r="L318" s="88" t="str">
        <f>IF(FORMULACIÓN!L318="","",FORMULACIÓN!L318)</f>
        <v/>
      </c>
      <c r="M318" s="210">
        <f>FORMULACIÓN!M318</f>
        <v>0</v>
      </c>
      <c r="N318" s="20" t="str">
        <f>IF(FORMULACIÓN!O318="","",FORMULACIÓN!O318)</f>
        <v/>
      </c>
      <c r="O318" s="20" t="str">
        <f>IF(FORMULACIÓN!P318="","",FORMULACIÓN!P318)</f>
        <v/>
      </c>
      <c r="P318" s="20" t="str">
        <f>IF(FORMULACIÓN!Q318="","",FORMULACIÓN!Q318)</f>
        <v/>
      </c>
      <c r="Q318" s="20" t="str">
        <f>IF(FORMULACIÓN!R318="","",FORMULACIÓN!R318)</f>
        <v/>
      </c>
      <c r="R318" s="20" t="str">
        <f>IF(FORMULACIÓN!S318="","",FORMULACIÓN!S318)</f>
        <v/>
      </c>
      <c r="S318" s="20" t="str">
        <f>IF(FORMULACIÓN!T318="","",FORMULACIÓN!T318)</f>
        <v/>
      </c>
      <c r="T318" s="179" t="str">
        <f ca="1">FORMULACIÓN!Y318</f>
        <v/>
      </c>
      <c r="U318" s="20" t="str">
        <f>IF(FORMULACIÓN!U318="","",FORMULACIÓN!U318)</f>
        <v/>
      </c>
      <c r="V318" s="211"/>
      <c r="W318" s="211"/>
      <c r="X318" s="21" t="str">
        <f ca="1">IFERROR(IF($S318=Lists!$S$2,SUM(SEGUIMIENTO!U318:W318),IF(SEGUIMIENTO!$S318=Lists!$S$3,SUM(SEGUIMIENTO!V318:W318),IF(SEGUIMIENTO!$S318=Lists!$S$4,AVERAGE(SEGUIMIENTO!V318:W318),IF(SEGUIMIENTO!$S318=Lists!$S$5,OFFSET(U318,0,COUNTA(V318:W318)),IF(SEGUIMIENTO!$S318=Lists!$S$6,COUNTIF(V318:W318,"&lt;"&amp;FORMULACIÓN!Y318)/COUNT(SEGUIMIENTO!V318:W318),""))))),"")</f>
        <v/>
      </c>
      <c r="Y318" s="176" t="str">
        <f ca="1">IF($Q318=Lists!$R$3,TEXT(SEGUIMIENTO!X318,"00,00%"),IF(SEGUIMIENTO!X318=0,0,TEXT(SEGUIMIENTO!X318,"##.###")))</f>
        <v/>
      </c>
      <c r="Z318" s="179" t="str">
        <f>IF(FORMULACIÓN!N318="X",VLOOKUP(A318,Lists!$C$100:$D$1099,2,FALSE),"")</f>
        <v/>
      </c>
      <c r="AA318" s="181">
        <f>IF(FORMULACIÓN!N318="X",IF(VALUE(VLOOKUP(A318,Lists!$C$100:$D$1099,2,FALSE))&gt;=SEGUIMIENTO!X318,1,0),2)</f>
        <v>2</v>
      </c>
      <c r="AB318" s="150">
        <f>IFERROR(VALUE(LEFT(#REF!,1)),0)</f>
        <v>0</v>
      </c>
      <c r="AC318" s="149"/>
      <c r="AD318" s="131"/>
      <c r="AE318" s="131"/>
      <c r="AF318" s="129"/>
      <c r="AG318"/>
      <c r="AH318" s="139"/>
      <c r="AI318" s="255" t="str">
        <f t="shared" si="57"/>
        <v/>
      </c>
      <c r="AJ318" s="139" t="str">
        <f t="shared" si="51"/>
        <v/>
      </c>
      <c r="AK318" s="139">
        <f t="shared" ca="1" si="58"/>
        <v>0</v>
      </c>
      <c r="AL318" s="139" t="str">
        <f t="shared" si="52"/>
        <v/>
      </c>
      <c r="AM318" s="139" t="str">
        <f t="shared" si="53"/>
        <v/>
      </c>
      <c r="AN318" s="20" t="str">
        <f t="shared" si="54"/>
        <v/>
      </c>
      <c r="AO318" s="20" t="str">
        <f t="shared" si="55"/>
        <v/>
      </c>
      <c r="AP318" s="20" t="str">
        <f t="shared" si="56"/>
        <v/>
      </c>
      <c r="AQ318" s="88" t="str">
        <f ca="1">IF(S318=Lists!$S$6,"CUMPLIMIENTO",IF($Q318=Lists!$R$3,TEXT(Y318,"00,00%")&amp;" / "&amp;TEXT(FORMULACIÓN!Y318,"00,00%"),IF(Y318=0,0,TEXT(Y318,"##.###")&amp;" / "&amp;TEXT(FORMULACIÓN!Y318,"##.###"))))</f>
        <v xml:space="preserve"> / </v>
      </c>
      <c r="AR318" s="133">
        <f ca="1">VALUE(IFERROR(IF(S318=Lists!$S$6,SEGUIMIENTO!Y318,IF((Y318/FORMULACIÓN!Y318)&lt;&gt;0,Y318/FORMULACIÓN!Y318,0)),0))</f>
        <v>0</v>
      </c>
      <c r="AS318" s="89" t="str">
        <f t="shared" ca="1" si="59"/>
        <v/>
      </c>
      <c r="AT318" s="89">
        <f t="shared" ca="1" si="60"/>
        <v>0</v>
      </c>
      <c r="AU318" s="89">
        <f t="shared" ca="1" si="61"/>
        <v>0</v>
      </c>
      <c r="AV318" s="20" t="str">
        <f t="shared" si="62"/>
        <v xml:space="preserve">LOGROS
LÍMITES
OBSERVACIÓN
ACCIONES DE FORTALECIMIENTO
</v>
      </c>
      <c r="AW318" s="139"/>
      <c r="CG318" s="140"/>
    </row>
    <row r="319" spans="1:85" s="135" customFormat="1" ht="15" hidden="1" customHeight="1">
      <c r="A319" s="20" t="str">
        <f>IF(FORMULACIÓN!A319="","",FORMULACIÓN!A319)</f>
        <v/>
      </c>
      <c r="B319" s="20" t="str">
        <f>IF(FORMULACIÓN!B319="","",FORMULACIÓN!B319)</f>
        <v/>
      </c>
      <c r="C319" s="20" t="str">
        <f>IF(FORMULACIÓN!C319="","",FORMULACIÓN!C319)</f>
        <v/>
      </c>
      <c r="D319" s="20" t="str">
        <f>IF(FORMULACIÓN!D319="","",FORMULACIÓN!D319)</f>
        <v/>
      </c>
      <c r="E319" s="20" t="str">
        <f>IF(FORMULACIÓN!E319="","",FORMULACIÓN!E319)</f>
        <v/>
      </c>
      <c r="F319" s="20" t="str">
        <f>IF(FORMULACIÓN!F319="","",FORMULACIÓN!F319)</f>
        <v/>
      </c>
      <c r="G319" s="20" t="str">
        <f>IF(FORMULACIÓN!G319="","",FORMULACIÓN!G319)</f>
        <v/>
      </c>
      <c r="H319" s="20" t="str">
        <f>IF(FORMULACIÓN!H319="","",FORMULACIÓN!H319)</f>
        <v/>
      </c>
      <c r="I319" s="88" t="str">
        <f>IF(FORMULACIÓN!I319="","",FORMULACIÓN!I319)</f>
        <v/>
      </c>
      <c r="J319" s="20" t="str">
        <f>IF(FORMULACIÓN!J319="","",FORMULACIÓN!J319)</f>
        <v/>
      </c>
      <c r="K319" s="88" t="str">
        <f>IF(FORMULACIÓN!K319="","",FORMULACIÓN!K319)</f>
        <v/>
      </c>
      <c r="L319" s="88" t="str">
        <f>IF(FORMULACIÓN!L319="","",FORMULACIÓN!L319)</f>
        <v/>
      </c>
      <c r="M319" s="210">
        <f>FORMULACIÓN!M319</f>
        <v>0</v>
      </c>
      <c r="N319" s="20" t="str">
        <f>IF(FORMULACIÓN!O319="","",FORMULACIÓN!O319)</f>
        <v/>
      </c>
      <c r="O319" s="20" t="str">
        <f>IF(FORMULACIÓN!P319="","",FORMULACIÓN!P319)</f>
        <v/>
      </c>
      <c r="P319" s="20" t="str">
        <f>IF(FORMULACIÓN!Q319="","",FORMULACIÓN!Q319)</f>
        <v/>
      </c>
      <c r="Q319" s="20" t="str">
        <f>IF(FORMULACIÓN!R319="","",FORMULACIÓN!R319)</f>
        <v/>
      </c>
      <c r="R319" s="20" t="str">
        <f>IF(FORMULACIÓN!S319="","",FORMULACIÓN!S319)</f>
        <v/>
      </c>
      <c r="S319" s="20" t="str">
        <f>IF(FORMULACIÓN!T319="","",FORMULACIÓN!T319)</f>
        <v/>
      </c>
      <c r="T319" s="179" t="str">
        <f ca="1">FORMULACIÓN!Y319</f>
        <v/>
      </c>
      <c r="U319" s="20" t="str">
        <f>IF(FORMULACIÓN!U319="","",FORMULACIÓN!U319)</f>
        <v/>
      </c>
      <c r="V319" s="211"/>
      <c r="W319" s="211"/>
      <c r="X319" s="21" t="str">
        <f ca="1">IFERROR(IF($S319=Lists!$S$2,SUM(SEGUIMIENTO!U319:W319),IF(SEGUIMIENTO!$S319=Lists!$S$3,SUM(SEGUIMIENTO!V319:W319),IF(SEGUIMIENTO!$S319=Lists!$S$4,AVERAGE(SEGUIMIENTO!V319:W319),IF(SEGUIMIENTO!$S319=Lists!$S$5,OFFSET(U319,0,COUNTA(V319:W319)),IF(SEGUIMIENTO!$S319=Lists!$S$6,COUNTIF(V319:W319,"&lt;"&amp;FORMULACIÓN!Y319)/COUNT(SEGUIMIENTO!V319:W319),""))))),"")</f>
        <v/>
      </c>
      <c r="Y319" s="176" t="str">
        <f ca="1">IF($Q319=Lists!$R$3,TEXT(SEGUIMIENTO!X319,"00,00%"),IF(SEGUIMIENTO!X319=0,0,TEXT(SEGUIMIENTO!X319,"##.###")))</f>
        <v/>
      </c>
      <c r="Z319" s="179" t="str">
        <f>IF(FORMULACIÓN!N319="X",VLOOKUP(A319,Lists!$C$100:$D$1099,2,FALSE),"")</f>
        <v/>
      </c>
      <c r="AA319" s="181">
        <f>IF(FORMULACIÓN!N319="X",IF(VALUE(VLOOKUP(A319,Lists!$C$100:$D$1099,2,FALSE))&gt;=SEGUIMIENTO!X319,1,0),2)</f>
        <v>2</v>
      </c>
      <c r="AB319" s="150">
        <f>IFERROR(VALUE(LEFT(#REF!,1)),0)</f>
        <v>0</v>
      </c>
      <c r="AC319" s="149"/>
      <c r="AD319" s="131"/>
      <c r="AE319" s="131"/>
      <c r="AF319" s="129"/>
      <c r="AG319"/>
      <c r="AH319" s="139"/>
      <c r="AI319" s="255" t="str">
        <f t="shared" si="57"/>
        <v/>
      </c>
      <c r="AJ319" s="139" t="str">
        <f t="shared" si="51"/>
        <v/>
      </c>
      <c r="AK319" s="139">
        <f t="shared" ca="1" si="58"/>
        <v>0</v>
      </c>
      <c r="AL319" s="139" t="str">
        <f t="shared" si="52"/>
        <v/>
      </c>
      <c r="AM319" s="139" t="str">
        <f t="shared" si="53"/>
        <v/>
      </c>
      <c r="AN319" s="20" t="str">
        <f t="shared" si="54"/>
        <v/>
      </c>
      <c r="AO319" s="20" t="str">
        <f t="shared" si="55"/>
        <v/>
      </c>
      <c r="AP319" s="20" t="str">
        <f t="shared" si="56"/>
        <v/>
      </c>
      <c r="AQ319" s="88" t="str">
        <f ca="1">IF(S319=Lists!$S$6,"CUMPLIMIENTO",IF($Q319=Lists!$R$3,TEXT(Y319,"00,00%")&amp;" / "&amp;TEXT(FORMULACIÓN!Y319,"00,00%"),IF(Y319=0,0,TEXT(Y319,"##.###")&amp;" / "&amp;TEXT(FORMULACIÓN!Y319,"##.###"))))</f>
        <v xml:space="preserve"> / </v>
      </c>
      <c r="AR319" s="133">
        <f ca="1">VALUE(IFERROR(IF(S319=Lists!$S$6,SEGUIMIENTO!Y319,IF((Y319/FORMULACIÓN!Y319)&lt;&gt;0,Y319/FORMULACIÓN!Y319,0)),0))</f>
        <v>0</v>
      </c>
      <c r="AS319" s="89" t="str">
        <f t="shared" ca="1" si="59"/>
        <v/>
      </c>
      <c r="AT319" s="89">
        <f t="shared" ca="1" si="60"/>
        <v>0</v>
      </c>
      <c r="AU319" s="89">
        <f t="shared" ca="1" si="61"/>
        <v>0</v>
      </c>
      <c r="AV319" s="20" t="str">
        <f t="shared" si="62"/>
        <v xml:space="preserve">LOGROS
LÍMITES
OBSERVACIÓN
ACCIONES DE FORTALECIMIENTO
</v>
      </c>
      <c r="AW319" s="139"/>
      <c r="CG319" s="140"/>
    </row>
    <row r="320" spans="1:85" s="135" customFormat="1" ht="15" hidden="1" customHeight="1">
      <c r="A320" s="20" t="str">
        <f>IF(FORMULACIÓN!A320="","",FORMULACIÓN!A320)</f>
        <v/>
      </c>
      <c r="B320" s="20" t="str">
        <f>IF(FORMULACIÓN!B320="","",FORMULACIÓN!B320)</f>
        <v/>
      </c>
      <c r="C320" s="20" t="str">
        <f>IF(FORMULACIÓN!C320="","",FORMULACIÓN!C320)</f>
        <v/>
      </c>
      <c r="D320" s="20" t="str">
        <f>IF(FORMULACIÓN!D320="","",FORMULACIÓN!D320)</f>
        <v/>
      </c>
      <c r="E320" s="20" t="str">
        <f>IF(FORMULACIÓN!E320="","",FORMULACIÓN!E320)</f>
        <v/>
      </c>
      <c r="F320" s="20" t="str">
        <f>IF(FORMULACIÓN!F320="","",FORMULACIÓN!F320)</f>
        <v/>
      </c>
      <c r="G320" s="20" t="str">
        <f>IF(FORMULACIÓN!G320="","",FORMULACIÓN!G320)</f>
        <v/>
      </c>
      <c r="H320" s="20" t="str">
        <f>IF(FORMULACIÓN!H320="","",FORMULACIÓN!H320)</f>
        <v/>
      </c>
      <c r="I320" s="88" t="str">
        <f>IF(FORMULACIÓN!I320="","",FORMULACIÓN!I320)</f>
        <v/>
      </c>
      <c r="J320" s="20" t="str">
        <f>IF(FORMULACIÓN!J320="","",FORMULACIÓN!J320)</f>
        <v/>
      </c>
      <c r="K320" s="88" t="str">
        <f>IF(FORMULACIÓN!K320="","",FORMULACIÓN!K320)</f>
        <v/>
      </c>
      <c r="L320" s="88" t="str">
        <f>IF(FORMULACIÓN!L320="","",FORMULACIÓN!L320)</f>
        <v/>
      </c>
      <c r="M320" s="210">
        <f>FORMULACIÓN!M320</f>
        <v>0</v>
      </c>
      <c r="N320" s="20" t="str">
        <f>IF(FORMULACIÓN!O320="","",FORMULACIÓN!O320)</f>
        <v/>
      </c>
      <c r="O320" s="20" t="str">
        <f>IF(FORMULACIÓN!P320="","",FORMULACIÓN!P320)</f>
        <v/>
      </c>
      <c r="P320" s="20" t="str">
        <f>IF(FORMULACIÓN!Q320="","",FORMULACIÓN!Q320)</f>
        <v/>
      </c>
      <c r="Q320" s="20" t="str">
        <f>IF(FORMULACIÓN!R320="","",FORMULACIÓN!R320)</f>
        <v/>
      </c>
      <c r="R320" s="20" t="str">
        <f>IF(FORMULACIÓN!S320="","",FORMULACIÓN!S320)</f>
        <v/>
      </c>
      <c r="S320" s="20" t="str">
        <f>IF(FORMULACIÓN!T320="","",FORMULACIÓN!T320)</f>
        <v/>
      </c>
      <c r="T320" s="179" t="str">
        <f ca="1">FORMULACIÓN!Y320</f>
        <v/>
      </c>
      <c r="U320" s="20" t="str">
        <f>IF(FORMULACIÓN!U320="","",FORMULACIÓN!U320)</f>
        <v/>
      </c>
      <c r="V320" s="211"/>
      <c r="W320" s="211"/>
      <c r="X320" s="21" t="str">
        <f ca="1">IFERROR(IF($S320=Lists!$S$2,SUM(SEGUIMIENTO!U320:W320),IF(SEGUIMIENTO!$S320=Lists!$S$3,SUM(SEGUIMIENTO!V320:W320),IF(SEGUIMIENTO!$S320=Lists!$S$4,AVERAGE(SEGUIMIENTO!V320:W320),IF(SEGUIMIENTO!$S320=Lists!$S$5,OFFSET(U320,0,COUNTA(V320:W320)),IF(SEGUIMIENTO!$S320=Lists!$S$6,COUNTIF(V320:W320,"&lt;"&amp;FORMULACIÓN!Y320)/COUNT(SEGUIMIENTO!V320:W320),""))))),"")</f>
        <v/>
      </c>
      <c r="Y320" s="176" t="str">
        <f ca="1">IF($Q320=Lists!$R$3,TEXT(SEGUIMIENTO!X320,"00,00%"),IF(SEGUIMIENTO!X320=0,0,TEXT(SEGUIMIENTO!X320,"##.###")))</f>
        <v/>
      </c>
      <c r="Z320" s="179" t="str">
        <f>IF(FORMULACIÓN!N320="X",VLOOKUP(A320,Lists!$C$100:$D$1099,2,FALSE),"")</f>
        <v/>
      </c>
      <c r="AA320" s="181">
        <f>IF(FORMULACIÓN!N320="X",IF(VALUE(VLOOKUP(A320,Lists!$C$100:$D$1099,2,FALSE))&gt;=SEGUIMIENTO!X320,1,0),2)</f>
        <v>2</v>
      </c>
      <c r="AB320" s="150">
        <f>IFERROR(VALUE(LEFT(#REF!,1)),0)</f>
        <v>0</v>
      </c>
      <c r="AC320" s="149"/>
      <c r="AD320" s="131"/>
      <c r="AE320" s="131"/>
      <c r="AF320" s="129"/>
      <c r="AG320"/>
      <c r="AH320" s="139"/>
      <c r="AI320" s="255" t="str">
        <f t="shared" si="57"/>
        <v/>
      </c>
      <c r="AJ320" s="139" t="str">
        <f t="shared" si="51"/>
        <v/>
      </c>
      <c r="AK320" s="139">
        <f t="shared" ca="1" si="58"/>
        <v>0</v>
      </c>
      <c r="AL320" s="139" t="str">
        <f t="shared" si="52"/>
        <v/>
      </c>
      <c r="AM320" s="139" t="str">
        <f t="shared" si="53"/>
        <v/>
      </c>
      <c r="AN320" s="20" t="str">
        <f t="shared" si="54"/>
        <v/>
      </c>
      <c r="AO320" s="20" t="str">
        <f t="shared" si="55"/>
        <v/>
      </c>
      <c r="AP320" s="20" t="str">
        <f t="shared" si="56"/>
        <v/>
      </c>
      <c r="AQ320" s="88" t="str">
        <f ca="1">IF(S320=Lists!$S$6,"CUMPLIMIENTO",IF($Q320=Lists!$R$3,TEXT(Y320,"00,00%")&amp;" / "&amp;TEXT(FORMULACIÓN!Y320,"00,00%"),IF(Y320=0,0,TEXT(Y320,"##.###")&amp;" / "&amp;TEXT(FORMULACIÓN!Y320,"##.###"))))</f>
        <v xml:space="preserve"> / </v>
      </c>
      <c r="AR320" s="133">
        <f ca="1">VALUE(IFERROR(IF(S320=Lists!$S$6,SEGUIMIENTO!Y320,IF((Y320/FORMULACIÓN!Y320)&lt;&gt;0,Y320/FORMULACIÓN!Y320,0)),0))</f>
        <v>0</v>
      </c>
      <c r="AS320" s="89" t="str">
        <f t="shared" ca="1" si="59"/>
        <v/>
      </c>
      <c r="AT320" s="89">
        <f t="shared" ca="1" si="60"/>
        <v>0</v>
      </c>
      <c r="AU320" s="89">
        <f t="shared" ca="1" si="61"/>
        <v>0</v>
      </c>
      <c r="AV320" s="20" t="str">
        <f t="shared" si="62"/>
        <v xml:space="preserve">LOGROS
LÍMITES
OBSERVACIÓN
ACCIONES DE FORTALECIMIENTO
</v>
      </c>
      <c r="AW320" s="139"/>
      <c r="CG320" s="140"/>
    </row>
    <row r="321" spans="1:85" s="135" customFormat="1" ht="15" hidden="1" customHeight="1">
      <c r="A321" s="20" t="str">
        <f>IF(FORMULACIÓN!A321="","",FORMULACIÓN!A321)</f>
        <v/>
      </c>
      <c r="B321" s="20" t="str">
        <f>IF(FORMULACIÓN!B321="","",FORMULACIÓN!B321)</f>
        <v/>
      </c>
      <c r="C321" s="20" t="str">
        <f>IF(FORMULACIÓN!C321="","",FORMULACIÓN!C321)</f>
        <v/>
      </c>
      <c r="D321" s="20" t="str">
        <f>IF(FORMULACIÓN!D321="","",FORMULACIÓN!D321)</f>
        <v/>
      </c>
      <c r="E321" s="20" t="str">
        <f>IF(FORMULACIÓN!E321="","",FORMULACIÓN!E321)</f>
        <v/>
      </c>
      <c r="F321" s="20" t="str">
        <f>IF(FORMULACIÓN!F321="","",FORMULACIÓN!F321)</f>
        <v/>
      </c>
      <c r="G321" s="20" t="str">
        <f>IF(FORMULACIÓN!G321="","",FORMULACIÓN!G321)</f>
        <v/>
      </c>
      <c r="H321" s="20" t="str">
        <f>IF(FORMULACIÓN!H321="","",FORMULACIÓN!H321)</f>
        <v/>
      </c>
      <c r="I321" s="88" t="str">
        <f>IF(FORMULACIÓN!I321="","",FORMULACIÓN!I321)</f>
        <v/>
      </c>
      <c r="J321" s="20" t="str">
        <f>IF(FORMULACIÓN!J321="","",FORMULACIÓN!J321)</f>
        <v/>
      </c>
      <c r="K321" s="88" t="str">
        <f>IF(FORMULACIÓN!K321="","",FORMULACIÓN!K321)</f>
        <v/>
      </c>
      <c r="L321" s="88" t="str">
        <f>IF(FORMULACIÓN!L321="","",FORMULACIÓN!L321)</f>
        <v/>
      </c>
      <c r="M321" s="210">
        <f>FORMULACIÓN!M321</f>
        <v>0</v>
      </c>
      <c r="N321" s="20" t="str">
        <f>IF(FORMULACIÓN!O321="","",FORMULACIÓN!O321)</f>
        <v/>
      </c>
      <c r="O321" s="20" t="str">
        <f>IF(FORMULACIÓN!P321="","",FORMULACIÓN!P321)</f>
        <v/>
      </c>
      <c r="P321" s="20" t="str">
        <f>IF(FORMULACIÓN!Q321="","",FORMULACIÓN!Q321)</f>
        <v/>
      </c>
      <c r="Q321" s="20" t="str">
        <f>IF(FORMULACIÓN!R321="","",FORMULACIÓN!R321)</f>
        <v/>
      </c>
      <c r="R321" s="20" t="str">
        <f>IF(FORMULACIÓN!S321="","",FORMULACIÓN!S321)</f>
        <v/>
      </c>
      <c r="S321" s="20" t="str">
        <f>IF(FORMULACIÓN!T321="","",FORMULACIÓN!T321)</f>
        <v/>
      </c>
      <c r="T321" s="179" t="str">
        <f ca="1">FORMULACIÓN!Y321</f>
        <v/>
      </c>
      <c r="U321" s="20" t="str">
        <f>IF(FORMULACIÓN!U321="","",FORMULACIÓN!U321)</f>
        <v/>
      </c>
      <c r="V321" s="211"/>
      <c r="W321" s="211"/>
      <c r="X321" s="21" t="str">
        <f ca="1">IFERROR(IF($S321=Lists!$S$2,SUM(SEGUIMIENTO!U321:W321),IF(SEGUIMIENTO!$S321=Lists!$S$3,SUM(SEGUIMIENTO!V321:W321),IF(SEGUIMIENTO!$S321=Lists!$S$4,AVERAGE(SEGUIMIENTO!V321:W321),IF(SEGUIMIENTO!$S321=Lists!$S$5,OFFSET(U321,0,COUNTA(V321:W321)),IF(SEGUIMIENTO!$S321=Lists!$S$6,COUNTIF(V321:W321,"&lt;"&amp;FORMULACIÓN!Y321)/COUNT(SEGUIMIENTO!V321:W321),""))))),"")</f>
        <v/>
      </c>
      <c r="Y321" s="176" t="str">
        <f ca="1">IF($Q321=Lists!$R$3,TEXT(SEGUIMIENTO!X321,"00,00%"),IF(SEGUIMIENTO!X321=0,0,TEXT(SEGUIMIENTO!X321,"##.###")))</f>
        <v/>
      </c>
      <c r="Z321" s="179" t="str">
        <f>IF(FORMULACIÓN!N321="X",VLOOKUP(A321,Lists!$C$100:$D$1099,2,FALSE),"")</f>
        <v/>
      </c>
      <c r="AA321" s="181">
        <f>IF(FORMULACIÓN!N321="X",IF(VALUE(VLOOKUP(A321,Lists!$C$100:$D$1099,2,FALSE))&gt;=SEGUIMIENTO!X321,1,0),2)</f>
        <v>2</v>
      </c>
      <c r="AB321" s="150">
        <f>IFERROR(VALUE(LEFT(#REF!,1)),0)</f>
        <v>0</v>
      </c>
      <c r="AC321" s="149"/>
      <c r="AD321" s="131"/>
      <c r="AE321" s="131"/>
      <c r="AF321" s="129"/>
      <c r="AG321"/>
      <c r="AH321" s="139"/>
      <c r="AI321" s="255" t="str">
        <f t="shared" si="57"/>
        <v/>
      </c>
      <c r="AJ321" s="139" t="str">
        <f t="shared" si="51"/>
        <v/>
      </c>
      <c r="AK321" s="139">
        <f t="shared" ca="1" si="58"/>
        <v>0</v>
      </c>
      <c r="AL321" s="139" t="str">
        <f t="shared" si="52"/>
        <v/>
      </c>
      <c r="AM321" s="139" t="str">
        <f t="shared" si="53"/>
        <v/>
      </c>
      <c r="AN321" s="20" t="str">
        <f t="shared" si="54"/>
        <v/>
      </c>
      <c r="AO321" s="20" t="str">
        <f t="shared" si="55"/>
        <v/>
      </c>
      <c r="AP321" s="20" t="str">
        <f t="shared" si="56"/>
        <v/>
      </c>
      <c r="AQ321" s="88" t="str">
        <f ca="1">IF(S321=Lists!$S$6,"CUMPLIMIENTO",IF($Q321=Lists!$R$3,TEXT(Y321,"00,00%")&amp;" / "&amp;TEXT(FORMULACIÓN!Y321,"00,00%"),IF(Y321=0,0,TEXT(Y321,"##.###")&amp;" / "&amp;TEXT(FORMULACIÓN!Y321,"##.###"))))</f>
        <v xml:space="preserve"> / </v>
      </c>
      <c r="AR321" s="133">
        <f ca="1">VALUE(IFERROR(IF(S321=Lists!$S$6,SEGUIMIENTO!Y321,IF((Y321/FORMULACIÓN!Y321)&lt;&gt;0,Y321/FORMULACIÓN!Y321,0)),0))</f>
        <v>0</v>
      </c>
      <c r="AS321" s="89" t="str">
        <f t="shared" ca="1" si="59"/>
        <v/>
      </c>
      <c r="AT321" s="89">
        <f t="shared" ca="1" si="60"/>
        <v>0</v>
      </c>
      <c r="AU321" s="89">
        <f t="shared" ca="1" si="61"/>
        <v>0</v>
      </c>
      <c r="AV321" s="20" t="str">
        <f t="shared" si="62"/>
        <v xml:space="preserve">LOGROS
LÍMITES
OBSERVACIÓN
ACCIONES DE FORTALECIMIENTO
</v>
      </c>
      <c r="AW321" s="139"/>
      <c r="CG321" s="140"/>
    </row>
    <row r="322" spans="1:85" s="135" customFormat="1" ht="15" hidden="1" customHeight="1">
      <c r="A322" s="20" t="str">
        <f>IF(FORMULACIÓN!A322="","",FORMULACIÓN!A322)</f>
        <v/>
      </c>
      <c r="B322" s="20" t="str">
        <f>IF(FORMULACIÓN!B322="","",FORMULACIÓN!B322)</f>
        <v/>
      </c>
      <c r="C322" s="20" t="str">
        <f>IF(FORMULACIÓN!C322="","",FORMULACIÓN!C322)</f>
        <v/>
      </c>
      <c r="D322" s="20" t="str">
        <f>IF(FORMULACIÓN!D322="","",FORMULACIÓN!D322)</f>
        <v/>
      </c>
      <c r="E322" s="20" t="str">
        <f>IF(FORMULACIÓN!E322="","",FORMULACIÓN!E322)</f>
        <v/>
      </c>
      <c r="F322" s="20" t="str">
        <f>IF(FORMULACIÓN!F322="","",FORMULACIÓN!F322)</f>
        <v/>
      </c>
      <c r="G322" s="20" t="str">
        <f>IF(FORMULACIÓN!G322="","",FORMULACIÓN!G322)</f>
        <v/>
      </c>
      <c r="H322" s="20" t="str">
        <f>IF(FORMULACIÓN!H322="","",FORMULACIÓN!H322)</f>
        <v/>
      </c>
      <c r="I322" s="88" t="str">
        <f>IF(FORMULACIÓN!I322="","",FORMULACIÓN!I322)</f>
        <v/>
      </c>
      <c r="J322" s="20" t="str">
        <f>IF(FORMULACIÓN!J322="","",FORMULACIÓN!J322)</f>
        <v/>
      </c>
      <c r="K322" s="88" t="str">
        <f>IF(FORMULACIÓN!K322="","",FORMULACIÓN!K322)</f>
        <v/>
      </c>
      <c r="L322" s="88" t="str">
        <f>IF(FORMULACIÓN!L322="","",FORMULACIÓN!L322)</f>
        <v/>
      </c>
      <c r="M322" s="210">
        <f>FORMULACIÓN!M322</f>
        <v>0</v>
      </c>
      <c r="N322" s="20" t="str">
        <f>IF(FORMULACIÓN!O322="","",FORMULACIÓN!O322)</f>
        <v/>
      </c>
      <c r="O322" s="20" t="str">
        <f>IF(FORMULACIÓN!P322="","",FORMULACIÓN!P322)</f>
        <v/>
      </c>
      <c r="P322" s="20" t="str">
        <f>IF(FORMULACIÓN!Q322="","",FORMULACIÓN!Q322)</f>
        <v/>
      </c>
      <c r="Q322" s="20" t="str">
        <f>IF(FORMULACIÓN!R322="","",FORMULACIÓN!R322)</f>
        <v/>
      </c>
      <c r="R322" s="20" t="str">
        <f>IF(FORMULACIÓN!S322="","",FORMULACIÓN!S322)</f>
        <v/>
      </c>
      <c r="S322" s="20" t="str">
        <f>IF(FORMULACIÓN!T322="","",FORMULACIÓN!T322)</f>
        <v/>
      </c>
      <c r="T322" s="179" t="str">
        <f ca="1">FORMULACIÓN!Y322</f>
        <v/>
      </c>
      <c r="U322" s="20" t="str">
        <f>IF(FORMULACIÓN!U322="","",FORMULACIÓN!U322)</f>
        <v/>
      </c>
      <c r="V322" s="211"/>
      <c r="W322" s="211"/>
      <c r="X322" s="21" t="str">
        <f ca="1">IFERROR(IF($S322=Lists!$S$2,SUM(SEGUIMIENTO!U322:W322),IF(SEGUIMIENTO!$S322=Lists!$S$3,SUM(SEGUIMIENTO!V322:W322),IF(SEGUIMIENTO!$S322=Lists!$S$4,AVERAGE(SEGUIMIENTO!V322:W322),IF(SEGUIMIENTO!$S322=Lists!$S$5,OFFSET(U322,0,COUNTA(V322:W322)),IF(SEGUIMIENTO!$S322=Lists!$S$6,COUNTIF(V322:W322,"&lt;"&amp;FORMULACIÓN!Y322)/COUNT(SEGUIMIENTO!V322:W322),""))))),"")</f>
        <v/>
      </c>
      <c r="Y322" s="176" t="str">
        <f ca="1">IF($Q322=Lists!$R$3,TEXT(SEGUIMIENTO!X322,"00,00%"),IF(SEGUIMIENTO!X322=0,0,TEXT(SEGUIMIENTO!X322,"##.###")))</f>
        <v/>
      </c>
      <c r="Z322" s="179" t="str">
        <f>IF(FORMULACIÓN!N322="X",VLOOKUP(A322,Lists!$C$100:$D$1099,2,FALSE),"")</f>
        <v/>
      </c>
      <c r="AA322" s="181">
        <f>IF(FORMULACIÓN!N322="X",IF(VALUE(VLOOKUP(A322,Lists!$C$100:$D$1099,2,FALSE))&gt;=SEGUIMIENTO!X322,1,0),2)</f>
        <v>2</v>
      </c>
      <c r="AB322" s="150">
        <f>IFERROR(VALUE(LEFT(#REF!,1)),0)</f>
        <v>0</v>
      </c>
      <c r="AC322" s="149"/>
      <c r="AD322" s="131"/>
      <c r="AE322" s="131"/>
      <c r="AF322" s="129"/>
      <c r="AG322"/>
      <c r="AH322" s="139"/>
      <c r="AI322" s="255" t="str">
        <f t="shared" si="57"/>
        <v/>
      </c>
      <c r="AJ322" s="139" t="str">
        <f t="shared" si="51"/>
        <v/>
      </c>
      <c r="AK322" s="139">
        <f t="shared" ca="1" si="58"/>
        <v>0</v>
      </c>
      <c r="AL322" s="139" t="str">
        <f t="shared" si="52"/>
        <v/>
      </c>
      <c r="AM322" s="139" t="str">
        <f t="shared" si="53"/>
        <v/>
      </c>
      <c r="AN322" s="20" t="str">
        <f t="shared" si="54"/>
        <v/>
      </c>
      <c r="AO322" s="20" t="str">
        <f t="shared" si="55"/>
        <v/>
      </c>
      <c r="AP322" s="20" t="str">
        <f t="shared" si="56"/>
        <v/>
      </c>
      <c r="AQ322" s="88" t="str">
        <f ca="1">IF(S322=Lists!$S$6,"CUMPLIMIENTO",IF($Q322=Lists!$R$3,TEXT(Y322,"00,00%")&amp;" / "&amp;TEXT(FORMULACIÓN!Y322,"00,00%"),IF(Y322=0,0,TEXT(Y322,"##.###")&amp;" / "&amp;TEXT(FORMULACIÓN!Y322,"##.###"))))</f>
        <v xml:space="preserve"> / </v>
      </c>
      <c r="AR322" s="133">
        <f ca="1">VALUE(IFERROR(IF(S322=Lists!$S$6,SEGUIMIENTO!Y322,IF((Y322/FORMULACIÓN!Y322)&lt;&gt;0,Y322/FORMULACIÓN!Y322,0)),0))</f>
        <v>0</v>
      </c>
      <c r="AS322" s="89" t="str">
        <f t="shared" ca="1" si="59"/>
        <v/>
      </c>
      <c r="AT322" s="89">
        <f t="shared" ca="1" si="60"/>
        <v>0</v>
      </c>
      <c r="AU322" s="89">
        <f t="shared" ca="1" si="61"/>
        <v>0</v>
      </c>
      <c r="AV322" s="20" t="str">
        <f t="shared" si="62"/>
        <v xml:space="preserve">LOGROS
LÍMITES
OBSERVACIÓN
ACCIONES DE FORTALECIMIENTO
</v>
      </c>
      <c r="AW322" s="139"/>
      <c r="CG322" s="140"/>
    </row>
    <row r="323" spans="1:85" s="135" customFormat="1" ht="15" hidden="1" customHeight="1">
      <c r="A323" s="20" t="str">
        <f>IF(FORMULACIÓN!A323="","",FORMULACIÓN!A323)</f>
        <v/>
      </c>
      <c r="B323" s="20" t="str">
        <f>IF(FORMULACIÓN!B323="","",FORMULACIÓN!B323)</f>
        <v/>
      </c>
      <c r="C323" s="20" t="str">
        <f>IF(FORMULACIÓN!C323="","",FORMULACIÓN!C323)</f>
        <v/>
      </c>
      <c r="D323" s="20" t="str">
        <f>IF(FORMULACIÓN!D323="","",FORMULACIÓN!D323)</f>
        <v/>
      </c>
      <c r="E323" s="20" t="str">
        <f>IF(FORMULACIÓN!E323="","",FORMULACIÓN!E323)</f>
        <v/>
      </c>
      <c r="F323" s="20" t="str">
        <f>IF(FORMULACIÓN!F323="","",FORMULACIÓN!F323)</f>
        <v/>
      </c>
      <c r="G323" s="20" t="str">
        <f>IF(FORMULACIÓN!G323="","",FORMULACIÓN!G323)</f>
        <v/>
      </c>
      <c r="H323" s="20" t="str">
        <f>IF(FORMULACIÓN!H323="","",FORMULACIÓN!H323)</f>
        <v/>
      </c>
      <c r="I323" s="88" t="str">
        <f>IF(FORMULACIÓN!I323="","",FORMULACIÓN!I323)</f>
        <v/>
      </c>
      <c r="J323" s="20" t="str">
        <f>IF(FORMULACIÓN!J323="","",FORMULACIÓN!J323)</f>
        <v/>
      </c>
      <c r="K323" s="88" t="str">
        <f>IF(FORMULACIÓN!K323="","",FORMULACIÓN!K323)</f>
        <v/>
      </c>
      <c r="L323" s="88" t="str">
        <f>IF(FORMULACIÓN!L323="","",FORMULACIÓN!L323)</f>
        <v/>
      </c>
      <c r="M323" s="210">
        <f>FORMULACIÓN!M323</f>
        <v>0</v>
      </c>
      <c r="N323" s="20" t="str">
        <f>IF(FORMULACIÓN!O323="","",FORMULACIÓN!O323)</f>
        <v/>
      </c>
      <c r="O323" s="20" t="str">
        <f>IF(FORMULACIÓN!P323="","",FORMULACIÓN!P323)</f>
        <v/>
      </c>
      <c r="P323" s="20" t="str">
        <f>IF(FORMULACIÓN!Q323="","",FORMULACIÓN!Q323)</f>
        <v/>
      </c>
      <c r="Q323" s="20" t="str">
        <f>IF(FORMULACIÓN!R323="","",FORMULACIÓN!R323)</f>
        <v/>
      </c>
      <c r="R323" s="20" t="str">
        <f>IF(FORMULACIÓN!S323="","",FORMULACIÓN!S323)</f>
        <v/>
      </c>
      <c r="S323" s="20" t="str">
        <f>IF(FORMULACIÓN!T323="","",FORMULACIÓN!T323)</f>
        <v/>
      </c>
      <c r="T323" s="179" t="str">
        <f ca="1">FORMULACIÓN!Y323</f>
        <v/>
      </c>
      <c r="U323" s="20" t="str">
        <f>IF(FORMULACIÓN!U323="","",FORMULACIÓN!U323)</f>
        <v/>
      </c>
      <c r="V323" s="211"/>
      <c r="W323" s="211"/>
      <c r="X323" s="21" t="str">
        <f ca="1">IFERROR(IF($S323=Lists!$S$2,SUM(SEGUIMIENTO!U323:W323),IF(SEGUIMIENTO!$S323=Lists!$S$3,SUM(SEGUIMIENTO!V323:W323),IF(SEGUIMIENTO!$S323=Lists!$S$4,AVERAGE(SEGUIMIENTO!V323:W323),IF(SEGUIMIENTO!$S323=Lists!$S$5,OFFSET(U323,0,COUNTA(V323:W323)),IF(SEGUIMIENTO!$S323=Lists!$S$6,COUNTIF(V323:W323,"&lt;"&amp;FORMULACIÓN!Y323)/COUNT(SEGUIMIENTO!V323:W323),""))))),"")</f>
        <v/>
      </c>
      <c r="Y323" s="176" t="str">
        <f ca="1">IF($Q323=Lists!$R$3,TEXT(SEGUIMIENTO!X323,"00,00%"),IF(SEGUIMIENTO!X323=0,0,TEXT(SEGUIMIENTO!X323,"##.###")))</f>
        <v/>
      </c>
      <c r="Z323" s="179" t="str">
        <f>IF(FORMULACIÓN!N323="X",VLOOKUP(A323,Lists!$C$100:$D$1099,2,FALSE),"")</f>
        <v/>
      </c>
      <c r="AA323" s="181">
        <f>IF(FORMULACIÓN!N323="X",IF(VALUE(VLOOKUP(A323,Lists!$C$100:$D$1099,2,FALSE))&gt;=SEGUIMIENTO!X323,1,0),2)</f>
        <v>2</v>
      </c>
      <c r="AB323" s="150">
        <f>IFERROR(VALUE(LEFT(#REF!,1)),0)</f>
        <v>0</v>
      </c>
      <c r="AC323" s="149"/>
      <c r="AD323" s="131"/>
      <c r="AE323" s="131"/>
      <c r="AF323" s="129"/>
      <c r="AG323"/>
      <c r="AH323" s="139"/>
      <c r="AI323" s="255" t="str">
        <f t="shared" si="57"/>
        <v/>
      </c>
      <c r="AJ323" s="139" t="str">
        <f t="shared" si="51"/>
        <v/>
      </c>
      <c r="AK323" s="139">
        <f t="shared" ca="1" si="58"/>
        <v>0</v>
      </c>
      <c r="AL323" s="139" t="str">
        <f t="shared" si="52"/>
        <v/>
      </c>
      <c r="AM323" s="139" t="str">
        <f t="shared" si="53"/>
        <v/>
      </c>
      <c r="AN323" s="20" t="str">
        <f t="shared" si="54"/>
        <v/>
      </c>
      <c r="AO323" s="20" t="str">
        <f t="shared" si="55"/>
        <v/>
      </c>
      <c r="AP323" s="20" t="str">
        <f t="shared" si="56"/>
        <v/>
      </c>
      <c r="AQ323" s="88" t="str">
        <f ca="1">IF(S323=Lists!$S$6,"CUMPLIMIENTO",IF($Q323=Lists!$R$3,TEXT(Y323,"00,00%")&amp;" / "&amp;TEXT(FORMULACIÓN!Y323,"00,00%"),IF(Y323=0,0,TEXT(Y323,"##.###")&amp;" / "&amp;TEXT(FORMULACIÓN!Y323,"##.###"))))</f>
        <v xml:space="preserve"> / </v>
      </c>
      <c r="AR323" s="133">
        <f ca="1">VALUE(IFERROR(IF(S323=Lists!$S$6,SEGUIMIENTO!Y323,IF((Y323/FORMULACIÓN!Y323)&lt;&gt;0,Y323/FORMULACIÓN!Y323,0)),0))</f>
        <v>0</v>
      </c>
      <c r="AS323" s="89" t="str">
        <f t="shared" ca="1" si="59"/>
        <v/>
      </c>
      <c r="AT323" s="89">
        <f t="shared" ca="1" si="60"/>
        <v>0</v>
      </c>
      <c r="AU323" s="89">
        <f t="shared" ca="1" si="61"/>
        <v>0</v>
      </c>
      <c r="AV323" s="20" t="str">
        <f t="shared" si="62"/>
        <v xml:space="preserve">LOGROS
LÍMITES
OBSERVACIÓN
ACCIONES DE FORTALECIMIENTO
</v>
      </c>
      <c r="AW323" s="139"/>
      <c r="CG323" s="140"/>
    </row>
    <row r="324" spans="1:85" s="135" customFormat="1" ht="15" hidden="1" customHeight="1">
      <c r="A324" s="20" t="str">
        <f>IF(FORMULACIÓN!A324="","",FORMULACIÓN!A324)</f>
        <v/>
      </c>
      <c r="B324" s="20" t="str">
        <f>IF(FORMULACIÓN!B324="","",FORMULACIÓN!B324)</f>
        <v/>
      </c>
      <c r="C324" s="20" t="str">
        <f>IF(FORMULACIÓN!C324="","",FORMULACIÓN!C324)</f>
        <v/>
      </c>
      <c r="D324" s="20" t="str">
        <f>IF(FORMULACIÓN!D324="","",FORMULACIÓN!D324)</f>
        <v/>
      </c>
      <c r="E324" s="20" t="str">
        <f>IF(FORMULACIÓN!E324="","",FORMULACIÓN!E324)</f>
        <v/>
      </c>
      <c r="F324" s="20" t="str">
        <f>IF(FORMULACIÓN!F324="","",FORMULACIÓN!F324)</f>
        <v/>
      </c>
      <c r="G324" s="20" t="str">
        <f>IF(FORMULACIÓN!G324="","",FORMULACIÓN!G324)</f>
        <v/>
      </c>
      <c r="H324" s="20" t="str">
        <f>IF(FORMULACIÓN!H324="","",FORMULACIÓN!H324)</f>
        <v/>
      </c>
      <c r="I324" s="88" t="str">
        <f>IF(FORMULACIÓN!I324="","",FORMULACIÓN!I324)</f>
        <v/>
      </c>
      <c r="J324" s="20" t="str">
        <f>IF(FORMULACIÓN!J324="","",FORMULACIÓN!J324)</f>
        <v/>
      </c>
      <c r="K324" s="88" t="str">
        <f>IF(FORMULACIÓN!K324="","",FORMULACIÓN!K324)</f>
        <v/>
      </c>
      <c r="L324" s="88" t="str">
        <f>IF(FORMULACIÓN!L324="","",FORMULACIÓN!L324)</f>
        <v/>
      </c>
      <c r="M324" s="210">
        <f>FORMULACIÓN!M324</f>
        <v>0</v>
      </c>
      <c r="N324" s="20" t="str">
        <f>IF(FORMULACIÓN!O324="","",FORMULACIÓN!O324)</f>
        <v/>
      </c>
      <c r="O324" s="20" t="str">
        <f>IF(FORMULACIÓN!P324="","",FORMULACIÓN!P324)</f>
        <v/>
      </c>
      <c r="P324" s="20" t="str">
        <f>IF(FORMULACIÓN!Q324="","",FORMULACIÓN!Q324)</f>
        <v/>
      </c>
      <c r="Q324" s="20" t="str">
        <f>IF(FORMULACIÓN!R324="","",FORMULACIÓN!R324)</f>
        <v/>
      </c>
      <c r="R324" s="20" t="str">
        <f>IF(FORMULACIÓN!S324="","",FORMULACIÓN!S324)</f>
        <v/>
      </c>
      <c r="S324" s="20" t="str">
        <f>IF(FORMULACIÓN!T324="","",FORMULACIÓN!T324)</f>
        <v/>
      </c>
      <c r="T324" s="179" t="str">
        <f ca="1">FORMULACIÓN!Y324</f>
        <v/>
      </c>
      <c r="U324" s="20" t="str">
        <f>IF(FORMULACIÓN!U324="","",FORMULACIÓN!U324)</f>
        <v/>
      </c>
      <c r="V324" s="211"/>
      <c r="W324" s="211"/>
      <c r="X324" s="21" t="str">
        <f ca="1">IFERROR(IF($S324=Lists!$S$2,SUM(SEGUIMIENTO!U324:W324),IF(SEGUIMIENTO!$S324=Lists!$S$3,SUM(SEGUIMIENTO!V324:W324),IF(SEGUIMIENTO!$S324=Lists!$S$4,AVERAGE(SEGUIMIENTO!V324:W324),IF(SEGUIMIENTO!$S324=Lists!$S$5,OFFSET(U324,0,COUNTA(V324:W324)),IF(SEGUIMIENTO!$S324=Lists!$S$6,COUNTIF(V324:W324,"&lt;"&amp;FORMULACIÓN!Y324)/COUNT(SEGUIMIENTO!V324:W324),""))))),"")</f>
        <v/>
      </c>
      <c r="Y324" s="176" t="str">
        <f ca="1">IF($Q324=Lists!$R$3,TEXT(SEGUIMIENTO!X324,"00,00%"),IF(SEGUIMIENTO!X324=0,0,TEXT(SEGUIMIENTO!X324,"##.###")))</f>
        <v/>
      </c>
      <c r="Z324" s="179" t="str">
        <f>IF(FORMULACIÓN!N324="X",VLOOKUP(A324,Lists!$C$100:$D$1099,2,FALSE),"")</f>
        <v/>
      </c>
      <c r="AA324" s="181">
        <f>IF(FORMULACIÓN!N324="X",IF(VALUE(VLOOKUP(A324,Lists!$C$100:$D$1099,2,FALSE))&gt;=SEGUIMIENTO!X324,1,0),2)</f>
        <v>2</v>
      </c>
      <c r="AB324" s="150">
        <f>IFERROR(VALUE(LEFT(#REF!,1)),0)</f>
        <v>0</v>
      </c>
      <c r="AC324" s="149"/>
      <c r="AD324" s="131"/>
      <c r="AE324" s="131"/>
      <c r="AF324" s="129"/>
      <c r="AG324"/>
      <c r="AH324" s="139"/>
      <c r="AI324" s="255" t="str">
        <f t="shared" si="57"/>
        <v/>
      </c>
      <c r="AJ324" s="139" t="str">
        <f t="shared" si="51"/>
        <v/>
      </c>
      <c r="AK324" s="139">
        <f t="shared" ca="1" si="58"/>
        <v>0</v>
      </c>
      <c r="AL324" s="139" t="str">
        <f t="shared" si="52"/>
        <v/>
      </c>
      <c r="AM324" s="139" t="str">
        <f t="shared" si="53"/>
        <v/>
      </c>
      <c r="AN324" s="20" t="str">
        <f t="shared" si="54"/>
        <v/>
      </c>
      <c r="AO324" s="20" t="str">
        <f t="shared" si="55"/>
        <v/>
      </c>
      <c r="AP324" s="20" t="str">
        <f t="shared" si="56"/>
        <v/>
      </c>
      <c r="AQ324" s="88" t="str">
        <f ca="1">IF(S324=Lists!$S$6,"CUMPLIMIENTO",IF($Q324=Lists!$R$3,TEXT(Y324,"00,00%")&amp;" / "&amp;TEXT(FORMULACIÓN!Y324,"00,00%"),IF(Y324=0,0,TEXT(Y324,"##.###")&amp;" / "&amp;TEXT(FORMULACIÓN!Y324,"##.###"))))</f>
        <v xml:space="preserve"> / </v>
      </c>
      <c r="AR324" s="133">
        <f ca="1">VALUE(IFERROR(IF(S324=Lists!$S$6,SEGUIMIENTO!Y324,IF((Y324/FORMULACIÓN!Y324)&lt;&gt;0,Y324/FORMULACIÓN!Y324,0)),0))</f>
        <v>0</v>
      </c>
      <c r="AS324" s="89" t="str">
        <f t="shared" ca="1" si="59"/>
        <v/>
      </c>
      <c r="AT324" s="89">
        <f t="shared" ca="1" si="60"/>
        <v>0</v>
      </c>
      <c r="AU324" s="89">
        <f t="shared" ca="1" si="61"/>
        <v>0</v>
      </c>
      <c r="AV324" s="20" t="str">
        <f t="shared" si="62"/>
        <v xml:space="preserve">LOGROS
LÍMITES
OBSERVACIÓN
ACCIONES DE FORTALECIMIENTO
</v>
      </c>
      <c r="AW324" s="139"/>
      <c r="CG324" s="140"/>
    </row>
    <row r="325" spans="1:85" s="135" customFormat="1" ht="15" hidden="1" customHeight="1">
      <c r="A325" s="20" t="str">
        <f>IF(FORMULACIÓN!A325="","",FORMULACIÓN!A325)</f>
        <v/>
      </c>
      <c r="B325" s="20" t="str">
        <f>IF(FORMULACIÓN!B325="","",FORMULACIÓN!B325)</f>
        <v/>
      </c>
      <c r="C325" s="20" t="str">
        <f>IF(FORMULACIÓN!C325="","",FORMULACIÓN!C325)</f>
        <v/>
      </c>
      <c r="D325" s="20" t="str">
        <f>IF(FORMULACIÓN!D325="","",FORMULACIÓN!D325)</f>
        <v/>
      </c>
      <c r="E325" s="20" t="str">
        <f>IF(FORMULACIÓN!E325="","",FORMULACIÓN!E325)</f>
        <v/>
      </c>
      <c r="F325" s="20" t="str">
        <f>IF(FORMULACIÓN!F325="","",FORMULACIÓN!F325)</f>
        <v/>
      </c>
      <c r="G325" s="20" t="str">
        <f>IF(FORMULACIÓN!G325="","",FORMULACIÓN!G325)</f>
        <v/>
      </c>
      <c r="H325" s="20" t="str">
        <f>IF(FORMULACIÓN!H325="","",FORMULACIÓN!H325)</f>
        <v/>
      </c>
      <c r="I325" s="88" t="str">
        <f>IF(FORMULACIÓN!I325="","",FORMULACIÓN!I325)</f>
        <v/>
      </c>
      <c r="J325" s="20" t="str">
        <f>IF(FORMULACIÓN!J325="","",FORMULACIÓN!J325)</f>
        <v/>
      </c>
      <c r="K325" s="88" t="str">
        <f>IF(FORMULACIÓN!K325="","",FORMULACIÓN!K325)</f>
        <v/>
      </c>
      <c r="L325" s="88" t="str">
        <f>IF(FORMULACIÓN!L325="","",FORMULACIÓN!L325)</f>
        <v/>
      </c>
      <c r="M325" s="210">
        <f>FORMULACIÓN!M325</f>
        <v>0</v>
      </c>
      <c r="N325" s="20" t="str">
        <f>IF(FORMULACIÓN!O325="","",FORMULACIÓN!O325)</f>
        <v/>
      </c>
      <c r="O325" s="20" t="str">
        <f>IF(FORMULACIÓN!P325="","",FORMULACIÓN!P325)</f>
        <v/>
      </c>
      <c r="P325" s="20" t="str">
        <f>IF(FORMULACIÓN!Q325="","",FORMULACIÓN!Q325)</f>
        <v/>
      </c>
      <c r="Q325" s="20" t="str">
        <f>IF(FORMULACIÓN!R325="","",FORMULACIÓN!R325)</f>
        <v/>
      </c>
      <c r="R325" s="20" t="str">
        <f>IF(FORMULACIÓN!S325="","",FORMULACIÓN!S325)</f>
        <v/>
      </c>
      <c r="S325" s="20" t="str">
        <f>IF(FORMULACIÓN!T325="","",FORMULACIÓN!T325)</f>
        <v/>
      </c>
      <c r="T325" s="179" t="str">
        <f ca="1">FORMULACIÓN!Y325</f>
        <v/>
      </c>
      <c r="U325" s="20" t="str">
        <f>IF(FORMULACIÓN!U325="","",FORMULACIÓN!U325)</f>
        <v/>
      </c>
      <c r="V325" s="211"/>
      <c r="W325" s="211"/>
      <c r="X325" s="21" t="str">
        <f ca="1">IFERROR(IF($S325=Lists!$S$2,SUM(SEGUIMIENTO!U325:W325),IF(SEGUIMIENTO!$S325=Lists!$S$3,SUM(SEGUIMIENTO!V325:W325),IF(SEGUIMIENTO!$S325=Lists!$S$4,AVERAGE(SEGUIMIENTO!V325:W325),IF(SEGUIMIENTO!$S325=Lists!$S$5,OFFSET(U325,0,COUNTA(V325:W325)),IF(SEGUIMIENTO!$S325=Lists!$S$6,COUNTIF(V325:W325,"&lt;"&amp;FORMULACIÓN!Y325)/COUNT(SEGUIMIENTO!V325:W325),""))))),"")</f>
        <v/>
      </c>
      <c r="Y325" s="176" t="str">
        <f ca="1">IF($Q325=Lists!$R$3,TEXT(SEGUIMIENTO!X325,"00,00%"),IF(SEGUIMIENTO!X325=0,0,TEXT(SEGUIMIENTO!X325,"##.###")))</f>
        <v/>
      </c>
      <c r="Z325" s="179" t="str">
        <f>IF(FORMULACIÓN!N325="X",VLOOKUP(A325,Lists!$C$100:$D$1099,2,FALSE),"")</f>
        <v/>
      </c>
      <c r="AA325" s="181">
        <f>IF(FORMULACIÓN!N325="X",IF(VALUE(VLOOKUP(A325,Lists!$C$100:$D$1099,2,FALSE))&gt;=SEGUIMIENTO!X325,1,0),2)</f>
        <v>2</v>
      </c>
      <c r="AB325" s="150">
        <f>IFERROR(VALUE(LEFT(#REF!,1)),0)</f>
        <v>0</v>
      </c>
      <c r="AC325" s="149"/>
      <c r="AD325" s="131"/>
      <c r="AE325" s="131"/>
      <c r="AF325" s="129"/>
      <c r="AG325"/>
      <c r="AH325" s="139"/>
      <c r="AI325" s="255" t="str">
        <f t="shared" si="57"/>
        <v/>
      </c>
      <c r="AJ325" s="139" t="str">
        <f t="shared" si="51"/>
        <v/>
      </c>
      <c r="AK325" s="139">
        <f t="shared" ca="1" si="58"/>
        <v>0</v>
      </c>
      <c r="AL325" s="139" t="str">
        <f t="shared" si="52"/>
        <v/>
      </c>
      <c r="AM325" s="139" t="str">
        <f t="shared" si="53"/>
        <v/>
      </c>
      <c r="AN325" s="20" t="str">
        <f t="shared" si="54"/>
        <v/>
      </c>
      <c r="AO325" s="20" t="str">
        <f t="shared" si="55"/>
        <v/>
      </c>
      <c r="AP325" s="20" t="str">
        <f t="shared" si="56"/>
        <v/>
      </c>
      <c r="AQ325" s="88" t="str">
        <f ca="1">IF(S325=Lists!$S$6,"CUMPLIMIENTO",IF($Q325=Lists!$R$3,TEXT(Y325,"00,00%")&amp;" / "&amp;TEXT(FORMULACIÓN!Y325,"00,00%"),IF(Y325=0,0,TEXT(Y325,"##.###")&amp;" / "&amp;TEXT(FORMULACIÓN!Y325,"##.###"))))</f>
        <v xml:space="preserve"> / </v>
      </c>
      <c r="AR325" s="133">
        <f ca="1">VALUE(IFERROR(IF(S325=Lists!$S$6,SEGUIMIENTO!Y325,IF((Y325/FORMULACIÓN!Y325)&lt;&gt;0,Y325/FORMULACIÓN!Y325,0)),0))</f>
        <v>0</v>
      </c>
      <c r="AS325" s="89" t="str">
        <f t="shared" ca="1" si="59"/>
        <v/>
      </c>
      <c r="AT325" s="89">
        <f t="shared" ca="1" si="60"/>
        <v>0</v>
      </c>
      <c r="AU325" s="89">
        <f t="shared" ca="1" si="61"/>
        <v>0</v>
      </c>
      <c r="AV325" s="20" t="str">
        <f t="shared" si="62"/>
        <v xml:space="preserve">LOGROS
LÍMITES
OBSERVACIÓN
ACCIONES DE FORTALECIMIENTO
</v>
      </c>
      <c r="AW325" s="139"/>
      <c r="CG325" s="140"/>
    </row>
    <row r="326" spans="1:85" s="135" customFormat="1" ht="15" hidden="1" customHeight="1">
      <c r="A326" s="20" t="str">
        <f>IF(FORMULACIÓN!A326="","",FORMULACIÓN!A326)</f>
        <v/>
      </c>
      <c r="B326" s="20" t="str">
        <f>IF(FORMULACIÓN!B326="","",FORMULACIÓN!B326)</f>
        <v/>
      </c>
      <c r="C326" s="20" t="str">
        <f>IF(FORMULACIÓN!C326="","",FORMULACIÓN!C326)</f>
        <v/>
      </c>
      <c r="D326" s="20" t="str">
        <f>IF(FORMULACIÓN!D326="","",FORMULACIÓN!D326)</f>
        <v/>
      </c>
      <c r="E326" s="20" t="str">
        <f>IF(FORMULACIÓN!E326="","",FORMULACIÓN!E326)</f>
        <v/>
      </c>
      <c r="F326" s="20" t="str">
        <f>IF(FORMULACIÓN!F326="","",FORMULACIÓN!F326)</f>
        <v/>
      </c>
      <c r="G326" s="20" t="str">
        <f>IF(FORMULACIÓN!G326="","",FORMULACIÓN!G326)</f>
        <v/>
      </c>
      <c r="H326" s="20" t="str">
        <f>IF(FORMULACIÓN!H326="","",FORMULACIÓN!H326)</f>
        <v/>
      </c>
      <c r="I326" s="88" t="str">
        <f>IF(FORMULACIÓN!I326="","",FORMULACIÓN!I326)</f>
        <v/>
      </c>
      <c r="J326" s="20" t="str">
        <f>IF(FORMULACIÓN!J326="","",FORMULACIÓN!J326)</f>
        <v/>
      </c>
      <c r="K326" s="88" t="str">
        <f>IF(FORMULACIÓN!K326="","",FORMULACIÓN!K326)</f>
        <v/>
      </c>
      <c r="L326" s="88" t="str">
        <f>IF(FORMULACIÓN!L326="","",FORMULACIÓN!L326)</f>
        <v/>
      </c>
      <c r="M326" s="210">
        <f>FORMULACIÓN!M326</f>
        <v>0</v>
      </c>
      <c r="N326" s="20" t="str">
        <f>IF(FORMULACIÓN!O326="","",FORMULACIÓN!O326)</f>
        <v/>
      </c>
      <c r="O326" s="20" t="str">
        <f>IF(FORMULACIÓN!P326="","",FORMULACIÓN!P326)</f>
        <v/>
      </c>
      <c r="P326" s="20" t="str">
        <f>IF(FORMULACIÓN!Q326="","",FORMULACIÓN!Q326)</f>
        <v/>
      </c>
      <c r="Q326" s="20" t="str">
        <f>IF(FORMULACIÓN!R326="","",FORMULACIÓN!R326)</f>
        <v/>
      </c>
      <c r="R326" s="20" t="str">
        <f>IF(FORMULACIÓN!S326="","",FORMULACIÓN!S326)</f>
        <v/>
      </c>
      <c r="S326" s="20" t="str">
        <f>IF(FORMULACIÓN!T326="","",FORMULACIÓN!T326)</f>
        <v/>
      </c>
      <c r="T326" s="179" t="str">
        <f ca="1">FORMULACIÓN!Y326</f>
        <v/>
      </c>
      <c r="U326" s="20" t="str">
        <f>IF(FORMULACIÓN!U326="","",FORMULACIÓN!U326)</f>
        <v/>
      </c>
      <c r="V326" s="211"/>
      <c r="W326" s="211"/>
      <c r="X326" s="21" t="str">
        <f ca="1">IFERROR(IF($S326=Lists!$S$2,SUM(SEGUIMIENTO!U326:W326),IF(SEGUIMIENTO!$S326=Lists!$S$3,SUM(SEGUIMIENTO!V326:W326),IF(SEGUIMIENTO!$S326=Lists!$S$4,AVERAGE(SEGUIMIENTO!V326:W326),IF(SEGUIMIENTO!$S326=Lists!$S$5,OFFSET(U326,0,COUNTA(V326:W326)),IF(SEGUIMIENTO!$S326=Lists!$S$6,COUNTIF(V326:W326,"&lt;"&amp;FORMULACIÓN!Y326)/COUNT(SEGUIMIENTO!V326:W326),""))))),"")</f>
        <v/>
      </c>
      <c r="Y326" s="176" t="str">
        <f ca="1">IF($Q326=Lists!$R$3,TEXT(SEGUIMIENTO!X326,"00,00%"),IF(SEGUIMIENTO!X326=0,0,TEXT(SEGUIMIENTO!X326,"##.###")))</f>
        <v/>
      </c>
      <c r="Z326" s="179" t="str">
        <f>IF(FORMULACIÓN!N326="X",VLOOKUP(A326,Lists!$C$100:$D$1099,2,FALSE),"")</f>
        <v/>
      </c>
      <c r="AA326" s="181">
        <f>IF(FORMULACIÓN!N326="X",IF(VALUE(VLOOKUP(A326,Lists!$C$100:$D$1099,2,FALSE))&gt;=SEGUIMIENTO!X326,1,0),2)</f>
        <v>2</v>
      </c>
      <c r="AB326" s="150">
        <f>IFERROR(VALUE(LEFT(#REF!,1)),0)</f>
        <v>0</v>
      </c>
      <c r="AC326" s="149"/>
      <c r="AD326" s="131"/>
      <c r="AE326" s="131"/>
      <c r="AF326" s="129"/>
      <c r="AG326"/>
      <c r="AH326" s="139"/>
      <c r="AI326" s="255" t="str">
        <f t="shared" si="57"/>
        <v/>
      </c>
      <c r="AJ326" s="139" t="str">
        <f t="shared" si="51"/>
        <v/>
      </c>
      <c r="AK326" s="139">
        <f t="shared" ca="1" si="58"/>
        <v>0</v>
      </c>
      <c r="AL326" s="139" t="str">
        <f t="shared" si="52"/>
        <v/>
      </c>
      <c r="AM326" s="139" t="str">
        <f t="shared" si="53"/>
        <v/>
      </c>
      <c r="AN326" s="20" t="str">
        <f t="shared" si="54"/>
        <v/>
      </c>
      <c r="AO326" s="20" t="str">
        <f t="shared" si="55"/>
        <v/>
      </c>
      <c r="AP326" s="20" t="str">
        <f t="shared" si="56"/>
        <v/>
      </c>
      <c r="AQ326" s="88" t="str">
        <f ca="1">IF(S326=Lists!$S$6,"CUMPLIMIENTO",IF($Q326=Lists!$R$3,TEXT(Y326,"00,00%")&amp;" / "&amp;TEXT(FORMULACIÓN!Y326,"00,00%"),IF(Y326=0,0,TEXT(Y326,"##.###")&amp;" / "&amp;TEXT(FORMULACIÓN!Y326,"##.###"))))</f>
        <v xml:space="preserve"> / </v>
      </c>
      <c r="AR326" s="133">
        <f ca="1">VALUE(IFERROR(IF(S326=Lists!$S$6,SEGUIMIENTO!Y326,IF((Y326/FORMULACIÓN!Y326)&lt;&gt;0,Y326/FORMULACIÓN!Y326,0)),0))</f>
        <v>0</v>
      </c>
      <c r="AS326" s="89" t="str">
        <f t="shared" ca="1" si="59"/>
        <v/>
      </c>
      <c r="AT326" s="89">
        <f t="shared" ca="1" si="60"/>
        <v>0</v>
      </c>
      <c r="AU326" s="89">
        <f t="shared" ca="1" si="61"/>
        <v>0</v>
      </c>
      <c r="AV326" s="20" t="str">
        <f t="shared" si="62"/>
        <v xml:space="preserve">LOGROS
LÍMITES
OBSERVACIÓN
ACCIONES DE FORTALECIMIENTO
</v>
      </c>
      <c r="AW326" s="139"/>
      <c r="CG326" s="140"/>
    </row>
    <row r="327" spans="1:85" s="135" customFormat="1" ht="15" hidden="1" customHeight="1">
      <c r="A327" s="20" t="str">
        <f>IF(FORMULACIÓN!A327="","",FORMULACIÓN!A327)</f>
        <v/>
      </c>
      <c r="B327" s="20" t="str">
        <f>IF(FORMULACIÓN!B327="","",FORMULACIÓN!B327)</f>
        <v/>
      </c>
      <c r="C327" s="20" t="str">
        <f>IF(FORMULACIÓN!C327="","",FORMULACIÓN!C327)</f>
        <v/>
      </c>
      <c r="D327" s="20" t="str">
        <f>IF(FORMULACIÓN!D327="","",FORMULACIÓN!D327)</f>
        <v/>
      </c>
      <c r="E327" s="20" t="str">
        <f>IF(FORMULACIÓN!E327="","",FORMULACIÓN!E327)</f>
        <v/>
      </c>
      <c r="F327" s="20" t="str">
        <f>IF(FORMULACIÓN!F327="","",FORMULACIÓN!F327)</f>
        <v/>
      </c>
      <c r="G327" s="20" t="str">
        <f>IF(FORMULACIÓN!G327="","",FORMULACIÓN!G327)</f>
        <v/>
      </c>
      <c r="H327" s="20" t="str">
        <f>IF(FORMULACIÓN!H327="","",FORMULACIÓN!H327)</f>
        <v/>
      </c>
      <c r="I327" s="88" t="str">
        <f>IF(FORMULACIÓN!I327="","",FORMULACIÓN!I327)</f>
        <v/>
      </c>
      <c r="J327" s="20" t="str">
        <f>IF(FORMULACIÓN!J327="","",FORMULACIÓN!J327)</f>
        <v/>
      </c>
      <c r="K327" s="88" t="str">
        <f>IF(FORMULACIÓN!K327="","",FORMULACIÓN!K327)</f>
        <v/>
      </c>
      <c r="L327" s="88" t="str">
        <f>IF(FORMULACIÓN!L327="","",FORMULACIÓN!L327)</f>
        <v/>
      </c>
      <c r="M327" s="210">
        <f>FORMULACIÓN!M327</f>
        <v>0</v>
      </c>
      <c r="N327" s="20" t="str">
        <f>IF(FORMULACIÓN!O327="","",FORMULACIÓN!O327)</f>
        <v/>
      </c>
      <c r="O327" s="20" t="str">
        <f>IF(FORMULACIÓN!P327="","",FORMULACIÓN!P327)</f>
        <v/>
      </c>
      <c r="P327" s="20" t="str">
        <f>IF(FORMULACIÓN!Q327="","",FORMULACIÓN!Q327)</f>
        <v/>
      </c>
      <c r="Q327" s="20" t="str">
        <f>IF(FORMULACIÓN!R327="","",FORMULACIÓN!R327)</f>
        <v/>
      </c>
      <c r="R327" s="20" t="str">
        <f>IF(FORMULACIÓN!S327="","",FORMULACIÓN!S327)</f>
        <v/>
      </c>
      <c r="S327" s="20" t="str">
        <f>IF(FORMULACIÓN!T327="","",FORMULACIÓN!T327)</f>
        <v/>
      </c>
      <c r="T327" s="179" t="str">
        <f ca="1">FORMULACIÓN!Y327</f>
        <v/>
      </c>
      <c r="U327" s="20" t="str">
        <f>IF(FORMULACIÓN!U327="","",FORMULACIÓN!U327)</f>
        <v/>
      </c>
      <c r="V327" s="211"/>
      <c r="W327" s="211"/>
      <c r="X327" s="21" t="str">
        <f ca="1">IFERROR(IF($S327=Lists!$S$2,SUM(SEGUIMIENTO!U327:W327),IF(SEGUIMIENTO!$S327=Lists!$S$3,SUM(SEGUIMIENTO!V327:W327),IF(SEGUIMIENTO!$S327=Lists!$S$4,AVERAGE(SEGUIMIENTO!V327:W327),IF(SEGUIMIENTO!$S327=Lists!$S$5,OFFSET(U327,0,COUNTA(V327:W327)),IF(SEGUIMIENTO!$S327=Lists!$S$6,COUNTIF(V327:W327,"&lt;"&amp;FORMULACIÓN!Y327)/COUNT(SEGUIMIENTO!V327:W327),""))))),"")</f>
        <v/>
      </c>
      <c r="Y327" s="176" t="str">
        <f ca="1">IF($Q327=Lists!$R$3,TEXT(SEGUIMIENTO!X327,"00,00%"),IF(SEGUIMIENTO!X327=0,0,TEXT(SEGUIMIENTO!X327,"##.###")))</f>
        <v/>
      </c>
      <c r="Z327" s="179" t="str">
        <f>IF(FORMULACIÓN!N327="X",VLOOKUP(A327,Lists!$C$100:$D$1099,2,FALSE),"")</f>
        <v/>
      </c>
      <c r="AA327" s="181">
        <f>IF(FORMULACIÓN!N327="X",IF(VALUE(VLOOKUP(A327,Lists!$C$100:$D$1099,2,FALSE))&gt;=SEGUIMIENTO!X327,1,0),2)</f>
        <v>2</v>
      </c>
      <c r="AB327" s="150">
        <f>IFERROR(VALUE(LEFT(#REF!,1)),0)</f>
        <v>0</v>
      </c>
      <c r="AC327" s="149"/>
      <c r="AD327" s="131"/>
      <c r="AE327" s="131"/>
      <c r="AF327" s="129"/>
      <c r="AG327"/>
      <c r="AH327" s="139"/>
      <c r="AI327" s="255" t="str">
        <f t="shared" si="57"/>
        <v/>
      </c>
      <c r="AJ327" s="139" t="str">
        <f t="shared" si="51"/>
        <v/>
      </c>
      <c r="AK327" s="139">
        <f t="shared" ca="1" si="58"/>
        <v>0</v>
      </c>
      <c r="AL327" s="139" t="str">
        <f t="shared" si="52"/>
        <v/>
      </c>
      <c r="AM327" s="139" t="str">
        <f t="shared" si="53"/>
        <v/>
      </c>
      <c r="AN327" s="20" t="str">
        <f t="shared" si="54"/>
        <v/>
      </c>
      <c r="AO327" s="20" t="str">
        <f t="shared" si="55"/>
        <v/>
      </c>
      <c r="AP327" s="20" t="str">
        <f t="shared" si="56"/>
        <v/>
      </c>
      <c r="AQ327" s="88" t="str">
        <f ca="1">IF(S327=Lists!$S$6,"CUMPLIMIENTO",IF($Q327=Lists!$R$3,TEXT(Y327,"00,00%")&amp;" / "&amp;TEXT(FORMULACIÓN!Y327,"00,00%"),IF(Y327=0,0,TEXT(Y327,"##.###")&amp;" / "&amp;TEXT(FORMULACIÓN!Y327,"##.###"))))</f>
        <v xml:space="preserve"> / </v>
      </c>
      <c r="AR327" s="133">
        <f ca="1">VALUE(IFERROR(IF(S327=Lists!$S$6,SEGUIMIENTO!Y327,IF((Y327/FORMULACIÓN!Y327)&lt;&gt;0,Y327/FORMULACIÓN!Y327,0)),0))</f>
        <v>0</v>
      </c>
      <c r="AS327" s="89" t="str">
        <f t="shared" ca="1" si="59"/>
        <v/>
      </c>
      <c r="AT327" s="89">
        <f t="shared" ca="1" si="60"/>
        <v>0</v>
      </c>
      <c r="AU327" s="89">
        <f t="shared" ca="1" si="61"/>
        <v>0</v>
      </c>
      <c r="AV327" s="20" t="str">
        <f t="shared" si="62"/>
        <v xml:space="preserve">LOGROS
LÍMITES
OBSERVACIÓN
ACCIONES DE FORTALECIMIENTO
</v>
      </c>
      <c r="AW327" s="139"/>
      <c r="CG327" s="140"/>
    </row>
    <row r="328" spans="1:85" s="135" customFormat="1" ht="15" hidden="1" customHeight="1">
      <c r="A328" s="20" t="str">
        <f>IF(FORMULACIÓN!A328="","",FORMULACIÓN!A328)</f>
        <v/>
      </c>
      <c r="B328" s="20" t="str">
        <f>IF(FORMULACIÓN!B328="","",FORMULACIÓN!B328)</f>
        <v/>
      </c>
      <c r="C328" s="20" t="str">
        <f>IF(FORMULACIÓN!C328="","",FORMULACIÓN!C328)</f>
        <v/>
      </c>
      <c r="D328" s="20" t="str">
        <f>IF(FORMULACIÓN!D328="","",FORMULACIÓN!D328)</f>
        <v/>
      </c>
      <c r="E328" s="20" t="str">
        <f>IF(FORMULACIÓN!E328="","",FORMULACIÓN!E328)</f>
        <v/>
      </c>
      <c r="F328" s="20" t="str">
        <f>IF(FORMULACIÓN!F328="","",FORMULACIÓN!F328)</f>
        <v/>
      </c>
      <c r="G328" s="20" t="str">
        <f>IF(FORMULACIÓN!G328="","",FORMULACIÓN!G328)</f>
        <v/>
      </c>
      <c r="H328" s="20" t="str">
        <f>IF(FORMULACIÓN!H328="","",FORMULACIÓN!H328)</f>
        <v/>
      </c>
      <c r="I328" s="88" t="str">
        <f>IF(FORMULACIÓN!I328="","",FORMULACIÓN!I328)</f>
        <v/>
      </c>
      <c r="J328" s="20" t="str">
        <f>IF(FORMULACIÓN!J328="","",FORMULACIÓN!J328)</f>
        <v/>
      </c>
      <c r="K328" s="88" t="str">
        <f>IF(FORMULACIÓN!K328="","",FORMULACIÓN!K328)</f>
        <v/>
      </c>
      <c r="L328" s="88" t="str">
        <f>IF(FORMULACIÓN!L328="","",FORMULACIÓN!L328)</f>
        <v/>
      </c>
      <c r="M328" s="210">
        <f>FORMULACIÓN!M328</f>
        <v>0</v>
      </c>
      <c r="N328" s="20" t="str">
        <f>IF(FORMULACIÓN!O328="","",FORMULACIÓN!O328)</f>
        <v/>
      </c>
      <c r="O328" s="20" t="str">
        <f>IF(FORMULACIÓN!P328="","",FORMULACIÓN!P328)</f>
        <v/>
      </c>
      <c r="P328" s="20" t="str">
        <f>IF(FORMULACIÓN!Q328="","",FORMULACIÓN!Q328)</f>
        <v/>
      </c>
      <c r="Q328" s="20" t="str">
        <f>IF(FORMULACIÓN!R328="","",FORMULACIÓN!R328)</f>
        <v/>
      </c>
      <c r="R328" s="20" t="str">
        <f>IF(FORMULACIÓN!S328="","",FORMULACIÓN!S328)</f>
        <v/>
      </c>
      <c r="S328" s="20" t="str">
        <f>IF(FORMULACIÓN!T328="","",FORMULACIÓN!T328)</f>
        <v/>
      </c>
      <c r="T328" s="179" t="str">
        <f ca="1">FORMULACIÓN!Y328</f>
        <v/>
      </c>
      <c r="U328" s="20" t="str">
        <f>IF(FORMULACIÓN!U328="","",FORMULACIÓN!U328)</f>
        <v/>
      </c>
      <c r="V328" s="211"/>
      <c r="W328" s="211"/>
      <c r="X328" s="21" t="str">
        <f ca="1">IFERROR(IF($S328=Lists!$S$2,SUM(SEGUIMIENTO!U328:W328),IF(SEGUIMIENTO!$S328=Lists!$S$3,SUM(SEGUIMIENTO!V328:W328),IF(SEGUIMIENTO!$S328=Lists!$S$4,AVERAGE(SEGUIMIENTO!V328:W328),IF(SEGUIMIENTO!$S328=Lists!$S$5,OFFSET(U328,0,COUNTA(V328:W328)),IF(SEGUIMIENTO!$S328=Lists!$S$6,COUNTIF(V328:W328,"&lt;"&amp;FORMULACIÓN!Y328)/COUNT(SEGUIMIENTO!V328:W328),""))))),"")</f>
        <v/>
      </c>
      <c r="Y328" s="176" t="str">
        <f ca="1">IF($Q328=Lists!$R$3,TEXT(SEGUIMIENTO!X328,"00,00%"),IF(SEGUIMIENTO!X328=0,0,TEXT(SEGUIMIENTO!X328,"##.###")))</f>
        <v/>
      </c>
      <c r="Z328" s="179" t="str">
        <f>IF(FORMULACIÓN!N328="X",VLOOKUP(A328,Lists!$C$100:$D$1099,2,FALSE),"")</f>
        <v/>
      </c>
      <c r="AA328" s="181">
        <f>IF(FORMULACIÓN!N328="X",IF(VALUE(VLOOKUP(A328,Lists!$C$100:$D$1099,2,FALSE))&gt;=SEGUIMIENTO!X328,1,0),2)</f>
        <v>2</v>
      </c>
      <c r="AB328" s="150">
        <f>IFERROR(VALUE(LEFT(#REF!,1)),0)</f>
        <v>0</v>
      </c>
      <c r="AC328" s="149"/>
      <c r="AD328" s="131"/>
      <c r="AE328" s="131"/>
      <c r="AF328" s="129"/>
      <c r="AG328"/>
      <c r="AH328" s="139"/>
      <c r="AI328" s="255" t="str">
        <f t="shared" si="57"/>
        <v/>
      </c>
      <c r="AJ328" s="139" t="str">
        <f t="shared" si="51"/>
        <v/>
      </c>
      <c r="AK328" s="139">
        <f t="shared" ca="1" si="58"/>
        <v>0</v>
      </c>
      <c r="AL328" s="139" t="str">
        <f t="shared" si="52"/>
        <v/>
      </c>
      <c r="AM328" s="139" t="str">
        <f t="shared" si="53"/>
        <v/>
      </c>
      <c r="AN328" s="20" t="str">
        <f t="shared" si="54"/>
        <v/>
      </c>
      <c r="AO328" s="20" t="str">
        <f t="shared" si="55"/>
        <v/>
      </c>
      <c r="AP328" s="20" t="str">
        <f t="shared" si="56"/>
        <v/>
      </c>
      <c r="AQ328" s="88" t="str">
        <f ca="1">IF(S328=Lists!$S$6,"CUMPLIMIENTO",IF($Q328=Lists!$R$3,TEXT(Y328,"00,00%")&amp;" / "&amp;TEXT(FORMULACIÓN!Y328,"00,00%"),IF(Y328=0,0,TEXT(Y328,"##.###")&amp;" / "&amp;TEXT(FORMULACIÓN!Y328,"##.###"))))</f>
        <v xml:space="preserve"> / </v>
      </c>
      <c r="AR328" s="133">
        <f ca="1">VALUE(IFERROR(IF(S328=Lists!$S$6,SEGUIMIENTO!Y328,IF((Y328/FORMULACIÓN!Y328)&lt;&gt;0,Y328/FORMULACIÓN!Y328,0)),0))</f>
        <v>0</v>
      </c>
      <c r="AS328" s="89" t="str">
        <f t="shared" ca="1" si="59"/>
        <v/>
      </c>
      <c r="AT328" s="89">
        <f t="shared" ca="1" si="60"/>
        <v>0</v>
      </c>
      <c r="AU328" s="89">
        <f t="shared" ca="1" si="61"/>
        <v>0</v>
      </c>
      <c r="AV328" s="20" t="str">
        <f t="shared" si="62"/>
        <v xml:space="preserve">LOGROS
LÍMITES
OBSERVACIÓN
ACCIONES DE FORTALECIMIENTO
</v>
      </c>
      <c r="AW328" s="139"/>
      <c r="CG328" s="140"/>
    </row>
    <row r="329" spans="1:85" s="135" customFormat="1" ht="15" hidden="1" customHeight="1">
      <c r="A329" s="20" t="str">
        <f>IF(FORMULACIÓN!A329="","",FORMULACIÓN!A329)</f>
        <v/>
      </c>
      <c r="B329" s="20" t="str">
        <f>IF(FORMULACIÓN!B329="","",FORMULACIÓN!B329)</f>
        <v/>
      </c>
      <c r="C329" s="20" t="str">
        <f>IF(FORMULACIÓN!C329="","",FORMULACIÓN!C329)</f>
        <v/>
      </c>
      <c r="D329" s="20" t="str">
        <f>IF(FORMULACIÓN!D329="","",FORMULACIÓN!D329)</f>
        <v/>
      </c>
      <c r="E329" s="20" t="str">
        <f>IF(FORMULACIÓN!E329="","",FORMULACIÓN!E329)</f>
        <v/>
      </c>
      <c r="F329" s="20" t="str">
        <f>IF(FORMULACIÓN!F329="","",FORMULACIÓN!F329)</f>
        <v/>
      </c>
      <c r="G329" s="20" t="str">
        <f>IF(FORMULACIÓN!G329="","",FORMULACIÓN!G329)</f>
        <v/>
      </c>
      <c r="H329" s="20" t="str">
        <f>IF(FORMULACIÓN!H329="","",FORMULACIÓN!H329)</f>
        <v/>
      </c>
      <c r="I329" s="88" t="str">
        <f>IF(FORMULACIÓN!I329="","",FORMULACIÓN!I329)</f>
        <v/>
      </c>
      <c r="J329" s="20" t="str">
        <f>IF(FORMULACIÓN!J329="","",FORMULACIÓN!J329)</f>
        <v/>
      </c>
      <c r="K329" s="88" t="str">
        <f>IF(FORMULACIÓN!K329="","",FORMULACIÓN!K329)</f>
        <v/>
      </c>
      <c r="L329" s="88" t="str">
        <f>IF(FORMULACIÓN!L329="","",FORMULACIÓN!L329)</f>
        <v/>
      </c>
      <c r="M329" s="210">
        <f>FORMULACIÓN!M329</f>
        <v>0</v>
      </c>
      <c r="N329" s="20" t="str">
        <f>IF(FORMULACIÓN!O329="","",FORMULACIÓN!O329)</f>
        <v/>
      </c>
      <c r="O329" s="20" t="str">
        <f>IF(FORMULACIÓN!P329="","",FORMULACIÓN!P329)</f>
        <v/>
      </c>
      <c r="P329" s="20" t="str">
        <f>IF(FORMULACIÓN!Q329="","",FORMULACIÓN!Q329)</f>
        <v/>
      </c>
      <c r="Q329" s="20" t="str">
        <f>IF(FORMULACIÓN!R329="","",FORMULACIÓN!R329)</f>
        <v/>
      </c>
      <c r="R329" s="20" t="str">
        <f>IF(FORMULACIÓN!S329="","",FORMULACIÓN!S329)</f>
        <v/>
      </c>
      <c r="S329" s="20" t="str">
        <f>IF(FORMULACIÓN!T329="","",FORMULACIÓN!T329)</f>
        <v/>
      </c>
      <c r="T329" s="179" t="str">
        <f ca="1">FORMULACIÓN!Y329</f>
        <v/>
      </c>
      <c r="U329" s="20" t="str">
        <f>IF(FORMULACIÓN!U329="","",FORMULACIÓN!U329)</f>
        <v/>
      </c>
      <c r="V329" s="211"/>
      <c r="W329" s="211"/>
      <c r="X329" s="21" t="str">
        <f ca="1">IFERROR(IF($S329=Lists!$S$2,SUM(SEGUIMIENTO!U329:W329),IF(SEGUIMIENTO!$S329=Lists!$S$3,SUM(SEGUIMIENTO!V329:W329),IF(SEGUIMIENTO!$S329=Lists!$S$4,AVERAGE(SEGUIMIENTO!V329:W329),IF(SEGUIMIENTO!$S329=Lists!$S$5,OFFSET(U329,0,COUNTA(V329:W329)),IF(SEGUIMIENTO!$S329=Lists!$S$6,COUNTIF(V329:W329,"&lt;"&amp;FORMULACIÓN!Y329)/COUNT(SEGUIMIENTO!V329:W329),""))))),"")</f>
        <v/>
      </c>
      <c r="Y329" s="176" t="str">
        <f ca="1">IF($Q329=Lists!$R$3,TEXT(SEGUIMIENTO!X329,"00,00%"),IF(SEGUIMIENTO!X329=0,0,TEXT(SEGUIMIENTO!X329,"##.###")))</f>
        <v/>
      </c>
      <c r="Z329" s="179" t="str">
        <f>IF(FORMULACIÓN!N329="X",VLOOKUP(A329,Lists!$C$100:$D$1099,2,FALSE),"")</f>
        <v/>
      </c>
      <c r="AA329" s="181">
        <f>IF(FORMULACIÓN!N329="X",IF(VALUE(VLOOKUP(A329,Lists!$C$100:$D$1099,2,FALSE))&gt;=SEGUIMIENTO!X329,1,0),2)</f>
        <v>2</v>
      </c>
      <c r="AB329" s="150">
        <f>IFERROR(VALUE(LEFT(#REF!,1)),0)</f>
        <v>0</v>
      </c>
      <c r="AC329" s="149"/>
      <c r="AD329" s="131"/>
      <c r="AE329" s="131"/>
      <c r="AF329" s="129"/>
      <c r="AG329"/>
      <c r="AH329" s="139"/>
      <c r="AI329" s="255" t="str">
        <f t="shared" si="57"/>
        <v/>
      </c>
      <c r="AJ329" s="139" t="str">
        <f t="shared" si="51"/>
        <v/>
      </c>
      <c r="AK329" s="139">
        <f t="shared" ca="1" si="58"/>
        <v>0</v>
      </c>
      <c r="AL329" s="139" t="str">
        <f t="shared" si="52"/>
        <v/>
      </c>
      <c r="AM329" s="139" t="str">
        <f t="shared" si="53"/>
        <v/>
      </c>
      <c r="AN329" s="20" t="str">
        <f t="shared" si="54"/>
        <v/>
      </c>
      <c r="AO329" s="20" t="str">
        <f t="shared" si="55"/>
        <v/>
      </c>
      <c r="AP329" s="20" t="str">
        <f t="shared" si="56"/>
        <v/>
      </c>
      <c r="AQ329" s="88" t="str">
        <f ca="1">IF(S329=Lists!$S$6,"CUMPLIMIENTO",IF($Q329=Lists!$R$3,TEXT(Y329,"00,00%")&amp;" / "&amp;TEXT(FORMULACIÓN!Y329,"00,00%"),IF(Y329=0,0,TEXT(Y329,"##.###")&amp;" / "&amp;TEXT(FORMULACIÓN!Y329,"##.###"))))</f>
        <v xml:space="preserve"> / </v>
      </c>
      <c r="AR329" s="133">
        <f ca="1">VALUE(IFERROR(IF(S329=Lists!$S$6,SEGUIMIENTO!Y329,IF((Y329/FORMULACIÓN!Y329)&lt;&gt;0,Y329/FORMULACIÓN!Y329,0)),0))</f>
        <v>0</v>
      </c>
      <c r="AS329" s="89" t="str">
        <f t="shared" ca="1" si="59"/>
        <v/>
      </c>
      <c r="AT329" s="89">
        <f t="shared" ca="1" si="60"/>
        <v>0</v>
      </c>
      <c r="AU329" s="89">
        <f t="shared" ca="1" si="61"/>
        <v>0</v>
      </c>
      <c r="AV329" s="20" t="str">
        <f t="shared" si="62"/>
        <v xml:space="preserve">LOGROS
LÍMITES
OBSERVACIÓN
ACCIONES DE FORTALECIMIENTO
</v>
      </c>
      <c r="AW329" s="139"/>
      <c r="CG329" s="140"/>
    </row>
    <row r="330" spans="1:85" s="135" customFormat="1" ht="15" hidden="1" customHeight="1">
      <c r="A330" s="20" t="str">
        <f>IF(FORMULACIÓN!A330="","",FORMULACIÓN!A330)</f>
        <v/>
      </c>
      <c r="B330" s="20" t="str">
        <f>IF(FORMULACIÓN!B330="","",FORMULACIÓN!B330)</f>
        <v/>
      </c>
      <c r="C330" s="20" t="str">
        <f>IF(FORMULACIÓN!C330="","",FORMULACIÓN!C330)</f>
        <v/>
      </c>
      <c r="D330" s="20" t="str">
        <f>IF(FORMULACIÓN!D330="","",FORMULACIÓN!D330)</f>
        <v/>
      </c>
      <c r="E330" s="20" t="str">
        <f>IF(FORMULACIÓN!E330="","",FORMULACIÓN!E330)</f>
        <v/>
      </c>
      <c r="F330" s="20" t="str">
        <f>IF(FORMULACIÓN!F330="","",FORMULACIÓN!F330)</f>
        <v/>
      </c>
      <c r="G330" s="20" t="str">
        <f>IF(FORMULACIÓN!G330="","",FORMULACIÓN!G330)</f>
        <v/>
      </c>
      <c r="H330" s="20" t="str">
        <f>IF(FORMULACIÓN!H330="","",FORMULACIÓN!H330)</f>
        <v/>
      </c>
      <c r="I330" s="88" t="str">
        <f>IF(FORMULACIÓN!I330="","",FORMULACIÓN!I330)</f>
        <v/>
      </c>
      <c r="J330" s="20" t="str">
        <f>IF(FORMULACIÓN!J330="","",FORMULACIÓN!J330)</f>
        <v/>
      </c>
      <c r="K330" s="88" t="str">
        <f>IF(FORMULACIÓN!K330="","",FORMULACIÓN!K330)</f>
        <v/>
      </c>
      <c r="L330" s="88" t="str">
        <f>IF(FORMULACIÓN!L330="","",FORMULACIÓN!L330)</f>
        <v/>
      </c>
      <c r="M330" s="210">
        <f>FORMULACIÓN!M330</f>
        <v>0</v>
      </c>
      <c r="N330" s="20" t="str">
        <f>IF(FORMULACIÓN!O330="","",FORMULACIÓN!O330)</f>
        <v/>
      </c>
      <c r="O330" s="20" t="str">
        <f>IF(FORMULACIÓN!P330="","",FORMULACIÓN!P330)</f>
        <v/>
      </c>
      <c r="P330" s="20" t="str">
        <f>IF(FORMULACIÓN!Q330="","",FORMULACIÓN!Q330)</f>
        <v/>
      </c>
      <c r="Q330" s="20" t="str">
        <f>IF(FORMULACIÓN!R330="","",FORMULACIÓN!R330)</f>
        <v/>
      </c>
      <c r="R330" s="20" t="str">
        <f>IF(FORMULACIÓN!S330="","",FORMULACIÓN!S330)</f>
        <v/>
      </c>
      <c r="S330" s="20" t="str">
        <f>IF(FORMULACIÓN!T330="","",FORMULACIÓN!T330)</f>
        <v/>
      </c>
      <c r="T330" s="179" t="str">
        <f ca="1">FORMULACIÓN!Y330</f>
        <v/>
      </c>
      <c r="U330" s="20" t="str">
        <f>IF(FORMULACIÓN!U330="","",FORMULACIÓN!U330)</f>
        <v/>
      </c>
      <c r="V330" s="211"/>
      <c r="W330" s="211"/>
      <c r="X330" s="21" t="str">
        <f ca="1">IFERROR(IF($S330=Lists!$S$2,SUM(SEGUIMIENTO!U330:W330),IF(SEGUIMIENTO!$S330=Lists!$S$3,SUM(SEGUIMIENTO!V330:W330),IF(SEGUIMIENTO!$S330=Lists!$S$4,AVERAGE(SEGUIMIENTO!V330:W330),IF(SEGUIMIENTO!$S330=Lists!$S$5,OFFSET(U330,0,COUNTA(V330:W330)),IF(SEGUIMIENTO!$S330=Lists!$S$6,COUNTIF(V330:W330,"&lt;"&amp;FORMULACIÓN!Y330)/COUNT(SEGUIMIENTO!V330:W330),""))))),"")</f>
        <v/>
      </c>
      <c r="Y330" s="176" t="str">
        <f ca="1">IF($Q330=Lists!$R$3,TEXT(SEGUIMIENTO!X330,"00,00%"),IF(SEGUIMIENTO!X330=0,0,TEXT(SEGUIMIENTO!X330,"##.###")))</f>
        <v/>
      </c>
      <c r="Z330" s="179" t="str">
        <f>IF(FORMULACIÓN!N330="X",VLOOKUP(A330,Lists!$C$100:$D$1099,2,FALSE),"")</f>
        <v/>
      </c>
      <c r="AA330" s="181">
        <f>IF(FORMULACIÓN!N330="X",IF(VALUE(VLOOKUP(A330,Lists!$C$100:$D$1099,2,FALSE))&gt;=SEGUIMIENTO!X330,1,0),2)</f>
        <v>2</v>
      </c>
      <c r="AB330" s="150">
        <f>IFERROR(VALUE(LEFT(#REF!,1)),0)</f>
        <v>0</v>
      </c>
      <c r="AC330" s="149"/>
      <c r="AD330" s="131"/>
      <c r="AE330" s="131"/>
      <c r="AF330" s="129"/>
      <c r="AG330"/>
      <c r="AH330" s="139"/>
      <c r="AI330" s="255" t="str">
        <f t="shared" si="57"/>
        <v/>
      </c>
      <c r="AJ330" s="139" t="str">
        <f t="shared" ref="AJ330:AJ393" si="63">E330</f>
        <v/>
      </c>
      <c r="AK330" s="139">
        <f t="shared" ca="1" si="58"/>
        <v>0</v>
      </c>
      <c r="AL330" s="139" t="str">
        <f t="shared" ref="AL330:AL393" si="64">C330</f>
        <v/>
      </c>
      <c r="AM330" s="139" t="str">
        <f t="shared" ref="AM330:AM393" si="65">F330</f>
        <v/>
      </c>
      <c r="AN330" s="20" t="str">
        <f t="shared" ref="AN330:AN393" si="66">H330</f>
        <v/>
      </c>
      <c r="AO330" s="20" t="str">
        <f t="shared" ref="AO330:AO393" si="67">N330</f>
        <v/>
      </c>
      <c r="AP330" s="20" t="str">
        <f t="shared" ref="AP330:AP393" si="68">O330</f>
        <v/>
      </c>
      <c r="AQ330" s="88" t="str">
        <f ca="1">IF(S330=Lists!$S$6,"CUMPLIMIENTO",IF($Q330=Lists!$R$3,TEXT(Y330,"00,00%")&amp;" / "&amp;TEXT(FORMULACIÓN!Y330,"00,00%"),IF(Y330=0,0,TEXT(Y330,"##.###")&amp;" / "&amp;TEXT(FORMULACIÓN!Y330,"##.###"))))</f>
        <v xml:space="preserve"> / </v>
      </c>
      <c r="AR330" s="133">
        <f ca="1">VALUE(IFERROR(IF(S330=Lists!$S$6,SEGUIMIENTO!Y330,IF((Y330/FORMULACIÓN!Y330)&lt;&gt;0,Y330/FORMULACIÓN!Y330,0)),0))</f>
        <v>0</v>
      </c>
      <c r="AS330" s="89" t="str">
        <f t="shared" ca="1" si="59"/>
        <v/>
      </c>
      <c r="AT330" s="89">
        <f t="shared" ca="1" si="60"/>
        <v>0</v>
      </c>
      <c r="AU330" s="89">
        <f t="shared" ca="1" si="61"/>
        <v>0</v>
      </c>
      <c r="AV330" s="20" t="str">
        <f t="shared" si="62"/>
        <v xml:space="preserve">LOGROS
LÍMITES
OBSERVACIÓN
ACCIONES DE FORTALECIMIENTO
</v>
      </c>
      <c r="AW330" s="139"/>
      <c r="CG330" s="140"/>
    </row>
    <row r="331" spans="1:85" s="135" customFormat="1" ht="15" hidden="1" customHeight="1">
      <c r="A331" s="20" t="str">
        <f>IF(FORMULACIÓN!A331="","",FORMULACIÓN!A331)</f>
        <v/>
      </c>
      <c r="B331" s="20" t="str">
        <f>IF(FORMULACIÓN!B331="","",FORMULACIÓN!B331)</f>
        <v/>
      </c>
      <c r="C331" s="20" t="str">
        <f>IF(FORMULACIÓN!C331="","",FORMULACIÓN!C331)</f>
        <v/>
      </c>
      <c r="D331" s="20" t="str">
        <f>IF(FORMULACIÓN!D331="","",FORMULACIÓN!D331)</f>
        <v/>
      </c>
      <c r="E331" s="20" t="str">
        <f>IF(FORMULACIÓN!E331="","",FORMULACIÓN!E331)</f>
        <v/>
      </c>
      <c r="F331" s="20" t="str">
        <f>IF(FORMULACIÓN!F331="","",FORMULACIÓN!F331)</f>
        <v/>
      </c>
      <c r="G331" s="20" t="str">
        <f>IF(FORMULACIÓN!G331="","",FORMULACIÓN!G331)</f>
        <v/>
      </c>
      <c r="H331" s="20" t="str">
        <f>IF(FORMULACIÓN!H331="","",FORMULACIÓN!H331)</f>
        <v/>
      </c>
      <c r="I331" s="88" t="str">
        <f>IF(FORMULACIÓN!I331="","",FORMULACIÓN!I331)</f>
        <v/>
      </c>
      <c r="J331" s="20" t="str">
        <f>IF(FORMULACIÓN!J331="","",FORMULACIÓN!J331)</f>
        <v/>
      </c>
      <c r="K331" s="88" t="str">
        <f>IF(FORMULACIÓN!K331="","",FORMULACIÓN!K331)</f>
        <v/>
      </c>
      <c r="L331" s="88" t="str">
        <f>IF(FORMULACIÓN!L331="","",FORMULACIÓN!L331)</f>
        <v/>
      </c>
      <c r="M331" s="210">
        <f>FORMULACIÓN!M331</f>
        <v>0</v>
      </c>
      <c r="N331" s="20" t="str">
        <f>IF(FORMULACIÓN!O331="","",FORMULACIÓN!O331)</f>
        <v/>
      </c>
      <c r="O331" s="20" t="str">
        <f>IF(FORMULACIÓN!P331="","",FORMULACIÓN!P331)</f>
        <v/>
      </c>
      <c r="P331" s="20" t="str">
        <f>IF(FORMULACIÓN!Q331="","",FORMULACIÓN!Q331)</f>
        <v/>
      </c>
      <c r="Q331" s="20" t="str">
        <f>IF(FORMULACIÓN!R331="","",FORMULACIÓN!R331)</f>
        <v/>
      </c>
      <c r="R331" s="20" t="str">
        <f>IF(FORMULACIÓN!S331="","",FORMULACIÓN!S331)</f>
        <v/>
      </c>
      <c r="S331" s="20" t="str">
        <f>IF(FORMULACIÓN!T331="","",FORMULACIÓN!T331)</f>
        <v/>
      </c>
      <c r="T331" s="179" t="str">
        <f ca="1">FORMULACIÓN!Y331</f>
        <v/>
      </c>
      <c r="U331" s="20" t="str">
        <f>IF(FORMULACIÓN!U331="","",FORMULACIÓN!U331)</f>
        <v/>
      </c>
      <c r="V331" s="211"/>
      <c r="W331" s="211"/>
      <c r="X331" s="21" t="str">
        <f ca="1">IFERROR(IF($S331=Lists!$S$2,SUM(SEGUIMIENTO!U331:W331),IF(SEGUIMIENTO!$S331=Lists!$S$3,SUM(SEGUIMIENTO!V331:W331),IF(SEGUIMIENTO!$S331=Lists!$S$4,AVERAGE(SEGUIMIENTO!V331:W331),IF(SEGUIMIENTO!$S331=Lists!$S$5,OFFSET(U331,0,COUNTA(V331:W331)),IF(SEGUIMIENTO!$S331=Lists!$S$6,COUNTIF(V331:W331,"&lt;"&amp;FORMULACIÓN!Y331)/COUNT(SEGUIMIENTO!V331:W331),""))))),"")</f>
        <v/>
      </c>
      <c r="Y331" s="176" t="str">
        <f ca="1">IF($Q331=Lists!$R$3,TEXT(SEGUIMIENTO!X331,"00,00%"),IF(SEGUIMIENTO!X331=0,0,TEXT(SEGUIMIENTO!X331,"##.###")))</f>
        <v/>
      </c>
      <c r="Z331" s="179" t="str">
        <f>IF(FORMULACIÓN!N331="X",VLOOKUP(A331,Lists!$C$100:$D$1099,2,FALSE),"")</f>
        <v/>
      </c>
      <c r="AA331" s="181">
        <f>IF(FORMULACIÓN!N331="X",IF(VALUE(VLOOKUP(A331,Lists!$C$100:$D$1099,2,FALSE))&gt;=SEGUIMIENTO!X331,1,0),2)</f>
        <v>2</v>
      </c>
      <c r="AB331" s="150">
        <f>IFERROR(VALUE(LEFT(#REF!,1)),0)</f>
        <v>0</v>
      </c>
      <c r="AC331" s="149"/>
      <c r="AD331" s="131"/>
      <c r="AE331" s="131"/>
      <c r="AF331" s="129"/>
      <c r="AG331"/>
      <c r="AH331" s="139"/>
      <c r="AI331" s="255" t="str">
        <f t="shared" ref="AI331:AI394" si="69">L331</f>
        <v/>
      </c>
      <c r="AJ331" s="139" t="str">
        <f t="shared" si="63"/>
        <v/>
      </c>
      <c r="AK331" s="139">
        <f t="shared" ref="AK331:AK394" ca="1" si="70">IF(AR331&gt;=0.8,1,0)</f>
        <v>0</v>
      </c>
      <c r="AL331" s="139" t="str">
        <f t="shared" si="64"/>
        <v/>
      </c>
      <c r="AM331" s="139" t="str">
        <f t="shared" si="65"/>
        <v/>
      </c>
      <c r="AN331" s="20" t="str">
        <f t="shared" si="66"/>
        <v/>
      </c>
      <c r="AO331" s="20" t="str">
        <f t="shared" si="67"/>
        <v/>
      </c>
      <c r="AP331" s="20" t="str">
        <f t="shared" si="68"/>
        <v/>
      </c>
      <c r="AQ331" s="88" t="str">
        <f ca="1">IF(S331=Lists!$S$6,"CUMPLIMIENTO",IF($Q331=Lists!$R$3,TEXT(Y331,"00,00%")&amp;" / "&amp;TEXT(FORMULACIÓN!Y331,"00,00%"),IF(Y331=0,0,TEXT(Y331,"##.###")&amp;" / "&amp;TEXT(FORMULACIÓN!Y331,"##.###"))))</f>
        <v xml:space="preserve"> / </v>
      </c>
      <c r="AR331" s="133">
        <f ca="1">VALUE(IFERROR(IF(S331=Lists!$S$6,SEGUIMIENTO!Y331,IF((Y331/FORMULACIÓN!Y331)&lt;&gt;0,Y331/FORMULACIÓN!Y331,0)),0))</f>
        <v>0</v>
      </c>
      <c r="AS331" s="89" t="str">
        <f t="shared" ref="AS331:AS394" ca="1" si="71">IFERROR(IF(AR331&gt;1,1,AR331)*K331,"")</f>
        <v/>
      </c>
      <c r="AT331" s="89">
        <f t="shared" ref="AT331:AT394" ca="1" si="72">IF(AS331&lt;&gt;"",AS331*I331,0)</f>
        <v>0</v>
      </c>
      <c r="AU331" s="89">
        <f t="shared" ref="AU331:AU394" ca="1" si="73">IF(AS331&lt;&gt;"",AT331*0.2,0)</f>
        <v>0</v>
      </c>
      <c r="AV331" s="20" t="str">
        <f t="shared" si="62"/>
        <v xml:space="preserve">LOGROS
LÍMITES
OBSERVACIÓN
ACCIONES DE FORTALECIMIENTO
</v>
      </c>
      <c r="AW331" s="139"/>
      <c r="CG331" s="140"/>
    </row>
    <row r="332" spans="1:85" s="135" customFormat="1" ht="15" hidden="1" customHeight="1">
      <c r="A332" s="20" t="str">
        <f>IF(FORMULACIÓN!A332="","",FORMULACIÓN!A332)</f>
        <v/>
      </c>
      <c r="B332" s="20" t="str">
        <f>IF(FORMULACIÓN!B332="","",FORMULACIÓN!B332)</f>
        <v/>
      </c>
      <c r="C332" s="20" t="str">
        <f>IF(FORMULACIÓN!C332="","",FORMULACIÓN!C332)</f>
        <v/>
      </c>
      <c r="D332" s="20" t="str">
        <f>IF(FORMULACIÓN!D332="","",FORMULACIÓN!D332)</f>
        <v/>
      </c>
      <c r="E332" s="20" t="str">
        <f>IF(FORMULACIÓN!E332="","",FORMULACIÓN!E332)</f>
        <v/>
      </c>
      <c r="F332" s="20" t="str">
        <f>IF(FORMULACIÓN!F332="","",FORMULACIÓN!F332)</f>
        <v/>
      </c>
      <c r="G332" s="20" t="str">
        <f>IF(FORMULACIÓN!G332="","",FORMULACIÓN!G332)</f>
        <v/>
      </c>
      <c r="H332" s="20" t="str">
        <f>IF(FORMULACIÓN!H332="","",FORMULACIÓN!H332)</f>
        <v/>
      </c>
      <c r="I332" s="88" t="str">
        <f>IF(FORMULACIÓN!I332="","",FORMULACIÓN!I332)</f>
        <v/>
      </c>
      <c r="J332" s="20" t="str">
        <f>IF(FORMULACIÓN!J332="","",FORMULACIÓN!J332)</f>
        <v/>
      </c>
      <c r="K332" s="88" t="str">
        <f>IF(FORMULACIÓN!K332="","",FORMULACIÓN!K332)</f>
        <v/>
      </c>
      <c r="L332" s="88" t="str">
        <f>IF(FORMULACIÓN!L332="","",FORMULACIÓN!L332)</f>
        <v/>
      </c>
      <c r="M332" s="210">
        <f>FORMULACIÓN!M332</f>
        <v>0</v>
      </c>
      <c r="N332" s="20" t="str">
        <f>IF(FORMULACIÓN!O332="","",FORMULACIÓN!O332)</f>
        <v/>
      </c>
      <c r="O332" s="20" t="str">
        <f>IF(FORMULACIÓN!P332="","",FORMULACIÓN!P332)</f>
        <v/>
      </c>
      <c r="P332" s="20" t="str">
        <f>IF(FORMULACIÓN!Q332="","",FORMULACIÓN!Q332)</f>
        <v/>
      </c>
      <c r="Q332" s="20" t="str">
        <f>IF(FORMULACIÓN!R332="","",FORMULACIÓN!R332)</f>
        <v/>
      </c>
      <c r="R332" s="20" t="str">
        <f>IF(FORMULACIÓN!S332="","",FORMULACIÓN!S332)</f>
        <v/>
      </c>
      <c r="S332" s="20" t="str">
        <f>IF(FORMULACIÓN!T332="","",FORMULACIÓN!T332)</f>
        <v/>
      </c>
      <c r="T332" s="179" t="str">
        <f ca="1">FORMULACIÓN!Y332</f>
        <v/>
      </c>
      <c r="U332" s="20" t="str">
        <f>IF(FORMULACIÓN!U332="","",FORMULACIÓN!U332)</f>
        <v/>
      </c>
      <c r="V332" s="211"/>
      <c r="W332" s="211"/>
      <c r="X332" s="21" t="str">
        <f ca="1">IFERROR(IF($S332=Lists!$S$2,SUM(SEGUIMIENTO!U332:W332),IF(SEGUIMIENTO!$S332=Lists!$S$3,SUM(SEGUIMIENTO!V332:W332),IF(SEGUIMIENTO!$S332=Lists!$S$4,AVERAGE(SEGUIMIENTO!V332:W332),IF(SEGUIMIENTO!$S332=Lists!$S$5,OFFSET(U332,0,COUNTA(V332:W332)),IF(SEGUIMIENTO!$S332=Lists!$S$6,COUNTIF(V332:W332,"&lt;"&amp;FORMULACIÓN!Y332)/COUNT(SEGUIMIENTO!V332:W332),""))))),"")</f>
        <v/>
      </c>
      <c r="Y332" s="176" t="str">
        <f ca="1">IF($Q332=Lists!$R$3,TEXT(SEGUIMIENTO!X332,"00,00%"),IF(SEGUIMIENTO!X332=0,0,TEXT(SEGUIMIENTO!X332,"##.###")))</f>
        <v/>
      </c>
      <c r="Z332" s="179" t="str">
        <f>IF(FORMULACIÓN!N332="X",VLOOKUP(A332,Lists!$C$100:$D$1099,2,FALSE),"")</f>
        <v/>
      </c>
      <c r="AA332" s="181">
        <f>IF(FORMULACIÓN!N332="X",IF(VALUE(VLOOKUP(A332,Lists!$C$100:$D$1099,2,FALSE))&gt;=SEGUIMIENTO!X332,1,0),2)</f>
        <v>2</v>
      </c>
      <c r="AB332" s="150">
        <f>IFERROR(VALUE(LEFT(#REF!,1)),0)</f>
        <v>0</v>
      </c>
      <c r="AC332" s="149"/>
      <c r="AD332" s="131"/>
      <c r="AE332" s="131"/>
      <c r="AF332" s="129"/>
      <c r="AG332"/>
      <c r="AH332" s="139"/>
      <c r="AI332" s="255" t="str">
        <f t="shared" si="69"/>
        <v/>
      </c>
      <c r="AJ332" s="139" t="str">
        <f t="shared" si="63"/>
        <v/>
      </c>
      <c r="AK332" s="139">
        <f t="shared" ca="1" si="70"/>
        <v>0</v>
      </c>
      <c r="AL332" s="139" t="str">
        <f t="shared" si="64"/>
        <v/>
      </c>
      <c r="AM332" s="139" t="str">
        <f t="shared" si="65"/>
        <v/>
      </c>
      <c r="AN332" s="20" t="str">
        <f t="shared" si="66"/>
        <v/>
      </c>
      <c r="AO332" s="20" t="str">
        <f t="shared" si="67"/>
        <v/>
      </c>
      <c r="AP332" s="20" t="str">
        <f t="shared" si="68"/>
        <v/>
      </c>
      <c r="AQ332" s="88" t="str">
        <f ca="1">IF(S332=Lists!$S$6,"CUMPLIMIENTO",IF($Q332=Lists!$R$3,TEXT(Y332,"00,00%")&amp;" / "&amp;TEXT(FORMULACIÓN!Y332,"00,00%"),IF(Y332=0,0,TEXT(Y332,"##.###")&amp;" / "&amp;TEXT(FORMULACIÓN!Y332,"##.###"))))</f>
        <v xml:space="preserve"> / </v>
      </c>
      <c r="AR332" s="133">
        <f ca="1">VALUE(IFERROR(IF(S332=Lists!$S$6,SEGUIMIENTO!Y332,IF((Y332/FORMULACIÓN!Y332)&lt;&gt;0,Y332/FORMULACIÓN!Y332,0)),0))</f>
        <v>0</v>
      </c>
      <c r="AS332" s="89" t="str">
        <f t="shared" ca="1" si="71"/>
        <v/>
      </c>
      <c r="AT332" s="89">
        <f t="shared" ca="1" si="72"/>
        <v>0</v>
      </c>
      <c r="AU332" s="89">
        <f t="shared" ca="1" si="73"/>
        <v>0</v>
      </c>
      <c r="AV332" s="20" t="str">
        <f t="shared" si="62"/>
        <v xml:space="preserve">LOGROS
LÍMITES
OBSERVACIÓN
ACCIONES DE FORTALECIMIENTO
</v>
      </c>
      <c r="AW332" s="139"/>
      <c r="CG332" s="140"/>
    </row>
    <row r="333" spans="1:85" s="135" customFormat="1" ht="15" hidden="1" customHeight="1">
      <c r="A333" s="20" t="str">
        <f>IF(FORMULACIÓN!A333="","",FORMULACIÓN!A333)</f>
        <v/>
      </c>
      <c r="B333" s="20" t="str">
        <f>IF(FORMULACIÓN!B333="","",FORMULACIÓN!B333)</f>
        <v/>
      </c>
      <c r="C333" s="20" t="str">
        <f>IF(FORMULACIÓN!C333="","",FORMULACIÓN!C333)</f>
        <v/>
      </c>
      <c r="D333" s="20" t="str">
        <f>IF(FORMULACIÓN!D333="","",FORMULACIÓN!D333)</f>
        <v/>
      </c>
      <c r="E333" s="20" t="str">
        <f>IF(FORMULACIÓN!E333="","",FORMULACIÓN!E333)</f>
        <v/>
      </c>
      <c r="F333" s="20" t="str">
        <f>IF(FORMULACIÓN!F333="","",FORMULACIÓN!F333)</f>
        <v/>
      </c>
      <c r="G333" s="20" t="str">
        <f>IF(FORMULACIÓN!G333="","",FORMULACIÓN!G333)</f>
        <v/>
      </c>
      <c r="H333" s="20" t="str">
        <f>IF(FORMULACIÓN!H333="","",FORMULACIÓN!H333)</f>
        <v/>
      </c>
      <c r="I333" s="88" t="str">
        <f>IF(FORMULACIÓN!I333="","",FORMULACIÓN!I333)</f>
        <v/>
      </c>
      <c r="J333" s="20" t="str">
        <f>IF(FORMULACIÓN!J333="","",FORMULACIÓN!J333)</f>
        <v/>
      </c>
      <c r="K333" s="88" t="str">
        <f>IF(FORMULACIÓN!K333="","",FORMULACIÓN!K333)</f>
        <v/>
      </c>
      <c r="L333" s="88" t="str">
        <f>IF(FORMULACIÓN!L333="","",FORMULACIÓN!L333)</f>
        <v/>
      </c>
      <c r="M333" s="210">
        <f>FORMULACIÓN!M333</f>
        <v>0</v>
      </c>
      <c r="N333" s="20" t="str">
        <f>IF(FORMULACIÓN!O333="","",FORMULACIÓN!O333)</f>
        <v/>
      </c>
      <c r="O333" s="20" t="str">
        <f>IF(FORMULACIÓN!P333="","",FORMULACIÓN!P333)</f>
        <v/>
      </c>
      <c r="P333" s="20" t="str">
        <f>IF(FORMULACIÓN!Q333="","",FORMULACIÓN!Q333)</f>
        <v/>
      </c>
      <c r="Q333" s="20" t="str">
        <f>IF(FORMULACIÓN!R333="","",FORMULACIÓN!R333)</f>
        <v/>
      </c>
      <c r="R333" s="20" t="str">
        <f>IF(FORMULACIÓN!S333="","",FORMULACIÓN!S333)</f>
        <v/>
      </c>
      <c r="S333" s="20" t="str">
        <f>IF(FORMULACIÓN!T333="","",FORMULACIÓN!T333)</f>
        <v/>
      </c>
      <c r="T333" s="179" t="str">
        <f ca="1">FORMULACIÓN!Y333</f>
        <v/>
      </c>
      <c r="U333" s="20" t="str">
        <f>IF(FORMULACIÓN!U333="","",FORMULACIÓN!U333)</f>
        <v/>
      </c>
      <c r="V333" s="211"/>
      <c r="W333" s="211"/>
      <c r="X333" s="21" t="str">
        <f ca="1">IFERROR(IF($S333=Lists!$S$2,SUM(SEGUIMIENTO!U333:W333),IF(SEGUIMIENTO!$S333=Lists!$S$3,SUM(SEGUIMIENTO!V333:W333),IF(SEGUIMIENTO!$S333=Lists!$S$4,AVERAGE(SEGUIMIENTO!V333:W333),IF(SEGUIMIENTO!$S333=Lists!$S$5,OFFSET(U333,0,COUNTA(V333:W333)),IF(SEGUIMIENTO!$S333=Lists!$S$6,COUNTIF(V333:W333,"&lt;"&amp;FORMULACIÓN!Y333)/COUNT(SEGUIMIENTO!V333:W333),""))))),"")</f>
        <v/>
      </c>
      <c r="Y333" s="176" t="str">
        <f ca="1">IF($Q333=Lists!$R$3,TEXT(SEGUIMIENTO!X333,"00,00%"),IF(SEGUIMIENTO!X333=0,0,TEXT(SEGUIMIENTO!X333,"##.###")))</f>
        <v/>
      </c>
      <c r="Z333" s="179" t="str">
        <f>IF(FORMULACIÓN!N333="X",VLOOKUP(A333,Lists!$C$100:$D$1099,2,FALSE),"")</f>
        <v/>
      </c>
      <c r="AA333" s="181">
        <f>IF(FORMULACIÓN!N333="X",IF(VALUE(VLOOKUP(A333,Lists!$C$100:$D$1099,2,FALSE))&gt;=SEGUIMIENTO!X333,1,0),2)</f>
        <v>2</v>
      </c>
      <c r="AB333" s="150">
        <f>IFERROR(VALUE(LEFT(#REF!,1)),0)</f>
        <v>0</v>
      </c>
      <c r="AC333" s="149"/>
      <c r="AD333" s="131"/>
      <c r="AE333" s="131"/>
      <c r="AF333" s="129"/>
      <c r="AG333"/>
      <c r="AH333" s="139"/>
      <c r="AI333" s="255" t="str">
        <f t="shared" si="69"/>
        <v/>
      </c>
      <c r="AJ333" s="139" t="str">
        <f t="shared" si="63"/>
        <v/>
      </c>
      <c r="AK333" s="139">
        <f t="shared" ca="1" si="70"/>
        <v>0</v>
      </c>
      <c r="AL333" s="139" t="str">
        <f t="shared" si="64"/>
        <v/>
      </c>
      <c r="AM333" s="139" t="str">
        <f t="shared" si="65"/>
        <v/>
      </c>
      <c r="AN333" s="20" t="str">
        <f t="shared" si="66"/>
        <v/>
      </c>
      <c r="AO333" s="20" t="str">
        <f t="shared" si="67"/>
        <v/>
      </c>
      <c r="AP333" s="20" t="str">
        <f t="shared" si="68"/>
        <v/>
      </c>
      <c r="AQ333" s="88" t="str">
        <f ca="1">IF(S333=Lists!$S$6,"CUMPLIMIENTO",IF($Q333=Lists!$R$3,TEXT(Y333,"00,00%")&amp;" / "&amp;TEXT(FORMULACIÓN!Y333,"00,00%"),IF(Y333=0,0,TEXT(Y333,"##.###")&amp;" / "&amp;TEXT(FORMULACIÓN!Y333,"##.###"))))</f>
        <v xml:space="preserve"> / </v>
      </c>
      <c r="AR333" s="133">
        <f ca="1">VALUE(IFERROR(IF(S333=Lists!$S$6,SEGUIMIENTO!Y333,IF((Y333/FORMULACIÓN!Y333)&lt;&gt;0,Y333/FORMULACIÓN!Y333,0)),0))</f>
        <v>0</v>
      </c>
      <c r="AS333" s="89" t="str">
        <f t="shared" ca="1" si="71"/>
        <v/>
      </c>
      <c r="AT333" s="89">
        <f t="shared" ca="1" si="72"/>
        <v>0</v>
      </c>
      <c r="AU333" s="89">
        <f t="shared" ca="1" si="73"/>
        <v>0</v>
      </c>
      <c r="AV333" s="20" t="str">
        <f t="shared" si="62"/>
        <v xml:space="preserve">LOGROS
LÍMITES
OBSERVACIÓN
ACCIONES DE FORTALECIMIENTO
</v>
      </c>
      <c r="AW333" s="139"/>
      <c r="CG333" s="140"/>
    </row>
    <row r="334" spans="1:85" s="135" customFormat="1" ht="15" hidden="1" customHeight="1">
      <c r="A334" s="20" t="str">
        <f>IF(FORMULACIÓN!A334="","",FORMULACIÓN!A334)</f>
        <v/>
      </c>
      <c r="B334" s="20" t="str">
        <f>IF(FORMULACIÓN!B334="","",FORMULACIÓN!B334)</f>
        <v/>
      </c>
      <c r="C334" s="20" t="str">
        <f>IF(FORMULACIÓN!C334="","",FORMULACIÓN!C334)</f>
        <v/>
      </c>
      <c r="D334" s="20" t="str">
        <f>IF(FORMULACIÓN!D334="","",FORMULACIÓN!D334)</f>
        <v/>
      </c>
      <c r="E334" s="20" t="str">
        <f>IF(FORMULACIÓN!E334="","",FORMULACIÓN!E334)</f>
        <v/>
      </c>
      <c r="F334" s="20" t="str">
        <f>IF(FORMULACIÓN!F334="","",FORMULACIÓN!F334)</f>
        <v/>
      </c>
      <c r="G334" s="20" t="str">
        <f>IF(FORMULACIÓN!G334="","",FORMULACIÓN!G334)</f>
        <v/>
      </c>
      <c r="H334" s="20" t="str">
        <f>IF(FORMULACIÓN!H334="","",FORMULACIÓN!H334)</f>
        <v/>
      </c>
      <c r="I334" s="88" t="str">
        <f>IF(FORMULACIÓN!I334="","",FORMULACIÓN!I334)</f>
        <v/>
      </c>
      <c r="J334" s="20" t="str">
        <f>IF(FORMULACIÓN!J334="","",FORMULACIÓN!J334)</f>
        <v/>
      </c>
      <c r="K334" s="88" t="str">
        <f>IF(FORMULACIÓN!K334="","",FORMULACIÓN!K334)</f>
        <v/>
      </c>
      <c r="L334" s="88" t="str">
        <f>IF(FORMULACIÓN!L334="","",FORMULACIÓN!L334)</f>
        <v/>
      </c>
      <c r="M334" s="210">
        <f>FORMULACIÓN!M334</f>
        <v>0</v>
      </c>
      <c r="N334" s="20" t="str">
        <f>IF(FORMULACIÓN!O334="","",FORMULACIÓN!O334)</f>
        <v/>
      </c>
      <c r="O334" s="20" t="str">
        <f>IF(FORMULACIÓN!P334="","",FORMULACIÓN!P334)</f>
        <v/>
      </c>
      <c r="P334" s="20" t="str">
        <f>IF(FORMULACIÓN!Q334="","",FORMULACIÓN!Q334)</f>
        <v/>
      </c>
      <c r="Q334" s="20" t="str">
        <f>IF(FORMULACIÓN!R334="","",FORMULACIÓN!R334)</f>
        <v/>
      </c>
      <c r="R334" s="20" t="str">
        <f>IF(FORMULACIÓN!S334="","",FORMULACIÓN!S334)</f>
        <v/>
      </c>
      <c r="S334" s="20" t="str">
        <f>IF(FORMULACIÓN!T334="","",FORMULACIÓN!T334)</f>
        <v/>
      </c>
      <c r="T334" s="179" t="str">
        <f ca="1">FORMULACIÓN!Y334</f>
        <v/>
      </c>
      <c r="U334" s="20" t="str">
        <f>IF(FORMULACIÓN!U334="","",FORMULACIÓN!U334)</f>
        <v/>
      </c>
      <c r="V334" s="211"/>
      <c r="W334" s="211"/>
      <c r="X334" s="21" t="str">
        <f ca="1">IFERROR(IF($S334=Lists!$S$2,SUM(SEGUIMIENTO!U334:W334),IF(SEGUIMIENTO!$S334=Lists!$S$3,SUM(SEGUIMIENTO!V334:W334),IF(SEGUIMIENTO!$S334=Lists!$S$4,AVERAGE(SEGUIMIENTO!V334:W334),IF(SEGUIMIENTO!$S334=Lists!$S$5,OFFSET(U334,0,COUNTA(V334:W334)),IF(SEGUIMIENTO!$S334=Lists!$S$6,COUNTIF(V334:W334,"&lt;"&amp;FORMULACIÓN!Y334)/COUNT(SEGUIMIENTO!V334:W334),""))))),"")</f>
        <v/>
      </c>
      <c r="Y334" s="176" t="str">
        <f ca="1">IF($Q334=Lists!$R$3,TEXT(SEGUIMIENTO!X334,"00,00%"),IF(SEGUIMIENTO!X334=0,0,TEXT(SEGUIMIENTO!X334,"##.###")))</f>
        <v/>
      </c>
      <c r="Z334" s="179" t="str">
        <f>IF(FORMULACIÓN!N334="X",VLOOKUP(A334,Lists!$C$100:$D$1099,2,FALSE),"")</f>
        <v/>
      </c>
      <c r="AA334" s="181">
        <f>IF(FORMULACIÓN!N334="X",IF(VALUE(VLOOKUP(A334,Lists!$C$100:$D$1099,2,FALSE))&gt;=SEGUIMIENTO!X334,1,0),2)</f>
        <v>2</v>
      </c>
      <c r="AB334" s="150">
        <f>IFERROR(VALUE(LEFT(#REF!,1)),0)</f>
        <v>0</v>
      </c>
      <c r="AC334" s="149"/>
      <c r="AD334" s="131"/>
      <c r="AE334" s="131"/>
      <c r="AF334" s="129"/>
      <c r="AG334"/>
      <c r="AH334" s="139"/>
      <c r="AI334" s="255" t="str">
        <f t="shared" si="69"/>
        <v/>
      </c>
      <c r="AJ334" s="139" t="str">
        <f t="shared" si="63"/>
        <v/>
      </c>
      <c r="AK334" s="139">
        <f t="shared" ca="1" si="70"/>
        <v>0</v>
      </c>
      <c r="AL334" s="139" t="str">
        <f t="shared" si="64"/>
        <v/>
      </c>
      <c r="AM334" s="139" t="str">
        <f t="shared" si="65"/>
        <v/>
      </c>
      <c r="AN334" s="20" t="str">
        <f t="shared" si="66"/>
        <v/>
      </c>
      <c r="AO334" s="20" t="str">
        <f t="shared" si="67"/>
        <v/>
      </c>
      <c r="AP334" s="20" t="str">
        <f t="shared" si="68"/>
        <v/>
      </c>
      <c r="AQ334" s="88" t="str">
        <f ca="1">IF(S334=Lists!$S$6,"CUMPLIMIENTO",IF($Q334=Lists!$R$3,TEXT(Y334,"00,00%")&amp;" / "&amp;TEXT(FORMULACIÓN!Y334,"00,00%"),IF(Y334=0,0,TEXT(Y334,"##.###")&amp;" / "&amp;TEXT(FORMULACIÓN!Y334,"##.###"))))</f>
        <v xml:space="preserve"> / </v>
      </c>
      <c r="AR334" s="133">
        <f ca="1">VALUE(IFERROR(IF(S334=Lists!$S$6,SEGUIMIENTO!Y334,IF((Y334/FORMULACIÓN!Y334)&lt;&gt;0,Y334/FORMULACIÓN!Y334,0)),0))</f>
        <v>0</v>
      </c>
      <c r="AS334" s="89" t="str">
        <f t="shared" ca="1" si="71"/>
        <v/>
      </c>
      <c r="AT334" s="89">
        <f t="shared" ca="1" si="72"/>
        <v>0</v>
      </c>
      <c r="AU334" s="89">
        <f t="shared" ca="1" si="73"/>
        <v>0</v>
      </c>
      <c r="AV334" s="20" t="str">
        <f t="shared" si="62"/>
        <v xml:space="preserve">LOGROS
LÍMITES
OBSERVACIÓN
ACCIONES DE FORTALECIMIENTO
</v>
      </c>
      <c r="AW334" s="139"/>
      <c r="CG334" s="140"/>
    </row>
    <row r="335" spans="1:85" s="135" customFormat="1" ht="15" hidden="1" customHeight="1">
      <c r="A335" s="20" t="str">
        <f>IF(FORMULACIÓN!A335="","",FORMULACIÓN!A335)</f>
        <v/>
      </c>
      <c r="B335" s="20" t="str">
        <f>IF(FORMULACIÓN!B335="","",FORMULACIÓN!B335)</f>
        <v/>
      </c>
      <c r="C335" s="20" t="str">
        <f>IF(FORMULACIÓN!C335="","",FORMULACIÓN!C335)</f>
        <v/>
      </c>
      <c r="D335" s="20" t="str">
        <f>IF(FORMULACIÓN!D335="","",FORMULACIÓN!D335)</f>
        <v/>
      </c>
      <c r="E335" s="20" t="str">
        <f>IF(FORMULACIÓN!E335="","",FORMULACIÓN!E335)</f>
        <v/>
      </c>
      <c r="F335" s="20" t="str">
        <f>IF(FORMULACIÓN!F335="","",FORMULACIÓN!F335)</f>
        <v/>
      </c>
      <c r="G335" s="20" t="str">
        <f>IF(FORMULACIÓN!G335="","",FORMULACIÓN!G335)</f>
        <v/>
      </c>
      <c r="H335" s="20" t="str">
        <f>IF(FORMULACIÓN!H335="","",FORMULACIÓN!H335)</f>
        <v/>
      </c>
      <c r="I335" s="88" t="str">
        <f>IF(FORMULACIÓN!I335="","",FORMULACIÓN!I335)</f>
        <v/>
      </c>
      <c r="J335" s="20" t="str">
        <f>IF(FORMULACIÓN!J335="","",FORMULACIÓN!J335)</f>
        <v/>
      </c>
      <c r="K335" s="88" t="str">
        <f>IF(FORMULACIÓN!K335="","",FORMULACIÓN!K335)</f>
        <v/>
      </c>
      <c r="L335" s="88" t="str">
        <f>IF(FORMULACIÓN!L335="","",FORMULACIÓN!L335)</f>
        <v/>
      </c>
      <c r="M335" s="210">
        <f>FORMULACIÓN!M335</f>
        <v>0</v>
      </c>
      <c r="N335" s="20" t="str">
        <f>IF(FORMULACIÓN!O335="","",FORMULACIÓN!O335)</f>
        <v/>
      </c>
      <c r="O335" s="20" t="str">
        <f>IF(FORMULACIÓN!P335="","",FORMULACIÓN!P335)</f>
        <v/>
      </c>
      <c r="P335" s="20" t="str">
        <f>IF(FORMULACIÓN!Q335="","",FORMULACIÓN!Q335)</f>
        <v/>
      </c>
      <c r="Q335" s="20" t="str">
        <f>IF(FORMULACIÓN!R335="","",FORMULACIÓN!R335)</f>
        <v/>
      </c>
      <c r="R335" s="20" t="str">
        <f>IF(FORMULACIÓN!S335="","",FORMULACIÓN!S335)</f>
        <v/>
      </c>
      <c r="S335" s="20" t="str">
        <f>IF(FORMULACIÓN!T335="","",FORMULACIÓN!T335)</f>
        <v/>
      </c>
      <c r="T335" s="179" t="str">
        <f ca="1">FORMULACIÓN!Y335</f>
        <v/>
      </c>
      <c r="U335" s="20" t="str">
        <f>IF(FORMULACIÓN!U335="","",FORMULACIÓN!U335)</f>
        <v/>
      </c>
      <c r="V335" s="211"/>
      <c r="W335" s="211"/>
      <c r="X335" s="21" t="str">
        <f ca="1">IFERROR(IF($S335=Lists!$S$2,SUM(SEGUIMIENTO!U335:W335),IF(SEGUIMIENTO!$S335=Lists!$S$3,SUM(SEGUIMIENTO!V335:W335),IF(SEGUIMIENTO!$S335=Lists!$S$4,AVERAGE(SEGUIMIENTO!V335:W335),IF(SEGUIMIENTO!$S335=Lists!$S$5,OFFSET(U335,0,COUNTA(V335:W335)),IF(SEGUIMIENTO!$S335=Lists!$S$6,COUNTIF(V335:W335,"&lt;"&amp;FORMULACIÓN!Y335)/COUNT(SEGUIMIENTO!V335:W335),""))))),"")</f>
        <v/>
      </c>
      <c r="Y335" s="176" t="str">
        <f ca="1">IF($Q335=Lists!$R$3,TEXT(SEGUIMIENTO!X335,"00,00%"),IF(SEGUIMIENTO!X335=0,0,TEXT(SEGUIMIENTO!X335,"##.###")))</f>
        <v/>
      </c>
      <c r="Z335" s="179" t="str">
        <f>IF(FORMULACIÓN!N335="X",VLOOKUP(A335,Lists!$C$100:$D$1099,2,FALSE),"")</f>
        <v/>
      </c>
      <c r="AA335" s="181">
        <f>IF(FORMULACIÓN!N335="X",IF(VALUE(VLOOKUP(A335,Lists!$C$100:$D$1099,2,FALSE))&gt;=SEGUIMIENTO!X335,1,0),2)</f>
        <v>2</v>
      </c>
      <c r="AB335" s="150">
        <f>IFERROR(VALUE(LEFT(#REF!,1)),0)</f>
        <v>0</v>
      </c>
      <c r="AC335" s="149"/>
      <c r="AD335" s="131"/>
      <c r="AE335" s="131"/>
      <c r="AF335" s="129"/>
      <c r="AG335"/>
      <c r="AH335" s="139"/>
      <c r="AI335" s="255" t="str">
        <f t="shared" si="69"/>
        <v/>
      </c>
      <c r="AJ335" s="139" t="str">
        <f t="shared" si="63"/>
        <v/>
      </c>
      <c r="AK335" s="139">
        <f t="shared" ca="1" si="70"/>
        <v>0</v>
      </c>
      <c r="AL335" s="139" t="str">
        <f t="shared" si="64"/>
        <v/>
      </c>
      <c r="AM335" s="139" t="str">
        <f t="shared" si="65"/>
        <v/>
      </c>
      <c r="AN335" s="20" t="str">
        <f t="shared" si="66"/>
        <v/>
      </c>
      <c r="AO335" s="20" t="str">
        <f t="shared" si="67"/>
        <v/>
      </c>
      <c r="AP335" s="20" t="str">
        <f t="shared" si="68"/>
        <v/>
      </c>
      <c r="AQ335" s="88" t="str">
        <f ca="1">IF(S335=Lists!$S$6,"CUMPLIMIENTO",IF($Q335=Lists!$R$3,TEXT(Y335,"00,00%")&amp;" / "&amp;TEXT(FORMULACIÓN!Y335,"00,00%"),IF(Y335=0,0,TEXT(Y335,"##.###")&amp;" / "&amp;TEXT(FORMULACIÓN!Y335,"##.###"))))</f>
        <v xml:space="preserve"> / </v>
      </c>
      <c r="AR335" s="133">
        <f ca="1">VALUE(IFERROR(IF(S335=Lists!$S$6,SEGUIMIENTO!Y335,IF((Y335/FORMULACIÓN!Y335)&lt;&gt;0,Y335/FORMULACIÓN!Y335,0)),0))</f>
        <v>0</v>
      </c>
      <c r="AS335" s="89" t="str">
        <f t="shared" ca="1" si="71"/>
        <v/>
      </c>
      <c r="AT335" s="89">
        <f t="shared" ca="1" si="72"/>
        <v>0</v>
      </c>
      <c r="AU335" s="89">
        <f t="shared" ca="1" si="73"/>
        <v>0</v>
      </c>
      <c r="AV335" s="20" t="str">
        <f t="shared" si="62"/>
        <v xml:space="preserve">LOGROS
LÍMITES
OBSERVACIÓN
ACCIONES DE FORTALECIMIENTO
</v>
      </c>
      <c r="AW335" s="139"/>
      <c r="CG335" s="140"/>
    </row>
    <row r="336" spans="1:85" s="135" customFormat="1" ht="15" hidden="1" customHeight="1">
      <c r="A336" s="20" t="str">
        <f>IF(FORMULACIÓN!A336="","",FORMULACIÓN!A336)</f>
        <v/>
      </c>
      <c r="B336" s="20" t="str">
        <f>IF(FORMULACIÓN!B336="","",FORMULACIÓN!B336)</f>
        <v/>
      </c>
      <c r="C336" s="20" t="str">
        <f>IF(FORMULACIÓN!C336="","",FORMULACIÓN!C336)</f>
        <v/>
      </c>
      <c r="D336" s="20" t="str">
        <f>IF(FORMULACIÓN!D336="","",FORMULACIÓN!D336)</f>
        <v/>
      </c>
      <c r="E336" s="20" t="str">
        <f>IF(FORMULACIÓN!E336="","",FORMULACIÓN!E336)</f>
        <v/>
      </c>
      <c r="F336" s="20" t="str">
        <f>IF(FORMULACIÓN!F336="","",FORMULACIÓN!F336)</f>
        <v/>
      </c>
      <c r="G336" s="20" t="str">
        <f>IF(FORMULACIÓN!G336="","",FORMULACIÓN!G336)</f>
        <v/>
      </c>
      <c r="H336" s="20" t="str">
        <f>IF(FORMULACIÓN!H336="","",FORMULACIÓN!H336)</f>
        <v/>
      </c>
      <c r="I336" s="88" t="str">
        <f>IF(FORMULACIÓN!I336="","",FORMULACIÓN!I336)</f>
        <v/>
      </c>
      <c r="J336" s="20" t="str">
        <f>IF(FORMULACIÓN!J336="","",FORMULACIÓN!J336)</f>
        <v/>
      </c>
      <c r="K336" s="88" t="str">
        <f>IF(FORMULACIÓN!K336="","",FORMULACIÓN!K336)</f>
        <v/>
      </c>
      <c r="L336" s="88" t="str">
        <f>IF(FORMULACIÓN!L336="","",FORMULACIÓN!L336)</f>
        <v/>
      </c>
      <c r="M336" s="210">
        <f>FORMULACIÓN!M336</f>
        <v>0</v>
      </c>
      <c r="N336" s="20" t="str">
        <f>IF(FORMULACIÓN!O336="","",FORMULACIÓN!O336)</f>
        <v/>
      </c>
      <c r="O336" s="20" t="str">
        <f>IF(FORMULACIÓN!P336="","",FORMULACIÓN!P336)</f>
        <v/>
      </c>
      <c r="P336" s="20" t="str">
        <f>IF(FORMULACIÓN!Q336="","",FORMULACIÓN!Q336)</f>
        <v/>
      </c>
      <c r="Q336" s="20" t="str">
        <f>IF(FORMULACIÓN!R336="","",FORMULACIÓN!R336)</f>
        <v/>
      </c>
      <c r="R336" s="20" t="str">
        <f>IF(FORMULACIÓN!S336="","",FORMULACIÓN!S336)</f>
        <v/>
      </c>
      <c r="S336" s="20" t="str">
        <f>IF(FORMULACIÓN!T336="","",FORMULACIÓN!T336)</f>
        <v/>
      </c>
      <c r="T336" s="179" t="str">
        <f ca="1">FORMULACIÓN!Y336</f>
        <v/>
      </c>
      <c r="U336" s="20" t="str">
        <f>IF(FORMULACIÓN!U336="","",FORMULACIÓN!U336)</f>
        <v/>
      </c>
      <c r="V336" s="211"/>
      <c r="W336" s="211"/>
      <c r="X336" s="21" t="str">
        <f ca="1">IFERROR(IF($S336=Lists!$S$2,SUM(SEGUIMIENTO!U336:W336),IF(SEGUIMIENTO!$S336=Lists!$S$3,SUM(SEGUIMIENTO!V336:W336),IF(SEGUIMIENTO!$S336=Lists!$S$4,AVERAGE(SEGUIMIENTO!V336:W336),IF(SEGUIMIENTO!$S336=Lists!$S$5,OFFSET(U336,0,COUNTA(V336:W336)),IF(SEGUIMIENTO!$S336=Lists!$S$6,COUNTIF(V336:W336,"&lt;"&amp;FORMULACIÓN!Y336)/COUNT(SEGUIMIENTO!V336:W336),""))))),"")</f>
        <v/>
      </c>
      <c r="Y336" s="176" t="str">
        <f ca="1">IF($Q336=Lists!$R$3,TEXT(SEGUIMIENTO!X336,"00,00%"),IF(SEGUIMIENTO!X336=0,0,TEXT(SEGUIMIENTO!X336,"##.###")))</f>
        <v/>
      </c>
      <c r="Z336" s="179" t="str">
        <f>IF(FORMULACIÓN!N336="X",VLOOKUP(A336,Lists!$C$100:$D$1099,2,FALSE),"")</f>
        <v/>
      </c>
      <c r="AA336" s="181">
        <f>IF(FORMULACIÓN!N336="X",IF(VALUE(VLOOKUP(A336,Lists!$C$100:$D$1099,2,FALSE))&gt;=SEGUIMIENTO!X336,1,0),2)</f>
        <v>2</v>
      </c>
      <c r="AB336" s="150">
        <f>IFERROR(VALUE(LEFT(#REF!,1)),0)</f>
        <v>0</v>
      </c>
      <c r="AC336" s="149"/>
      <c r="AD336" s="131"/>
      <c r="AE336" s="131"/>
      <c r="AF336" s="129"/>
      <c r="AG336"/>
      <c r="AH336" s="139"/>
      <c r="AI336" s="255" t="str">
        <f t="shared" si="69"/>
        <v/>
      </c>
      <c r="AJ336" s="139" t="str">
        <f t="shared" si="63"/>
        <v/>
      </c>
      <c r="AK336" s="139">
        <f t="shared" ca="1" si="70"/>
        <v>0</v>
      </c>
      <c r="AL336" s="139" t="str">
        <f t="shared" si="64"/>
        <v/>
      </c>
      <c r="AM336" s="139" t="str">
        <f t="shared" si="65"/>
        <v/>
      </c>
      <c r="AN336" s="20" t="str">
        <f t="shared" si="66"/>
        <v/>
      </c>
      <c r="AO336" s="20" t="str">
        <f t="shared" si="67"/>
        <v/>
      </c>
      <c r="AP336" s="20" t="str">
        <f t="shared" si="68"/>
        <v/>
      </c>
      <c r="AQ336" s="88" t="str">
        <f ca="1">IF(S336=Lists!$S$6,"CUMPLIMIENTO",IF($Q336=Lists!$R$3,TEXT(Y336,"00,00%")&amp;" / "&amp;TEXT(FORMULACIÓN!Y336,"00,00%"),IF(Y336=0,0,TEXT(Y336,"##.###")&amp;" / "&amp;TEXT(FORMULACIÓN!Y336,"##.###"))))</f>
        <v xml:space="preserve"> / </v>
      </c>
      <c r="AR336" s="133">
        <f ca="1">VALUE(IFERROR(IF(S336=Lists!$S$6,SEGUIMIENTO!Y336,IF((Y336/FORMULACIÓN!Y336)&lt;&gt;0,Y336/FORMULACIÓN!Y336,0)),0))</f>
        <v>0</v>
      </c>
      <c r="AS336" s="89" t="str">
        <f t="shared" ca="1" si="71"/>
        <v/>
      </c>
      <c r="AT336" s="89">
        <f t="shared" ca="1" si="72"/>
        <v>0</v>
      </c>
      <c r="AU336" s="89">
        <f t="shared" ca="1" si="73"/>
        <v>0</v>
      </c>
      <c r="AV336" s="20" t="str">
        <f t="shared" si="62"/>
        <v xml:space="preserve">LOGROS
LÍMITES
OBSERVACIÓN
ACCIONES DE FORTALECIMIENTO
</v>
      </c>
      <c r="AW336" s="139"/>
      <c r="CG336" s="140"/>
    </row>
    <row r="337" spans="1:85" s="135" customFormat="1" ht="15" hidden="1" customHeight="1">
      <c r="A337" s="20" t="str">
        <f>IF(FORMULACIÓN!A337="","",FORMULACIÓN!A337)</f>
        <v/>
      </c>
      <c r="B337" s="20" t="str">
        <f>IF(FORMULACIÓN!B337="","",FORMULACIÓN!B337)</f>
        <v/>
      </c>
      <c r="C337" s="20" t="str">
        <f>IF(FORMULACIÓN!C337="","",FORMULACIÓN!C337)</f>
        <v/>
      </c>
      <c r="D337" s="20" t="str">
        <f>IF(FORMULACIÓN!D337="","",FORMULACIÓN!D337)</f>
        <v/>
      </c>
      <c r="E337" s="20" t="str">
        <f>IF(FORMULACIÓN!E337="","",FORMULACIÓN!E337)</f>
        <v/>
      </c>
      <c r="F337" s="20" t="str">
        <f>IF(FORMULACIÓN!F337="","",FORMULACIÓN!F337)</f>
        <v/>
      </c>
      <c r="G337" s="20" t="str">
        <f>IF(FORMULACIÓN!G337="","",FORMULACIÓN!G337)</f>
        <v/>
      </c>
      <c r="H337" s="20" t="str">
        <f>IF(FORMULACIÓN!H337="","",FORMULACIÓN!H337)</f>
        <v/>
      </c>
      <c r="I337" s="88" t="str">
        <f>IF(FORMULACIÓN!I337="","",FORMULACIÓN!I337)</f>
        <v/>
      </c>
      <c r="J337" s="20" t="str">
        <f>IF(FORMULACIÓN!J337="","",FORMULACIÓN!J337)</f>
        <v/>
      </c>
      <c r="K337" s="88" t="str">
        <f>IF(FORMULACIÓN!K337="","",FORMULACIÓN!K337)</f>
        <v/>
      </c>
      <c r="L337" s="88" t="str">
        <f>IF(FORMULACIÓN!L337="","",FORMULACIÓN!L337)</f>
        <v/>
      </c>
      <c r="M337" s="210">
        <f>FORMULACIÓN!M337</f>
        <v>0</v>
      </c>
      <c r="N337" s="20" t="str">
        <f>IF(FORMULACIÓN!O337="","",FORMULACIÓN!O337)</f>
        <v/>
      </c>
      <c r="O337" s="20" t="str">
        <f>IF(FORMULACIÓN!P337="","",FORMULACIÓN!P337)</f>
        <v/>
      </c>
      <c r="P337" s="20" t="str">
        <f>IF(FORMULACIÓN!Q337="","",FORMULACIÓN!Q337)</f>
        <v/>
      </c>
      <c r="Q337" s="20" t="str">
        <f>IF(FORMULACIÓN!R337="","",FORMULACIÓN!R337)</f>
        <v/>
      </c>
      <c r="R337" s="20" t="str">
        <f>IF(FORMULACIÓN!S337="","",FORMULACIÓN!S337)</f>
        <v/>
      </c>
      <c r="S337" s="20" t="str">
        <f>IF(FORMULACIÓN!T337="","",FORMULACIÓN!T337)</f>
        <v/>
      </c>
      <c r="T337" s="179" t="str">
        <f ca="1">FORMULACIÓN!Y337</f>
        <v/>
      </c>
      <c r="U337" s="20" t="str">
        <f>IF(FORMULACIÓN!U337="","",FORMULACIÓN!U337)</f>
        <v/>
      </c>
      <c r="V337" s="211"/>
      <c r="W337" s="211"/>
      <c r="X337" s="21" t="str">
        <f ca="1">IFERROR(IF($S337=Lists!$S$2,SUM(SEGUIMIENTO!U337:W337),IF(SEGUIMIENTO!$S337=Lists!$S$3,SUM(SEGUIMIENTO!V337:W337),IF(SEGUIMIENTO!$S337=Lists!$S$4,AVERAGE(SEGUIMIENTO!V337:W337),IF(SEGUIMIENTO!$S337=Lists!$S$5,OFFSET(U337,0,COUNTA(V337:W337)),IF(SEGUIMIENTO!$S337=Lists!$S$6,COUNTIF(V337:W337,"&lt;"&amp;FORMULACIÓN!Y337)/COUNT(SEGUIMIENTO!V337:W337),""))))),"")</f>
        <v/>
      </c>
      <c r="Y337" s="176" t="str">
        <f ca="1">IF($Q337=Lists!$R$3,TEXT(SEGUIMIENTO!X337,"00,00%"),IF(SEGUIMIENTO!X337=0,0,TEXT(SEGUIMIENTO!X337,"##.###")))</f>
        <v/>
      </c>
      <c r="Z337" s="179" t="str">
        <f>IF(FORMULACIÓN!N337="X",VLOOKUP(A337,Lists!$C$100:$D$1099,2,FALSE),"")</f>
        <v/>
      </c>
      <c r="AA337" s="181">
        <f>IF(FORMULACIÓN!N337="X",IF(VALUE(VLOOKUP(A337,Lists!$C$100:$D$1099,2,FALSE))&gt;=SEGUIMIENTO!X337,1,0),2)</f>
        <v>2</v>
      </c>
      <c r="AB337" s="150">
        <f>IFERROR(VALUE(LEFT(#REF!,1)),0)</f>
        <v>0</v>
      </c>
      <c r="AC337" s="149"/>
      <c r="AD337" s="131"/>
      <c r="AE337" s="131"/>
      <c r="AF337" s="129"/>
      <c r="AG337"/>
      <c r="AH337" s="139"/>
      <c r="AI337" s="255" t="str">
        <f t="shared" si="69"/>
        <v/>
      </c>
      <c r="AJ337" s="139" t="str">
        <f t="shared" si="63"/>
        <v/>
      </c>
      <c r="AK337" s="139">
        <f t="shared" ca="1" si="70"/>
        <v>0</v>
      </c>
      <c r="AL337" s="139" t="str">
        <f t="shared" si="64"/>
        <v/>
      </c>
      <c r="AM337" s="139" t="str">
        <f t="shared" si="65"/>
        <v/>
      </c>
      <c r="AN337" s="20" t="str">
        <f t="shared" si="66"/>
        <v/>
      </c>
      <c r="AO337" s="20" t="str">
        <f t="shared" si="67"/>
        <v/>
      </c>
      <c r="AP337" s="20" t="str">
        <f t="shared" si="68"/>
        <v/>
      </c>
      <c r="AQ337" s="88" t="str">
        <f ca="1">IF(S337=Lists!$S$6,"CUMPLIMIENTO",IF($Q337=Lists!$R$3,TEXT(Y337,"00,00%")&amp;" / "&amp;TEXT(FORMULACIÓN!Y337,"00,00%"),IF(Y337=0,0,TEXT(Y337,"##.###")&amp;" / "&amp;TEXT(FORMULACIÓN!Y337,"##.###"))))</f>
        <v xml:space="preserve"> / </v>
      </c>
      <c r="AR337" s="133">
        <f ca="1">VALUE(IFERROR(IF(S337=Lists!$S$6,SEGUIMIENTO!Y337,IF((Y337/FORMULACIÓN!Y337)&lt;&gt;0,Y337/FORMULACIÓN!Y337,0)),0))</f>
        <v>0</v>
      </c>
      <c r="AS337" s="89" t="str">
        <f t="shared" ca="1" si="71"/>
        <v/>
      </c>
      <c r="AT337" s="89">
        <f t="shared" ca="1" si="72"/>
        <v>0</v>
      </c>
      <c r="AU337" s="89">
        <f t="shared" ca="1" si="73"/>
        <v>0</v>
      </c>
      <c r="AV337" s="20" t="str">
        <f t="shared" si="62"/>
        <v xml:space="preserve">LOGROS
LÍMITES
OBSERVACIÓN
ACCIONES DE FORTALECIMIENTO
</v>
      </c>
      <c r="AW337" s="139"/>
      <c r="CG337" s="140"/>
    </row>
    <row r="338" spans="1:85" s="135" customFormat="1" ht="15" hidden="1" customHeight="1">
      <c r="A338" s="20" t="str">
        <f>IF(FORMULACIÓN!A338="","",FORMULACIÓN!A338)</f>
        <v/>
      </c>
      <c r="B338" s="20" t="str">
        <f>IF(FORMULACIÓN!B338="","",FORMULACIÓN!B338)</f>
        <v/>
      </c>
      <c r="C338" s="20" t="str">
        <f>IF(FORMULACIÓN!C338="","",FORMULACIÓN!C338)</f>
        <v/>
      </c>
      <c r="D338" s="20" t="str">
        <f>IF(FORMULACIÓN!D338="","",FORMULACIÓN!D338)</f>
        <v/>
      </c>
      <c r="E338" s="20" t="str">
        <f>IF(FORMULACIÓN!E338="","",FORMULACIÓN!E338)</f>
        <v/>
      </c>
      <c r="F338" s="20" t="str">
        <f>IF(FORMULACIÓN!F338="","",FORMULACIÓN!F338)</f>
        <v/>
      </c>
      <c r="G338" s="20" t="str">
        <f>IF(FORMULACIÓN!G338="","",FORMULACIÓN!G338)</f>
        <v/>
      </c>
      <c r="H338" s="20" t="str">
        <f>IF(FORMULACIÓN!H338="","",FORMULACIÓN!H338)</f>
        <v/>
      </c>
      <c r="I338" s="88" t="str">
        <f>IF(FORMULACIÓN!I338="","",FORMULACIÓN!I338)</f>
        <v/>
      </c>
      <c r="J338" s="20" t="str">
        <f>IF(FORMULACIÓN!J338="","",FORMULACIÓN!J338)</f>
        <v/>
      </c>
      <c r="K338" s="88" t="str">
        <f>IF(FORMULACIÓN!K338="","",FORMULACIÓN!K338)</f>
        <v/>
      </c>
      <c r="L338" s="88" t="str">
        <f>IF(FORMULACIÓN!L338="","",FORMULACIÓN!L338)</f>
        <v/>
      </c>
      <c r="M338" s="210">
        <f>FORMULACIÓN!M338</f>
        <v>0</v>
      </c>
      <c r="N338" s="20" t="str">
        <f>IF(FORMULACIÓN!O338="","",FORMULACIÓN!O338)</f>
        <v/>
      </c>
      <c r="O338" s="20" t="str">
        <f>IF(FORMULACIÓN!P338="","",FORMULACIÓN!P338)</f>
        <v/>
      </c>
      <c r="P338" s="20" t="str">
        <f>IF(FORMULACIÓN!Q338="","",FORMULACIÓN!Q338)</f>
        <v/>
      </c>
      <c r="Q338" s="20" t="str">
        <f>IF(FORMULACIÓN!R338="","",FORMULACIÓN!R338)</f>
        <v/>
      </c>
      <c r="R338" s="20" t="str">
        <f>IF(FORMULACIÓN!S338="","",FORMULACIÓN!S338)</f>
        <v/>
      </c>
      <c r="S338" s="20" t="str">
        <f>IF(FORMULACIÓN!T338="","",FORMULACIÓN!T338)</f>
        <v/>
      </c>
      <c r="T338" s="179" t="str">
        <f ca="1">FORMULACIÓN!Y338</f>
        <v/>
      </c>
      <c r="U338" s="20" t="str">
        <f>IF(FORMULACIÓN!U338="","",FORMULACIÓN!U338)</f>
        <v/>
      </c>
      <c r="V338" s="211"/>
      <c r="W338" s="211"/>
      <c r="X338" s="21" t="str">
        <f ca="1">IFERROR(IF($S338=Lists!$S$2,SUM(SEGUIMIENTO!U338:W338),IF(SEGUIMIENTO!$S338=Lists!$S$3,SUM(SEGUIMIENTO!V338:W338),IF(SEGUIMIENTO!$S338=Lists!$S$4,AVERAGE(SEGUIMIENTO!V338:W338),IF(SEGUIMIENTO!$S338=Lists!$S$5,OFFSET(U338,0,COUNTA(V338:W338)),IF(SEGUIMIENTO!$S338=Lists!$S$6,COUNTIF(V338:W338,"&lt;"&amp;FORMULACIÓN!Y338)/COUNT(SEGUIMIENTO!V338:W338),""))))),"")</f>
        <v/>
      </c>
      <c r="Y338" s="176" t="str">
        <f ca="1">IF($Q338=Lists!$R$3,TEXT(SEGUIMIENTO!X338,"00,00%"),IF(SEGUIMIENTO!X338=0,0,TEXT(SEGUIMIENTO!X338,"##.###")))</f>
        <v/>
      </c>
      <c r="Z338" s="179" t="str">
        <f>IF(FORMULACIÓN!N338="X",VLOOKUP(A338,Lists!$C$100:$D$1099,2,FALSE),"")</f>
        <v/>
      </c>
      <c r="AA338" s="181">
        <f>IF(FORMULACIÓN!N338="X",IF(VALUE(VLOOKUP(A338,Lists!$C$100:$D$1099,2,FALSE))&gt;=SEGUIMIENTO!X338,1,0),2)</f>
        <v>2</v>
      </c>
      <c r="AB338" s="150">
        <f>IFERROR(VALUE(LEFT(#REF!,1)),0)</f>
        <v>0</v>
      </c>
      <c r="AC338" s="149"/>
      <c r="AD338" s="131"/>
      <c r="AE338" s="131"/>
      <c r="AF338" s="129"/>
      <c r="AG338"/>
      <c r="AH338" s="139"/>
      <c r="AI338" s="255" t="str">
        <f t="shared" si="69"/>
        <v/>
      </c>
      <c r="AJ338" s="139" t="str">
        <f t="shared" si="63"/>
        <v/>
      </c>
      <c r="AK338" s="139">
        <f t="shared" ca="1" si="70"/>
        <v>0</v>
      </c>
      <c r="AL338" s="139" t="str">
        <f t="shared" si="64"/>
        <v/>
      </c>
      <c r="AM338" s="139" t="str">
        <f t="shared" si="65"/>
        <v/>
      </c>
      <c r="AN338" s="20" t="str">
        <f t="shared" si="66"/>
        <v/>
      </c>
      <c r="AO338" s="20" t="str">
        <f t="shared" si="67"/>
        <v/>
      </c>
      <c r="AP338" s="20" t="str">
        <f t="shared" si="68"/>
        <v/>
      </c>
      <c r="AQ338" s="88" t="str">
        <f ca="1">IF(S338=Lists!$S$6,"CUMPLIMIENTO",IF($Q338=Lists!$R$3,TEXT(Y338,"00,00%")&amp;" / "&amp;TEXT(FORMULACIÓN!Y338,"00,00%"),IF(Y338=0,0,TEXT(Y338,"##.###")&amp;" / "&amp;TEXT(FORMULACIÓN!Y338,"##.###"))))</f>
        <v xml:space="preserve"> / </v>
      </c>
      <c r="AR338" s="133">
        <f ca="1">VALUE(IFERROR(IF(S338=Lists!$S$6,SEGUIMIENTO!Y338,IF((Y338/FORMULACIÓN!Y338)&lt;&gt;0,Y338/FORMULACIÓN!Y338,0)),0))</f>
        <v>0</v>
      </c>
      <c r="AS338" s="89" t="str">
        <f t="shared" ca="1" si="71"/>
        <v/>
      </c>
      <c r="AT338" s="89">
        <f t="shared" ca="1" si="72"/>
        <v>0</v>
      </c>
      <c r="AU338" s="89">
        <f t="shared" ca="1" si="73"/>
        <v>0</v>
      </c>
      <c r="AV338" s="20" t="str">
        <f t="shared" si="62"/>
        <v xml:space="preserve">LOGROS
LÍMITES
OBSERVACIÓN
ACCIONES DE FORTALECIMIENTO
</v>
      </c>
      <c r="AW338" s="139"/>
      <c r="CG338" s="140"/>
    </row>
    <row r="339" spans="1:85" s="135" customFormat="1" ht="15" hidden="1" customHeight="1">
      <c r="A339" s="20" t="str">
        <f>IF(FORMULACIÓN!A339="","",FORMULACIÓN!A339)</f>
        <v/>
      </c>
      <c r="B339" s="20" t="str">
        <f>IF(FORMULACIÓN!B339="","",FORMULACIÓN!B339)</f>
        <v/>
      </c>
      <c r="C339" s="20" t="str">
        <f>IF(FORMULACIÓN!C339="","",FORMULACIÓN!C339)</f>
        <v/>
      </c>
      <c r="D339" s="20" t="str">
        <f>IF(FORMULACIÓN!D339="","",FORMULACIÓN!D339)</f>
        <v/>
      </c>
      <c r="E339" s="20" t="str">
        <f>IF(FORMULACIÓN!E339="","",FORMULACIÓN!E339)</f>
        <v/>
      </c>
      <c r="F339" s="20" t="str">
        <f>IF(FORMULACIÓN!F339="","",FORMULACIÓN!F339)</f>
        <v/>
      </c>
      <c r="G339" s="20" t="str">
        <f>IF(FORMULACIÓN!G339="","",FORMULACIÓN!G339)</f>
        <v/>
      </c>
      <c r="H339" s="20" t="str">
        <f>IF(FORMULACIÓN!H339="","",FORMULACIÓN!H339)</f>
        <v/>
      </c>
      <c r="I339" s="88" t="str">
        <f>IF(FORMULACIÓN!I339="","",FORMULACIÓN!I339)</f>
        <v/>
      </c>
      <c r="J339" s="20" t="str">
        <f>IF(FORMULACIÓN!J339="","",FORMULACIÓN!J339)</f>
        <v/>
      </c>
      <c r="K339" s="88" t="str">
        <f>IF(FORMULACIÓN!K339="","",FORMULACIÓN!K339)</f>
        <v/>
      </c>
      <c r="L339" s="88" t="str">
        <f>IF(FORMULACIÓN!L339="","",FORMULACIÓN!L339)</f>
        <v/>
      </c>
      <c r="M339" s="210">
        <f>FORMULACIÓN!M339</f>
        <v>0</v>
      </c>
      <c r="N339" s="20" t="str">
        <f>IF(FORMULACIÓN!O339="","",FORMULACIÓN!O339)</f>
        <v/>
      </c>
      <c r="O339" s="20" t="str">
        <f>IF(FORMULACIÓN!P339="","",FORMULACIÓN!P339)</f>
        <v/>
      </c>
      <c r="P339" s="20" t="str">
        <f>IF(FORMULACIÓN!Q339="","",FORMULACIÓN!Q339)</f>
        <v/>
      </c>
      <c r="Q339" s="20" t="str">
        <f>IF(FORMULACIÓN!R339="","",FORMULACIÓN!R339)</f>
        <v/>
      </c>
      <c r="R339" s="20" t="str">
        <f>IF(FORMULACIÓN!S339="","",FORMULACIÓN!S339)</f>
        <v/>
      </c>
      <c r="S339" s="20" t="str">
        <f>IF(FORMULACIÓN!T339="","",FORMULACIÓN!T339)</f>
        <v/>
      </c>
      <c r="T339" s="179" t="str">
        <f ca="1">FORMULACIÓN!Y339</f>
        <v/>
      </c>
      <c r="U339" s="20" t="str">
        <f>IF(FORMULACIÓN!U339="","",FORMULACIÓN!U339)</f>
        <v/>
      </c>
      <c r="V339" s="211"/>
      <c r="W339" s="211"/>
      <c r="X339" s="21" t="str">
        <f ca="1">IFERROR(IF($S339=Lists!$S$2,SUM(SEGUIMIENTO!U339:W339),IF(SEGUIMIENTO!$S339=Lists!$S$3,SUM(SEGUIMIENTO!V339:W339),IF(SEGUIMIENTO!$S339=Lists!$S$4,AVERAGE(SEGUIMIENTO!V339:W339),IF(SEGUIMIENTO!$S339=Lists!$S$5,OFFSET(U339,0,COUNTA(V339:W339)),IF(SEGUIMIENTO!$S339=Lists!$S$6,COUNTIF(V339:W339,"&lt;"&amp;FORMULACIÓN!Y339)/COUNT(SEGUIMIENTO!V339:W339),""))))),"")</f>
        <v/>
      </c>
      <c r="Y339" s="176" t="str">
        <f ca="1">IF($Q339=Lists!$R$3,TEXT(SEGUIMIENTO!X339,"00,00%"),IF(SEGUIMIENTO!X339=0,0,TEXT(SEGUIMIENTO!X339,"##.###")))</f>
        <v/>
      </c>
      <c r="Z339" s="179" t="str">
        <f>IF(FORMULACIÓN!N339="X",VLOOKUP(A339,Lists!$C$100:$D$1099,2,FALSE),"")</f>
        <v/>
      </c>
      <c r="AA339" s="181">
        <f>IF(FORMULACIÓN!N339="X",IF(VALUE(VLOOKUP(A339,Lists!$C$100:$D$1099,2,FALSE))&gt;=SEGUIMIENTO!X339,1,0),2)</f>
        <v>2</v>
      </c>
      <c r="AB339" s="150">
        <f>IFERROR(VALUE(LEFT(#REF!,1)),0)</f>
        <v>0</v>
      </c>
      <c r="AC339" s="149"/>
      <c r="AD339" s="131"/>
      <c r="AE339" s="131"/>
      <c r="AF339" s="129"/>
      <c r="AG339"/>
      <c r="AH339" s="139"/>
      <c r="AI339" s="255" t="str">
        <f t="shared" si="69"/>
        <v/>
      </c>
      <c r="AJ339" s="139" t="str">
        <f t="shared" si="63"/>
        <v/>
      </c>
      <c r="AK339" s="139">
        <f t="shared" ca="1" si="70"/>
        <v>0</v>
      </c>
      <c r="AL339" s="139" t="str">
        <f t="shared" si="64"/>
        <v/>
      </c>
      <c r="AM339" s="139" t="str">
        <f t="shared" si="65"/>
        <v/>
      </c>
      <c r="AN339" s="20" t="str">
        <f t="shared" si="66"/>
        <v/>
      </c>
      <c r="AO339" s="20" t="str">
        <f t="shared" si="67"/>
        <v/>
      </c>
      <c r="AP339" s="20" t="str">
        <f t="shared" si="68"/>
        <v/>
      </c>
      <c r="AQ339" s="88" t="str">
        <f ca="1">IF(S339=Lists!$S$6,"CUMPLIMIENTO",IF($Q339=Lists!$R$3,TEXT(Y339,"00,00%")&amp;" / "&amp;TEXT(FORMULACIÓN!Y339,"00,00%"),IF(Y339=0,0,TEXT(Y339,"##.###")&amp;" / "&amp;TEXT(FORMULACIÓN!Y339,"##.###"))))</f>
        <v xml:space="preserve"> / </v>
      </c>
      <c r="AR339" s="133">
        <f ca="1">VALUE(IFERROR(IF(S339=Lists!$S$6,SEGUIMIENTO!Y339,IF((Y339/FORMULACIÓN!Y339)&lt;&gt;0,Y339/FORMULACIÓN!Y339,0)),0))</f>
        <v>0</v>
      </c>
      <c r="AS339" s="89" t="str">
        <f t="shared" ca="1" si="71"/>
        <v/>
      </c>
      <c r="AT339" s="89">
        <f t="shared" ca="1" si="72"/>
        <v>0</v>
      </c>
      <c r="AU339" s="89">
        <f t="shared" ca="1" si="73"/>
        <v>0</v>
      </c>
      <c r="AV339" s="20" t="str">
        <f t="shared" si="62"/>
        <v xml:space="preserve">LOGROS
LÍMITES
OBSERVACIÓN
ACCIONES DE FORTALECIMIENTO
</v>
      </c>
      <c r="AW339" s="139"/>
      <c r="CG339" s="140"/>
    </row>
    <row r="340" spans="1:85" s="135" customFormat="1" ht="15" hidden="1" customHeight="1">
      <c r="A340" s="20" t="str">
        <f>IF(FORMULACIÓN!A340="","",FORMULACIÓN!A340)</f>
        <v/>
      </c>
      <c r="B340" s="20" t="str">
        <f>IF(FORMULACIÓN!B340="","",FORMULACIÓN!B340)</f>
        <v/>
      </c>
      <c r="C340" s="20" t="str">
        <f>IF(FORMULACIÓN!C340="","",FORMULACIÓN!C340)</f>
        <v/>
      </c>
      <c r="D340" s="20" t="str">
        <f>IF(FORMULACIÓN!D340="","",FORMULACIÓN!D340)</f>
        <v/>
      </c>
      <c r="E340" s="20" t="str">
        <f>IF(FORMULACIÓN!E340="","",FORMULACIÓN!E340)</f>
        <v/>
      </c>
      <c r="F340" s="20" t="str">
        <f>IF(FORMULACIÓN!F340="","",FORMULACIÓN!F340)</f>
        <v/>
      </c>
      <c r="G340" s="20" t="str">
        <f>IF(FORMULACIÓN!G340="","",FORMULACIÓN!G340)</f>
        <v/>
      </c>
      <c r="H340" s="20" t="str">
        <f>IF(FORMULACIÓN!H340="","",FORMULACIÓN!H340)</f>
        <v/>
      </c>
      <c r="I340" s="88" t="str">
        <f>IF(FORMULACIÓN!I340="","",FORMULACIÓN!I340)</f>
        <v/>
      </c>
      <c r="J340" s="20" t="str">
        <f>IF(FORMULACIÓN!J340="","",FORMULACIÓN!J340)</f>
        <v/>
      </c>
      <c r="K340" s="88" t="str">
        <f>IF(FORMULACIÓN!K340="","",FORMULACIÓN!K340)</f>
        <v/>
      </c>
      <c r="L340" s="88" t="str">
        <f>IF(FORMULACIÓN!L340="","",FORMULACIÓN!L340)</f>
        <v/>
      </c>
      <c r="M340" s="210">
        <f>FORMULACIÓN!M340</f>
        <v>0</v>
      </c>
      <c r="N340" s="20" t="str">
        <f>IF(FORMULACIÓN!O340="","",FORMULACIÓN!O340)</f>
        <v/>
      </c>
      <c r="O340" s="20" t="str">
        <f>IF(FORMULACIÓN!P340="","",FORMULACIÓN!P340)</f>
        <v/>
      </c>
      <c r="P340" s="20" t="str">
        <f>IF(FORMULACIÓN!Q340="","",FORMULACIÓN!Q340)</f>
        <v/>
      </c>
      <c r="Q340" s="20" t="str">
        <f>IF(FORMULACIÓN!R340="","",FORMULACIÓN!R340)</f>
        <v/>
      </c>
      <c r="R340" s="20" t="str">
        <f>IF(FORMULACIÓN!S340="","",FORMULACIÓN!S340)</f>
        <v/>
      </c>
      <c r="S340" s="20" t="str">
        <f>IF(FORMULACIÓN!T340="","",FORMULACIÓN!T340)</f>
        <v/>
      </c>
      <c r="T340" s="179" t="str">
        <f ca="1">FORMULACIÓN!Y340</f>
        <v/>
      </c>
      <c r="U340" s="20" t="str">
        <f>IF(FORMULACIÓN!U340="","",FORMULACIÓN!U340)</f>
        <v/>
      </c>
      <c r="V340" s="211"/>
      <c r="W340" s="211"/>
      <c r="X340" s="21" t="str">
        <f ca="1">IFERROR(IF($S340=Lists!$S$2,SUM(SEGUIMIENTO!U340:W340),IF(SEGUIMIENTO!$S340=Lists!$S$3,SUM(SEGUIMIENTO!V340:W340),IF(SEGUIMIENTO!$S340=Lists!$S$4,AVERAGE(SEGUIMIENTO!V340:W340),IF(SEGUIMIENTO!$S340=Lists!$S$5,OFFSET(U340,0,COUNTA(V340:W340)),IF(SEGUIMIENTO!$S340=Lists!$S$6,COUNTIF(V340:W340,"&lt;"&amp;FORMULACIÓN!Y340)/COUNT(SEGUIMIENTO!V340:W340),""))))),"")</f>
        <v/>
      </c>
      <c r="Y340" s="176" t="str">
        <f ca="1">IF($Q340=Lists!$R$3,TEXT(SEGUIMIENTO!X340,"00,00%"),IF(SEGUIMIENTO!X340=0,0,TEXT(SEGUIMIENTO!X340,"##.###")))</f>
        <v/>
      </c>
      <c r="Z340" s="179" t="str">
        <f>IF(FORMULACIÓN!N340="X",VLOOKUP(A340,Lists!$C$100:$D$1099,2,FALSE),"")</f>
        <v/>
      </c>
      <c r="AA340" s="181">
        <f>IF(FORMULACIÓN!N340="X",IF(VALUE(VLOOKUP(A340,Lists!$C$100:$D$1099,2,FALSE))&gt;=SEGUIMIENTO!X340,1,0),2)</f>
        <v>2</v>
      </c>
      <c r="AB340" s="150">
        <f>IFERROR(VALUE(LEFT(#REF!,1)),0)</f>
        <v>0</v>
      </c>
      <c r="AC340" s="149"/>
      <c r="AD340" s="131"/>
      <c r="AE340" s="131"/>
      <c r="AF340" s="129"/>
      <c r="AG340"/>
      <c r="AH340" s="139"/>
      <c r="AI340" s="255" t="str">
        <f t="shared" si="69"/>
        <v/>
      </c>
      <c r="AJ340" s="139" t="str">
        <f t="shared" si="63"/>
        <v/>
      </c>
      <c r="AK340" s="139">
        <f t="shared" ca="1" si="70"/>
        <v>0</v>
      </c>
      <c r="AL340" s="139" t="str">
        <f t="shared" si="64"/>
        <v/>
      </c>
      <c r="AM340" s="139" t="str">
        <f t="shared" si="65"/>
        <v/>
      </c>
      <c r="AN340" s="20" t="str">
        <f t="shared" si="66"/>
        <v/>
      </c>
      <c r="AO340" s="20" t="str">
        <f t="shared" si="67"/>
        <v/>
      </c>
      <c r="AP340" s="20" t="str">
        <f t="shared" si="68"/>
        <v/>
      </c>
      <c r="AQ340" s="88" t="str">
        <f ca="1">IF(S340=Lists!$S$6,"CUMPLIMIENTO",IF($Q340=Lists!$R$3,TEXT(Y340,"00,00%")&amp;" / "&amp;TEXT(FORMULACIÓN!Y340,"00,00%"),IF(Y340=0,0,TEXT(Y340,"##.###")&amp;" / "&amp;TEXT(FORMULACIÓN!Y340,"##.###"))))</f>
        <v xml:space="preserve"> / </v>
      </c>
      <c r="AR340" s="133">
        <f ca="1">VALUE(IFERROR(IF(S340=Lists!$S$6,SEGUIMIENTO!Y340,IF((Y340/FORMULACIÓN!Y340)&lt;&gt;0,Y340/FORMULACIÓN!Y340,0)),0))</f>
        <v>0</v>
      </c>
      <c r="AS340" s="89" t="str">
        <f t="shared" ca="1" si="71"/>
        <v/>
      </c>
      <c r="AT340" s="89">
        <f t="shared" ca="1" si="72"/>
        <v>0</v>
      </c>
      <c r="AU340" s="89">
        <f t="shared" ca="1" si="73"/>
        <v>0</v>
      </c>
      <c r="AV340" s="20" t="str">
        <f t="shared" si="62"/>
        <v xml:space="preserve">LOGROS
LÍMITES
OBSERVACIÓN
ACCIONES DE FORTALECIMIENTO
</v>
      </c>
      <c r="AW340" s="139"/>
      <c r="CG340" s="140"/>
    </row>
    <row r="341" spans="1:85" s="135" customFormat="1" ht="15" hidden="1" customHeight="1">
      <c r="A341" s="20" t="str">
        <f>IF(FORMULACIÓN!A341="","",FORMULACIÓN!A341)</f>
        <v/>
      </c>
      <c r="B341" s="20" t="str">
        <f>IF(FORMULACIÓN!B341="","",FORMULACIÓN!B341)</f>
        <v/>
      </c>
      <c r="C341" s="20" t="str">
        <f>IF(FORMULACIÓN!C341="","",FORMULACIÓN!C341)</f>
        <v/>
      </c>
      <c r="D341" s="20" t="str">
        <f>IF(FORMULACIÓN!D341="","",FORMULACIÓN!D341)</f>
        <v/>
      </c>
      <c r="E341" s="20" t="str">
        <f>IF(FORMULACIÓN!E341="","",FORMULACIÓN!E341)</f>
        <v/>
      </c>
      <c r="F341" s="20" t="str">
        <f>IF(FORMULACIÓN!F341="","",FORMULACIÓN!F341)</f>
        <v/>
      </c>
      <c r="G341" s="20" t="str">
        <f>IF(FORMULACIÓN!G341="","",FORMULACIÓN!G341)</f>
        <v/>
      </c>
      <c r="H341" s="20" t="str">
        <f>IF(FORMULACIÓN!H341="","",FORMULACIÓN!H341)</f>
        <v/>
      </c>
      <c r="I341" s="88" t="str">
        <f>IF(FORMULACIÓN!I341="","",FORMULACIÓN!I341)</f>
        <v/>
      </c>
      <c r="J341" s="20" t="str">
        <f>IF(FORMULACIÓN!J341="","",FORMULACIÓN!J341)</f>
        <v/>
      </c>
      <c r="K341" s="88" t="str">
        <f>IF(FORMULACIÓN!K341="","",FORMULACIÓN!K341)</f>
        <v/>
      </c>
      <c r="L341" s="88" t="str">
        <f>IF(FORMULACIÓN!L341="","",FORMULACIÓN!L341)</f>
        <v/>
      </c>
      <c r="M341" s="210">
        <f>FORMULACIÓN!M341</f>
        <v>0</v>
      </c>
      <c r="N341" s="20" t="str">
        <f>IF(FORMULACIÓN!O341="","",FORMULACIÓN!O341)</f>
        <v/>
      </c>
      <c r="O341" s="20" t="str">
        <f>IF(FORMULACIÓN!P341="","",FORMULACIÓN!P341)</f>
        <v/>
      </c>
      <c r="P341" s="20" t="str">
        <f>IF(FORMULACIÓN!Q341="","",FORMULACIÓN!Q341)</f>
        <v/>
      </c>
      <c r="Q341" s="20" t="str">
        <f>IF(FORMULACIÓN!R341="","",FORMULACIÓN!R341)</f>
        <v/>
      </c>
      <c r="R341" s="20" t="str">
        <f>IF(FORMULACIÓN!S341="","",FORMULACIÓN!S341)</f>
        <v/>
      </c>
      <c r="S341" s="20" t="str">
        <f>IF(FORMULACIÓN!T341="","",FORMULACIÓN!T341)</f>
        <v/>
      </c>
      <c r="T341" s="179" t="str">
        <f ca="1">FORMULACIÓN!Y341</f>
        <v/>
      </c>
      <c r="U341" s="20" t="str">
        <f>IF(FORMULACIÓN!U341="","",FORMULACIÓN!U341)</f>
        <v/>
      </c>
      <c r="V341" s="211"/>
      <c r="W341" s="211"/>
      <c r="X341" s="21" t="str">
        <f ca="1">IFERROR(IF($S341=Lists!$S$2,SUM(SEGUIMIENTO!U341:W341),IF(SEGUIMIENTO!$S341=Lists!$S$3,SUM(SEGUIMIENTO!V341:W341),IF(SEGUIMIENTO!$S341=Lists!$S$4,AVERAGE(SEGUIMIENTO!V341:W341),IF(SEGUIMIENTO!$S341=Lists!$S$5,OFFSET(U341,0,COUNTA(V341:W341)),IF(SEGUIMIENTO!$S341=Lists!$S$6,COUNTIF(V341:W341,"&lt;"&amp;FORMULACIÓN!Y341)/COUNT(SEGUIMIENTO!V341:W341),""))))),"")</f>
        <v/>
      </c>
      <c r="Y341" s="176" t="str">
        <f ca="1">IF($Q341=Lists!$R$3,TEXT(SEGUIMIENTO!X341,"00,00%"),IF(SEGUIMIENTO!X341=0,0,TEXT(SEGUIMIENTO!X341,"##.###")))</f>
        <v/>
      </c>
      <c r="Z341" s="179" t="str">
        <f>IF(FORMULACIÓN!N341="X",VLOOKUP(A341,Lists!$C$100:$D$1099,2,FALSE),"")</f>
        <v/>
      </c>
      <c r="AA341" s="181">
        <f>IF(FORMULACIÓN!N341="X",IF(VALUE(VLOOKUP(A341,Lists!$C$100:$D$1099,2,FALSE))&gt;=SEGUIMIENTO!X341,1,0),2)</f>
        <v>2</v>
      </c>
      <c r="AB341" s="150">
        <f>IFERROR(VALUE(LEFT(#REF!,1)),0)</f>
        <v>0</v>
      </c>
      <c r="AC341" s="149"/>
      <c r="AD341" s="131"/>
      <c r="AE341" s="131"/>
      <c r="AF341" s="129"/>
      <c r="AG341"/>
      <c r="AH341" s="139"/>
      <c r="AI341" s="255" t="str">
        <f t="shared" si="69"/>
        <v/>
      </c>
      <c r="AJ341" s="139" t="str">
        <f t="shared" si="63"/>
        <v/>
      </c>
      <c r="AK341" s="139">
        <f t="shared" ca="1" si="70"/>
        <v>0</v>
      </c>
      <c r="AL341" s="139" t="str">
        <f t="shared" si="64"/>
        <v/>
      </c>
      <c r="AM341" s="139" t="str">
        <f t="shared" si="65"/>
        <v/>
      </c>
      <c r="AN341" s="20" t="str">
        <f t="shared" si="66"/>
        <v/>
      </c>
      <c r="AO341" s="20" t="str">
        <f t="shared" si="67"/>
        <v/>
      </c>
      <c r="AP341" s="20" t="str">
        <f t="shared" si="68"/>
        <v/>
      </c>
      <c r="AQ341" s="88" t="str">
        <f ca="1">IF(S341=Lists!$S$6,"CUMPLIMIENTO",IF($Q341=Lists!$R$3,TEXT(Y341,"00,00%")&amp;" / "&amp;TEXT(FORMULACIÓN!Y341,"00,00%"),IF(Y341=0,0,TEXT(Y341,"##.###")&amp;" / "&amp;TEXT(FORMULACIÓN!Y341,"##.###"))))</f>
        <v xml:space="preserve"> / </v>
      </c>
      <c r="AR341" s="133">
        <f ca="1">VALUE(IFERROR(IF(S341=Lists!$S$6,SEGUIMIENTO!Y341,IF((Y341/FORMULACIÓN!Y341)&lt;&gt;0,Y341/FORMULACIÓN!Y341,0)),0))</f>
        <v>0</v>
      </c>
      <c r="AS341" s="89" t="str">
        <f t="shared" ca="1" si="71"/>
        <v/>
      </c>
      <c r="AT341" s="89">
        <f t="shared" ca="1" si="72"/>
        <v>0</v>
      </c>
      <c r="AU341" s="89">
        <f t="shared" ca="1" si="73"/>
        <v>0</v>
      </c>
      <c r="AV341" s="20" t="str">
        <f t="shared" si="62"/>
        <v xml:space="preserve">LOGROS
LÍMITES
OBSERVACIÓN
ACCIONES DE FORTALECIMIENTO
</v>
      </c>
      <c r="AW341" s="139"/>
      <c r="CG341" s="140"/>
    </row>
    <row r="342" spans="1:85" s="135" customFormat="1" ht="15" hidden="1" customHeight="1">
      <c r="A342" s="20" t="str">
        <f>IF(FORMULACIÓN!A342="","",FORMULACIÓN!A342)</f>
        <v/>
      </c>
      <c r="B342" s="20" t="str">
        <f>IF(FORMULACIÓN!B342="","",FORMULACIÓN!B342)</f>
        <v/>
      </c>
      <c r="C342" s="20" t="str">
        <f>IF(FORMULACIÓN!C342="","",FORMULACIÓN!C342)</f>
        <v/>
      </c>
      <c r="D342" s="20" t="str">
        <f>IF(FORMULACIÓN!D342="","",FORMULACIÓN!D342)</f>
        <v/>
      </c>
      <c r="E342" s="20" t="str">
        <f>IF(FORMULACIÓN!E342="","",FORMULACIÓN!E342)</f>
        <v/>
      </c>
      <c r="F342" s="20" t="str">
        <f>IF(FORMULACIÓN!F342="","",FORMULACIÓN!F342)</f>
        <v/>
      </c>
      <c r="G342" s="20" t="str">
        <f>IF(FORMULACIÓN!G342="","",FORMULACIÓN!G342)</f>
        <v/>
      </c>
      <c r="H342" s="20" t="str">
        <f>IF(FORMULACIÓN!H342="","",FORMULACIÓN!H342)</f>
        <v/>
      </c>
      <c r="I342" s="88" t="str">
        <f>IF(FORMULACIÓN!I342="","",FORMULACIÓN!I342)</f>
        <v/>
      </c>
      <c r="J342" s="20" t="str">
        <f>IF(FORMULACIÓN!J342="","",FORMULACIÓN!J342)</f>
        <v/>
      </c>
      <c r="K342" s="88" t="str">
        <f>IF(FORMULACIÓN!K342="","",FORMULACIÓN!K342)</f>
        <v/>
      </c>
      <c r="L342" s="88" t="str">
        <f>IF(FORMULACIÓN!L342="","",FORMULACIÓN!L342)</f>
        <v/>
      </c>
      <c r="M342" s="210">
        <f>FORMULACIÓN!M342</f>
        <v>0</v>
      </c>
      <c r="N342" s="20" t="str">
        <f>IF(FORMULACIÓN!O342="","",FORMULACIÓN!O342)</f>
        <v/>
      </c>
      <c r="O342" s="20" t="str">
        <f>IF(FORMULACIÓN!P342="","",FORMULACIÓN!P342)</f>
        <v/>
      </c>
      <c r="P342" s="20" t="str">
        <f>IF(FORMULACIÓN!Q342="","",FORMULACIÓN!Q342)</f>
        <v/>
      </c>
      <c r="Q342" s="20" t="str">
        <f>IF(FORMULACIÓN!R342="","",FORMULACIÓN!R342)</f>
        <v/>
      </c>
      <c r="R342" s="20" t="str">
        <f>IF(FORMULACIÓN!S342="","",FORMULACIÓN!S342)</f>
        <v/>
      </c>
      <c r="S342" s="20" t="str">
        <f>IF(FORMULACIÓN!T342="","",FORMULACIÓN!T342)</f>
        <v/>
      </c>
      <c r="T342" s="179" t="str">
        <f ca="1">FORMULACIÓN!Y342</f>
        <v/>
      </c>
      <c r="U342" s="20" t="str">
        <f>IF(FORMULACIÓN!U342="","",FORMULACIÓN!U342)</f>
        <v/>
      </c>
      <c r="V342" s="211"/>
      <c r="W342" s="211"/>
      <c r="X342" s="21" t="str">
        <f ca="1">IFERROR(IF($S342=Lists!$S$2,SUM(SEGUIMIENTO!U342:W342),IF(SEGUIMIENTO!$S342=Lists!$S$3,SUM(SEGUIMIENTO!V342:W342),IF(SEGUIMIENTO!$S342=Lists!$S$4,AVERAGE(SEGUIMIENTO!V342:W342),IF(SEGUIMIENTO!$S342=Lists!$S$5,OFFSET(U342,0,COUNTA(V342:W342)),IF(SEGUIMIENTO!$S342=Lists!$S$6,COUNTIF(V342:W342,"&lt;"&amp;FORMULACIÓN!Y342)/COUNT(SEGUIMIENTO!V342:W342),""))))),"")</f>
        <v/>
      </c>
      <c r="Y342" s="176" t="str">
        <f ca="1">IF($Q342=Lists!$R$3,TEXT(SEGUIMIENTO!X342,"00,00%"),IF(SEGUIMIENTO!X342=0,0,TEXT(SEGUIMIENTO!X342,"##.###")))</f>
        <v/>
      </c>
      <c r="Z342" s="179" t="str">
        <f>IF(FORMULACIÓN!N342="X",VLOOKUP(A342,Lists!$C$100:$D$1099,2,FALSE),"")</f>
        <v/>
      </c>
      <c r="AA342" s="181">
        <f>IF(FORMULACIÓN!N342="X",IF(VALUE(VLOOKUP(A342,Lists!$C$100:$D$1099,2,FALSE))&gt;=SEGUIMIENTO!X342,1,0),2)</f>
        <v>2</v>
      </c>
      <c r="AB342" s="150">
        <f>IFERROR(VALUE(LEFT(#REF!,1)),0)</f>
        <v>0</v>
      </c>
      <c r="AC342" s="149"/>
      <c r="AD342" s="131"/>
      <c r="AE342" s="131"/>
      <c r="AF342" s="129"/>
      <c r="AG342"/>
      <c r="AH342" s="139"/>
      <c r="AI342" s="255" t="str">
        <f t="shared" si="69"/>
        <v/>
      </c>
      <c r="AJ342" s="139" t="str">
        <f t="shared" si="63"/>
        <v/>
      </c>
      <c r="AK342" s="139">
        <f t="shared" ca="1" si="70"/>
        <v>0</v>
      </c>
      <c r="AL342" s="139" t="str">
        <f t="shared" si="64"/>
        <v/>
      </c>
      <c r="AM342" s="139" t="str">
        <f t="shared" si="65"/>
        <v/>
      </c>
      <c r="AN342" s="20" t="str">
        <f t="shared" si="66"/>
        <v/>
      </c>
      <c r="AO342" s="20" t="str">
        <f t="shared" si="67"/>
        <v/>
      </c>
      <c r="AP342" s="20" t="str">
        <f t="shared" si="68"/>
        <v/>
      </c>
      <c r="AQ342" s="88" t="str">
        <f ca="1">IF(S342=Lists!$S$6,"CUMPLIMIENTO",IF($Q342=Lists!$R$3,TEXT(Y342,"00,00%")&amp;" / "&amp;TEXT(FORMULACIÓN!Y342,"00,00%"),IF(Y342=0,0,TEXT(Y342,"##.###")&amp;" / "&amp;TEXT(FORMULACIÓN!Y342,"##.###"))))</f>
        <v xml:space="preserve"> / </v>
      </c>
      <c r="AR342" s="133">
        <f ca="1">VALUE(IFERROR(IF(S342=Lists!$S$6,SEGUIMIENTO!Y342,IF((Y342/FORMULACIÓN!Y342)&lt;&gt;0,Y342/FORMULACIÓN!Y342,0)),0))</f>
        <v>0</v>
      </c>
      <c r="AS342" s="89" t="str">
        <f t="shared" ca="1" si="71"/>
        <v/>
      </c>
      <c r="AT342" s="89">
        <f t="shared" ca="1" si="72"/>
        <v>0</v>
      </c>
      <c r="AU342" s="89">
        <f t="shared" ca="1" si="73"/>
        <v>0</v>
      </c>
      <c r="AV342" s="20" t="str">
        <f t="shared" si="62"/>
        <v xml:space="preserve">LOGROS
LÍMITES
OBSERVACIÓN
ACCIONES DE FORTALECIMIENTO
</v>
      </c>
      <c r="AW342" s="139"/>
      <c r="CG342" s="140"/>
    </row>
    <row r="343" spans="1:85" s="135" customFormat="1" ht="15" hidden="1" customHeight="1">
      <c r="A343" s="20" t="str">
        <f>IF(FORMULACIÓN!A343="","",FORMULACIÓN!A343)</f>
        <v/>
      </c>
      <c r="B343" s="20" t="str">
        <f>IF(FORMULACIÓN!B343="","",FORMULACIÓN!B343)</f>
        <v/>
      </c>
      <c r="C343" s="20" t="str">
        <f>IF(FORMULACIÓN!C343="","",FORMULACIÓN!C343)</f>
        <v/>
      </c>
      <c r="D343" s="20" t="str">
        <f>IF(FORMULACIÓN!D343="","",FORMULACIÓN!D343)</f>
        <v/>
      </c>
      <c r="E343" s="20" t="str">
        <f>IF(FORMULACIÓN!E343="","",FORMULACIÓN!E343)</f>
        <v/>
      </c>
      <c r="F343" s="20" t="str">
        <f>IF(FORMULACIÓN!F343="","",FORMULACIÓN!F343)</f>
        <v/>
      </c>
      <c r="G343" s="20" t="str">
        <f>IF(FORMULACIÓN!G343="","",FORMULACIÓN!G343)</f>
        <v/>
      </c>
      <c r="H343" s="20" t="str">
        <f>IF(FORMULACIÓN!H343="","",FORMULACIÓN!H343)</f>
        <v/>
      </c>
      <c r="I343" s="88" t="str">
        <f>IF(FORMULACIÓN!I343="","",FORMULACIÓN!I343)</f>
        <v/>
      </c>
      <c r="J343" s="20" t="str">
        <f>IF(FORMULACIÓN!J343="","",FORMULACIÓN!J343)</f>
        <v/>
      </c>
      <c r="K343" s="88" t="str">
        <f>IF(FORMULACIÓN!K343="","",FORMULACIÓN!K343)</f>
        <v/>
      </c>
      <c r="L343" s="88" t="str">
        <f>IF(FORMULACIÓN!L343="","",FORMULACIÓN!L343)</f>
        <v/>
      </c>
      <c r="M343" s="210">
        <f>FORMULACIÓN!M343</f>
        <v>0</v>
      </c>
      <c r="N343" s="20" t="str">
        <f>IF(FORMULACIÓN!O343="","",FORMULACIÓN!O343)</f>
        <v/>
      </c>
      <c r="O343" s="20" t="str">
        <f>IF(FORMULACIÓN!P343="","",FORMULACIÓN!P343)</f>
        <v/>
      </c>
      <c r="P343" s="20" t="str">
        <f>IF(FORMULACIÓN!Q343="","",FORMULACIÓN!Q343)</f>
        <v/>
      </c>
      <c r="Q343" s="20" t="str">
        <f>IF(FORMULACIÓN!R343="","",FORMULACIÓN!R343)</f>
        <v/>
      </c>
      <c r="R343" s="20" t="str">
        <f>IF(FORMULACIÓN!S343="","",FORMULACIÓN!S343)</f>
        <v/>
      </c>
      <c r="S343" s="20" t="str">
        <f>IF(FORMULACIÓN!T343="","",FORMULACIÓN!T343)</f>
        <v/>
      </c>
      <c r="T343" s="179" t="str">
        <f ca="1">FORMULACIÓN!Y343</f>
        <v/>
      </c>
      <c r="U343" s="20" t="str">
        <f>IF(FORMULACIÓN!U343="","",FORMULACIÓN!U343)</f>
        <v/>
      </c>
      <c r="V343" s="211"/>
      <c r="W343" s="211"/>
      <c r="X343" s="21" t="str">
        <f ca="1">IFERROR(IF($S343=Lists!$S$2,SUM(SEGUIMIENTO!U343:W343),IF(SEGUIMIENTO!$S343=Lists!$S$3,SUM(SEGUIMIENTO!V343:W343),IF(SEGUIMIENTO!$S343=Lists!$S$4,AVERAGE(SEGUIMIENTO!V343:W343),IF(SEGUIMIENTO!$S343=Lists!$S$5,OFFSET(U343,0,COUNTA(V343:W343)),IF(SEGUIMIENTO!$S343=Lists!$S$6,COUNTIF(V343:W343,"&lt;"&amp;FORMULACIÓN!Y343)/COUNT(SEGUIMIENTO!V343:W343),""))))),"")</f>
        <v/>
      </c>
      <c r="Y343" s="176" t="str">
        <f ca="1">IF($Q343=Lists!$R$3,TEXT(SEGUIMIENTO!X343,"00,00%"),IF(SEGUIMIENTO!X343=0,0,TEXT(SEGUIMIENTO!X343,"##.###")))</f>
        <v/>
      </c>
      <c r="Z343" s="179" t="str">
        <f>IF(FORMULACIÓN!N343="X",VLOOKUP(A343,Lists!$C$100:$D$1099,2,FALSE),"")</f>
        <v/>
      </c>
      <c r="AA343" s="181">
        <f>IF(FORMULACIÓN!N343="X",IF(VALUE(VLOOKUP(A343,Lists!$C$100:$D$1099,2,FALSE))&gt;=SEGUIMIENTO!X343,1,0),2)</f>
        <v>2</v>
      </c>
      <c r="AB343" s="150">
        <f>IFERROR(VALUE(LEFT(#REF!,1)),0)</f>
        <v>0</v>
      </c>
      <c r="AC343" s="149"/>
      <c r="AD343" s="131"/>
      <c r="AE343" s="131"/>
      <c r="AF343" s="129"/>
      <c r="AG343"/>
      <c r="AH343" s="139"/>
      <c r="AI343" s="255" t="str">
        <f t="shared" si="69"/>
        <v/>
      </c>
      <c r="AJ343" s="139" t="str">
        <f t="shared" si="63"/>
        <v/>
      </c>
      <c r="AK343" s="139">
        <f t="shared" ca="1" si="70"/>
        <v>0</v>
      </c>
      <c r="AL343" s="139" t="str">
        <f t="shared" si="64"/>
        <v/>
      </c>
      <c r="AM343" s="139" t="str">
        <f t="shared" si="65"/>
        <v/>
      </c>
      <c r="AN343" s="20" t="str">
        <f t="shared" si="66"/>
        <v/>
      </c>
      <c r="AO343" s="20" t="str">
        <f t="shared" si="67"/>
        <v/>
      </c>
      <c r="AP343" s="20" t="str">
        <f t="shared" si="68"/>
        <v/>
      </c>
      <c r="AQ343" s="88" t="str">
        <f ca="1">IF(S343=Lists!$S$6,"CUMPLIMIENTO",IF($Q343=Lists!$R$3,TEXT(Y343,"00,00%")&amp;" / "&amp;TEXT(FORMULACIÓN!Y343,"00,00%"),IF(Y343=0,0,TEXT(Y343,"##.###")&amp;" / "&amp;TEXT(FORMULACIÓN!Y343,"##.###"))))</f>
        <v xml:space="preserve"> / </v>
      </c>
      <c r="AR343" s="133">
        <f ca="1">VALUE(IFERROR(IF(S343=Lists!$S$6,SEGUIMIENTO!Y343,IF((Y343/FORMULACIÓN!Y343)&lt;&gt;0,Y343/FORMULACIÓN!Y343,0)),0))</f>
        <v>0</v>
      </c>
      <c r="AS343" s="89" t="str">
        <f t="shared" ca="1" si="71"/>
        <v/>
      </c>
      <c r="AT343" s="89">
        <f t="shared" ca="1" si="72"/>
        <v>0</v>
      </c>
      <c r="AU343" s="89">
        <f t="shared" ca="1" si="73"/>
        <v>0</v>
      </c>
      <c r="AV343" s="20" t="str">
        <f t="shared" si="62"/>
        <v xml:space="preserve">LOGROS
LÍMITES
OBSERVACIÓN
ACCIONES DE FORTALECIMIENTO
</v>
      </c>
      <c r="AW343" s="139"/>
      <c r="CG343" s="140"/>
    </row>
    <row r="344" spans="1:85" s="135" customFormat="1" ht="15" hidden="1" customHeight="1">
      <c r="A344" s="20" t="str">
        <f>IF(FORMULACIÓN!A344="","",FORMULACIÓN!A344)</f>
        <v/>
      </c>
      <c r="B344" s="20" t="str">
        <f>IF(FORMULACIÓN!B344="","",FORMULACIÓN!B344)</f>
        <v/>
      </c>
      <c r="C344" s="20" t="str">
        <f>IF(FORMULACIÓN!C344="","",FORMULACIÓN!C344)</f>
        <v/>
      </c>
      <c r="D344" s="20" t="str">
        <f>IF(FORMULACIÓN!D344="","",FORMULACIÓN!D344)</f>
        <v/>
      </c>
      <c r="E344" s="20" t="str">
        <f>IF(FORMULACIÓN!E344="","",FORMULACIÓN!E344)</f>
        <v/>
      </c>
      <c r="F344" s="20" t="str">
        <f>IF(FORMULACIÓN!F344="","",FORMULACIÓN!F344)</f>
        <v/>
      </c>
      <c r="G344" s="20" t="str">
        <f>IF(FORMULACIÓN!G344="","",FORMULACIÓN!G344)</f>
        <v/>
      </c>
      <c r="H344" s="20" t="str">
        <f>IF(FORMULACIÓN!H344="","",FORMULACIÓN!H344)</f>
        <v/>
      </c>
      <c r="I344" s="88" t="str">
        <f>IF(FORMULACIÓN!I344="","",FORMULACIÓN!I344)</f>
        <v/>
      </c>
      <c r="J344" s="20" t="str">
        <f>IF(FORMULACIÓN!J344="","",FORMULACIÓN!J344)</f>
        <v/>
      </c>
      <c r="K344" s="88" t="str">
        <f>IF(FORMULACIÓN!K344="","",FORMULACIÓN!K344)</f>
        <v/>
      </c>
      <c r="L344" s="88" t="str">
        <f>IF(FORMULACIÓN!L344="","",FORMULACIÓN!L344)</f>
        <v/>
      </c>
      <c r="M344" s="210">
        <f>FORMULACIÓN!M344</f>
        <v>0</v>
      </c>
      <c r="N344" s="20" t="str">
        <f>IF(FORMULACIÓN!O344="","",FORMULACIÓN!O344)</f>
        <v/>
      </c>
      <c r="O344" s="20" t="str">
        <f>IF(FORMULACIÓN!P344="","",FORMULACIÓN!P344)</f>
        <v/>
      </c>
      <c r="P344" s="20" t="str">
        <f>IF(FORMULACIÓN!Q344="","",FORMULACIÓN!Q344)</f>
        <v/>
      </c>
      <c r="Q344" s="20" t="str">
        <f>IF(FORMULACIÓN!R344="","",FORMULACIÓN!R344)</f>
        <v/>
      </c>
      <c r="R344" s="20" t="str">
        <f>IF(FORMULACIÓN!S344="","",FORMULACIÓN!S344)</f>
        <v/>
      </c>
      <c r="S344" s="20" t="str">
        <f>IF(FORMULACIÓN!T344="","",FORMULACIÓN!T344)</f>
        <v/>
      </c>
      <c r="T344" s="179" t="str">
        <f ca="1">FORMULACIÓN!Y344</f>
        <v/>
      </c>
      <c r="U344" s="20" t="str">
        <f>IF(FORMULACIÓN!U344="","",FORMULACIÓN!U344)</f>
        <v/>
      </c>
      <c r="V344" s="211"/>
      <c r="W344" s="211"/>
      <c r="X344" s="21" t="str">
        <f ca="1">IFERROR(IF($S344=Lists!$S$2,SUM(SEGUIMIENTO!U344:W344),IF(SEGUIMIENTO!$S344=Lists!$S$3,SUM(SEGUIMIENTO!V344:W344),IF(SEGUIMIENTO!$S344=Lists!$S$4,AVERAGE(SEGUIMIENTO!V344:W344),IF(SEGUIMIENTO!$S344=Lists!$S$5,OFFSET(U344,0,COUNTA(V344:W344)),IF(SEGUIMIENTO!$S344=Lists!$S$6,COUNTIF(V344:W344,"&lt;"&amp;FORMULACIÓN!Y344)/COUNT(SEGUIMIENTO!V344:W344),""))))),"")</f>
        <v/>
      </c>
      <c r="Y344" s="176" t="str">
        <f ca="1">IF($Q344=Lists!$R$3,TEXT(SEGUIMIENTO!X344,"00,00%"),IF(SEGUIMIENTO!X344=0,0,TEXT(SEGUIMIENTO!X344,"##.###")))</f>
        <v/>
      </c>
      <c r="Z344" s="179" t="str">
        <f>IF(FORMULACIÓN!N344="X",VLOOKUP(A344,Lists!$C$100:$D$1099,2,FALSE),"")</f>
        <v/>
      </c>
      <c r="AA344" s="181">
        <f>IF(FORMULACIÓN!N344="X",IF(VALUE(VLOOKUP(A344,Lists!$C$100:$D$1099,2,FALSE))&gt;=SEGUIMIENTO!X344,1,0),2)</f>
        <v>2</v>
      </c>
      <c r="AB344" s="150">
        <f>IFERROR(VALUE(LEFT(#REF!,1)),0)</f>
        <v>0</v>
      </c>
      <c r="AC344" s="149"/>
      <c r="AD344" s="131"/>
      <c r="AE344" s="131"/>
      <c r="AF344" s="129"/>
      <c r="AG344"/>
      <c r="AH344" s="139"/>
      <c r="AI344" s="255" t="str">
        <f t="shared" si="69"/>
        <v/>
      </c>
      <c r="AJ344" s="139" t="str">
        <f t="shared" si="63"/>
        <v/>
      </c>
      <c r="AK344" s="139">
        <f t="shared" ca="1" si="70"/>
        <v>0</v>
      </c>
      <c r="AL344" s="139" t="str">
        <f t="shared" si="64"/>
        <v/>
      </c>
      <c r="AM344" s="139" t="str">
        <f t="shared" si="65"/>
        <v/>
      </c>
      <c r="AN344" s="20" t="str">
        <f t="shared" si="66"/>
        <v/>
      </c>
      <c r="AO344" s="20" t="str">
        <f t="shared" si="67"/>
        <v/>
      </c>
      <c r="AP344" s="20" t="str">
        <f t="shared" si="68"/>
        <v/>
      </c>
      <c r="AQ344" s="88" t="str">
        <f ca="1">IF(S344=Lists!$S$6,"CUMPLIMIENTO",IF($Q344=Lists!$R$3,TEXT(Y344,"00,00%")&amp;" / "&amp;TEXT(FORMULACIÓN!Y344,"00,00%"),IF(Y344=0,0,TEXT(Y344,"##.###")&amp;" / "&amp;TEXT(FORMULACIÓN!Y344,"##.###"))))</f>
        <v xml:space="preserve"> / </v>
      </c>
      <c r="AR344" s="133">
        <f ca="1">VALUE(IFERROR(IF(S344=Lists!$S$6,SEGUIMIENTO!Y344,IF((Y344/FORMULACIÓN!Y344)&lt;&gt;0,Y344/FORMULACIÓN!Y344,0)),0))</f>
        <v>0</v>
      </c>
      <c r="AS344" s="89" t="str">
        <f t="shared" ca="1" si="71"/>
        <v/>
      </c>
      <c r="AT344" s="89">
        <f t="shared" ca="1" si="72"/>
        <v>0</v>
      </c>
      <c r="AU344" s="89">
        <f t="shared" ca="1" si="73"/>
        <v>0</v>
      </c>
      <c r="AV344" s="20" t="str">
        <f t="shared" si="62"/>
        <v xml:space="preserve">LOGROS
LÍMITES
OBSERVACIÓN
ACCIONES DE FORTALECIMIENTO
</v>
      </c>
      <c r="AW344" s="139"/>
      <c r="CG344" s="140"/>
    </row>
    <row r="345" spans="1:85" s="135" customFormat="1" ht="15" hidden="1" customHeight="1">
      <c r="A345" s="20" t="str">
        <f>IF(FORMULACIÓN!A345="","",FORMULACIÓN!A345)</f>
        <v/>
      </c>
      <c r="B345" s="20" t="str">
        <f>IF(FORMULACIÓN!B345="","",FORMULACIÓN!B345)</f>
        <v/>
      </c>
      <c r="C345" s="20" t="str">
        <f>IF(FORMULACIÓN!C345="","",FORMULACIÓN!C345)</f>
        <v/>
      </c>
      <c r="D345" s="20" t="str">
        <f>IF(FORMULACIÓN!D345="","",FORMULACIÓN!D345)</f>
        <v/>
      </c>
      <c r="E345" s="20" t="str">
        <f>IF(FORMULACIÓN!E345="","",FORMULACIÓN!E345)</f>
        <v/>
      </c>
      <c r="F345" s="20" t="str">
        <f>IF(FORMULACIÓN!F345="","",FORMULACIÓN!F345)</f>
        <v/>
      </c>
      <c r="G345" s="20" t="str">
        <f>IF(FORMULACIÓN!G345="","",FORMULACIÓN!G345)</f>
        <v/>
      </c>
      <c r="H345" s="20" t="str">
        <f>IF(FORMULACIÓN!H345="","",FORMULACIÓN!H345)</f>
        <v/>
      </c>
      <c r="I345" s="88" t="str">
        <f>IF(FORMULACIÓN!I345="","",FORMULACIÓN!I345)</f>
        <v/>
      </c>
      <c r="J345" s="20" t="str">
        <f>IF(FORMULACIÓN!J345="","",FORMULACIÓN!J345)</f>
        <v/>
      </c>
      <c r="K345" s="88" t="str">
        <f>IF(FORMULACIÓN!K345="","",FORMULACIÓN!K345)</f>
        <v/>
      </c>
      <c r="L345" s="88" t="str">
        <f>IF(FORMULACIÓN!L345="","",FORMULACIÓN!L345)</f>
        <v/>
      </c>
      <c r="M345" s="210">
        <f>FORMULACIÓN!M345</f>
        <v>0</v>
      </c>
      <c r="N345" s="20" t="str">
        <f>IF(FORMULACIÓN!O345="","",FORMULACIÓN!O345)</f>
        <v/>
      </c>
      <c r="O345" s="20" t="str">
        <f>IF(FORMULACIÓN!P345="","",FORMULACIÓN!P345)</f>
        <v/>
      </c>
      <c r="P345" s="20" t="str">
        <f>IF(FORMULACIÓN!Q345="","",FORMULACIÓN!Q345)</f>
        <v/>
      </c>
      <c r="Q345" s="20" t="str">
        <f>IF(FORMULACIÓN!R345="","",FORMULACIÓN!R345)</f>
        <v/>
      </c>
      <c r="R345" s="20" t="str">
        <f>IF(FORMULACIÓN!S345="","",FORMULACIÓN!S345)</f>
        <v/>
      </c>
      <c r="S345" s="20" t="str">
        <f>IF(FORMULACIÓN!T345="","",FORMULACIÓN!T345)</f>
        <v/>
      </c>
      <c r="T345" s="179" t="str">
        <f ca="1">FORMULACIÓN!Y345</f>
        <v/>
      </c>
      <c r="U345" s="20" t="str">
        <f>IF(FORMULACIÓN!U345="","",FORMULACIÓN!U345)</f>
        <v/>
      </c>
      <c r="V345" s="211"/>
      <c r="W345" s="211"/>
      <c r="X345" s="21" t="str">
        <f ca="1">IFERROR(IF($S345=Lists!$S$2,SUM(SEGUIMIENTO!U345:W345),IF(SEGUIMIENTO!$S345=Lists!$S$3,SUM(SEGUIMIENTO!V345:W345),IF(SEGUIMIENTO!$S345=Lists!$S$4,AVERAGE(SEGUIMIENTO!V345:W345),IF(SEGUIMIENTO!$S345=Lists!$S$5,OFFSET(U345,0,COUNTA(V345:W345)),IF(SEGUIMIENTO!$S345=Lists!$S$6,COUNTIF(V345:W345,"&lt;"&amp;FORMULACIÓN!Y345)/COUNT(SEGUIMIENTO!V345:W345),""))))),"")</f>
        <v/>
      </c>
      <c r="Y345" s="176" t="str">
        <f ca="1">IF($Q345=Lists!$R$3,TEXT(SEGUIMIENTO!X345,"00,00%"),IF(SEGUIMIENTO!X345=0,0,TEXT(SEGUIMIENTO!X345,"##.###")))</f>
        <v/>
      </c>
      <c r="Z345" s="179" t="str">
        <f>IF(FORMULACIÓN!N345="X",VLOOKUP(A345,Lists!$C$100:$D$1099,2,FALSE),"")</f>
        <v/>
      </c>
      <c r="AA345" s="181">
        <f>IF(FORMULACIÓN!N345="X",IF(VALUE(VLOOKUP(A345,Lists!$C$100:$D$1099,2,FALSE))&gt;=SEGUIMIENTO!X345,1,0),2)</f>
        <v>2</v>
      </c>
      <c r="AB345" s="150">
        <f>IFERROR(VALUE(LEFT(#REF!,1)),0)</f>
        <v>0</v>
      </c>
      <c r="AC345" s="149"/>
      <c r="AD345" s="131"/>
      <c r="AE345" s="131"/>
      <c r="AF345" s="129"/>
      <c r="AG345"/>
      <c r="AH345" s="139"/>
      <c r="AI345" s="255" t="str">
        <f t="shared" si="69"/>
        <v/>
      </c>
      <c r="AJ345" s="139" t="str">
        <f t="shared" si="63"/>
        <v/>
      </c>
      <c r="AK345" s="139">
        <f t="shared" ca="1" si="70"/>
        <v>0</v>
      </c>
      <c r="AL345" s="139" t="str">
        <f t="shared" si="64"/>
        <v/>
      </c>
      <c r="AM345" s="139" t="str">
        <f t="shared" si="65"/>
        <v/>
      </c>
      <c r="AN345" s="20" t="str">
        <f t="shared" si="66"/>
        <v/>
      </c>
      <c r="AO345" s="20" t="str">
        <f t="shared" si="67"/>
        <v/>
      </c>
      <c r="AP345" s="20" t="str">
        <f t="shared" si="68"/>
        <v/>
      </c>
      <c r="AQ345" s="88" t="str">
        <f ca="1">IF(S345=Lists!$S$6,"CUMPLIMIENTO",IF($Q345=Lists!$R$3,TEXT(Y345,"00,00%")&amp;" / "&amp;TEXT(FORMULACIÓN!Y345,"00,00%"),IF(Y345=0,0,TEXT(Y345,"##.###")&amp;" / "&amp;TEXT(FORMULACIÓN!Y345,"##.###"))))</f>
        <v xml:space="preserve"> / </v>
      </c>
      <c r="AR345" s="133">
        <f ca="1">VALUE(IFERROR(IF(S345=Lists!$S$6,SEGUIMIENTO!Y345,IF((Y345/FORMULACIÓN!Y345)&lt;&gt;0,Y345/FORMULACIÓN!Y345,0)),0))</f>
        <v>0</v>
      </c>
      <c r="AS345" s="89" t="str">
        <f t="shared" ca="1" si="71"/>
        <v/>
      </c>
      <c r="AT345" s="89">
        <f t="shared" ca="1" si="72"/>
        <v>0</v>
      </c>
      <c r="AU345" s="89">
        <f t="shared" ca="1" si="73"/>
        <v>0</v>
      </c>
      <c r="AV345" s="20" t="str">
        <f t="shared" si="62"/>
        <v xml:space="preserve">LOGROS
LÍMITES
OBSERVACIÓN
ACCIONES DE FORTALECIMIENTO
</v>
      </c>
      <c r="AW345" s="139"/>
      <c r="CG345" s="140"/>
    </row>
    <row r="346" spans="1:85" s="135" customFormat="1" ht="15" hidden="1" customHeight="1">
      <c r="A346" s="20" t="str">
        <f>IF(FORMULACIÓN!A346="","",FORMULACIÓN!A346)</f>
        <v/>
      </c>
      <c r="B346" s="20" t="str">
        <f>IF(FORMULACIÓN!B346="","",FORMULACIÓN!B346)</f>
        <v/>
      </c>
      <c r="C346" s="20" t="str">
        <f>IF(FORMULACIÓN!C346="","",FORMULACIÓN!C346)</f>
        <v/>
      </c>
      <c r="D346" s="20" t="str">
        <f>IF(FORMULACIÓN!D346="","",FORMULACIÓN!D346)</f>
        <v/>
      </c>
      <c r="E346" s="20" t="str">
        <f>IF(FORMULACIÓN!E346="","",FORMULACIÓN!E346)</f>
        <v/>
      </c>
      <c r="F346" s="20" t="str">
        <f>IF(FORMULACIÓN!F346="","",FORMULACIÓN!F346)</f>
        <v/>
      </c>
      <c r="G346" s="20" t="str">
        <f>IF(FORMULACIÓN!G346="","",FORMULACIÓN!G346)</f>
        <v/>
      </c>
      <c r="H346" s="20" t="str">
        <f>IF(FORMULACIÓN!H346="","",FORMULACIÓN!H346)</f>
        <v/>
      </c>
      <c r="I346" s="88" t="str">
        <f>IF(FORMULACIÓN!I346="","",FORMULACIÓN!I346)</f>
        <v/>
      </c>
      <c r="J346" s="20" t="str">
        <f>IF(FORMULACIÓN!J346="","",FORMULACIÓN!J346)</f>
        <v/>
      </c>
      <c r="K346" s="88" t="str">
        <f>IF(FORMULACIÓN!K346="","",FORMULACIÓN!K346)</f>
        <v/>
      </c>
      <c r="L346" s="88" t="str">
        <f>IF(FORMULACIÓN!L346="","",FORMULACIÓN!L346)</f>
        <v/>
      </c>
      <c r="M346" s="210">
        <f>FORMULACIÓN!M346</f>
        <v>0</v>
      </c>
      <c r="N346" s="20" t="str">
        <f>IF(FORMULACIÓN!O346="","",FORMULACIÓN!O346)</f>
        <v/>
      </c>
      <c r="O346" s="20" t="str">
        <f>IF(FORMULACIÓN!P346="","",FORMULACIÓN!P346)</f>
        <v/>
      </c>
      <c r="P346" s="20" t="str">
        <f>IF(FORMULACIÓN!Q346="","",FORMULACIÓN!Q346)</f>
        <v/>
      </c>
      <c r="Q346" s="20" t="str">
        <f>IF(FORMULACIÓN!R346="","",FORMULACIÓN!R346)</f>
        <v/>
      </c>
      <c r="R346" s="20" t="str">
        <f>IF(FORMULACIÓN!S346="","",FORMULACIÓN!S346)</f>
        <v/>
      </c>
      <c r="S346" s="20" t="str">
        <f>IF(FORMULACIÓN!T346="","",FORMULACIÓN!T346)</f>
        <v/>
      </c>
      <c r="T346" s="179" t="str">
        <f ca="1">FORMULACIÓN!Y346</f>
        <v/>
      </c>
      <c r="U346" s="20" t="str">
        <f>IF(FORMULACIÓN!U346="","",FORMULACIÓN!U346)</f>
        <v/>
      </c>
      <c r="V346" s="211"/>
      <c r="W346" s="211"/>
      <c r="X346" s="21" t="str">
        <f ca="1">IFERROR(IF($S346=Lists!$S$2,SUM(SEGUIMIENTO!U346:W346),IF(SEGUIMIENTO!$S346=Lists!$S$3,SUM(SEGUIMIENTO!V346:W346),IF(SEGUIMIENTO!$S346=Lists!$S$4,AVERAGE(SEGUIMIENTO!V346:W346),IF(SEGUIMIENTO!$S346=Lists!$S$5,OFFSET(U346,0,COUNTA(V346:W346)),IF(SEGUIMIENTO!$S346=Lists!$S$6,COUNTIF(V346:W346,"&lt;"&amp;FORMULACIÓN!Y346)/COUNT(SEGUIMIENTO!V346:W346),""))))),"")</f>
        <v/>
      </c>
      <c r="Y346" s="176" t="str">
        <f ca="1">IF($Q346=Lists!$R$3,TEXT(SEGUIMIENTO!X346,"00,00%"),IF(SEGUIMIENTO!X346=0,0,TEXT(SEGUIMIENTO!X346,"##.###")))</f>
        <v/>
      </c>
      <c r="Z346" s="179" t="str">
        <f>IF(FORMULACIÓN!N346="X",VLOOKUP(A346,Lists!$C$100:$D$1099,2,FALSE),"")</f>
        <v/>
      </c>
      <c r="AA346" s="181">
        <f>IF(FORMULACIÓN!N346="X",IF(VALUE(VLOOKUP(A346,Lists!$C$100:$D$1099,2,FALSE))&gt;=SEGUIMIENTO!X346,1,0),2)</f>
        <v>2</v>
      </c>
      <c r="AB346" s="150">
        <f>IFERROR(VALUE(LEFT(#REF!,1)),0)</f>
        <v>0</v>
      </c>
      <c r="AC346" s="149"/>
      <c r="AD346" s="131"/>
      <c r="AE346" s="131"/>
      <c r="AF346" s="129"/>
      <c r="AG346"/>
      <c r="AH346" s="139"/>
      <c r="AI346" s="255" t="str">
        <f t="shared" si="69"/>
        <v/>
      </c>
      <c r="AJ346" s="139" t="str">
        <f t="shared" si="63"/>
        <v/>
      </c>
      <c r="AK346" s="139">
        <f t="shared" ca="1" si="70"/>
        <v>0</v>
      </c>
      <c r="AL346" s="139" t="str">
        <f t="shared" si="64"/>
        <v/>
      </c>
      <c r="AM346" s="139" t="str">
        <f t="shared" si="65"/>
        <v/>
      </c>
      <c r="AN346" s="20" t="str">
        <f t="shared" si="66"/>
        <v/>
      </c>
      <c r="AO346" s="20" t="str">
        <f t="shared" si="67"/>
        <v/>
      </c>
      <c r="AP346" s="20" t="str">
        <f t="shared" si="68"/>
        <v/>
      </c>
      <c r="AQ346" s="88" t="str">
        <f ca="1">IF(S346=Lists!$S$6,"CUMPLIMIENTO",IF($Q346=Lists!$R$3,TEXT(Y346,"00,00%")&amp;" / "&amp;TEXT(FORMULACIÓN!Y346,"00,00%"),IF(Y346=0,0,TEXT(Y346,"##.###")&amp;" / "&amp;TEXT(FORMULACIÓN!Y346,"##.###"))))</f>
        <v xml:space="preserve"> / </v>
      </c>
      <c r="AR346" s="133">
        <f ca="1">VALUE(IFERROR(IF(S346=Lists!$S$6,SEGUIMIENTO!Y346,IF((Y346/FORMULACIÓN!Y346)&lt;&gt;0,Y346/FORMULACIÓN!Y346,0)),0))</f>
        <v>0</v>
      </c>
      <c r="AS346" s="89" t="str">
        <f t="shared" ca="1" si="71"/>
        <v/>
      </c>
      <c r="AT346" s="89">
        <f t="shared" ca="1" si="72"/>
        <v>0</v>
      </c>
      <c r="AU346" s="89">
        <f t="shared" ca="1" si="73"/>
        <v>0</v>
      </c>
      <c r="AV346" s="20" t="str">
        <f t="shared" si="62"/>
        <v xml:space="preserve">LOGROS
LÍMITES
OBSERVACIÓN
ACCIONES DE FORTALECIMIENTO
</v>
      </c>
      <c r="AW346" s="139"/>
      <c r="CG346" s="140"/>
    </row>
    <row r="347" spans="1:85" s="135" customFormat="1" ht="15" hidden="1" customHeight="1">
      <c r="A347" s="20" t="str">
        <f>IF(FORMULACIÓN!A347="","",FORMULACIÓN!A347)</f>
        <v/>
      </c>
      <c r="B347" s="20" t="str">
        <f>IF(FORMULACIÓN!B347="","",FORMULACIÓN!B347)</f>
        <v/>
      </c>
      <c r="C347" s="20" t="str">
        <f>IF(FORMULACIÓN!C347="","",FORMULACIÓN!C347)</f>
        <v/>
      </c>
      <c r="D347" s="20" t="str">
        <f>IF(FORMULACIÓN!D347="","",FORMULACIÓN!D347)</f>
        <v/>
      </c>
      <c r="E347" s="20" t="str">
        <f>IF(FORMULACIÓN!E347="","",FORMULACIÓN!E347)</f>
        <v/>
      </c>
      <c r="F347" s="20" t="str">
        <f>IF(FORMULACIÓN!F347="","",FORMULACIÓN!F347)</f>
        <v/>
      </c>
      <c r="G347" s="20" t="str">
        <f>IF(FORMULACIÓN!G347="","",FORMULACIÓN!G347)</f>
        <v/>
      </c>
      <c r="H347" s="20" t="str">
        <f>IF(FORMULACIÓN!H347="","",FORMULACIÓN!H347)</f>
        <v/>
      </c>
      <c r="I347" s="88" t="str">
        <f>IF(FORMULACIÓN!I347="","",FORMULACIÓN!I347)</f>
        <v/>
      </c>
      <c r="J347" s="20" t="str">
        <f>IF(FORMULACIÓN!J347="","",FORMULACIÓN!J347)</f>
        <v/>
      </c>
      <c r="K347" s="88" t="str">
        <f>IF(FORMULACIÓN!K347="","",FORMULACIÓN!K347)</f>
        <v/>
      </c>
      <c r="L347" s="88" t="str">
        <f>IF(FORMULACIÓN!L347="","",FORMULACIÓN!L347)</f>
        <v/>
      </c>
      <c r="M347" s="210">
        <f>FORMULACIÓN!M347</f>
        <v>0</v>
      </c>
      <c r="N347" s="20" t="str">
        <f>IF(FORMULACIÓN!O347="","",FORMULACIÓN!O347)</f>
        <v/>
      </c>
      <c r="O347" s="20" t="str">
        <f>IF(FORMULACIÓN!P347="","",FORMULACIÓN!P347)</f>
        <v/>
      </c>
      <c r="P347" s="20" t="str">
        <f>IF(FORMULACIÓN!Q347="","",FORMULACIÓN!Q347)</f>
        <v/>
      </c>
      <c r="Q347" s="20" t="str">
        <f>IF(FORMULACIÓN!R347="","",FORMULACIÓN!R347)</f>
        <v/>
      </c>
      <c r="R347" s="20" t="str">
        <f>IF(FORMULACIÓN!S347="","",FORMULACIÓN!S347)</f>
        <v/>
      </c>
      <c r="S347" s="20" t="str">
        <f>IF(FORMULACIÓN!T347="","",FORMULACIÓN!T347)</f>
        <v/>
      </c>
      <c r="T347" s="179" t="str">
        <f ca="1">FORMULACIÓN!Y347</f>
        <v/>
      </c>
      <c r="U347" s="20" t="str">
        <f>IF(FORMULACIÓN!U347="","",FORMULACIÓN!U347)</f>
        <v/>
      </c>
      <c r="V347" s="211"/>
      <c r="W347" s="211"/>
      <c r="X347" s="21" t="str">
        <f ca="1">IFERROR(IF($S347=Lists!$S$2,SUM(SEGUIMIENTO!U347:W347),IF(SEGUIMIENTO!$S347=Lists!$S$3,SUM(SEGUIMIENTO!V347:W347),IF(SEGUIMIENTO!$S347=Lists!$S$4,AVERAGE(SEGUIMIENTO!V347:W347),IF(SEGUIMIENTO!$S347=Lists!$S$5,OFFSET(U347,0,COUNTA(V347:W347)),IF(SEGUIMIENTO!$S347=Lists!$S$6,COUNTIF(V347:W347,"&lt;"&amp;FORMULACIÓN!Y347)/COUNT(SEGUIMIENTO!V347:W347),""))))),"")</f>
        <v/>
      </c>
      <c r="Y347" s="176" t="str">
        <f ca="1">IF($Q347=Lists!$R$3,TEXT(SEGUIMIENTO!X347,"00,00%"),IF(SEGUIMIENTO!X347=0,0,TEXT(SEGUIMIENTO!X347,"##.###")))</f>
        <v/>
      </c>
      <c r="Z347" s="179" t="str">
        <f>IF(FORMULACIÓN!N347="X",VLOOKUP(A347,Lists!$C$100:$D$1099,2,FALSE),"")</f>
        <v/>
      </c>
      <c r="AA347" s="181">
        <f>IF(FORMULACIÓN!N347="X",IF(VALUE(VLOOKUP(A347,Lists!$C$100:$D$1099,2,FALSE))&gt;=SEGUIMIENTO!X347,1,0),2)</f>
        <v>2</v>
      </c>
      <c r="AB347" s="150">
        <f>IFERROR(VALUE(LEFT(#REF!,1)),0)</f>
        <v>0</v>
      </c>
      <c r="AC347" s="149"/>
      <c r="AD347" s="131"/>
      <c r="AE347" s="131"/>
      <c r="AF347" s="129"/>
      <c r="AG347"/>
      <c r="AH347" s="139"/>
      <c r="AI347" s="255" t="str">
        <f t="shared" si="69"/>
        <v/>
      </c>
      <c r="AJ347" s="139" t="str">
        <f t="shared" si="63"/>
        <v/>
      </c>
      <c r="AK347" s="139">
        <f t="shared" ca="1" si="70"/>
        <v>0</v>
      </c>
      <c r="AL347" s="139" t="str">
        <f t="shared" si="64"/>
        <v/>
      </c>
      <c r="AM347" s="139" t="str">
        <f t="shared" si="65"/>
        <v/>
      </c>
      <c r="AN347" s="20" t="str">
        <f t="shared" si="66"/>
        <v/>
      </c>
      <c r="AO347" s="20" t="str">
        <f t="shared" si="67"/>
        <v/>
      </c>
      <c r="AP347" s="20" t="str">
        <f t="shared" si="68"/>
        <v/>
      </c>
      <c r="AQ347" s="88" t="str">
        <f ca="1">IF(S347=Lists!$S$6,"CUMPLIMIENTO",IF($Q347=Lists!$R$3,TEXT(Y347,"00,00%")&amp;" / "&amp;TEXT(FORMULACIÓN!Y347,"00,00%"),IF(Y347=0,0,TEXT(Y347,"##.###")&amp;" / "&amp;TEXT(FORMULACIÓN!Y347,"##.###"))))</f>
        <v xml:space="preserve"> / </v>
      </c>
      <c r="AR347" s="133">
        <f ca="1">VALUE(IFERROR(IF(S347=Lists!$S$6,SEGUIMIENTO!Y347,IF((Y347/FORMULACIÓN!Y347)&lt;&gt;0,Y347/FORMULACIÓN!Y347,0)),0))</f>
        <v>0</v>
      </c>
      <c r="AS347" s="89" t="str">
        <f t="shared" ca="1" si="71"/>
        <v/>
      </c>
      <c r="AT347" s="89">
        <f t="shared" ca="1" si="72"/>
        <v>0</v>
      </c>
      <c r="AU347" s="89">
        <f t="shared" ca="1" si="73"/>
        <v>0</v>
      </c>
      <c r="AV347" s="20" t="str">
        <f t="shared" ref="AV347:AV410" si="74">$AC$9&amp;CHAR(10)&amp;AC347&amp;CHAR(10)&amp;$AD$9&amp;CHAR(10)&amp;AD347&amp;CHAR(10)&amp;$AE$9&amp;CHAR(10)&amp;AE347&amp;CHAR(10)&amp;$AF$9&amp;CHAR(10)&amp;AF347</f>
        <v xml:space="preserve">LOGROS
LÍMITES
OBSERVACIÓN
ACCIONES DE FORTALECIMIENTO
</v>
      </c>
      <c r="AW347" s="139"/>
      <c r="CG347" s="140"/>
    </row>
    <row r="348" spans="1:85" s="135" customFormat="1" ht="15" hidden="1" customHeight="1">
      <c r="A348" s="20" t="str">
        <f>IF(FORMULACIÓN!A348="","",FORMULACIÓN!A348)</f>
        <v/>
      </c>
      <c r="B348" s="20" t="str">
        <f>IF(FORMULACIÓN!B348="","",FORMULACIÓN!B348)</f>
        <v/>
      </c>
      <c r="C348" s="20" t="str">
        <f>IF(FORMULACIÓN!C348="","",FORMULACIÓN!C348)</f>
        <v/>
      </c>
      <c r="D348" s="20" t="str">
        <f>IF(FORMULACIÓN!D348="","",FORMULACIÓN!D348)</f>
        <v/>
      </c>
      <c r="E348" s="20" t="str">
        <f>IF(FORMULACIÓN!E348="","",FORMULACIÓN!E348)</f>
        <v/>
      </c>
      <c r="F348" s="20" t="str">
        <f>IF(FORMULACIÓN!F348="","",FORMULACIÓN!F348)</f>
        <v/>
      </c>
      <c r="G348" s="20" t="str">
        <f>IF(FORMULACIÓN!G348="","",FORMULACIÓN!G348)</f>
        <v/>
      </c>
      <c r="H348" s="20" t="str">
        <f>IF(FORMULACIÓN!H348="","",FORMULACIÓN!H348)</f>
        <v/>
      </c>
      <c r="I348" s="88" t="str">
        <f>IF(FORMULACIÓN!I348="","",FORMULACIÓN!I348)</f>
        <v/>
      </c>
      <c r="J348" s="20" t="str">
        <f>IF(FORMULACIÓN!J348="","",FORMULACIÓN!J348)</f>
        <v/>
      </c>
      <c r="K348" s="88" t="str">
        <f>IF(FORMULACIÓN!K348="","",FORMULACIÓN!K348)</f>
        <v/>
      </c>
      <c r="L348" s="88" t="str">
        <f>IF(FORMULACIÓN!L348="","",FORMULACIÓN!L348)</f>
        <v/>
      </c>
      <c r="M348" s="210">
        <f>FORMULACIÓN!M348</f>
        <v>0</v>
      </c>
      <c r="N348" s="20" t="str">
        <f>IF(FORMULACIÓN!O348="","",FORMULACIÓN!O348)</f>
        <v/>
      </c>
      <c r="O348" s="20" t="str">
        <f>IF(FORMULACIÓN!P348="","",FORMULACIÓN!P348)</f>
        <v/>
      </c>
      <c r="P348" s="20" t="str">
        <f>IF(FORMULACIÓN!Q348="","",FORMULACIÓN!Q348)</f>
        <v/>
      </c>
      <c r="Q348" s="20" t="str">
        <f>IF(FORMULACIÓN!R348="","",FORMULACIÓN!R348)</f>
        <v/>
      </c>
      <c r="R348" s="20" t="str">
        <f>IF(FORMULACIÓN!S348="","",FORMULACIÓN!S348)</f>
        <v/>
      </c>
      <c r="S348" s="20" t="str">
        <f>IF(FORMULACIÓN!T348="","",FORMULACIÓN!T348)</f>
        <v/>
      </c>
      <c r="T348" s="179" t="str">
        <f ca="1">FORMULACIÓN!Y348</f>
        <v/>
      </c>
      <c r="U348" s="20" t="str">
        <f>IF(FORMULACIÓN!U348="","",FORMULACIÓN!U348)</f>
        <v/>
      </c>
      <c r="V348" s="211"/>
      <c r="W348" s="211"/>
      <c r="X348" s="21" t="str">
        <f ca="1">IFERROR(IF($S348=Lists!$S$2,SUM(SEGUIMIENTO!U348:W348),IF(SEGUIMIENTO!$S348=Lists!$S$3,SUM(SEGUIMIENTO!V348:W348),IF(SEGUIMIENTO!$S348=Lists!$S$4,AVERAGE(SEGUIMIENTO!V348:W348),IF(SEGUIMIENTO!$S348=Lists!$S$5,OFFSET(U348,0,COUNTA(V348:W348)),IF(SEGUIMIENTO!$S348=Lists!$S$6,COUNTIF(V348:W348,"&lt;"&amp;FORMULACIÓN!Y348)/COUNT(SEGUIMIENTO!V348:W348),""))))),"")</f>
        <v/>
      </c>
      <c r="Y348" s="176" t="str">
        <f ca="1">IF($Q348=Lists!$R$3,TEXT(SEGUIMIENTO!X348,"00,00%"),IF(SEGUIMIENTO!X348=0,0,TEXT(SEGUIMIENTO!X348,"##.###")))</f>
        <v/>
      </c>
      <c r="Z348" s="179" t="str">
        <f>IF(FORMULACIÓN!N348="X",VLOOKUP(A348,Lists!$C$100:$D$1099,2,FALSE),"")</f>
        <v/>
      </c>
      <c r="AA348" s="181">
        <f>IF(FORMULACIÓN!N348="X",IF(VALUE(VLOOKUP(A348,Lists!$C$100:$D$1099,2,FALSE))&gt;=SEGUIMIENTO!X348,1,0),2)</f>
        <v>2</v>
      </c>
      <c r="AB348" s="150">
        <f>IFERROR(VALUE(LEFT(#REF!,1)),0)</f>
        <v>0</v>
      </c>
      <c r="AC348" s="149"/>
      <c r="AD348" s="131"/>
      <c r="AE348" s="131"/>
      <c r="AF348" s="129"/>
      <c r="AG348"/>
      <c r="AH348" s="139"/>
      <c r="AI348" s="255" t="str">
        <f t="shared" si="69"/>
        <v/>
      </c>
      <c r="AJ348" s="139" t="str">
        <f t="shared" si="63"/>
        <v/>
      </c>
      <c r="AK348" s="139">
        <f t="shared" ca="1" si="70"/>
        <v>0</v>
      </c>
      <c r="AL348" s="139" t="str">
        <f t="shared" si="64"/>
        <v/>
      </c>
      <c r="AM348" s="139" t="str">
        <f t="shared" si="65"/>
        <v/>
      </c>
      <c r="AN348" s="20" t="str">
        <f t="shared" si="66"/>
        <v/>
      </c>
      <c r="AO348" s="20" t="str">
        <f t="shared" si="67"/>
        <v/>
      </c>
      <c r="AP348" s="20" t="str">
        <f t="shared" si="68"/>
        <v/>
      </c>
      <c r="AQ348" s="88" t="str">
        <f ca="1">IF(S348=Lists!$S$6,"CUMPLIMIENTO",IF($Q348=Lists!$R$3,TEXT(Y348,"00,00%")&amp;" / "&amp;TEXT(FORMULACIÓN!Y348,"00,00%"),IF(Y348=0,0,TEXT(Y348,"##.###")&amp;" / "&amp;TEXT(FORMULACIÓN!Y348,"##.###"))))</f>
        <v xml:space="preserve"> / </v>
      </c>
      <c r="AR348" s="133">
        <f ca="1">VALUE(IFERROR(IF(S348=Lists!$S$6,SEGUIMIENTO!Y348,IF((Y348/FORMULACIÓN!Y348)&lt;&gt;0,Y348/FORMULACIÓN!Y348,0)),0))</f>
        <v>0</v>
      </c>
      <c r="AS348" s="89" t="str">
        <f t="shared" ca="1" si="71"/>
        <v/>
      </c>
      <c r="AT348" s="89">
        <f t="shared" ca="1" si="72"/>
        <v>0</v>
      </c>
      <c r="AU348" s="89">
        <f t="shared" ca="1" si="73"/>
        <v>0</v>
      </c>
      <c r="AV348" s="20" t="str">
        <f t="shared" si="74"/>
        <v xml:space="preserve">LOGROS
LÍMITES
OBSERVACIÓN
ACCIONES DE FORTALECIMIENTO
</v>
      </c>
      <c r="AW348" s="139"/>
      <c r="CG348" s="140"/>
    </row>
    <row r="349" spans="1:85" s="135" customFormat="1" ht="15" hidden="1" customHeight="1">
      <c r="A349" s="20" t="str">
        <f>IF(FORMULACIÓN!A349="","",FORMULACIÓN!A349)</f>
        <v/>
      </c>
      <c r="B349" s="20" t="str">
        <f>IF(FORMULACIÓN!B349="","",FORMULACIÓN!B349)</f>
        <v/>
      </c>
      <c r="C349" s="20" t="str">
        <f>IF(FORMULACIÓN!C349="","",FORMULACIÓN!C349)</f>
        <v/>
      </c>
      <c r="D349" s="20" t="str">
        <f>IF(FORMULACIÓN!D349="","",FORMULACIÓN!D349)</f>
        <v/>
      </c>
      <c r="E349" s="20" t="str">
        <f>IF(FORMULACIÓN!E349="","",FORMULACIÓN!E349)</f>
        <v/>
      </c>
      <c r="F349" s="20" t="str">
        <f>IF(FORMULACIÓN!F349="","",FORMULACIÓN!F349)</f>
        <v/>
      </c>
      <c r="G349" s="20" t="str">
        <f>IF(FORMULACIÓN!G349="","",FORMULACIÓN!G349)</f>
        <v/>
      </c>
      <c r="H349" s="20" t="str">
        <f>IF(FORMULACIÓN!H349="","",FORMULACIÓN!H349)</f>
        <v/>
      </c>
      <c r="I349" s="88" t="str">
        <f>IF(FORMULACIÓN!I349="","",FORMULACIÓN!I349)</f>
        <v/>
      </c>
      <c r="J349" s="20" t="str">
        <f>IF(FORMULACIÓN!J349="","",FORMULACIÓN!J349)</f>
        <v/>
      </c>
      <c r="K349" s="88" t="str">
        <f>IF(FORMULACIÓN!K349="","",FORMULACIÓN!K349)</f>
        <v/>
      </c>
      <c r="L349" s="88" t="str">
        <f>IF(FORMULACIÓN!L349="","",FORMULACIÓN!L349)</f>
        <v/>
      </c>
      <c r="M349" s="210">
        <f>FORMULACIÓN!M349</f>
        <v>0</v>
      </c>
      <c r="N349" s="20" t="str">
        <f>IF(FORMULACIÓN!O349="","",FORMULACIÓN!O349)</f>
        <v/>
      </c>
      <c r="O349" s="20" t="str">
        <f>IF(FORMULACIÓN!P349="","",FORMULACIÓN!P349)</f>
        <v/>
      </c>
      <c r="P349" s="20" t="str">
        <f>IF(FORMULACIÓN!Q349="","",FORMULACIÓN!Q349)</f>
        <v/>
      </c>
      <c r="Q349" s="20" t="str">
        <f>IF(FORMULACIÓN!R349="","",FORMULACIÓN!R349)</f>
        <v/>
      </c>
      <c r="R349" s="20" t="str">
        <f>IF(FORMULACIÓN!S349="","",FORMULACIÓN!S349)</f>
        <v/>
      </c>
      <c r="S349" s="20" t="str">
        <f>IF(FORMULACIÓN!T349="","",FORMULACIÓN!T349)</f>
        <v/>
      </c>
      <c r="T349" s="179" t="str">
        <f ca="1">FORMULACIÓN!Y349</f>
        <v/>
      </c>
      <c r="U349" s="20" t="str">
        <f>IF(FORMULACIÓN!U349="","",FORMULACIÓN!U349)</f>
        <v/>
      </c>
      <c r="V349" s="211"/>
      <c r="W349" s="211"/>
      <c r="X349" s="21" t="str">
        <f ca="1">IFERROR(IF($S349=Lists!$S$2,SUM(SEGUIMIENTO!U349:W349),IF(SEGUIMIENTO!$S349=Lists!$S$3,SUM(SEGUIMIENTO!V349:W349),IF(SEGUIMIENTO!$S349=Lists!$S$4,AVERAGE(SEGUIMIENTO!V349:W349),IF(SEGUIMIENTO!$S349=Lists!$S$5,OFFSET(U349,0,COUNTA(V349:W349)),IF(SEGUIMIENTO!$S349=Lists!$S$6,COUNTIF(V349:W349,"&lt;"&amp;FORMULACIÓN!Y349)/COUNT(SEGUIMIENTO!V349:W349),""))))),"")</f>
        <v/>
      </c>
      <c r="Y349" s="176" t="str">
        <f ca="1">IF($Q349=Lists!$R$3,TEXT(SEGUIMIENTO!X349,"00,00%"),IF(SEGUIMIENTO!X349=0,0,TEXT(SEGUIMIENTO!X349,"##.###")))</f>
        <v/>
      </c>
      <c r="Z349" s="179" t="str">
        <f>IF(FORMULACIÓN!N349="X",VLOOKUP(A349,Lists!$C$100:$D$1099,2,FALSE),"")</f>
        <v/>
      </c>
      <c r="AA349" s="181">
        <f>IF(FORMULACIÓN!N349="X",IF(VALUE(VLOOKUP(A349,Lists!$C$100:$D$1099,2,FALSE))&gt;=SEGUIMIENTO!X349,1,0),2)</f>
        <v>2</v>
      </c>
      <c r="AB349" s="150">
        <f>IFERROR(VALUE(LEFT(#REF!,1)),0)</f>
        <v>0</v>
      </c>
      <c r="AC349" s="149"/>
      <c r="AD349" s="131"/>
      <c r="AE349" s="131"/>
      <c r="AF349" s="129"/>
      <c r="AG349"/>
      <c r="AH349" s="139"/>
      <c r="AI349" s="255" t="str">
        <f t="shared" si="69"/>
        <v/>
      </c>
      <c r="AJ349" s="139" t="str">
        <f t="shared" si="63"/>
        <v/>
      </c>
      <c r="AK349" s="139">
        <f t="shared" ca="1" si="70"/>
        <v>0</v>
      </c>
      <c r="AL349" s="139" t="str">
        <f t="shared" si="64"/>
        <v/>
      </c>
      <c r="AM349" s="139" t="str">
        <f t="shared" si="65"/>
        <v/>
      </c>
      <c r="AN349" s="20" t="str">
        <f t="shared" si="66"/>
        <v/>
      </c>
      <c r="AO349" s="20" t="str">
        <f t="shared" si="67"/>
        <v/>
      </c>
      <c r="AP349" s="20" t="str">
        <f t="shared" si="68"/>
        <v/>
      </c>
      <c r="AQ349" s="88" t="str">
        <f ca="1">IF(S349=Lists!$S$6,"CUMPLIMIENTO",IF($Q349=Lists!$R$3,TEXT(Y349,"00,00%")&amp;" / "&amp;TEXT(FORMULACIÓN!Y349,"00,00%"),IF(Y349=0,0,TEXT(Y349,"##.###")&amp;" / "&amp;TEXT(FORMULACIÓN!Y349,"##.###"))))</f>
        <v xml:space="preserve"> / </v>
      </c>
      <c r="AR349" s="133">
        <f ca="1">VALUE(IFERROR(IF(S349=Lists!$S$6,SEGUIMIENTO!Y349,IF((Y349/FORMULACIÓN!Y349)&lt;&gt;0,Y349/FORMULACIÓN!Y349,0)),0))</f>
        <v>0</v>
      </c>
      <c r="AS349" s="89" t="str">
        <f t="shared" ca="1" si="71"/>
        <v/>
      </c>
      <c r="AT349" s="89">
        <f t="shared" ca="1" si="72"/>
        <v>0</v>
      </c>
      <c r="AU349" s="89">
        <f t="shared" ca="1" si="73"/>
        <v>0</v>
      </c>
      <c r="AV349" s="20" t="str">
        <f t="shared" si="74"/>
        <v xml:space="preserve">LOGROS
LÍMITES
OBSERVACIÓN
ACCIONES DE FORTALECIMIENTO
</v>
      </c>
      <c r="AW349" s="139"/>
      <c r="CG349" s="140"/>
    </row>
    <row r="350" spans="1:85" s="135" customFormat="1" ht="15" hidden="1" customHeight="1">
      <c r="A350" s="20" t="str">
        <f>IF(FORMULACIÓN!A350="","",FORMULACIÓN!A350)</f>
        <v/>
      </c>
      <c r="B350" s="20" t="str">
        <f>IF(FORMULACIÓN!B350="","",FORMULACIÓN!B350)</f>
        <v/>
      </c>
      <c r="C350" s="20" t="str">
        <f>IF(FORMULACIÓN!C350="","",FORMULACIÓN!C350)</f>
        <v/>
      </c>
      <c r="D350" s="20" t="str">
        <f>IF(FORMULACIÓN!D350="","",FORMULACIÓN!D350)</f>
        <v/>
      </c>
      <c r="E350" s="20" t="str">
        <f>IF(FORMULACIÓN!E350="","",FORMULACIÓN!E350)</f>
        <v/>
      </c>
      <c r="F350" s="20" t="str">
        <f>IF(FORMULACIÓN!F350="","",FORMULACIÓN!F350)</f>
        <v/>
      </c>
      <c r="G350" s="20" t="str">
        <f>IF(FORMULACIÓN!G350="","",FORMULACIÓN!G350)</f>
        <v/>
      </c>
      <c r="H350" s="20" t="str">
        <f>IF(FORMULACIÓN!H350="","",FORMULACIÓN!H350)</f>
        <v/>
      </c>
      <c r="I350" s="88" t="str">
        <f>IF(FORMULACIÓN!I350="","",FORMULACIÓN!I350)</f>
        <v/>
      </c>
      <c r="J350" s="20" t="str">
        <f>IF(FORMULACIÓN!J350="","",FORMULACIÓN!J350)</f>
        <v/>
      </c>
      <c r="K350" s="88" t="str">
        <f>IF(FORMULACIÓN!K350="","",FORMULACIÓN!K350)</f>
        <v/>
      </c>
      <c r="L350" s="88" t="str">
        <f>IF(FORMULACIÓN!L350="","",FORMULACIÓN!L350)</f>
        <v/>
      </c>
      <c r="M350" s="210">
        <f>FORMULACIÓN!M350</f>
        <v>0</v>
      </c>
      <c r="N350" s="20" t="str">
        <f>IF(FORMULACIÓN!O350="","",FORMULACIÓN!O350)</f>
        <v/>
      </c>
      <c r="O350" s="20" t="str">
        <f>IF(FORMULACIÓN!P350="","",FORMULACIÓN!P350)</f>
        <v/>
      </c>
      <c r="P350" s="20" t="str">
        <f>IF(FORMULACIÓN!Q350="","",FORMULACIÓN!Q350)</f>
        <v/>
      </c>
      <c r="Q350" s="20" t="str">
        <f>IF(FORMULACIÓN!R350="","",FORMULACIÓN!R350)</f>
        <v/>
      </c>
      <c r="R350" s="20" t="str">
        <f>IF(FORMULACIÓN!S350="","",FORMULACIÓN!S350)</f>
        <v/>
      </c>
      <c r="S350" s="20" t="str">
        <f>IF(FORMULACIÓN!T350="","",FORMULACIÓN!T350)</f>
        <v/>
      </c>
      <c r="T350" s="179" t="str">
        <f ca="1">FORMULACIÓN!Y350</f>
        <v/>
      </c>
      <c r="U350" s="20" t="str">
        <f>IF(FORMULACIÓN!U350="","",FORMULACIÓN!U350)</f>
        <v/>
      </c>
      <c r="V350" s="211"/>
      <c r="W350" s="211"/>
      <c r="X350" s="21" t="str">
        <f ca="1">IFERROR(IF($S350=Lists!$S$2,SUM(SEGUIMIENTO!U350:W350),IF(SEGUIMIENTO!$S350=Lists!$S$3,SUM(SEGUIMIENTO!V350:W350),IF(SEGUIMIENTO!$S350=Lists!$S$4,AVERAGE(SEGUIMIENTO!V350:W350),IF(SEGUIMIENTO!$S350=Lists!$S$5,OFFSET(U350,0,COUNTA(V350:W350)),IF(SEGUIMIENTO!$S350=Lists!$S$6,COUNTIF(V350:W350,"&lt;"&amp;FORMULACIÓN!Y350)/COUNT(SEGUIMIENTO!V350:W350),""))))),"")</f>
        <v/>
      </c>
      <c r="Y350" s="176" t="str">
        <f ca="1">IF($Q350=Lists!$R$3,TEXT(SEGUIMIENTO!X350,"00,00%"),IF(SEGUIMIENTO!X350=0,0,TEXT(SEGUIMIENTO!X350,"##.###")))</f>
        <v/>
      </c>
      <c r="Z350" s="179" t="str">
        <f>IF(FORMULACIÓN!N350="X",VLOOKUP(A350,Lists!$C$100:$D$1099,2,FALSE),"")</f>
        <v/>
      </c>
      <c r="AA350" s="181">
        <f>IF(FORMULACIÓN!N350="X",IF(VALUE(VLOOKUP(A350,Lists!$C$100:$D$1099,2,FALSE))&gt;=SEGUIMIENTO!X350,1,0),2)</f>
        <v>2</v>
      </c>
      <c r="AB350" s="150">
        <f>IFERROR(VALUE(LEFT(#REF!,1)),0)</f>
        <v>0</v>
      </c>
      <c r="AC350" s="149"/>
      <c r="AD350" s="131"/>
      <c r="AE350" s="131"/>
      <c r="AF350" s="129"/>
      <c r="AG350"/>
      <c r="AH350" s="139"/>
      <c r="AI350" s="255" t="str">
        <f t="shared" si="69"/>
        <v/>
      </c>
      <c r="AJ350" s="139" t="str">
        <f t="shared" si="63"/>
        <v/>
      </c>
      <c r="AK350" s="139">
        <f t="shared" ca="1" si="70"/>
        <v>0</v>
      </c>
      <c r="AL350" s="139" t="str">
        <f t="shared" si="64"/>
        <v/>
      </c>
      <c r="AM350" s="139" t="str">
        <f t="shared" si="65"/>
        <v/>
      </c>
      <c r="AN350" s="20" t="str">
        <f t="shared" si="66"/>
        <v/>
      </c>
      <c r="AO350" s="20" t="str">
        <f t="shared" si="67"/>
        <v/>
      </c>
      <c r="AP350" s="20" t="str">
        <f t="shared" si="68"/>
        <v/>
      </c>
      <c r="AQ350" s="88" t="str">
        <f ca="1">IF(S350=Lists!$S$6,"CUMPLIMIENTO",IF($Q350=Lists!$R$3,TEXT(Y350,"00,00%")&amp;" / "&amp;TEXT(FORMULACIÓN!Y350,"00,00%"),IF(Y350=0,0,TEXT(Y350,"##.###")&amp;" / "&amp;TEXT(FORMULACIÓN!Y350,"##.###"))))</f>
        <v xml:space="preserve"> / </v>
      </c>
      <c r="AR350" s="133">
        <f ca="1">VALUE(IFERROR(IF(S350=Lists!$S$6,SEGUIMIENTO!Y350,IF((Y350/FORMULACIÓN!Y350)&lt;&gt;0,Y350/FORMULACIÓN!Y350,0)),0))</f>
        <v>0</v>
      </c>
      <c r="AS350" s="89" t="str">
        <f t="shared" ca="1" si="71"/>
        <v/>
      </c>
      <c r="AT350" s="89">
        <f t="shared" ca="1" si="72"/>
        <v>0</v>
      </c>
      <c r="AU350" s="89">
        <f t="shared" ca="1" si="73"/>
        <v>0</v>
      </c>
      <c r="AV350" s="20" t="str">
        <f t="shared" si="74"/>
        <v xml:space="preserve">LOGROS
LÍMITES
OBSERVACIÓN
ACCIONES DE FORTALECIMIENTO
</v>
      </c>
      <c r="AW350" s="139"/>
      <c r="CG350" s="140"/>
    </row>
    <row r="351" spans="1:85" s="135" customFormat="1" ht="15" hidden="1" customHeight="1">
      <c r="A351" s="20" t="str">
        <f>IF(FORMULACIÓN!A351="","",FORMULACIÓN!A351)</f>
        <v/>
      </c>
      <c r="B351" s="20" t="str">
        <f>IF(FORMULACIÓN!B351="","",FORMULACIÓN!B351)</f>
        <v/>
      </c>
      <c r="C351" s="20" t="str">
        <f>IF(FORMULACIÓN!C351="","",FORMULACIÓN!C351)</f>
        <v/>
      </c>
      <c r="D351" s="20" t="str">
        <f>IF(FORMULACIÓN!D351="","",FORMULACIÓN!D351)</f>
        <v/>
      </c>
      <c r="E351" s="20" t="str">
        <f>IF(FORMULACIÓN!E351="","",FORMULACIÓN!E351)</f>
        <v/>
      </c>
      <c r="F351" s="20" t="str">
        <f>IF(FORMULACIÓN!F351="","",FORMULACIÓN!F351)</f>
        <v/>
      </c>
      <c r="G351" s="20" t="str">
        <f>IF(FORMULACIÓN!G351="","",FORMULACIÓN!G351)</f>
        <v/>
      </c>
      <c r="H351" s="20" t="str">
        <f>IF(FORMULACIÓN!H351="","",FORMULACIÓN!H351)</f>
        <v/>
      </c>
      <c r="I351" s="88" t="str">
        <f>IF(FORMULACIÓN!I351="","",FORMULACIÓN!I351)</f>
        <v/>
      </c>
      <c r="J351" s="20" t="str">
        <f>IF(FORMULACIÓN!J351="","",FORMULACIÓN!J351)</f>
        <v/>
      </c>
      <c r="K351" s="88" t="str">
        <f>IF(FORMULACIÓN!K351="","",FORMULACIÓN!K351)</f>
        <v/>
      </c>
      <c r="L351" s="88" t="str">
        <f>IF(FORMULACIÓN!L351="","",FORMULACIÓN!L351)</f>
        <v/>
      </c>
      <c r="M351" s="210">
        <f>FORMULACIÓN!M351</f>
        <v>0</v>
      </c>
      <c r="N351" s="20" t="str">
        <f>IF(FORMULACIÓN!O351="","",FORMULACIÓN!O351)</f>
        <v/>
      </c>
      <c r="O351" s="20" t="str">
        <f>IF(FORMULACIÓN!P351="","",FORMULACIÓN!P351)</f>
        <v/>
      </c>
      <c r="P351" s="20" t="str">
        <f>IF(FORMULACIÓN!Q351="","",FORMULACIÓN!Q351)</f>
        <v/>
      </c>
      <c r="Q351" s="20" t="str">
        <f>IF(FORMULACIÓN!R351="","",FORMULACIÓN!R351)</f>
        <v/>
      </c>
      <c r="R351" s="20" t="str">
        <f>IF(FORMULACIÓN!S351="","",FORMULACIÓN!S351)</f>
        <v/>
      </c>
      <c r="S351" s="20" t="str">
        <f>IF(FORMULACIÓN!T351="","",FORMULACIÓN!T351)</f>
        <v/>
      </c>
      <c r="T351" s="179" t="str">
        <f ca="1">FORMULACIÓN!Y351</f>
        <v/>
      </c>
      <c r="U351" s="20" t="str">
        <f>IF(FORMULACIÓN!U351="","",FORMULACIÓN!U351)</f>
        <v/>
      </c>
      <c r="V351" s="211"/>
      <c r="W351" s="211"/>
      <c r="X351" s="21" t="str">
        <f ca="1">IFERROR(IF($S351=Lists!$S$2,SUM(SEGUIMIENTO!U351:W351),IF(SEGUIMIENTO!$S351=Lists!$S$3,SUM(SEGUIMIENTO!V351:W351),IF(SEGUIMIENTO!$S351=Lists!$S$4,AVERAGE(SEGUIMIENTO!V351:W351),IF(SEGUIMIENTO!$S351=Lists!$S$5,OFFSET(U351,0,COUNTA(V351:W351)),IF(SEGUIMIENTO!$S351=Lists!$S$6,COUNTIF(V351:W351,"&lt;"&amp;FORMULACIÓN!Y351)/COUNT(SEGUIMIENTO!V351:W351),""))))),"")</f>
        <v/>
      </c>
      <c r="Y351" s="176" t="str">
        <f ca="1">IF($Q351=Lists!$R$3,TEXT(SEGUIMIENTO!X351,"00,00%"),IF(SEGUIMIENTO!X351=0,0,TEXT(SEGUIMIENTO!X351,"##.###")))</f>
        <v/>
      </c>
      <c r="Z351" s="179" t="str">
        <f>IF(FORMULACIÓN!N351="X",VLOOKUP(A351,Lists!$C$100:$D$1099,2,FALSE),"")</f>
        <v/>
      </c>
      <c r="AA351" s="181">
        <f>IF(FORMULACIÓN!N351="X",IF(VALUE(VLOOKUP(A351,Lists!$C$100:$D$1099,2,FALSE))&gt;=SEGUIMIENTO!X351,1,0),2)</f>
        <v>2</v>
      </c>
      <c r="AB351" s="150">
        <f>IFERROR(VALUE(LEFT(#REF!,1)),0)</f>
        <v>0</v>
      </c>
      <c r="AC351" s="149"/>
      <c r="AD351" s="131"/>
      <c r="AE351" s="131"/>
      <c r="AF351" s="129"/>
      <c r="AG351"/>
      <c r="AH351" s="139"/>
      <c r="AI351" s="255" t="str">
        <f t="shared" si="69"/>
        <v/>
      </c>
      <c r="AJ351" s="139" t="str">
        <f t="shared" si="63"/>
        <v/>
      </c>
      <c r="AK351" s="139">
        <f t="shared" ca="1" si="70"/>
        <v>0</v>
      </c>
      <c r="AL351" s="139" t="str">
        <f t="shared" si="64"/>
        <v/>
      </c>
      <c r="AM351" s="139" t="str">
        <f t="shared" si="65"/>
        <v/>
      </c>
      <c r="AN351" s="20" t="str">
        <f t="shared" si="66"/>
        <v/>
      </c>
      <c r="AO351" s="20" t="str">
        <f t="shared" si="67"/>
        <v/>
      </c>
      <c r="AP351" s="20" t="str">
        <f t="shared" si="68"/>
        <v/>
      </c>
      <c r="AQ351" s="88" t="str">
        <f ca="1">IF(S351=Lists!$S$6,"CUMPLIMIENTO",IF($Q351=Lists!$R$3,TEXT(Y351,"00,00%")&amp;" / "&amp;TEXT(FORMULACIÓN!Y351,"00,00%"),IF(Y351=0,0,TEXT(Y351,"##.###")&amp;" / "&amp;TEXT(FORMULACIÓN!Y351,"##.###"))))</f>
        <v xml:space="preserve"> / </v>
      </c>
      <c r="AR351" s="133">
        <f ca="1">VALUE(IFERROR(IF(S351=Lists!$S$6,SEGUIMIENTO!Y351,IF((Y351/FORMULACIÓN!Y351)&lt;&gt;0,Y351/FORMULACIÓN!Y351,0)),0))</f>
        <v>0</v>
      </c>
      <c r="AS351" s="89" t="str">
        <f t="shared" ca="1" si="71"/>
        <v/>
      </c>
      <c r="AT351" s="89">
        <f t="shared" ca="1" si="72"/>
        <v>0</v>
      </c>
      <c r="AU351" s="89">
        <f t="shared" ca="1" si="73"/>
        <v>0</v>
      </c>
      <c r="AV351" s="20" t="str">
        <f t="shared" si="74"/>
        <v xml:space="preserve">LOGROS
LÍMITES
OBSERVACIÓN
ACCIONES DE FORTALECIMIENTO
</v>
      </c>
      <c r="AW351" s="139"/>
      <c r="CG351" s="140"/>
    </row>
    <row r="352" spans="1:85" s="135" customFormat="1" ht="15" hidden="1" customHeight="1">
      <c r="A352" s="20" t="str">
        <f>IF(FORMULACIÓN!A352="","",FORMULACIÓN!A352)</f>
        <v/>
      </c>
      <c r="B352" s="20" t="str">
        <f>IF(FORMULACIÓN!B352="","",FORMULACIÓN!B352)</f>
        <v/>
      </c>
      <c r="C352" s="20" t="str">
        <f>IF(FORMULACIÓN!C352="","",FORMULACIÓN!C352)</f>
        <v/>
      </c>
      <c r="D352" s="20" t="str">
        <f>IF(FORMULACIÓN!D352="","",FORMULACIÓN!D352)</f>
        <v/>
      </c>
      <c r="E352" s="20" t="str">
        <f>IF(FORMULACIÓN!E352="","",FORMULACIÓN!E352)</f>
        <v/>
      </c>
      <c r="F352" s="20" t="str">
        <f>IF(FORMULACIÓN!F352="","",FORMULACIÓN!F352)</f>
        <v/>
      </c>
      <c r="G352" s="20" t="str">
        <f>IF(FORMULACIÓN!G352="","",FORMULACIÓN!G352)</f>
        <v/>
      </c>
      <c r="H352" s="20" t="str">
        <f>IF(FORMULACIÓN!H352="","",FORMULACIÓN!H352)</f>
        <v/>
      </c>
      <c r="I352" s="88" t="str">
        <f>IF(FORMULACIÓN!I352="","",FORMULACIÓN!I352)</f>
        <v/>
      </c>
      <c r="J352" s="20" t="str">
        <f>IF(FORMULACIÓN!J352="","",FORMULACIÓN!J352)</f>
        <v/>
      </c>
      <c r="K352" s="88" t="str">
        <f>IF(FORMULACIÓN!K352="","",FORMULACIÓN!K352)</f>
        <v/>
      </c>
      <c r="L352" s="88" t="str">
        <f>IF(FORMULACIÓN!L352="","",FORMULACIÓN!L352)</f>
        <v/>
      </c>
      <c r="M352" s="210">
        <f>FORMULACIÓN!M352</f>
        <v>0</v>
      </c>
      <c r="N352" s="20" t="str">
        <f>IF(FORMULACIÓN!O352="","",FORMULACIÓN!O352)</f>
        <v/>
      </c>
      <c r="O352" s="20" t="str">
        <f>IF(FORMULACIÓN!P352="","",FORMULACIÓN!P352)</f>
        <v/>
      </c>
      <c r="P352" s="20" t="str">
        <f>IF(FORMULACIÓN!Q352="","",FORMULACIÓN!Q352)</f>
        <v/>
      </c>
      <c r="Q352" s="20" t="str">
        <f>IF(FORMULACIÓN!R352="","",FORMULACIÓN!R352)</f>
        <v/>
      </c>
      <c r="R352" s="20" t="str">
        <f>IF(FORMULACIÓN!S352="","",FORMULACIÓN!S352)</f>
        <v/>
      </c>
      <c r="S352" s="20" t="str">
        <f>IF(FORMULACIÓN!T352="","",FORMULACIÓN!T352)</f>
        <v/>
      </c>
      <c r="T352" s="179" t="str">
        <f ca="1">FORMULACIÓN!Y352</f>
        <v/>
      </c>
      <c r="U352" s="20" t="str">
        <f>IF(FORMULACIÓN!U352="","",FORMULACIÓN!U352)</f>
        <v/>
      </c>
      <c r="V352" s="211"/>
      <c r="W352" s="211"/>
      <c r="X352" s="21" t="str">
        <f ca="1">IFERROR(IF($S352=Lists!$S$2,SUM(SEGUIMIENTO!U352:W352),IF(SEGUIMIENTO!$S352=Lists!$S$3,SUM(SEGUIMIENTO!V352:W352),IF(SEGUIMIENTO!$S352=Lists!$S$4,AVERAGE(SEGUIMIENTO!V352:W352),IF(SEGUIMIENTO!$S352=Lists!$S$5,OFFSET(U352,0,COUNTA(V352:W352)),IF(SEGUIMIENTO!$S352=Lists!$S$6,COUNTIF(V352:W352,"&lt;"&amp;FORMULACIÓN!Y352)/COUNT(SEGUIMIENTO!V352:W352),""))))),"")</f>
        <v/>
      </c>
      <c r="Y352" s="176" t="str">
        <f ca="1">IF($Q352=Lists!$R$3,TEXT(SEGUIMIENTO!X352,"00,00%"),IF(SEGUIMIENTO!X352=0,0,TEXT(SEGUIMIENTO!X352,"##.###")))</f>
        <v/>
      </c>
      <c r="Z352" s="179" t="str">
        <f>IF(FORMULACIÓN!N352="X",VLOOKUP(A352,Lists!$C$100:$D$1099,2,FALSE),"")</f>
        <v/>
      </c>
      <c r="AA352" s="181">
        <f>IF(FORMULACIÓN!N352="X",IF(VALUE(VLOOKUP(A352,Lists!$C$100:$D$1099,2,FALSE))&gt;=SEGUIMIENTO!X352,1,0),2)</f>
        <v>2</v>
      </c>
      <c r="AB352" s="150">
        <f>IFERROR(VALUE(LEFT(#REF!,1)),0)</f>
        <v>0</v>
      </c>
      <c r="AC352" s="149"/>
      <c r="AD352" s="131"/>
      <c r="AE352" s="131"/>
      <c r="AF352" s="129"/>
      <c r="AG352"/>
      <c r="AH352" s="139"/>
      <c r="AI352" s="255" t="str">
        <f t="shared" si="69"/>
        <v/>
      </c>
      <c r="AJ352" s="139" t="str">
        <f t="shared" si="63"/>
        <v/>
      </c>
      <c r="AK352" s="139">
        <f t="shared" ca="1" si="70"/>
        <v>0</v>
      </c>
      <c r="AL352" s="139" t="str">
        <f t="shared" si="64"/>
        <v/>
      </c>
      <c r="AM352" s="139" t="str">
        <f t="shared" si="65"/>
        <v/>
      </c>
      <c r="AN352" s="20" t="str">
        <f t="shared" si="66"/>
        <v/>
      </c>
      <c r="AO352" s="20" t="str">
        <f t="shared" si="67"/>
        <v/>
      </c>
      <c r="AP352" s="20" t="str">
        <f t="shared" si="68"/>
        <v/>
      </c>
      <c r="AQ352" s="88" t="str">
        <f ca="1">IF(S352=Lists!$S$6,"CUMPLIMIENTO",IF($Q352=Lists!$R$3,TEXT(Y352,"00,00%")&amp;" / "&amp;TEXT(FORMULACIÓN!Y352,"00,00%"),IF(Y352=0,0,TEXT(Y352,"##.###")&amp;" / "&amp;TEXT(FORMULACIÓN!Y352,"##.###"))))</f>
        <v xml:space="preserve"> / </v>
      </c>
      <c r="AR352" s="133">
        <f ca="1">VALUE(IFERROR(IF(S352=Lists!$S$6,SEGUIMIENTO!Y352,IF((Y352/FORMULACIÓN!Y352)&lt;&gt;0,Y352/FORMULACIÓN!Y352,0)),0))</f>
        <v>0</v>
      </c>
      <c r="AS352" s="89" t="str">
        <f t="shared" ca="1" si="71"/>
        <v/>
      </c>
      <c r="AT352" s="89">
        <f t="shared" ca="1" si="72"/>
        <v>0</v>
      </c>
      <c r="AU352" s="89">
        <f t="shared" ca="1" si="73"/>
        <v>0</v>
      </c>
      <c r="AV352" s="20" t="str">
        <f t="shared" si="74"/>
        <v xml:space="preserve">LOGROS
LÍMITES
OBSERVACIÓN
ACCIONES DE FORTALECIMIENTO
</v>
      </c>
      <c r="AW352" s="139"/>
      <c r="CG352" s="140"/>
    </row>
    <row r="353" spans="1:85" s="135" customFormat="1" ht="15" hidden="1" customHeight="1">
      <c r="A353" s="20" t="str">
        <f>IF(FORMULACIÓN!A353="","",FORMULACIÓN!A353)</f>
        <v/>
      </c>
      <c r="B353" s="20" t="str">
        <f>IF(FORMULACIÓN!B353="","",FORMULACIÓN!B353)</f>
        <v/>
      </c>
      <c r="C353" s="20" t="str">
        <f>IF(FORMULACIÓN!C353="","",FORMULACIÓN!C353)</f>
        <v/>
      </c>
      <c r="D353" s="20" t="str">
        <f>IF(FORMULACIÓN!D353="","",FORMULACIÓN!D353)</f>
        <v/>
      </c>
      <c r="E353" s="20" t="str">
        <f>IF(FORMULACIÓN!E353="","",FORMULACIÓN!E353)</f>
        <v/>
      </c>
      <c r="F353" s="20" t="str">
        <f>IF(FORMULACIÓN!F353="","",FORMULACIÓN!F353)</f>
        <v/>
      </c>
      <c r="G353" s="20" t="str">
        <f>IF(FORMULACIÓN!G353="","",FORMULACIÓN!G353)</f>
        <v/>
      </c>
      <c r="H353" s="20" t="str">
        <f>IF(FORMULACIÓN!H353="","",FORMULACIÓN!H353)</f>
        <v/>
      </c>
      <c r="I353" s="88" t="str">
        <f>IF(FORMULACIÓN!I353="","",FORMULACIÓN!I353)</f>
        <v/>
      </c>
      <c r="J353" s="20" t="str">
        <f>IF(FORMULACIÓN!J353="","",FORMULACIÓN!J353)</f>
        <v/>
      </c>
      <c r="K353" s="88" t="str">
        <f>IF(FORMULACIÓN!K353="","",FORMULACIÓN!K353)</f>
        <v/>
      </c>
      <c r="L353" s="88" t="str">
        <f>IF(FORMULACIÓN!L353="","",FORMULACIÓN!L353)</f>
        <v/>
      </c>
      <c r="M353" s="210">
        <f>FORMULACIÓN!M353</f>
        <v>0</v>
      </c>
      <c r="N353" s="20" t="str">
        <f>IF(FORMULACIÓN!O353="","",FORMULACIÓN!O353)</f>
        <v/>
      </c>
      <c r="O353" s="20" t="str">
        <f>IF(FORMULACIÓN!P353="","",FORMULACIÓN!P353)</f>
        <v/>
      </c>
      <c r="P353" s="20" t="str">
        <f>IF(FORMULACIÓN!Q353="","",FORMULACIÓN!Q353)</f>
        <v/>
      </c>
      <c r="Q353" s="20" t="str">
        <f>IF(FORMULACIÓN!R353="","",FORMULACIÓN!R353)</f>
        <v/>
      </c>
      <c r="R353" s="20" t="str">
        <f>IF(FORMULACIÓN!S353="","",FORMULACIÓN!S353)</f>
        <v/>
      </c>
      <c r="S353" s="20" t="str">
        <f>IF(FORMULACIÓN!T353="","",FORMULACIÓN!T353)</f>
        <v/>
      </c>
      <c r="T353" s="179" t="str">
        <f ca="1">FORMULACIÓN!Y353</f>
        <v/>
      </c>
      <c r="U353" s="20" t="str">
        <f>IF(FORMULACIÓN!U353="","",FORMULACIÓN!U353)</f>
        <v/>
      </c>
      <c r="V353" s="211"/>
      <c r="W353" s="211"/>
      <c r="X353" s="21" t="str">
        <f ca="1">IFERROR(IF($S353=Lists!$S$2,SUM(SEGUIMIENTO!U353:W353),IF(SEGUIMIENTO!$S353=Lists!$S$3,SUM(SEGUIMIENTO!V353:W353),IF(SEGUIMIENTO!$S353=Lists!$S$4,AVERAGE(SEGUIMIENTO!V353:W353),IF(SEGUIMIENTO!$S353=Lists!$S$5,OFFSET(U353,0,COUNTA(V353:W353)),IF(SEGUIMIENTO!$S353=Lists!$S$6,COUNTIF(V353:W353,"&lt;"&amp;FORMULACIÓN!Y353)/COUNT(SEGUIMIENTO!V353:W353),""))))),"")</f>
        <v/>
      </c>
      <c r="Y353" s="176" t="str">
        <f ca="1">IF($Q353=Lists!$R$3,TEXT(SEGUIMIENTO!X353,"00,00%"),IF(SEGUIMIENTO!X353=0,0,TEXT(SEGUIMIENTO!X353,"##.###")))</f>
        <v/>
      </c>
      <c r="Z353" s="179" t="str">
        <f>IF(FORMULACIÓN!N353="X",VLOOKUP(A353,Lists!$C$100:$D$1099,2,FALSE),"")</f>
        <v/>
      </c>
      <c r="AA353" s="181">
        <f>IF(FORMULACIÓN!N353="X",IF(VALUE(VLOOKUP(A353,Lists!$C$100:$D$1099,2,FALSE))&gt;=SEGUIMIENTO!X353,1,0),2)</f>
        <v>2</v>
      </c>
      <c r="AB353" s="150">
        <f>IFERROR(VALUE(LEFT(#REF!,1)),0)</f>
        <v>0</v>
      </c>
      <c r="AC353" s="149"/>
      <c r="AD353" s="131"/>
      <c r="AE353" s="131"/>
      <c r="AF353" s="129"/>
      <c r="AG353"/>
      <c r="AH353" s="139"/>
      <c r="AI353" s="255" t="str">
        <f t="shared" si="69"/>
        <v/>
      </c>
      <c r="AJ353" s="139" t="str">
        <f t="shared" si="63"/>
        <v/>
      </c>
      <c r="AK353" s="139">
        <f t="shared" ca="1" si="70"/>
        <v>0</v>
      </c>
      <c r="AL353" s="139" t="str">
        <f t="shared" si="64"/>
        <v/>
      </c>
      <c r="AM353" s="139" t="str">
        <f t="shared" si="65"/>
        <v/>
      </c>
      <c r="AN353" s="20" t="str">
        <f t="shared" si="66"/>
        <v/>
      </c>
      <c r="AO353" s="20" t="str">
        <f t="shared" si="67"/>
        <v/>
      </c>
      <c r="AP353" s="20" t="str">
        <f t="shared" si="68"/>
        <v/>
      </c>
      <c r="AQ353" s="88" t="str">
        <f ca="1">IF(S353=Lists!$S$6,"CUMPLIMIENTO",IF($Q353=Lists!$R$3,TEXT(Y353,"00,00%")&amp;" / "&amp;TEXT(FORMULACIÓN!Y353,"00,00%"),IF(Y353=0,0,TEXT(Y353,"##.###")&amp;" / "&amp;TEXT(FORMULACIÓN!Y353,"##.###"))))</f>
        <v xml:space="preserve"> / </v>
      </c>
      <c r="AR353" s="133">
        <f ca="1">VALUE(IFERROR(IF(S353=Lists!$S$6,SEGUIMIENTO!Y353,IF((Y353/FORMULACIÓN!Y353)&lt;&gt;0,Y353/FORMULACIÓN!Y353,0)),0))</f>
        <v>0</v>
      </c>
      <c r="AS353" s="89" t="str">
        <f t="shared" ca="1" si="71"/>
        <v/>
      </c>
      <c r="AT353" s="89">
        <f t="shared" ca="1" si="72"/>
        <v>0</v>
      </c>
      <c r="AU353" s="89">
        <f t="shared" ca="1" si="73"/>
        <v>0</v>
      </c>
      <c r="AV353" s="20" t="str">
        <f t="shared" si="74"/>
        <v xml:space="preserve">LOGROS
LÍMITES
OBSERVACIÓN
ACCIONES DE FORTALECIMIENTO
</v>
      </c>
      <c r="AW353" s="139"/>
      <c r="CG353" s="140"/>
    </row>
    <row r="354" spans="1:85" s="135" customFormat="1" ht="15" hidden="1" customHeight="1">
      <c r="A354" s="20" t="str">
        <f>IF(FORMULACIÓN!A354="","",FORMULACIÓN!A354)</f>
        <v/>
      </c>
      <c r="B354" s="20" t="str">
        <f>IF(FORMULACIÓN!B354="","",FORMULACIÓN!B354)</f>
        <v/>
      </c>
      <c r="C354" s="20" t="str">
        <f>IF(FORMULACIÓN!C354="","",FORMULACIÓN!C354)</f>
        <v/>
      </c>
      <c r="D354" s="20" t="str">
        <f>IF(FORMULACIÓN!D354="","",FORMULACIÓN!D354)</f>
        <v/>
      </c>
      <c r="E354" s="20" t="str">
        <f>IF(FORMULACIÓN!E354="","",FORMULACIÓN!E354)</f>
        <v/>
      </c>
      <c r="F354" s="20" t="str">
        <f>IF(FORMULACIÓN!F354="","",FORMULACIÓN!F354)</f>
        <v/>
      </c>
      <c r="G354" s="20" t="str">
        <f>IF(FORMULACIÓN!G354="","",FORMULACIÓN!G354)</f>
        <v/>
      </c>
      <c r="H354" s="20" t="str">
        <f>IF(FORMULACIÓN!H354="","",FORMULACIÓN!H354)</f>
        <v/>
      </c>
      <c r="I354" s="88" t="str">
        <f>IF(FORMULACIÓN!I354="","",FORMULACIÓN!I354)</f>
        <v/>
      </c>
      <c r="J354" s="20" t="str">
        <f>IF(FORMULACIÓN!J354="","",FORMULACIÓN!J354)</f>
        <v/>
      </c>
      <c r="K354" s="88" t="str">
        <f>IF(FORMULACIÓN!K354="","",FORMULACIÓN!K354)</f>
        <v/>
      </c>
      <c r="L354" s="88" t="str">
        <f>IF(FORMULACIÓN!L354="","",FORMULACIÓN!L354)</f>
        <v/>
      </c>
      <c r="M354" s="210">
        <f>FORMULACIÓN!M354</f>
        <v>0</v>
      </c>
      <c r="N354" s="20" t="str">
        <f>IF(FORMULACIÓN!O354="","",FORMULACIÓN!O354)</f>
        <v/>
      </c>
      <c r="O354" s="20" t="str">
        <f>IF(FORMULACIÓN!P354="","",FORMULACIÓN!P354)</f>
        <v/>
      </c>
      <c r="P354" s="20" t="str">
        <f>IF(FORMULACIÓN!Q354="","",FORMULACIÓN!Q354)</f>
        <v/>
      </c>
      <c r="Q354" s="20" t="str">
        <f>IF(FORMULACIÓN!R354="","",FORMULACIÓN!R354)</f>
        <v/>
      </c>
      <c r="R354" s="20" t="str">
        <f>IF(FORMULACIÓN!S354="","",FORMULACIÓN!S354)</f>
        <v/>
      </c>
      <c r="S354" s="20" t="str">
        <f>IF(FORMULACIÓN!T354="","",FORMULACIÓN!T354)</f>
        <v/>
      </c>
      <c r="T354" s="179" t="str">
        <f ca="1">FORMULACIÓN!Y354</f>
        <v/>
      </c>
      <c r="U354" s="20" t="str">
        <f>IF(FORMULACIÓN!U354="","",FORMULACIÓN!U354)</f>
        <v/>
      </c>
      <c r="V354" s="211"/>
      <c r="W354" s="211"/>
      <c r="X354" s="21" t="str">
        <f ca="1">IFERROR(IF($S354=Lists!$S$2,SUM(SEGUIMIENTO!U354:W354),IF(SEGUIMIENTO!$S354=Lists!$S$3,SUM(SEGUIMIENTO!V354:W354),IF(SEGUIMIENTO!$S354=Lists!$S$4,AVERAGE(SEGUIMIENTO!V354:W354),IF(SEGUIMIENTO!$S354=Lists!$S$5,OFFSET(U354,0,COUNTA(V354:W354)),IF(SEGUIMIENTO!$S354=Lists!$S$6,COUNTIF(V354:W354,"&lt;"&amp;FORMULACIÓN!Y354)/COUNT(SEGUIMIENTO!V354:W354),""))))),"")</f>
        <v/>
      </c>
      <c r="Y354" s="176" t="str">
        <f ca="1">IF($Q354=Lists!$R$3,TEXT(SEGUIMIENTO!X354,"00,00%"),IF(SEGUIMIENTO!X354=0,0,TEXT(SEGUIMIENTO!X354,"##.###")))</f>
        <v/>
      </c>
      <c r="Z354" s="179" t="str">
        <f>IF(FORMULACIÓN!N354="X",VLOOKUP(A354,Lists!$C$100:$D$1099,2,FALSE),"")</f>
        <v/>
      </c>
      <c r="AA354" s="181">
        <f>IF(FORMULACIÓN!N354="X",IF(VALUE(VLOOKUP(A354,Lists!$C$100:$D$1099,2,FALSE))&gt;=SEGUIMIENTO!X354,1,0),2)</f>
        <v>2</v>
      </c>
      <c r="AB354" s="150">
        <f>IFERROR(VALUE(LEFT(#REF!,1)),0)</f>
        <v>0</v>
      </c>
      <c r="AC354" s="149"/>
      <c r="AD354" s="131"/>
      <c r="AE354" s="131"/>
      <c r="AF354" s="129"/>
      <c r="AG354"/>
      <c r="AH354" s="139"/>
      <c r="AI354" s="255" t="str">
        <f t="shared" si="69"/>
        <v/>
      </c>
      <c r="AJ354" s="139" t="str">
        <f t="shared" si="63"/>
        <v/>
      </c>
      <c r="AK354" s="139">
        <f t="shared" ca="1" si="70"/>
        <v>0</v>
      </c>
      <c r="AL354" s="139" t="str">
        <f t="shared" si="64"/>
        <v/>
      </c>
      <c r="AM354" s="139" t="str">
        <f t="shared" si="65"/>
        <v/>
      </c>
      <c r="AN354" s="20" t="str">
        <f t="shared" si="66"/>
        <v/>
      </c>
      <c r="AO354" s="20" t="str">
        <f t="shared" si="67"/>
        <v/>
      </c>
      <c r="AP354" s="20" t="str">
        <f t="shared" si="68"/>
        <v/>
      </c>
      <c r="AQ354" s="88" t="str">
        <f ca="1">IF(S354=Lists!$S$6,"CUMPLIMIENTO",IF($Q354=Lists!$R$3,TEXT(Y354,"00,00%")&amp;" / "&amp;TEXT(FORMULACIÓN!Y354,"00,00%"),IF(Y354=0,0,TEXT(Y354,"##.###")&amp;" / "&amp;TEXT(FORMULACIÓN!Y354,"##.###"))))</f>
        <v xml:space="preserve"> / </v>
      </c>
      <c r="AR354" s="133">
        <f ca="1">VALUE(IFERROR(IF(S354=Lists!$S$6,SEGUIMIENTO!Y354,IF((Y354/FORMULACIÓN!Y354)&lt;&gt;0,Y354/FORMULACIÓN!Y354,0)),0))</f>
        <v>0</v>
      </c>
      <c r="AS354" s="89" t="str">
        <f t="shared" ca="1" si="71"/>
        <v/>
      </c>
      <c r="AT354" s="89">
        <f t="shared" ca="1" si="72"/>
        <v>0</v>
      </c>
      <c r="AU354" s="89">
        <f t="shared" ca="1" si="73"/>
        <v>0</v>
      </c>
      <c r="AV354" s="20" t="str">
        <f t="shared" si="74"/>
        <v xml:space="preserve">LOGROS
LÍMITES
OBSERVACIÓN
ACCIONES DE FORTALECIMIENTO
</v>
      </c>
      <c r="AW354" s="139"/>
      <c r="CG354" s="140"/>
    </row>
    <row r="355" spans="1:85" s="135" customFormat="1" ht="15" hidden="1" customHeight="1">
      <c r="A355" s="20" t="str">
        <f>IF(FORMULACIÓN!A355="","",FORMULACIÓN!A355)</f>
        <v/>
      </c>
      <c r="B355" s="20" t="str">
        <f>IF(FORMULACIÓN!B355="","",FORMULACIÓN!B355)</f>
        <v/>
      </c>
      <c r="C355" s="20" t="str">
        <f>IF(FORMULACIÓN!C355="","",FORMULACIÓN!C355)</f>
        <v/>
      </c>
      <c r="D355" s="20" t="str">
        <f>IF(FORMULACIÓN!D355="","",FORMULACIÓN!D355)</f>
        <v/>
      </c>
      <c r="E355" s="20" t="str">
        <f>IF(FORMULACIÓN!E355="","",FORMULACIÓN!E355)</f>
        <v/>
      </c>
      <c r="F355" s="20" t="str">
        <f>IF(FORMULACIÓN!F355="","",FORMULACIÓN!F355)</f>
        <v/>
      </c>
      <c r="G355" s="20" t="str">
        <f>IF(FORMULACIÓN!G355="","",FORMULACIÓN!G355)</f>
        <v/>
      </c>
      <c r="H355" s="20" t="str">
        <f>IF(FORMULACIÓN!H355="","",FORMULACIÓN!H355)</f>
        <v/>
      </c>
      <c r="I355" s="88" t="str">
        <f>IF(FORMULACIÓN!I355="","",FORMULACIÓN!I355)</f>
        <v/>
      </c>
      <c r="J355" s="20" t="str">
        <f>IF(FORMULACIÓN!J355="","",FORMULACIÓN!J355)</f>
        <v/>
      </c>
      <c r="K355" s="88" t="str">
        <f>IF(FORMULACIÓN!K355="","",FORMULACIÓN!K355)</f>
        <v/>
      </c>
      <c r="L355" s="88" t="str">
        <f>IF(FORMULACIÓN!L355="","",FORMULACIÓN!L355)</f>
        <v/>
      </c>
      <c r="M355" s="210">
        <f>FORMULACIÓN!M355</f>
        <v>0</v>
      </c>
      <c r="N355" s="20" t="str">
        <f>IF(FORMULACIÓN!O355="","",FORMULACIÓN!O355)</f>
        <v/>
      </c>
      <c r="O355" s="20" t="str">
        <f>IF(FORMULACIÓN!P355="","",FORMULACIÓN!P355)</f>
        <v/>
      </c>
      <c r="P355" s="20" t="str">
        <f>IF(FORMULACIÓN!Q355="","",FORMULACIÓN!Q355)</f>
        <v/>
      </c>
      <c r="Q355" s="20" t="str">
        <f>IF(FORMULACIÓN!R355="","",FORMULACIÓN!R355)</f>
        <v/>
      </c>
      <c r="R355" s="20" t="str">
        <f>IF(FORMULACIÓN!S355="","",FORMULACIÓN!S355)</f>
        <v/>
      </c>
      <c r="S355" s="20" t="str">
        <f>IF(FORMULACIÓN!T355="","",FORMULACIÓN!T355)</f>
        <v/>
      </c>
      <c r="T355" s="179" t="str">
        <f ca="1">FORMULACIÓN!Y355</f>
        <v/>
      </c>
      <c r="U355" s="20" t="str">
        <f>IF(FORMULACIÓN!U355="","",FORMULACIÓN!U355)</f>
        <v/>
      </c>
      <c r="V355" s="211"/>
      <c r="W355" s="211"/>
      <c r="X355" s="21" t="str">
        <f ca="1">IFERROR(IF($S355=Lists!$S$2,SUM(SEGUIMIENTO!U355:W355),IF(SEGUIMIENTO!$S355=Lists!$S$3,SUM(SEGUIMIENTO!V355:W355),IF(SEGUIMIENTO!$S355=Lists!$S$4,AVERAGE(SEGUIMIENTO!V355:W355),IF(SEGUIMIENTO!$S355=Lists!$S$5,OFFSET(U355,0,COUNTA(V355:W355)),IF(SEGUIMIENTO!$S355=Lists!$S$6,COUNTIF(V355:W355,"&lt;"&amp;FORMULACIÓN!Y355)/COUNT(SEGUIMIENTO!V355:W355),""))))),"")</f>
        <v/>
      </c>
      <c r="Y355" s="176" t="str">
        <f ca="1">IF($Q355=Lists!$R$3,TEXT(SEGUIMIENTO!X355,"00,00%"),IF(SEGUIMIENTO!X355=0,0,TEXT(SEGUIMIENTO!X355,"##.###")))</f>
        <v/>
      </c>
      <c r="Z355" s="179" t="str">
        <f>IF(FORMULACIÓN!N355="X",VLOOKUP(A355,Lists!$C$100:$D$1099,2,FALSE),"")</f>
        <v/>
      </c>
      <c r="AA355" s="181">
        <f>IF(FORMULACIÓN!N355="X",IF(VALUE(VLOOKUP(A355,Lists!$C$100:$D$1099,2,FALSE))&gt;=SEGUIMIENTO!X355,1,0),2)</f>
        <v>2</v>
      </c>
      <c r="AB355" s="150">
        <f>IFERROR(VALUE(LEFT(#REF!,1)),0)</f>
        <v>0</v>
      </c>
      <c r="AC355" s="149"/>
      <c r="AD355" s="131"/>
      <c r="AE355" s="131"/>
      <c r="AF355" s="129"/>
      <c r="AG355"/>
      <c r="AH355" s="139"/>
      <c r="AI355" s="255" t="str">
        <f t="shared" si="69"/>
        <v/>
      </c>
      <c r="AJ355" s="139" t="str">
        <f t="shared" si="63"/>
        <v/>
      </c>
      <c r="AK355" s="139">
        <f t="shared" ca="1" si="70"/>
        <v>0</v>
      </c>
      <c r="AL355" s="139" t="str">
        <f t="shared" si="64"/>
        <v/>
      </c>
      <c r="AM355" s="139" t="str">
        <f t="shared" si="65"/>
        <v/>
      </c>
      <c r="AN355" s="20" t="str">
        <f t="shared" si="66"/>
        <v/>
      </c>
      <c r="AO355" s="20" t="str">
        <f t="shared" si="67"/>
        <v/>
      </c>
      <c r="AP355" s="20" t="str">
        <f t="shared" si="68"/>
        <v/>
      </c>
      <c r="AQ355" s="88" t="str">
        <f ca="1">IF(S355=Lists!$S$6,"CUMPLIMIENTO",IF($Q355=Lists!$R$3,TEXT(Y355,"00,00%")&amp;" / "&amp;TEXT(FORMULACIÓN!Y355,"00,00%"),IF(Y355=0,0,TEXT(Y355,"##.###")&amp;" / "&amp;TEXT(FORMULACIÓN!Y355,"##.###"))))</f>
        <v xml:space="preserve"> / </v>
      </c>
      <c r="AR355" s="133">
        <f ca="1">VALUE(IFERROR(IF(S355=Lists!$S$6,SEGUIMIENTO!Y355,IF((Y355/FORMULACIÓN!Y355)&lt;&gt;0,Y355/FORMULACIÓN!Y355,0)),0))</f>
        <v>0</v>
      </c>
      <c r="AS355" s="89" t="str">
        <f t="shared" ca="1" si="71"/>
        <v/>
      </c>
      <c r="AT355" s="89">
        <f t="shared" ca="1" si="72"/>
        <v>0</v>
      </c>
      <c r="AU355" s="89">
        <f t="shared" ca="1" si="73"/>
        <v>0</v>
      </c>
      <c r="AV355" s="20" t="str">
        <f t="shared" si="74"/>
        <v xml:space="preserve">LOGROS
LÍMITES
OBSERVACIÓN
ACCIONES DE FORTALECIMIENTO
</v>
      </c>
      <c r="AW355" s="139"/>
      <c r="CG355" s="140"/>
    </row>
    <row r="356" spans="1:85" s="135" customFormat="1" ht="15" hidden="1" customHeight="1">
      <c r="A356" s="20" t="str">
        <f>IF(FORMULACIÓN!A356="","",FORMULACIÓN!A356)</f>
        <v/>
      </c>
      <c r="B356" s="20" t="str">
        <f>IF(FORMULACIÓN!B356="","",FORMULACIÓN!B356)</f>
        <v/>
      </c>
      <c r="C356" s="20" t="str">
        <f>IF(FORMULACIÓN!C356="","",FORMULACIÓN!C356)</f>
        <v/>
      </c>
      <c r="D356" s="20" t="str">
        <f>IF(FORMULACIÓN!D356="","",FORMULACIÓN!D356)</f>
        <v/>
      </c>
      <c r="E356" s="20" t="str">
        <f>IF(FORMULACIÓN!E356="","",FORMULACIÓN!E356)</f>
        <v/>
      </c>
      <c r="F356" s="20" t="str">
        <f>IF(FORMULACIÓN!F356="","",FORMULACIÓN!F356)</f>
        <v/>
      </c>
      <c r="G356" s="20" t="str">
        <f>IF(FORMULACIÓN!G356="","",FORMULACIÓN!G356)</f>
        <v/>
      </c>
      <c r="H356" s="20" t="str">
        <f>IF(FORMULACIÓN!H356="","",FORMULACIÓN!H356)</f>
        <v/>
      </c>
      <c r="I356" s="88" t="str">
        <f>IF(FORMULACIÓN!I356="","",FORMULACIÓN!I356)</f>
        <v/>
      </c>
      <c r="J356" s="20" t="str">
        <f>IF(FORMULACIÓN!J356="","",FORMULACIÓN!J356)</f>
        <v/>
      </c>
      <c r="K356" s="88" t="str">
        <f>IF(FORMULACIÓN!K356="","",FORMULACIÓN!K356)</f>
        <v/>
      </c>
      <c r="L356" s="88" t="str">
        <f>IF(FORMULACIÓN!L356="","",FORMULACIÓN!L356)</f>
        <v/>
      </c>
      <c r="M356" s="210">
        <f>FORMULACIÓN!M356</f>
        <v>0</v>
      </c>
      <c r="N356" s="20" t="str">
        <f>IF(FORMULACIÓN!O356="","",FORMULACIÓN!O356)</f>
        <v/>
      </c>
      <c r="O356" s="20" t="str">
        <f>IF(FORMULACIÓN!P356="","",FORMULACIÓN!P356)</f>
        <v/>
      </c>
      <c r="P356" s="20" t="str">
        <f>IF(FORMULACIÓN!Q356="","",FORMULACIÓN!Q356)</f>
        <v/>
      </c>
      <c r="Q356" s="20" t="str">
        <f>IF(FORMULACIÓN!R356="","",FORMULACIÓN!R356)</f>
        <v/>
      </c>
      <c r="R356" s="20" t="str">
        <f>IF(FORMULACIÓN!S356="","",FORMULACIÓN!S356)</f>
        <v/>
      </c>
      <c r="S356" s="20" t="str">
        <f>IF(FORMULACIÓN!T356="","",FORMULACIÓN!T356)</f>
        <v/>
      </c>
      <c r="T356" s="179" t="str">
        <f ca="1">FORMULACIÓN!Y356</f>
        <v/>
      </c>
      <c r="U356" s="20" t="str">
        <f>IF(FORMULACIÓN!U356="","",FORMULACIÓN!U356)</f>
        <v/>
      </c>
      <c r="V356" s="211"/>
      <c r="W356" s="211"/>
      <c r="X356" s="21" t="str">
        <f ca="1">IFERROR(IF($S356=Lists!$S$2,SUM(SEGUIMIENTO!U356:W356),IF(SEGUIMIENTO!$S356=Lists!$S$3,SUM(SEGUIMIENTO!V356:W356),IF(SEGUIMIENTO!$S356=Lists!$S$4,AVERAGE(SEGUIMIENTO!V356:W356),IF(SEGUIMIENTO!$S356=Lists!$S$5,OFFSET(U356,0,COUNTA(V356:W356)),IF(SEGUIMIENTO!$S356=Lists!$S$6,COUNTIF(V356:W356,"&lt;"&amp;FORMULACIÓN!Y356)/COUNT(SEGUIMIENTO!V356:W356),""))))),"")</f>
        <v/>
      </c>
      <c r="Y356" s="176" t="str">
        <f ca="1">IF($Q356=Lists!$R$3,TEXT(SEGUIMIENTO!X356,"00,00%"),IF(SEGUIMIENTO!X356=0,0,TEXT(SEGUIMIENTO!X356,"##.###")))</f>
        <v/>
      </c>
      <c r="Z356" s="179" t="str">
        <f>IF(FORMULACIÓN!N356="X",VLOOKUP(A356,Lists!$C$100:$D$1099,2,FALSE),"")</f>
        <v/>
      </c>
      <c r="AA356" s="181">
        <f>IF(FORMULACIÓN!N356="X",IF(VALUE(VLOOKUP(A356,Lists!$C$100:$D$1099,2,FALSE))&gt;=SEGUIMIENTO!X356,1,0),2)</f>
        <v>2</v>
      </c>
      <c r="AB356" s="150">
        <f>IFERROR(VALUE(LEFT(#REF!,1)),0)</f>
        <v>0</v>
      </c>
      <c r="AC356" s="149"/>
      <c r="AD356" s="131"/>
      <c r="AE356" s="131"/>
      <c r="AF356" s="129"/>
      <c r="AG356"/>
      <c r="AH356" s="139"/>
      <c r="AI356" s="255" t="str">
        <f t="shared" si="69"/>
        <v/>
      </c>
      <c r="AJ356" s="139" t="str">
        <f t="shared" si="63"/>
        <v/>
      </c>
      <c r="AK356" s="139">
        <f t="shared" ca="1" si="70"/>
        <v>0</v>
      </c>
      <c r="AL356" s="139" t="str">
        <f t="shared" si="64"/>
        <v/>
      </c>
      <c r="AM356" s="139" t="str">
        <f t="shared" si="65"/>
        <v/>
      </c>
      <c r="AN356" s="20" t="str">
        <f t="shared" si="66"/>
        <v/>
      </c>
      <c r="AO356" s="20" t="str">
        <f t="shared" si="67"/>
        <v/>
      </c>
      <c r="AP356" s="20" t="str">
        <f t="shared" si="68"/>
        <v/>
      </c>
      <c r="AQ356" s="88" t="str">
        <f ca="1">IF(S356=Lists!$S$6,"CUMPLIMIENTO",IF($Q356=Lists!$R$3,TEXT(Y356,"00,00%")&amp;" / "&amp;TEXT(FORMULACIÓN!Y356,"00,00%"),IF(Y356=0,0,TEXT(Y356,"##.###")&amp;" / "&amp;TEXT(FORMULACIÓN!Y356,"##.###"))))</f>
        <v xml:space="preserve"> / </v>
      </c>
      <c r="AR356" s="133">
        <f ca="1">VALUE(IFERROR(IF(S356=Lists!$S$6,SEGUIMIENTO!Y356,IF((Y356/FORMULACIÓN!Y356)&lt;&gt;0,Y356/FORMULACIÓN!Y356,0)),0))</f>
        <v>0</v>
      </c>
      <c r="AS356" s="89" t="str">
        <f t="shared" ca="1" si="71"/>
        <v/>
      </c>
      <c r="AT356" s="89">
        <f t="shared" ca="1" si="72"/>
        <v>0</v>
      </c>
      <c r="AU356" s="89">
        <f t="shared" ca="1" si="73"/>
        <v>0</v>
      </c>
      <c r="AV356" s="20" t="str">
        <f t="shared" si="74"/>
        <v xml:space="preserve">LOGROS
LÍMITES
OBSERVACIÓN
ACCIONES DE FORTALECIMIENTO
</v>
      </c>
      <c r="AW356" s="139"/>
      <c r="CG356" s="140"/>
    </row>
    <row r="357" spans="1:85" s="135" customFormat="1" ht="15" hidden="1" customHeight="1">
      <c r="A357" s="20" t="str">
        <f>IF(FORMULACIÓN!A357="","",FORMULACIÓN!A357)</f>
        <v/>
      </c>
      <c r="B357" s="20" t="str">
        <f>IF(FORMULACIÓN!B357="","",FORMULACIÓN!B357)</f>
        <v/>
      </c>
      <c r="C357" s="20" t="str">
        <f>IF(FORMULACIÓN!C357="","",FORMULACIÓN!C357)</f>
        <v/>
      </c>
      <c r="D357" s="20" t="str">
        <f>IF(FORMULACIÓN!D357="","",FORMULACIÓN!D357)</f>
        <v/>
      </c>
      <c r="E357" s="20" t="str">
        <f>IF(FORMULACIÓN!E357="","",FORMULACIÓN!E357)</f>
        <v/>
      </c>
      <c r="F357" s="20" t="str">
        <f>IF(FORMULACIÓN!F357="","",FORMULACIÓN!F357)</f>
        <v/>
      </c>
      <c r="G357" s="20" t="str">
        <f>IF(FORMULACIÓN!G357="","",FORMULACIÓN!G357)</f>
        <v/>
      </c>
      <c r="H357" s="20" t="str">
        <f>IF(FORMULACIÓN!H357="","",FORMULACIÓN!H357)</f>
        <v/>
      </c>
      <c r="I357" s="88" t="str">
        <f>IF(FORMULACIÓN!I357="","",FORMULACIÓN!I357)</f>
        <v/>
      </c>
      <c r="J357" s="20" t="str">
        <f>IF(FORMULACIÓN!J357="","",FORMULACIÓN!J357)</f>
        <v/>
      </c>
      <c r="K357" s="88" t="str">
        <f>IF(FORMULACIÓN!K357="","",FORMULACIÓN!K357)</f>
        <v/>
      </c>
      <c r="L357" s="88" t="str">
        <f>IF(FORMULACIÓN!L357="","",FORMULACIÓN!L357)</f>
        <v/>
      </c>
      <c r="M357" s="210">
        <f>FORMULACIÓN!M357</f>
        <v>0</v>
      </c>
      <c r="N357" s="20" t="str">
        <f>IF(FORMULACIÓN!O357="","",FORMULACIÓN!O357)</f>
        <v/>
      </c>
      <c r="O357" s="20" t="str">
        <f>IF(FORMULACIÓN!P357="","",FORMULACIÓN!P357)</f>
        <v/>
      </c>
      <c r="P357" s="20" t="str">
        <f>IF(FORMULACIÓN!Q357="","",FORMULACIÓN!Q357)</f>
        <v/>
      </c>
      <c r="Q357" s="20" t="str">
        <f>IF(FORMULACIÓN!R357="","",FORMULACIÓN!R357)</f>
        <v/>
      </c>
      <c r="R357" s="20" t="str">
        <f>IF(FORMULACIÓN!S357="","",FORMULACIÓN!S357)</f>
        <v/>
      </c>
      <c r="S357" s="20" t="str">
        <f>IF(FORMULACIÓN!T357="","",FORMULACIÓN!T357)</f>
        <v/>
      </c>
      <c r="T357" s="179" t="str">
        <f ca="1">FORMULACIÓN!Y357</f>
        <v/>
      </c>
      <c r="U357" s="20" t="str">
        <f>IF(FORMULACIÓN!U357="","",FORMULACIÓN!U357)</f>
        <v/>
      </c>
      <c r="V357" s="211"/>
      <c r="W357" s="211"/>
      <c r="X357" s="21" t="str">
        <f ca="1">IFERROR(IF($S357=Lists!$S$2,SUM(SEGUIMIENTO!U357:W357),IF(SEGUIMIENTO!$S357=Lists!$S$3,SUM(SEGUIMIENTO!V357:W357),IF(SEGUIMIENTO!$S357=Lists!$S$4,AVERAGE(SEGUIMIENTO!V357:W357),IF(SEGUIMIENTO!$S357=Lists!$S$5,OFFSET(U357,0,COUNTA(V357:W357)),IF(SEGUIMIENTO!$S357=Lists!$S$6,COUNTIF(V357:W357,"&lt;"&amp;FORMULACIÓN!Y357)/COUNT(SEGUIMIENTO!V357:W357),""))))),"")</f>
        <v/>
      </c>
      <c r="Y357" s="176" t="str">
        <f ca="1">IF($Q357=Lists!$R$3,TEXT(SEGUIMIENTO!X357,"00,00%"),IF(SEGUIMIENTO!X357=0,0,TEXT(SEGUIMIENTO!X357,"##.###")))</f>
        <v/>
      </c>
      <c r="Z357" s="179" t="str">
        <f>IF(FORMULACIÓN!N357="X",VLOOKUP(A357,Lists!$C$100:$D$1099,2,FALSE),"")</f>
        <v/>
      </c>
      <c r="AA357" s="181">
        <f>IF(FORMULACIÓN!N357="X",IF(VALUE(VLOOKUP(A357,Lists!$C$100:$D$1099,2,FALSE))&gt;=SEGUIMIENTO!X357,1,0),2)</f>
        <v>2</v>
      </c>
      <c r="AB357" s="150">
        <f>IFERROR(VALUE(LEFT(#REF!,1)),0)</f>
        <v>0</v>
      </c>
      <c r="AC357" s="149"/>
      <c r="AD357" s="131"/>
      <c r="AE357" s="131"/>
      <c r="AF357" s="129"/>
      <c r="AG357"/>
      <c r="AH357" s="139"/>
      <c r="AI357" s="255" t="str">
        <f t="shared" si="69"/>
        <v/>
      </c>
      <c r="AJ357" s="139" t="str">
        <f t="shared" si="63"/>
        <v/>
      </c>
      <c r="AK357" s="139">
        <f t="shared" ca="1" si="70"/>
        <v>0</v>
      </c>
      <c r="AL357" s="139" t="str">
        <f t="shared" si="64"/>
        <v/>
      </c>
      <c r="AM357" s="139" t="str">
        <f t="shared" si="65"/>
        <v/>
      </c>
      <c r="AN357" s="20" t="str">
        <f t="shared" si="66"/>
        <v/>
      </c>
      <c r="AO357" s="20" t="str">
        <f t="shared" si="67"/>
        <v/>
      </c>
      <c r="AP357" s="20" t="str">
        <f t="shared" si="68"/>
        <v/>
      </c>
      <c r="AQ357" s="88" t="str">
        <f ca="1">IF(S357=Lists!$S$6,"CUMPLIMIENTO",IF($Q357=Lists!$R$3,TEXT(Y357,"00,00%")&amp;" / "&amp;TEXT(FORMULACIÓN!Y357,"00,00%"),IF(Y357=0,0,TEXT(Y357,"##.###")&amp;" / "&amp;TEXT(FORMULACIÓN!Y357,"##.###"))))</f>
        <v xml:space="preserve"> / </v>
      </c>
      <c r="AR357" s="133">
        <f ca="1">VALUE(IFERROR(IF(S357=Lists!$S$6,SEGUIMIENTO!Y357,IF((Y357/FORMULACIÓN!Y357)&lt;&gt;0,Y357/FORMULACIÓN!Y357,0)),0))</f>
        <v>0</v>
      </c>
      <c r="AS357" s="89" t="str">
        <f t="shared" ca="1" si="71"/>
        <v/>
      </c>
      <c r="AT357" s="89">
        <f t="shared" ca="1" si="72"/>
        <v>0</v>
      </c>
      <c r="AU357" s="89">
        <f t="shared" ca="1" si="73"/>
        <v>0</v>
      </c>
      <c r="AV357" s="20" t="str">
        <f t="shared" si="74"/>
        <v xml:space="preserve">LOGROS
LÍMITES
OBSERVACIÓN
ACCIONES DE FORTALECIMIENTO
</v>
      </c>
      <c r="AW357" s="139"/>
      <c r="CG357" s="140"/>
    </row>
    <row r="358" spans="1:85" s="135" customFormat="1" ht="15" hidden="1" customHeight="1">
      <c r="A358" s="20" t="str">
        <f>IF(FORMULACIÓN!A358="","",FORMULACIÓN!A358)</f>
        <v/>
      </c>
      <c r="B358" s="20" t="str">
        <f>IF(FORMULACIÓN!B358="","",FORMULACIÓN!B358)</f>
        <v/>
      </c>
      <c r="C358" s="20" t="str">
        <f>IF(FORMULACIÓN!C358="","",FORMULACIÓN!C358)</f>
        <v/>
      </c>
      <c r="D358" s="20" t="str">
        <f>IF(FORMULACIÓN!D358="","",FORMULACIÓN!D358)</f>
        <v/>
      </c>
      <c r="E358" s="20" t="str">
        <f>IF(FORMULACIÓN!E358="","",FORMULACIÓN!E358)</f>
        <v/>
      </c>
      <c r="F358" s="20" t="str">
        <f>IF(FORMULACIÓN!F358="","",FORMULACIÓN!F358)</f>
        <v/>
      </c>
      <c r="G358" s="20" t="str">
        <f>IF(FORMULACIÓN!G358="","",FORMULACIÓN!G358)</f>
        <v/>
      </c>
      <c r="H358" s="20" t="str">
        <f>IF(FORMULACIÓN!H358="","",FORMULACIÓN!H358)</f>
        <v/>
      </c>
      <c r="I358" s="88" t="str">
        <f>IF(FORMULACIÓN!I358="","",FORMULACIÓN!I358)</f>
        <v/>
      </c>
      <c r="J358" s="20" t="str">
        <f>IF(FORMULACIÓN!J358="","",FORMULACIÓN!J358)</f>
        <v/>
      </c>
      <c r="K358" s="88" t="str">
        <f>IF(FORMULACIÓN!K358="","",FORMULACIÓN!K358)</f>
        <v/>
      </c>
      <c r="L358" s="88" t="str">
        <f>IF(FORMULACIÓN!L358="","",FORMULACIÓN!L358)</f>
        <v/>
      </c>
      <c r="M358" s="210">
        <f>FORMULACIÓN!M358</f>
        <v>0</v>
      </c>
      <c r="N358" s="20" t="str">
        <f>IF(FORMULACIÓN!O358="","",FORMULACIÓN!O358)</f>
        <v/>
      </c>
      <c r="O358" s="20" t="str">
        <f>IF(FORMULACIÓN!P358="","",FORMULACIÓN!P358)</f>
        <v/>
      </c>
      <c r="P358" s="20" t="str">
        <f>IF(FORMULACIÓN!Q358="","",FORMULACIÓN!Q358)</f>
        <v/>
      </c>
      <c r="Q358" s="20" t="str">
        <f>IF(FORMULACIÓN!R358="","",FORMULACIÓN!R358)</f>
        <v/>
      </c>
      <c r="R358" s="20" t="str">
        <f>IF(FORMULACIÓN!S358="","",FORMULACIÓN!S358)</f>
        <v/>
      </c>
      <c r="S358" s="20" t="str">
        <f>IF(FORMULACIÓN!T358="","",FORMULACIÓN!T358)</f>
        <v/>
      </c>
      <c r="T358" s="179" t="str">
        <f ca="1">FORMULACIÓN!Y358</f>
        <v/>
      </c>
      <c r="U358" s="20" t="str">
        <f>IF(FORMULACIÓN!U358="","",FORMULACIÓN!U358)</f>
        <v/>
      </c>
      <c r="V358" s="211"/>
      <c r="W358" s="211"/>
      <c r="X358" s="21" t="str">
        <f ca="1">IFERROR(IF($S358=Lists!$S$2,SUM(SEGUIMIENTO!U358:W358),IF(SEGUIMIENTO!$S358=Lists!$S$3,SUM(SEGUIMIENTO!V358:W358),IF(SEGUIMIENTO!$S358=Lists!$S$4,AVERAGE(SEGUIMIENTO!V358:W358),IF(SEGUIMIENTO!$S358=Lists!$S$5,OFFSET(U358,0,COUNTA(V358:W358)),IF(SEGUIMIENTO!$S358=Lists!$S$6,COUNTIF(V358:W358,"&lt;"&amp;FORMULACIÓN!Y358)/COUNT(SEGUIMIENTO!V358:W358),""))))),"")</f>
        <v/>
      </c>
      <c r="Y358" s="176" t="str">
        <f ca="1">IF($Q358=Lists!$R$3,TEXT(SEGUIMIENTO!X358,"00,00%"),IF(SEGUIMIENTO!X358=0,0,TEXT(SEGUIMIENTO!X358,"##.###")))</f>
        <v/>
      </c>
      <c r="Z358" s="179" t="str">
        <f>IF(FORMULACIÓN!N358="X",VLOOKUP(A358,Lists!$C$100:$D$1099,2,FALSE),"")</f>
        <v/>
      </c>
      <c r="AA358" s="181">
        <f>IF(FORMULACIÓN!N358="X",IF(VALUE(VLOOKUP(A358,Lists!$C$100:$D$1099,2,FALSE))&gt;=SEGUIMIENTO!X358,1,0),2)</f>
        <v>2</v>
      </c>
      <c r="AB358" s="150">
        <f>IFERROR(VALUE(LEFT(#REF!,1)),0)</f>
        <v>0</v>
      </c>
      <c r="AC358" s="149"/>
      <c r="AD358" s="131"/>
      <c r="AE358" s="131"/>
      <c r="AF358" s="129"/>
      <c r="AG358"/>
      <c r="AH358" s="139"/>
      <c r="AI358" s="255" t="str">
        <f t="shared" si="69"/>
        <v/>
      </c>
      <c r="AJ358" s="139" t="str">
        <f t="shared" si="63"/>
        <v/>
      </c>
      <c r="AK358" s="139">
        <f t="shared" ca="1" si="70"/>
        <v>0</v>
      </c>
      <c r="AL358" s="139" t="str">
        <f t="shared" si="64"/>
        <v/>
      </c>
      <c r="AM358" s="139" t="str">
        <f t="shared" si="65"/>
        <v/>
      </c>
      <c r="AN358" s="20" t="str">
        <f t="shared" si="66"/>
        <v/>
      </c>
      <c r="AO358" s="20" t="str">
        <f t="shared" si="67"/>
        <v/>
      </c>
      <c r="AP358" s="20" t="str">
        <f t="shared" si="68"/>
        <v/>
      </c>
      <c r="AQ358" s="88" t="str">
        <f ca="1">IF(S358=Lists!$S$6,"CUMPLIMIENTO",IF($Q358=Lists!$R$3,TEXT(Y358,"00,00%")&amp;" / "&amp;TEXT(FORMULACIÓN!Y358,"00,00%"),IF(Y358=0,0,TEXT(Y358,"##.###")&amp;" / "&amp;TEXT(FORMULACIÓN!Y358,"##.###"))))</f>
        <v xml:space="preserve"> / </v>
      </c>
      <c r="AR358" s="133">
        <f ca="1">VALUE(IFERROR(IF(S358=Lists!$S$6,SEGUIMIENTO!Y358,IF((Y358/FORMULACIÓN!Y358)&lt;&gt;0,Y358/FORMULACIÓN!Y358,0)),0))</f>
        <v>0</v>
      </c>
      <c r="AS358" s="89" t="str">
        <f t="shared" ca="1" si="71"/>
        <v/>
      </c>
      <c r="AT358" s="89">
        <f t="shared" ca="1" si="72"/>
        <v>0</v>
      </c>
      <c r="AU358" s="89">
        <f t="shared" ca="1" si="73"/>
        <v>0</v>
      </c>
      <c r="AV358" s="20" t="str">
        <f t="shared" si="74"/>
        <v xml:space="preserve">LOGROS
LÍMITES
OBSERVACIÓN
ACCIONES DE FORTALECIMIENTO
</v>
      </c>
      <c r="AW358" s="139"/>
      <c r="CG358" s="140"/>
    </row>
    <row r="359" spans="1:85" s="135" customFormat="1" ht="15" hidden="1" customHeight="1">
      <c r="A359" s="20" t="str">
        <f>IF(FORMULACIÓN!A359="","",FORMULACIÓN!A359)</f>
        <v/>
      </c>
      <c r="B359" s="20" t="str">
        <f>IF(FORMULACIÓN!B359="","",FORMULACIÓN!B359)</f>
        <v/>
      </c>
      <c r="C359" s="20" t="str">
        <f>IF(FORMULACIÓN!C359="","",FORMULACIÓN!C359)</f>
        <v/>
      </c>
      <c r="D359" s="20" t="str">
        <f>IF(FORMULACIÓN!D359="","",FORMULACIÓN!D359)</f>
        <v/>
      </c>
      <c r="E359" s="20" t="str">
        <f>IF(FORMULACIÓN!E359="","",FORMULACIÓN!E359)</f>
        <v/>
      </c>
      <c r="F359" s="20" t="str">
        <f>IF(FORMULACIÓN!F359="","",FORMULACIÓN!F359)</f>
        <v/>
      </c>
      <c r="G359" s="20" t="str">
        <f>IF(FORMULACIÓN!G359="","",FORMULACIÓN!G359)</f>
        <v/>
      </c>
      <c r="H359" s="20" t="str">
        <f>IF(FORMULACIÓN!H359="","",FORMULACIÓN!H359)</f>
        <v/>
      </c>
      <c r="I359" s="88" t="str">
        <f>IF(FORMULACIÓN!I359="","",FORMULACIÓN!I359)</f>
        <v/>
      </c>
      <c r="J359" s="20" t="str">
        <f>IF(FORMULACIÓN!J359="","",FORMULACIÓN!J359)</f>
        <v/>
      </c>
      <c r="K359" s="88" t="str">
        <f>IF(FORMULACIÓN!K359="","",FORMULACIÓN!K359)</f>
        <v/>
      </c>
      <c r="L359" s="88" t="str">
        <f>IF(FORMULACIÓN!L359="","",FORMULACIÓN!L359)</f>
        <v/>
      </c>
      <c r="M359" s="210">
        <f>FORMULACIÓN!M359</f>
        <v>0</v>
      </c>
      <c r="N359" s="20" t="str">
        <f>IF(FORMULACIÓN!O359="","",FORMULACIÓN!O359)</f>
        <v/>
      </c>
      <c r="O359" s="20" t="str">
        <f>IF(FORMULACIÓN!P359="","",FORMULACIÓN!P359)</f>
        <v/>
      </c>
      <c r="P359" s="20" t="str">
        <f>IF(FORMULACIÓN!Q359="","",FORMULACIÓN!Q359)</f>
        <v/>
      </c>
      <c r="Q359" s="20" t="str">
        <f>IF(FORMULACIÓN!R359="","",FORMULACIÓN!R359)</f>
        <v/>
      </c>
      <c r="R359" s="20" t="str">
        <f>IF(FORMULACIÓN!S359="","",FORMULACIÓN!S359)</f>
        <v/>
      </c>
      <c r="S359" s="20" t="str">
        <f>IF(FORMULACIÓN!T359="","",FORMULACIÓN!T359)</f>
        <v/>
      </c>
      <c r="T359" s="179" t="str">
        <f ca="1">FORMULACIÓN!Y359</f>
        <v/>
      </c>
      <c r="U359" s="20" t="str">
        <f>IF(FORMULACIÓN!U359="","",FORMULACIÓN!U359)</f>
        <v/>
      </c>
      <c r="V359" s="211"/>
      <c r="W359" s="211"/>
      <c r="X359" s="21" t="str">
        <f ca="1">IFERROR(IF($S359=Lists!$S$2,SUM(SEGUIMIENTO!U359:W359),IF(SEGUIMIENTO!$S359=Lists!$S$3,SUM(SEGUIMIENTO!V359:W359),IF(SEGUIMIENTO!$S359=Lists!$S$4,AVERAGE(SEGUIMIENTO!V359:W359),IF(SEGUIMIENTO!$S359=Lists!$S$5,OFFSET(U359,0,COUNTA(V359:W359)),IF(SEGUIMIENTO!$S359=Lists!$S$6,COUNTIF(V359:W359,"&lt;"&amp;FORMULACIÓN!Y359)/COUNT(SEGUIMIENTO!V359:W359),""))))),"")</f>
        <v/>
      </c>
      <c r="Y359" s="176" t="str">
        <f ca="1">IF($Q359=Lists!$R$3,TEXT(SEGUIMIENTO!X359,"00,00%"),IF(SEGUIMIENTO!X359=0,0,TEXT(SEGUIMIENTO!X359,"##.###")))</f>
        <v/>
      </c>
      <c r="Z359" s="179" t="str">
        <f>IF(FORMULACIÓN!N359="X",VLOOKUP(A359,Lists!$C$100:$D$1099,2,FALSE),"")</f>
        <v/>
      </c>
      <c r="AA359" s="181">
        <f>IF(FORMULACIÓN!N359="X",IF(VALUE(VLOOKUP(A359,Lists!$C$100:$D$1099,2,FALSE))&gt;=SEGUIMIENTO!X359,1,0),2)</f>
        <v>2</v>
      </c>
      <c r="AB359" s="150">
        <f>IFERROR(VALUE(LEFT(#REF!,1)),0)</f>
        <v>0</v>
      </c>
      <c r="AC359" s="149"/>
      <c r="AD359" s="131"/>
      <c r="AE359" s="131"/>
      <c r="AF359" s="129"/>
      <c r="AG359"/>
      <c r="AH359" s="139"/>
      <c r="AI359" s="255" t="str">
        <f t="shared" si="69"/>
        <v/>
      </c>
      <c r="AJ359" s="139" t="str">
        <f t="shared" si="63"/>
        <v/>
      </c>
      <c r="AK359" s="139">
        <f t="shared" ca="1" si="70"/>
        <v>0</v>
      </c>
      <c r="AL359" s="139" t="str">
        <f t="shared" si="64"/>
        <v/>
      </c>
      <c r="AM359" s="139" t="str">
        <f t="shared" si="65"/>
        <v/>
      </c>
      <c r="AN359" s="20" t="str">
        <f t="shared" si="66"/>
        <v/>
      </c>
      <c r="AO359" s="20" t="str">
        <f t="shared" si="67"/>
        <v/>
      </c>
      <c r="AP359" s="20" t="str">
        <f t="shared" si="68"/>
        <v/>
      </c>
      <c r="AQ359" s="88" t="str">
        <f ca="1">IF(S359=Lists!$S$6,"CUMPLIMIENTO",IF($Q359=Lists!$R$3,TEXT(Y359,"00,00%")&amp;" / "&amp;TEXT(FORMULACIÓN!Y359,"00,00%"),IF(Y359=0,0,TEXT(Y359,"##.###")&amp;" / "&amp;TEXT(FORMULACIÓN!Y359,"##.###"))))</f>
        <v xml:space="preserve"> / </v>
      </c>
      <c r="AR359" s="133">
        <f ca="1">VALUE(IFERROR(IF(S359=Lists!$S$6,SEGUIMIENTO!Y359,IF((Y359/FORMULACIÓN!Y359)&lt;&gt;0,Y359/FORMULACIÓN!Y359,0)),0))</f>
        <v>0</v>
      </c>
      <c r="AS359" s="89" t="str">
        <f t="shared" ca="1" si="71"/>
        <v/>
      </c>
      <c r="AT359" s="89">
        <f t="shared" ca="1" si="72"/>
        <v>0</v>
      </c>
      <c r="AU359" s="89">
        <f t="shared" ca="1" si="73"/>
        <v>0</v>
      </c>
      <c r="AV359" s="20" t="str">
        <f t="shared" si="74"/>
        <v xml:space="preserve">LOGROS
LÍMITES
OBSERVACIÓN
ACCIONES DE FORTALECIMIENTO
</v>
      </c>
      <c r="AW359" s="139"/>
      <c r="CG359" s="140"/>
    </row>
    <row r="360" spans="1:85" s="135" customFormat="1" ht="15" hidden="1" customHeight="1">
      <c r="A360" s="20" t="str">
        <f>IF(FORMULACIÓN!A360="","",FORMULACIÓN!A360)</f>
        <v/>
      </c>
      <c r="B360" s="20" t="str">
        <f>IF(FORMULACIÓN!B360="","",FORMULACIÓN!B360)</f>
        <v/>
      </c>
      <c r="C360" s="20" t="str">
        <f>IF(FORMULACIÓN!C360="","",FORMULACIÓN!C360)</f>
        <v/>
      </c>
      <c r="D360" s="20" t="str">
        <f>IF(FORMULACIÓN!D360="","",FORMULACIÓN!D360)</f>
        <v/>
      </c>
      <c r="E360" s="20" t="str">
        <f>IF(FORMULACIÓN!E360="","",FORMULACIÓN!E360)</f>
        <v/>
      </c>
      <c r="F360" s="20" t="str">
        <f>IF(FORMULACIÓN!F360="","",FORMULACIÓN!F360)</f>
        <v/>
      </c>
      <c r="G360" s="20" t="str">
        <f>IF(FORMULACIÓN!G360="","",FORMULACIÓN!G360)</f>
        <v/>
      </c>
      <c r="H360" s="20" t="str">
        <f>IF(FORMULACIÓN!H360="","",FORMULACIÓN!H360)</f>
        <v/>
      </c>
      <c r="I360" s="88" t="str">
        <f>IF(FORMULACIÓN!I360="","",FORMULACIÓN!I360)</f>
        <v/>
      </c>
      <c r="J360" s="20" t="str">
        <f>IF(FORMULACIÓN!J360="","",FORMULACIÓN!J360)</f>
        <v/>
      </c>
      <c r="K360" s="88" t="str">
        <f>IF(FORMULACIÓN!K360="","",FORMULACIÓN!K360)</f>
        <v/>
      </c>
      <c r="L360" s="88" t="str">
        <f>IF(FORMULACIÓN!L360="","",FORMULACIÓN!L360)</f>
        <v/>
      </c>
      <c r="M360" s="210">
        <f>FORMULACIÓN!M360</f>
        <v>0</v>
      </c>
      <c r="N360" s="20" t="str">
        <f>IF(FORMULACIÓN!O360="","",FORMULACIÓN!O360)</f>
        <v/>
      </c>
      <c r="O360" s="20" t="str">
        <f>IF(FORMULACIÓN!P360="","",FORMULACIÓN!P360)</f>
        <v/>
      </c>
      <c r="P360" s="20" t="str">
        <f>IF(FORMULACIÓN!Q360="","",FORMULACIÓN!Q360)</f>
        <v/>
      </c>
      <c r="Q360" s="20" t="str">
        <f>IF(FORMULACIÓN!R360="","",FORMULACIÓN!R360)</f>
        <v/>
      </c>
      <c r="R360" s="20" t="str">
        <f>IF(FORMULACIÓN!S360="","",FORMULACIÓN!S360)</f>
        <v/>
      </c>
      <c r="S360" s="20" t="str">
        <f>IF(FORMULACIÓN!T360="","",FORMULACIÓN!T360)</f>
        <v/>
      </c>
      <c r="T360" s="179" t="str">
        <f ca="1">FORMULACIÓN!Y360</f>
        <v/>
      </c>
      <c r="U360" s="20" t="str">
        <f>IF(FORMULACIÓN!U360="","",FORMULACIÓN!U360)</f>
        <v/>
      </c>
      <c r="V360" s="211"/>
      <c r="W360" s="211"/>
      <c r="X360" s="21" t="str">
        <f ca="1">IFERROR(IF($S360=Lists!$S$2,SUM(SEGUIMIENTO!U360:W360),IF(SEGUIMIENTO!$S360=Lists!$S$3,SUM(SEGUIMIENTO!V360:W360),IF(SEGUIMIENTO!$S360=Lists!$S$4,AVERAGE(SEGUIMIENTO!V360:W360),IF(SEGUIMIENTO!$S360=Lists!$S$5,OFFSET(U360,0,COUNTA(V360:W360)),IF(SEGUIMIENTO!$S360=Lists!$S$6,COUNTIF(V360:W360,"&lt;"&amp;FORMULACIÓN!Y360)/COUNT(SEGUIMIENTO!V360:W360),""))))),"")</f>
        <v/>
      </c>
      <c r="Y360" s="176" t="str">
        <f ca="1">IF($Q360=Lists!$R$3,TEXT(SEGUIMIENTO!X360,"00,00%"),IF(SEGUIMIENTO!X360=0,0,TEXT(SEGUIMIENTO!X360,"##.###")))</f>
        <v/>
      </c>
      <c r="Z360" s="179" t="str">
        <f>IF(FORMULACIÓN!N360="X",VLOOKUP(A360,Lists!$C$100:$D$1099,2,FALSE),"")</f>
        <v/>
      </c>
      <c r="AA360" s="181">
        <f>IF(FORMULACIÓN!N360="X",IF(VALUE(VLOOKUP(A360,Lists!$C$100:$D$1099,2,FALSE))&gt;=SEGUIMIENTO!X360,1,0),2)</f>
        <v>2</v>
      </c>
      <c r="AB360" s="150">
        <f>IFERROR(VALUE(LEFT(#REF!,1)),0)</f>
        <v>0</v>
      </c>
      <c r="AC360" s="149"/>
      <c r="AD360" s="131"/>
      <c r="AE360" s="131"/>
      <c r="AF360" s="129"/>
      <c r="AG360"/>
      <c r="AH360" s="139"/>
      <c r="AI360" s="255" t="str">
        <f t="shared" si="69"/>
        <v/>
      </c>
      <c r="AJ360" s="139" t="str">
        <f t="shared" si="63"/>
        <v/>
      </c>
      <c r="AK360" s="139">
        <f t="shared" ca="1" si="70"/>
        <v>0</v>
      </c>
      <c r="AL360" s="139" t="str">
        <f t="shared" si="64"/>
        <v/>
      </c>
      <c r="AM360" s="139" t="str">
        <f t="shared" si="65"/>
        <v/>
      </c>
      <c r="AN360" s="20" t="str">
        <f t="shared" si="66"/>
        <v/>
      </c>
      <c r="AO360" s="20" t="str">
        <f t="shared" si="67"/>
        <v/>
      </c>
      <c r="AP360" s="20" t="str">
        <f t="shared" si="68"/>
        <v/>
      </c>
      <c r="AQ360" s="88" t="str">
        <f ca="1">IF(S360=Lists!$S$6,"CUMPLIMIENTO",IF($Q360=Lists!$R$3,TEXT(Y360,"00,00%")&amp;" / "&amp;TEXT(FORMULACIÓN!Y360,"00,00%"),IF(Y360=0,0,TEXT(Y360,"##.###")&amp;" / "&amp;TEXT(FORMULACIÓN!Y360,"##.###"))))</f>
        <v xml:space="preserve"> / </v>
      </c>
      <c r="AR360" s="133">
        <f ca="1">VALUE(IFERROR(IF(S360=Lists!$S$6,SEGUIMIENTO!Y360,IF((Y360/FORMULACIÓN!Y360)&lt;&gt;0,Y360/FORMULACIÓN!Y360,0)),0))</f>
        <v>0</v>
      </c>
      <c r="AS360" s="89" t="str">
        <f t="shared" ca="1" si="71"/>
        <v/>
      </c>
      <c r="AT360" s="89">
        <f t="shared" ca="1" si="72"/>
        <v>0</v>
      </c>
      <c r="AU360" s="89">
        <f t="shared" ca="1" si="73"/>
        <v>0</v>
      </c>
      <c r="AV360" s="20" t="str">
        <f t="shared" si="74"/>
        <v xml:space="preserve">LOGROS
LÍMITES
OBSERVACIÓN
ACCIONES DE FORTALECIMIENTO
</v>
      </c>
      <c r="AW360" s="139"/>
      <c r="CG360" s="140"/>
    </row>
    <row r="361" spans="1:85" s="135" customFormat="1" ht="15" hidden="1" customHeight="1">
      <c r="A361" s="20" t="str">
        <f>IF(FORMULACIÓN!A361="","",FORMULACIÓN!A361)</f>
        <v/>
      </c>
      <c r="B361" s="20" t="str">
        <f>IF(FORMULACIÓN!B361="","",FORMULACIÓN!B361)</f>
        <v/>
      </c>
      <c r="C361" s="20" t="str">
        <f>IF(FORMULACIÓN!C361="","",FORMULACIÓN!C361)</f>
        <v/>
      </c>
      <c r="D361" s="20" t="str">
        <f>IF(FORMULACIÓN!D361="","",FORMULACIÓN!D361)</f>
        <v/>
      </c>
      <c r="E361" s="20" t="str">
        <f>IF(FORMULACIÓN!E361="","",FORMULACIÓN!E361)</f>
        <v/>
      </c>
      <c r="F361" s="20" t="str">
        <f>IF(FORMULACIÓN!F361="","",FORMULACIÓN!F361)</f>
        <v/>
      </c>
      <c r="G361" s="20" t="str">
        <f>IF(FORMULACIÓN!G361="","",FORMULACIÓN!G361)</f>
        <v/>
      </c>
      <c r="H361" s="20" t="str">
        <f>IF(FORMULACIÓN!H361="","",FORMULACIÓN!H361)</f>
        <v/>
      </c>
      <c r="I361" s="88" t="str">
        <f>IF(FORMULACIÓN!I361="","",FORMULACIÓN!I361)</f>
        <v/>
      </c>
      <c r="J361" s="20" t="str">
        <f>IF(FORMULACIÓN!J361="","",FORMULACIÓN!J361)</f>
        <v/>
      </c>
      <c r="K361" s="88" t="str">
        <f>IF(FORMULACIÓN!K361="","",FORMULACIÓN!K361)</f>
        <v/>
      </c>
      <c r="L361" s="88" t="str">
        <f>IF(FORMULACIÓN!L361="","",FORMULACIÓN!L361)</f>
        <v/>
      </c>
      <c r="M361" s="210">
        <f>FORMULACIÓN!M361</f>
        <v>0</v>
      </c>
      <c r="N361" s="20" t="str">
        <f>IF(FORMULACIÓN!O361="","",FORMULACIÓN!O361)</f>
        <v/>
      </c>
      <c r="O361" s="20" t="str">
        <f>IF(FORMULACIÓN!P361="","",FORMULACIÓN!P361)</f>
        <v/>
      </c>
      <c r="P361" s="20" t="str">
        <f>IF(FORMULACIÓN!Q361="","",FORMULACIÓN!Q361)</f>
        <v/>
      </c>
      <c r="Q361" s="20" t="str">
        <f>IF(FORMULACIÓN!R361="","",FORMULACIÓN!R361)</f>
        <v/>
      </c>
      <c r="R361" s="20" t="str">
        <f>IF(FORMULACIÓN!S361="","",FORMULACIÓN!S361)</f>
        <v/>
      </c>
      <c r="S361" s="20" t="str">
        <f>IF(FORMULACIÓN!T361="","",FORMULACIÓN!T361)</f>
        <v/>
      </c>
      <c r="T361" s="179" t="str">
        <f ca="1">FORMULACIÓN!Y361</f>
        <v/>
      </c>
      <c r="U361" s="20" t="str">
        <f>IF(FORMULACIÓN!U361="","",FORMULACIÓN!U361)</f>
        <v/>
      </c>
      <c r="V361" s="211"/>
      <c r="W361" s="211"/>
      <c r="X361" s="21" t="str">
        <f ca="1">IFERROR(IF($S361=Lists!$S$2,SUM(SEGUIMIENTO!U361:W361),IF(SEGUIMIENTO!$S361=Lists!$S$3,SUM(SEGUIMIENTO!V361:W361),IF(SEGUIMIENTO!$S361=Lists!$S$4,AVERAGE(SEGUIMIENTO!V361:W361),IF(SEGUIMIENTO!$S361=Lists!$S$5,OFFSET(U361,0,COUNTA(V361:W361)),IF(SEGUIMIENTO!$S361=Lists!$S$6,COUNTIF(V361:W361,"&lt;"&amp;FORMULACIÓN!Y361)/COUNT(SEGUIMIENTO!V361:W361),""))))),"")</f>
        <v/>
      </c>
      <c r="Y361" s="176" t="str">
        <f ca="1">IF($Q361=Lists!$R$3,TEXT(SEGUIMIENTO!X361,"00,00%"),IF(SEGUIMIENTO!X361=0,0,TEXT(SEGUIMIENTO!X361,"##.###")))</f>
        <v/>
      </c>
      <c r="Z361" s="179" t="str">
        <f>IF(FORMULACIÓN!N361="X",VLOOKUP(A361,Lists!$C$100:$D$1099,2,FALSE),"")</f>
        <v/>
      </c>
      <c r="AA361" s="181">
        <f>IF(FORMULACIÓN!N361="X",IF(VALUE(VLOOKUP(A361,Lists!$C$100:$D$1099,2,FALSE))&gt;=SEGUIMIENTO!X361,1,0),2)</f>
        <v>2</v>
      </c>
      <c r="AB361" s="150">
        <f>IFERROR(VALUE(LEFT(#REF!,1)),0)</f>
        <v>0</v>
      </c>
      <c r="AC361" s="149"/>
      <c r="AD361" s="131"/>
      <c r="AE361" s="131"/>
      <c r="AF361" s="129"/>
      <c r="AG361"/>
      <c r="AH361" s="139"/>
      <c r="AI361" s="255" t="str">
        <f t="shared" si="69"/>
        <v/>
      </c>
      <c r="AJ361" s="139" t="str">
        <f t="shared" si="63"/>
        <v/>
      </c>
      <c r="AK361" s="139">
        <f t="shared" ca="1" si="70"/>
        <v>0</v>
      </c>
      <c r="AL361" s="139" t="str">
        <f t="shared" si="64"/>
        <v/>
      </c>
      <c r="AM361" s="139" t="str">
        <f t="shared" si="65"/>
        <v/>
      </c>
      <c r="AN361" s="20" t="str">
        <f t="shared" si="66"/>
        <v/>
      </c>
      <c r="AO361" s="20" t="str">
        <f t="shared" si="67"/>
        <v/>
      </c>
      <c r="AP361" s="20" t="str">
        <f t="shared" si="68"/>
        <v/>
      </c>
      <c r="AQ361" s="88" t="str">
        <f ca="1">IF(S361=Lists!$S$6,"CUMPLIMIENTO",IF($Q361=Lists!$R$3,TEXT(Y361,"00,00%")&amp;" / "&amp;TEXT(FORMULACIÓN!Y361,"00,00%"),IF(Y361=0,0,TEXT(Y361,"##.###")&amp;" / "&amp;TEXT(FORMULACIÓN!Y361,"##.###"))))</f>
        <v xml:space="preserve"> / </v>
      </c>
      <c r="AR361" s="133">
        <f ca="1">VALUE(IFERROR(IF(S361=Lists!$S$6,SEGUIMIENTO!Y361,IF((Y361/FORMULACIÓN!Y361)&lt;&gt;0,Y361/FORMULACIÓN!Y361,0)),0))</f>
        <v>0</v>
      </c>
      <c r="AS361" s="89" t="str">
        <f t="shared" ca="1" si="71"/>
        <v/>
      </c>
      <c r="AT361" s="89">
        <f t="shared" ca="1" si="72"/>
        <v>0</v>
      </c>
      <c r="AU361" s="89">
        <f t="shared" ca="1" si="73"/>
        <v>0</v>
      </c>
      <c r="AV361" s="20" t="str">
        <f t="shared" si="74"/>
        <v xml:space="preserve">LOGROS
LÍMITES
OBSERVACIÓN
ACCIONES DE FORTALECIMIENTO
</v>
      </c>
      <c r="AW361" s="139"/>
      <c r="CG361" s="140"/>
    </row>
    <row r="362" spans="1:85" s="135" customFormat="1" ht="15" hidden="1" customHeight="1">
      <c r="A362" s="20" t="str">
        <f>IF(FORMULACIÓN!A362="","",FORMULACIÓN!A362)</f>
        <v/>
      </c>
      <c r="B362" s="20" t="str">
        <f>IF(FORMULACIÓN!B362="","",FORMULACIÓN!B362)</f>
        <v/>
      </c>
      <c r="C362" s="20" t="str">
        <f>IF(FORMULACIÓN!C362="","",FORMULACIÓN!C362)</f>
        <v/>
      </c>
      <c r="D362" s="20" t="str">
        <f>IF(FORMULACIÓN!D362="","",FORMULACIÓN!D362)</f>
        <v/>
      </c>
      <c r="E362" s="20" t="str">
        <f>IF(FORMULACIÓN!E362="","",FORMULACIÓN!E362)</f>
        <v/>
      </c>
      <c r="F362" s="20" t="str">
        <f>IF(FORMULACIÓN!F362="","",FORMULACIÓN!F362)</f>
        <v/>
      </c>
      <c r="G362" s="20" t="str">
        <f>IF(FORMULACIÓN!G362="","",FORMULACIÓN!G362)</f>
        <v/>
      </c>
      <c r="H362" s="20" t="str">
        <f>IF(FORMULACIÓN!H362="","",FORMULACIÓN!H362)</f>
        <v/>
      </c>
      <c r="I362" s="88" t="str">
        <f>IF(FORMULACIÓN!I362="","",FORMULACIÓN!I362)</f>
        <v/>
      </c>
      <c r="J362" s="20" t="str">
        <f>IF(FORMULACIÓN!J362="","",FORMULACIÓN!J362)</f>
        <v/>
      </c>
      <c r="K362" s="88" t="str">
        <f>IF(FORMULACIÓN!K362="","",FORMULACIÓN!K362)</f>
        <v/>
      </c>
      <c r="L362" s="88" t="str">
        <f>IF(FORMULACIÓN!L362="","",FORMULACIÓN!L362)</f>
        <v/>
      </c>
      <c r="M362" s="210">
        <f>FORMULACIÓN!M362</f>
        <v>0</v>
      </c>
      <c r="N362" s="20" t="str">
        <f>IF(FORMULACIÓN!O362="","",FORMULACIÓN!O362)</f>
        <v/>
      </c>
      <c r="O362" s="20" t="str">
        <f>IF(FORMULACIÓN!P362="","",FORMULACIÓN!P362)</f>
        <v/>
      </c>
      <c r="P362" s="20" t="str">
        <f>IF(FORMULACIÓN!Q362="","",FORMULACIÓN!Q362)</f>
        <v/>
      </c>
      <c r="Q362" s="20" t="str">
        <f>IF(FORMULACIÓN!R362="","",FORMULACIÓN!R362)</f>
        <v/>
      </c>
      <c r="R362" s="20" t="str">
        <f>IF(FORMULACIÓN!S362="","",FORMULACIÓN!S362)</f>
        <v/>
      </c>
      <c r="S362" s="20" t="str">
        <f>IF(FORMULACIÓN!T362="","",FORMULACIÓN!T362)</f>
        <v/>
      </c>
      <c r="T362" s="179" t="str">
        <f ca="1">FORMULACIÓN!Y362</f>
        <v/>
      </c>
      <c r="U362" s="20" t="str">
        <f>IF(FORMULACIÓN!U362="","",FORMULACIÓN!U362)</f>
        <v/>
      </c>
      <c r="V362" s="211"/>
      <c r="W362" s="211"/>
      <c r="X362" s="21" t="str">
        <f ca="1">IFERROR(IF($S362=Lists!$S$2,SUM(SEGUIMIENTO!U362:W362),IF(SEGUIMIENTO!$S362=Lists!$S$3,SUM(SEGUIMIENTO!V362:W362),IF(SEGUIMIENTO!$S362=Lists!$S$4,AVERAGE(SEGUIMIENTO!V362:W362),IF(SEGUIMIENTO!$S362=Lists!$S$5,OFFSET(U362,0,COUNTA(V362:W362)),IF(SEGUIMIENTO!$S362=Lists!$S$6,COUNTIF(V362:W362,"&lt;"&amp;FORMULACIÓN!Y362)/COUNT(SEGUIMIENTO!V362:W362),""))))),"")</f>
        <v/>
      </c>
      <c r="Y362" s="176" t="str">
        <f ca="1">IF($Q362=Lists!$R$3,TEXT(SEGUIMIENTO!X362,"00,00%"),IF(SEGUIMIENTO!X362=0,0,TEXT(SEGUIMIENTO!X362,"##.###")))</f>
        <v/>
      </c>
      <c r="Z362" s="179" t="str">
        <f>IF(FORMULACIÓN!N362="X",VLOOKUP(A362,Lists!$C$100:$D$1099,2,FALSE),"")</f>
        <v/>
      </c>
      <c r="AA362" s="181">
        <f>IF(FORMULACIÓN!N362="X",IF(VALUE(VLOOKUP(A362,Lists!$C$100:$D$1099,2,FALSE))&gt;=SEGUIMIENTO!X362,1,0),2)</f>
        <v>2</v>
      </c>
      <c r="AB362" s="150">
        <f>IFERROR(VALUE(LEFT(#REF!,1)),0)</f>
        <v>0</v>
      </c>
      <c r="AC362" s="149"/>
      <c r="AD362" s="131"/>
      <c r="AE362" s="131"/>
      <c r="AF362" s="129"/>
      <c r="AG362"/>
      <c r="AH362" s="139"/>
      <c r="AI362" s="255" t="str">
        <f t="shared" si="69"/>
        <v/>
      </c>
      <c r="AJ362" s="139" t="str">
        <f t="shared" si="63"/>
        <v/>
      </c>
      <c r="AK362" s="139">
        <f t="shared" ca="1" si="70"/>
        <v>0</v>
      </c>
      <c r="AL362" s="139" t="str">
        <f t="shared" si="64"/>
        <v/>
      </c>
      <c r="AM362" s="139" t="str">
        <f t="shared" si="65"/>
        <v/>
      </c>
      <c r="AN362" s="20" t="str">
        <f t="shared" si="66"/>
        <v/>
      </c>
      <c r="AO362" s="20" t="str">
        <f t="shared" si="67"/>
        <v/>
      </c>
      <c r="AP362" s="20" t="str">
        <f t="shared" si="68"/>
        <v/>
      </c>
      <c r="AQ362" s="88" t="str">
        <f ca="1">IF(S362=Lists!$S$6,"CUMPLIMIENTO",IF($Q362=Lists!$R$3,TEXT(Y362,"00,00%")&amp;" / "&amp;TEXT(FORMULACIÓN!Y362,"00,00%"),IF(Y362=0,0,TEXT(Y362,"##.###")&amp;" / "&amp;TEXT(FORMULACIÓN!Y362,"##.###"))))</f>
        <v xml:space="preserve"> / </v>
      </c>
      <c r="AR362" s="133">
        <f ca="1">VALUE(IFERROR(IF(S362=Lists!$S$6,SEGUIMIENTO!Y362,IF((Y362/FORMULACIÓN!Y362)&lt;&gt;0,Y362/FORMULACIÓN!Y362,0)),0))</f>
        <v>0</v>
      </c>
      <c r="AS362" s="89" t="str">
        <f t="shared" ca="1" si="71"/>
        <v/>
      </c>
      <c r="AT362" s="89">
        <f t="shared" ca="1" si="72"/>
        <v>0</v>
      </c>
      <c r="AU362" s="89">
        <f t="shared" ca="1" si="73"/>
        <v>0</v>
      </c>
      <c r="AV362" s="20" t="str">
        <f t="shared" si="74"/>
        <v xml:space="preserve">LOGROS
LÍMITES
OBSERVACIÓN
ACCIONES DE FORTALECIMIENTO
</v>
      </c>
      <c r="AW362" s="139"/>
      <c r="CG362" s="140"/>
    </row>
    <row r="363" spans="1:85" s="135" customFormat="1" ht="15" hidden="1" customHeight="1">
      <c r="A363" s="20" t="str">
        <f>IF(FORMULACIÓN!A363="","",FORMULACIÓN!A363)</f>
        <v/>
      </c>
      <c r="B363" s="20" t="str">
        <f>IF(FORMULACIÓN!B363="","",FORMULACIÓN!B363)</f>
        <v/>
      </c>
      <c r="C363" s="20" t="str">
        <f>IF(FORMULACIÓN!C363="","",FORMULACIÓN!C363)</f>
        <v/>
      </c>
      <c r="D363" s="20" t="str">
        <f>IF(FORMULACIÓN!D363="","",FORMULACIÓN!D363)</f>
        <v/>
      </c>
      <c r="E363" s="20" t="str">
        <f>IF(FORMULACIÓN!E363="","",FORMULACIÓN!E363)</f>
        <v/>
      </c>
      <c r="F363" s="20" t="str">
        <f>IF(FORMULACIÓN!F363="","",FORMULACIÓN!F363)</f>
        <v/>
      </c>
      <c r="G363" s="20" t="str">
        <f>IF(FORMULACIÓN!G363="","",FORMULACIÓN!G363)</f>
        <v/>
      </c>
      <c r="H363" s="20" t="str">
        <f>IF(FORMULACIÓN!H363="","",FORMULACIÓN!H363)</f>
        <v/>
      </c>
      <c r="I363" s="88" t="str">
        <f>IF(FORMULACIÓN!I363="","",FORMULACIÓN!I363)</f>
        <v/>
      </c>
      <c r="J363" s="20" t="str">
        <f>IF(FORMULACIÓN!J363="","",FORMULACIÓN!J363)</f>
        <v/>
      </c>
      <c r="K363" s="88" t="str">
        <f>IF(FORMULACIÓN!K363="","",FORMULACIÓN!K363)</f>
        <v/>
      </c>
      <c r="L363" s="88" t="str">
        <f>IF(FORMULACIÓN!L363="","",FORMULACIÓN!L363)</f>
        <v/>
      </c>
      <c r="M363" s="210">
        <f>FORMULACIÓN!M363</f>
        <v>0</v>
      </c>
      <c r="N363" s="20" t="str">
        <f>IF(FORMULACIÓN!O363="","",FORMULACIÓN!O363)</f>
        <v/>
      </c>
      <c r="O363" s="20" t="str">
        <f>IF(FORMULACIÓN!P363="","",FORMULACIÓN!P363)</f>
        <v/>
      </c>
      <c r="P363" s="20" t="str">
        <f>IF(FORMULACIÓN!Q363="","",FORMULACIÓN!Q363)</f>
        <v/>
      </c>
      <c r="Q363" s="20" t="str">
        <f>IF(FORMULACIÓN!R363="","",FORMULACIÓN!R363)</f>
        <v/>
      </c>
      <c r="R363" s="20" t="str">
        <f>IF(FORMULACIÓN!S363="","",FORMULACIÓN!S363)</f>
        <v/>
      </c>
      <c r="S363" s="20" t="str">
        <f>IF(FORMULACIÓN!T363="","",FORMULACIÓN!T363)</f>
        <v/>
      </c>
      <c r="T363" s="179" t="str">
        <f ca="1">FORMULACIÓN!Y363</f>
        <v/>
      </c>
      <c r="U363" s="20" t="str">
        <f>IF(FORMULACIÓN!U363="","",FORMULACIÓN!U363)</f>
        <v/>
      </c>
      <c r="V363" s="211"/>
      <c r="W363" s="211"/>
      <c r="X363" s="21" t="str">
        <f ca="1">IFERROR(IF($S363=Lists!$S$2,SUM(SEGUIMIENTO!U363:W363),IF(SEGUIMIENTO!$S363=Lists!$S$3,SUM(SEGUIMIENTO!V363:W363),IF(SEGUIMIENTO!$S363=Lists!$S$4,AVERAGE(SEGUIMIENTO!V363:W363),IF(SEGUIMIENTO!$S363=Lists!$S$5,OFFSET(U363,0,COUNTA(V363:W363)),IF(SEGUIMIENTO!$S363=Lists!$S$6,COUNTIF(V363:W363,"&lt;"&amp;FORMULACIÓN!Y363)/COUNT(SEGUIMIENTO!V363:W363),""))))),"")</f>
        <v/>
      </c>
      <c r="Y363" s="176" t="str">
        <f ca="1">IF($Q363=Lists!$R$3,TEXT(SEGUIMIENTO!X363,"00,00%"),IF(SEGUIMIENTO!X363=0,0,TEXT(SEGUIMIENTO!X363,"##.###")))</f>
        <v/>
      </c>
      <c r="Z363" s="179" t="str">
        <f>IF(FORMULACIÓN!N363="X",VLOOKUP(A363,Lists!$C$100:$D$1099,2,FALSE),"")</f>
        <v/>
      </c>
      <c r="AA363" s="181">
        <f>IF(FORMULACIÓN!N363="X",IF(VALUE(VLOOKUP(A363,Lists!$C$100:$D$1099,2,FALSE))&gt;=SEGUIMIENTO!X363,1,0),2)</f>
        <v>2</v>
      </c>
      <c r="AB363" s="150">
        <f>IFERROR(VALUE(LEFT(#REF!,1)),0)</f>
        <v>0</v>
      </c>
      <c r="AC363" s="149"/>
      <c r="AD363" s="131"/>
      <c r="AE363" s="131"/>
      <c r="AF363" s="129"/>
      <c r="AG363"/>
      <c r="AH363" s="139"/>
      <c r="AI363" s="255" t="str">
        <f t="shared" si="69"/>
        <v/>
      </c>
      <c r="AJ363" s="139" t="str">
        <f t="shared" si="63"/>
        <v/>
      </c>
      <c r="AK363" s="139">
        <f t="shared" ca="1" si="70"/>
        <v>0</v>
      </c>
      <c r="AL363" s="139" t="str">
        <f t="shared" si="64"/>
        <v/>
      </c>
      <c r="AM363" s="139" t="str">
        <f t="shared" si="65"/>
        <v/>
      </c>
      <c r="AN363" s="20" t="str">
        <f t="shared" si="66"/>
        <v/>
      </c>
      <c r="AO363" s="20" t="str">
        <f t="shared" si="67"/>
        <v/>
      </c>
      <c r="AP363" s="20" t="str">
        <f t="shared" si="68"/>
        <v/>
      </c>
      <c r="AQ363" s="88" t="str">
        <f ca="1">IF(S363=Lists!$S$6,"CUMPLIMIENTO",IF($Q363=Lists!$R$3,TEXT(Y363,"00,00%")&amp;" / "&amp;TEXT(FORMULACIÓN!Y363,"00,00%"),IF(Y363=0,0,TEXT(Y363,"##.###")&amp;" / "&amp;TEXT(FORMULACIÓN!Y363,"##.###"))))</f>
        <v xml:space="preserve"> / </v>
      </c>
      <c r="AR363" s="133">
        <f ca="1">VALUE(IFERROR(IF(S363=Lists!$S$6,SEGUIMIENTO!Y363,IF((Y363/FORMULACIÓN!Y363)&lt;&gt;0,Y363/FORMULACIÓN!Y363,0)),0))</f>
        <v>0</v>
      </c>
      <c r="AS363" s="89" t="str">
        <f t="shared" ca="1" si="71"/>
        <v/>
      </c>
      <c r="AT363" s="89">
        <f t="shared" ca="1" si="72"/>
        <v>0</v>
      </c>
      <c r="AU363" s="89">
        <f t="shared" ca="1" si="73"/>
        <v>0</v>
      </c>
      <c r="AV363" s="20" t="str">
        <f t="shared" si="74"/>
        <v xml:space="preserve">LOGROS
LÍMITES
OBSERVACIÓN
ACCIONES DE FORTALECIMIENTO
</v>
      </c>
      <c r="AW363" s="139"/>
      <c r="CG363" s="140"/>
    </row>
    <row r="364" spans="1:85" s="135" customFormat="1" ht="15" hidden="1" customHeight="1">
      <c r="A364" s="20" t="str">
        <f>IF(FORMULACIÓN!A364="","",FORMULACIÓN!A364)</f>
        <v/>
      </c>
      <c r="B364" s="20" t="str">
        <f>IF(FORMULACIÓN!B364="","",FORMULACIÓN!B364)</f>
        <v/>
      </c>
      <c r="C364" s="20" t="str">
        <f>IF(FORMULACIÓN!C364="","",FORMULACIÓN!C364)</f>
        <v/>
      </c>
      <c r="D364" s="20" t="str">
        <f>IF(FORMULACIÓN!D364="","",FORMULACIÓN!D364)</f>
        <v/>
      </c>
      <c r="E364" s="20" t="str">
        <f>IF(FORMULACIÓN!E364="","",FORMULACIÓN!E364)</f>
        <v/>
      </c>
      <c r="F364" s="20" t="str">
        <f>IF(FORMULACIÓN!F364="","",FORMULACIÓN!F364)</f>
        <v/>
      </c>
      <c r="G364" s="20" t="str">
        <f>IF(FORMULACIÓN!G364="","",FORMULACIÓN!G364)</f>
        <v/>
      </c>
      <c r="H364" s="20" t="str">
        <f>IF(FORMULACIÓN!H364="","",FORMULACIÓN!H364)</f>
        <v/>
      </c>
      <c r="I364" s="88" t="str">
        <f>IF(FORMULACIÓN!I364="","",FORMULACIÓN!I364)</f>
        <v/>
      </c>
      <c r="J364" s="20" t="str">
        <f>IF(FORMULACIÓN!J364="","",FORMULACIÓN!J364)</f>
        <v/>
      </c>
      <c r="K364" s="88" t="str">
        <f>IF(FORMULACIÓN!K364="","",FORMULACIÓN!K364)</f>
        <v/>
      </c>
      <c r="L364" s="88" t="str">
        <f>IF(FORMULACIÓN!L364="","",FORMULACIÓN!L364)</f>
        <v/>
      </c>
      <c r="M364" s="210">
        <f>FORMULACIÓN!M364</f>
        <v>0</v>
      </c>
      <c r="N364" s="20" t="str">
        <f>IF(FORMULACIÓN!O364="","",FORMULACIÓN!O364)</f>
        <v/>
      </c>
      <c r="O364" s="20" t="str">
        <f>IF(FORMULACIÓN!P364="","",FORMULACIÓN!P364)</f>
        <v/>
      </c>
      <c r="P364" s="20" t="str">
        <f>IF(FORMULACIÓN!Q364="","",FORMULACIÓN!Q364)</f>
        <v/>
      </c>
      <c r="Q364" s="20" t="str">
        <f>IF(FORMULACIÓN!R364="","",FORMULACIÓN!R364)</f>
        <v/>
      </c>
      <c r="R364" s="20" t="str">
        <f>IF(FORMULACIÓN!S364="","",FORMULACIÓN!S364)</f>
        <v/>
      </c>
      <c r="S364" s="20" t="str">
        <f>IF(FORMULACIÓN!T364="","",FORMULACIÓN!T364)</f>
        <v/>
      </c>
      <c r="T364" s="179" t="str">
        <f ca="1">FORMULACIÓN!Y364</f>
        <v/>
      </c>
      <c r="U364" s="20" t="str">
        <f>IF(FORMULACIÓN!U364="","",FORMULACIÓN!U364)</f>
        <v/>
      </c>
      <c r="V364" s="211"/>
      <c r="W364" s="211"/>
      <c r="X364" s="21" t="str">
        <f ca="1">IFERROR(IF($S364=Lists!$S$2,SUM(SEGUIMIENTO!U364:W364),IF(SEGUIMIENTO!$S364=Lists!$S$3,SUM(SEGUIMIENTO!V364:W364),IF(SEGUIMIENTO!$S364=Lists!$S$4,AVERAGE(SEGUIMIENTO!V364:W364),IF(SEGUIMIENTO!$S364=Lists!$S$5,OFFSET(U364,0,COUNTA(V364:W364)),IF(SEGUIMIENTO!$S364=Lists!$S$6,COUNTIF(V364:W364,"&lt;"&amp;FORMULACIÓN!Y364)/COUNT(SEGUIMIENTO!V364:W364),""))))),"")</f>
        <v/>
      </c>
      <c r="Y364" s="176" t="str">
        <f ca="1">IF($Q364=Lists!$R$3,TEXT(SEGUIMIENTO!X364,"00,00%"),IF(SEGUIMIENTO!X364=0,0,TEXT(SEGUIMIENTO!X364,"##.###")))</f>
        <v/>
      </c>
      <c r="Z364" s="179" t="str">
        <f>IF(FORMULACIÓN!N364="X",VLOOKUP(A364,Lists!$C$100:$D$1099,2,FALSE),"")</f>
        <v/>
      </c>
      <c r="AA364" s="181">
        <f>IF(FORMULACIÓN!N364="X",IF(VALUE(VLOOKUP(A364,Lists!$C$100:$D$1099,2,FALSE))&gt;=SEGUIMIENTO!X364,1,0),2)</f>
        <v>2</v>
      </c>
      <c r="AB364" s="150">
        <f>IFERROR(VALUE(LEFT(#REF!,1)),0)</f>
        <v>0</v>
      </c>
      <c r="AC364" s="149"/>
      <c r="AD364" s="131"/>
      <c r="AE364" s="131"/>
      <c r="AF364" s="129"/>
      <c r="AG364"/>
      <c r="AH364" s="139"/>
      <c r="AI364" s="255" t="str">
        <f t="shared" si="69"/>
        <v/>
      </c>
      <c r="AJ364" s="139" t="str">
        <f t="shared" si="63"/>
        <v/>
      </c>
      <c r="AK364" s="139">
        <f t="shared" ca="1" si="70"/>
        <v>0</v>
      </c>
      <c r="AL364" s="139" t="str">
        <f t="shared" si="64"/>
        <v/>
      </c>
      <c r="AM364" s="139" t="str">
        <f t="shared" si="65"/>
        <v/>
      </c>
      <c r="AN364" s="20" t="str">
        <f t="shared" si="66"/>
        <v/>
      </c>
      <c r="AO364" s="20" t="str">
        <f t="shared" si="67"/>
        <v/>
      </c>
      <c r="AP364" s="20" t="str">
        <f t="shared" si="68"/>
        <v/>
      </c>
      <c r="AQ364" s="88" t="str">
        <f ca="1">IF(S364=Lists!$S$6,"CUMPLIMIENTO",IF($Q364=Lists!$R$3,TEXT(Y364,"00,00%")&amp;" / "&amp;TEXT(FORMULACIÓN!Y364,"00,00%"),IF(Y364=0,0,TEXT(Y364,"##.###")&amp;" / "&amp;TEXT(FORMULACIÓN!Y364,"##.###"))))</f>
        <v xml:space="preserve"> / </v>
      </c>
      <c r="AR364" s="133">
        <f ca="1">VALUE(IFERROR(IF(S364=Lists!$S$6,SEGUIMIENTO!Y364,IF((Y364/FORMULACIÓN!Y364)&lt;&gt;0,Y364/FORMULACIÓN!Y364,0)),0))</f>
        <v>0</v>
      </c>
      <c r="AS364" s="89" t="str">
        <f t="shared" ca="1" si="71"/>
        <v/>
      </c>
      <c r="AT364" s="89">
        <f t="shared" ca="1" si="72"/>
        <v>0</v>
      </c>
      <c r="AU364" s="89">
        <f t="shared" ca="1" si="73"/>
        <v>0</v>
      </c>
      <c r="AV364" s="20" t="str">
        <f t="shared" si="74"/>
        <v xml:space="preserve">LOGROS
LÍMITES
OBSERVACIÓN
ACCIONES DE FORTALECIMIENTO
</v>
      </c>
      <c r="AW364" s="139"/>
      <c r="CG364" s="140"/>
    </row>
    <row r="365" spans="1:85" s="135" customFormat="1" ht="15" hidden="1" customHeight="1">
      <c r="A365" s="20" t="str">
        <f>IF(FORMULACIÓN!A365="","",FORMULACIÓN!A365)</f>
        <v/>
      </c>
      <c r="B365" s="20" t="str">
        <f>IF(FORMULACIÓN!B365="","",FORMULACIÓN!B365)</f>
        <v/>
      </c>
      <c r="C365" s="20" t="str">
        <f>IF(FORMULACIÓN!C365="","",FORMULACIÓN!C365)</f>
        <v/>
      </c>
      <c r="D365" s="20" t="str">
        <f>IF(FORMULACIÓN!D365="","",FORMULACIÓN!D365)</f>
        <v/>
      </c>
      <c r="E365" s="20" t="str">
        <f>IF(FORMULACIÓN!E365="","",FORMULACIÓN!E365)</f>
        <v/>
      </c>
      <c r="F365" s="20" t="str">
        <f>IF(FORMULACIÓN!F365="","",FORMULACIÓN!F365)</f>
        <v/>
      </c>
      <c r="G365" s="20" t="str">
        <f>IF(FORMULACIÓN!G365="","",FORMULACIÓN!G365)</f>
        <v/>
      </c>
      <c r="H365" s="20" t="str">
        <f>IF(FORMULACIÓN!H365="","",FORMULACIÓN!H365)</f>
        <v/>
      </c>
      <c r="I365" s="88" t="str">
        <f>IF(FORMULACIÓN!I365="","",FORMULACIÓN!I365)</f>
        <v/>
      </c>
      <c r="J365" s="20" t="str">
        <f>IF(FORMULACIÓN!J365="","",FORMULACIÓN!J365)</f>
        <v/>
      </c>
      <c r="K365" s="88" t="str">
        <f>IF(FORMULACIÓN!K365="","",FORMULACIÓN!K365)</f>
        <v/>
      </c>
      <c r="L365" s="88" t="str">
        <f>IF(FORMULACIÓN!L365="","",FORMULACIÓN!L365)</f>
        <v/>
      </c>
      <c r="M365" s="210">
        <f>FORMULACIÓN!M365</f>
        <v>0</v>
      </c>
      <c r="N365" s="20" t="str">
        <f>IF(FORMULACIÓN!O365="","",FORMULACIÓN!O365)</f>
        <v/>
      </c>
      <c r="O365" s="20" t="str">
        <f>IF(FORMULACIÓN!P365="","",FORMULACIÓN!P365)</f>
        <v/>
      </c>
      <c r="P365" s="20" t="str">
        <f>IF(FORMULACIÓN!Q365="","",FORMULACIÓN!Q365)</f>
        <v/>
      </c>
      <c r="Q365" s="20" t="str">
        <f>IF(FORMULACIÓN!R365="","",FORMULACIÓN!R365)</f>
        <v/>
      </c>
      <c r="R365" s="20" t="str">
        <f>IF(FORMULACIÓN!S365="","",FORMULACIÓN!S365)</f>
        <v/>
      </c>
      <c r="S365" s="20" t="str">
        <f>IF(FORMULACIÓN!T365="","",FORMULACIÓN!T365)</f>
        <v/>
      </c>
      <c r="T365" s="179" t="str">
        <f ca="1">FORMULACIÓN!Y365</f>
        <v/>
      </c>
      <c r="U365" s="20" t="str">
        <f>IF(FORMULACIÓN!U365="","",FORMULACIÓN!U365)</f>
        <v/>
      </c>
      <c r="V365" s="211"/>
      <c r="W365" s="211"/>
      <c r="X365" s="21" t="str">
        <f ca="1">IFERROR(IF($S365=Lists!$S$2,SUM(SEGUIMIENTO!U365:W365),IF(SEGUIMIENTO!$S365=Lists!$S$3,SUM(SEGUIMIENTO!V365:W365),IF(SEGUIMIENTO!$S365=Lists!$S$4,AVERAGE(SEGUIMIENTO!V365:W365),IF(SEGUIMIENTO!$S365=Lists!$S$5,OFFSET(U365,0,COUNTA(V365:W365)),IF(SEGUIMIENTO!$S365=Lists!$S$6,COUNTIF(V365:W365,"&lt;"&amp;FORMULACIÓN!Y365)/COUNT(SEGUIMIENTO!V365:W365),""))))),"")</f>
        <v/>
      </c>
      <c r="Y365" s="176" t="str">
        <f ca="1">IF($Q365=Lists!$R$3,TEXT(SEGUIMIENTO!X365,"00,00%"),IF(SEGUIMIENTO!X365=0,0,TEXT(SEGUIMIENTO!X365,"##.###")))</f>
        <v/>
      </c>
      <c r="Z365" s="179" t="str">
        <f>IF(FORMULACIÓN!N365="X",VLOOKUP(A365,Lists!$C$100:$D$1099,2,FALSE),"")</f>
        <v/>
      </c>
      <c r="AA365" s="181">
        <f>IF(FORMULACIÓN!N365="X",IF(VALUE(VLOOKUP(A365,Lists!$C$100:$D$1099,2,FALSE))&gt;=SEGUIMIENTO!X365,1,0),2)</f>
        <v>2</v>
      </c>
      <c r="AB365" s="150">
        <f>IFERROR(VALUE(LEFT(#REF!,1)),0)</f>
        <v>0</v>
      </c>
      <c r="AC365" s="149"/>
      <c r="AD365" s="131"/>
      <c r="AE365" s="131"/>
      <c r="AF365" s="129"/>
      <c r="AG365"/>
      <c r="AH365" s="139"/>
      <c r="AI365" s="255" t="str">
        <f t="shared" si="69"/>
        <v/>
      </c>
      <c r="AJ365" s="139" t="str">
        <f t="shared" si="63"/>
        <v/>
      </c>
      <c r="AK365" s="139">
        <f t="shared" ca="1" si="70"/>
        <v>0</v>
      </c>
      <c r="AL365" s="139" t="str">
        <f t="shared" si="64"/>
        <v/>
      </c>
      <c r="AM365" s="139" t="str">
        <f t="shared" si="65"/>
        <v/>
      </c>
      <c r="AN365" s="20" t="str">
        <f t="shared" si="66"/>
        <v/>
      </c>
      <c r="AO365" s="20" t="str">
        <f t="shared" si="67"/>
        <v/>
      </c>
      <c r="AP365" s="20" t="str">
        <f t="shared" si="68"/>
        <v/>
      </c>
      <c r="AQ365" s="88" t="str">
        <f ca="1">IF(S365=Lists!$S$6,"CUMPLIMIENTO",IF($Q365=Lists!$R$3,TEXT(Y365,"00,00%")&amp;" / "&amp;TEXT(FORMULACIÓN!Y365,"00,00%"),IF(Y365=0,0,TEXT(Y365,"##.###")&amp;" / "&amp;TEXT(FORMULACIÓN!Y365,"##.###"))))</f>
        <v xml:space="preserve"> / </v>
      </c>
      <c r="AR365" s="133">
        <f ca="1">VALUE(IFERROR(IF(S365=Lists!$S$6,SEGUIMIENTO!Y365,IF((Y365/FORMULACIÓN!Y365)&lt;&gt;0,Y365/FORMULACIÓN!Y365,0)),0))</f>
        <v>0</v>
      </c>
      <c r="AS365" s="89" t="str">
        <f t="shared" ca="1" si="71"/>
        <v/>
      </c>
      <c r="AT365" s="89">
        <f t="shared" ca="1" si="72"/>
        <v>0</v>
      </c>
      <c r="AU365" s="89">
        <f t="shared" ca="1" si="73"/>
        <v>0</v>
      </c>
      <c r="AV365" s="20" t="str">
        <f t="shared" si="74"/>
        <v xml:space="preserve">LOGROS
LÍMITES
OBSERVACIÓN
ACCIONES DE FORTALECIMIENTO
</v>
      </c>
      <c r="AW365" s="139"/>
      <c r="CG365" s="140"/>
    </row>
    <row r="366" spans="1:85" s="135" customFormat="1" ht="15" hidden="1" customHeight="1">
      <c r="A366" s="20" t="str">
        <f>IF(FORMULACIÓN!A366="","",FORMULACIÓN!A366)</f>
        <v/>
      </c>
      <c r="B366" s="20" t="str">
        <f>IF(FORMULACIÓN!B366="","",FORMULACIÓN!B366)</f>
        <v/>
      </c>
      <c r="C366" s="20" t="str">
        <f>IF(FORMULACIÓN!C366="","",FORMULACIÓN!C366)</f>
        <v/>
      </c>
      <c r="D366" s="20" t="str">
        <f>IF(FORMULACIÓN!D366="","",FORMULACIÓN!D366)</f>
        <v/>
      </c>
      <c r="E366" s="20" t="str">
        <f>IF(FORMULACIÓN!E366="","",FORMULACIÓN!E366)</f>
        <v/>
      </c>
      <c r="F366" s="20" t="str">
        <f>IF(FORMULACIÓN!F366="","",FORMULACIÓN!F366)</f>
        <v/>
      </c>
      <c r="G366" s="20" t="str">
        <f>IF(FORMULACIÓN!G366="","",FORMULACIÓN!G366)</f>
        <v/>
      </c>
      <c r="H366" s="20" t="str">
        <f>IF(FORMULACIÓN!H366="","",FORMULACIÓN!H366)</f>
        <v/>
      </c>
      <c r="I366" s="88" t="str">
        <f>IF(FORMULACIÓN!I366="","",FORMULACIÓN!I366)</f>
        <v/>
      </c>
      <c r="J366" s="20" t="str">
        <f>IF(FORMULACIÓN!J366="","",FORMULACIÓN!J366)</f>
        <v/>
      </c>
      <c r="K366" s="88" t="str">
        <f>IF(FORMULACIÓN!K366="","",FORMULACIÓN!K366)</f>
        <v/>
      </c>
      <c r="L366" s="88" t="str">
        <f>IF(FORMULACIÓN!L366="","",FORMULACIÓN!L366)</f>
        <v/>
      </c>
      <c r="M366" s="210">
        <f>FORMULACIÓN!M366</f>
        <v>0</v>
      </c>
      <c r="N366" s="20" t="str">
        <f>IF(FORMULACIÓN!O366="","",FORMULACIÓN!O366)</f>
        <v/>
      </c>
      <c r="O366" s="20" t="str">
        <f>IF(FORMULACIÓN!P366="","",FORMULACIÓN!P366)</f>
        <v/>
      </c>
      <c r="P366" s="20" t="str">
        <f>IF(FORMULACIÓN!Q366="","",FORMULACIÓN!Q366)</f>
        <v/>
      </c>
      <c r="Q366" s="20" t="str">
        <f>IF(FORMULACIÓN!R366="","",FORMULACIÓN!R366)</f>
        <v/>
      </c>
      <c r="R366" s="20" t="str">
        <f>IF(FORMULACIÓN!S366="","",FORMULACIÓN!S366)</f>
        <v/>
      </c>
      <c r="S366" s="20" t="str">
        <f>IF(FORMULACIÓN!T366="","",FORMULACIÓN!T366)</f>
        <v/>
      </c>
      <c r="T366" s="179" t="str">
        <f ca="1">FORMULACIÓN!Y366</f>
        <v/>
      </c>
      <c r="U366" s="20" t="str">
        <f>IF(FORMULACIÓN!U366="","",FORMULACIÓN!U366)</f>
        <v/>
      </c>
      <c r="V366" s="211"/>
      <c r="W366" s="211"/>
      <c r="X366" s="21" t="str">
        <f ca="1">IFERROR(IF($S366=Lists!$S$2,SUM(SEGUIMIENTO!U366:W366),IF(SEGUIMIENTO!$S366=Lists!$S$3,SUM(SEGUIMIENTO!V366:W366),IF(SEGUIMIENTO!$S366=Lists!$S$4,AVERAGE(SEGUIMIENTO!V366:W366),IF(SEGUIMIENTO!$S366=Lists!$S$5,OFFSET(U366,0,COUNTA(V366:W366)),IF(SEGUIMIENTO!$S366=Lists!$S$6,COUNTIF(V366:W366,"&lt;"&amp;FORMULACIÓN!Y366)/COUNT(SEGUIMIENTO!V366:W366),""))))),"")</f>
        <v/>
      </c>
      <c r="Y366" s="176" t="str">
        <f ca="1">IF($Q366=Lists!$R$3,TEXT(SEGUIMIENTO!X366,"00,00%"),IF(SEGUIMIENTO!X366=0,0,TEXT(SEGUIMIENTO!X366,"##.###")))</f>
        <v/>
      </c>
      <c r="Z366" s="179" t="str">
        <f>IF(FORMULACIÓN!N366="X",VLOOKUP(A366,Lists!$C$100:$D$1099,2,FALSE),"")</f>
        <v/>
      </c>
      <c r="AA366" s="181">
        <f>IF(FORMULACIÓN!N366="X",IF(VALUE(VLOOKUP(A366,Lists!$C$100:$D$1099,2,FALSE))&gt;=SEGUIMIENTO!X366,1,0),2)</f>
        <v>2</v>
      </c>
      <c r="AB366" s="150">
        <f>IFERROR(VALUE(LEFT(#REF!,1)),0)</f>
        <v>0</v>
      </c>
      <c r="AC366" s="149"/>
      <c r="AD366" s="131"/>
      <c r="AE366" s="131"/>
      <c r="AF366" s="129"/>
      <c r="AG366"/>
      <c r="AH366" s="139"/>
      <c r="AI366" s="255" t="str">
        <f t="shared" si="69"/>
        <v/>
      </c>
      <c r="AJ366" s="139" t="str">
        <f t="shared" si="63"/>
        <v/>
      </c>
      <c r="AK366" s="139">
        <f t="shared" ca="1" si="70"/>
        <v>0</v>
      </c>
      <c r="AL366" s="139" t="str">
        <f t="shared" si="64"/>
        <v/>
      </c>
      <c r="AM366" s="139" t="str">
        <f t="shared" si="65"/>
        <v/>
      </c>
      <c r="AN366" s="20" t="str">
        <f t="shared" si="66"/>
        <v/>
      </c>
      <c r="AO366" s="20" t="str">
        <f t="shared" si="67"/>
        <v/>
      </c>
      <c r="AP366" s="20" t="str">
        <f t="shared" si="68"/>
        <v/>
      </c>
      <c r="AQ366" s="88" t="str">
        <f ca="1">IF(S366=Lists!$S$6,"CUMPLIMIENTO",IF($Q366=Lists!$R$3,TEXT(Y366,"00,00%")&amp;" / "&amp;TEXT(FORMULACIÓN!Y366,"00,00%"),IF(Y366=0,0,TEXT(Y366,"##.###")&amp;" / "&amp;TEXT(FORMULACIÓN!Y366,"##.###"))))</f>
        <v xml:space="preserve"> / </v>
      </c>
      <c r="AR366" s="133">
        <f ca="1">VALUE(IFERROR(IF(S366=Lists!$S$6,SEGUIMIENTO!Y366,IF((Y366/FORMULACIÓN!Y366)&lt;&gt;0,Y366/FORMULACIÓN!Y366,0)),0))</f>
        <v>0</v>
      </c>
      <c r="AS366" s="89" t="str">
        <f t="shared" ca="1" si="71"/>
        <v/>
      </c>
      <c r="AT366" s="89">
        <f t="shared" ca="1" si="72"/>
        <v>0</v>
      </c>
      <c r="AU366" s="89">
        <f t="shared" ca="1" si="73"/>
        <v>0</v>
      </c>
      <c r="AV366" s="20" t="str">
        <f t="shared" si="74"/>
        <v xml:space="preserve">LOGROS
LÍMITES
OBSERVACIÓN
ACCIONES DE FORTALECIMIENTO
</v>
      </c>
      <c r="AW366" s="139"/>
      <c r="CG366" s="140"/>
    </row>
    <row r="367" spans="1:85" s="135" customFormat="1" ht="15" hidden="1" customHeight="1">
      <c r="A367" s="20" t="str">
        <f>IF(FORMULACIÓN!A367="","",FORMULACIÓN!A367)</f>
        <v/>
      </c>
      <c r="B367" s="20" t="str">
        <f>IF(FORMULACIÓN!B367="","",FORMULACIÓN!B367)</f>
        <v/>
      </c>
      <c r="C367" s="20" t="str">
        <f>IF(FORMULACIÓN!C367="","",FORMULACIÓN!C367)</f>
        <v/>
      </c>
      <c r="D367" s="20" t="str">
        <f>IF(FORMULACIÓN!D367="","",FORMULACIÓN!D367)</f>
        <v/>
      </c>
      <c r="E367" s="20" t="str">
        <f>IF(FORMULACIÓN!E367="","",FORMULACIÓN!E367)</f>
        <v/>
      </c>
      <c r="F367" s="20" t="str">
        <f>IF(FORMULACIÓN!F367="","",FORMULACIÓN!F367)</f>
        <v/>
      </c>
      <c r="G367" s="20" t="str">
        <f>IF(FORMULACIÓN!G367="","",FORMULACIÓN!G367)</f>
        <v/>
      </c>
      <c r="H367" s="20" t="str">
        <f>IF(FORMULACIÓN!H367="","",FORMULACIÓN!H367)</f>
        <v/>
      </c>
      <c r="I367" s="88" t="str">
        <f>IF(FORMULACIÓN!I367="","",FORMULACIÓN!I367)</f>
        <v/>
      </c>
      <c r="J367" s="20" t="str">
        <f>IF(FORMULACIÓN!J367="","",FORMULACIÓN!J367)</f>
        <v/>
      </c>
      <c r="K367" s="88" t="str">
        <f>IF(FORMULACIÓN!K367="","",FORMULACIÓN!K367)</f>
        <v/>
      </c>
      <c r="L367" s="88" t="str">
        <f>IF(FORMULACIÓN!L367="","",FORMULACIÓN!L367)</f>
        <v/>
      </c>
      <c r="M367" s="210">
        <f>FORMULACIÓN!M367</f>
        <v>0</v>
      </c>
      <c r="N367" s="20" t="str">
        <f>IF(FORMULACIÓN!O367="","",FORMULACIÓN!O367)</f>
        <v/>
      </c>
      <c r="O367" s="20" t="str">
        <f>IF(FORMULACIÓN!P367="","",FORMULACIÓN!P367)</f>
        <v/>
      </c>
      <c r="P367" s="20" t="str">
        <f>IF(FORMULACIÓN!Q367="","",FORMULACIÓN!Q367)</f>
        <v/>
      </c>
      <c r="Q367" s="20" t="str">
        <f>IF(FORMULACIÓN!R367="","",FORMULACIÓN!R367)</f>
        <v/>
      </c>
      <c r="R367" s="20" t="str">
        <f>IF(FORMULACIÓN!S367="","",FORMULACIÓN!S367)</f>
        <v/>
      </c>
      <c r="S367" s="20" t="str">
        <f>IF(FORMULACIÓN!T367="","",FORMULACIÓN!T367)</f>
        <v/>
      </c>
      <c r="T367" s="179" t="str">
        <f ca="1">FORMULACIÓN!Y367</f>
        <v/>
      </c>
      <c r="U367" s="20" t="str">
        <f>IF(FORMULACIÓN!U367="","",FORMULACIÓN!U367)</f>
        <v/>
      </c>
      <c r="V367" s="211"/>
      <c r="W367" s="211"/>
      <c r="X367" s="21" t="str">
        <f ca="1">IFERROR(IF($S367=Lists!$S$2,SUM(SEGUIMIENTO!U367:W367),IF(SEGUIMIENTO!$S367=Lists!$S$3,SUM(SEGUIMIENTO!V367:W367),IF(SEGUIMIENTO!$S367=Lists!$S$4,AVERAGE(SEGUIMIENTO!V367:W367),IF(SEGUIMIENTO!$S367=Lists!$S$5,OFFSET(U367,0,COUNTA(V367:W367)),IF(SEGUIMIENTO!$S367=Lists!$S$6,COUNTIF(V367:W367,"&lt;"&amp;FORMULACIÓN!Y367)/COUNT(SEGUIMIENTO!V367:W367),""))))),"")</f>
        <v/>
      </c>
      <c r="Y367" s="176" t="str">
        <f ca="1">IF($Q367=Lists!$R$3,TEXT(SEGUIMIENTO!X367,"00,00%"),IF(SEGUIMIENTO!X367=0,0,TEXT(SEGUIMIENTO!X367,"##.###")))</f>
        <v/>
      </c>
      <c r="Z367" s="179" t="str">
        <f>IF(FORMULACIÓN!N367="X",VLOOKUP(A367,Lists!$C$100:$D$1099,2,FALSE),"")</f>
        <v/>
      </c>
      <c r="AA367" s="181">
        <f>IF(FORMULACIÓN!N367="X",IF(VALUE(VLOOKUP(A367,Lists!$C$100:$D$1099,2,FALSE))&gt;=SEGUIMIENTO!X367,1,0),2)</f>
        <v>2</v>
      </c>
      <c r="AB367" s="150">
        <f>IFERROR(VALUE(LEFT(#REF!,1)),0)</f>
        <v>0</v>
      </c>
      <c r="AC367" s="149"/>
      <c r="AD367" s="131"/>
      <c r="AE367" s="131"/>
      <c r="AF367" s="129"/>
      <c r="AG367"/>
      <c r="AH367" s="139"/>
      <c r="AI367" s="255" t="str">
        <f t="shared" si="69"/>
        <v/>
      </c>
      <c r="AJ367" s="139" t="str">
        <f t="shared" si="63"/>
        <v/>
      </c>
      <c r="AK367" s="139">
        <f t="shared" ca="1" si="70"/>
        <v>0</v>
      </c>
      <c r="AL367" s="139" t="str">
        <f t="shared" si="64"/>
        <v/>
      </c>
      <c r="AM367" s="139" t="str">
        <f t="shared" si="65"/>
        <v/>
      </c>
      <c r="AN367" s="20" t="str">
        <f t="shared" si="66"/>
        <v/>
      </c>
      <c r="AO367" s="20" t="str">
        <f t="shared" si="67"/>
        <v/>
      </c>
      <c r="AP367" s="20" t="str">
        <f t="shared" si="68"/>
        <v/>
      </c>
      <c r="AQ367" s="88" t="str">
        <f ca="1">IF(S367=Lists!$S$6,"CUMPLIMIENTO",IF($Q367=Lists!$R$3,TEXT(Y367,"00,00%")&amp;" / "&amp;TEXT(FORMULACIÓN!Y367,"00,00%"),IF(Y367=0,0,TEXT(Y367,"##.###")&amp;" / "&amp;TEXT(FORMULACIÓN!Y367,"##.###"))))</f>
        <v xml:space="preserve"> / </v>
      </c>
      <c r="AR367" s="133">
        <f ca="1">VALUE(IFERROR(IF(S367=Lists!$S$6,SEGUIMIENTO!Y367,IF((Y367/FORMULACIÓN!Y367)&lt;&gt;0,Y367/FORMULACIÓN!Y367,0)),0))</f>
        <v>0</v>
      </c>
      <c r="AS367" s="89" t="str">
        <f t="shared" ca="1" si="71"/>
        <v/>
      </c>
      <c r="AT367" s="89">
        <f t="shared" ca="1" si="72"/>
        <v>0</v>
      </c>
      <c r="AU367" s="89">
        <f t="shared" ca="1" si="73"/>
        <v>0</v>
      </c>
      <c r="AV367" s="20" t="str">
        <f t="shared" si="74"/>
        <v xml:space="preserve">LOGROS
LÍMITES
OBSERVACIÓN
ACCIONES DE FORTALECIMIENTO
</v>
      </c>
      <c r="AW367" s="139"/>
      <c r="CG367" s="140"/>
    </row>
    <row r="368" spans="1:85" s="135" customFormat="1" ht="15" hidden="1" customHeight="1">
      <c r="A368" s="20" t="str">
        <f>IF(FORMULACIÓN!A368="","",FORMULACIÓN!A368)</f>
        <v/>
      </c>
      <c r="B368" s="20" t="str">
        <f>IF(FORMULACIÓN!B368="","",FORMULACIÓN!B368)</f>
        <v/>
      </c>
      <c r="C368" s="20" t="str">
        <f>IF(FORMULACIÓN!C368="","",FORMULACIÓN!C368)</f>
        <v/>
      </c>
      <c r="D368" s="20" t="str">
        <f>IF(FORMULACIÓN!D368="","",FORMULACIÓN!D368)</f>
        <v/>
      </c>
      <c r="E368" s="20" t="str">
        <f>IF(FORMULACIÓN!E368="","",FORMULACIÓN!E368)</f>
        <v/>
      </c>
      <c r="F368" s="20" t="str">
        <f>IF(FORMULACIÓN!F368="","",FORMULACIÓN!F368)</f>
        <v/>
      </c>
      <c r="G368" s="20" t="str">
        <f>IF(FORMULACIÓN!G368="","",FORMULACIÓN!G368)</f>
        <v/>
      </c>
      <c r="H368" s="20" t="str">
        <f>IF(FORMULACIÓN!H368="","",FORMULACIÓN!H368)</f>
        <v/>
      </c>
      <c r="I368" s="88" t="str">
        <f>IF(FORMULACIÓN!I368="","",FORMULACIÓN!I368)</f>
        <v/>
      </c>
      <c r="J368" s="20" t="str">
        <f>IF(FORMULACIÓN!J368="","",FORMULACIÓN!J368)</f>
        <v/>
      </c>
      <c r="K368" s="88" t="str">
        <f>IF(FORMULACIÓN!K368="","",FORMULACIÓN!K368)</f>
        <v/>
      </c>
      <c r="L368" s="88" t="str">
        <f>IF(FORMULACIÓN!L368="","",FORMULACIÓN!L368)</f>
        <v/>
      </c>
      <c r="M368" s="210">
        <f>FORMULACIÓN!M368</f>
        <v>0</v>
      </c>
      <c r="N368" s="20" t="str">
        <f>IF(FORMULACIÓN!O368="","",FORMULACIÓN!O368)</f>
        <v/>
      </c>
      <c r="O368" s="20" t="str">
        <f>IF(FORMULACIÓN!P368="","",FORMULACIÓN!P368)</f>
        <v/>
      </c>
      <c r="P368" s="20" t="str">
        <f>IF(FORMULACIÓN!Q368="","",FORMULACIÓN!Q368)</f>
        <v/>
      </c>
      <c r="Q368" s="20" t="str">
        <f>IF(FORMULACIÓN!R368="","",FORMULACIÓN!R368)</f>
        <v/>
      </c>
      <c r="R368" s="20" t="str">
        <f>IF(FORMULACIÓN!S368="","",FORMULACIÓN!S368)</f>
        <v/>
      </c>
      <c r="S368" s="20" t="str">
        <f>IF(FORMULACIÓN!T368="","",FORMULACIÓN!T368)</f>
        <v/>
      </c>
      <c r="T368" s="179" t="str">
        <f ca="1">FORMULACIÓN!Y368</f>
        <v/>
      </c>
      <c r="U368" s="20" t="str">
        <f>IF(FORMULACIÓN!U368="","",FORMULACIÓN!U368)</f>
        <v/>
      </c>
      <c r="V368" s="211"/>
      <c r="W368" s="211"/>
      <c r="X368" s="21" t="str">
        <f ca="1">IFERROR(IF($S368=Lists!$S$2,SUM(SEGUIMIENTO!U368:W368),IF(SEGUIMIENTO!$S368=Lists!$S$3,SUM(SEGUIMIENTO!V368:W368),IF(SEGUIMIENTO!$S368=Lists!$S$4,AVERAGE(SEGUIMIENTO!V368:W368),IF(SEGUIMIENTO!$S368=Lists!$S$5,OFFSET(U368,0,COUNTA(V368:W368)),IF(SEGUIMIENTO!$S368=Lists!$S$6,COUNTIF(V368:W368,"&lt;"&amp;FORMULACIÓN!Y368)/COUNT(SEGUIMIENTO!V368:W368),""))))),"")</f>
        <v/>
      </c>
      <c r="Y368" s="176" t="str">
        <f ca="1">IF($Q368=Lists!$R$3,TEXT(SEGUIMIENTO!X368,"00,00%"),IF(SEGUIMIENTO!X368=0,0,TEXT(SEGUIMIENTO!X368,"##.###")))</f>
        <v/>
      </c>
      <c r="Z368" s="179" t="str">
        <f>IF(FORMULACIÓN!N368="X",VLOOKUP(A368,Lists!$C$100:$D$1099,2,FALSE),"")</f>
        <v/>
      </c>
      <c r="AA368" s="181">
        <f>IF(FORMULACIÓN!N368="X",IF(VALUE(VLOOKUP(A368,Lists!$C$100:$D$1099,2,FALSE))&gt;=SEGUIMIENTO!X368,1,0),2)</f>
        <v>2</v>
      </c>
      <c r="AB368" s="150">
        <f>IFERROR(VALUE(LEFT(#REF!,1)),0)</f>
        <v>0</v>
      </c>
      <c r="AC368" s="149"/>
      <c r="AD368" s="131"/>
      <c r="AE368" s="131"/>
      <c r="AF368" s="129"/>
      <c r="AG368"/>
      <c r="AH368" s="139"/>
      <c r="AI368" s="255" t="str">
        <f t="shared" si="69"/>
        <v/>
      </c>
      <c r="AJ368" s="139" t="str">
        <f t="shared" si="63"/>
        <v/>
      </c>
      <c r="AK368" s="139">
        <f t="shared" ca="1" si="70"/>
        <v>0</v>
      </c>
      <c r="AL368" s="139" t="str">
        <f t="shared" si="64"/>
        <v/>
      </c>
      <c r="AM368" s="139" t="str">
        <f t="shared" si="65"/>
        <v/>
      </c>
      <c r="AN368" s="20" t="str">
        <f t="shared" si="66"/>
        <v/>
      </c>
      <c r="AO368" s="20" t="str">
        <f t="shared" si="67"/>
        <v/>
      </c>
      <c r="AP368" s="20" t="str">
        <f t="shared" si="68"/>
        <v/>
      </c>
      <c r="AQ368" s="88" t="str">
        <f ca="1">IF(S368=Lists!$S$6,"CUMPLIMIENTO",IF($Q368=Lists!$R$3,TEXT(Y368,"00,00%")&amp;" / "&amp;TEXT(FORMULACIÓN!Y368,"00,00%"),IF(Y368=0,0,TEXT(Y368,"##.###")&amp;" / "&amp;TEXT(FORMULACIÓN!Y368,"##.###"))))</f>
        <v xml:space="preserve"> / </v>
      </c>
      <c r="AR368" s="133">
        <f ca="1">VALUE(IFERROR(IF(S368=Lists!$S$6,SEGUIMIENTO!Y368,IF((Y368/FORMULACIÓN!Y368)&lt;&gt;0,Y368/FORMULACIÓN!Y368,0)),0))</f>
        <v>0</v>
      </c>
      <c r="AS368" s="89" t="str">
        <f t="shared" ca="1" si="71"/>
        <v/>
      </c>
      <c r="AT368" s="89">
        <f t="shared" ca="1" si="72"/>
        <v>0</v>
      </c>
      <c r="AU368" s="89">
        <f t="shared" ca="1" si="73"/>
        <v>0</v>
      </c>
      <c r="AV368" s="20" t="str">
        <f t="shared" si="74"/>
        <v xml:space="preserve">LOGROS
LÍMITES
OBSERVACIÓN
ACCIONES DE FORTALECIMIENTO
</v>
      </c>
      <c r="AW368" s="139"/>
      <c r="CG368" s="140"/>
    </row>
    <row r="369" spans="1:85" s="135" customFormat="1" ht="15" hidden="1" customHeight="1">
      <c r="A369" s="20" t="str">
        <f>IF(FORMULACIÓN!A369="","",FORMULACIÓN!A369)</f>
        <v/>
      </c>
      <c r="B369" s="20" t="str">
        <f>IF(FORMULACIÓN!B369="","",FORMULACIÓN!B369)</f>
        <v/>
      </c>
      <c r="C369" s="20" t="str">
        <f>IF(FORMULACIÓN!C369="","",FORMULACIÓN!C369)</f>
        <v/>
      </c>
      <c r="D369" s="20" t="str">
        <f>IF(FORMULACIÓN!D369="","",FORMULACIÓN!D369)</f>
        <v/>
      </c>
      <c r="E369" s="20" t="str">
        <f>IF(FORMULACIÓN!E369="","",FORMULACIÓN!E369)</f>
        <v/>
      </c>
      <c r="F369" s="20" t="str">
        <f>IF(FORMULACIÓN!F369="","",FORMULACIÓN!F369)</f>
        <v/>
      </c>
      <c r="G369" s="20" t="str">
        <f>IF(FORMULACIÓN!G369="","",FORMULACIÓN!G369)</f>
        <v/>
      </c>
      <c r="H369" s="20" t="str">
        <f>IF(FORMULACIÓN!H369="","",FORMULACIÓN!H369)</f>
        <v/>
      </c>
      <c r="I369" s="88" t="str">
        <f>IF(FORMULACIÓN!I369="","",FORMULACIÓN!I369)</f>
        <v/>
      </c>
      <c r="J369" s="20" t="str">
        <f>IF(FORMULACIÓN!J369="","",FORMULACIÓN!J369)</f>
        <v/>
      </c>
      <c r="K369" s="88" t="str">
        <f>IF(FORMULACIÓN!K369="","",FORMULACIÓN!K369)</f>
        <v/>
      </c>
      <c r="L369" s="88" t="str">
        <f>IF(FORMULACIÓN!L369="","",FORMULACIÓN!L369)</f>
        <v/>
      </c>
      <c r="M369" s="210">
        <f>FORMULACIÓN!M369</f>
        <v>0</v>
      </c>
      <c r="N369" s="20" t="str">
        <f>IF(FORMULACIÓN!O369="","",FORMULACIÓN!O369)</f>
        <v/>
      </c>
      <c r="O369" s="20" t="str">
        <f>IF(FORMULACIÓN!P369="","",FORMULACIÓN!P369)</f>
        <v/>
      </c>
      <c r="P369" s="20" t="str">
        <f>IF(FORMULACIÓN!Q369="","",FORMULACIÓN!Q369)</f>
        <v/>
      </c>
      <c r="Q369" s="20" t="str">
        <f>IF(FORMULACIÓN!R369="","",FORMULACIÓN!R369)</f>
        <v/>
      </c>
      <c r="R369" s="20" t="str">
        <f>IF(FORMULACIÓN!S369="","",FORMULACIÓN!S369)</f>
        <v/>
      </c>
      <c r="S369" s="20" t="str">
        <f>IF(FORMULACIÓN!T369="","",FORMULACIÓN!T369)</f>
        <v/>
      </c>
      <c r="T369" s="179" t="str">
        <f ca="1">FORMULACIÓN!Y369</f>
        <v/>
      </c>
      <c r="U369" s="20" t="str">
        <f>IF(FORMULACIÓN!U369="","",FORMULACIÓN!U369)</f>
        <v/>
      </c>
      <c r="V369" s="211"/>
      <c r="W369" s="211"/>
      <c r="X369" s="21" t="str">
        <f ca="1">IFERROR(IF($S369=Lists!$S$2,SUM(SEGUIMIENTO!U369:W369),IF(SEGUIMIENTO!$S369=Lists!$S$3,SUM(SEGUIMIENTO!V369:W369),IF(SEGUIMIENTO!$S369=Lists!$S$4,AVERAGE(SEGUIMIENTO!V369:W369),IF(SEGUIMIENTO!$S369=Lists!$S$5,OFFSET(U369,0,COUNTA(V369:W369)),IF(SEGUIMIENTO!$S369=Lists!$S$6,COUNTIF(V369:W369,"&lt;"&amp;FORMULACIÓN!Y369)/COUNT(SEGUIMIENTO!V369:W369),""))))),"")</f>
        <v/>
      </c>
      <c r="Y369" s="176" t="str">
        <f ca="1">IF($Q369=Lists!$R$3,TEXT(SEGUIMIENTO!X369,"00,00%"),IF(SEGUIMIENTO!X369=0,0,TEXT(SEGUIMIENTO!X369,"##.###")))</f>
        <v/>
      </c>
      <c r="Z369" s="179" t="str">
        <f>IF(FORMULACIÓN!N369="X",VLOOKUP(A369,Lists!$C$100:$D$1099,2,FALSE),"")</f>
        <v/>
      </c>
      <c r="AA369" s="181">
        <f>IF(FORMULACIÓN!N369="X",IF(VALUE(VLOOKUP(A369,Lists!$C$100:$D$1099,2,FALSE))&gt;=SEGUIMIENTO!X369,1,0),2)</f>
        <v>2</v>
      </c>
      <c r="AB369" s="150">
        <f>IFERROR(VALUE(LEFT(#REF!,1)),0)</f>
        <v>0</v>
      </c>
      <c r="AC369" s="149"/>
      <c r="AD369" s="131"/>
      <c r="AE369" s="131"/>
      <c r="AF369" s="129"/>
      <c r="AG369"/>
      <c r="AH369" s="139"/>
      <c r="AI369" s="255" t="str">
        <f t="shared" si="69"/>
        <v/>
      </c>
      <c r="AJ369" s="139" t="str">
        <f t="shared" si="63"/>
        <v/>
      </c>
      <c r="AK369" s="139">
        <f t="shared" ca="1" si="70"/>
        <v>0</v>
      </c>
      <c r="AL369" s="139" t="str">
        <f t="shared" si="64"/>
        <v/>
      </c>
      <c r="AM369" s="139" t="str">
        <f t="shared" si="65"/>
        <v/>
      </c>
      <c r="AN369" s="20" t="str">
        <f t="shared" si="66"/>
        <v/>
      </c>
      <c r="AO369" s="20" t="str">
        <f t="shared" si="67"/>
        <v/>
      </c>
      <c r="AP369" s="20" t="str">
        <f t="shared" si="68"/>
        <v/>
      </c>
      <c r="AQ369" s="88" t="str">
        <f ca="1">IF(S369=Lists!$S$6,"CUMPLIMIENTO",IF($Q369=Lists!$R$3,TEXT(Y369,"00,00%")&amp;" / "&amp;TEXT(FORMULACIÓN!Y369,"00,00%"),IF(Y369=0,0,TEXT(Y369,"##.###")&amp;" / "&amp;TEXT(FORMULACIÓN!Y369,"##.###"))))</f>
        <v xml:space="preserve"> / </v>
      </c>
      <c r="AR369" s="133">
        <f ca="1">VALUE(IFERROR(IF(S369=Lists!$S$6,SEGUIMIENTO!Y369,IF((Y369/FORMULACIÓN!Y369)&lt;&gt;0,Y369/FORMULACIÓN!Y369,0)),0))</f>
        <v>0</v>
      </c>
      <c r="AS369" s="89" t="str">
        <f t="shared" ca="1" si="71"/>
        <v/>
      </c>
      <c r="AT369" s="89">
        <f t="shared" ca="1" si="72"/>
        <v>0</v>
      </c>
      <c r="AU369" s="89">
        <f t="shared" ca="1" si="73"/>
        <v>0</v>
      </c>
      <c r="AV369" s="20" t="str">
        <f t="shared" si="74"/>
        <v xml:space="preserve">LOGROS
LÍMITES
OBSERVACIÓN
ACCIONES DE FORTALECIMIENTO
</v>
      </c>
      <c r="AW369" s="139"/>
      <c r="CG369" s="140"/>
    </row>
    <row r="370" spans="1:85" s="135" customFormat="1" ht="20.25" hidden="1" customHeight="1">
      <c r="A370" s="20" t="str">
        <f>IF(FORMULACIÓN!A370="","",FORMULACIÓN!A370)</f>
        <v/>
      </c>
      <c r="B370" s="20" t="str">
        <f>IF(FORMULACIÓN!B370="","",FORMULACIÓN!B370)</f>
        <v/>
      </c>
      <c r="C370" s="20" t="str">
        <f>IF(FORMULACIÓN!C370="","",FORMULACIÓN!C370)</f>
        <v/>
      </c>
      <c r="D370" s="20" t="str">
        <f>IF(FORMULACIÓN!D370="","",FORMULACIÓN!D370)</f>
        <v/>
      </c>
      <c r="E370" s="20" t="str">
        <f>IF(FORMULACIÓN!E370="","",FORMULACIÓN!E370)</f>
        <v/>
      </c>
      <c r="F370" s="20" t="str">
        <f>IF(FORMULACIÓN!F370="","",FORMULACIÓN!F370)</f>
        <v/>
      </c>
      <c r="G370" s="20" t="str">
        <f>IF(FORMULACIÓN!G370="","",FORMULACIÓN!G370)</f>
        <v/>
      </c>
      <c r="H370" s="20" t="str">
        <f>IF(FORMULACIÓN!H370="","",FORMULACIÓN!H370)</f>
        <v/>
      </c>
      <c r="I370" s="88" t="str">
        <f>IF(FORMULACIÓN!I370="","",FORMULACIÓN!I370)</f>
        <v/>
      </c>
      <c r="J370" s="20" t="str">
        <f>IF(FORMULACIÓN!J370="","",FORMULACIÓN!J370)</f>
        <v/>
      </c>
      <c r="K370" s="88" t="str">
        <f>IF(FORMULACIÓN!K370="","",FORMULACIÓN!K370)</f>
        <v/>
      </c>
      <c r="L370" s="88" t="str">
        <f>IF(FORMULACIÓN!L370="","",FORMULACIÓN!L370)</f>
        <v/>
      </c>
      <c r="M370" s="210">
        <f>FORMULACIÓN!M370</f>
        <v>0</v>
      </c>
      <c r="N370" s="20" t="str">
        <f>IF(FORMULACIÓN!O370="","",FORMULACIÓN!O370)</f>
        <v/>
      </c>
      <c r="O370" s="20" t="str">
        <f>IF(FORMULACIÓN!P370="","",FORMULACIÓN!P370)</f>
        <v/>
      </c>
      <c r="P370" s="20" t="str">
        <f>IF(FORMULACIÓN!Q370="","",FORMULACIÓN!Q370)</f>
        <v/>
      </c>
      <c r="Q370" s="20" t="str">
        <f>IF(FORMULACIÓN!R370="","",FORMULACIÓN!R370)</f>
        <v/>
      </c>
      <c r="R370" s="20" t="str">
        <f>IF(FORMULACIÓN!S370="","",FORMULACIÓN!S370)</f>
        <v/>
      </c>
      <c r="S370" s="20" t="str">
        <f>IF(FORMULACIÓN!T370="","",FORMULACIÓN!T370)</f>
        <v/>
      </c>
      <c r="T370" s="179" t="str">
        <f ca="1">FORMULACIÓN!Y370</f>
        <v/>
      </c>
      <c r="U370" s="20" t="str">
        <f>IF(FORMULACIÓN!U370="","",FORMULACIÓN!U370)</f>
        <v/>
      </c>
      <c r="V370" s="211"/>
      <c r="W370" s="211"/>
      <c r="X370" s="21" t="str">
        <f ca="1">IFERROR(IF($S370=Lists!$S$2,SUM(SEGUIMIENTO!U370:W370),IF(SEGUIMIENTO!$S370=Lists!$S$3,SUM(SEGUIMIENTO!V370:W370),IF(SEGUIMIENTO!$S370=Lists!$S$4,AVERAGE(SEGUIMIENTO!V370:W370),IF(SEGUIMIENTO!$S370=Lists!$S$5,OFFSET(U370,0,COUNTA(V370:W370)),IF(SEGUIMIENTO!$S370=Lists!$S$6,COUNTIF(V370:W370,"&lt;"&amp;FORMULACIÓN!Y370)/COUNT(SEGUIMIENTO!V370:W370),""))))),"")</f>
        <v/>
      </c>
      <c r="Y370" s="176" t="str">
        <f ca="1">IF($Q370=Lists!$R$3,TEXT(SEGUIMIENTO!X370,"00,00%"),IF(SEGUIMIENTO!X370=0,0,TEXT(SEGUIMIENTO!X370,"##.###")))</f>
        <v/>
      </c>
      <c r="Z370" s="179" t="str">
        <f>IF(FORMULACIÓN!N370="X",VLOOKUP(A370,Lists!$C$100:$D$1099,2,FALSE),"")</f>
        <v/>
      </c>
      <c r="AA370" s="181">
        <f>IF(FORMULACIÓN!N370="X",IF(VALUE(VLOOKUP(A370,Lists!$C$100:$D$1099,2,FALSE))&gt;=SEGUIMIENTO!X370,1,0),2)</f>
        <v>2</v>
      </c>
      <c r="AB370" s="150">
        <f>IFERROR(VALUE(LEFT(#REF!,1)),0)</f>
        <v>0</v>
      </c>
      <c r="AC370" s="149"/>
      <c r="AD370" s="131"/>
      <c r="AE370" s="131"/>
      <c r="AF370" s="129"/>
      <c r="AG370"/>
      <c r="AH370" s="139"/>
      <c r="AI370" s="255" t="str">
        <f t="shared" si="69"/>
        <v/>
      </c>
      <c r="AJ370" s="139" t="str">
        <f t="shared" si="63"/>
        <v/>
      </c>
      <c r="AK370" s="139">
        <f t="shared" ca="1" si="70"/>
        <v>0</v>
      </c>
      <c r="AL370" s="139" t="str">
        <f t="shared" si="64"/>
        <v/>
      </c>
      <c r="AM370" s="139" t="str">
        <f t="shared" si="65"/>
        <v/>
      </c>
      <c r="AN370" s="20" t="str">
        <f t="shared" si="66"/>
        <v/>
      </c>
      <c r="AO370" s="20" t="str">
        <f t="shared" si="67"/>
        <v/>
      </c>
      <c r="AP370" s="20" t="str">
        <f t="shared" si="68"/>
        <v/>
      </c>
      <c r="AQ370" s="88" t="str">
        <f ca="1">IF(S370=Lists!$S$6,"CUMPLIMIENTO",IF($Q370=Lists!$R$3,TEXT(Y370,"00,00%")&amp;" / "&amp;TEXT(FORMULACIÓN!Y370,"00,00%"),IF(Y370=0,0,TEXT(Y370,"##.###")&amp;" / "&amp;TEXT(FORMULACIÓN!Y370,"##.###"))))</f>
        <v xml:space="preserve"> / </v>
      </c>
      <c r="AR370" s="133">
        <f ca="1">VALUE(IFERROR(IF(S370=Lists!$S$6,SEGUIMIENTO!Y370,IF((Y370/FORMULACIÓN!Y370)&lt;&gt;0,Y370/FORMULACIÓN!Y370,0)),0))</f>
        <v>0</v>
      </c>
      <c r="AS370" s="89" t="str">
        <f t="shared" ca="1" si="71"/>
        <v/>
      </c>
      <c r="AT370" s="89">
        <f t="shared" ca="1" si="72"/>
        <v>0</v>
      </c>
      <c r="AU370" s="89">
        <f t="shared" ca="1" si="73"/>
        <v>0</v>
      </c>
      <c r="AV370" s="20" t="str">
        <f t="shared" si="74"/>
        <v xml:space="preserve">LOGROS
LÍMITES
OBSERVACIÓN
ACCIONES DE FORTALECIMIENTO
</v>
      </c>
      <c r="AW370" s="139"/>
      <c r="CG370" s="140"/>
    </row>
    <row r="371" spans="1:85" s="135" customFormat="1" ht="20.25" hidden="1" customHeight="1">
      <c r="A371" s="20" t="str">
        <f>IF(FORMULACIÓN!A371="","",FORMULACIÓN!A371)</f>
        <v/>
      </c>
      <c r="B371" s="20" t="str">
        <f>IF(FORMULACIÓN!B371="","",FORMULACIÓN!B371)</f>
        <v/>
      </c>
      <c r="C371" s="20" t="str">
        <f>IF(FORMULACIÓN!C371="","",FORMULACIÓN!C371)</f>
        <v/>
      </c>
      <c r="D371" s="20" t="str">
        <f>IF(FORMULACIÓN!D371="","",FORMULACIÓN!D371)</f>
        <v/>
      </c>
      <c r="E371" s="20" t="str">
        <f>IF(FORMULACIÓN!E371="","",FORMULACIÓN!E371)</f>
        <v/>
      </c>
      <c r="F371" s="20" t="str">
        <f>IF(FORMULACIÓN!F371="","",FORMULACIÓN!F371)</f>
        <v/>
      </c>
      <c r="G371" s="20" t="str">
        <f>IF(FORMULACIÓN!G371="","",FORMULACIÓN!G371)</f>
        <v/>
      </c>
      <c r="H371" s="20" t="str">
        <f>IF(FORMULACIÓN!H371="","",FORMULACIÓN!H371)</f>
        <v/>
      </c>
      <c r="I371" s="88" t="str">
        <f>IF(FORMULACIÓN!I371="","",FORMULACIÓN!I371)</f>
        <v/>
      </c>
      <c r="J371" s="20" t="str">
        <f>IF(FORMULACIÓN!J371="","",FORMULACIÓN!J371)</f>
        <v/>
      </c>
      <c r="K371" s="88" t="str">
        <f>IF(FORMULACIÓN!K371="","",FORMULACIÓN!K371)</f>
        <v/>
      </c>
      <c r="L371" s="88" t="str">
        <f>IF(FORMULACIÓN!L371="","",FORMULACIÓN!L371)</f>
        <v/>
      </c>
      <c r="M371" s="210">
        <f>FORMULACIÓN!M371</f>
        <v>0</v>
      </c>
      <c r="N371" s="20" t="str">
        <f>IF(FORMULACIÓN!O371="","",FORMULACIÓN!O371)</f>
        <v/>
      </c>
      <c r="O371" s="20" t="str">
        <f>IF(FORMULACIÓN!P371="","",FORMULACIÓN!P371)</f>
        <v/>
      </c>
      <c r="P371" s="20" t="str">
        <f>IF(FORMULACIÓN!Q371="","",FORMULACIÓN!Q371)</f>
        <v/>
      </c>
      <c r="Q371" s="20" t="str">
        <f>IF(FORMULACIÓN!R371="","",FORMULACIÓN!R371)</f>
        <v/>
      </c>
      <c r="R371" s="20" t="str">
        <f>IF(FORMULACIÓN!S371="","",FORMULACIÓN!S371)</f>
        <v/>
      </c>
      <c r="S371" s="20" t="str">
        <f>IF(FORMULACIÓN!T371="","",FORMULACIÓN!T371)</f>
        <v/>
      </c>
      <c r="T371" s="179" t="str">
        <f ca="1">FORMULACIÓN!Y371</f>
        <v/>
      </c>
      <c r="U371" s="20" t="str">
        <f>IF(FORMULACIÓN!U371="","",FORMULACIÓN!U371)</f>
        <v/>
      </c>
      <c r="V371" s="211"/>
      <c r="W371" s="211"/>
      <c r="X371" s="21" t="str">
        <f ca="1">IFERROR(IF($S371=Lists!$S$2,SUM(SEGUIMIENTO!U371:W371),IF(SEGUIMIENTO!$S371=Lists!$S$3,SUM(SEGUIMIENTO!V371:W371),IF(SEGUIMIENTO!$S371=Lists!$S$4,AVERAGE(SEGUIMIENTO!V371:W371),IF(SEGUIMIENTO!$S371=Lists!$S$5,OFFSET(U371,0,COUNTA(V371:W371)),IF(SEGUIMIENTO!$S371=Lists!$S$6,COUNTIF(V371:W371,"&lt;"&amp;FORMULACIÓN!Y371)/COUNT(SEGUIMIENTO!V371:W371),""))))),"")</f>
        <v/>
      </c>
      <c r="Y371" s="176" t="str">
        <f ca="1">IF($Q371=Lists!$R$3,TEXT(SEGUIMIENTO!X371,"00,00%"),IF(SEGUIMIENTO!X371=0,0,TEXT(SEGUIMIENTO!X371,"##.###")))</f>
        <v/>
      </c>
      <c r="Z371" s="179" t="str">
        <f>IF(FORMULACIÓN!N371="X",VLOOKUP(A371,Lists!$C$100:$D$1099,2,FALSE),"")</f>
        <v/>
      </c>
      <c r="AA371" s="181">
        <f>IF(FORMULACIÓN!N371="X",IF(VALUE(VLOOKUP(A371,Lists!$C$100:$D$1099,2,FALSE))&gt;=SEGUIMIENTO!X371,1,0),2)</f>
        <v>2</v>
      </c>
      <c r="AB371" s="150">
        <f>IFERROR(VALUE(LEFT(#REF!,1)),0)</f>
        <v>0</v>
      </c>
      <c r="AC371" s="149"/>
      <c r="AD371" s="131"/>
      <c r="AE371" s="131"/>
      <c r="AF371" s="129"/>
      <c r="AG371"/>
      <c r="AH371" s="139"/>
      <c r="AI371" s="255" t="str">
        <f t="shared" si="69"/>
        <v/>
      </c>
      <c r="AJ371" s="139" t="str">
        <f t="shared" si="63"/>
        <v/>
      </c>
      <c r="AK371" s="139">
        <f t="shared" ca="1" si="70"/>
        <v>0</v>
      </c>
      <c r="AL371" s="139" t="str">
        <f t="shared" si="64"/>
        <v/>
      </c>
      <c r="AM371" s="139" t="str">
        <f t="shared" si="65"/>
        <v/>
      </c>
      <c r="AN371" s="20" t="str">
        <f t="shared" si="66"/>
        <v/>
      </c>
      <c r="AO371" s="20" t="str">
        <f t="shared" si="67"/>
        <v/>
      </c>
      <c r="AP371" s="20" t="str">
        <f t="shared" si="68"/>
        <v/>
      </c>
      <c r="AQ371" s="88" t="str">
        <f ca="1">IF(S371=Lists!$S$6,"CUMPLIMIENTO",IF($Q371=Lists!$R$3,TEXT(Y371,"00,00%")&amp;" / "&amp;TEXT(FORMULACIÓN!Y371,"00,00%"),IF(Y371=0,0,TEXT(Y371,"##.###")&amp;" / "&amp;TEXT(FORMULACIÓN!Y371,"##.###"))))</f>
        <v xml:space="preserve"> / </v>
      </c>
      <c r="AR371" s="133">
        <f ca="1">VALUE(IFERROR(IF(S371=Lists!$S$6,SEGUIMIENTO!Y371,IF((Y371/FORMULACIÓN!Y371)&lt;&gt;0,Y371/FORMULACIÓN!Y371,0)),0))</f>
        <v>0</v>
      </c>
      <c r="AS371" s="89" t="str">
        <f t="shared" ca="1" si="71"/>
        <v/>
      </c>
      <c r="AT371" s="89">
        <f t="shared" ca="1" si="72"/>
        <v>0</v>
      </c>
      <c r="AU371" s="89">
        <f t="shared" ca="1" si="73"/>
        <v>0</v>
      </c>
      <c r="AV371" s="20" t="str">
        <f t="shared" si="74"/>
        <v xml:space="preserve">LOGROS
LÍMITES
OBSERVACIÓN
ACCIONES DE FORTALECIMIENTO
</v>
      </c>
      <c r="AW371" s="139"/>
      <c r="CG371" s="140"/>
    </row>
    <row r="372" spans="1:85" s="135" customFormat="1" ht="20.25" hidden="1" customHeight="1">
      <c r="A372" s="20" t="str">
        <f>IF(FORMULACIÓN!A372="","",FORMULACIÓN!A372)</f>
        <v/>
      </c>
      <c r="B372" s="20" t="str">
        <f>IF(FORMULACIÓN!B372="","",FORMULACIÓN!B372)</f>
        <v/>
      </c>
      <c r="C372" s="20" t="str">
        <f>IF(FORMULACIÓN!C372="","",FORMULACIÓN!C372)</f>
        <v/>
      </c>
      <c r="D372" s="20" t="str">
        <f>IF(FORMULACIÓN!D372="","",FORMULACIÓN!D372)</f>
        <v/>
      </c>
      <c r="E372" s="20" t="str">
        <f>IF(FORMULACIÓN!E372="","",FORMULACIÓN!E372)</f>
        <v/>
      </c>
      <c r="F372" s="20" t="str">
        <f>IF(FORMULACIÓN!F372="","",FORMULACIÓN!F372)</f>
        <v/>
      </c>
      <c r="G372" s="20" t="str">
        <f>IF(FORMULACIÓN!G372="","",FORMULACIÓN!G372)</f>
        <v/>
      </c>
      <c r="H372" s="20" t="str">
        <f>IF(FORMULACIÓN!H372="","",FORMULACIÓN!H372)</f>
        <v/>
      </c>
      <c r="I372" s="88" t="str">
        <f>IF(FORMULACIÓN!I372="","",FORMULACIÓN!I372)</f>
        <v/>
      </c>
      <c r="J372" s="20" t="str">
        <f>IF(FORMULACIÓN!J372="","",FORMULACIÓN!J372)</f>
        <v/>
      </c>
      <c r="K372" s="88" t="str">
        <f>IF(FORMULACIÓN!K372="","",FORMULACIÓN!K372)</f>
        <v/>
      </c>
      <c r="L372" s="88" t="str">
        <f>IF(FORMULACIÓN!L372="","",FORMULACIÓN!L372)</f>
        <v/>
      </c>
      <c r="M372" s="210">
        <f>FORMULACIÓN!M372</f>
        <v>0</v>
      </c>
      <c r="N372" s="20" t="str">
        <f>IF(FORMULACIÓN!O372="","",FORMULACIÓN!O372)</f>
        <v/>
      </c>
      <c r="O372" s="20" t="str">
        <f>IF(FORMULACIÓN!P372="","",FORMULACIÓN!P372)</f>
        <v/>
      </c>
      <c r="P372" s="20" t="str">
        <f>IF(FORMULACIÓN!Q372="","",FORMULACIÓN!Q372)</f>
        <v/>
      </c>
      <c r="Q372" s="20" t="str">
        <f>IF(FORMULACIÓN!R372="","",FORMULACIÓN!R372)</f>
        <v/>
      </c>
      <c r="R372" s="20" t="str">
        <f>IF(FORMULACIÓN!S372="","",FORMULACIÓN!S372)</f>
        <v/>
      </c>
      <c r="S372" s="20" t="str">
        <f>IF(FORMULACIÓN!T372="","",FORMULACIÓN!T372)</f>
        <v/>
      </c>
      <c r="T372" s="179" t="str">
        <f ca="1">FORMULACIÓN!Y372</f>
        <v/>
      </c>
      <c r="U372" s="20" t="str">
        <f>IF(FORMULACIÓN!U372="","",FORMULACIÓN!U372)</f>
        <v/>
      </c>
      <c r="V372" s="211"/>
      <c r="W372" s="211"/>
      <c r="X372" s="21" t="str">
        <f ca="1">IFERROR(IF($S372=Lists!$S$2,SUM(SEGUIMIENTO!U372:W372),IF(SEGUIMIENTO!$S372=Lists!$S$3,SUM(SEGUIMIENTO!V372:W372),IF(SEGUIMIENTO!$S372=Lists!$S$4,AVERAGE(SEGUIMIENTO!V372:W372),IF(SEGUIMIENTO!$S372=Lists!$S$5,OFFSET(U372,0,COUNTA(V372:W372)),IF(SEGUIMIENTO!$S372=Lists!$S$6,COUNTIF(V372:W372,"&lt;"&amp;FORMULACIÓN!Y372)/COUNT(SEGUIMIENTO!V372:W372),""))))),"")</f>
        <v/>
      </c>
      <c r="Y372" s="176" t="str">
        <f ca="1">IF($Q372=Lists!$R$3,TEXT(SEGUIMIENTO!X372,"00,00%"),IF(SEGUIMIENTO!X372=0,0,TEXT(SEGUIMIENTO!X372,"##.###")))</f>
        <v/>
      </c>
      <c r="Z372" s="179" t="str">
        <f>IF(FORMULACIÓN!N372="X",VLOOKUP(A372,Lists!$C$100:$D$1099,2,FALSE),"")</f>
        <v/>
      </c>
      <c r="AA372" s="181">
        <f>IF(FORMULACIÓN!N372="X",IF(VALUE(VLOOKUP(A372,Lists!$C$100:$D$1099,2,FALSE))&gt;=SEGUIMIENTO!X372,1,0),2)</f>
        <v>2</v>
      </c>
      <c r="AB372" s="150">
        <f>IFERROR(VALUE(LEFT(#REF!,1)),0)</f>
        <v>0</v>
      </c>
      <c r="AC372" s="149"/>
      <c r="AD372" s="131"/>
      <c r="AE372" s="131"/>
      <c r="AF372" s="129"/>
      <c r="AG372"/>
      <c r="AH372" s="139"/>
      <c r="AI372" s="255" t="str">
        <f t="shared" si="69"/>
        <v/>
      </c>
      <c r="AJ372" s="139" t="str">
        <f t="shared" si="63"/>
        <v/>
      </c>
      <c r="AK372" s="139">
        <f t="shared" ca="1" si="70"/>
        <v>0</v>
      </c>
      <c r="AL372" s="139" t="str">
        <f t="shared" si="64"/>
        <v/>
      </c>
      <c r="AM372" s="139" t="str">
        <f t="shared" si="65"/>
        <v/>
      </c>
      <c r="AN372" s="20" t="str">
        <f t="shared" si="66"/>
        <v/>
      </c>
      <c r="AO372" s="20" t="str">
        <f t="shared" si="67"/>
        <v/>
      </c>
      <c r="AP372" s="20" t="str">
        <f t="shared" si="68"/>
        <v/>
      </c>
      <c r="AQ372" s="88" t="str">
        <f ca="1">IF(S372=Lists!$S$6,"CUMPLIMIENTO",IF($Q372=Lists!$R$3,TEXT(Y372,"00,00%")&amp;" / "&amp;TEXT(FORMULACIÓN!Y372,"00,00%"),IF(Y372=0,0,TEXT(Y372,"##.###")&amp;" / "&amp;TEXT(FORMULACIÓN!Y372,"##.###"))))</f>
        <v xml:space="preserve"> / </v>
      </c>
      <c r="AR372" s="133">
        <f ca="1">VALUE(IFERROR(IF(S372=Lists!$S$6,SEGUIMIENTO!Y372,IF((Y372/FORMULACIÓN!Y372)&lt;&gt;0,Y372/FORMULACIÓN!Y372,0)),0))</f>
        <v>0</v>
      </c>
      <c r="AS372" s="89" t="str">
        <f t="shared" ca="1" si="71"/>
        <v/>
      </c>
      <c r="AT372" s="89">
        <f t="shared" ca="1" si="72"/>
        <v>0</v>
      </c>
      <c r="AU372" s="89">
        <f t="shared" ca="1" si="73"/>
        <v>0</v>
      </c>
      <c r="AV372" s="20" t="str">
        <f t="shared" si="74"/>
        <v xml:space="preserve">LOGROS
LÍMITES
OBSERVACIÓN
ACCIONES DE FORTALECIMIENTO
</v>
      </c>
      <c r="AW372" s="139"/>
      <c r="CG372" s="140"/>
    </row>
    <row r="373" spans="1:85" s="135" customFormat="1" ht="20.25" hidden="1" customHeight="1">
      <c r="A373" s="20" t="str">
        <f>IF(FORMULACIÓN!A373="","",FORMULACIÓN!A373)</f>
        <v/>
      </c>
      <c r="B373" s="20" t="str">
        <f>IF(FORMULACIÓN!B373="","",FORMULACIÓN!B373)</f>
        <v/>
      </c>
      <c r="C373" s="20" t="str">
        <f>IF(FORMULACIÓN!C373="","",FORMULACIÓN!C373)</f>
        <v/>
      </c>
      <c r="D373" s="20" t="str">
        <f>IF(FORMULACIÓN!D373="","",FORMULACIÓN!D373)</f>
        <v/>
      </c>
      <c r="E373" s="20" t="str">
        <f>IF(FORMULACIÓN!E373="","",FORMULACIÓN!E373)</f>
        <v/>
      </c>
      <c r="F373" s="20" t="str">
        <f>IF(FORMULACIÓN!F373="","",FORMULACIÓN!F373)</f>
        <v/>
      </c>
      <c r="G373" s="20" t="str">
        <f>IF(FORMULACIÓN!G373="","",FORMULACIÓN!G373)</f>
        <v/>
      </c>
      <c r="H373" s="20" t="str">
        <f>IF(FORMULACIÓN!H373="","",FORMULACIÓN!H373)</f>
        <v/>
      </c>
      <c r="I373" s="88" t="str">
        <f>IF(FORMULACIÓN!I373="","",FORMULACIÓN!I373)</f>
        <v/>
      </c>
      <c r="J373" s="20" t="str">
        <f>IF(FORMULACIÓN!J373="","",FORMULACIÓN!J373)</f>
        <v/>
      </c>
      <c r="K373" s="88" t="str">
        <f>IF(FORMULACIÓN!K373="","",FORMULACIÓN!K373)</f>
        <v/>
      </c>
      <c r="L373" s="88" t="str">
        <f>IF(FORMULACIÓN!L373="","",FORMULACIÓN!L373)</f>
        <v/>
      </c>
      <c r="M373" s="210">
        <f>FORMULACIÓN!M373</f>
        <v>0</v>
      </c>
      <c r="N373" s="20" t="str">
        <f>IF(FORMULACIÓN!O373="","",FORMULACIÓN!O373)</f>
        <v/>
      </c>
      <c r="O373" s="20" t="str">
        <f>IF(FORMULACIÓN!P373="","",FORMULACIÓN!P373)</f>
        <v/>
      </c>
      <c r="P373" s="20" t="str">
        <f>IF(FORMULACIÓN!Q373="","",FORMULACIÓN!Q373)</f>
        <v/>
      </c>
      <c r="Q373" s="20" t="str">
        <f>IF(FORMULACIÓN!R373="","",FORMULACIÓN!R373)</f>
        <v/>
      </c>
      <c r="R373" s="20" t="str">
        <f>IF(FORMULACIÓN!S373="","",FORMULACIÓN!S373)</f>
        <v/>
      </c>
      <c r="S373" s="20" t="str">
        <f>IF(FORMULACIÓN!T373="","",FORMULACIÓN!T373)</f>
        <v/>
      </c>
      <c r="T373" s="179" t="str">
        <f ca="1">FORMULACIÓN!Y373</f>
        <v/>
      </c>
      <c r="U373" s="20" t="str">
        <f>IF(FORMULACIÓN!U373="","",FORMULACIÓN!U373)</f>
        <v/>
      </c>
      <c r="V373" s="211"/>
      <c r="W373" s="211"/>
      <c r="X373" s="21" t="str">
        <f ca="1">IFERROR(IF($S373=Lists!$S$2,SUM(SEGUIMIENTO!U373:W373),IF(SEGUIMIENTO!$S373=Lists!$S$3,SUM(SEGUIMIENTO!V373:W373),IF(SEGUIMIENTO!$S373=Lists!$S$4,AVERAGE(SEGUIMIENTO!V373:W373),IF(SEGUIMIENTO!$S373=Lists!$S$5,OFFSET(U373,0,COUNTA(V373:W373)),IF(SEGUIMIENTO!$S373=Lists!$S$6,COUNTIF(V373:W373,"&lt;"&amp;FORMULACIÓN!Y373)/COUNT(SEGUIMIENTO!V373:W373),""))))),"")</f>
        <v/>
      </c>
      <c r="Y373" s="176" t="str">
        <f ca="1">IF($Q373=Lists!$R$3,TEXT(SEGUIMIENTO!X373,"00,00%"),IF(SEGUIMIENTO!X373=0,0,TEXT(SEGUIMIENTO!X373,"##.###")))</f>
        <v/>
      </c>
      <c r="Z373" s="179" t="str">
        <f>IF(FORMULACIÓN!N373="X",VLOOKUP(A373,Lists!$C$100:$D$1099,2,FALSE),"")</f>
        <v/>
      </c>
      <c r="AA373" s="181">
        <f>IF(FORMULACIÓN!N373="X",IF(VALUE(VLOOKUP(A373,Lists!$C$100:$D$1099,2,FALSE))&gt;=SEGUIMIENTO!X373,1,0),2)</f>
        <v>2</v>
      </c>
      <c r="AB373" s="150">
        <f>IFERROR(VALUE(LEFT(#REF!,1)),0)</f>
        <v>0</v>
      </c>
      <c r="AC373" s="149"/>
      <c r="AD373" s="131"/>
      <c r="AE373" s="131"/>
      <c r="AF373" s="129"/>
      <c r="AG373"/>
      <c r="AH373" s="139"/>
      <c r="AI373" s="255" t="str">
        <f t="shared" si="69"/>
        <v/>
      </c>
      <c r="AJ373" s="139" t="str">
        <f t="shared" si="63"/>
        <v/>
      </c>
      <c r="AK373" s="139">
        <f t="shared" ca="1" si="70"/>
        <v>0</v>
      </c>
      <c r="AL373" s="139" t="str">
        <f t="shared" si="64"/>
        <v/>
      </c>
      <c r="AM373" s="139" t="str">
        <f t="shared" si="65"/>
        <v/>
      </c>
      <c r="AN373" s="20" t="str">
        <f t="shared" si="66"/>
        <v/>
      </c>
      <c r="AO373" s="20" t="str">
        <f t="shared" si="67"/>
        <v/>
      </c>
      <c r="AP373" s="20" t="str">
        <f t="shared" si="68"/>
        <v/>
      </c>
      <c r="AQ373" s="88" t="str">
        <f ca="1">IF(S373=Lists!$S$6,"CUMPLIMIENTO",IF($Q373=Lists!$R$3,TEXT(Y373,"00,00%")&amp;" / "&amp;TEXT(FORMULACIÓN!Y373,"00,00%"),IF(Y373=0,0,TEXT(Y373,"##.###")&amp;" / "&amp;TEXT(FORMULACIÓN!Y373,"##.###"))))</f>
        <v xml:space="preserve"> / </v>
      </c>
      <c r="AR373" s="133">
        <f ca="1">VALUE(IFERROR(IF(S373=Lists!$S$6,SEGUIMIENTO!Y373,IF((Y373/FORMULACIÓN!Y373)&lt;&gt;0,Y373/FORMULACIÓN!Y373,0)),0))</f>
        <v>0</v>
      </c>
      <c r="AS373" s="89" t="str">
        <f t="shared" ca="1" si="71"/>
        <v/>
      </c>
      <c r="AT373" s="89">
        <f t="shared" ca="1" si="72"/>
        <v>0</v>
      </c>
      <c r="AU373" s="89">
        <f t="shared" ca="1" si="73"/>
        <v>0</v>
      </c>
      <c r="AV373" s="20" t="str">
        <f t="shared" si="74"/>
        <v xml:space="preserve">LOGROS
LÍMITES
OBSERVACIÓN
ACCIONES DE FORTALECIMIENTO
</v>
      </c>
      <c r="AW373" s="139"/>
      <c r="CG373" s="140"/>
    </row>
    <row r="374" spans="1:85" s="135" customFormat="1" ht="20.25" hidden="1" customHeight="1">
      <c r="A374" s="20" t="str">
        <f>IF(FORMULACIÓN!A374="","",FORMULACIÓN!A374)</f>
        <v/>
      </c>
      <c r="B374" s="20" t="str">
        <f>IF(FORMULACIÓN!B374="","",FORMULACIÓN!B374)</f>
        <v/>
      </c>
      <c r="C374" s="20" t="str">
        <f>IF(FORMULACIÓN!C374="","",FORMULACIÓN!C374)</f>
        <v/>
      </c>
      <c r="D374" s="20" t="str">
        <f>IF(FORMULACIÓN!D374="","",FORMULACIÓN!D374)</f>
        <v/>
      </c>
      <c r="E374" s="20" t="str">
        <f>IF(FORMULACIÓN!E374="","",FORMULACIÓN!E374)</f>
        <v/>
      </c>
      <c r="F374" s="20" t="str">
        <f>IF(FORMULACIÓN!F374="","",FORMULACIÓN!F374)</f>
        <v/>
      </c>
      <c r="G374" s="20" t="str">
        <f>IF(FORMULACIÓN!G374="","",FORMULACIÓN!G374)</f>
        <v/>
      </c>
      <c r="H374" s="20" t="str">
        <f>IF(FORMULACIÓN!H374="","",FORMULACIÓN!H374)</f>
        <v/>
      </c>
      <c r="I374" s="88" t="str">
        <f>IF(FORMULACIÓN!I374="","",FORMULACIÓN!I374)</f>
        <v/>
      </c>
      <c r="J374" s="20" t="str">
        <f>IF(FORMULACIÓN!J374="","",FORMULACIÓN!J374)</f>
        <v/>
      </c>
      <c r="K374" s="88" t="str">
        <f>IF(FORMULACIÓN!K374="","",FORMULACIÓN!K374)</f>
        <v/>
      </c>
      <c r="L374" s="88" t="str">
        <f>IF(FORMULACIÓN!L374="","",FORMULACIÓN!L374)</f>
        <v/>
      </c>
      <c r="M374" s="210">
        <f>FORMULACIÓN!M374</f>
        <v>0</v>
      </c>
      <c r="N374" s="20" t="str">
        <f>IF(FORMULACIÓN!O374="","",FORMULACIÓN!O374)</f>
        <v/>
      </c>
      <c r="O374" s="20" t="str">
        <f>IF(FORMULACIÓN!P374="","",FORMULACIÓN!P374)</f>
        <v/>
      </c>
      <c r="P374" s="20" t="str">
        <f>IF(FORMULACIÓN!Q374="","",FORMULACIÓN!Q374)</f>
        <v/>
      </c>
      <c r="Q374" s="20" t="str">
        <f>IF(FORMULACIÓN!R374="","",FORMULACIÓN!R374)</f>
        <v/>
      </c>
      <c r="R374" s="20" t="str">
        <f>IF(FORMULACIÓN!S374="","",FORMULACIÓN!S374)</f>
        <v/>
      </c>
      <c r="S374" s="20" t="str">
        <f>IF(FORMULACIÓN!T374="","",FORMULACIÓN!T374)</f>
        <v/>
      </c>
      <c r="T374" s="179" t="str">
        <f ca="1">FORMULACIÓN!Y374</f>
        <v/>
      </c>
      <c r="U374" s="20" t="str">
        <f>IF(FORMULACIÓN!U374="","",FORMULACIÓN!U374)</f>
        <v/>
      </c>
      <c r="V374" s="211"/>
      <c r="W374" s="211"/>
      <c r="X374" s="21" t="str">
        <f ca="1">IFERROR(IF($S374=Lists!$S$2,SUM(SEGUIMIENTO!U374:W374),IF(SEGUIMIENTO!$S374=Lists!$S$3,SUM(SEGUIMIENTO!V374:W374),IF(SEGUIMIENTO!$S374=Lists!$S$4,AVERAGE(SEGUIMIENTO!V374:W374),IF(SEGUIMIENTO!$S374=Lists!$S$5,OFFSET(U374,0,COUNTA(V374:W374)),IF(SEGUIMIENTO!$S374=Lists!$S$6,COUNTIF(V374:W374,"&lt;"&amp;FORMULACIÓN!Y374)/COUNT(SEGUIMIENTO!V374:W374),""))))),"")</f>
        <v/>
      </c>
      <c r="Y374" s="176" t="str">
        <f ca="1">IF($Q374=Lists!$R$3,TEXT(SEGUIMIENTO!X374,"00,00%"),IF(SEGUIMIENTO!X374=0,0,TEXT(SEGUIMIENTO!X374,"##.###")))</f>
        <v/>
      </c>
      <c r="Z374" s="179" t="str">
        <f>IF(FORMULACIÓN!N374="X",VLOOKUP(A374,Lists!$C$100:$D$1099,2,FALSE),"")</f>
        <v/>
      </c>
      <c r="AA374" s="181">
        <f>IF(FORMULACIÓN!N374="X",IF(VALUE(VLOOKUP(A374,Lists!$C$100:$D$1099,2,FALSE))&gt;=SEGUIMIENTO!X374,1,0),2)</f>
        <v>2</v>
      </c>
      <c r="AB374" s="150">
        <f>IFERROR(VALUE(LEFT(#REF!,1)),0)</f>
        <v>0</v>
      </c>
      <c r="AC374" s="149"/>
      <c r="AD374" s="131"/>
      <c r="AE374" s="131"/>
      <c r="AF374" s="129"/>
      <c r="AG374"/>
      <c r="AH374" s="139"/>
      <c r="AI374" s="255" t="str">
        <f t="shared" si="69"/>
        <v/>
      </c>
      <c r="AJ374" s="139" t="str">
        <f t="shared" si="63"/>
        <v/>
      </c>
      <c r="AK374" s="139">
        <f t="shared" ca="1" si="70"/>
        <v>0</v>
      </c>
      <c r="AL374" s="139" t="str">
        <f t="shared" si="64"/>
        <v/>
      </c>
      <c r="AM374" s="139" t="str">
        <f t="shared" si="65"/>
        <v/>
      </c>
      <c r="AN374" s="20" t="str">
        <f t="shared" si="66"/>
        <v/>
      </c>
      <c r="AO374" s="20" t="str">
        <f t="shared" si="67"/>
        <v/>
      </c>
      <c r="AP374" s="20" t="str">
        <f t="shared" si="68"/>
        <v/>
      </c>
      <c r="AQ374" s="88" t="str">
        <f ca="1">IF(S374=Lists!$S$6,"CUMPLIMIENTO",IF($Q374=Lists!$R$3,TEXT(Y374,"00,00%")&amp;" / "&amp;TEXT(FORMULACIÓN!Y374,"00,00%"),IF(Y374=0,0,TEXT(Y374,"##.###")&amp;" / "&amp;TEXT(FORMULACIÓN!Y374,"##.###"))))</f>
        <v xml:space="preserve"> / </v>
      </c>
      <c r="AR374" s="133">
        <f ca="1">VALUE(IFERROR(IF(S374=Lists!$S$6,SEGUIMIENTO!Y374,IF((Y374/FORMULACIÓN!Y374)&lt;&gt;0,Y374/FORMULACIÓN!Y374,0)),0))</f>
        <v>0</v>
      </c>
      <c r="AS374" s="89" t="str">
        <f t="shared" ca="1" si="71"/>
        <v/>
      </c>
      <c r="AT374" s="89">
        <f t="shared" ca="1" si="72"/>
        <v>0</v>
      </c>
      <c r="AU374" s="89">
        <f t="shared" ca="1" si="73"/>
        <v>0</v>
      </c>
      <c r="AV374" s="20" t="str">
        <f t="shared" si="74"/>
        <v xml:space="preserve">LOGROS
LÍMITES
OBSERVACIÓN
ACCIONES DE FORTALECIMIENTO
</v>
      </c>
      <c r="AW374" s="139"/>
      <c r="CG374" s="140"/>
    </row>
    <row r="375" spans="1:85" s="135" customFormat="1" ht="20.25" hidden="1" customHeight="1">
      <c r="A375" s="20" t="str">
        <f>IF(FORMULACIÓN!A375="","",FORMULACIÓN!A375)</f>
        <v/>
      </c>
      <c r="B375" s="20" t="str">
        <f>IF(FORMULACIÓN!B375="","",FORMULACIÓN!B375)</f>
        <v/>
      </c>
      <c r="C375" s="20" t="str">
        <f>IF(FORMULACIÓN!C375="","",FORMULACIÓN!C375)</f>
        <v/>
      </c>
      <c r="D375" s="20" t="str">
        <f>IF(FORMULACIÓN!D375="","",FORMULACIÓN!D375)</f>
        <v/>
      </c>
      <c r="E375" s="20" t="str">
        <f>IF(FORMULACIÓN!E375="","",FORMULACIÓN!E375)</f>
        <v/>
      </c>
      <c r="F375" s="20" t="str">
        <f>IF(FORMULACIÓN!F375="","",FORMULACIÓN!F375)</f>
        <v/>
      </c>
      <c r="G375" s="20" t="str">
        <f>IF(FORMULACIÓN!G375="","",FORMULACIÓN!G375)</f>
        <v/>
      </c>
      <c r="H375" s="20" t="str">
        <f>IF(FORMULACIÓN!H375="","",FORMULACIÓN!H375)</f>
        <v/>
      </c>
      <c r="I375" s="88" t="str">
        <f>IF(FORMULACIÓN!I375="","",FORMULACIÓN!I375)</f>
        <v/>
      </c>
      <c r="J375" s="20" t="str">
        <f>IF(FORMULACIÓN!J375="","",FORMULACIÓN!J375)</f>
        <v/>
      </c>
      <c r="K375" s="88" t="str">
        <f>IF(FORMULACIÓN!K375="","",FORMULACIÓN!K375)</f>
        <v/>
      </c>
      <c r="L375" s="88" t="str">
        <f>IF(FORMULACIÓN!L375="","",FORMULACIÓN!L375)</f>
        <v/>
      </c>
      <c r="M375" s="210">
        <f>FORMULACIÓN!M375</f>
        <v>0</v>
      </c>
      <c r="N375" s="20" t="str">
        <f>IF(FORMULACIÓN!O375="","",FORMULACIÓN!O375)</f>
        <v/>
      </c>
      <c r="O375" s="20" t="str">
        <f>IF(FORMULACIÓN!P375="","",FORMULACIÓN!P375)</f>
        <v/>
      </c>
      <c r="P375" s="20" t="str">
        <f>IF(FORMULACIÓN!Q375="","",FORMULACIÓN!Q375)</f>
        <v/>
      </c>
      <c r="Q375" s="20" t="str">
        <f>IF(FORMULACIÓN!R375="","",FORMULACIÓN!R375)</f>
        <v/>
      </c>
      <c r="R375" s="20" t="str">
        <f>IF(FORMULACIÓN!S375="","",FORMULACIÓN!S375)</f>
        <v/>
      </c>
      <c r="S375" s="20" t="str">
        <f>IF(FORMULACIÓN!T375="","",FORMULACIÓN!T375)</f>
        <v/>
      </c>
      <c r="T375" s="179" t="str">
        <f ca="1">FORMULACIÓN!Y375</f>
        <v/>
      </c>
      <c r="U375" s="20" t="str">
        <f>IF(FORMULACIÓN!U375="","",FORMULACIÓN!U375)</f>
        <v/>
      </c>
      <c r="V375" s="211"/>
      <c r="W375" s="211"/>
      <c r="X375" s="21" t="str">
        <f ca="1">IFERROR(IF($S375=Lists!$S$2,SUM(SEGUIMIENTO!U375:W375),IF(SEGUIMIENTO!$S375=Lists!$S$3,SUM(SEGUIMIENTO!V375:W375),IF(SEGUIMIENTO!$S375=Lists!$S$4,AVERAGE(SEGUIMIENTO!V375:W375),IF(SEGUIMIENTO!$S375=Lists!$S$5,OFFSET(U375,0,COUNTA(V375:W375)),IF(SEGUIMIENTO!$S375=Lists!$S$6,COUNTIF(V375:W375,"&lt;"&amp;FORMULACIÓN!Y375)/COUNT(SEGUIMIENTO!V375:W375),""))))),"")</f>
        <v/>
      </c>
      <c r="Y375" s="176" t="str">
        <f ca="1">IF($Q375=Lists!$R$3,TEXT(SEGUIMIENTO!X375,"00,00%"),IF(SEGUIMIENTO!X375=0,0,TEXT(SEGUIMIENTO!X375,"##.###")))</f>
        <v/>
      </c>
      <c r="Z375" s="179" t="str">
        <f>IF(FORMULACIÓN!N375="X",VLOOKUP(A375,Lists!$C$100:$D$1099,2,FALSE),"")</f>
        <v/>
      </c>
      <c r="AA375" s="181">
        <f>IF(FORMULACIÓN!N375="X",IF(VALUE(VLOOKUP(A375,Lists!$C$100:$D$1099,2,FALSE))&gt;=SEGUIMIENTO!X375,1,0),2)</f>
        <v>2</v>
      </c>
      <c r="AB375" s="150">
        <f>IFERROR(VALUE(LEFT(#REF!,1)),0)</f>
        <v>0</v>
      </c>
      <c r="AC375" s="149"/>
      <c r="AD375" s="131"/>
      <c r="AE375" s="131"/>
      <c r="AF375" s="129"/>
      <c r="AG375"/>
      <c r="AH375" s="139"/>
      <c r="AI375" s="255" t="str">
        <f t="shared" si="69"/>
        <v/>
      </c>
      <c r="AJ375" s="139" t="str">
        <f t="shared" si="63"/>
        <v/>
      </c>
      <c r="AK375" s="139">
        <f t="shared" ca="1" si="70"/>
        <v>0</v>
      </c>
      <c r="AL375" s="139" t="str">
        <f t="shared" si="64"/>
        <v/>
      </c>
      <c r="AM375" s="139" t="str">
        <f t="shared" si="65"/>
        <v/>
      </c>
      <c r="AN375" s="20" t="str">
        <f t="shared" si="66"/>
        <v/>
      </c>
      <c r="AO375" s="20" t="str">
        <f t="shared" si="67"/>
        <v/>
      </c>
      <c r="AP375" s="20" t="str">
        <f t="shared" si="68"/>
        <v/>
      </c>
      <c r="AQ375" s="88" t="str">
        <f ca="1">IF(S375=Lists!$S$6,"CUMPLIMIENTO",IF($Q375=Lists!$R$3,TEXT(Y375,"00,00%")&amp;" / "&amp;TEXT(FORMULACIÓN!Y375,"00,00%"),IF(Y375=0,0,TEXT(Y375,"##.###")&amp;" / "&amp;TEXT(FORMULACIÓN!Y375,"##.###"))))</f>
        <v xml:space="preserve"> / </v>
      </c>
      <c r="AR375" s="133">
        <f ca="1">VALUE(IFERROR(IF(S375=Lists!$S$6,SEGUIMIENTO!Y375,IF((Y375/FORMULACIÓN!Y375)&lt;&gt;0,Y375/FORMULACIÓN!Y375,0)),0))</f>
        <v>0</v>
      </c>
      <c r="AS375" s="89" t="str">
        <f t="shared" ca="1" si="71"/>
        <v/>
      </c>
      <c r="AT375" s="89">
        <f t="shared" ca="1" si="72"/>
        <v>0</v>
      </c>
      <c r="AU375" s="89">
        <f t="shared" ca="1" si="73"/>
        <v>0</v>
      </c>
      <c r="AV375" s="20" t="str">
        <f t="shared" si="74"/>
        <v xml:space="preserve">LOGROS
LÍMITES
OBSERVACIÓN
ACCIONES DE FORTALECIMIENTO
</v>
      </c>
      <c r="AW375" s="139"/>
      <c r="CG375" s="140"/>
    </row>
    <row r="376" spans="1:85" s="135" customFormat="1" ht="20.25" hidden="1" customHeight="1">
      <c r="A376" s="20" t="str">
        <f>IF(FORMULACIÓN!A376="","",FORMULACIÓN!A376)</f>
        <v/>
      </c>
      <c r="B376" s="20" t="str">
        <f>IF(FORMULACIÓN!B376="","",FORMULACIÓN!B376)</f>
        <v/>
      </c>
      <c r="C376" s="20" t="str">
        <f>IF(FORMULACIÓN!C376="","",FORMULACIÓN!C376)</f>
        <v/>
      </c>
      <c r="D376" s="20" t="str">
        <f>IF(FORMULACIÓN!D376="","",FORMULACIÓN!D376)</f>
        <v/>
      </c>
      <c r="E376" s="20" t="str">
        <f>IF(FORMULACIÓN!E376="","",FORMULACIÓN!E376)</f>
        <v/>
      </c>
      <c r="F376" s="20" t="str">
        <f>IF(FORMULACIÓN!F376="","",FORMULACIÓN!F376)</f>
        <v/>
      </c>
      <c r="G376" s="20" t="str">
        <f>IF(FORMULACIÓN!G376="","",FORMULACIÓN!G376)</f>
        <v/>
      </c>
      <c r="H376" s="20" t="str">
        <f>IF(FORMULACIÓN!H376="","",FORMULACIÓN!H376)</f>
        <v/>
      </c>
      <c r="I376" s="88" t="str">
        <f>IF(FORMULACIÓN!I376="","",FORMULACIÓN!I376)</f>
        <v/>
      </c>
      <c r="J376" s="20" t="str">
        <f>IF(FORMULACIÓN!J376="","",FORMULACIÓN!J376)</f>
        <v/>
      </c>
      <c r="K376" s="88" t="str">
        <f>IF(FORMULACIÓN!K376="","",FORMULACIÓN!K376)</f>
        <v/>
      </c>
      <c r="L376" s="88" t="str">
        <f>IF(FORMULACIÓN!L376="","",FORMULACIÓN!L376)</f>
        <v/>
      </c>
      <c r="M376" s="210">
        <f>FORMULACIÓN!M376</f>
        <v>0</v>
      </c>
      <c r="N376" s="20" t="str">
        <f>IF(FORMULACIÓN!O376="","",FORMULACIÓN!O376)</f>
        <v/>
      </c>
      <c r="O376" s="20" t="str">
        <f>IF(FORMULACIÓN!P376="","",FORMULACIÓN!P376)</f>
        <v/>
      </c>
      <c r="P376" s="20" t="str">
        <f>IF(FORMULACIÓN!Q376="","",FORMULACIÓN!Q376)</f>
        <v/>
      </c>
      <c r="Q376" s="20" t="str">
        <f>IF(FORMULACIÓN!R376="","",FORMULACIÓN!R376)</f>
        <v/>
      </c>
      <c r="R376" s="20" t="str">
        <f>IF(FORMULACIÓN!S376="","",FORMULACIÓN!S376)</f>
        <v/>
      </c>
      <c r="S376" s="20" t="str">
        <f>IF(FORMULACIÓN!T376="","",FORMULACIÓN!T376)</f>
        <v/>
      </c>
      <c r="T376" s="179" t="str">
        <f ca="1">FORMULACIÓN!Y376</f>
        <v/>
      </c>
      <c r="U376" s="20" t="str">
        <f>IF(FORMULACIÓN!U376="","",FORMULACIÓN!U376)</f>
        <v/>
      </c>
      <c r="V376" s="211"/>
      <c r="W376" s="211"/>
      <c r="X376" s="21" t="str">
        <f ca="1">IFERROR(IF($S376=Lists!$S$2,SUM(SEGUIMIENTO!U376:W376),IF(SEGUIMIENTO!$S376=Lists!$S$3,SUM(SEGUIMIENTO!V376:W376),IF(SEGUIMIENTO!$S376=Lists!$S$4,AVERAGE(SEGUIMIENTO!V376:W376),IF(SEGUIMIENTO!$S376=Lists!$S$5,OFFSET(U376,0,COUNTA(V376:W376)),IF(SEGUIMIENTO!$S376=Lists!$S$6,COUNTIF(V376:W376,"&lt;"&amp;FORMULACIÓN!Y376)/COUNT(SEGUIMIENTO!V376:W376),""))))),"")</f>
        <v/>
      </c>
      <c r="Y376" s="176" t="str">
        <f ca="1">IF($Q376=Lists!$R$3,TEXT(SEGUIMIENTO!X376,"00,00%"),IF(SEGUIMIENTO!X376=0,0,TEXT(SEGUIMIENTO!X376,"##.###")))</f>
        <v/>
      </c>
      <c r="Z376" s="179" t="str">
        <f>IF(FORMULACIÓN!N376="X",VLOOKUP(A376,Lists!$C$100:$D$1099,2,FALSE),"")</f>
        <v/>
      </c>
      <c r="AA376" s="181">
        <f>IF(FORMULACIÓN!N376="X",IF(VALUE(VLOOKUP(A376,Lists!$C$100:$D$1099,2,FALSE))&gt;=SEGUIMIENTO!X376,1,0),2)</f>
        <v>2</v>
      </c>
      <c r="AB376" s="150">
        <f>IFERROR(VALUE(LEFT(#REF!,1)),0)</f>
        <v>0</v>
      </c>
      <c r="AC376" s="149"/>
      <c r="AD376" s="131"/>
      <c r="AE376" s="131"/>
      <c r="AF376" s="129"/>
      <c r="AG376"/>
      <c r="AH376" s="139"/>
      <c r="AI376" s="255" t="str">
        <f t="shared" si="69"/>
        <v/>
      </c>
      <c r="AJ376" s="139" t="str">
        <f t="shared" si="63"/>
        <v/>
      </c>
      <c r="AK376" s="139">
        <f t="shared" ca="1" si="70"/>
        <v>0</v>
      </c>
      <c r="AL376" s="139" t="str">
        <f t="shared" si="64"/>
        <v/>
      </c>
      <c r="AM376" s="139" t="str">
        <f t="shared" si="65"/>
        <v/>
      </c>
      <c r="AN376" s="20" t="str">
        <f t="shared" si="66"/>
        <v/>
      </c>
      <c r="AO376" s="20" t="str">
        <f t="shared" si="67"/>
        <v/>
      </c>
      <c r="AP376" s="20" t="str">
        <f t="shared" si="68"/>
        <v/>
      </c>
      <c r="AQ376" s="88" t="str">
        <f ca="1">IF(S376=Lists!$S$6,"CUMPLIMIENTO",IF($Q376=Lists!$R$3,TEXT(Y376,"00,00%")&amp;" / "&amp;TEXT(FORMULACIÓN!Y376,"00,00%"),IF(Y376=0,0,TEXT(Y376,"##.###")&amp;" / "&amp;TEXT(FORMULACIÓN!Y376,"##.###"))))</f>
        <v xml:space="preserve"> / </v>
      </c>
      <c r="AR376" s="133">
        <f ca="1">VALUE(IFERROR(IF(S376=Lists!$S$6,SEGUIMIENTO!Y376,IF((Y376/FORMULACIÓN!Y376)&lt;&gt;0,Y376/FORMULACIÓN!Y376,0)),0))</f>
        <v>0</v>
      </c>
      <c r="AS376" s="89" t="str">
        <f t="shared" ca="1" si="71"/>
        <v/>
      </c>
      <c r="AT376" s="89">
        <f t="shared" ca="1" si="72"/>
        <v>0</v>
      </c>
      <c r="AU376" s="89">
        <f t="shared" ca="1" si="73"/>
        <v>0</v>
      </c>
      <c r="AV376" s="20" t="str">
        <f t="shared" si="74"/>
        <v xml:space="preserve">LOGROS
LÍMITES
OBSERVACIÓN
ACCIONES DE FORTALECIMIENTO
</v>
      </c>
      <c r="AW376" s="139"/>
      <c r="CG376" s="140"/>
    </row>
    <row r="377" spans="1:85" s="135" customFormat="1" ht="20.25" hidden="1" customHeight="1">
      <c r="A377" s="20" t="str">
        <f>IF(FORMULACIÓN!A377="","",FORMULACIÓN!A377)</f>
        <v/>
      </c>
      <c r="B377" s="20" t="str">
        <f>IF(FORMULACIÓN!B377="","",FORMULACIÓN!B377)</f>
        <v/>
      </c>
      <c r="C377" s="20" t="str">
        <f>IF(FORMULACIÓN!C377="","",FORMULACIÓN!C377)</f>
        <v/>
      </c>
      <c r="D377" s="20" t="str">
        <f>IF(FORMULACIÓN!D377="","",FORMULACIÓN!D377)</f>
        <v/>
      </c>
      <c r="E377" s="20" t="str">
        <f>IF(FORMULACIÓN!E377="","",FORMULACIÓN!E377)</f>
        <v/>
      </c>
      <c r="F377" s="20" t="str">
        <f>IF(FORMULACIÓN!F377="","",FORMULACIÓN!F377)</f>
        <v/>
      </c>
      <c r="G377" s="20" t="str">
        <f>IF(FORMULACIÓN!G377="","",FORMULACIÓN!G377)</f>
        <v/>
      </c>
      <c r="H377" s="20" t="str">
        <f>IF(FORMULACIÓN!H377="","",FORMULACIÓN!H377)</f>
        <v/>
      </c>
      <c r="I377" s="88" t="str">
        <f>IF(FORMULACIÓN!I377="","",FORMULACIÓN!I377)</f>
        <v/>
      </c>
      <c r="J377" s="20" t="str">
        <f>IF(FORMULACIÓN!J377="","",FORMULACIÓN!J377)</f>
        <v/>
      </c>
      <c r="K377" s="88" t="str">
        <f>IF(FORMULACIÓN!K377="","",FORMULACIÓN!K377)</f>
        <v/>
      </c>
      <c r="L377" s="88" t="str">
        <f>IF(FORMULACIÓN!L377="","",FORMULACIÓN!L377)</f>
        <v/>
      </c>
      <c r="M377" s="210">
        <f>FORMULACIÓN!M377</f>
        <v>0</v>
      </c>
      <c r="N377" s="20" t="str">
        <f>IF(FORMULACIÓN!O377="","",FORMULACIÓN!O377)</f>
        <v/>
      </c>
      <c r="O377" s="20" t="str">
        <f>IF(FORMULACIÓN!P377="","",FORMULACIÓN!P377)</f>
        <v/>
      </c>
      <c r="P377" s="20" t="str">
        <f>IF(FORMULACIÓN!Q377="","",FORMULACIÓN!Q377)</f>
        <v/>
      </c>
      <c r="Q377" s="20" t="str">
        <f>IF(FORMULACIÓN!R377="","",FORMULACIÓN!R377)</f>
        <v/>
      </c>
      <c r="R377" s="20" t="str">
        <f>IF(FORMULACIÓN!S377="","",FORMULACIÓN!S377)</f>
        <v/>
      </c>
      <c r="S377" s="20" t="str">
        <f>IF(FORMULACIÓN!T377="","",FORMULACIÓN!T377)</f>
        <v/>
      </c>
      <c r="T377" s="179" t="str">
        <f ca="1">FORMULACIÓN!Y377</f>
        <v/>
      </c>
      <c r="U377" s="20" t="str">
        <f>IF(FORMULACIÓN!U377="","",FORMULACIÓN!U377)</f>
        <v/>
      </c>
      <c r="V377" s="211"/>
      <c r="W377" s="211"/>
      <c r="X377" s="21" t="str">
        <f ca="1">IFERROR(IF($S377=Lists!$S$2,SUM(SEGUIMIENTO!U377:W377),IF(SEGUIMIENTO!$S377=Lists!$S$3,SUM(SEGUIMIENTO!V377:W377),IF(SEGUIMIENTO!$S377=Lists!$S$4,AVERAGE(SEGUIMIENTO!V377:W377),IF(SEGUIMIENTO!$S377=Lists!$S$5,OFFSET(U377,0,COUNTA(V377:W377)),IF(SEGUIMIENTO!$S377=Lists!$S$6,COUNTIF(V377:W377,"&lt;"&amp;FORMULACIÓN!Y377)/COUNT(SEGUIMIENTO!V377:W377),""))))),"")</f>
        <v/>
      </c>
      <c r="Y377" s="176" t="str">
        <f ca="1">IF($Q377=Lists!$R$3,TEXT(SEGUIMIENTO!X377,"00,00%"),IF(SEGUIMIENTO!X377=0,0,TEXT(SEGUIMIENTO!X377,"##.###")))</f>
        <v/>
      </c>
      <c r="Z377" s="179" t="str">
        <f>IF(FORMULACIÓN!N377="X",VLOOKUP(A377,Lists!$C$100:$D$1099,2,FALSE),"")</f>
        <v/>
      </c>
      <c r="AA377" s="181">
        <f>IF(FORMULACIÓN!N377="X",IF(VALUE(VLOOKUP(A377,Lists!$C$100:$D$1099,2,FALSE))&gt;=SEGUIMIENTO!X377,1,0),2)</f>
        <v>2</v>
      </c>
      <c r="AB377" s="150">
        <f>IFERROR(VALUE(LEFT(#REF!,1)),0)</f>
        <v>0</v>
      </c>
      <c r="AC377" s="149"/>
      <c r="AD377" s="131"/>
      <c r="AE377" s="131"/>
      <c r="AF377" s="129"/>
      <c r="AG377"/>
      <c r="AH377" s="139"/>
      <c r="AI377" s="255" t="str">
        <f t="shared" si="69"/>
        <v/>
      </c>
      <c r="AJ377" s="139" t="str">
        <f t="shared" si="63"/>
        <v/>
      </c>
      <c r="AK377" s="139">
        <f t="shared" ca="1" si="70"/>
        <v>0</v>
      </c>
      <c r="AL377" s="139" t="str">
        <f t="shared" si="64"/>
        <v/>
      </c>
      <c r="AM377" s="139" t="str">
        <f t="shared" si="65"/>
        <v/>
      </c>
      <c r="AN377" s="20" t="str">
        <f t="shared" si="66"/>
        <v/>
      </c>
      <c r="AO377" s="20" t="str">
        <f t="shared" si="67"/>
        <v/>
      </c>
      <c r="AP377" s="20" t="str">
        <f t="shared" si="68"/>
        <v/>
      </c>
      <c r="AQ377" s="88" t="str">
        <f ca="1">IF(S377=Lists!$S$6,"CUMPLIMIENTO",IF($Q377=Lists!$R$3,TEXT(Y377,"00,00%")&amp;" / "&amp;TEXT(FORMULACIÓN!Y377,"00,00%"),IF(Y377=0,0,TEXT(Y377,"##.###")&amp;" / "&amp;TEXT(FORMULACIÓN!Y377,"##.###"))))</f>
        <v xml:space="preserve"> / </v>
      </c>
      <c r="AR377" s="133">
        <f ca="1">VALUE(IFERROR(IF(S377=Lists!$S$6,SEGUIMIENTO!Y377,IF((Y377/FORMULACIÓN!Y377)&lt;&gt;0,Y377/FORMULACIÓN!Y377,0)),0))</f>
        <v>0</v>
      </c>
      <c r="AS377" s="89" t="str">
        <f t="shared" ca="1" si="71"/>
        <v/>
      </c>
      <c r="AT377" s="89">
        <f t="shared" ca="1" si="72"/>
        <v>0</v>
      </c>
      <c r="AU377" s="89">
        <f t="shared" ca="1" si="73"/>
        <v>0</v>
      </c>
      <c r="AV377" s="20" t="str">
        <f t="shared" si="74"/>
        <v xml:space="preserve">LOGROS
LÍMITES
OBSERVACIÓN
ACCIONES DE FORTALECIMIENTO
</v>
      </c>
      <c r="AW377" s="139"/>
      <c r="CG377" s="140"/>
    </row>
    <row r="378" spans="1:85" s="135" customFormat="1" ht="20.25" hidden="1" customHeight="1">
      <c r="A378" s="20" t="str">
        <f>IF(FORMULACIÓN!A378="","",FORMULACIÓN!A378)</f>
        <v/>
      </c>
      <c r="B378" s="20" t="str">
        <f>IF(FORMULACIÓN!B378="","",FORMULACIÓN!B378)</f>
        <v/>
      </c>
      <c r="C378" s="20" t="str">
        <f>IF(FORMULACIÓN!C378="","",FORMULACIÓN!C378)</f>
        <v/>
      </c>
      <c r="D378" s="20" t="str">
        <f>IF(FORMULACIÓN!D378="","",FORMULACIÓN!D378)</f>
        <v/>
      </c>
      <c r="E378" s="20" t="str">
        <f>IF(FORMULACIÓN!E378="","",FORMULACIÓN!E378)</f>
        <v/>
      </c>
      <c r="F378" s="20" t="str">
        <f>IF(FORMULACIÓN!F378="","",FORMULACIÓN!F378)</f>
        <v/>
      </c>
      <c r="G378" s="20" t="str">
        <f>IF(FORMULACIÓN!G378="","",FORMULACIÓN!G378)</f>
        <v/>
      </c>
      <c r="H378" s="20" t="str">
        <f>IF(FORMULACIÓN!H378="","",FORMULACIÓN!H378)</f>
        <v/>
      </c>
      <c r="I378" s="88" t="str">
        <f>IF(FORMULACIÓN!I378="","",FORMULACIÓN!I378)</f>
        <v/>
      </c>
      <c r="J378" s="20" t="str">
        <f>IF(FORMULACIÓN!J378="","",FORMULACIÓN!J378)</f>
        <v/>
      </c>
      <c r="K378" s="88" t="str">
        <f>IF(FORMULACIÓN!K378="","",FORMULACIÓN!K378)</f>
        <v/>
      </c>
      <c r="L378" s="88" t="str">
        <f>IF(FORMULACIÓN!L378="","",FORMULACIÓN!L378)</f>
        <v/>
      </c>
      <c r="M378" s="210">
        <f>FORMULACIÓN!M378</f>
        <v>0</v>
      </c>
      <c r="N378" s="20" t="str">
        <f>IF(FORMULACIÓN!O378="","",FORMULACIÓN!O378)</f>
        <v/>
      </c>
      <c r="O378" s="20" t="str">
        <f>IF(FORMULACIÓN!P378="","",FORMULACIÓN!P378)</f>
        <v/>
      </c>
      <c r="P378" s="20" t="str">
        <f>IF(FORMULACIÓN!Q378="","",FORMULACIÓN!Q378)</f>
        <v/>
      </c>
      <c r="Q378" s="20" t="str">
        <f>IF(FORMULACIÓN!R378="","",FORMULACIÓN!R378)</f>
        <v/>
      </c>
      <c r="R378" s="20" t="str">
        <f>IF(FORMULACIÓN!S378="","",FORMULACIÓN!S378)</f>
        <v/>
      </c>
      <c r="S378" s="20" t="str">
        <f>IF(FORMULACIÓN!T378="","",FORMULACIÓN!T378)</f>
        <v/>
      </c>
      <c r="T378" s="179" t="str">
        <f ca="1">FORMULACIÓN!Y378</f>
        <v/>
      </c>
      <c r="U378" s="20" t="str">
        <f>IF(FORMULACIÓN!U378="","",FORMULACIÓN!U378)</f>
        <v/>
      </c>
      <c r="V378" s="211"/>
      <c r="W378" s="211"/>
      <c r="X378" s="21" t="str">
        <f ca="1">IFERROR(IF($S378=Lists!$S$2,SUM(SEGUIMIENTO!U378:W378),IF(SEGUIMIENTO!$S378=Lists!$S$3,SUM(SEGUIMIENTO!V378:W378),IF(SEGUIMIENTO!$S378=Lists!$S$4,AVERAGE(SEGUIMIENTO!V378:W378),IF(SEGUIMIENTO!$S378=Lists!$S$5,OFFSET(U378,0,COUNTA(V378:W378)),IF(SEGUIMIENTO!$S378=Lists!$S$6,COUNTIF(V378:W378,"&lt;"&amp;FORMULACIÓN!Y378)/COUNT(SEGUIMIENTO!V378:W378),""))))),"")</f>
        <v/>
      </c>
      <c r="Y378" s="176" t="str">
        <f ca="1">IF($Q378=Lists!$R$3,TEXT(SEGUIMIENTO!X378,"00,00%"),IF(SEGUIMIENTO!X378=0,0,TEXT(SEGUIMIENTO!X378,"##.###")))</f>
        <v/>
      </c>
      <c r="Z378" s="179" t="str">
        <f>IF(FORMULACIÓN!N378="X",VLOOKUP(A378,Lists!$C$100:$D$1099,2,FALSE),"")</f>
        <v/>
      </c>
      <c r="AA378" s="181">
        <f>IF(FORMULACIÓN!N378="X",IF(VALUE(VLOOKUP(A378,Lists!$C$100:$D$1099,2,FALSE))&gt;=SEGUIMIENTO!X378,1,0),2)</f>
        <v>2</v>
      </c>
      <c r="AB378" s="150">
        <f>IFERROR(VALUE(LEFT(#REF!,1)),0)</f>
        <v>0</v>
      </c>
      <c r="AC378" s="149"/>
      <c r="AD378" s="131"/>
      <c r="AE378" s="131"/>
      <c r="AF378" s="129"/>
      <c r="AG378"/>
      <c r="AH378" s="139"/>
      <c r="AI378" s="255" t="str">
        <f t="shared" si="69"/>
        <v/>
      </c>
      <c r="AJ378" s="139" t="str">
        <f t="shared" si="63"/>
        <v/>
      </c>
      <c r="AK378" s="139">
        <f t="shared" ca="1" si="70"/>
        <v>0</v>
      </c>
      <c r="AL378" s="139" t="str">
        <f t="shared" si="64"/>
        <v/>
      </c>
      <c r="AM378" s="139" t="str">
        <f t="shared" si="65"/>
        <v/>
      </c>
      <c r="AN378" s="20" t="str">
        <f t="shared" si="66"/>
        <v/>
      </c>
      <c r="AO378" s="20" t="str">
        <f t="shared" si="67"/>
        <v/>
      </c>
      <c r="AP378" s="20" t="str">
        <f t="shared" si="68"/>
        <v/>
      </c>
      <c r="AQ378" s="88" t="str">
        <f ca="1">IF(S378=Lists!$S$6,"CUMPLIMIENTO",IF($Q378=Lists!$R$3,TEXT(Y378,"00,00%")&amp;" / "&amp;TEXT(FORMULACIÓN!Y378,"00,00%"),IF(Y378=0,0,TEXT(Y378,"##.###")&amp;" / "&amp;TEXT(FORMULACIÓN!Y378,"##.###"))))</f>
        <v xml:space="preserve"> / </v>
      </c>
      <c r="AR378" s="133">
        <f ca="1">VALUE(IFERROR(IF(S378=Lists!$S$6,SEGUIMIENTO!Y378,IF((Y378/FORMULACIÓN!Y378)&lt;&gt;0,Y378/FORMULACIÓN!Y378,0)),0))</f>
        <v>0</v>
      </c>
      <c r="AS378" s="89" t="str">
        <f t="shared" ca="1" si="71"/>
        <v/>
      </c>
      <c r="AT378" s="89">
        <f t="shared" ca="1" si="72"/>
        <v>0</v>
      </c>
      <c r="AU378" s="89">
        <f t="shared" ca="1" si="73"/>
        <v>0</v>
      </c>
      <c r="AV378" s="20" t="str">
        <f t="shared" si="74"/>
        <v xml:space="preserve">LOGROS
LÍMITES
OBSERVACIÓN
ACCIONES DE FORTALECIMIENTO
</v>
      </c>
      <c r="AW378" s="139"/>
      <c r="CG378" s="140"/>
    </row>
    <row r="379" spans="1:85" s="135" customFormat="1" ht="20.25" hidden="1" customHeight="1">
      <c r="A379" s="20" t="str">
        <f>IF(FORMULACIÓN!A379="","",FORMULACIÓN!A379)</f>
        <v/>
      </c>
      <c r="B379" s="20" t="str">
        <f>IF(FORMULACIÓN!B379="","",FORMULACIÓN!B379)</f>
        <v/>
      </c>
      <c r="C379" s="20" t="str">
        <f>IF(FORMULACIÓN!C379="","",FORMULACIÓN!C379)</f>
        <v/>
      </c>
      <c r="D379" s="20" t="str">
        <f>IF(FORMULACIÓN!D379="","",FORMULACIÓN!D379)</f>
        <v/>
      </c>
      <c r="E379" s="20" t="str">
        <f>IF(FORMULACIÓN!E379="","",FORMULACIÓN!E379)</f>
        <v/>
      </c>
      <c r="F379" s="20" t="str">
        <f>IF(FORMULACIÓN!F379="","",FORMULACIÓN!F379)</f>
        <v/>
      </c>
      <c r="G379" s="20" t="str">
        <f>IF(FORMULACIÓN!G379="","",FORMULACIÓN!G379)</f>
        <v/>
      </c>
      <c r="H379" s="20" t="str">
        <f>IF(FORMULACIÓN!H379="","",FORMULACIÓN!H379)</f>
        <v/>
      </c>
      <c r="I379" s="88" t="str">
        <f>IF(FORMULACIÓN!I379="","",FORMULACIÓN!I379)</f>
        <v/>
      </c>
      <c r="J379" s="20" t="str">
        <f>IF(FORMULACIÓN!J379="","",FORMULACIÓN!J379)</f>
        <v/>
      </c>
      <c r="K379" s="88" t="str">
        <f>IF(FORMULACIÓN!K379="","",FORMULACIÓN!K379)</f>
        <v/>
      </c>
      <c r="L379" s="88" t="str">
        <f>IF(FORMULACIÓN!L379="","",FORMULACIÓN!L379)</f>
        <v/>
      </c>
      <c r="M379" s="210">
        <f>FORMULACIÓN!M379</f>
        <v>0</v>
      </c>
      <c r="N379" s="20" t="str">
        <f>IF(FORMULACIÓN!O379="","",FORMULACIÓN!O379)</f>
        <v/>
      </c>
      <c r="O379" s="20" t="str">
        <f>IF(FORMULACIÓN!P379="","",FORMULACIÓN!P379)</f>
        <v/>
      </c>
      <c r="P379" s="20" t="str">
        <f>IF(FORMULACIÓN!Q379="","",FORMULACIÓN!Q379)</f>
        <v/>
      </c>
      <c r="Q379" s="20" t="str">
        <f>IF(FORMULACIÓN!R379="","",FORMULACIÓN!R379)</f>
        <v/>
      </c>
      <c r="R379" s="20" t="str">
        <f>IF(FORMULACIÓN!S379="","",FORMULACIÓN!S379)</f>
        <v/>
      </c>
      <c r="S379" s="20" t="str">
        <f>IF(FORMULACIÓN!T379="","",FORMULACIÓN!T379)</f>
        <v/>
      </c>
      <c r="T379" s="179" t="str">
        <f ca="1">FORMULACIÓN!Y379</f>
        <v/>
      </c>
      <c r="U379" s="20" t="str">
        <f>IF(FORMULACIÓN!U379="","",FORMULACIÓN!U379)</f>
        <v/>
      </c>
      <c r="V379" s="211"/>
      <c r="W379" s="211"/>
      <c r="X379" s="21" t="str">
        <f ca="1">IFERROR(IF($S379=Lists!$S$2,SUM(SEGUIMIENTO!U379:W379),IF(SEGUIMIENTO!$S379=Lists!$S$3,SUM(SEGUIMIENTO!V379:W379),IF(SEGUIMIENTO!$S379=Lists!$S$4,AVERAGE(SEGUIMIENTO!V379:W379),IF(SEGUIMIENTO!$S379=Lists!$S$5,OFFSET(U379,0,COUNTA(V379:W379)),IF(SEGUIMIENTO!$S379=Lists!$S$6,COUNTIF(V379:W379,"&lt;"&amp;FORMULACIÓN!Y379)/COUNT(SEGUIMIENTO!V379:W379),""))))),"")</f>
        <v/>
      </c>
      <c r="Y379" s="176" t="str">
        <f ca="1">IF($Q379=Lists!$R$3,TEXT(SEGUIMIENTO!X379,"00,00%"),IF(SEGUIMIENTO!X379=0,0,TEXT(SEGUIMIENTO!X379,"##.###")))</f>
        <v/>
      </c>
      <c r="Z379" s="179" t="str">
        <f>IF(FORMULACIÓN!N379="X",VLOOKUP(A379,Lists!$C$100:$D$1099,2,FALSE),"")</f>
        <v/>
      </c>
      <c r="AA379" s="181">
        <f>IF(FORMULACIÓN!N379="X",IF(VALUE(VLOOKUP(A379,Lists!$C$100:$D$1099,2,FALSE))&gt;=SEGUIMIENTO!X379,1,0),2)</f>
        <v>2</v>
      </c>
      <c r="AB379" s="150">
        <f>IFERROR(VALUE(LEFT(#REF!,1)),0)</f>
        <v>0</v>
      </c>
      <c r="AC379" s="149"/>
      <c r="AD379" s="131"/>
      <c r="AE379" s="131"/>
      <c r="AF379" s="129"/>
      <c r="AG379"/>
      <c r="AH379" s="139"/>
      <c r="AI379" s="255" t="str">
        <f t="shared" si="69"/>
        <v/>
      </c>
      <c r="AJ379" s="139" t="str">
        <f t="shared" si="63"/>
        <v/>
      </c>
      <c r="AK379" s="139">
        <f t="shared" ca="1" si="70"/>
        <v>0</v>
      </c>
      <c r="AL379" s="139" t="str">
        <f t="shared" si="64"/>
        <v/>
      </c>
      <c r="AM379" s="139" t="str">
        <f t="shared" si="65"/>
        <v/>
      </c>
      <c r="AN379" s="20" t="str">
        <f t="shared" si="66"/>
        <v/>
      </c>
      <c r="AO379" s="20" t="str">
        <f t="shared" si="67"/>
        <v/>
      </c>
      <c r="AP379" s="20" t="str">
        <f t="shared" si="68"/>
        <v/>
      </c>
      <c r="AQ379" s="88" t="str">
        <f ca="1">IF(S379=Lists!$S$6,"CUMPLIMIENTO",IF($Q379=Lists!$R$3,TEXT(Y379,"00,00%")&amp;" / "&amp;TEXT(FORMULACIÓN!Y379,"00,00%"),IF(Y379=0,0,TEXT(Y379,"##.###")&amp;" / "&amp;TEXT(FORMULACIÓN!Y379,"##.###"))))</f>
        <v xml:space="preserve"> / </v>
      </c>
      <c r="AR379" s="133">
        <f ca="1">VALUE(IFERROR(IF(S379=Lists!$S$6,SEGUIMIENTO!Y379,IF((Y379/FORMULACIÓN!Y379)&lt;&gt;0,Y379/FORMULACIÓN!Y379,0)),0))</f>
        <v>0</v>
      </c>
      <c r="AS379" s="89" t="str">
        <f t="shared" ca="1" si="71"/>
        <v/>
      </c>
      <c r="AT379" s="89">
        <f t="shared" ca="1" si="72"/>
        <v>0</v>
      </c>
      <c r="AU379" s="89">
        <f t="shared" ca="1" si="73"/>
        <v>0</v>
      </c>
      <c r="AV379" s="20" t="str">
        <f t="shared" si="74"/>
        <v xml:space="preserve">LOGROS
LÍMITES
OBSERVACIÓN
ACCIONES DE FORTALECIMIENTO
</v>
      </c>
      <c r="AW379" s="139"/>
      <c r="CG379" s="140"/>
    </row>
    <row r="380" spans="1:85" s="135" customFormat="1" ht="20.25" hidden="1" customHeight="1">
      <c r="A380" s="20" t="str">
        <f>IF(FORMULACIÓN!A380="","",FORMULACIÓN!A380)</f>
        <v/>
      </c>
      <c r="B380" s="20" t="str">
        <f>IF(FORMULACIÓN!B380="","",FORMULACIÓN!B380)</f>
        <v/>
      </c>
      <c r="C380" s="20" t="str">
        <f>IF(FORMULACIÓN!C380="","",FORMULACIÓN!C380)</f>
        <v/>
      </c>
      <c r="D380" s="20" t="str">
        <f>IF(FORMULACIÓN!D380="","",FORMULACIÓN!D380)</f>
        <v/>
      </c>
      <c r="E380" s="20" t="str">
        <f>IF(FORMULACIÓN!E380="","",FORMULACIÓN!E380)</f>
        <v/>
      </c>
      <c r="F380" s="20" t="str">
        <f>IF(FORMULACIÓN!F380="","",FORMULACIÓN!F380)</f>
        <v/>
      </c>
      <c r="G380" s="20" t="str">
        <f>IF(FORMULACIÓN!G380="","",FORMULACIÓN!G380)</f>
        <v/>
      </c>
      <c r="H380" s="20" t="str">
        <f>IF(FORMULACIÓN!H380="","",FORMULACIÓN!H380)</f>
        <v/>
      </c>
      <c r="I380" s="88" t="str">
        <f>IF(FORMULACIÓN!I380="","",FORMULACIÓN!I380)</f>
        <v/>
      </c>
      <c r="J380" s="20" t="str">
        <f>IF(FORMULACIÓN!J380="","",FORMULACIÓN!J380)</f>
        <v/>
      </c>
      <c r="K380" s="88" t="str">
        <f>IF(FORMULACIÓN!K380="","",FORMULACIÓN!K380)</f>
        <v/>
      </c>
      <c r="L380" s="88" t="str">
        <f>IF(FORMULACIÓN!L380="","",FORMULACIÓN!L380)</f>
        <v/>
      </c>
      <c r="M380" s="210">
        <f>FORMULACIÓN!M380</f>
        <v>0</v>
      </c>
      <c r="N380" s="20" t="str">
        <f>IF(FORMULACIÓN!O380="","",FORMULACIÓN!O380)</f>
        <v/>
      </c>
      <c r="O380" s="20" t="str">
        <f>IF(FORMULACIÓN!P380="","",FORMULACIÓN!P380)</f>
        <v/>
      </c>
      <c r="P380" s="20" t="str">
        <f>IF(FORMULACIÓN!Q380="","",FORMULACIÓN!Q380)</f>
        <v/>
      </c>
      <c r="Q380" s="20" t="str">
        <f>IF(FORMULACIÓN!R380="","",FORMULACIÓN!R380)</f>
        <v/>
      </c>
      <c r="R380" s="20" t="str">
        <f>IF(FORMULACIÓN!S380="","",FORMULACIÓN!S380)</f>
        <v/>
      </c>
      <c r="S380" s="20" t="str">
        <f>IF(FORMULACIÓN!T380="","",FORMULACIÓN!T380)</f>
        <v/>
      </c>
      <c r="T380" s="179" t="str">
        <f ca="1">FORMULACIÓN!Y380</f>
        <v/>
      </c>
      <c r="U380" s="20" t="str">
        <f>IF(FORMULACIÓN!U380="","",FORMULACIÓN!U380)</f>
        <v/>
      </c>
      <c r="V380" s="211"/>
      <c r="W380" s="211"/>
      <c r="X380" s="21" t="str">
        <f ca="1">IFERROR(IF($S380=Lists!$S$2,SUM(SEGUIMIENTO!U380:W380),IF(SEGUIMIENTO!$S380=Lists!$S$3,SUM(SEGUIMIENTO!V380:W380),IF(SEGUIMIENTO!$S380=Lists!$S$4,AVERAGE(SEGUIMIENTO!V380:W380),IF(SEGUIMIENTO!$S380=Lists!$S$5,OFFSET(U380,0,COUNTA(V380:W380)),IF(SEGUIMIENTO!$S380=Lists!$S$6,COUNTIF(V380:W380,"&lt;"&amp;FORMULACIÓN!Y380)/COUNT(SEGUIMIENTO!V380:W380),""))))),"")</f>
        <v/>
      </c>
      <c r="Y380" s="176" t="str">
        <f ca="1">IF($Q380=Lists!$R$3,TEXT(SEGUIMIENTO!X380,"00,00%"),IF(SEGUIMIENTO!X380=0,0,TEXT(SEGUIMIENTO!X380,"##.###")))</f>
        <v/>
      </c>
      <c r="Z380" s="179" t="str">
        <f>IF(FORMULACIÓN!N380="X",VLOOKUP(A380,Lists!$C$100:$D$1099,2,FALSE),"")</f>
        <v/>
      </c>
      <c r="AA380" s="181">
        <f>IF(FORMULACIÓN!N380="X",IF(VALUE(VLOOKUP(A380,Lists!$C$100:$D$1099,2,FALSE))&gt;=SEGUIMIENTO!X380,1,0),2)</f>
        <v>2</v>
      </c>
      <c r="AB380" s="150">
        <f>IFERROR(VALUE(LEFT(#REF!,1)),0)</f>
        <v>0</v>
      </c>
      <c r="AC380" s="149"/>
      <c r="AD380" s="131"/>
      <c r="AE380" s="131"/>
      <c r="AF380" s="129"/>
      <c r="AG380"/>
      <c r="AH380" s="139"/>
      <c r="AI380" s="255" t="str">
        <f t="shared" si="69"/>
        <v/>
      </c>
      <c r="AJ380" s="139" t="str">
        <f t="shared" si="63"/>
        <v/>
      </c>
      <c r="AK380" s="139">
        <f t="shared" ca="1" si="70"/>
        <v>0</v>
      </c>
      <c r="AL380" s="139" t="str">
        <f t="shared" si="64"/>
        <v/>
      </c>
      <c r="AM380" s="139" t="str">
        <f t="shared" si="65"/>
        <v/>
      </c>
      <c r="AN380" s="20" t="str">
        <f t="shared" si="66"/>
        <v/>
      </c>
      <c r="AO380" s="20" t="str">
        <f t="shared" si="67"/>
        <v/>
      </c>
      <c r="AP380" s="20" t="str">
        <f t="shared" si="68"/>
        <v/>
      </c>
      <c r="AQ380" s="88" t="str">
        <f ca="1">IF(S380=Lists!$S$6,"CUMPLIMIENTO",IF($Q380=Lists!$R$3,TEXT(Y380,"00,00%")&amp;" / "&amp;TEXT(FORMULACIÓN!Y380,"00,00%"),IF(Y380=0,0,TEXT(Y380,"##.###")&amp;" / "&amp;TEXT(FORMULACIÓN!Y380,"##.###"))))</f>
        <v xml:space="preserve"> / </v>
      </c>
      <c r="AR380" s="133">
        <f ca="1">VALUE(IFERROR(IF(S380=Lists!$S$6,SEGUIMIENTO!Y380,IF((Y380/FORMULACIÓN!Y380)&lt;&gt;0,Y380/FORMULACIÓN!Y380,0)),0))</f>
        <v>0</v>
      </c>
      <c r="AS380" s="89" t="str">
        <f t="shared" ca="1" si="71"/>
        <v/>
      </c>
      <c r="AT380" s="89">
        <f t="shared" ca="1" si="72"/>
        <v>0</v>
      </c>
      <c r="AU380" s="89">
        <f t="shared" ca="1" si="73"/>
        <v>0</v>
      </c>
      <c r="AV380" s="20" t="str">
        <f t="shared" si="74"/>
        <v xml:space="preserve">LOGROS
LÍMITES
OBSERVACIÓN
ACCIONES DE FORTALECIMIENTO
</v>
      </c>
      <c r="AW380" s="139"/>
      <c r="CG380" s="140"/>
    </row>
    <row r="381" spans="1:85" s="135" customFormat="1" ht="20.25" hidden="1" customHeight="1">
      <c r="A381" s="20" t="str">
        <f>IF(FORMULACIÓN!A381="","",FORMULACIÓN!A381)</f>
        <v/>
      </c>
      <c r="B381" s="20" t="str">
        <f>IF(FORMULACIÓN!B381="","",FORMULACIÓN!B381)</f>
        <v/>
      </c>
      <c r="C381" s="20" t="str">
        <f>IF(FORMULACIÓN!C381="","",FORMULACIÓN!C381)</f>
        <v/>
      </c>
      <c r="D381" s="20" t="str">
        <f>IF(FORMULACIÓN!D381="","",FORMULACIÓN!D381)</f>
        <v/>
      </c>
      <c r="E381" s="20" t="str">
        <f>IF(FORMULACIÓN!E381="","",FORMULACIÓN!E381)</f>
        <v/>
      </c>
      <c r="F381" s="20" t="str">
        <f>IF(FORMULACIÓN!F381="","",FORMULACIÓN!F381)</f>
        <v/>
      </c>
      <c r="G381" s="20" t="str">
        <f>IF(FORMULACIÓN!G381="","",FORMULACIÓN!G381)</f>
        <v/>
      </c>
      <c r="H381" s="20" t="str">
        <f>IF(FORMULACIÓN!H381="","",FORMULACIÓN!H381)</f>
        <v/>
      </c>
      <c r="I381" s="88" t="str">
        <f>IF(FORMULACIÓN!I381="","",FORMULACIÓN!I381)</f>
        <v/>
      </c>
      <c r="J381" s="20" t="str">
        <f>IF(FORMULACIÓN!J381="","",FORMULACIÓN!J381)</f>
        <v/>
      </c>
      <c r="K381" s="88" t="str">
        <f>IF(FORMULACIÓN!K381="","",FORMULACIÓN!K381)</f>
        <v/>
      </c>
      <c r="L381" s="88" t="str">
        <f>IF(FORMULACIÓN!L381="","",FORMULACIÓN!L381)</f>
        <v/>
      </c>
      <c r="M381" s="210">
        <f>FORMULACIÓN!M381</f>
        <v>0</v>
      </c>
      <c r="N381" s="20" t="str">
        <f>IF(FORMULACIÓN!O381="","",FORMULACIÓN!O381)</f>
        <v/>
      </c>
      <c r="O381" s="20" t="str">
        <f>IF(FORMULACIÓN!P381="","",FORMULACIÓN!P381)</f>
        <v/>
      </c>
      <c r="P381" s="20" t="str">
        <f>IF(FORMULACIÓN!Q381="","",FORMULACIÓN!Q381)</f>
        <v/>
      </c>
      <c r="Q381" s="20" t="str">
        <f>IF(FORMULACIÓN!R381="","",FORMULACIÓN!R381)</f>
        <v/>
      </c>
      <c r="R381" s="20" t="str">
        <f>IF(FORMULACIÓN!S381="","",FORMULACIÓN!S381)</f>
        <v/>
      </c>
      <c r="S381" s="20" t="str">
        <f>IF(FORMULACIÓN!T381="","",FORMULACIÓN!T381)</f>
        <v/>
      </c>
      <c r="T381" s="179" t="str">
        <f ca="1">FORMULACIÓN!Y381</f>
        <v/>
      </c>
      <c r="U381" s="20" t="str">
        <f>IF(FORMULACIÓN!U381="","",FORMULACIÓN!U381)</f>
        <v/>
      </c>
      <c r="V381" s="211"/>
      <c r="W381" s="211"/>
      <c r="X381" s="21" t="str">
        <f ca="1">IFERROR(IF($S381=Lists!$S$2,SUM(SEGUIMIENTO!U381:W381),IF(SEGUIMIENTO!$S381=Lists!$S$3,SUM(SEGUIMIENTO!V381:W381),IF(SEGUIMIENTO!$S381=Lists!$S$4,AVERAGE(SEGUIMIENTO!V381:W381),IF(SEGUIMIENTO!$S381=Lists!$S$5,OFFSET(U381,0,COUNTA(V381:W381)),IF(SEGUIMIENTO!$S381=Lists!$S$6,COUNTIF(V381:W381,"&lt;"&amp;FORMULACIÓN!Y381)/COUNT(SEGUIMIENTO!V381:W381),""))))),"")</f>
        <v/>
      </c>
      <c r="Y381" s="176" t="str">
        <f ca="1">IF($Q381=Lists!$R$3,TEXT(SEGUIMIENTO!X381,"00,00%"),IF(SEGUIMIENTO!X381=0,0,TEXT(SEGUIMIENTO!X381,"##.###")))</f>
        <v/>
      </c>
      <c r="Z381" s="179" t="str">
        <f>IF(FORMULACIÓN!N381="X",VLOOKUP(A381,Lists!$C$100:$D$1099,2,FALSE),"")</f>
        <v/>
      </c>
      <c r="AA381" s="181">
        <f>IF(FORMULACIÓN!N381="X",IF(VALUE(VLOOKUP(A381,Lists!$C$100:$D$1099,2,FALSE))&gt;=SEGUIMIENTO!X381,1,0),2)</f>
        <v>2</v>
      </c>
      <c r="AB381" s="150">
        <f>IFERROR(VALUE(LEFT(#REF!,1)),0)</f>
        <v>0</v>
      </c>
      <c r="AC381" s="149"/>
      <c r="AD381" s="131"/>
      <c r="AE381" s="131"/>
      <c r="AF381" s="129"/>
      <c r="AG381"/>
      <c r="AH381" s="139"/>
      <c r="AI381" s="255" t="str">
        <f t="shared" si="69"/>
        <v/>
      </c>
      <c r="AJ381" s="139" t="str">
        <f t="shared" si="63"/>
        <v/>
      </c>
      <c r="AK381" s="139">
        <f t="shared" ca="1" si="70"/>
        <v>0</v>
      </c>
      <c r="AL381" s="139" t="str">
        <f t="shared" si="64"/>
        <v/>
      </c>
      <c r="AM381" s="139" t="str">
        <f t="shared" si="65"/>
        <v/>
      </c>
      <c r="AN381" s="20" t="str">
        <f t="shared" si="66"/>
        <v/>
      </c>
      <c r="AO381" s="20" t="str">
        <f t="shared" si="67"/>
        <v/>
      </c>
      <c r="AP381" s="20" t="str">
        <f t="shared" si="68"/>
        <v/>
      </c>
      <c r="AQ381" s="88" t="str">
        <f ca="1">IF(S381=Lists!$S$6,"CUMPLIMIENTO",IF($Q381=Lists!$R$3,TEXT(Y381,"00,00%")&amp;" / "&amp;TEXT(FORMULACIÓN!Y381,"00,00%"),IF(Y381=0,0,TEXT(Y381,"##.###")&amp;" / "&amp;TEXT(FORMULACIÓN!Y381,"##.###"))))</f>
        <v xml:space="preserve"> / </v>
      </c>
      <c r="AR381" s="133">
        <f ca="1">VALUE(IFERROR(IF(S381=Lists!$S$6,SEGUIMIENTO!Y381,IF((Y381/FORMULACIÓN!Y381)&lt;&gt;0,Y381/FORMULACIÓN!Y381,0)),0))</f>
        <v>0</v>
      </c>
      <c r="AS381" s="89" t="str">
        <f t="shared" ca="1" si="71"/>
        <v/>
      </c>
      <c r="AT381" s="89">
        <f t="shared" ca="1" si="72"/>
        <v>0</v>
      </c>
      <c r="AU381" s="89">
        <f t="shared" ca="1" si="73"/>
        <v>0</v>
      </c>
      <c r="AV381" s="20" t="str">
        <f t="shared" si="74"/>
        <v xml:space="preserve">LOGROS
LÍMITES
OBSERVACIÓN
ACCIONES DE FORTALECIMIENTO
</v>
      </c>
      <c r="AW381" s="139"/>
      <c r="CG381" s="140"/>
    </row>
    <row r="382" spans="1:85" s="135" customFormat="1" ht="20.25" hidden="1" customHeight="1">
      <c r="A382" s="20" t="str">
        <f>IF(FORMULACIÓN!A382="","",FORMULACIÓN!A382)</f>
        <v/>
      </c>
      <c r="B382" s="20" t="str">
        <f>IF(FORMULACIÓN!B382="","",FORMULACIÓN!B382)</f>
        <v/>
      </c>
      <c r="C382" s="20" t="str">
        <f>IF(FORMULACIÓN!C382="","",FORMULACIÓN!C382)</f>
        <v/>
      </c>
      <c r="D382" s="20" t="str">
        <f>IF(FORMULACIÓN!D382="","",FORMULACIÓN!D382)</f>
        <v/>
      </c>
      <c r="E382" s="20" t="str">
        <f>IF(FORMULACIÓN!E382="","",FORMULACIÓN!E382)</f>
        <v/>
      </c>
      <c r="F382" s="20" t="str">
        <f>IF(FORMULACIÓN!F382="","",FORMULACIÓN!F382)</f>
        <v/>
      </c>
      <c r="G382" s="20" t="str">
        <f>IF(FORMULACIÓN!G382="","",FORMULACIÓN!G382)</f>
        <v/>
      </c>
      <c r="H382" s="20" t="str">
        <f>IF(FORMULACIÓN!H382="","",FORMULACIÓN!H382)</f>
        <v/>
      </c>
      <c r="I382" s="88" t="str">
        <f>IF(FORMULACIÓN!I382="","",FORMULACIÓN!I382)</f>
        <v/>
      </c>
      <c r="J382" s="20" t="str">
        <f>IF(FORMULACIÓN!J382="","",FORMULACIÓN!J382)</f>
        <v/>
      </c>
      <c r="K382" s="88" t="str">
        <f>IF(FORMULACIÓN!K382="","",FORMULACIÓN!K382)</f>
        <v/>
      </c>
      <c r="L382" s="88" t="str">
        <f>IF(FORMULACIÓN!L382="","",FORMULACIÓN!L382)</f>
        <v/>
      </c>
      <c r="M382" s="210">
        <f>FORMULACIÓN!M382</f>
        <v>0</v>
      </c>
      <c r="N382" s="20" t="str">
        <f>IF(FORMULACIÓN!O382="","",FORMULACIÓN!O382)</f>
        <v/>
      </c>
      <c r="O382" s="20" t="str">
        <f>IF(FORMULACIÓN!P382="","",FORMULACIÓN!P382)</f>
        <v/>
      </c>
      <c r="P382" s="20" t="str">
        <f>IF(FORMULACIÓN!Q382="","",FORMULACIÓN!Q382)</f>
        <v/>
      </c>
      <c r="Q382" s="20" t="str">
        <f>IF(FORMULACIÓN!R382="","",FORMULACIÓN!R382)</f>
        <v/>
      </c>
      <c r="R382" s="20" t="str">
        <f>IF(FORMULACIÓN!S382="","",FORMULACIÓN!S382)</f>
        <v/>
      </c>
      <c r="S382" s="20" t="str">
        <f>IF(FORMULACIÓN!T382="","",FORMULACIÓN!T382)</f>
        <v/>
      </c>
      <c r="T382" s="179" t="str">
        <f ca="1">FORMULACIÓN!Y382</f>
        <v/>
      </c>
      <c r="U382" s="20" t="str">
        <f>IF(FORMULACIÓN!U382="","",FORMULACIÓN!U382)</f>
        <v/>
      </c>
      <c r="V382" s="211"/>
      <c r="W382" s="211"/>
      <c r="X382" s="21" t="str">
        <f ca="1">IFERROR(IF($S382=Lists!$S$2,SUM(SEGUIMIENTO!U382:W382),IF(SEGUIMIENTO!$S382=Lists!$S$3,SUM(SEGUIMIENTO!V382:W382),IF(SEGUIMIENTO!$S382=Lists!$S$4,AVERAGE(SEGUIMIENTO!V382:W382),IF(SEGUIMIENTO!$S382=Lists!$S$5,OFFSET(U382,0,COUNTA(V382:W382)),IF(SEGUIMIENTO!$S382=Lists!$S$6,COUNTIF(V382:W382,"&lt;"&amp;FORMULACIÓN!Y382)/COUNT(SEGUIMIENTO!V382:W382),""))))),"")</f>
        <v/>
      </c>
      <c r="Y382" s="176" t="str">
        <f ca="1">IF($Q382=Lists!$R$3,TEXT(SEGUIMIENTO!X382,"00,00%"),IF(SEGUIMIENTO!X382=0,0,TEXT(SEGUIMIENTO!X382,"##.###")))</f>
        <v/>
      </c>
      <c r="Z382" s="179" t="str">
        <f>IF(FORMULACIÓN!N382="X",VLOOKUP(A382,Lists!$C$100:$D$1099,2,FALSE),"")</f>
        <v/>
      </c>
      <c r="AA382" s="181">
        <f>IF(FORMULACIÓN!N382="X",IF(VALUE(VLOOKUP(A382,Lists!$C$100:$D$1099,2,FALSE))&gt;=SEGUIMIENTO!X382,1,0),2)</f>
        <v>2</v>
      </c>
      <c r="AB382" s="150">
        <f>IFERROR(VALUE(LEFT(#REF!,1)),0)</f>
        <v>0</v>
      </c>
      <c r="AC382" s="149"/>
      <c r="AD382" s="131"/>
      <c r="AE382" s="131"/>
      <c r="AF382" s="129"/>
      <c r="AG382"/>
      <c r="AH382" s="139"/>
      <c r="AI382" s="255" t="str">
        <f t="shared" si="69"/>
        <v/>
      </c>
      <c r="AJ382" s="139" t="str">
        <f t="shared" si="63"/>
        <v/>
      </c>
      <c r="AK382" s="139">
        <f t="shared" ca="1" si="70"/>
        <v>0</v>
      </c>
      <c r="AL382" s="139" t="str">
        <f t="shared" si="64"/>
        <v/>
      </c>
      <c r="AM382" s="139" t="str">
        <f t="shared" si="65"/>
        <v/>
      </c>
      <c r="AN382" s="20" t="str">
        <f t="shared" si="66"/>
        <v/>
      </c>
      <c r="AO382" s="20" t="str">
        <f t="shared" si="67"/>
        <v/>
      </c>
      <c r="AP382" s="20" t="str">
        <f t="shared" si="68"/>
        <v/>
      </c>
      <c r="AQ382" s="88" t="str">
        <f ca="1">IF(S382=Lists!$S$6,"CUMPLIMIENTO",IF($Q382=Lists!$R$3,TEXT(Y382,"00,00%")&amp;" / "&amp;TEXT(FORMULACIÓN!Y382,"00,00%"),IF(Y382=0,0,TEXT(Y382,"##.###")&amp;" / "&amp;TEXT(FORMULACIÓN!Y382,"##.###"))))</f>
        <v xml:space="preserve"> / </v>
      </c>
      <c r="AR382" s="133">
        <f ca="1">VALUE(IFERROR(IF(S382=Lists!$S$6,SEGUIMIENTO!Y382,IF((Y382/FORMULACIÓN!Y382)&lt;&gt;0,Y382/FORMULACIÓN!Y382,0)),0))</f>
        <v>0</v>
      </c>
      <c r="AS382" s="89" t="str">
        <f t="shared" ca="1" si="71"/>
        <v/>
      </c>
      <c r="AT382" s="89">
        <f t="shared" ca="1" si="72"/>
        <v>0</v>
      </c>
      <c r="AU382" s="89">
        <f t="shared" ca="1" si="73"/>
        <v>0</v>
      </c>
      <c r="AV382" s="20" t="str">
        <f t="shared" si="74"/>
        <v xml:space="preserve">LOGROS
LÍMITES
OBSERVACIÓN
ACCIONES DE FORTALECIMIENTO
</v>
      </c>
      <c r="AW382" s="139"/>
      <c r="CG382" s="140"/>
    </row>
    <row r="383" spans="1:85" s="135" customFormat="1" ht="20.25" hidden="1" customHeight="1">
      <c r="A383" s="20" t="str">
        <f>IF(FORMULACIÓN!A383="","",FORMULACIÓN!A383)</f>
        <v/>
      </c>
      <c r="B383" s="20" t="str">
        <f>IF(FORMULACIÓN!B383="","",FORMULACIÓN!B383)</f>
        <v/>
      </c>
      <c r="C383" s="20" t="str">
        <f>IF(FORMULACIÓN!C383="","",FORMULACIÓN!C383)</f>
        <v/>
      </c>
      <c r="D383" s="20" t="str">
        <f>IF(FORMULACIÓN!D383="","",FORMULACIÓN!D383)</f>
        <v/>
      </c>
      <c r="E383" s="20" t="str">
        <f>IF(FORMULACIÓN!E383="","",FORMULACIÓN!E383)</f>
        <v/>
      </c>
      <c r="F383" s="20" t="str">
        <f>IF(FORMULACIÓN!F383="","",FORMULACIÓN!F383)</f>
        <v/>
      </c>
      <c r="G383" s="20" t="str">
        <f>IF(FORMULACIÓN!G383="","",FORMULACIÓN!G383)</f>
        <v/>
      </c>
      <c r="H383" s="20" t="str">
        <f>IF(FORMULACIÓN!H383="","",FORMULACIÓN!H383)</f>
        <v/>
      </c>
      <c r="I383" s="88" t="str">
        <f>IF(FORMULACIÓN!I383="","",FORMULACIÓN!I383)</f>
        <v/>
      </c>
      <c r="J383" s="20" t="str">
        <f>IF(FORMULACIÓN!J383="","",FORMULACIÓN!J383)</f>
        <v/>
      </c>
      <c r="K383" s="88" t="str">
        <f>IF(FORMULACIÓN!K383="","",FORMULACIÓN!K383)</f>
        <v/>
      </c>
      <c r="L383" s="88" t="str">
        <f>IF(FORMULACIÓN!L383="","",FORMULACIÓN!L383)</f>
        <v/>
      </c>
      <c r="M383" s="210">
        <f>FORMULACIÓN!M383</f>
        <v>0</v>
      </c>
      <c r="N383" s="20" t="str">
        <f>IF(FORMULACIÓN!O383="","",FORMULACIÓN!O383)</f>
        <v/>
      </c>
      <c r="O383" s="20" t="str">
        <f>IF(FORMULACIÓN!P383="","",FORMULACIÓN!P383)</f>
        <v/>
      </c>
      <c r="P383" s="20" t="str">
        <f>IF(FORMULACIÓN!Q383="","",FORMULACIÓN!Q383)</f>
        <v/>
      </c>
      <c r="Q383" s="20" t="str">
        <f>IF(FORMULACIÓN!R383="","",FORMULACIÓN!R383)</f>
        <v/>
      </c>
      <c r="R383" s="20" t="str">
        <f>IF(FORMULACIÓN!S383="","",FORMULACIÓN!S383)</f>
        <v/>
      </c>
      <c r="S383" s="20" t="str">
        <f>IF(FORMULACIÓN!T383="","",FORMULACIÓN!T383)</f>
        <v/>
      </c>
      <c r="T383" s="179" t="str">
        <f ca="1">FORMULACIÓN!Y383</f>
        <v/>
      </c>
      <c r="U383" s="20" t="str">
        <f>IF(FORMULACIÓN!U383="","",FORMULACIÓN!U383)</f>
        <v/>
      </c>
      <c r="V383" s="211"/>
      <c r="W383" s="211"/>
      <c r="X383" s="21" t="str">
        <f ca="1">IFERROR(IF($S383=Lists!$S$2,SUM(SEGUIMIENTO!U383:W383),IF(SEGUIMIENTO!$S383=Lists!$S$3,SUM(SEGUIMIENTO!V383:W383),IF(SEGUIMIENTO!$S383=Lists!$S$4,AVERAGE(SEGUIMIENTO!V383:W383),IF(SEGUIMIENTO!$S383=Lists!$S$5,OFFSET(U383,0,COUNTA(V383:W383)),IF(SEGUIMIENTO!$S383=Lists!$S$6,COUNTIF(V383:W383,"&lt;"&amp;FORMULACIÓN!Y383)/COUNT(SEGUIMIENTO!V383:W383),""))))),"")</f>
        <v/>
      </c>
      <c r="Y383" s="176" t="str">
        <f ca="1">IF($Q383=Lists!$R$3,TEXT(SEGUIMIENTO!X383,"00,00%"),IF(SEGUIMIENTO!X383=0,0,TEXT(SEGUIMIENTO!X383,"##.###")))</f>
        <v/>
      </c>
      <c r="Z383" s="179" t="str">
        <f>IF(FORMULACIÓN!N383="X",VLOOKUP(A383,Lists!$C$100:$D$1099,2,FALSE),"")</f>
        <v/>
      </c>
      <c r="AA383" s="181">
        <f>IF(FORMULACIÓN!N383="X",IF(VALUE(VLOOKUP(A383,Lists!$C$100:$D$1099,2,FALSE))&gt;=SEGUIMIENTO!X383,1,0),2)</f>
        <v>2</v>
      </c>
      <c r="AB383" s="150">
        <f>IFERROR(VALUE(LEFT(#REF!,1)),0)</f>
        <v>0</v>
      </c>
      <c r="AC383" s="149"/>
      <c r="AD383" s="131"/>
      <c r="AE383" s="131"/>
      <c r="AF383" s="129"/>
      <c r="AG383"/>
      <c r="AH383" s="139"/>
      <c r="AI383" s="255" t="str">
        <f t="shared" si="69"/>
        <v/>
      </c>
      <c r="AJ383" s="139" t="str">
        <f t="shared" si="63"/>
        <v/>
      </c>
      <c r="AK383" s="139">
        <f t="shared" ca="1" si="70"/>
        <v>0</v>
      </c>
      <c r="AL383" s="139" t="str">
        <f t="shared" si="64"/>
        <v/>
      </c>
      <c r="AM383" s="139" t="str">
        <f t="shared" si="65"/>
        <v/>
      </c>
      <c r="AN383" s="20" t="str">
        <f t="shared" si="66"/>
        <v/>
      </c>
      <c r="AO383" s="20" t="str">
        <f t="shared" si="67"/>
        <v/>
      </c>
      <c r="AP383" s="20" t="str">
        <f t="shared" si="68"/>
        <v/>
      </c>
      <c r="AQ383" s="88" t="str">
        <f ca="1">IF(S383=Lists!$S$6,"CUMPLIMIENTO",IF($Q383=Lists!$R$3,TEXT(Y383,"00,00%")&amp;" / "&amp;TEXT(FORMULACIÓN!Y383,"00,00%"),IF(Y383=0,0,TEXT(Y383,"##.###")&amp;" / "&amp;TEXT(FORMULACIÓN!Y383,"##.###"))))</f>
        <v xml:space="preserve"> / </v>
      </c>
      <c r="AR383" s="133">
        <f ca="1">VALUE(IFERROR(IF(S383=Lists!$S$6,SEGUIMIENTO!Y383,IF((Y383/FORMULACIÓN!Y383)&lt;&gt;0,Y383/FORMULACIÓN!Y383,0)),0))</f>
        <v>0</v>
      </c>
      <c r="AS383" s="89" t="str">
        <f t="shared" ca="1" si="71"/>
        <v/>
      </c>
      <c r="AT383" s="89">
        <f t="shared" ca="1" si="72"/>
        <v>0</v>
      </c>
      <c r="AU383" s="89">
        <f t="shared" ca="1" si="73"/>
        <v>0</v>
      </c>
      <c r="AV383" s="20" t="str">
        <f t="shared" si="74"/>
        <v xml:space="preserve">LOGROS
LÍMITES
OBSERVACIÓN
ACCIONES DE FORTALECIMIENTO
</v>
      </c>
      <c r="AW383" s="139"/>
      <c r="CG383" s="140"/>
    </row>
    <row r="384" spans="1:85" s="135" customFormat="1" ht="20.25" hidden="1" customHeight="1">
      <c r="A384" s="20" t="str">
        <f>IF(FORMULACIÓN!A384="","",FORMULACIÓN!A384)</f>
        <v/>
      </c>
      <c r="B384" s="20" t="str">
        <f>IF(FORMULACIÓN!B384="","",FORMULACIÓN!B384)</f>
        <v/>
      </c>
      <c r="C384" s="20" t="str">
        <f>IF(FORMULACIÓN!C384="","",FORMULACIÓN!C384)</f>
        <v/>
      </c>
      <c r="D384" s="20" t="str">
        <f>IF(FORMULACIÓN!D384="","",FORMULACIÓN!D384)</f>
        <v/>
      </c>
      <c r="E384" s="20" t="str">
        <f>IF(FORMULACIÓN!E384="","",FORMULACIÓN!E384)</f>
        <v/>
      </c>
      <c r="F384" s="20" t="str">
        <f>IF(FORMULACIÓN!F384="","",FORMULACIÓN!F384)</f>
        <v/>
      </c>
      <c r="G384" s="20" t="str">
        <f>IF(FORMULACIÓN!G384="","",FORMULACIÓN!G384)</f>
        <v/>
      </c>
      <c r="H384" s="20" t="str">
        <f>IF(FORMULACIÓN!H384="","",FORMULACIÓN!H384)</f>
        <v/>
      </c>
      <c r="I384" s="88" t="str">
        <f>IF(FORMULACIÓN!I384="","",FORMULACIÓN!I384)</f>
        <v/>
      </c>
      <c r="J384" s="20" t="str">
        <f>IF(FORMULACIÓN!J384="","",FORMULACIÓN!J384)</f>
        <v/>
      </c>
      <c r="K384" s="88" t="str">
        <f>IF(FORMULACIÓN!K384="","",FORMULACIÓN!K384)</f>
        <v/>
      </c>
      <c r="L384" s="88" t="str">
        <f>IF(FORMULACIÓN!L384="","",FORMULACIÓN!L384)</f>
        <v/>
      </c>
      <c r="M384" s="210">
        <f>FORMULACIÓN!M384</f>
        <v>0</v>
      </c>
      <c r="N384" s="20" t="str">
        <f>IF(FORMULACIÓN!O384="","",FORMULACIÓN!O384)</f>
        <v/>
      </c>
      <c r="O384" s="20" t="str">
        <f>IF(FORMULACIÓN!P384="","",FORMULACIÓN!P384)</f>
        <v/>
      </c>
      <c r="P384" s="20" t="str">
        <f>IF(FORMULACIÓN!Q384="","",FORMULACIÓN!Q384)</f>
        <v/>
      </c>
      <c r="Q384" s="20" t="str">
        <f>IF(FORMULACIÓN!R384="","",FORMULACIÓN!R384)</f>
        <v/>
      </c>
      <c r="R384" s="20" t="str">
        <f>IF(FORMULACIÓN!S384="","",FORMULACIÓN!S384)</f>
        <v/>
      </c>
      <c r="S384" s="20" t="str">
        <f>IF(FORMULACIÓN!T384="","",FORMULACIÓN!T384)</f>
        <v/>
      </c>
      <c r="T384" s="179" t="str">
        <f ca="1">FORMULACIÓN!Y384</f>
        <v/>
      </c>
      <c r="U384" s="20" t="str">
        <f>IF(FORMULACIÓN!U384="","",FORMULACIÓN!U384)</f>
        <v/>
      </c>
      <c r="V384" s="211"/>
      <c r="W384" s="211"/>
      <c r="X384" s="21" t="str">
        <f ca="1">IFERROR(IF($S384=Lists!$S$2,SUM(SEGUIMIENTO!U384:W384),IF(SEGUIMIENTO!$S384=Lists!$S$3,SUM(SEGUIMIENTO!V384:W384),IF(SEGUIMIENTO!$S384=Lists!$S$4,AVERAGE(SEGUIMIENTO!V384:W384),IF(SEGUIMIENTO!$S384=Lists!$S$5,OFFSET(U384,0,COUNTA(V384:W384)),IF(SEGUIMIENTO!$S384=Lists!$S$6,COUNTIF(V384:W384,"&lt;"&amp;FORMULACIÓN!Y384)/COUNT(SEGUIMIENTO!V384:W384),""))))),"")</f>
        <v/>
      </c>
      <c r="Y384" s="176" t="str">
        <f ca="1">IF($Q384=Lists!$R$3,TEXT(SEGUIMIENTO!X384,"00,00%"),IF(SEGUIMIENTO!X384=0,0,TEXT(SEGUIMIENTO!X384,"##.###")))</f>
        <v/>
      </c>
      <c r="Z384" s="179" t="str">
        <f>IF(FORMULACIÓN!N384="X",VLOOKUP(A384,Lists!$C$100:$D$1099,2,FALSE),"")</f>
        <v/>
      </c>
      <c r="AA384" s="181">
        <f>IF(FORMULACIÓN!N384="X",IF(VALUE(VLOOKUP(A384,Lists!$C$100:$D$1099,2,FALSE))&gt;=SEGUIMIENTO!X384,1,0),2)</f>
        <v>2</v>
      </c>
      <c r="AB384" s="150">
        <f>IFERROR(VALUE(LEFT(#REF!,1)),0)</f>
        <v>0</v>
      </c>
      <c r="AC384" s="149"/>
      <c r="AD384" s="131"/>
      <c r="AE384" s="131"/>
      <c r="AF384" s="129"/>
      <c r="AG384"/>
      <c r="AH384" s="139"/>
      <c r="AI384" s="255" t="str">
        <f t="shared" si="69"/>
        <v/>
      </c>
      <c r="AJ384" s="139" t="str">
        <f t="shared" si="63"/>
        <v/>
      </c>
      <c r="AK384" s="139">
        <f t="shared" ca="1" si="70"/>
        <v>0</v>
      </c>
      <c r="AL384" s="139" t="str">
        <f t="shared" si="64"/>
        <v/>
      </c>
      <c r="AM384" s="139" t="str">
        <f t="shared" si="65"/>
        <v/>
      </c>
      <c r="AN384" s="20" t="str">
        <f t="shared" si="66"/>
        <v/>
      </c>
      <c r="AO384" s="20" t="str">
        <f t="shared" si="67"/>
        <v/>
      </c>
      <c r="AP384" s="20" t="str">
        <f t="shared" si="68"/>
        <v/>
      </c>
      <c r="AQ384" s="88" t="str">
        <f ca="1">IF(S384=Lists!$S$6,"CUMPLIMIENTO",IF($Q384=Lists!$R$3,TEXT(Y384,"00,00%")&amp;" / "&amp;TEXT(FORMULACIÓN!Y384,"00,00%"),IF(Y384=0,0,TEXT(Y384,"##.###")&amp;" / "&amp;TEXT(FORMULACIÓN!Y384,"##.###"))))</f>
        <v xml:space="preserve"> / </v>
      </c>
      <c r="AR384" s="133">
        <f ca="1">VALUE(IFERROR(IF(S384=Lists!$S$6,SEGUIMIENTO!Y384,IF((Y384/FORMULACIÓN!Y384)&lt;&gt;0,Y384/FORMULACIÓN!Y384,0)),0))</f>
        <v>0</v>
      </c>
      <c r="AS384" s="89" t="str">
        <f t="shared" ca="1" si="71"/>
        <v/>
      </c>
      <c r="AT384" s="89">
        <f t="shared" ca="1" si="72"/>
        <v>0</v>
      </c>
      <c r="AU384" s="89">
        <f t="shared" ca="1" si="73"/>
        <v>0</v>
      </c>
      <c r="AV384" s="20" t="str">
        <f t="shared" si="74"/>
        <v xml:space="preserve">LOGROS
LÍMITES
OBSERVACIÓN
ACCIONES DE FORTALECIMIENTO
</v>
      </c>
      <c r="AW384" s="139"/>
      <c r="CG384" s="140"/>
    </row>
    <row r="385" spans="1:85" s="135" customFormat="1" ht="20.25" hidden="1" customHeight="1">
      <c r="A385" s="20" t="str">
        <f>IF(FORMULACIÓN!A385="","",FORMULACIÓN!A385)</f>
        <v/>
      </c>
      <c r="B385" s="20" t="str">
        <f>IF(FORMULACIÓN!B385="","",FORMULACIÓN!B385)</f>
        <v/>
      </c>
      <c r="C385" s="20" t="str">
        <f>IF(FORMULACIÓN!C385="","",FORMULACIÓN!C385)</f>
        <v/>
      </c>
      <c r="D385" s="20" t="str">
        <f>IF(FORMULACIÓN!D385="","",FORMULACIÓN!D385)</f>
        <v/>
      </c>
      <c r="E385" s="20" t="str">
        <f>IF(FORMULACIÓN!E385="","",FORMULACIÓN!E385)</f>
        <v/>
      </c>
      <c r="F385" s="20" t="str">
        <f>IF(FORMULACIÓN!F385="","",FORMULACIÓN!F385)</f>
        <v/>
      </c>
      <c r="G385" s="20" t="str">
        <f>IF(FORMULACIÓN!G385="","",FORMULACIÓN!G385)</f>
        <v/>
      </c>
      <c r="H385" s="20" t="str">
        <f>IF(FORMULACIÓN!H385="","",FORMULACIÓN!H385)</f>
        <v/>
      </c>
      <c r="I385" s="88" t="str">
        <f>IF(FORMULACIÓN!I385="","",FORMULACIÓN!I385)</f>
        <v/>
      </c>
      <c r="J385" s="20" t="str">
        <f>IF(FORMULACIÓN!J385="","",FORMULACIÓN!J385)</f>
        <v/>
      </c>
      <c r="K385" s="88" t="str">
        <f>IF(FORMULACIÓN!K385="","",FORMULACIÓN!K385)</f>
        <v/>
      </c>
      <c r="L385" s="88" t="str">
        <f>IF(FORMULACIÓN!L385="","",FORMULACIÓN!L385)</f>
        <v/>
      </c>
      <c r="M385" s="210">
        <f>FORMULACIÓN!M385</f>
        <v>0</v>
      </c>
      <c r="N385" s="20" t="str">
        <f>IF(FORMULACIÓN!O385="","",FORMULACIÓN!O385)</f>
        <v/>
      </c>
      <c r="O385" s="20" t="str">
        <f>IF(FORMULACIÓN!P385="","",FORMULACIÓN!P385)</f>
        <v/>
      </c>
      <c r="P385" s="20" t="str">
        <f>IF(FORMULACIÓN!Q385="","",FORMULACIÓN!Q385)</f>
        <v/>
      </c>
      <c r="Q385" s="20" t="str">
        <f>IF(FORMULACIÓN!R385="","",FORMULACIÓN!R385)</f>
        <v/>
      </c>
      <c r="R385" s="20" t="str">
        <f>IF(FORMULACIÓN!S385="","",FORMULACIÓN!S385)</f>
        <v/>
      </c>
      <c r="S385" s="20" t="str">
        <f>IF(FORMULACIÓN!T385="","",FORMULACIÓN!T385)</f>
        <v/>
      </c>
      <c r="T385" s="179" t="str">
        <f ca="1">FORMULACIÓN!Y385</f>
        <v/>
      </c>
      <c r="U385" s="20" t="str">
        <f>IF(FORMULACIÓN!U385="","",FORMULACIÓN!U385)</f>
        <v/>
      </c>
      <c r="V385" s="211"/>
      <c r="W385" s="211"/>
      <c r="X385" s="21" t="str">
        <f ca="1">IFERROR(IF($S385=Lists!$S$2,SUM(SEGUIMIENTO!U385:W385),IF(SEGUIMIENTO!$S385=Lists!$S$3,SUM(SEGUIMIENTO!V385:W385),IF(SEGUIMIENTO!$S385=Lists!$S$4,AVERAGE(SEGUIMIENTO!V385:W385),IF(SEGUIMIENTO!$S385=Lists!$S$5,OFFSET(U385,0,COUNTA(V385:W385)),IF(SEGUIMIENTO!$S385=Lists!$S$6,COUNTIF(V385:W385,"&lt;"&amp;FORMULACIÓN!Y385)/COUNT(SEGUIMIENTO!V385:W385),""))))),"")</f>
        <v/>
      </c>
      <c r="Y385" s="176" t="str">
        <f ca="1">IF($Q385=Lists!$R$3,TEXT(SEGUIMIENTO!X385,"00,00%"),IF(SEGUIMIENTO!X385=0,0,TEXT(SEGUIMIENTO!X385,"##.###")))</f>
        <v/>
      </c>
      <c r="Z385" s="179" t="str">
        <f>IF(FORMULACIÓN!N385="X",VLOOKUP(A385,Lists!$C$100:$D$1099,2,FALSE),"")</f>
        <v/>
      </c>
      <c r="AA385" s="181">
        <f>IF(FORMULACIÓN!N385="X",IF(VALUE(VLOOKUP(A385,Lists!$C$100:$D$1099,2,FALSE))&gt;=SEGUIMIENTO!X385,1,0),2)</f>
        <v>2</v>
      </c>
      <c r="AB385" s="150">
        <f>IFERROR(VALUE(LEFT(#REF!,1)),0)</f>
        <v>0</v>
      </c>
      <c r="AC385" s="149"/>
      <c r="AD385" s="131"/>
      <c r="AE385" s="131"/>
      <c r="AF385" s="129"/>
      <c r="AG385"/>
      <c r="AH385" s="139"/>
      <c r="AI385" s="255" t="str">
        <f t="shared" si="69"/>
        <v/>
      </c>
      <c r="AJ385" s="139" t="str">
        <f t="shared" si="63"/>
        <v/>
      </c>
      <c r="AK385" s="139">
        <f t="shared" ca="1" si="70"/>
        <v>0</v>
      </c>
      <c r="AL385" s="139" t="str">
        <f t="shared" si="64"/>
        <v/>
      </c>
      <c r="AM385" s="139" t="str">
        <f t="shared" si="65"/>
        <v/>
      </c>
      <c r="AN385" s="20" t="str">
        <f t="shared" si="66"/>
        <v/>
      </c>
      <c r="AO385" s="20" t="str">
        <f t="shared" si="67"/>
        <v/>
      </c>
      <c r="AP385" s="20" t="str">
        <f t="shared" si="68"/>
        <v/>
      </c>
      <c r="AQ385" s="88" t="str">
        <f ca="1">IF(S385=Lists!$S$6,"CUMPLIMIENTO",IF($Q385=Lists!$R$3,TEXT(Y385,"00,00%")&amp;" / "&amp;TEXT(FORMULACIÓN!Y385,"00,00%"),IF(Y385=0,0,TEXT(Y385,"##.###")&amp;" / "&amp;TEXT(FORMULACIÓN!Y385,"##.###"))))</f>
        <v xml:space="preserve"> / </v>
      </c>
      <c r="AR385" s="133">
        <f ca="1">VALUE(IFERROR(IF(S385=Lists!$S$6,SEGUIMIENTO!Y385,IF((Y385/FORMULACIÓN!Y385)&lt;&gt;0,Y385/FORMULACIÓN!Y385,0)),0))</f>
        <v>0</v>
      </c>
      <c r="AS385" s="89" t="str">
        <f t="shared" ca="1" si="71"/>
        <v/>
      </c>
      <c r="AT385" s="89">
        <f t="shared" ca="1" si="72"/>
        <v>0</v>
      </c>
      <c r="AU385" s="89">
        <f t="shared" ca="1" si="73"/>
        <v>0</v>
      </c>
      <c r="AV385" s="20" t="str">
        <f t="shared" si="74"/>
        <v xml:space="preserve">LOGROS
LÍMITES
OBSERVACIÓN
ACCIONES DE FORTALECIMIENTO
</v>
      </c>
      <c r="AW385" s="139"/>
      <c r="CG385" s="140"/>
    </row>
    <row r="386" spans="1:85" s="135" customFormat="1" ht="20.25" hidden="1" customHeight="1">
      <c r="A386" s="20" t="str">
        <f>IF(FORMULACIÓN!A386="","",FORMULACIÓN!A386)</f>
        <v/>
      </c>
      <c r="B386" s="20" t="str">
        <f>IF(FORMULACIÓN!B386="","",FORMULACIÓN!B386)</f>
        <v/>
      </c>
      <c r="C386" s="20" t="str">
        <f>IF(FORMULACIÓN!C386="","",FORMULACIÓN!C386)</f>
        <v/>
      </c>
      <c r="D386" s="20" t="str">
        <f>IF(FORMULACIÓN!D386="","",FORMULACIÓN!D386)</f>
        <v/>
      </c>
      <c r="E386" s="20" t="str">
        <f>IF(FORMULACIÓN!E386="","",FORMULACIÓN!E386)</f>
        <v/>
      </c>
      <c r="F386" s="20" t="str">
        <f>IF(FORMULACIÓN!F386="","",FORMULACIÓN!F386)</f>
        <v/>
      </c>
      <c r="G386" s="20" t="str">
        <f>IF(FORMULACIÓN!G386="","",FORMULACIÓN!G386)</f>
        <v/>
      </c>
      <c r="H386" s="20" t="str">
        <f>IF(FORMULACIÓN!H386="","",FORMULACIÓN!H386)</f>
        <v/>
      </c>
      <c r="I386" s="88" t="str">
        <f>IF(FORMULACIÓN!I386="","",FORMULACIÓN!I386)</f>
        <v/>
      </c>
      <c r="J386" s="20" t="str">
        <f>IF(FORMULACIÓN!J386="","",FORMULACIÓN!J386)</f>
        <v/>
      </c>
      <c r="K386" s="88" t="str">
        <f>IF(FORMULACIÓN!K386="","",FORMULACIÓN!K386)</f>
        <v/>
      </c>
      <c r="L386" s="88" t="str">
        <f>IF(FORMULACIÓN!L386="","",FORMULACIÓN!L386)</f>
        <v/>
      </c>
      <c r="M386" s="210">
        <f>FORMULACIÓN!M386</f>
        <v>0</v>
      </c>
      <c r="N386" s="20" t="str">
        <f>IF(FORMULACIÓN!O386="","",FORMULACIÓN!O386)</f>
        <v/>
      </c>
      <c r="O386" s="20" t="str">
        <f>IF(FORMULACIÓN!P386="","",FORMULACIÓN!P386)</f>
        <v/>
      </c>
      <c r="P386" s="20" t="str">
        <f>IF(FORMULACIÓN!Q386="","",FORMULACIÓN!Q386)</f>
        <v/>
      </c>
      <c r="Q386" s="20" t="str">
        <f>IF(FORMULACIÓN!R386="","",FORMULACIÓN!R386)</f>
        <v/>
      </c>
      <c r="R386" s="20" t="str">
        <f>IF(FORMULACIÓN!S386="","",FORMULACIÓN!S386)</f>
        <v/>
      </c>
      <c r="S386" s="20" t="str">
        <f>IF(FORMULACIÓN!T386="","",FORMULACIÓN!T386)</f>
        <v/>
      </c>
      <c r="T386" s="179" t="str">
        <f ca="1">FORMULACIÓN!Y386</f>
        <v/>
      </c>
      <c r="U386" s="20" t="str">
        <f>IF(FORMULACIÓN!U386="","",FORMULACIÓN!U386)</f>
        <v/>
      </c>
      <c r="V386" s="211"/>
      <c r="W386" s="211"/>
      <c r="X386" s="21" t="str">
        <f ca="1">IFERROR(IF($S386=Lists!$S$2,SUM(SEGUIMIENTO!U386:W386),IF(SEGUIMIENTO!$S386=Lists!$S$3,SUM(SEGUIMIENTO!V386:W386),IF(SEGUIMIENTO!$S386=Lists!$S$4,AVERAGE(SEGUIMIENTO!V386:W386),IF(SEGUIMIENTO!$S386=Lists!$S$5,OFFSET(U386,0,COUNTA(V386:W386)),IF(SEGUIMIENTO!$S386=Lists!$S$6,COUNTIF(V386:W386,"&lt;"&amp;FORMULACIÓN!Y386)/COUNT(SEGUIMIENTO!V386:W386),""))))),"")</f>
        <v/>
      </c>
      <c r="Y386" s="176" t="str">
        <f ca="1">IF($Q386=Lists!$R$3,TEXT(SEGUIMIENTO!X386,"00,00%"),IF(SEGUIMIENTO!X386=0,0,TEXT(SEGUIMIENTO!X386,"##.###")))</f>
        <v/>
      </c>
      <c r="Z386" s="179" t="str">
        <f>IF(FORMULACIÓN!N386="X",VLOOKUP(A386,Lists!$C$100:$D$1099,2,FALSE),"")</f>
        <v/>
      </c>
      <c r="AA386" s="181">
        <f>IF(FORMULACIÓN!N386="X",IF(VALUE(VLOOKUP(A386,Lists!$C$100:$D$1099,2,FALSE))&gt;=SEGUIMIENTO!X386,1,0),2)</f>
        <v>2</v>
      </c>
      <c r="AB386" s="150">
        <f>IFERROR(VALUE(LEFT(#REF!,1)),0)</f>
        <v>0</v>
      </c>
      <c r="AC386" s="149"/>
      <c r="AD386" s="131"/>
      <c r="AE386" s="131"/>
      <c r="AF386" s="129"/>
      <c r="AG386"/>
      <c r="AH386" s="139"/>
      <c r="AI386" s="255" t="str">
        <f t="shared" si="69"/>
        <v/>
      </c>
      <c r="AJ386" s="139" t="str">
        <f t="shared" si="63"/>
        <v/>
      </c>
      <c r="AK386" s="139">
        <f t="shared" ca="1" si="70"/>
        <v>0</v>
      </c>
      <c r="AL386" s="139" t="str">
        <f t="shared" si="64"/>
        <v/>
      </c>
      <c r="AM386" s="139" t="str">
        <f t="shared" si="65"/>
        <v/>
      </c>
      <c r="AN386" s="20" t="str">
        <f t="shared" si="66"/>
        <v/>
      </c>
      <c r="AO386" s="20" t="str">
        <f t="shared" si="67"/>
        <v/>
      </c>
      <c r="AP386" s="20" t="str">
        <f t="shared" si="68"/>
        <v/>
      </c>
      <c r="AQ386" s="88" t="str">
        <f ca="1">IF(S386=Lists!$S$6,"CUMPLIMIENTO",IF($Q386=Lists!$R$3,TEXT(Y386,"00,00%")&amp;" / "&amp;TEXT(FORMULACIÓN!Y386,"00,00%"),IF(Y386=0,0,TEXT(Y386,"##.###")&amp;" / "&amp;TEXT(FORMULACIÓN!Y386,"##.###"))))</f>
        <v xml:space="preserve"> / </v>
      </c>
      <c r="AR386" s="133">
        <f ca="1">VALUE(IFERROR(IF(S386=Lists!$S$6,SEGUIMIENTO!Y386,IF((Y386/FORMULACIÓN!Y386)&lt;&gt;0,Y386/FORMULACIÓN!Y386,0)),0))</f>
        <v>0</v>
      </c>
      <c r="AS386" s="89" t="str">
        <f t="shared" ca="1" si="71"/>
        <v/>
      </c>
      <c r="AT386" s="89">
        <f t="shared" ca="1" si="72"/>
        <v>0</v>
      </c>
      <c r="AU386" s="89">
        <f t="shared" ca="1" si="73"/>
        <v>0</v>
      </c>
      <c r="AV386" s="20" t="str">
        <f t="shared" si="74"/>
        <v xml:space="preserve">LOGROS
LÍMITES
OBSERVACIÓN
ACCIONES DE FORTALECIMIENTO
</v>
      </c>
      <c r="AW386" s="139"/>
      <c r="CG386" s="140"/>
    </row>
    <row r="387" spans="1:85" s="135" customFormat="1" ht="20.25" hidden="1" customHeight="1">
      <c r="A387" s="20" t="str">
        <f>IF(FORMULACIÓN!A387="","",FORMULACIÓN!A387)</f>
        <v/>
      </c>
      <c r="B387" s="20" t="str">
        <f>IF(FORMULACIÓN!B387="","",FORMULACIÓN!B387)</f>
        <v/>
      </c>
      <c r="C387" s="20" t="str">
        <f>IF(FORMULACIÓN!C387="","",FORMULACIÓN!C387)</f>
        <v/>
      </c>
      <c r="D387" s="20" t="str">
        <f>IF(FORMULACIÓN!D387="","",FORMULACIÓN!D387)</f>
        <v/>
      </c>
      <c r="E387" s="20" t="str">
        <f>IF(FORMULACIÓN!E387="","",FORMULACIÓN!E387)</f>
        <v/>
      </c>
      <c r="F387" s="20" t="str">
        <f>IF(FORMULACIÓN!F387="","",FORMULACIÓN!F387)</f>
        <v/>
      </c>
      <c r="G387" s="20" t="str">
        <f>IF(FORMULACIÓN!G387="","",FORMULACIÓN!G387)</f>
        <v/>
      </c>
      <c r="H387" s="20" t="str">
        <f>IF(FORMULACIÓN!H387="","",FORMULACIÓN!H387)</f>
        <v/>
      </c>
      <c r="I387" s="88" t="str">
        <f>IF(FORMULACIÓN!I387="","",FORMULACIÓN!I387)</f>
        <v/>
      </c>
      <c r="J387" s="20" t="str">
        <f>IF(FORMULACIÓN!J387="","",FORMULACIÓN!J387)</f>
        <v/>
      </c>
      <c r="K387" s="88" t="str">
        <f>IF(FORMULACIÓN!K387="","",FORMULACIÓN!K387)</f>
        <v/>
      </c>
      <c r="L387" s="88" t="str">
        <f>IF(FORMULACIÓN!L387="","",FORMULACIÓN!L387)</f>
        <v/>
      </c>
      <c r="M387" s="210">
        <f>FORMULACIÓN!M387</f>
        <v>0</v>
      </c>
      <c r="N387" s="20" t="str">
        <f>IF(FORMULACIÓN!O387="","",FORMULACIÓN!O387)</f>
        <v/>
      </c>
      <c r="O387" s="20" t="str">
        <f>IF(FORMULACIÓN!P387="","",FORMULACIÓN!P387)</f>
        <v/>
      </c>
      <c r="P387" s="20" t="str">
        <f>IF(FORMULACIÓN!Q387="","",FORMULACIÓN!Q387)</f>
        <v/>
      </c>
      <c r="Q387" s="20" t="str">
        <f>IF(FORMULACIÓN!R387="","",FORMULACIÓN!R387)</f>
        <v/>
      </c>
      <c r="R387" s="20" t="str">
        <f>IF(FORMULACIÓN!S387="","",FORMULACIÓN!S387)</f>
        <v/>
      </c>
      <c r="S387" s="20" t="str">
        <f>IF(FORMULACIÓN!T387="","",FORMULACIÓN!T387)</f>
        <v/>
      </c>
      <c r="T387" s="179" t="str">
        <f ca="1">FORMULACIÓN!Y387</f>
        <v/>
      </c>
      <c r="U387" s="20" t="str">
        <f>IF(FORMULACIÓN!U387="","",FORMULACIÓN!U387)</f>
        <v/>
      </c>
      <c r="V387" s="211"/>
      <c r="W387" s="211"/>
      <c r="X387" s="21" t="str">
        <f ca="1">IFERROR(IF($S387=Lists!$S$2,SUM(SEGUIMIENTO!U387:W387),IF(SEGUIMIENTO!$S387=Lists!$S$3,SUM(SEGUIMIENTO!V387:W387),IF(SEGUIMIENTO!$S387=Lists!$S$4,AVERAGE(SEGUIMIENTO!V387:W387),IF(SEGUIMIENTO!$S387=Lists!$S$5,OFFSET(U387,0,COUNTA(V387:W387)),IF(SEGUIMIENTO!$S387=Lists!$S$6,COUNTIF(V387:W387,"&lt;"&amp;FORMULACIÓN!Y387)/COUNT(SEGUIMIENTO!V387:W387),""))))),"")</f>
        <v/>
      </c>
      <c r="Y387" s="176" t="str">
        <f ca="1">IF($Q387=Lists!$R$3,TEXT(SEGUIMIENTO!X387,"00,00%"),IF(SEGUIMIENTO!X387=0,0,TEXT(SEGUIMIENTO!X387,"##.###")))</f>
        <v/>
      </c>
      <c r="Z387" s="179" t="str">
        <f>IF(FORMULACIÓN!N387="X",VLOOKUP(A387,Lists!$C$100:$D$1099,2,FALSE),"")</f>
        <v/>
      </c>
      <c r="AA387" s="181">
        <f>IF(FORMULACIÓN!N387="X",IF(VALUE(VLOOKUP(A387,Lists!$C$100:$D$1099,2,FALSE))&gt;=SEGUIMIENTO!X387,1,0),2)</f>
        <v>2</v>
      </c>
      <c r="AB387" s="150">
        <f>IFERROR(VALUE(LEFT(#REF!,1)),0)</f>
        <v>0</v>
      </c>
      <c r="AC387" s="149"/>
      <c r="AD387" s="131"/>
      <c r="AE387" s="131"/>
      <c r="AF387" s="129"/>
      <c r="AG387"/>
      <c r="AH387" s="139"/>
      <c r="AI387" s="255" t="str">
        <f t="shared" si="69"/>
        <v/>
      </c>
      <c r="AJ387" s="139" t="str">
        <f t="shared" si="63"/>
        <v/>
      </c>
      <c r="AK387" s="139">
        <f t="shared" ca="1" si="70"/>
        <v>0</v>
      </c>
      <c r="AL387" s="139" t="str">
        <f t="shared" si="64"/>
        <v/>
      </c>
      <c r="AM387" s="139" t="str">
        <f t="shared" si="65"/>
        <v/>
      </c>
      <c r="AN387" s="20" t="str">
        <f t="shared" si="66"/>
        <v/>
      </c>
      <c r="AO387" s="20" t="str">
        <f t="shared" si="67"/>
        <v/>
      </c>
      <c r="AP387" s="20" t="str">
        <f t="shared" si="68"/>
        <v/>
      </c>
      <c r="AQ387" s="88" t="str">
        <f ca="1">IF(S387=Lists!$S$6,"CUMPLIMIENTO",IF($Q387=Lists!$R$3,TEXT(Y387,"00,00%")&amp;" / "&amp;TEXT(FORMULACIÓN!Y387,"00,00%"),IF(Y387=0,0,TEXT(Y387,"##.###")&amp;" / "&amp;TEXT(FORMULACIÓN!Y387,"##.###"))))</f>
        <v xml:space="preserve"> / </v>
      </c>
      <c r="AR387" s="133">
        <f ca="1">VALUE(IFERROR(IF(S387=Lists!$S$6,SEGUIMIENTO!Y387,IF((Y387/FORMULACIÓN!Y387)&lt;&gt;0,Y387/FORMULACIÓN!Y387,0)),0))</f>
        <v>0</v>
      </c>
      <c r="AS387" s="89" t="str">
        <f t="shared" ca="1" si="71"/>
        <v/>
      </c>
      <c r="AT387" s="89">
        <f t="shared" ca="1" si="72"/>
        <v>0</v>
      </c>
      <c r="AU387" s="89">
        <f t="shared" ca="1" si="73"/>
        <v>0</v>
      </c>
      <c r="AV387" s="20" t="str">
        <f t="shared" si="74"/>
        <v xml:space="preserve">LOGROS
LÍMITES
OBSERVACIÓN
ACCIONES DE FORTALECIMIENTO
</v>
      </c>
      <c r="AW387" s="139"/>
      <c r="CG387" s="140"/>
    </row>
    <row r="388" spans="1:85" s="135" customFormat="1" ht="20.25" hidden="1" customHeight="1">
      <c r="A388" s="20" t="str">
        <f>IF(FORMULACIÓN!A388="","",FORMULACIÓN!A388)</f>
        <v/>
      </c>
      <c r="B388" s="20" t="str">
        <f>IF(FORMULACIÓN!B388="","",FORMULACIÓN!B388)</f>
        <v/>
      </c>
      <c r="C388" s="20" t="str">
        <f>IF(FORMULACIÓN!C388="","",FORMULACIÓN!C388)</f>
        <v/>
      </c>
      <c r="D388" s="20" t="str">
        <f>IF(FORMULACIÓN!D388="","",FORMULACIÓN!D388)</f>
        <v/>
      </c>
      <c r="E388" s="20" t="str">
        <f>IF(FORMULACIÓN!E388="","",FORMULACIÓN!E388)</f>
        <v/>
      </c>
      <c r="F388" s="20" t="str">
        <f>IF(FORMULACIÓN!F388="","",FORMULACIÓN!F388)</f>
        <v/>
      </c>
      <c r="G388" s="20" t="str">
        <f>IF(FORMULACIÓN!G388="","",FORMULACIÓN!G388)</f>
        <v/>
      </c>
      <c r="H388" s="20" t="str">
        <f>IF(FORMULACIÓN!H388="","",FORMULACIÓN!H388)</f>
        <v/>
      </c>
      <c r="I388" s="88" t="str">
        <f>IF(FORMULACIÓN!I388="","",FORMULACIÓN!I388)</f>
        <v/>
      </c>
      <c r="J388" s="20" t="str">
        <f>IF(FORMULACIÓN!J388="","",FORMULACIÓN!J388)</f>
        <v/>
      </c>
      <c r="K388" s="88" t="str">
        <f>IF(FORMULACIÓN!K388="","",FORMULACIÓN!K388)</f>
        <v/>
      </c>
      <c r="L388" s="88" t="str">
        <f>IF(FORMULACIÓN!L388="","",FORMULACIÓN!L388)</f>
        <v/>
      </c>
      <c r="M388" s="210">
        <f>FORMULACIÓN!M388</f>
        <v>0</v>
      </c>
      <c r="N388" s="20" t="str">
        <f>IF(FORMULACIÓN!O388="","",FORMULACIÓN!O388)</f>
        <v/>
      </c>
      <c r="O388" s="20" t="str">
        <f>IF(FORMULACIÓN!P388="","",FORMULACIÓN!P388)</f>
        <v/>
      </c>
      <c r="P388" s="20" t="str">
        <f>IF(FORMULACIÓN!Q388="","",FORMULACIÓN!Q388)</f>
        <v/>
      </c>
      <c r="Q388" s="20" t="str">
        <f>IF(FORMULACIÓN!R388="","",FORMULACIÓN!R388)</f>
        <v/>
      </c>
      <c r="R388" s="20" t="str">
        <f>IF(FORMULACIÓN!S388="","",FORMULACIÓN!S388)</f>
        <v/>
      </c>
      <c r="S388" s="20" t="str">
        <f>IF(FORMULACIÓN!T388="","",FORMULACIÓN!T388)</f>
        <v/>
      </c>
      <c r="T388" s="179" t="str">
        <f ca="1">FORMULACIÓN!Y388</f>
        <v/>
      </c>
      <c r="U388" s="20" t="str">
        <f>IF(FORMULACIÓN!U388="","",FORMULACIÓN!U388)</f>
        <v/>
      </c>
      <c r="V388" s="211"/>
      <c r="W388" s="211"/>
      <c r="X388" s="21" t="str">
        <f ca="1">IFERROR(IF($S388=Lists!$S$2,SUM(SEGUIMIENTO!U388:W388),IF(SEGUIMIENTO!$S388=Lists!$S$3,SUM(SEGUIMIENTO!V388:W388),IF(SEGUIMIENTO!$S388=Lists!$S$4,AVERAGE(SEGUIMIENTO!V388:W388),IF(SEGUIMIENTO!$S388=Lists!$S$5,OFFSET(U388,0,COUNTA(V388:W388)),IF(SEGUIMIENTO!$S388=Lists!$S$6,COUNTIF(V388:W388,"&lt;"&amp;FORMULACIÓN!Y388)/COUNT(SEGUIMIENTO!V388:W388),""))))),"")</f>
        <v/>
      </c>
      <c r="Y388" s="176" t="str">
        <f ca="1">IF($Q388=Lists!$R$3,TEXT(SEGUIMIENTO!X388,"00,00%"),IF(SEGUIMIENTO!X388=0,0,TEXT(SEGUIMIENTO!X388,"##.###")))</f>
        <v/>
      </c>
      <c r="Z388" s="179" t="str">
        <f>IF(FORMULACIÓN!N388="X",VLOOKUP(A388,Lists!$C$100:$D$1099,2,FALSE),"")</f>
        <v/>
      </c>
      <c r="AA388" s="181">
        <f>IF(FORMULACIÓN!N388="X",IF(VALUE(VLOOKUP(A388,Lists!$C$100:$D$1099,2,FALSE))&gt;=SEGUIMIENTO!X388,1,0),2)</f>
        <v>2</v>
      </c>
      <c r="AB388" s="150">
        <f>IFERROR(VALUE(LEFT(#REF!,1)),0)</f>
        <v>0</v>
      </c>
      <c r="AC388" s="149"/>
      <c r="AD388" s="131"/>
      <c r="AE388" s="131"/>
      <c r="AF388" s="129"/>
      <c r="AG388"/>
      <c r="AH388" s="139"/>
      <c r="AI388" s="255" t="str">
        <f t="shared" si="69"/>
        <v/>
      </c>
      <c r="AJ388" s="139" t="str">
        <f t="shared" si="63"/>
        <v/>
      </c>
      <c r="AK388" s="139">
        <f t="shared" ca="1" si="70"/>
        <v>0</v>
      </c>
      <c r="AL388" s="139" t="str">
        <f t="shared" si="64"/>
        <v/>
      </c>
      <c r="AM388" s="139" t="str">
        <f t="shared" si="65"/>
        <v/>
      </c>
      <c r="AN388" s="20" t="str">
        <f t="shared" si="66"/>
        <v/>
      </c>
      <c r="AO388" s="20" t="str">
        <f t="shared" si="67"/>
        <v/>
      </c>
      <c r="AP388" s="20" t="str">
        <f t="shared" si="68"/>
        <v/>
      </c>
      <c r="AQ388" s="88" t="str">
        <f ca="1">IF(S388=Lists!$S$6,"CUMPLIMIENTO",IF($Q388=Lists!$R$3,TEXT(Y388,"00,00%")&amp;" / "&amp;TEXT(FORMULACIÓN!Y388,"00,00%"),IF(Y388=0,0,TEXT(Y388,"##.###")&amp;" / "&amp;TEXT(FORMULACIÓN!Y388,"##.###"))))</f>
        <v xml:space="preserve"> / </v>
      </c>
      <c r="AR388" s="133">
        <f ca="1">VALUE(IFERROR(IF(S388=Lists!$S$6,SEGUIMIENTO!Y388,IF((Y388/FORMULACIÓN!Y388)&lt;&gt;0,Y388/FORMULACIÓN!Y388,0)),0))</f>
        <v>0</v>
      </c>
      <c r="AS388" s="89" t="str">
        <f t="shared" ca="1" si="71"/>
        <v/>
      </c>
      <c r="AT388" s="89">
        <f t="shared" ca="1" si="72"/>
        <v>0</v>
      </c>
      <c r="AU388" s="89">
        <f t="shared" ca="1" si="73"/>
        <v>0</v>
      </c>
      <c r="AV388" s="20" t="str">
        <f t="shared" si="74"/>
        <v xml:space="preserve">LOGROS
LÍMITES
OBSERVACIÓN
ACCIONES DE FORTALECIMIENTO
</v>
      </c>
      <c r="AW388" s="139"/>
      <c r="CG388" s="140"/>
    </row>
    <row r="389" spans="1:85" s="135" customFormat="1" ht="20.25" hidden="1" customHeight="1">
      <c r="A389" s="20" t="str">
        <f>IF(FORMULACIÓN!A389="","",FORMULACIÓN!A389)</f>
        <v/>
      </c>
      <c r="B389" s="20" t="str">
        <f>IF(FORMULACIÓN!B389="","",FORMULACIÓN!B389)</f>
        <v/>
      </c>
      <c r="C389" s="20" t="str">
        <f>IF(FORMULACIÓN!C389="","",FORMULACIÓN!C389)</f>
        <v/>
      </c>
      <c r="D389" s="20" t="str">
        <f>IF(FORMULACIÓN!D389="","",FORMULACIÓN!D389)</f>
        <v/>
      </c>
      <c r="E389" s="20" t="str">
        <f>IF(FORMULACIÓN!E389="","",FORMULACIÓN!E389)</f>
        <v/>
      </c>
      <c r="F389" s="20" t="str">
        <f>IF(FORMULACIÓN!F389="","",FORMULACIÓN!F389)</f>
        <v/>
      </c>
      <c r="G389" s="20" t="str">
        <f>IF(FORMULACIÓN!G389="","",FORMULACIÓN!G389)</f>
        <v/>
      </c>
      <c r="H389" s="20" t="str">
        <f>IF(FORMULACIÓN!H389="","",FORMULACIÓN!H389)</f>
        <v/>
      </c>
      <c r="I389" s="88" t="str">
        <f>IF(FORMULACIÓN!I389="","",FORMULACIÓN!I389)</f>
        <v/>
      </c>
      <c r="J389" s="20" t="str">
        <f>IF(FORMULACIÓN!J389="","",FORMULACIÓN!J389)</f>
        <v/>
      </c>
      <c r="K389" s="88" t="str">
        <f>IF(FORMULACIÓN!K389="","",FORMULACIÓN!K389)</f>
        <v/>
      </c>
      <c r="L389" s="88" t="str">
        <f>IF(FORMULACIÓN!L389="","",FORMULACIÓN!L389)</f>
        <v/>
      </c>
      <c r="M389" s="210">
        <f>FORMULACIÓN!M389</f>
        <v>0</v>
      </c>
      <c r="N389" s="20" t="str">
        <f>IF(FORMULACIÓN!O389="","",FORMULACIÓN!O389)</f>
        <v/>
      </c>
      <c r="O389" s="20" t="str">
        <f>IF(FORMULACIÓN!P389="","",FORMULACIÓN!P389)</f>
        <v/>
      </c>
      <c r="P389" s="20" t="str">
        <f>IF(FORMULACIÓN!Q389="","",FORMULACIÓN!Q389)</f>
        <v/>
      </c>
      <c r="Q389" s="20" t="str">
        <f>IF(FORMULACIÓN!R389="","",FORMULACIÓN!R389)</f>
        <v/>
      </c>
      <c r="R389" s="20" t="str">
        <f>IF(FORMULACIÓN!S389="","",FORMULACIÓN!S389)</f>
        <v/>
      </c>
      <c r="S389" s="20" t="str">
        <f>IF(FORMULACIÓN!T389="","",FORMULACIÓN!T389)</f>
        <v/>
      </c>
      <c r="T389" s="179" t="str">
        <f ca="1">FORMULACIÓN!Y389</f>
        <v/>
      </c>
      <c r="U389" s="20" t="str">
        <f>IF(FORMULACIÓN!U389="","",FORMULACIÓN!U389)</f>
        <v/>
      </c>
      <c r="V389" s="211"/>
      <c r="W389" s="211"/>
      <c r="X389" s="21" t="str">
        <f ca="1">IFERROR(IF($S389=Lists!$S$2,SUM(SEGUIMIENTO!U389:W389),IF(SEGUIMIENTO!$S389=Lists!$S$3,SUM(SEGUIMIENTO!V389:W389),IF(SEGUIMIENTO!$S389=Lists!$S$4,AVERAGE(SEGUIMIENTO!V389:W389),IF(SEGUIMIENTO!$S389=Lists!$S$5,OFFSET(U389,0,COUNTA(V389:W389)),IF(SEGUIMIENTO!$S389=Lists!$S$6,COUNTIF(V389:W389,"&lt;"&amp;FORMULACIÓN!Y389)/COUNT(SEGUIMIENTO!V389:W389),""))))),"")</f>
        <v/>
      </c>
      <c r="Y389" s="176" t="str">
        <f ca="1">IF($Q389=Lists!$R$3,TEXT(SEGUIMIENTO!X389,"00,00%"),IF(SEGUIMIENTO!X389=0,0,TEXT(SEGUIMIENTO!X389,"##.###")))</f>
        <v/>
      </c>
      <c r="Z389" s="179" t="str">
        <f>IF(FORMULACIÓN!N389="X",VLOOKUP(A389,Lists!$C$100:$D$1099,2,FALSE),"")</f>
        <v/>
      </c>
      <c r="AA389" s="181">
        <f>IF(FORMULACIÓN!N389="X",IF(VALUE(VLOOKUP(A389,Lists!$C$100:$D$1099,2,FALSE))&gt;=SEGUIMIENTO!X389,1,0),2)</f>
        <v>2</v>
      </c>
      <c r="AB389" s="150">
        <f>IFERROR(VALUE(LEFT(#REF!,1)),0)</f>
        <v>0</v>
      </c>
      <c r="AC389" s="149"/>
      <c r="AD389" s="131"/>
      <c r="AE389" s="131"/>
      <c r="AF389" s="129"/>
      <c r="AG389"/>
      <c r="AH389" s="139"/>
      <c r="AI389" s="255" t="str">
        <f t="shared" si="69"/>
        <v/>
      </c>
      <c r="AJ389" s="139" t="str">
        <f t="shared" si="63"/>
        <v/>
      </c>
      <c r="AK389" s="139">
        <f t="shared" ca="1" si="70"/>
        <v>0</v>
      </c>
      <c r="AL389" s="139" t="str">
        <f t="shared" si="64"/>
        <v/>
      </c>
      <c r="AM389" s="139" t="str">
        <f t="shared" si="65"/>
        <v/>
      </c>
      <c r="AN389" s="20" t="str">
        <f t="shared" si="66"/>
        <v/>
      </c>
      <c r="AO389" s="20" t="str">
        <f t="shared" si="67"/>
        <v/>
      </c>
      <c r="AP389" s="20" t="str">
        <f t="shared" si="68"/>
        <v/>
      </c>
      <c r="AQ389" s="88" t="str">
        <f ca="1">IF(S389=Lists!$S$6,"CUMPLIMIENTO",IF($Q389=Lists!$R$3,TEXT(Y389,"00,00%")&amp;" / "&amp;TEXT(FORMULACIÓN!Y389,"00,00%"),IF(Y389=0,0,TEXT(Y389,"##.###")&amp;" / "&amp;TEXT(FORMULACIÓN!Y389,"##.###"))))</f>
        <v xml:space="preserve"> / </v>
      </c>
      <c r="AR389" s="133">
        <f ca="1">VALUE(IFERROR(IF(S389=Lists!$S$6,SEGUIMIENTO!Y389,IF((Y389/FORMULACIÓN!Y389)&lt;&gt;0,Y389/FORMULACIÓN!Y389,0)),0))</f>
        <v>0</v>
      </c>
      <c r="AS389" s="89" t="str">
        <f t="shared" ca="1" si="71"/>
        <v/>
      </c>
      <c r="AT389" s="89">
        <f t="shared" ca="1" si="72"/>
        <v>0</v>
      </c>
      <c r="AU389" s="89">
        <f t="shared" ca="1" si="73"/>
        <v>0</v>
      </c>
      <c r="AV389" s="20" t="str">
        <f t="shared" si="74"/>
        <v xml:space="preserve">LOGROS
LÍMITES
OBSERVACIÓN
ACCIONES DE FORTALECIMIENTO
</v>
      </c>
      <c r="AW389" s="139"/>
      <c r="CG389" s="140"/>
    </row>
    <row r="390" spans="1:85" s="135" customFormat="1" ht="20.25" hidden="1" customHeight="1">
      <c r="A390" s="20" t="str">
        <f>IF(FORMULACIÓN!A390="","",FORMULACIÓN!A390)</f>
        <v/>
      </c>
      <c r="B390" s="20" t="str">
        <f>IF(FORMULACIÓN!B390="","",FORMULACIÓN!B390)</f>
        <v/>
      </c>
      <c r="C390" s="20" t="str">
        <f>IF(FORMULACIÓN!C390="","",FORMULACIÓN!C390)</f>
        <v/>
      </c>
      <c r="D390" s="20" t="str">
        <f>IF(FORMULACIÓN!D390="","",FORMULACIÓN!D390)</f>
        <v/>
      </c>
      <c r="E390" s="20" t="str">
        <f>IF(FORMULACIÓN!E390="","",FORMULACIÓN!E390)</f>
        <v/>
      </c>
      <c r="F390" s="20" t="str">
        <f>IF(FORMULACIÓN!F390="","",FORMULACIÓN!F390)</f>
        <v/>
      </c>
      <c r="G390" s="20" t="str">
        <f>IF(FORMULACIÓN!G390="","",FORMULACIÓN!G390)</f>
        <v/>
      </c>
      <c r="H390" s="20" t="str">
        <f>IF(FORMULACIÓN!H390="","",FORMULACIÓN!H390)</f>
        <v/>
      </c>
      <c r="I390" s="88" t="str">
        <f>IF(FORMULACIÓN!I390="","",FORMULACIÓN!I390)</f>
        <v/>
      </c>
      <c r="J390" s="20" t="str">
        <f>IF(FORMULACIÓN!J390="","",FORMULACIÓN!J390)</f>
        <v/>
      </c>
      <c r="K390" s="88" t="str">
        <f>IF(FORMULACIÓN!K390="","",FORMULACIÓN!K390)</f>
        <v/>
      </c>
      <c r="L390" s="88" t="str">
        <f>IF(FORMULACIÓN!L390="","",FORMULACIÓN!L390)</f>
        <v/>
      </c>
      <c r="M390" s="210">
        <f>FORMULACIÓN!M390</f>
        <v>0</v>
      </c>
      <c r="N390" s="20" t="str">
        <f>IF(FORMULACIÓN!O390="","",FORMULACIÓN!O390)</f>
        <v/>
      </c>
      <c r="O390" s="20" t="str">
        <f>IF(FORMULACIÓN!P390="","",FORMULACIÓN!P390)</f>
        <v/>
      </c>
      <c r="P390" s="20" t="str">
        <f>IF(FORMULACIÓN!Q390="","",FORMULACIÓN!Q390)</f>
        <v/>
      </c>
      <c r="Q390" s="20" t="str">
        <f>IF(FORMULACIÓN!R390="","",FORMULACIÓN!R390)</f>
        <v/>
      </c>
      <c r="R390" s="20" t="str">
        <f>IF(FORMULACIÓN!S390="","",FORMULACIÓN!S390)</f>
        <v/>
      </c>
      <c r="S390" s="20" t="str">
        <f>IF(FORMULACIÓN!T390="","",FORMULACIÓN!T390)</f>
        <v/>
      </c>
      <c r="T390" s="179" t="str">
        <f ca="1">FORMULACIÓN!Y390</f>
        <v/>
      </c>
      <c r="U390" s="20" t="str">
        <f>IF(FORMULACIÓN!U390="","",FORMULACIÓN!U390)</f>
        <v/>
      </c>
      <c r="V390" s="211"/>
      <c r="W390" s="211"/>
      <c r="X390" s="21" t="str">
        <f ca="1">IFERROR(IF($S390=Lists!$S$2,SUM(SEGUIMIENTO!U390:W390),IF(SEGUIMIENTO!$S390=Lists!$S$3,SUM(SEGUIMIENTO!V390:W390),IF(SEGUIMIENTO!$S390=Lists!$S$4,AVERAGE(SEGUIMIENTO!V390:W390),IF(SEGUIMIENTO!$S390=Lists!$S$5,OFFSET(U390,0,COUNTA(V390:W390)),IF(SEGUIMIENTO!$S390=Lists!$S$6,COUNTIF(V390:W390,"&lt;"&amp;FORMULACIÓN!Y390)/COUNT(SEGUIMIENTO!V390:W390),""))))),"")</f>
        <v/>
      </c>
      <c r="Y390" s="176" t="str">
        <f ca="1">IF($Q390=Lists!$R$3,TEXT(SEGUIMIENTO!X390,"00,00%"),IF(SEGUIMIENTO!X390=0,0,TEXT(SEGUIMIENTO!X390,"##.###")))</f>
        <v/>
      </c>
      <c r="Z390" s="179" t="str">
        <f>IF(FORMULACIÓN!N390="X",VLOOKUP(A390,Lists!$C$100:$D$1099,2,FALSE),"")</f>
        <v/>
      </c>
      <c r="AA390" s="181">
        <f>IF(FORMULACIÓN!N390="X",IF(VALUE(VLOOKUP(A390,Lists!$C$100:$D$1099,2,FALSE))&gt;=SEGUIMIENTO!X390,1,0),2)</f>
        <v>2</v>
      </c>
      <c r="AB390" s="150">
        <f>IFERROR(VALUE(LEFT(#REF!,1)),0)</f>
        <v>0</v>
      </c>
      <c r="AC390" s="149"/>
      <c r="AD390" s="131"/>
      <c r="AE390" s="131"/>
      <c r="AF390" s="129"/>
      <c r="AG390"/>
      <c r="AH390" s="139"/>
      <c r="AI390" s="255" t="str">
        <f t="shared" si="69"/>
        <v/>
      </c>
      <c r="AJ390" s="139" t="str">
        <f t="shared" si="63"/>
        <v/>
      </c>
      <c r="AK390" s="139">
        <f t="shared" ca="1" si="70"/>
        <v>0</v>
      </c>
      <c r="AL390" s="139" t="str">
        <f t="shared" si="64"/>
        <v/>
      </c>
      <c r="AM390" s="139" t="str">
        <f t="shared" si="65"/>
        <v/>
      </c>
      <c r="AN390" s="20" t="str">
        <f t="shared" si="66"/>
        <v/>
      </c>
      <c r="AO390" s="20" t="str">
        <f t="shared" si="67"/>
        <v/>
      </c>
      <c r="AP390" s="20" t="str">
        <f t="shared" si="68"/>
        <v/>
      </c>
      <c r="AQ390" s="88" t="str">
        <f ca="1">IF(S390=Lists!$S$6,"CUMPLIMIENTO",IF($Q390=Lists!$R$3,TEXT(Y390,"00,00%")&amp;" / "&amp;TEXT(FORMULACIÓN!Y390,"00,00%"),IF(Y390=0,0,TEXT(Y390,"##.###")&amp;" / "&amp;TEXT(FORMULACIÓN!Y390,"##.###"))))</f>
        <v xml:space="preserve"> / </v>
      </c>
      <c r="AR390" s="133">
        <f ca="1">VALUE(IFERROR(IF(S390=Lists!$S$6,SEGUIMIENTO!Y390,IF((Y390/FORMULACIÓN!Y390)&lt;&gt;0,Y390/FORMULACIÓN!Y390,0)),0))</f>
        <v>0</v>
      </c>
      <c r="AS390" s="89" t="str">
        <f t="shared" ca="1" si="71"/>
        <v/>
      </c>
      <c r="AT390" s="89">
        <f t="shared" ca="1" si="72"/>
        <v>0</v>
      </c>
      <c r="AU390" s="89">
        <f t="shared" ca="1" si="73"/>
        <v>0</v>
      </c>
      <c r="AV390" s="20" t="str">
        <f t="shared" si="74"/>
        <v xml:space="preserve">LOGROS
LÍMITES
OBSERVACIÓN
ACCIONES DE FORTALECIMIENTO
</v>
      </c>
      <c r="AW390" s="139"/>
      <c r="CG390" s="140"/>
    </row>
    <row r="391" spans="1:85" s="135" customFormat="1" ht="20.25" hidden="1" customHeight="1">
      <c r="A391" s="20" t="str">
        <f>IF(FORMULACIÓN!A391="","",FORMULACIÓN!A391)</f>
        <v/>
      </c>
      <c r="B391" s="20" t="str">
        <f>IF(FORMULACIÓN!B391="","",FORMULACIÓN!B391)</f>
        <v/>
      </c>
      <c r="C391" s="20" t="str">
        <f>IF(FORMULACIÓN!C391="","",FORMULACIÓN!C391)</f>
        <v/>
      </c>
      <c r="D391" s="20" t="str">
        <f>IF(FORMULACIÓN!D391="","",FORMULACIÓN!D391)</f>
        <v/>
      </c>
      <c r="E391" s="20" t="str">
        <f>IF(FORMULACIÓN!E391="","",FORMULACIÓN!E391)</f>
        <v/>
      </c>
      <c r="F391" s="20" t="str">
        <f>IF(FORMULACIÓN!F391="","",FORMULACIÓN!F391)</f>
        <v/>
      </c>
      <c r="G391" s="20" t="str">
        <f>IF(FORMULACIÓN!G391="","",FORMULACIÓN!G391)</f>
        <v/>
      </c>
      <c r="H391" s="20" t="str">
        <f>IF(FORMULACIÓN!H391="","",FORMULACIÓN!H391)</f>
        <v/>
      </c>
      <c r="I391" s="88" t="str">
        <f>IF(FORMULACIÓN!I391="","",FORMULACIÓN!I391)</f>
        <v/>
      </c>
      <c r="J391" s="20" t="str">
        <f>IF(FORMULACIÓN!J391="","",FORMULACIÓN!J391)</f>
        <v/>
      </c>
      <c r="K391" s="88" t="str">
        <f>IF(FORMULACIÓN!K391="","",FORMULACIÓN!K391)</f>
        <v/>
      </c>
      <c r="L391" s="88" t="str">
        <f>IF(FORMULACIÓN!L391="","",FORMULACIÓN!L391)</f>
        <v/>
      </c>
      <c r="M391" s="210">
        <f>FORMULACIÓN!M391</f>
        <v>0</v>
      </c>
      <c r="N391" s="20" t="str">
        <f>IF(FORMULACIÓN!O391="","",FORMULACIÓN!O391)</f>
        <v/>
      </c>
      <c r="O391" s="20" t="str">
        <f>IF(FORMULACIÓN!P391="","",FORMULACIÓN!P391)</f>
        <v/>
      </c>
      <c r="P391" s="20" t="str">
        <f>IF(FORMULACIÓN!Q391="","",FORMULACIÓN!Q391)</f>
        <v/>
      </c>
      <c r="Q391" s="20" t="str">
        <f>IF(FORMULACIÓN!R391="","",FORMULACIÓN!R391)</f>
        <v/>
      </c>
      <c r="R391" s="20" t="str">
        <f>IF(FORMULACIÓN!S391="","",FORMULACIÓN!S391)</f>
        <v/>
      </c>
      <c r="S391" s="20" t="str">
        <f>IF(FORMULACIÓN!T391="","",FORMULACIÓN!T391)</f>
        <v/>
      </c>
      <c r="T391" s="179" t="str">
        <f ca="1">FORMULACIÓN!Y391</f>
        <v/>
      </c>
      <c r="U391" s="20" t="str">
        <f>IF(FORMULACIÓN!U391="","",FORMULACIÓN!U391)</f>
        <v/>
      </c>
      <c r="V391" s="211"/>
      <c r="W391" s="211"/>
      <c r="X391" s="21" t="str">
        <f ca="1">IFERROR(IF($S391=Lists!$S$2,SUM(SEGUIMIENTO!U391:W391),IF(SEGUIMIENTO!$S391=Lists!$S$3,SUM(SEGUIMIENTO!V391:W391),IF(SEGUIMIENTO!$S391=Lists!$S$4,AVERAGE(SEGUIMIENTO!V391:W391),IF(SEGUIMIENTO!$S391=Lists!$S$5,OFFSET(U391,0,COUNTA(V391:W391)),IF(SEGUIMIENTO!$S391=Lists!$S$6,COUNTIF(V391:W391,"&lt;"&amp;FORMULACIÓN!Y391)/COUNT(SEGUIMIENTO!V391:W391),""))))),"")</f>
        <v/>
      </c>
      <c r="Y391" s="176" t="str">
        <f ca="1">IF($Q391=Lists!$R$3,TEXT(SEGUIMIENTO!X391,"00,00%"),IF(SEGUIMIENTO!X391=0,0,TEXT(SEGUIMIENTO!X391,"##.###")))</f>
        <v/>
      </c>
      <c r="Z391" s="179" t="str">
        <f>IF(FORMULACIÓN!N391="X",VLOOKUP(A391,Lists!$C$100:$D$1099,2,FALSE),"")</f>
        <v/>
      </c>
      <c r="AA391" s="181">
        <f>IF(FORMULACIÓN!N391="X",IF(VALUE(VLOOKUP(A391,Lists!$C$100:$D$1099,2,FALSE))&gt;=SEGUIMIENTO!X391,1,0),2)</f>
        <v>2</v>
      </c>
      <c r="AB391" s="150">
        <f>IFERROR(VALUE(LEFT(#REF!,1)),0)</f>
        <v>0</v>
      </c>
      <c r="AC391" s="149"/>
      <c r="AD391" s="131"/>
      <c r="AE391" s="131"/>
      <c r="AF391" s="129"/>
      <c r="AG391"/>
      <c r="AH391" s="139"/>
      <c r="AI391" s="255" t="str">
        <f t="shared" si="69"/>
        <v/>
      </c>
      <c r="AJ391" s="139" t="str">
        <f t="shared" si="63"/>
        <v/>
      </c>
      <c r="AK391" s="139">
        <f t="shared" ca="1" si="70"/>
        <v>0</v>
      </c>
      <c r="AL391" s="139" t="str">
        <f t="shared" si="64"/>
        <v/>
      </c>
      <c r="AM391" s="139" t="str">
        <f t="shared" si="65"/>
        <v/>
      </c>
      <c r="AN391" s="20" t="str">
        <f t="shared" si="66"/>
        <v/>
      </c>
      <c r="AO391" s="20" t="str">
        <f t="shared" si="67"/>
        <v/>
      </c>
      <c r="AP391" s="20" t="str">
        <f t="shared" si="68"/>
        <v/>
      </c>
      <c r="AQ391" s="88" t="str">
        <f ca="1">IF(S391=Lists!$S$6,"CUMPLIMIENTO",IF($Q391=Lists!$R$3,TEXT(Y391,"00,00%")&amp;" / "&amp;TEXT(FORMULACIÓN!Y391,"00,00%"),IF(Y391=0,0,TEXT(Y391,"##.###")&amp;" / "&amp;TEXT(FORMULACIÓN!Y391,"##.###"))))</f>
        <v xml:space="preserve"> / </v>
      </c>
      <c r="AR391" s="133">
        <f ca="1">VALUE(IFERROR(IF(S391=Lists!$S$6,SEGUIMIENTO!Y391,IF((Y391/FORMULACIÓN!Y391)&lt;&gt;0,Y391/FORMULACIÓN!Y391,0)),0))</f>
        <v>0</v>
      </c>
      <c r="AS391" s="89" t="str">
        <f t="shared" ca="1" si="71"/>
        <v/>
      </c>
      <c r="AT391" s="89">
        <f t="shared" ca="1" si="72"/>
        <v>0</v>
      </c>
      <c r="AU391" s="89">
        <f t="shared" ca="1" si="73"/>
        <v>0</v>
      </c>
      <c r="AV391" s="20" t="str">
        <f t="shared" si="74"/>
        <v xml:space="preserve">LOGROS
LÍMITES
OBSERVACIÓN
ACCIONES DE FORTALECIMIENTO
</v>
      </c>
      <c r="AW391" s="139"/>
      <c r="CG391" s="140"/>
    </row>
    <row r="392" spans="1:85" s="135" customFormat="1" ht="20.25" hidden="1" customHeight="1">
      <c r="A392" s="20" t="str">
        <f>IF(FORMULACIÓN!A392="","",FORMULACIÓN!A392)</f>
        <v/>
      </c>
      <c r="B392" s="20" t="str">
        <f>IF(FORMULACIÓN!B392="","",FORMULACIÓN!B392)</f>
        <v/>
      </c>
      <c r="C392" s="20" t="str">
        <f>IF(FORMULACIÓN!C392="","",FORMULACIÓN!C392)</f>
        <v/>
      </c>
      <c r="D392" s="20" t="str">
        <f>IF(FORMULACIÓN!D392="","",FORMULACIÓN!D392)</f>
        <v/>
      </c>
      <c r="E392" s="20" t="str">
        <f>IF(FORMULACIÓN!E392="","",FORMULACIÓN!E392)</f>
        <v/>
      </c>
      <c r="F392" s="20" t="str">
        <f>IF(FORMULACIÓN!F392="","",FORMULACIÓN!F392)</f>
        <v/>
      </c>
      <c r="G392" s="20" t="str">
        <f>IF(FORMULACIÓN!G392="","",FORMULACIÓN!G392)</f>
        <v/>
      </c>
      <c r="H392" s="20" t="str">
        <f>IF(FORMULACIÓN!H392="","",FORMULACIÓN!H392)</f>
        <v/>
      </c>
      <c r="I392" s="88" t="str">
        <f>IF(FORMULACIÓN!I392="","",FORMULACIÓN!I392)</f>
        <v/>
      </c>
      <c r="J392" s="20" t="str">
        <f>IF(FORMULACIÓN!J392="","",FORMULACIÓN!J392)</f>
        <v/>
      </c>
      <c r="K392" s="88" t="str">
        <f>IF(FORMULACIÓN!K392="","",FORMULACIÓN!K392)</f>
        <v/>
      </c>
      <c r="L392" s="88" t="str">
        <f>IF(FORMULACIÓN!L392="","",FORMULACIÓN!L392)</f>
        <v/>
      </c>
      <c r="M392" s="210">
        <f>FORMULACIÓN!M392</f>
        <v>0</v>
      </c>
      <c r="N392" s="20" t="str">
        <f>IF(FORMULACIÓN!O392="","",FORMULACIÓN!O392)</f>
        <v/>
      </c>
      <c r="O392" s="20" t="str">
        <f>IF(FORMULACIÓN!P392="","",FORMULACIÓN!P392)</f>
        <v/>
      </c>
      <c r="P392" s="20" t="str">
        <f>IF(FORMULACIÓN!Q392="","",FORMULACIÓN!Q392)</f>
        <v/>
      </c>
      <c r="Q392" s="20" t="str">
        <f>IF(FORMULACIÓN!R392="","",FORMULACIÓN!R392)</f>
        <v/>
      </c>
      <c r="R392" s="20" t="str">
        <f>IF(FORMULACIÓN!S392="","",FORMULACIÓN!S392)</f>
        <v/>
      </c>
      <c r="S392" s="20" t="str">
        <f>IF(FORMULACIÓN!T392="","",FORMULACIÓN!T392)</f>
        <v/>
      </c>
      <c r="T392" s="179" t="str">
        <f ca="1">FORMULACIÓN!Y392</f>
        <v/>
      </c>
      <c r="U392" s="20" t="str">
        <f>IF(FORMULACIÓN!U392="","",FORMULACIÓN!U392)</f>
        <v/>
      </c>
      <c r="V392" s="211"/>
      <c r="W392" s="211"/>
      <c r="X392" s="21" t="str">
        <f ca="1">IFERROR(IF($S392=Lists!$S$2,SUM(SEGUIMIENTO!U392:W392),IF(SEGUIMIENTO!$S392=Lists!$S$3,SUM(SEGUIMIENTO!V392:W392),IF(SEGUIMIENTO!$S392=Lists!$S$4,AVERAGE(SEGUIMIENTO!V392:W392),IF(SEGUIMIENTO!$S392=Lists!$S$5,OFFSET(U392,0,COUNTA(V392:W392)),IF(SEGUIMIENTO!$S392=Lists!$S$6,COUNTIF(V392:W392,"&lt;"&amp;FORMULACIÓN!Y392)/COUNT(SEGUIMIENTO!V392:W392),""))))),"")</f>
        <v/>
      </c>
      <c r="Y392" s="176" t="str">
        <f ca="1">IF($Q392=Lists!$R$3,TEXT(SEGUIMIENTO!X392,"00,00%"),IF(SEGUIMIENTO!X392=0,0,TEXT(SEGUIMIENTO!X392,"##.###")))</f>
        <v/>
      </c>
      <c r="Z392" s="179" t="str">
        <f>IF(FORMULACIÓN!N392="X",VLOOKUP(A392,Lists!$C$100:$D$1099,2,FALSE),"")</f>
        <v/>
      </c>
      <c r="AA392" s="181">
        <f>IF(FORMULACIÓN!N392="X",IF(VALUE(VLOOKUP(A392,Lists!$C$100:$D$1099,2,FALSE))&gt;=SEGUIMIENTO!X392,1,0),2)</f>
        <v>2</v>
      </c>
      <c r="AB392" s="150">
        <f>IFERROR(VALUE(LEFT(#REF!,1)),0)</f>
        <v>0</v>
      </c>
      <c r="AC392" s="149"/>
      <c r="AD392" s="131"/>
      <c r="AE392" s="131"/>
      <c r="AF392" s="129"/>
      <c r="AG392"/>
      <c r="AH392" s="139"/>
      <c r="AI392" s="255" t="str">
        <f t="shared" si="69"/>
        <v/>
      </c>
      <c r="AJ392" s="139" t="str">
        <f t="shared" si="63"/>
        <v/>
      </c>
      <c r="AK392" s="139">
        <f t="shared" ca="1" si="70"/>
        <v>0</v>
      </c>
      <c r="AL392" s="139" t="str">
        <f t="shared" si="64"/>
        <v/>
      </c>
      <c r="AM392" s="139" t="str">
        <f t="shared" si="65"/>
        <v/>
      </c>
      <c r="AN392" s="20" t="str">
        <f t="shared" si="66"/>
        <v/>
      </c>
      <c r="AO392" s="20" t="str">
        <f t="shared" si="67"/>
        <v/>
      </c>
      <c r="AP392" s="20" t="str">
        <f t="shared" si="68"/>
        <v/>
      </c>
      <c r="AQ392" s="88" t="str">
        <f ca="1">IF(S392=Lists!$S$6,"CUMPLIMIENTO",IF($Q392=Lists!$R$3,TEXT(Y392,"00,00%")&amp;" / "&amp;TEXT(FORMULACIÓN!Y392,"00,00%"),IF(Y392=0,0,TEXT(Y392,"##.###")&amp;" / "&amp;TEXT(FORMULACIÓN!Y392,"##.###"))))</f>
        <v xml:space="preserve"> / </v>
      </c>
      <c r="AR392" s="133">
        <f ca="1">VALUE(IFERROR(IF(S392=Lists!$S$6,SEGUIMIENTO!Y392,IF((Y392/FORMULACIÓN!Y392)&lt;&gt;0,Y392/FORMULACIÓN!Y392,0)),0))</f>
        <v>0</v>
      </c>
      <c r="AS392" s="89" t="str">
        <f t="shared" ca="1" si="71"/>
        <v/>
      </c>
      <c r="AT392" s="89">
        <f t="shared" ca="1" si="72"/>
        <v>0</v>
      </c>
      <c r="AU392" s="89">
        <f t="shared" ca="1" si="73"/>
        <v>0</v>
      </c>
      <c r="AV392" s="20" t="str">
        <f t="shared" si="74"/>
        <v xml:space="preserve">LOGROS
LÍMITES
OBSERVACIÓN
ACCIONES DE FORTALECIMIENTO
</v>
      </c>
      <c r="AW392" s="139"/>
      <c r="CG392" s="140"/>
    </row>
    <row r="393" spans="1:85" s="135" customFormat="1" ht="20.25" hidden="1" customHeight="1">
      <c r="A393" s="20" t="str">
        <f>IF(FORMULACIÓN!A393="","",FORMULACIÓN!A393)</f>
        <v/>
      </c>
      <c r="B393" s="20" t="str">
        <f>IF(FORMULACIÓN!B393="","",FORMULACIÓN!B393)</f>
        <v/>
      </c>
      <c r="C393" s="20" t="str">
        <f>IF(FORMULACIÓN!C393="","",FORMULACIÓN!C393)</f>
        <v/>
      </c>
      <c r="D393" s="20" t="str">
        <f>IF(FORMULACIÓN!D393="","",FORMULACIÓN!D393)</f>
        <v/>
      </c>
      <c r="E393" s="20" t="str">
        <f>IF(FORMULACIÓN!E393="","",FORMULACIÓN!E393)</f>
        <v/>
      </c>
      <c r="F393" s="20" t="str">
        <f>IF(FORMULACIÓN!F393="","",FORMULACIÓN!F393)</f>
        <v/>
      </c>
      <c r="G393" s="20" t="str">
        <f>IF(FORMULACIÓN!G393="","",FORMULACIÓN!G393)</f>
        <v/>
      </c>
      <c r="H393" s="20" t="str">
        <f>IF(FORMULACIÓN!H393="","",FORMULACIÓN!H393)</f>
        <v/>
      </c>
      <c r="I393" s="88" t="str">
        <f>IF(FORMULACIÓN!I393="","",FORMULACIÓN!I393)</f>
        <v/>
      </c>
      <c r="J393" s="20" t="str">
        <f>IF(FORMULACIÓN!J393="","",FORMULACIÓN!J393)</f>
        <v/>
      </c>
      <c r="K393" s="88" t="str">
        <f>IF(FORMULACIÓN!K393="","",FORMULACIÓN!K393)</f>
        <v/>
      </c>
      <c r="L393" s="88" t="str">
        <f>IF(FORMULACIÓN!L393="","",FORMULACIÓN!L393)</f>
        <v/>
      </c>
      <c r="M393" s="210">
        <f>FORMULACIÓN!M393</f>
        <v>0</v>
      </c>
      <c r="N393" s="20" t="str">
        <f>IF(FORMULACIÓN!O393="","",FORMULACIÓN!O393)</f>
        <v/>
      </c>
      <c r="O393" s="20" t="str">
        <f>IF(FORMULACIÓN!P393="","",FORMULACIÓN!P393)</f>
        <v/>
      </c>
      <c r="P393" s="20" t="str">
        <f>IF(FORMULACIÓN!Q393="","",FORMULACIÓN!Q393)</f>
        <v/>
      </c>
      <c r="Q393" s="20" t="str">
        <f>IF(FORMULACIÓN!R393="","",FORMULACIÓN!R393)</f>
        <v/>
      </c>
      <c r="R393" s="20" t="str">
        <f>IF(FORMULACIÓN!S393="","",FORMULACIÓN!S393)</f>
        <v/>
      </c>
      <c r="S393" s="20" t="str">
        <f>IF(FORMULACIÓN!T393="","",FORMULACIÓN!T393)</f>
        <v/>
      </c>
      <c r="T393" s="179" t="str">
        <f ca="1">FORMULACIÓN!Y393</f>
        <v/>
      </c>
      <c r="U393" s="20" t="str">
        <f>IF(FORMULACIÓN!U393="","",FORMULACIÓN!U393)</f>
        <v/>
      </c>
      <c r="V393" s="211"/>
      <c r="W393" s="211"/>
      <c r="X393" s="21" t="str">
        <f ca="1">IFERROR(IF($S393=Lists!$S$2,SUM(SEGUIMIENTO!U393:W393),IF(SEGUIMIENTO!$S393=Lists!$S$3,SUM(SEGUIMIENTO!V393:W393),IF(SEGUIMIENTO!$S393=Lists!$S$4,AVERAGE(SEGUIMIENTO!V393:W393),IF(SEGUIMIENTO!$S393=Lists!$S$5,OFFSET(U393,0,COUNTA(V393:W393)),IF(SEGUIMIENTO!$S393=Lists!$S$6,COUNTIF(V393:W393,"&lt;"&amp;FORMULACIÓN!Y393)/COUNT(SEGUIMIENTO!V393:W393),""))))),"")</f>
        <v/>
      </c>
      <c r="Y393" s="176" t="str">
        <f ca="1">IF($Q393=Lists!$R$3,TEXT(SEGUIMIENTO!X393,"00,00%"),IF(SEGUIMIENTO!X393=0,0,TEXT(SEGUIMIENTO!X393,"##.###")))</f>
        <v/>
      </c>
      <c r="Z393" s="179" t="str">
        <f>IF(FORMULACIÓN!N393="X",VLOOKUP(A393,Lists!$C$100:$D$1099,2,FALSE),"")</f>
        <v/>
      </c>
      <c r="AA393" s="181">
        <f>IF(FORMULACIÓN!N393="X",IF(VALUE(VLOOKUP(A393,Lists!$C$100:$D$1099,2,FALSE))&gt;=SEGUIMIENTO!X393,1,0),2)</f>
        <v>2</v>
      </c>
      <c r="AB393" s="150">
        <f>IFERROR(VALUE(LEFT(#REF!,1)),0)</f>
        <v>0</v>
      </c>
      <c r="AC393" s="149"/>
      <c r="AD393" s="131"/>
      <c r="AE393" s="131"/>
      <c r="AF393" s="129"/>
      <c r="AG393"/>
      <c r="AH393" s="139"/>
      <c r="AI393" s="255" t="str">
        <f t="shared" si="69"/>
        <v/>
      </c>
      <c r="AJ393" s="139" t="str">
        <f t="shared" si="63"/>
        <v/>
      </c>
      <c r="AK393" s="139">
        <f t="shared" ca="1" si="70"/>
        <v>0</v>
      </c>
      <c r="AL393" s="139" t="str">
        <f t="shared" si="64"/>
        <v/>
      </c>
      <c r="AM393" s="139" t="str">
        <f t="shared" si="65"/>
        <v/>
      </c>
      <c r="AN393" s="20" t="str">
        <f t="shared" si="66"/>
        <v/>
      </c>
      <c r="AO393" s="20" t="str">
        <f t="shared" si="67"/>
        <v/>
      </c>
      <c r="AP393" s="20" t="str">
        <f t="shared" si="68"/>
        <v/>
      </c>
      <c r="AQ393" s="88" t="str">
        <f ca="1">IF(S393=Lists!$S$6,"CUMPLIMIENTO",IF($Q393=Lists!$R$3,TEXT(Y393,"00,00%")&amp;" / "&amp;TEXT(FORMULACIÓN!Y393,"00,00%"),IF(Y393=0,0,TEXT(Y393,"##.###")&amp;" / "&amp;TEXT(FORMULACIÓN!Y393,"##.###"))))</f>
        <v xml:space="preserve"> / </v>
      </c>
      <c r="AR393" s="133">
        <f ca="1">VALUE(IFERROR(IF(S393=Lists!$S$6,SEGUIMIENTO!Y393,IF((Y393/FORMULACIÓN!Y393)&lt;&gt;0,Y393/FORMULACIÓN!Y393,0)),0))</f>
        <v>0</v>
      </c>
      <c r="AS393" s="89" t="str">
        <f t="shared" ca="1" si="71"/>
        <v/>
      </c>
      <c r="AT393" s="89">
        <f t="shared" ca="1" si="72"/>
        <v>0</v>
      </c>
      <c r="AU393" s="89">
        <f t="shared" ca="1" si="73"/>
        <v>0</v>
      </c>
      <c r="AV393" s="20" t="str">
        <f t="shared" si="74"/>
        <v xml:space="preserve">LOGROS
LÍMITES
OBSERVACIÓN
ACCIONES DE FORTALECIMIENTO
</v>
      </c>
      <c r="AW393" s="139"/>
      <c r="CG393" s="140"/>
    </row>
    <row r="394" spans="1:85" s="135" customFormat="1" ht="20.25" hidden="1" customHeight="1">
      <c r="A394" s="20" t="str">
        <f>IF(FORMULACIÓN!A394="","",FORMULACIÓN!A394)</f>
        <v/>
      </c>
      <c r="B394" s="20" t="str">
        <f>IF(FORMULACIÓN!B394="","",FORMULACIÓN!B394)</f>
        <v/>
      </c>
      <c r="C394" s="20" t="str">
        <f>IF(FORMULACIÓN!C394="","",FORMULACIÓN!C394)</f>
        <v/>
      </c>
      <c r="D394" s="20" t="str">
        <f>IF(FORMULACIÓN!D394="","",FORMULACIÓN!D394)</f>
        <v/>
      </c>
      <c r="E394" s="20" t="str">
        <f>IF(FORMULACIÓN!E394="","",FORMULACIÓN!E394)</f>
        <v/>
      </c>
      <c r="F394" s="20" t="str">
        <f>IF(FORMULACIÓN!F394="","",FORMULACIÓN!F394)</f>
        <v/>
      </c>
      <c r="G394" s="20" t="str">
        <f>IF(FORMULACIÓN!G394="","",FORMULACIÓN!G394)</f>
        <v/>
      </c>
      <c r="H394" s="20" t="str">
        <f>IF(FORMULACIÓN!H394="","",FORMULACIÓN!H394)</f>
        <v/>
      </c>
      <c r="I394" s="88" t="str">
        <f>IF(FORMULACIÓN!I394="","",FORMULACIÓN!I394)</f>
        <v/>
      </c>
      <c r="J394" s="20" t="str">
        <f>IF(FORMULACIÓN!J394="","",FORMULACIÓN!J394)</f>
        <v/>
      </c>
      <c r="K394" s="88" t="str">
        <f>IF(FORMULACIÓN!K394="","",FORMULACIÓN!K394)</f>
        <v/>
      </c>
      <c r="L394" s="88" t="str">
        <f>IF(FORMULACIÓN!L394="","",FORMULACIÓN!L394)</f>
        <v/>
      </c>
      <c r="M394" s="210">
        <f>FORMULACIÓN!M394</f>
        <v>0</v>
      </c>
      <c r="N394" s="20" t="str">
        <f>IF(FORMULACIÓN!O394="","",FORMULACIÓN!O394)</f>
        <v/>
      </c>
      <c r="O394" s="20" t="str">
        <f>IF(FORMULACIÓN!P394="","",FORMULACIÓN!P394)</f>
        <v/>
      </c>
      <c r="P394" s="20" t="str">
        <f>IF(FORMULACIÓN!Q394="","",FORMULACIÓN!Q394)</f>
        <v/>
      </c>
      <c r="Q394" s="20" t="str">
        <f>IF(FORMULACIÓN!R394="","",FORMULACIÓN!R394)</f>
        <v/>
      </c>
      <c r="R394" s="20" t="str">
        <f>IF(FORMULACIÓN!S394="","",FORMULACIÓN!S394)</f>
        <v/>
      </c>
      <c r="S394" s="20" t="str">
        <f>IF(FORMULACIÓN!T394="","",FORMULACIÓN!T394)</f>
        <v/>
      </c>
      <c r="T394" s="179" t="str">
        <f ca="1">FORMULACIÓN!Y394</f>
        <v/>
      </c>
      <c r="U394" s="20" t="str">
        <f>IF(FORMULACIÓN!U394="","",FORMULACIÓN!U394)</f>
        <v/>
      </c>
      <c r="V394" s="211"/>
      <c r="W394" s="211"/>
      <c r="X394" s="21" t="str">
        <f ca="1">IFERROR(IF($S394=Lists!$S$2,SUM(SEGUIMIENTO!U394:W394),IF(SEGUIMIENTO!$S394=Lists!$S$3,SUM(SEGUIMIENTO!V394:W394),IF(SEGUIMIENTO!$S394=Lists!$S$4,AVERAGE(SEGUIMIENTO!V394:W394),IF(SEGUIMIENTO!$S394=Lists!$S$5,OFFSET(U394,0,COUNTA(V394:W394)),IF(SEGUIMIENTO!$S394=Lists!$S$6,COUNTIF(V394:W394,"&lt;"&amp;FORMULACIÓN!Y394)/COUNT(SEGUIMIENTO!V394:W394),""))))),"")</f>
        <v/>
      </c>
      <c r="Y394" s="176" t="str">
        <f ca="1">IF($Q394=Lists!$R$3,TEXT(SEGUIMIENTO!X394,"00,00%"),IF(SEGUIMIENTO!X394=0,0,TEXT(SEGUIMIENTO!X394,"##.###")))</f>
        <v/>
      </c>
      <c r="Z394" s="179" t="str">
        <f>IF(FORMULACIÓN!N394="X",VLOOKUP(A394,Lists!$C$100:$D$1099,2,FALSE),"")</f>
        <v/>
      </c>
      <c r="AA394" s="181">
        <f>IF(FORMULACIÓN!N394="X",IF(VALUE(VLOOKUP(A394,Lists!$C$100:$D$1099,2,FALSE))&gt;=SEGUIMIENTO!X394,1,0),2)</f>
        <v>2</v>
      </c>
      <c r="AB394" s="150">
        <f>IFERROR(VALUE(LEFT(#REF!,1)),0)</f>
        <v>0</v>
      </c>
      <c r="AC394" s="149"/>
      <c r="AD394" s="131"/>
      <c r="AE394" s="131"/>
      <c r="AF394" s="129"/>
      <c r="AG394"/>
      <c r="AH394" s="139"/>
      <c r="AI394" s="255" t="str">
        <f t="shared" si="69"/>
        <v/>
      </c>
      <c r="AJ394" s="139" t="str">
        <f t="shared" ref="AJ394:AJ457" si="75">E394</f>
        <v/>
      </c>
      <c r="AK394" s="139">
        <f t="shared" ca="1" si="70"/>
        <v>0</v>
      </c>
      <c r="AL394" s="139" t="str">
        <f t="shared" ref="AL394:AL457" si="76">C394</f>
        <v/>
      </c>
      <c r="AM394" s="139" t="str">
        <f t="shared" ref="AM394:AM457" si="77">F394</f>
        <v/>
      </c>
      <c r="AN394" s="20" t="str">
        <f t="shared" ref="AN394:AN457" si="78">H394</f>
        <v/>
      </c>
      <c r="AO394" s="20" t="str">
        <f t="shared" ref="AO394:AO457" si="79">N394</f>
        <v/>
      </c>
      <c r="AP394" s="20" t="str">
        <f t="shared" ref="AP394:AP457" si="80">O394</f>
        <v/>
      </c>
      <c r="AQ394" s="88" t="str">
        <f ca="1">IF(S394=Lists!$S$6,"CUMPLIMIENTO",IF($Q394=Lists!$R$3,TEXT(Y394,"00,00%")&amp;" / "&amp;TEXT(FORMULACIÓN!Y394,"00,00%"),IF(Y394=0,0,TEXT(Y394,"##.###")&amp;" / "&amp;TEXT(FORMULACIÓN!Y394,"##.###"))))</f>
        <v xml:space="preserve"> / </v>
      </c>
      <c r="AR394" s="133">
        <f ca="1">VALUE(IFERROR(IF(S394=Lists!$S$6,SEGUIMIENTO!Y394,IF((Y394/FORMULACIÓN!Y394)&lt;&gt;0,Y394/FORMULACIÓN!Y394,0)),0))</f>
        <v>0</v>
      </c>
      <c r="AS394" s="89" t="str">
        <f t="shared" ca="1" si="71"/>
        <v/>
      </c>
      <c r="AT394" s="89">
        <f t="shared" ca="1" si="72"/>
        <v>0</v>
      </c>
      <c r="AU394" s="89">
        <f t="shared" ca="1" si="73"/>
        <v>0</v>
      </c>
      <c r="AV394" s="20" t="str">
        <f t="shared" si="74"/>
        <v xml:space="preserve">LOGROS
LÍMITES
OBSERVACIÓN
ACCIONES DE FORTALECIMIENTO
</v>
      </c>
      <c r="AW394" s="139"/>
      <c r="CG394" s="140"/>
    </row>
    <row r="395" spans="1:85" s="135" customFormat="1" ht="20.25" hidden="1" customHeight="1">
      <c r="A395" s="20" t="str">
        <f>IF(FORMULACIÓN!A395="","",FORMULACIÓN!A395)</f>
        <v/>
      </c>
      <c r="B395" s="20" t="str">
        <f>IF(FORMULACIÓN!B395="","",FORMULACIÓN!B395)</f>
        <v/>
      </c>
      <c r="C395" s="20" t="str">
        <f>IF(FORMULACIÓN!C395="","",FORMULACIÓN!C395)</f>
        <v/>
      </c>
      <c r="D395" s="20" t="str">
        <f>IF(FORMULACIÓN!D395="","",FORMULACIÓN!D395)</f>
        <v/>
      </c>
      <c r="E395" s="20" t="str">
        <f>IF(FORMULACIÓN!E395="","",FORMULACIÓN!E395)</f>
        <v/>
      </c>
      <c r="F395" s="20" t="str">
        <f>IF(FORMULACIÓN!F395="","",FORMULACIÓN!F395)</f>
        <v/>
      </c>
      <c r="G395" s="20" t="str">
        <f>IF(FORMULACIÓN!G395="","",FORMULACIÓN!G395)</f>
        <v/>
      </c>
      <c r="H395" s="20" t="str">
        <f>IF(FORMULACIÓN!H395="","",FORMULACIÓN!H395)</f>
        <v/>
      </c>
      <c r="I395" s="88" t="str">
        <f>IF(FORMULACIÓN!I395="","",FORMULACIÓN!I395)</f>
        <v/>
      </c>
      <c r="J395" s="20" t="str">
        <f>IF(FORMULACIÓN!J395="","",FORMULACIÓN!J395)</f>
        <v/>
      </c>
      <c r="K395" s="88" t="str">
        <f>IF(FORMULACIÓN!K395="","",FORMULACIÓN!K395)</f>
        <v/>
      </c>
      <c r="L395" s="88" t="str">
        <f>IF(FORMULACIÓN!L395="","",FORMULACIÓN!L395)</f>
        <v/>
      </c>
      <c r="M395" s="210">
        <f>FORMULACIÓN!M395</f>
        <v>0</v>
      </c>
      <c r="N395" s="20" t="str">
        <f>IF(FORMULACIÓN!O395="","",FORMULACIÓN!O395)</f>
        <v/>
      </c>
      <c r="O395" s="20" t="str">
        <f>IF(FORMULACIÓN!P395="","",FORMULACIÓN!P395)</f>
        <v/>
      </c>
      <c r="P395" s="20" t="str">
        <f>IF(FORMULACIÓN!Q395="","",FORMULACIÓN!Q395)</f>
        <v/>
      </c>
      <c r="Q395" s="20" t="str">
        <f>IF(FORMULACIÓN!R395="","",FORMULACIÓN!R395)</f>
        <v/>
      </c>
      <c r="R395" s="20" t="str">
        <f>IF(FORMULACIÓN!S395="","",FORMULACIÓN!S395)</f>
        <v/>
      </c>
      <c r="S395" s="20" t="str">
        <f>IF(FORMULACIÓN!T395="","",FORMULACIÓN!T395)</f>
        <v/>
      </c>
      <c r="T395" s="179" t="str">
        <f ca="1">FORMULACIÓN!Y395</f>
        <v/>
      </c>
      <c r="U395" s="20" t="str">
        <f>IF(FORMULACIÓN!U395="","",FORMULACIÓN!U395)</f>
        <v/>
      </c>
      <c r="V395" s="211"/>
      <c r="W395" s="211"/>
      <c r="X395" s="21" t="str">
        <f ca="1">IFERROR(IF($S395=Lists!$S$2,SUM(SEGUIMIENTO!U395:W395),IF(SEGUIMIENTO!$S395=Lists!$S$3,SUM(SEGUIMIENTO!V395:W395),IF(SEGUIMIENTO!$S395=Lists!$S$4,AVERAGE(SEGUIMIENTO!V395:W395),IF(SEGUIMIENTO!$S395=Lists!$S$5,OFFSET(U395,0,COUNTA(V395:W395)),IF(SEGUIMIENTO!$S395=Lists!$S$6,COUNTIF(V395:W395,"&lt;"&amp;FORMULACIÓN!Y395)/COUNT(SEGUIMIENTO!V395:W395),""))))),"")</f>
        <v/>
      </c>
      <c r="Y395" s="176" t="str">
        <f ca="1">IF($Q395=Lists!$R$3,TEXT(SEGUIMIENTO!X395,"00,00%"),IF(SEGUIMIENTO!X395=0,0,TEXT(SEGUIMIENTO!X395,"##.###")))</f>
        <v/>
      </c>
      <c r="Z395" s="179" t="str">
        <f>IF(FORMULACIÓN!N395="X",VLOOKUP(A395,Lists!$C$100:$D$1099,2,FALSE),"")</f>
        <v/>
      </c>
      <c r="AA395" s="181">
        <f>IF(FORMULACIÓN!N395="X",IF(VALUE(VLOOKUP(A395,Lists!$C$100:$D$1099,2,FALSE))&gt;=SEGUIMIENTO!X395,1,0),2)</f>
        <v>2</v>
      </c>
      <c r="AB395" s="150">
        <f>IFERROR(VALUE(LEFT(#REF!,1)),0)</f>
        <v>0</v>
      </c>
      <c r="AC395" s="149"/>
      <c r="AD395" s="131"/>
      <c r="AE395" s="131"/>
      <c r="AF395" s="129"/>
      <c r="AG395"/>
      <c r="AH395" s="139"/>
      <c r="AI395" s="255" t="str">
        <f t="shared" ref="AI395:AI403" si="81">L395</f>
        <v/>
      </c>
      <c r="AJ395" s="139" t="str">
        <f t="shared" si="75"/>
        <v/>
      </c>
      <c r="AK395" s="139">
        <f t="shared" ref="AK395:AK458" ca="1" si="82">IF(AR395&gt;=0.8,1,0)</f>
        <v>0</v>
      </c>
      <c r="AL395" s="139" t="str">
        <f t="shared" si="76"/>
        <v/>
      </c>
      <c r="AM395" s="139" t="str">
        <f t="shared" si="77"/>
        <v/>
      </c>
      <c r="AN395" s="20" t="str">
        <f t="shared" si="78"/>
        <v/>
      </c>
      <c r="AO395" s="20" t="str">
        <f t="shared" si="79"/>
        <v/>
      </c>
      <c r="AP395" s="20" t="str">
        <f t="shared" si="80"/>
        <v/>
      </c>
      <c r="AQ395" s="88" t="str">
        <f ca="1">IF(S395=Lists!$S$6,"CUMPLIMIENTO",IF($Q395=Lists!$R$3,TEXT(Y395,"00,00%")&amp;" / "&amp;TEXT(FORMULACIÓN!Y395,"00,00%"),IF(Y395=0,0,TEXT(Y395,"##.###")&amp;" / "&amp;TEXT(FORMULACIÓN!Y395,"##.###"))))</f>
        <v xml:space="preserve"> / </v>
      </c>
      <c r="AR395" s="133">
        <f ca="1">VALUE(IFERROR(IF(S395=Lists!$S$6,SEGUIMIENTO!Y395,IF((Y395/FORMULACIÓN!Y395)&lt;&gt;0,Y395/FORMULACIÓN!Y395,0)),0))</f>
        <v>0</v>
      </c>
      <c r="AS395" s="89" t="str">
        <f t="shared" ref="AS395:AS458" ca="1" si="83">IFERROR(IF(AR395&gt;1,1,AR395)*K395,"")</f>
        <v/>
      </c>
      <c r="AT395" s="89">
        <f t="shared" ref="AT395:AT458" ca="1" si="84">IF(AS395&lt;&gt;"",AS395*I395,0)</f>
        <v>0</v>
      </c>
      <c r="AU395" s="89">
        <f t="shared" ref="AU395:AU458" ca="1" si="85">IF(AS395&lt;&gt;"",AT395*0.2,0)</f>
        <v>0</v>
      </c>
      <c r="AV395" s="20" t="str">
        <f t="shared" si="74"/>
        <v xml:space="preserve">LOGROS
LÍMITES
OBSERVACIÓN
ACCIONES DE FORTALECIMIENTO
</v>
      </c>
      <c r="AW395" s="139"/>
      <c r="CG395" s="140"/>
    </row>
    <row r="396" spans="1:85" s="135" customFormat="1" ht="20.25" hidden="1" customHeight="1">
      <c r="A396" s="20" t="str">
        <f>IF(FORMULACIÓN!A396="","",FORMULACIÓN!A396)</f>
        <v/>
      </c>
      <c r="B396" s="20" t="str">
        <f>IF(FORMULACIÓN!B396="","",FORMULACIÓN!B396)</f>
        <v/>
      </c>
      <c r="C396" s="20" t="str">
        <f>IF(FORMULACIÓN!C396="","",FORMULACIÓN!C396)</f>
        <v/>
      </c>
      <c r="D396" s="20" t="str">
        <f>IF(FORMULACIÓN!D396="","",FORMULACIÓN!D396)</f>
        <v/>
      </c>
      <c r="E396" s="20" t="str">
        <f>IF(FORMULACIÓN!E396="","",FORMULACIÓN!E396)</f>
        <v/>
      </c>
      <c r="F396" s="20" t="str">
        <f>IF(FORMULACIÓN!F396="","",FORMULACIÓN!F396)</f>
        <v/>
      </c>
      <c r="G396" s="20" t="str">
        <f>IF(FORMULACIÓN!G396="","",FORMULACIÓN!G396)</f>
        <v/>
      </c>
      <c r="H396" s="20" t="str">
        <f>IF(FORMULACIÓN!H396="","",FORMULACIÓN!H396)</f>
        <v/>
      </c>
      <c r="I396" s="88" t="str">
        <f>IF(FORMULACIÓN!I396="","",FORMULACIÓN!I396)</f>
        <v/>
      </c>
      <c r="J396" s="20" t="str">
        <f>IF(FORMULACIÓN!J396="","",FORMULACIÓN!J396)</f>
        <v/>
      </c>
      <c r="K396" s="88" t="str">
        <f>IF(FORMULACIÓN!K396="","",FORMULACIÓN!K396)</f>
        <v/>
      </c>
      <c r="L396" s="88" t="str">
        <f>IF(FORMULACIÓN!L396="","",FORMULACIÓN!L396)</f>
        <v/>
      </c>
      <c r="M396" s="210">
        <f>FORMULACIÓN!M396</f>
        <v>0</v>
      </c>
      <c r="N396" s="20" t="str">
        <f>IF(FORMULACIÓN!O396="","",FORMULACIÓN!O396)</f>
        <v/>
      </c>
      <c r="O396" s="20" t="str">
        <f>IF(FORMULACIÓN!P396="","",FORMULACIÓN!P396)</f>
        <v/>
      </c>
      <c r="P396" s="20" t="str">
        <f>IF(FORMULACIÓN!Q396="","",FORMULACIÓN!Q396)</f>
        <v/>
      </c>
      <c r="Q396" s="20" t="str">
        <f>IF(FORMULACIÓN!R396="","",FORMULACIÓN!R396)</f>
        <v/>
      </c>
      <c r="R396" s="20" t="str">
        <f>IF(FORMULACIÓN!S396="","",FORMULACIÓN!S396)</f>
        <v/>
      </c>
      <c r="S396" s="20" t="str">
        <f>IF(FORMULACIÓN!T396="","",FORMULACIÓN!T396)</f>
        <v/>
      </c>
      <c r="T396" s="179" t="str">
        <f ca="1">FORMULACIÓN!Y396</f>
        <v/>
      </c>
      <c r="U396" s="20" t="str">
        <f>IF(FORMULACIÓN!U396="","",FORMULACIÓN!U396)</f>
        <v/>
      </c>
      <c r="V396" s="211"/>
      <c r="W396" s="211"/>
      <c r="X396" s="21" t="str">
        <f ca="1">IFERROR(IF($S396=Lists!$S$2,SUM(SEGUIMIENTO!U396:W396),IF(SEGUIMIENTO!$S396=Lists!$S$3,SUM(SEGUIMIENTO!V396:W396),IF(SEGUIMIENTO!$S396=Lists!$S$4,AVERAGE(SEGUIMIENTO!V396:W396),IF(SEGUIMIENTO!$S396=Lists!$S$5,OFFSET(U396,0,COUNTA(V396:W396)),IF(SEGUIMIENTO!$S396=Lists!$S$6,COUNTIF(V396:W396,"&lt;"&amp;FORMULACIÓN!Y396)/COUNT(SEGUIMIENTO!V396:W396),""))))),"")</f>
        <v/>
      </c>
      <c r="Y396" s="176" t="str">
        <f ca="1">IF($Q396=Lists!$R$3,TEXT(SEGUIMIENTO!X396,"00,00%"),IF(SEGUIMIENTO!X396=0,0,TEXT(SEGUIMIENTO!X396,"##.###")))</f>
        <v/>
      </c>
      <c r="Z396" s="179" t="str">
        <f>IF(FORMULACIÓN!N396="X",VLOOKUP(A396,Lists!$C$100:$D$1099,2,FALSE),"")</f>
        <v/>
      </c>
      <c r="AA396" s="181">
        <f>IF(FORMULACIÓN!N396="X",IF(VALUE(VLOOKUP(A396,Lists!$C$100:$D$1099,2,FALSE))&gt;=SEGUIMIENTO!X396,1,0),2)</f>
        <v>2</v>
      </c>
      <c r="AB396" s="150">
        <f>IFERROR(VALUE(LEFT(#REF!,1)),0)</f>
        <v>0</v>
      </c>
      <c r="AC396" s="149"/>
      <c r="AD396" s="131"/>
      <c r="AE396" s="131"/>
      <c r="AF396" s="129"/>
      <c r="AG396"/>
      <c r="AH396" s="139"/>
      <c r="AI396" s="255" t="str">
        <f t="shared" si="81"/>
        <v/>
      </c>
      <c r="AJ396" s="139" t="str">
        <f t="shared" si="75"/>
        <v/>
      </c>
      <c r="AK396" s="139">
        <f t="shared" ca="1" si="82"/>
        <v>0</v>
      </c>
      <c r="AL396" s="139" t="str">
        <f t="shared" si="76"/>
        <v/>
      </c>
      <c r="AM396" s="139" t="str">
        <f t="shared" si="77"/>
        <v/>
      </c>
      <c r="AN396" s="20" t="str">
        <f t="shared" si="78"/>
        <v/>
      </c>
      <c r="AO396" s="20" t="str">
        <f t="shared" si="79"/>
        <v/>
      </c>
      <c r="AP396" s="20" t="str">
        <f t="shared" si="80"/>
        <v/>
      </c>
      <c r="AQ396" s="88" t="str">
        <f ca="1">IF(S396=Lists!$S$6,"CUMPLIMIENTO",IF($Q396=Lists!$R$3,TEXT(Y396,"00,00%")&amp;" / "&amp;TEXT(FORMULACIÓN!Y396,"00,00%"),IF(Y396=0,0,TEXT(Y396,"##.###")&amp;" / "&amp;TEXT(FORMULACIÓN!Y396,"##.###"))))</f>
        <v xml:space="preserve"> / </v>
      </c>
      <c r="AR396" s="133">
        <f ca="1">VALUE(IFERROR(IF(S396=Lists!$S$6,SEGUIMIENTO!Y396,IF((Y396/FORMULACIÓN!Y396)&lt;&gt;0,Y396/FORMULACIÓN!Y396,0)),0))</f>
        <v>0</v>
      </c>
      <c r="AS396" s="89" t="str">
        <f t="shared" ca="1" si="83"/>
        <v/>
      </c>
      <c r="AT396" s="89">
        <f t="shared" ca="1" si="84"/>
        <v>0</v>
      </c>
      <c r="AU396" s="89">
        <f t="shared" ca="1" si="85"/>
        <v>0</v>
      </c>
      <c r="AV396" s="20" t="str">
        <f t="shared" si="74"/>
        <v xml:space="preserve">LOGROS
LÍMITES
OBSERVACIÓN
ACCIONES DE FORTALECIMIENTO
</v>
      </c>
      <c r="AW396" s="139"/>
      <c r="CG396" s="140"/>
    </row>
    <row r="397" spans="1:85" s="135" customFormat="1" ht="20.25" hidden="1" customHeight="1">
      <c r="A397" s="20" t="str">
        <f>IF(FORMULACIÓN!A397="","",FORMULACIÓN!A397)</f>
        <v/>
      </c>
      <c r="B397" s="20" t="str">
        <f>IF(FORMULACIÓN!B397="","",FORMULACIÓN!B397)</f>
        <v/>
      </c>
      <c r="C397" s="20" t="str">
        <f>IF(FORMULACIÓN!C397="","",FORMULACIÓN!C397)</f>
        <v/>
      </c>
      <c r="D397" s="20" t="str">
        <f>IF(FORMULACIÓN!D397="","",FORMULACIÓN!D397)</f>
        <v/>
      </c>
      <c r="E397" s="20" t="str">
        <f>IF(FORMULACIÓN!E397="","",FORMULACIÓN!E397)</f>
        <v/>
      </c>
      <c r="F397" s="20" t="str">
        <f>IF(FORMULACIÓN!F397="","",FORMULACIÓN!F397)</f>
        <v/>
      </c>
      <c r="G397" s="20" t="str">
        <f>IF(FORMULACIÓN!G397="","",FORMULACIÓN!G397)</f>
        <v/>
      </c>
      <c r="H397" s="20" t="str">
        <f>IF(FORMULACIÓN!H397="","",FORMULACIÓN!H397)</f>
        <v/>
      </c>
      <c r="I397" s="88" t="str">
        <f>IF(FORMULACIÓN!I397="","",FORMULACIÓN!I397)</f>
        <v/>
      </c>
      <c r="J397" s="20" t="str">
        <f>IF(FORMULACIÓN!J397="","",FORMULACIÓN!J397)</f>
        <v/>
      </c>
      <c r="K397" s="88" t="str">
        <f>IF(FORMULACIÓN!K397="","",FORMULACIÓN!K397)</f>
        <v/>
      </c>
      <c r="L397" s="88" t="str">
        <f>IF(FORMULACIÓN!L397="","",FORMULACIÓN!L397)</f>
        <v/>
      </c>
      <c r="M397" s="210">
        <f>FORMULACIÓN!M397</f>
        <v>0</v>
      </c>
      <c r="N397" s="20" t="str">
        <f>IF(FORMULACIÓN!O397="","",FORMULACIÓN!O397)</f>
        <v/>
      </c>
      <c r="O397" s="20" t="str">
        <f>IF(FORMULACIÓN!P397="","",FORMULACIÓN!P397)</f>
        <v/>
      </c>
      <c r="P397" s="20" t="str">
        <f>IF(FORMULACIÓN!Q397="","",FORMULACIÓN!Q397)</f>
        <v/>
      </c>
      <c r="Q397" s="20" t="str">
        <f>IF(FORMULACIÓN!R397="","",FORMULACIÓN!R397)</f>
        <v/>
      </c>
      <c r="R397" s="20" t="str">
        <f>IF(FORMULACIÓN!S397="","",FORMULACIÓN!S397)</f>
        <v/>
      </c>
      <c r="S397" s="20" t="str">
        <f>IF(FORMULACIÓN!T397="","",FORMULACIÓN!T397)</f>
        <v/>
      </c>
      <c r="T397" s="179" t="str">
        <f ca="1">FORMULACIÓN!Y397</f>
        <v/>
      </c>
      <c r="U397" s="20" t="str">
        <f>IF(FORMULACIÓN!U397="","",FORMULACIÓN!U397)</f>
        <v/>
      </c>
      <c r="V397" s="211"/>
      <c r="W397" s="211"/>
      <c r="X397" s="21" t="str">
        <f ca="1">IFERROR(IF($S397=Lists!$S$2,SUM(SEGUIMIENTO!U397:W397),IF(SEGUIMIENTO!$S397=Lists!$S$3,SUM(SEGUIMIENTO!V397:W397),IF(SEGUIMIENTO!$S397=Lists!$S$4,AVERAGE(SEGUIMIENTO!V397:W397),IF(SEGUIMIENTO!$S397=Lists!$S$5,OFFSET(U397,0,COUNTA(V397:W397)),IF(SEGUIMIENTO!$S397=Lists!$S$6,COUNTIF(V397:W397,"&lt;"&amp;FORMULACIÓN!Y397)/COUNT(SEGUIMIENTO!V397:W397),""))))),"")</f>
        <v/>
      </c>
      <c r="Y397" s="176" t="str">
        <f ca="1">IF($Q397=Lists!$R$3,TEXT(SEGUIMIENTO!X397,"00,00%"),IF(SEGUIMIENTO!X397=0,0,TEXT(SEGUIMIENTO!X397,"##.###")))</f>
        <v/>
      </c>
      <c r="Z397" s="179" t="str">
        <f>IF(FORMULACIÓN!N397="X",VLOOKUP(A397,Lists!$C$100:$D$1099,2,FALSE),"")</f>
        <v/>
      </c>
      <c r="AA397" s="181">
        <f>IF(FORMULACIÓN!N397="X",IF(VALUE(VLOOKUP(A397,Lists!$C$100:$D$1099,2,FALSE))&gt;=SEGUIMIENTO!X397,1,0),2)</f>
        <v>2</v>
      </c>
      <c r="AB397" s="150">
        <f>IFERROR(VALUE(LEFT(#REF!,1)),0)</f>
        <v>0</v>
      </c>
      <c r="AC397" s="149"/>
      <c r="AD397" s="131"/>
      <c r="AE397" s="131"/>
      <c r="AF397" s="129"/>
      <c r="AG397"/>
      <c r="AH397" s="139"/>
      <c r="AI397" s="255" t="str">
        <f t="shared" si="81"/>
        <v/>
      </c>
      <c r="AJ397" s="139" t="str">
        <f t="shared" si="75"/>
        <v/>
      </c>
      <c r="AK397" s="139">
        <f t="shared" ca="1" si="82"/>
        <v>0</v>
      </c>
      <c r="AL397" s="139" t="str">
        <f t="shared" si="76"/>
        <v/>
      </c>
      <c r="AM397" s="139" t="str">
        <f t="shared" si="77"/>
        <v/>
      </c>
      <c r="AN397" s="20" t="str">
        <f t="shared" si="78"/>
        <v/>
      </c>
      <c r="AO397" s="20" t="str">
        <f t="shared" si="79"/>
        <v/>
      </c>
      <c r="AP397" s="20" t="str">
        <f t="shared" si="80"/>
        <v/>
      </c>
      <c r="AQ397" s="88" t="str">
        <f ca="1">IF(S397=Lists!$S$6,"CUMPLIMIENTO",IF($Q397=Lists!$R$3,TEXT(Y397,"00,00%")&amp;" / "&amp;TEXT(FORMULACIÓN!Y397,"00,00%"),IF(Y397=0,0,TEXT(Y397,"##.###")&amp;" / "&amp;TEXT(FORMULACIÓN!Y397,"##.###"))))</f>
        <v xml:space="preserve"> / </v>
      </c>
      <c r="AR397" s="133">
        <f ca="1">VALUE(IFERROR(IF(S397=Lists!$S$6,SEGUIMIENTO!Y397,IF((Y397/FORMULACIÓN!Y397)&lt;&gt;0,Y397/FORMULACIÓN!Y397,0)),0))</f>
        <v>0</v>
      </c>
      <c r="AS397" s="89" t="str">
        <f t="shared" ca="1" si="83"/>
        <v/>
      </c>
      <c r="AT397" s="89">
        <f t="shared" ca="1" si="84"/>
        <v>0</v>
      </c>
      <c r="AU397" s="89">
        <f t="shared" ca="1" si="85"/>
        <v>0</v>
      </c>
      <c r="AV397" s="20" t="str">
        <f t="shared" si="74"/>
        <v xml:space="preserve">LOGROS
LÍMITES
OBSERVACIÓN
ACCIONES DE FORTALECIMIENTO
</v>
      </c>
      <c r="AW397" s="139"/>
      <c r="CG397" s="140"/>
    </row>
    <row r="398" spans="1:85" s="135" customFormat="1" ht="20.25" hidden="1" customHeight="1">
      <c r="A398" s="20" t="str">
        <f>IF(FORMULACIÓN!A398="","",FORMULACIÓN!A398)</f>
        <v/>
      </c>
      <c r="B398" s="20" t="str">
        <f>IF(FORMULACIÓN!B398="","",FORMULACIÓN!B398)</f>
        <v/>
      </c>
      <c r="C398" s="20" t="str">
        <f>IF(FORMULACIÓN!C398="","",FORMULACIÓN!C398)</f>
        <v/>
      </c>
      <c r="D398" s="20" t="str">
        <f>IF(FORMULACIÓN!D398="","",FORMULACIÓN!D398)</f>
        <v/>
      </c>
      <c r="E398" s="20" t="str">
        <f>IF(FORMULACIÓN!E398="","",FORMULACIÓN!E398)</f>
        <v/>
      </c>
      <c r="F398" s="20" t="str">
        <f>IF(FORMULACIÓN!F398="","",FORMULACIÓN!F398)</f>
        <v/>
      </c>
      <c r="G398" s="20" t="str">
        <f>IF(FORMULACIÓN!G398="","",FORMULACIÓN!G398)</f>
        <v/>
      </c>
      <c r="H398" s="20" t="str">
        <f>IF(FORMULACIÓN!H398="","",FORMULACIÓN!H398)</f>
        <v/>
      </c>
      <c r="I398" s="88" t="str">
        <f>IF(FORMULACIÓN!I398="","",FORMULACIÓN!I398)</f>
        <v/>
      </c>
      <c r="J398" s="20" t="str">
        <f>IF(FORMULACIÓN!J398="","",FORMULACIÓN!J398)</f>
        <v/>
      </c>
      <c r="K398" s="88" t="str">
        <f>IF(FORMULACIÓN!K398="","",FORMULACIÓN!K398)</f>
        <v/>
      </c>
      <c r="L398" s="88" t="str">
        <f>IF(FORMULACIÓN!L398="","",FORMULACIÓN!L398)</f>
        <v/>
      </c>
      <c r="M398" s="210">
        <f>FORMULACIÓN!M398</f>
        <v>0</v>
      </c>
      <c r="N398" s="20" t="str">
        <f>IF(FORMULACIÓN!O398="","",FORMULACIÓN!O398)</f>
        <v/>
      </c>
      <c r="O398" s="20" t="str">
        <f>IF(FORMULACIÓN!P398="","",FORMULACIÓN!P398)</f>
        <v/>
      </c>
      <c r="P398" s="20" t="str">
        <f>IF(FORMULACIÓN!Q398="","",FORMULACIÓN!Q398)</f>
        <v/>
      </c>
      <c r="Q398" s="20" t="str">
        <f>IF(FORMULACIÓN!R398="","",FORMULACIÓN!R398)</f>
        <v/>
      </c>
      <c r="R398" s="20" t="str">
        <f>IF(FORMULACIÓN!S398="","",FORMULACIÓN!S398)</f>
        <v/>
      </c>
      <c r="S398" s="20" t="str">
        <f>IF(FORMULACIÓN!T398="","",FORMULACIÓN!T398)</f>
        <v/>
      </c>
      <c r="T398" s="179" t="str">
        <f ca="1">FORMULACIÓN!Y398</f>
        <v/>
      </c>
      <c r="U398" s="20" t="str">
        <f>IF(FORMULACIÓN!U398="","",FORMULACIÓN!U398)</f>
        <v/>
      </c>
      <c r="V398" s="211"/>
      <c r="W398" s="211"/>
      <c r="X398" s="21" t="str">
        <f ca="1">IFERROR(IF($S398=Lists!$S$2,SUM(SEGUIMIENTO!U398:W398),IF(SEGUIMIENTO!$S398=Lists!$S$3,SUM(SEGUIMIENTO!V398:W398),IF(SEGUIMIENTO!$S398=Lists!$S$4,AVERAGE(SEGUIMIENTO!V398:W398),IF(SEGUIMIENTO!$S398=Lists!$S$5,OFFSET(U398,0,COUNTA(V398:W398)),IF(SEGUIMIENTO!$S398=Lists!$S$6,COUNTIF(V398:W398,"&lt;"&amp;FORMULACIÓN!Y398)/COUNT(SEGUIMIENTO!V398:W398),""))))),"")</f>
        <v/>
      </c>
      <c r="Y398" s="176" t="str">
        <f ca="1">IF($Q398=Lists!$R$3,TEXT(SEGUIMIENTO!X398,"00,00%"),IF(SEGUIMIENTO!X398=0,0,TEXT(SEGUIMIENTO!X398,"##.###")))</f>
        <v/>
      </c>
      <c r="Z398" s="179" t="str">
        <f>IF(FORMULACIÓN!N398="X",VLOOKUP(A398,Lists!$C$100:$D$1099,2,FALSE),"")</f>
        <v/>
      </c>
      <c r="AA398" s="181">
        <f>IF(FORMULACIÓN!N398="X",IF(VALUE(VLOOKUP(A398,Lists!$C$100:$D$1099,2,FALSE))&gt;=SEGUIMIENTO!X398,1,0),2)</f>
        <v>2</v>
      </c>
      <c r="AB398" s="150">
        <f>IFERROR(VALUE(LEFT(#REF!,1)),0)</f>
        <v>0</v>
      </c>
      <c r="AC398" s="149"/>
      <c r="AD398" s="131"/>
      <c r="AE398" s="131"/>
      <c r="AF398" s="129"/>
      <c r="AG398"/>
      <c r="AH398" s="139"/>
      <c r="AI398" s="255" t="str">
        <f t="shared" si="81"/>
        <v/>
      </c>
      <c r="AJ398" s="139" t="str">
        <f t="shared" si="75"/>
        <v/>
      </c>
      <c r="AK398" s="139">
        <f t="shared" ca="1" si="82"/>
        <v>0</v>
      </c>
      <c r="AL398" s="139" t="str">
        <f t="shared" si="76"/>
        <v/>
      </c>
      <c r="AM398" s="139" t="str">
        <f t="shared" si="77"/>
        <v/>
      </c>
      <c r="AN398" s="20" t="str">
        <f t="shared" si="78"/>
        <v/>
      </c>
      <c r="AO398" s="20" t="str">
        <f t="shared" si="79"/>
        <v/>
      </c>
      <c r="AP398" s="20" t="str">
        <f t="shared" si="80"/>
        <v/>
      </c>
      <c r="AQ398" s="88" t="str">
        <f ca="1">IF(S398=Lists!$S$6,"CUMPLIMIENTO",IF($Q398=Lists!$R$3,TEXT(Y398,"00,00%")&amp;" / "&amp;TEXT(FORMULACIÓN!Y398,"00,00%"),IF(Y398=0,0,TEXT(Y398,"##.###")&amp;" / "&amp;TEXT(FORMULACIÓN!Y398,"##.###"))))</f>
        <v xml:space="preserve"> / </v>
      </c>
      <c r="AR398" s="133">
        <f ca="1">VALUE(IFERROR(IF(S398=Lists!$S$6,SEGUIMIENTO!Y398,IF((Y398/FORMULACIÓN!Y398)&lt;&gt;0,Y398/FORMULACIÓN!Y398,0)),0))</f>
        <v>0</v>
      </c>
      <c r="AS398" s="89" t="str">
        <f t="shared" ca="1" si="83"/>
        <v/>
      </c>
      <c r="AT398" s="89">
        <f t="shared" ca="1" si="84"/>
        <v>0</v>
      </c>
      <c r="AU398" s="89">
        <f t="shared" ca="1" si="85"/>
        <v>0</v>
      </c>
      <c r="AV398" s="20" t="str">
        <f t="shared" si="74"/>
        <v xml:space="preserve">LOGROS
LÍMITES
OBSERVACIÓN
ACCIONES DE FORTALECIMIENTO
</v>
      </c>
      <c r="AW398" s="139"/>
      <c r="CG398" s="140"/>
    </row>
    <row r="399" spans="1:85" s="135" customFormat="1" ht="20.25" hidden="1" customHeight="1">
      <c r="A399" s="20" t="str">
        <f>IF(FORMULACIÓN!A399="","",FORMULACIÓN!A399)</f>
        <v/>
      </c>
      <c r="B399" s="20" t="str">
        <f>IF(FORMULACIÓN!B399="","",FORMULACIÓN!B399)</f>
        <v/>
      </c>
      <c r="C399" s="20" t="str">
        <f>IF(FORMULACIÓN!C399="","",FORMULACIÓN!C399)</f>
        <v/>
      </c>
      <c r="D399" s="20" t="str">
        <f>IF(FORMULACIÓN!D399="","",FORMULACIÓN!D399)</f>
        <v/>
      </c>
      <c r="E399" s="20" t="str">
        <f>IF(FORMULACIÓN!E399="","",FORMULACIÓN!E399)</f>
        <v/>
      </c>
      <c r="F399" s="20" t="str">
        <f>IF(FORMULACIÓN!F399="","",FORMULACIÓN!F399)</f>
        <v/>
      </c>
      <c r="G399" s="20" t="str">
        <f>IF(FORMULACIÓN!G399="","",FORMULACIÓN!G399)</f>
        <v/>
      </c>
      <c r="H399" s="20" t="str">
        <f>IF(FORMULACIÓN!H399="","",FORMULACIÓN!H399)</f>
        <v/>
      </c>
      <c r="I399" s="88" t="str">
        <f>IF(FORMULACIÓN!I399="","",FORMULACIÓN!I399)</f>
        <v/>
      </c>
      <c r="J399" s="20" t="str">
        <f>IF(FORMULACIÓN!J399="","",FORMULACIÓN!J399)</f>
        <v/>
      </c>
      <c r="K399" s="88" t="str">
        <f>IF(FORMULACIÓN!K399="","",FORMULACIÓN!K399)</f>
        <v/>
      </c>
      <c r="L399" s="88" t="str">
        <f>IF(FORMULACIÓN!L399="","",FORMULACIÓN!L399)</f>
        <v/>
      </c>
      <c r="M399" s="210">
        <f>FORMULACIÓN!M399</f>
        <v>0</v>
      </c>
      <c r="N399" s="20" t="str">
        <f>IF(FORMULACIÓN!O399="","",FORMULACIÓN!O399)</f>
        <v/>
      </c>
      <c r="O399" s="20" t="str">
        <f>IF(FORMULACIÓN!P399="","",FORMULACIÓN!P399)</f>
        <v/>
      </c>
      <c r="P399" s="20" t="str">
        <f>IF(FORMULACIÓN!Q399="","",FORMULACIÓN!Q399)</f>
        <v/>
      </c>
      <c r="Q399" s="20" t="str">
        <f>IF(FORMULACIÓN!R399="","",FORMULACIÓN!R399)</f>
        <v/>
      </c>
      <c r="R399" s="20" t="str">
        <f>IF(FORMULACIÓN!S399="","",FORMULACIÓN!S399)</f>
        <v/>
      </c>
      <c r="S399" s="20" t="str">
        <f>IF(FORMULACIÓN!T399="","",FORMULACIÓN!T399)</f>
        <v/>
      </c>
      <c r="T399" s="179" t="str">
        <f ca="1">FORMULACIÓN!Y399</f>
        <v/>
      </c>
      <c r="U399" s="20" t="str">
        <f>IF(FORMULACIÓN!U399="","",FORMULACIÓN!U399)</f>
        <v/>
      </c>
      <c r="V399" s="211"/>
      <c r="W399" s="211"/>
      <c r="X399" s="21" t="str">
        <f ca="1">IFERROR(IF($S399=Lists!$S$2,SUM(SEGUIMIENTO!U399:W399),IF(SEGUIMIENTO!$S399=Lists!$S$3,SUM(SEGUIMIENTO!V399:W399),IF(SEGUIMIENTO!$S399=Lists!$S$4,AVERAGE(SEGUIMIENTO!V399:W399),IF(SEGUIMIENTO!$S399=Lists!$S$5,OFFSET(U399,0,COUNTA(V399:W399)),IF(SEGUIMIENTO!$S399=Lists!$S$6,COUNTIF(V399:W399,"&lt;"&amp;FORMULACIÓN!Y399)/COUNT(SEGUIMIENTO!V399:W399),""))))),"")</f>
        <v/>
      </c>
      <c r="Y399" s="176" t="str">
        <f ca="1">IF($Q399=Lists!$R$3,TEXT(SEGUIMIENTO!X399,"00,00%"),IF(SEGUIMIENTO!X399=0,0,TEXT(SEGUIMIENTO!X399,"##.###")))</f>
        <v/>
      </c>
      <c r="Z399" s="179" t="str">
        <f>IF(FORMULACIÓN!N399="X",VLOOKUP(A399,Lists!$C$100:$D$1099,2,FALSE),"")</f>
        <v/>
      </c>
      <c r="AA399" s="181">
        <f>IF(FORMULACIÓN!N399="X",IF(VALUE(VLOOKUP(A399,Lists!$C$100:$D$1099,2,FALSE))&gt;=SEGUIMIENTO!X399,1,0),2)</f>
        <v>2</v>
      </c>
      <c r="AB399" s="150">
        <f>IFERROR(VALUE(LEFT(#REF!,1)),0)</f>
        <v>0</v>
      </c>
      <c r="AC399" s="149"/>
      <c r="AD399" s="131"/>
      <c r="AE399" s="131"/>
      <c r="AF399" s="129"/>
      <c r="AG399"/>
      <c r="AH399" s="139"/>
      <c r="AI399" s="255" t="str">
        <f t="shared" si="81"/>
        <v/>
      </c>
      <c r="AJ399" s="139" t="str">
        <f t="shared" si="75"/>
        <v/>
      </c>
      <c r="AK399" s="139">
        <f t="shared" ca="1" si="82"/>
        <v>0</v>
      </c>
      <c r="AL399" s="139" t="str">
        <f t="shared" si="76"/>
        <v/>
      </c>
      <c r="AM399" s="139" t="str">
        <f t="shared" si="77"/>
        <v/>
      </c>
      <c r="AN399" s="20" t="str">
        <f t="shared" si="78"/>
        <v/>
      </c>
      <c r="AO399" s="20" t="str">
        <f t="shared" si="79"/>
        <v/>
      </c>
      <c r="AP399" s="20" t="str">
        <f t="shared" si="80"/>
        <v/>
      </c>
      <c r="AQ399" s="88" t="str">
        <f ca="1">IF(S399=Lists!$S$6,"CUMPLIMIENTO",IF($Q399=Lists!$R$3,TEXT(Y399,"00,00%")&amp;" / "&amp;TEXT(FORMULACIÓN!Y399,"00,00%"),IF(Y399=0,0,TEXT(Y399,"##.###")&amp;" / "&amp;TEXT(FORMULACIÓN!Y399,"##.###"))))</f>
        <v xml:space="preserve"> / </v>
      </c>
      <c r="AR399" s="133">
        <f ca="1">VALUE(IFERROR(IF(S399=Lists!$S$6,SEGUIMIENTO!Y399,IF((Y399/FORMULACIÓN!Y399)&lt;&gt;0,Y399/FORMULACIÓN!Y399,0)),0))</f>
        <v>0</v>
      </c>
      <c r="AS399" s="89" t="str">
        <f t="shared" ca="1" si="83"/>
        <v/>
      </c>
      <c r="AT399" s="89">
        <f t="shared" ca="1" si="84"/>
        <v>0</v>
      </c>
      <c r="AU399" s="89">
        <f t="shared" ca="1" si="85"/>
        <v>0</v>
      </c>
      <c r="AV399" s="20" t="str">
        <f t="shared" si="74"/>
        <v xml:space="preserve">LOGROS
LÍMITES
OBSERVACIÓN
ACCIONES DE FORTALECIMIENTO
</v>
      </c>
      <c r="AW399" s="139"/>
      <c r="CG399" s="140"/>
    </row>
    <row r="400" spans="1:85" s="135" customFormat="1" ht="20.25" hidden="1" customHeight="1">
      <c r="A400" s="20" t="str">
        <f>IF(FORMULACIÓN!A400="","",FORMULACIÓN!A400)</f>
        <v/>
      </c>
      <c r="B400" s="20" t="str">
        <f>IF(FORMULACIÓN!B400="","",FORMULACIÓN!B400)</f>
        <v/>
      </c>
      <c r="C400" s="20" t="str">
        <f>IF(FORMULACIÓN!C400="","",FORMULACIÓN!C400)</f>
        <v/>
      </c>
      <c r="D400" s="20" t="str">
        <f>IF(FORMULACIÓN!D400="","",FORMULACIÓN!D400)</f>
        <v/>
      </c>
      <c r="E400" s="20" t="str">
        <f>IF(FORMULACIÓN!E400="","",FORMULACIÓN!E400)</f>
        <v/>
      </c>
      <c r="F400" s="20" t="str">
        <f>IF(FORMULACIÓN!F400="","",FORMULACIÓN!F400)</f>
        <v/>
      </c>
      <c r="G400" s="20" t="str">
        <f>IF(FORMULACIÓN!G400="","",FORMULACIÓN!G400)</f>
        <v/>
      </c>
      <c r="H400" s="20" t="str">
        <f>IF(FORMULACIÓN!H400="","",FORMULACIÓN!H400)</f>
        <v/>
      </c>
      <c r="I400" s="88" t="str">
        <f>IF(FORMULACIÓN!I400="","",FORMULACIÓN!I400)</f>
        <v/>
      </c>
      <c r="J400" s="20" t="str">
        <f>IF(FORMULACIÓN!J400="","",FORMULACIÓN!J400)</f>
        <v/>
      </c>
      <c r="K400" s="88" t="str">
        <f>IF(FORMULACIÓN!K400="","",FORMULACIÓN!K400)</f>
        <v/>
      </c>
      <c r="L400" s="88" t="str">
        <f>IF(FORMULACIÓN!L400="","",FORMULACIÓN!L400)</f>
        <v/>
      </c>
      <c r="M400" s="210">
        <f>FORMULACIÓN!M400</f>
        <v>0</v>
      </c>
      <c r="N400" s="20" t="str">
        <f>IF(FORMULACIÓN!O400="","",FORMULACIÓN!O400)</f>
        <v/>
      </c>
      <c r="O400" s="20" t="str">
        <f>IF(FORMULACIÓN!P400="","",FORMULACIÓN!P400)</f>
        <v/>
      </c>
      <c r="P400" s="20" t="str">
        <f>IF(FORMULACIÓN!Q400="","",FORMULACIÓN!Q400)</f>
        <v/>
      </c>
      <c r="Q400" s="20" t="str">
        <f>IF(FORMULACIÓN!R400="","",FORMULACIÓN!R400)</f>
        <v/>
      </c>
      <c r="R400" s="20" t="str">
        <f>IF(FORMULACIÓN!S400="","",FORMULACIÓN!S400)</f>
        <v/>
      </c>
      <c r="S400" s="20" t="str">
        <f>IF(FORMULACIÓN!T400="","",FORMULACIÓN!T400)</f>
        <v/>
      </c>
      <c r="T400" s="179" t="str">
        <f ca="1">FORMULACIÓN!Y400</f>
        <v/>
      </c>
      <c r="U400" s="20" t="str">
        <f>IF(FORMULACIÓN!U400="","",FORMULACIÓN!U400)</f>
        <v/>
      </c>
      <c r="V400" s="211"/>
      <c r="W400" s="211"/>
      <c r="X400" s="21" t="str">
        <f ca="1">IFERROR(IF($S400=Lists!$S$2,SUM(SEGUIMIENTO!U400:W400),IF(SEGUIMIENTO!$S400=Lists!$S$3,SUM(SEGUIMIENTO!V400:W400),IF(SEGUIMIENTO!$S400=Lists!$S$4,AVERAGE(SEGUIMIENTO!V400:W400),IF(SEGUIMIENTO!$S400=Lists!$S$5,OFFSET(U400,0,COUNTA(V400:W400)),IF(SEGUIMIENTO!$S400=Lists!$S$6,COUNTIF(V400:W400,"&lt;"&amp;FORMULACIÓN!Y400)/COUNT(SEGUIMIENTO!V400:W400),""))))),"")</f>
        <v/>
      </c>
      <c r="Y400" s="176" t="str">
        <f ca="1">IF($Q400=Lists!$R$3,TEXT(SEGUIMIENTO!X400,"00,00%"),IF(SEGUIMIENTO!X400=0,0,TEXT(SEGUIMIENTO!X400,"##.###")))</f>
        <v/>
      </c>
      <c r="Z400" s="179" t="str">
        <f>IF(FORMULACIÓN!N400="X",VLOOKUP(A400,Lists!$C$100:$D$1099,2,FALSE),"")</f>
        <v/>
      </c>
      <c r="AA400" s="181">
        <f>IF(FORMULACIÓN!N400="X",IF(VALUE(VLOOKUP(A400,Lists!$C$100:$D$1099,2,FALSE))&gt;=SEGUIMIENTO!X400,1,0),2)</f>
        <v>2</v>
      </c>
      <c r="AB400" s="150">
        <f>IFERROR(VALUE(LEFT(#REF!,1)),0)</f>
        <v>0</v>
      </c>
      <c r="AC400" s="149"/>
      <c r="AD400" s="131"/>
      <c r="AE400" s="131"/>
      <c r="AF400" s="129"/>
      <c r="AG400"/>
      <c r="AH400" s="139"/>
      <c r="AI400" s="255" t="str">
        <f t="shared" si="81"/>
        <v/>
      </c>
      <c r="AJ400" s="139" t="str">
        <f t="shared" si="75"/>
        <v/>
      </c>
      <c r="AK400" s="139">
        <f t="shared" ca="1" si="82"/>
        <v>0</v>
      </c>
      <c r="AL400" s="139" t="str">
        <f t="shared" si="76"/>
        <v/>
      </c>
      <c r="AM400" s="139" t="str">
        <f t="shared" si="77"/>
        <v/>
      </c>
      <c r="AN400" s="20" t="str">
        <f t="shared" si="78"/>
        <v/>
      </c>
      <c r="AO400" s="20" t="str">
        <f t="shared" si="79"/>
        <v/>
      </c>
      <c r="AP400" s="20" t="str">
        <f t="shared" si="80"/>
        <v/>
      </c>
      <c r="AQ400" s="88" t="str">
        <f ca="1">IF(S400=Lists!$S$6,"CUMPLIMIENTO",IF($Q400=Lists!$R$3,TEXT(Y400,"00,00%")&amp;" / "&amp;TEXT(FORMULACIÓN!Y400,"00,00%"),IF(Y400=0,0,TEXT(Y400,"##.###")&amp;" / "&amp;TEXT(FORMULACIÓN!Y400,"##.###"))))</f>
        <v xml:space="preserve"> / </v>
      </c>
      <c r="AR400" s="133">
        <f ca="1">VALUE(IFERROR(IF(S400=Lists!$S$6,SEGUIMIENTO!Y400,IF((Y400/FORMULACIÓN!Y400)&lt;&gt;0,Y400/FORMULACIÓN!Y400,0)),0))</f>
        <v>0</v>
      </c>
      <c r="AS400" s="89" t="str">
        <f t="shared" ca="1" si="83"/>
        <v/>
      </c>
      <c r="AT400" s="89">
        <f t="shared" ca="1" si="84"/>
        <v>0</v>
      </c>
      <c r="AU400" s="89">
        <f t="shared" ca="1" si="85"/>
        <v>0</v>
      </c>
      <c r="AV400" s="20" t="str">
        <f t="shared" si="74"/>
        <v xml:space="preserve">LOGROS
LÍMITES
OBSERVACIÓN
ACCIONES DE FORTALECIMIENTO
</v>
      </c>
      <c r="AW400" s="139"/>
      <c r="CG400" s="140"/>
    </row>
    <row r="401" spans="1:85" s="135" customFormat="1" ht="20.25" hidden="1" customHeight="1">
      <c r="A401" s="20" t="str">
        <f>IF(FORMULACIÓN!A401="","",FORMULACIÓN!A401)</f>
        <v/>
      </c>
      <c r="B401" s="20" t="str">
        <f>IF(FORMULACIÓN!B401="","",FORMULACIÓN!B401)</f>
        <v/>
      </c>
      <c r="C401" s="20" t="str">
        <f>IF(FORMULACIÓN!C401="","",FORMULACIÓN!C401)</f>
        <v/>
      </c>
      <c r="D401" s="20" t="str">
        <f>IF(FORMULACIÓN!D401="","",FORMULACIÓN!D401)</f>
        <v/>
      </c>
      <c r="E401" s="20" t="str">
        <f>IF(FORMULACIÓN!E401="","",FORMULACIÓN!E401)</f>
        <v/>
      </c>
      <c r="F401" s="20" t="str">
        <f>IF(FORMULACIÓN!F401="","",FORMULACIÓN!F401)</f>
        <v/>
      </c>
      <c r="G401" s="20" t="str">
        <f>IF(FORMULACIÓN!G401="","",FORMULACIÓN!G401)</f>
        <v/>
      </c>
      <c r="H401" s="20" t="str">
        <f>IF(FORMULACIÓN!H401="","",FORMULACIÓN!H401)</f>
        <v/>
      </c>
      <c r="I401" s="88" t="str">
        <f>IF(FORMULACIÓN!I401="","",FORMULACIÓN!I401)</f>
        <v/>
      </c>
      <c r="J401" s="20" t="str">
        <f>IF(FORMULACIÓN!J401="","",FORMULACIÓN!J401)</f>
        <v/>
      </c>
      <c r="K401" s="88" t="str">
        <f>IF(FORMULACIÓN!K401="","",FORMULACIÓN!K401)</f>
        <v/>
      </c>
      <c r="L401" s="88" t="str">
        <f>IF(FORMULACIÓN!L401="","",FORMULACIÓN!L401)</f>
        <v/>
      </c>
      <c r="M401" s="210">
        <f>FORMULACIÓN!M401</f>
        <v>0</v>
      </c>
      <c r="N401" s="20" t="str">
        <f>IF(FORMULACIÓN!O401="","",FORMULACIÓN!O401)</f>
        <v/>
      </c>
      <c r="O401" s="20" t="str">
        <f>IF(FORMULACIÓN!P401="","",FORMULACIÓN!P401)</f>
        <v/>
      </c>
      <c r="P401" s="20" t="str">
        <f>IF(FORMULACIÓN!Q401="","",FORMULACIÓN!Q401)</f>
        <v/>
      </c>
      <c r="Q401" s="20" t="str">
        <f>IF(FORMULACIÓN!R401="","",FORMULACIÓN!R401)</f>
        <v/>
      </c>
      <c r="R401" s="20" t="str">
        <f>IF(FORMULACIÓN!S401="","",FORMULACIÓN!S401)</f>
        <v/>
      </c>
      <c r="S401" s="20" t="str">
        <f>IF(FORMULACIÓN!T401="","",FORMULACIÓN!T401)</f>
        <v/>
      </c>
      <c r="T401" s="179" t="str">
        <f ca="1">FORMULACIÓN!Y401</f>
        <v/>
      </c>
      <c r="U401" s="20" t="str">
        <f>IF(FORMULACIÓN!U401="","",FORMULACIÓN!U401)</f>
        <v/>
      </c>
      <c r="V401" s="211"/>
      <c r="W401" s="211"/>
      <c r="X401" s="21" t="str">
        <f ca="1">IFERROR(IF($S401=Lists!$S$2,SUM(SEGUIMIENTO!U401:W401),IF(SEGUIMIENTO!$S401=Lists!$S$3,SUM(SEGUIMIENTO!V401:W401),IF(SEGUIMIENTO!$S401=Lists!$S$4,AVERAGE(SEGUIMIENTO!V401:W401),IF(SEGUIMIENTO!$S401=Lists!$S$5,OFFSET(U401,0,COUNTA(V401:W401)),IF(SEGUIMIENTO!$S401=Lists!$S$6,COUNTIF(V401:W401,"&lt;"&amp;FORMULACIÓN!Y401)/COUNT(SEGUIMIENTO!V401:W401),""))))),"")</f>
        <v/>
      </c>
      <c r="Y401" s="176" t="str">
        <f ca="1">IF($Q401=Lists!$R$3,TEXT(SEGUIMIENTO!X401,"00,00%"),IF(SEGUIMIENTO!X401=0,0,TEXT(SEGUIMIENTO!X401,"##.###")))</f>
        <v/>
      </c>
      <c r="Z401" s="179" t="str">
        <f>IF(FORMULACIÓN!N401="X",VLOOKUP(A401,Lists!$C$100:$D$1099,2,FALSE),"")</f>
        <v/>
      </c>
      <c r="AA401" s="181">
        <f>IF(FORMULACIÓN!N401="X",IF(VALUE(VLOOKUP(A401,Lists!$C$100:$D$1099,2,FALSE))&gt;=SEGUIMIENTO!X401,1,0),2)</f>
        <v>2</v>
      </c>
      <c r="AB401" s="150">
        <f>IFERROR(VALUE(LEFT(#REF!,1)),0)</f>
        <v>0</v>
      </c>
      <c r="AC401" s="149"/>
      <c r="AD401" s="131"/>
      <c r="AE401" s="131"/>
      <c r="AF401" s="129"/>
      <c r="AG401"/>
      <c r="AH401" s="139"/>
      <c r="AI401" s="255" t="str">
        <f t="shared" si="81"/>
        <v/>
      </c>
      <c r="AJ401" s="139" t="str">
        <f t="shared" si="75"/>
        <v/>
      </c>
      <c r="AK401" s="139">
        <f t="shared" ca="1" si="82"/>
        <v>0</v>
      </c>
      <c r="AL401" s="139" t="str">
        <f t="shared" si="76"/>
        <v/>
      </c>
      <c r="AM401" s="139" t="str">
        <f t="shared" si="77"/>
        <v/>
      </c>
      <c r="AN401" s="20" t="str">
        <f t="shared" si="78"/>
        <v/>
      </c>
      <c r="AO401" s="20" t="str">
        <f t="shared" si="79"/>
        <v/>
      </c>
      <c r="AP401" s="20" t="str">
        <f t="shared" si="80"/>
        <v/>
      </c>
      <c r="AQ401" s="88" t="str">
        <f ca="1">IF(S401=Lists!$S$6,"CUMPLIMIENTO",IF($Q401=Lists!$R$3,TEXT(Y401,"00,00%")&amp;" / "&amp;TEXT(FORMULACIÓN!Y401,"00,00%"),IF(Y401=0,0,TEXT(Y401,"##.###")&amp;" / "&amp;TEXT(FORMULACIÓN!Y401,"##.###"))))</f>
        <v xml:space="preserve"> / </v>
      </c>
      <c r="AR401" s="133">
        <f ca="1">VALUE(IFERROR(IF(S401=Lists!$S$6,SEGUIMIENTO!Y401,IF((Y401/FORMULACIÓN!Y401)&lt;&gt;0,Y401/FORMULACIÓN!Y401,0)),0))</f>
        <v>0</v>
      </c>
      <c r="AS401" s="89" t="str">
        <f t="shared" ca="1" si="83"/>
        <v/>
      </c>
      <c r="AT401" s="89">
        <f t="shared" ca="1" si="84"/>
        <v>0</v>
      </c>
      <c r="AU401" s="89">
        <f t="shared" ca="1" si="85"/>
        <v>0</v>
      </c>
      <c r="AV401" s="20" t="str">
        <f t="shared" si="74"/>
        <v xml:space="preserve">LOGROS
LÍMITES
OBSERVACIÓN
ACCIONES DE FORTALECIMIENTO
</v>
      </c>
      <c r="AW401" s="139"/>
      <c r="CG401" s="140"/>
    </row>
    <row r="402" spans="1:85" s="135" customFormat="1" ht="20.25" hidden="1" customHeight="1">
      <c r="A402" s="20" t="str">
        <f>IF(FORMULACIÓN!A402="","",FORMULACIÓN!A402)</f>
        <v/>
      </c>
      <c r="B402" s="20" t="str">
        <f>IF(FORMULACIÓN!B402="","",FORMULACIÓN!B402)</f>
        <v/>
      </c>
      <c r="C402" s="20" t="str">
        <f>IF(FORMULACIÓN!C402="","",FORMULACIÓN!C402)</f>
        <v/>
      </c>
      <c r="D402" s="20" t="str">
        <f>IF(FORMULACIÓN!D402="","",FORMULACIÓN!D402)</f>
        <v/>
      </c>
      <c r="E402" s="20" t="str">
        <f>IF(FORMULACIÓN!E402="","",FORMULACIÓN!E402)</f>
        <v/>
      </c>
      <c r="F402" s="20" t="str">
        <f>IF(FORMULACIÓN!F402="","",FORMULACIÓN!F402)</f>
        <v/>
      </c>
      <c r="G402" s="20" t="str">
        <f>IF(FORMULACIÓN!G402="","",FORMULACIÓN!G402)</f>
        <v/>
      </c>
      <c r="H402" s="20" t="str">
        <f>IF(FORMULACIÓN!H402="","",FORMULACIÓN!H402)</f>
        <v/>
      </c>
      <c r="I402" s="88" t="str">
        <f>IF(FORMULACIÓN!I402="","",FORMULACIÓN!I402)</f>
        <v/>
      </c>
      <c r="J402" s="20" t="str">
        <f>IF(FORMULACIÓN!J402="","",FORMULACIÓN!J402)</f>
        <v/>
      </c>
      <c r="K402" s="88" t="str">
        <f>IF(FORMULACIÓN!K402="","",FORMULACIÓN!K402)</f>
        <v/>
      </c>
      <c r="L402" s="88" t="str">
        <f>IF(FORMULACIÓN!L402="","",FORMULACIÓN!L402)</f>
        <v/>
      </c>
      <c r="M402" s="210">
        <f>FORMULACIÓN!M402</f>
        <v>0</v>
      </c>
      <c r="N402" s="20" t="str">
        <f>IF(FORMULACIÓN!O402="","",FORMULACIÓN!O402)</f>
        <v/>
      </c>
      <c r="O402" s="20" t="str">
        <f>IF(FORMULACIÓN!P402="","",FORMULACIÓN!P402)</f>
        <v/>
      </c>
      <c r="P402" s="20" t="str">
        <f>IF(FORMULACIÓN!Q402="","",FORMULACIÓN!Q402)</f>
        <v/>
      </c>
      <c r="Q402" s="20" t="str">
        <f>IF(FORMULACIÓN!R402="","",FORMULACIÓN!R402)</f>
        <v/>
      </c>
      <c r="R402" s="20" t="str">
        <f>IF(FORMULACIÓN!S402="","",FORMULACIÓN!S402)</f>
        <v/>
      </c>
      <c r="S402" s="20" t="str">
        <f>IF(FORMULACIÓN!T402="","",FORMULACIÓN!T402)</f>
        <v/>
      </c>
      <c r="T402" s="179" t="str">
        <f ca="1">FORMULACIÓN!Y402</f>
        <v/>
      </c>
      <c r="U402" s="20" t="str">
        <f>IF(FORMULACIÓN!U402="","",FORMULACIÓN!U402)</f>
        <v/>
      </c>
      <c r="V402" s="211"/>
      <c r="W402" s="211"/>
      <c r="X402" s="21" t="str">
        <f ca="1">IFERROR(IF($S402=Lists!$S$2,SUM(SEGUIMIENTO!U402:W402),IF(SEGUIMIENTO!$S402=Lists!$S$3,SUM(SEGUIMIENTO!V402:W402),IF(SEGUIMIENTO!$S402=Lists!$S$4,AVERAGE(SEGUIMIENTO!V402:W402),IF(SEGUIMIENTO!$S402=Lists!$S$5,OFFSET(U402,0,COUNTA(V402:W402)),IF(SEGUIMIENTO!$S402=Lists!$S$6,COUNTIF(V402:W402,"&lt;"&amp;FORMULACIÓN!Y402)/COUNT(SEGUIMIENTO!V402:W402),""))))),"")</f>
        <v/>
      </c>
      <c r="Y402" s="176" t="str">
        <f ca="1">IF($Q402=Lists!$R$3,TEXT(SEGUIMIENTO!X402,"00,00%"),IF(SEGUIMIENTO!X402=0,0,TEXT(SEGUIMIENTO!X402,"##.###")))</f>
        <v/>
      </c>
      <c r="Z402" s="179" t="str">
        <f>IF(FORMULACIÓN!N402="X",VLOOKUP(A402,Lists!$C$100:$D$1099,2,FALSE),"")</f>
        <v/>
      </c>
      <c r="AA402" s="181">
        <f>IF(FORMULACIÓN!N402="X",IF(VALUE(VLOOKUP(A402,Lists!$C$100:$D$1099,2,FALSE))&gt;=SEGUIMIENTO!X402,1,0),2)</f>
        <v>2</v>
      </c>
      <c r="AB402" s="150">
        <f>IFERROR(VALUE(LEFT(#REF!,1)),0)</f>
        <v>0</v>
      </c>
      <c r="AC402" s="149"/>
      <c r="AD402" s="131"/>
      <c r="AE402" s="131"/>
      <c r="AF402" s="129"/>
      <c r="AG402"/>
      <c r="AH402" s="139"/>
      <c r="AI402" s="255" t="str">
        <f t="shared" si="81"/>
        <v/>
      </c>
      <c r="AJ402" s="139" t="str">
        <f t="shared" si="75"/>
        <v/>
      </c>
      <c r="AK402" s="139">
        <f t="shared" ca="1" si="82"/>
        <v>0</v>
      </c>
      <c r="AL402" s="139" t="str">
        <f t="shared" si="76"/>
        <v/>
      </c>
      <c r="AM402" s="139" t="str">
        <f t="shared" si="77"/>
        <v/>
      </c>
      <c r="AN402" s="20" t="str">
        <f t="shared" si="78"/>
        <v/>
      </c>
      <c r="AO402" s="20" t="str">
        <f t="shared" si="79"/>
        <v/>
      </c>
      <c r="AP402" s="20" t="str">
        <f t="shared" si="80"/>
        <v/>
      </c>
      <c r="AQ402" s="88" t="str">
        <f ca="1">IF(S402=Lists!$S$6,"CUMPLIMIENTO",IF($Q402=Lists!$R$3,TEXT(Y402,"00,00%")&amp;" / "&amp;TEXT(FORMULACIÓN!Y402,"00,00%"),IF(Y402=0,0,TEXT(Y402,"##.###")&amp;" / "&amp;TEXT(FORMULACIÓN!Y402,"##.###"))))</f>
        <v xml:space="preserve"> / </v>
      </c>
      <c r="AR402" s="133">
        <f ca="1">VALUE(IFERROR(IF(S402=Lists!$S$6,SEGUIMIENTO!Y402,IF((Y402/FORMULACIÓN!Y402)&lt;&gt;0,Y402/FORMULACIÓN!Y402,0)),0))</f>
        <v>0</v>
      </c>
      <c r="AS402" s="89" t="str">
        <f t="shared" ca="1" si="83"/>
        <v/>
      </c>
      <c r="AT402" s="89">
        <f t="shared" ca="1" si="84"/>
        <v>0</v>
      </c>
      <c r="AU402" s="89">
        <f t="shared" ca="1" si="85"/>
        <v>0</v>
      </c>
      <c r="AV402" s="20" t="str">
        <f t="shared" si="74"/>
        <v xml:space="preserve">LOGROS
LÍMITES
OBSERVACIÓN
ACCIONES DE FORTALECIMIENTO
</v>
      </c>
      <c r="AW402" s="139"/>
      <c r="CG402" s="140"/>
    </row>
    <row r="403" spans="1:85" s="135" customFormat="1" ht="20.25" hidden="1" customHeight="1">
      <c r="A403" s="20" t="str">
        <f>IF(FORMULACIÓN!A403="","",FORMULACIÓN!A403)</f>
        <v/>
      </c>
      <c r="B403" s="20" t="str">
        <f>IF(FORMULACIÓN!B403="","",FORMULACIÓN!B403)</f>
        <v/>
      </c>
      <c r="C403" s="20" t="str">
        <f>IF(FORMULACIÓN!C403="","",FORMULACIÓN!C403)</f>
        <v/>
      </c>
      <c r="D403" s="20" t="str">
        <f>IF(FORMULACIÓN!D403="","",FORMULACIÓN!D403)</f>
        <v/>
      </c>
      <c r="E403" s="20" t="str">
        <f>IF(FORMULACIÓN!E403="","",FORMULACIÓN!E403)</f>
        <v/>
      </c>
      <c r="F403" s="20" t="str">
        <f>IF(FORMULACIÓN!F403="","",FORMULACIÓN!F403)</f>
        <v/>
      </c>
      <c r="G403" s="20" t="str">
        <f>IF(FORMULACIÓN!G403="","",FORMULACIÓN!G403)</f>
        <v/>
      </c>
      <c r="H403" s="20" t="str">
        <f>IF(FORMULACIÓN!H403="","",FORMULACIÓN!H403)</f>
        <v/>
      </c>
      <c r="I403" s="88" t="str">
        <f>IF(FORMULACIÓN!I403="","",FORMULACIÓN!I403)</f>
        <v/>
      </c>
      <c r="J403" s="20" t="str">
        <f>IF(FORMULACIÓN!J403="","",FORMULACIÓN!J403)</f>
        <v/>
      </c>
      <c r="K403" s="88" t="str">
        <f>IF(FORMULACIÓN!K403="","",FORMULACIÓN!K403)</f>
        <v/>
      </c>
      <c r="L403" s="88" t="str">
        <f>IF(FORMULACIÓN!L403="","",FORMULACIÓN!L403)</f>
        <v/>
      </c>
      <c r="M403" s="210">
        <f>FORMULACIÓN!M403</f>
        <v>0</v>
      </c>
      <c r="N403" s="20" t="str">
        <f>IF(FORMULACIÓN!O403="","",FORMULACIÓN!O403)</f>
        <v/>
      </c>
      <c r="O403" s="20" t="str">
        <f>IF(FORMULACIÓN!P403="","",FORMULACIÓN!P403)</f>
        <v/>
      </c>
      <c r="P403" s="20" t="str">
        <f>IF(FORMULACIÓN!Q403="","",FORMULACIÓN!Q403)</f>
        <v/>
      </c>
      <c r="Q403" s="20" t="str">
        <f>IF(FORMULACIÓN!R403="","",FORMULACIÓN!R403)</f>
        <v/>
      </c>
      <c r="R403" s="20" t="str">
        <f>IF(FORMULACIÓN!S403="","",FORMULACIÓN!S403)</f>
        <v/>
      </c>
      <c r="S403" s="20" t="str">
        <f>IF(FORMULACIÓN!T403="","",FORMULACIÓN!T403)</f>
        <v/>
      </c>
      <c r="T403" s="179" t="str">
        <f ca="1">FORMULACIÓN!Y403</f>
        <v/>
      </c>
      <c r="U403" s="20" t="str">
        <f>IF(FORMULACIÓN!U403="","",FORMULACIÓN!U403)</f>
        <v/>
      </c>
      <c r="V403" s="211"/>
      <c r="W403" s="211"/>
      <c r="X403" s="21" t="str">
        <f ca="1">IFERROR(IF($S403=Lists!$S$2,SUM(SEGUIMIENTO!U403:W403),IF(SEGUIMIENTO!$S403=Lists!$S$3,SUM(SEGUIMIENTO!V403:W403),IF(SEGUIMIENTO!$S403=Lists!$S$4,AVERAGE(SEGUIMIENTO!V403:W403),IF(SEGUIMIENTO!$S403=Lists!$S$5,OFFSET(U403,0,COUNTA(V403:W403)),IF(SEGUIMIENTO!$S403=Lists!$S$6,COUNTIF(V403:W403,"&lt;"&amp;FORMULACIÓN!Y403)/COUNT(SEGUIMIENTO!V403:W403),""))))),"")</f>
        <v/>
      </c>
      <c r="Y403" s="176" t="str">
        <f ca="1">IF($Q403=Lists!$R$3,TEXT(SEGUIMIENTO!X403,"00,00%"),IF(SEGUIMIENTO!X403=0,0,TEXT(SEGUIMIENTO!X403,"##.###")))</f>
        <v/>
      </c>
      <c r="Z403" s="179" t="str">
        <f>IF(FORMULACIÓN!N403="X",VLOOKUP(A403,Lists!$C$100:$D$1099,2,FALSE),"")</f>
        <v/>
      </c>
      <c r="AA403" s="181">
        <f>IF(FORMULACIÓN!N403="X",IF(VALUE(VLOOKUP(A403,Lists!$C$100:$D$1099,2,FALSE))&gt;=SEGUIMIENTO!X403,1,0),2)</f>
        <v>2</v>
      </c>
      <c r="AB403" s="150">
        <f>IFERROR(VALUE(LEFT(#REF!,1)),0)</f>
        <v>0</v>
      </c>
      <c r="AC403" s="149"/>
      <c r="AD403" s="131"/>
      <c r="AE403" s="131"/>
      <c r="AF403" s="129"/>
      <c r="AG403"/>
      <c r="AH403" s="139"/>
      <c r="AI403" s="255" t="str">
        <f t="shared" si="81"/>
        <v/>
      </c>
      <c r="AJ403" s="139" t="str">
        <f t="shared" si="75"/>
        <v/>
      </c>
      <c r="AK403" s="139">
        <f t="shared" ca="1" si="82"/>
        <v>0</v>
      </c>
      <c r="AL403" s="139" t="str">
        <f t="shared" si="76"/>
        <v/>
      </c>
      <c r="AM403" s="139" t="str">
        <f t="shared" si="77"/>
        <v/>
      </c>
      <c r="AN403" s="20" t="str">
        <f t="shared" si="78"/>
        <v/>
      </c>
      <c r="AO403" s="20" t="str">
        <f t="shared" si="79"/>
        <v/>
      </c>
      <c r="AP403" s="20" t="str">
        <f t="shared" si="80"/>
        <v/>
      </c>
      <c r="AQ403" s="88" t="str">
        <f ca="1">IF(S403=Lists!$S$6,"CUMPLIMIENTO",IF($Q403=Lists!$R$3,TEXT(Y403,"00,00%")&amp;" / "&amp;TEXT(FORMULACIÓN!Y403,"00,00%"),IF(Y403=0,0,TEXT(Y403,"##.###")&amp;" / "&amp;TEXT(FORMULACIÓN!Y403,"##.###"))))</f>
        <v xml:space="preserve"> / </v>
      </c>
      <c r="AR403" s="133">
        <f ca="1">VALUE(IFERROR(IF(S403=Lists!$S$6,SEGUIMIENTO!Y403,IF((Y403/FORMULACIÓN!Y403)&lt;&gt;0,Y403/FORMULACIÓN!Y403,0)),0))</f>
        <v>0</v>
      </c>
      <c r="AS403" s="89" t="str">
        <f t="shared" ca="1" si="83"/>
        <v/>
      </c>
      <c r="AT403" s="89">
        <f t="shared" ca="1" si="84"/>
        <v>0</v>
      </c>
      <c r="AU403" s="89">
        <f t="shared" ca="1" si="85"/>
        <v>0</v>
      </c>
      <c r="AV403" s="20" t="str">
        <f t="shared" si="74"/>
        <v xml:space="preserve">LOGROS
LÍMITES
OBSERVACIÓN
ACCIONES DE FORTALECIMIENTO
</v>
      </c>
      <c r="AW403" s="139"/>
      <c r="CG403" s="140"/>
    </row>
    <row r="404" spans="1:85" s="135" customFormat="1" ht="20.25" hidden="1" customHeight="1">
      <c r="A404" s="20" t="str">
        <f>IF(FORMULACIÓN!A404="","",FORMULACIÓN!A404)</f>
        <v/>
      </c>
      <c r="B404" s="20" t="str">
        <f>IF(FORMULACIÓN!B404="","",FORMULACIÓN!B404)</f>
        <v/>
      </c>
      <c r="C404" s="20" t="str">
        <f>IF(FORMULACIÓN!C404="","",FORMULACIÓN!C404)</f>
        <v/>
      </c>
      <c r="D404" s="20" t="str">
        <f>IF(FORMULACIÓN!D404="","",FORMULACIÓN!D404)</f>
        <v/>
      </c>
      <c r="E404" s="20" t="str">
        <f>IF(FORMULACIÓN!E404="","",FORMULACIÓN!E404)</f>
        <v/>
      </c>
      <c r="F404" s="20" t="str">
        <f>IF(FORMULACIÓN!F404="","",FORMULACIÓN!F404)</f>
        <v/>
      </c>
      <c r="G404" s="20" t="str">
        <f>IF(FORMULACIÓN!G404="","",FORMULACIÓN!G404)</f>
        <v/>
      </c>
      <c r="H404" s="20" t="str">
        <f>IF(FORMULACIÓN!H404="","",FORMULACIÓN!H404)</f>
        <v/>
      </c>
      <c r="I404" s="88" t="str">
        <f>IF(FORMULACIÓN!I404="","",FORMULACIÓN!I404)</f>
        <v/>
      </c>
      <c r="J404" s="20" t="str">
        <f>IF(FORMULACIÓN!J404="","",FORMULACIÓN!J404)</f>
        <v/>
      </c>
      <c r="K404" s="88" t="str">
        <f>IF(FORMULACIÓN!K404="","",FORMULACIÓN!K404)</f>
        <v/>
      </c>
      <c r="L404" s="88" t="str">
        <f>IF(FORMULACIÓN!L404="","",FORMULACIÓN!L404)</f>
        <v/>
      </c>
      <c r="M404" s="210">
        <f>FORMULACIÓN!M404</f>
        <v>0</v>
      </c>
      <c r="N404" s="20" t="str">
        <f>IF(FORMULACIÓN!O404="","",FORMULACIÓN!O404)</f>
        <v/>
      </c>
      <c r="O404" s="20" t="str">
        <f>IF(FORMULACIÓN!P404="","",FORMULACIÓN!P404)</f>
        <v/>
      </c>
      <c r="P404" s="20" t="str">
        <f>IF(FORMULACIÓN!Q404="","",FORMULACIÓN!Q404)</f>
        <v/>
      </c>
      <c r="Q404" s="20" t="str">
        <f>IF(FORMULACIÓN!R404="","",FORMULACIÓN!R404)</f>
        <v/>
      </c>
      <c r="R404" s="20" t="str">
        <f>IF(FORMULACIÓN!S404="","",FORMULACIÓN!S404)</f>
        <v/>
      </c>
      <c r="S404" s="20" t="str">
        <f>IF(FORMULACIÓN!T404="","",FORMULACIÓN!T404)</f>
        <v/>
      </c>
      <c r="T404" s="179" t="str">
        <f ca="1">FORMULACIÓN!Y404</f>
        <v/>
      </c>
      <c r="U404" s="20" t="str">
        <f>IF(FORMULACIÓN!U404="","",FORMULACIÓN!U404)</f>
        <v/>
      </c>
      <c r="V404" s="211"/>
      <c r="W404" s="211"/>
      <c r="X404" s="21" t="str">
        <f ca="1">IFERROR(IF($S404=Lists!$S$2,SUM(SEGUIMIENTO!U404:W404),IF(SEGUIMIENTO!$S404=Lists!$S$3,SUM(SEGUIMIENTO!V404:W404),IF(SEGUIMIENTO!$S404=Lists!$S$4,AVERAGE(SEGUIMIENTO!V404:W404),IF(SEGUIMIENTO!$S404=Lists!$S$5,OFFSET(U404,0,COUNTA(V404:W404)),IF(SEGUIMIENTO!$S404=Lists!$S$6,COUNTIF(V404:W404,"&lt;"&amp;FORMULACIÓN!Y404)/COUNT(SEGUIMIENTO!V404:W404),""))))),"")</f>
        <v/>
      </c>
      <c r="Y404" s="176" t="str">
        <f ca="1">IF($Q404=Lists!$R$3,TEXT(SEGUIMIENTO!X404,"00,00%"),IF(SEGUIMIENTO!X404=0,0,TEXT(SEGUIMIENTO!X404,"##.###")))</f>
        <v/>
      </c>
      <c r="Z404" s="179" t="str">
        <f>IF(FORMULACIÓN!N404="X",VLOOKUP(A404,Lists!$C$100:$D$1099,2,FALSE),"")</f>
        <v/>
      </c>
      <c r="AA404" s="181">
        <f>IF(FORMULACIÓN!N404="X",IF(VALUE(VLOOKUP(A404,Lists!$C$100:$D$1099,2,FALSE))&gt;=SEGUIMIENTO!X404,1,0),2)</f>
        <v>2</v>
      </c>
      <c r="AB404" s="150">
        <f>IFERROR(VALUE(LEFT(#REF!,1)),0)</f>
        <v>0</v>
      </c>
      <c r="AC404" s="149"/>
      <c r="AD404" s="131"/>
      <c r="AE404" s="131"/>
      <c r="AF404" s="129"/>
      <c r="AG404"/>
      <c r="AH404" s="139"/>
      <c r="AI404" s="139"/>
      <c r="AJ404" s="139" t="str">
        <f t="shared" si="75"/>
        <v/>
      </c>
      <c r="AK404" s="139">
        <f t="shared" ca="1" si="82"/>
        <v>0</v>
      </c>
      <c r="AL404" s="139" t="str">
        <f t="shared" si="76"/>
        <v/>
      </c>
      <c r="AM404" s="139" t="str">
        <f t="shared" si="77"/>
        <v/>
      </c>
      <c r="AN404" s="20" t="str">
        <f t="shared" si="78"/>
        <v/>
      </c>
      <c r="AO404" s="20" t="str">
        <f t="shared" si="79"/>
        <v/>
      </c>
      <c r="AP404" s="20" t="str">
        <f t="shared" si="80"/>
        <v/>
      </c>
      <c r="AQ404" s="88" t="str">
        <f ca="1">IF(S404=Lists!$S$6,"CUMPLIMIENTO",IF($Q404=Lists!$R$3,TEXT(Y404,"00,00%")&amp;" / "&amp;TEXT(FORMULACIÓN!Y404,"00,00%"),IF(Y404=0,0,TEXT(Y404,"##.###")&amp;" / "&amp;TEXT(FORMULACIÓN!Y404,"##.###"))))</f>
        <v xml:space="preserve"> / </v>
      </c>
      <c r="AR404" s="133">
        <f ca="1">VALUE(IFERROR(IF(S404=Lists!$S$6,SEGUIMIENTO!Y404,IF((Y404/FORMULACIÓN!Y404)&lt;&gt;0,Y404/FORMULACIÓN!Y404,0)),0))</f>
        <v>0</v>
      </c>
      <c r="AS404" s="89" t="str">
        <f t="shared" ca="1" si="83"/>
        <v/>
      </c>
      <c r="AT404" s="89">
        <f t="shared" ca="1" si="84"/>
        <v>0</v>
      </c>
      <c r="AU404" s="89">
        <f t="shared" ca="1" si="85"/>
        <v>0</v>
      </c>
      <c r="AV404" s="20" t="str">
        <f t="shared" si="74"/>
        <v xml:space="preserve">LOGROS
LÍMITES
OBSERVACIÓN
ACCIONES DE FORTALECIMIENTO
</v>
      </c>
      <c r="AW404" s="139"/>
      <c r="CG404" s="140"/>
    </row>
    <row r="405" spans="1:85" s="135" customFormat="1" ht="20.25" hidden="1" customHeight="1">
      <c r="A405" s="20" t="str">
        <f>IF(FORMULACIÓN!A405="","",FORMULACIÓN!A405)</f>
        <v/>
      </c>
      <c r="B405" s="20" t="str">
        <f>IF(FORMULACIÓN!B405="","",FORMULACIÓN!B405)</f>
        <v/>
      </c>
      <c r="C405" s="20" t="str">
        <f>IF(FORMULACIÓN!C405="","",FORMULACIÓN!C405)</f>
        <v/>
      </c>
      <c r="D405" s="20" t="str">
        <f>IF(FORMULACIÓN!D405="","",FORMULACIÓN!D405)</f>
        <v/>
      </c>
      <c r="E405" s="20" t="str">
        <f>IF(FORMULACIÓN!E405="","",FORMULACIÓN!E405)</f>
        <v/>
      </c>
      <c r="F405" s="20" t="str">
        <f>IF(FORMULACIÓN!F405="","",FORMULACIÓN!F405)</f>
        <v/>
      </c>
      <c r="G405" s="20" t="str">
        <f>IF(FORMULACIÓN!G405="","",FORMULACIÓN!G405)</f>
        <v/>
      </c>
      <c r="H405" s="20" t="str">
        <f>IF(FORMULACIÓN!H405="","",FORMULACIÓN!H405)</f>
        <v/>
      </c>
      <c r="I405" s="88" t="str">
        <f>IF(FORMULACIÓN!I405="","",FORMULACIÓN!I405)</f>
        <v/>
      </c>
      <c r="J405" s="20" t="str">
        <f>IF(FORMULACIÓN!J405="","",FORMULACIÓN!J405)</f>
        <v/>
      </c>
      <c r="K405" s="88" t="str">
        <f>IF(FORMULACIÓN!K405="","",FORMULACIÓN!K405)</f>
        <v/>
      </c>
      <c r="L405" s="88" t="str">
        <f>IF(FORMULACIÓN!L405="","",FORMULACIÓN!L405)</f>
        <v/>
      </c>
      <c r="M405" s="210">
        <f>FORMULACIÓN!M405</f>
        <v>0</v>
      </c>
      <c r="N405" s="20" t="str">
        <f>IF(FORMULACIÓN!O405="","",FORMULACIÓN!O405)</f>
        <v/>
      </c>
      <c r="O405" s="20" t="str">
        <f>IF(FORMULACIÓN!P405="","",FORMULACIÓN!P405)</f>
        <v/>
      </c>
      <c r="P405" s="20" t="str">
        <f>IF(FORMULACIÓN!Q405="","",FORMULACIÓN!Q405)</f>
        <v/>
      </c>
      <c r="Q405" s="20" t="str">
        <f>IF(FORMULACIÓN!R405="","",FORMULACIÓN!R405)</f>
        <v/>
      </c>
      <c r="R405" s="20" t="str">
        <f>IF(FORMULACIÓN!S405="","",FORMULACIÓN!S405)</f>
        <v/>
      </c>
      <c r="S405" s="20" t="str">
        <f>IF(FORMULACIÓN!T405="","",FORMULACIÓN!T405)</f>
        <v/>
      </c>
      <c r="T405" s="179" t="str">
        <f ca="1">FORMULACIÓN!Y405</f>
        <v/>
      </c>
      <c r="U405" s="20" t="str">
        <f>IF(FORMULACIÓN!U405="","",FORMULACIÓN!U405)</f>
        <v/>
      </c>
      <c r="V405" s="211"/>
      <c r="W405" s="211"/>
      <c r="X405" s="21" t="str">
        <f ca="1">IFERROR(IF($S405=Lists!$S$2,SUM(SEGUIMIENTO!U405:W405),IF(SEGUIMIENTO!$S405=Lists!$S$3,SUM(SEGUIMIENTO!V405:W405),IF(SEGUIMIENTO!$S405=Lists!$S$4,AVERAGE(SEGUIMIENTO!V405:W405),IF(SEGUIMIENTO!$S405=Lists!$S$5,OFFSET(U405,0,COUNTA(V405:W405)),IF(SEGUIMIENTO!$S405=Lists!$S$6,COUNTIF(V405:W405,"&lt;"&amp;FORMULACIÓN!Y405)/COUNT(SEGUIMIENTO!V405:W405),""))))),"")</f>
        <v/>
      </c>
      <c r="Y405" s="176" t="str">
        <f ca="1">IF($Q405=Lists!$R$3,TEXT(SEGUIMIENTO!X405,"00,00%"),IF(SEGUIMIENTO!X405=0,0,TEXT(SEGUIMIENTO!X405,"##.###")))</f>
        <v/>
      </c>
      <c r="Z405" s="179" t="str">
        <f>IF(FORMULACIÓN!N405="X",VLOOKUP(A405,Lists!$C$100:$D$1099,2,FALSE),"")</f>
        <v/>
      </c>
      <c r="AA405" s="181">
        <f>IF(FORMULACIÓN!N405="X",IF(VALUE(VLOOKUP(A405,Lists!$C$100:$D$1099,2,FALSE))&gt;=SEGUIMIENTO!X405,1,0),2)</f>
        <v>2</v>
      </c>
      <c r="AB405" s="150">
        <f>IFERROR(VALUE(LEFT(#REF!,1)),0)</f>
        <v>0</v>
      </c>
      <c r="AC405" s="149"/>
      <c r="AD405" s="131"/>
      <c r="AE405" s="131"/>
      <c r="AF405" s="129"/>
      <c r="AG405"/>
      <c r="AH405" s="139"/>
      <c r="AI405" s="139"/>
      <c r="AJ405" s="139" t="str">
        <f t="shared" si="75"/>
        <v/>
      </c>
      <c r="AK405" s="139">
        <f t="shared" ca="1" si="82"/>
        <v>0</v>
      </c>
      <c r="AL405" s="139" t="str">
        <f t="shared" si="76"/>
        <v/>
      </c>
      <c r="AM405" s="139" t="str">
        <f t="shared" si="77"/>
        <v/>
      </c>
      <c r="AN405" s="20" t="str">
        <f t="shared" si="78"/>
        <v/>
      </c>
      <c r="AO405" s="20" t="str">
        <f t="shared" si="79"/>
        <v/>
      </c>
      <c r="AP405" s="20" t="str">
        <f t="shared" si="80"/>
        <v/>
      </c>
      <c r="AQ405" s="88" t="str">
        <f ca="1">IF(S405=Lists!$S$6,"CUMPLIMIENTO",IF($Q405=Lists!$R$3,TEXT(Y405,"00,00%")&amp;" / "&amp;TEXT(FORMULACIÓN!Y405,"00,00%"),IF(Y405=0,0,TEXT(Y405,"##.###")&amp;" / "&amp;TEXT(FORMULACIÓN!Y405,"##.###"))))</f>
        <v xml:space="preserve"> / </v>
      </c>
      <c r="AR405" s="133">
        <f ca="1">VALUE(IFERROR(IF(S405=Lists!$S$6,SEGUIMIENTO!Y405,IF((Y405/FORMULACIÓN!Y405)&lt;&gt;0,Y405/FORMULACIÓN!Y405,0)),0))</f>
        <v>0</v>
      </c>
      <c r="AS405" s="89" t="str">
        <f t="shared" ca="1" si="83"/>
        <v/>
      </c>
      <c r="AT405" s="89">
        <f t="shared" ca="1" si="84"/>
        <v>0</v>
      </c>
      <c r="AU405" s="89">
        <f t="shared" ca="1" si="85"/>
        <v>0</v>
      </c>
      <c r="AV405" s="20" t="str">
        <f t="shared" si="74"/>
        <v xml:space="preserve">LOGROS
LÍMITES
OBSERVACIÓN
ACCIONES DE FORTALECIMIENTO
</v>
      </c>
      <c r="AW405" s="139"/>
      <c r="CG405" s="140"/>
    </row>
    <row r="406" spans="1:85" s="135" customFormat="1" ht="20.25" hidden="1" customHeight="1">
      <c r="A406" s="20" t="str">
        <f>IF(FORMULACIÓN!A406="","",FORMULACIÓN!A406)</f>
        <v/>
      </c>
      <c r="B406" s="20" t="str">
        <f>IF(FORMULACIÓN!B406="","",FORMULACIÓN!B406)</f>
        <v/>
      </c>
      <c r="C406" s="20" t="str">
        <f>IF(FORMULACIÓN!C406="","",FORMULACIÓN!C406)</f>
        <v/>
      </c>
      <c r="D406" s="20" t="str">
        <f>IF(FORMULACIÓN!D406="","",FORMULACIÓN!D406)</f>
        <v/>
      </c>
      <c r="E406" s="20" t="str">
        <f>IF(FORMULACIÓN!E406="","",FORMULACIÓN!E406)</f>
        <v/>
      </c>
      <c r="F406" s="20" t="str">
        <f>IF(FORMULACIÓN!F406="","",FORMULACIÓN!F406)</f>
        <v/>
      </c>
      <c r="G406" s="20" t="str">
        <f>IF(FORMULACIÓN!G406="","",FORMULACIÓN!G406)</f>
        <v/>
      </c>
      <c r="H406" s="20" t="str">
        <f>IF(FORMULACIÓN!H406="","",FORMULACIÓN!H406)</f>
        <v/>
      </c>
      <c r="I406" s="88" t="str">
        <f>IF(FORMULACIÓN!I406="","",FORMULACIÓN!I406)</f>
        <v/>
      </c>
      <c r="J406" s="20" t="str">
        <f>IF(FORMULACIÓN!J406="","",FORMULACIÓN!J406)</f>
        <v/>
      </c>
      <c r="K406" s="88" t="str">
        <f>IF(FORMULACIÓN!K406="","",FORMULACIÓN!K406)</f>
        <v/>
      </c>
      <c r="L406" s="88" t="str">
        <f>IF(FORMULACIÓN!L406="","",FORMULACIÓN!L406)</f>
        <v/>
      </c>
      <c r="M406" s="210">
        <f>FORMULACIÓN!M406</f>
        <v>0</v>
      </c>
      <c r="N406" s="20" t="str">
        <f>IF(FORMULACIÓN!O406="","",FORMULACIÓN!O406)</f>
        <v/>
      </c>
      <c r="O406" s="20" t="str">
        <f>IF(FORMULACIÓN!P406="","",FORMULACIÓN!P406)</f>
        <v/>
      </c>
      <c r="P406" s="20" t="str">
        <f>IF(FORMULACIÓN!Q406="","",FORMULACIÓN!Q406)</f>
        <v/>
      </c>
      <c r="Q406" s="20" t="str">
        <f>IF(FORMULACIÓN!R406="","",FORMULACIÓN!R406)</f>
        <v/>
      </c>
      <c r="R406" s="20" t="str">
        <f>IF(FORMULACIÓN!S406="","",FORMULACIÓN!S406)</f>
        <v/>
      </c>
      <c r="S406" s="20" t="str">
        <f>IF(FORMULACIÓN!T406="","",FORMULACIÓN!T406)</f>
        <v/>
      </c>
      <c r="T406" s="179" t="str">
        <f ca="1">FORMULACIÓN!Y406</f>
        <v/>
      </c>
      <c r="U406" s="20" t="str">
        <f>IF(FORMULACIÓN!U406="","",FORMULACIÓN!U406)</f>
        <v/>
      </c>
      <c r="V406" s="211"/>
      <c r="W406" s="211"/>
      <c r="X406" s="21" t="str">
        <f ca="1">IFERROR(IF($S406=Lists!$S$2,SUM(SEGUIMIENTO!U406:W406),IF(SEGUIMIENTO!$S406=Lists!$S$3,SUM(SEGUIMIENTO!V406:W406),IF(SEGUIMIENTO!$S406=Lists!$S$4,AVERAGE(SEGUIMIENTO!V406:W406),IF(SEGUIMIENTO!$S406=Lists!$S$5,OFFSET(U406,0,COUNTA(V406:W406)),IF(SEGUIMIENTO!$S406=Lists!$S$6,COUNTIF(V406:W406,"&lt;"&amp;FORMULACIÓN!Y406)/COUNT(SEGUIMIENTO!V406:W406),""))))),"")</f>
        <v/>
      </c>
      <c r="Y406" s="176" t="str">
        <f ca="1">IF($Q406=Lists!$R$3,TEXT(SEGUIMIENTO!X406,"00,00%"),IF(SEGUIMIENTO!X406=0,0,TEXT(SEGUIMIENTO!X406,"##.###")))</f>
        <v/>
      </c>
      <c r="Z406" s="179" t="str">
        <f>IF(FORMULACIÓN!N406="X",VLOOKUP(A406,Lists!$C$100:$D$1099,2,FALSE),"")</f>
        <v/>
      </c>
      <c r="AA406" s="181">
        <f>IF(FORMULACIÓN!N406="X",IF(VALUE(VLOOKUP(A406,Lists!$C$100:$D$1099,2,FALSE))&gt;=SEGUIMIENTO!X406,1,0),2)</f>
        <v>2</v>
      </c>
      <c r="AB406" s="150">
        <f>IFERROR(VALUE(LEFT(#REF!,1)),0)</f>
        <v>0</v>
      </c>
      <c r="AC406" s="149"/>
      <c r="AD406" s="131"/>
      <c r="AE406" s="131"/>
      <c r="AF406" s="129"/>
      <c r="AG406"/>
      <c r="AH406" s="139"/>
      <c r="AI406" s="139"/>
      <c r="AJ406" s="139" t="str">
        <f t="shared" si="75"/>
        <v/>
      </c>
      <c r="AK406" s="139">
        <f t="shared" ca="1" si="82"/>
        <v>0</v>
      </c>
      <c r="AL406" s="139" t="str">
        <f t="shared" si="76"/>
        <v/>
      </c>
      <c r="AM406" s="139" t="str">
        <f t="shared" si="77"/>
        <v/>
      </c>
      <c r="AN406" s="20" t="str">
        <f t="shared" si="78"/>
        <v/>
      </c>
      <c r="AO406" s="20" t="str">
        <f t="shared" si="79"/>
        <v/>
      </c>
      <c r="AP406" s="20" t="str">
        <f t="shared" si="80"/>
        <v/>
      </c>
      <c r="AQ406" s="88" t="str">
        <f ca="1">IF(S406=Lists!$S$6,"CUMPLIMIENTO",IF($Q406=Lists!$R$3,TEXT(Y406,"00,00%")&amp;" / "&amp;TEXT(FORMULACIÓN!Y406,"00,00%"),IF(Y406=0,0,TEXT(Y406,"##.###")&amp;" / "&amp;TEXT(FORMULACIÓN!Y406,"##.###"))))</f>
        <v xml:space="preserve"> / </v>
      </c>
      <c r="AR406" s="133">
        <f ca="1">VALUE(IFERROR(IF(S406=Lists!$S$6,SEGUIMIENTO!Y406,IF((Y406/FORMULACIÓN!Y406)&lt;&gt;0,Y406/FORMULACIÓN!Y406,0)),0))</f>
        <v>0</v>
      </c>
      <c r="AS406" s="89" t="str">
        <f t="shared" ca="1" si="83"/>
        <v/>
      </c>
      <c r="AT406" s="89">
        <f t="shared" ca="1" si="84"/>
        <v>0</v>
      </c>
      <c r="AU406" s="89">
        <f t="shared" ca="1" si="85"/>
        <v>0</v>
      </c>
      <c r="AV406" s="20" t="str">
        <f t="shared" si="74"/>
        <v xml:space="preserve">LOGROS
LÍMITES
OBSERVACIÓN
ACCIONES DE FORTALECIMIENTO
</v>
      </c>
      <c r="AW406" s="139"/>
      <c r="CG406" s="140"/>
    </row>
    <row r="407" spans="1:85" s="135" customFormat="1" ht="20.25" hidden="1" customHeight="1">
      <c r="A407" s="20" t="str">
        <f>IF(FORMULACIÓN!A407="","",FORMULACIÓN!A407)</f>
        <v/>
      </c>
      <c r="B407" s="20" t="str">
        <f>IF(FORMULACIÓN!B407="","",FORMULACIÓN!B407)</f>
        <v/>
      </c>
      <c r="C407" s="20" t="str">
        <f>IF(FORMULACIÓN!C407="","",FORMULACIÓN!C407)</f>
        <v/>
      </c>
      <c r="D407" s="20" t="str">
        <f>IF(FORMULACIÓN!D407="","",FORMULACIÓN!D407)</f>
        <v/>
      </c>
      <c r="E407" s="20" t="str">
        <f>IF(FORMULACIÓN!E407="","",FORMULACIÓN!E407)</f>
        <v/>
      </c>
      <c r="F407" s="20" t="str">
        <f>IF(FORMULACIÓN!F407="","",FORMULACIÓN!F407)</f>
        <v/>
      </c>
      <c r="G407" s="20" t="str">
        <f>IF(FORMULACIÓN!G407="","",FORMULACIÓN!G407)</f>
        <v/>
      </c>
      <c r="H407" s="20" t="str">
        <f>IF(FORMULACIÓN!H407="","",FORMULACIÓN!H407)</f>
        <v/>
      </c>
      <c r="I407" s="88" t="str">
        <f>IF(FORMULACIÓN!I407="","",FORMULACIÓN!I407)</f>
        <v/>
      </c>
      <c r="J407" s="20" t="str">
        <f>IF(FORMULACIÓN!J407="","",FORMULACIÓN!J407)</f>
        <v/>
      </c>
      <c r="K407" s="88" t="str">
        <f>IF(FORMULACIÓN!K407="","",FORMULACIÓN!K407)</f>
        <v/>
      </c>
      <c r="L407" s="88" t="str">
        <f>IF(FORMULACIÓN!L407="","",FORMULACIÓN!L407)</f>
        <v/>
      </c>
      <c r="M407" s="210">
        <f>FORMULACIÓN!M407</f>
        <v>0</v>
      </c>
      <c r="N407" s="20" t="str">
        <f>IF(FORMULACIÓN!O407="","",FORMULACIÓN!O407)</f>
        <v/>
      </c>
      <c r="O407" s="20" t="str">
        <f>IF(FORMULACIÓN!P407="","",FORMULACIÓN!P407)</f>
        <v/>
      </c>
      <c r="P407" s="20" t="str">
        <f>IF(FORMULACIÓN!Q407="","",FORMULACIÓN!Q407)</f>
        <v/>
      </c>
      <c r="Q407" s="20" t="str">
        <f>IF(FORMULACIÓN!R407="","",FORMULACIÓN!R407)</f>
        <v/>
      </c>
      <c r="R407" s="20" t="str">
        <f>IF(FORMULACIÓN!S407="","",FORMULACIÓN!S407)</f>
        <v/>
      </c>
      <c r="S407" s="20" t="str">
        <f>IF(FORMULACIÓN!T407="","",FORMULACIÓN!T407)</f>
        <v/>
      </c>
      <c r="T407" s="179" t="str">
        <f ca="1">FORMULACIÓN!Y407</f>
        <v/>
      </c>
      <c r="U407" s="20" t="str">
        <f>IF(FORMULACIÓN!U407="","",FORMULACIÓN!U407)</f>
        <v/>
      </c>
      <c r="V407" s="211"/>
      <c r="W407" s="211"/>
      <c r="X407" s="21" t="str">
        <f ca="1">IFERROR(IF($S407=Lists!$S$2,SUM(SEGUIMIENTO!U407:W407),IF(SEGUIMIENTO!$S407=Lists!$S$3,SUM(SEGUIMIENTO!V407:W407),IF(SEGUIMIENTO!$S407=Lists!$S$4,AVERAGE(SEGUIMIENTO!V407:W407),IF(SEGUIMIENTO!$S407=Lists!$S$5,OFFSET(U407,0,COUNTA(V407:W407)),IF(SEGUIMIENTO!$S407=Lists!$S$6,COUNTIF(V407:W407,"&lt;"&amp;FORMULACIÓN!Y407)/COUNT(SEGUIMIENTO!V407:W407),""))))),"")</f>
        <v/>
      </c>
      <c r="Y407" s="176" t="str">
        <f ca="1">IF($Q407=Lists!$R$3,TEXT(SEGUIMIENTO!X407,"00,00%"),IF(SEGUIMIENTO!X407=0,0,TEXT(SEGUIMIENTO!X407,"##.###")))</f>
        <v/>
      </c>
      <c r="Z407" s="179" t="str">
        <f>IF(FORMULACIÓN!N407="X",VLOOKUP(A407,Lists!$C$100:$D$1099,2,FALSE),"")</f>
        <v/>
      </c>
      <c r="AA407" s="181">
        <f>IF(FORMULACIÓN!N407="X",IF(VALUE(VLOOKUP(A407,Lists!$C$100:$D$1099,2,FALSE))&gt;=SEGUIMIENTO!X407,1,0),2)</f>
        <v>2</v>
      </c>
      <c r="AB407" s="150">
        <f>IFERROR(VALUE(LEFT(#REF!,1)),0)</f>
        <v>0</v>
      </c>
      <c r="AC407" s="149"/>
      <c r="AD407" s="131"/>
      <c r="AE407" s="131"/>
      <c r="AF407" s="129"/>
      <c r="AG407"/>
      <c r="AH407" s="139"/>
      <c r="AI407" s="139"/>
      <c r="AJ407" s="139" t="str">
        <f t="shared" si="75"/>
        <v/>
      </c>
      <c r="AK407" s="139">
        <f t="shared" ca="1" si="82"/>
        <v>0</v>
      </c>
      <c r="AL407" s="139" t="str">
        <f t="shared" si="76"/>
        <v/>
      </c>
      <c r="AM407" s="139" t="str">
        <f t="shared" si="77"/>
        <v/>
      </c>
      <c r="AN407" s="20" t="str">
        <f t="shared" si="78"/>
        <v/>
      </c>
      <c r="AO407" s="20" t="str">
        <f t="shared" si="79"/>
        <v/>
      </c>
      <c r="AP407" s="20" t="str">
        <f t="shared" si="80"/>
        <v/>
      </c>
      <c r="AQ407" s="88" t="str">
        <f ca="1">IF(S407=Lists!$S$6,"CUMPLIMIENTO",IF($Q407=Lists!$R$3,TEXT(Y407,"00,00%")&amp;" / "&amp;TEXT(FORMULACIÓN!Y407,"00,00%"),IF(Y407=0,0,TEXT(Y407,"##.###")&amp;" / "&amp;TEXT(FORMULACIÓN!Y407,"##.###"))))</f>
        <v xml:space="preserve"> / </v>
      </c>
      <c r="AR407" s="133">
        <f ca="1">VALUE(IFERROR(IF(S407=Lists!$S$6,SEGUIMIENTO!Y407,IF((Y407/FORMULACIÓN!Y407)&lt;&gt;0,Y407/FORMULACIÓN!Y407,0)),0))</f>
        <v>0</v>
      </c>
      <c r="AS407" s="89" t="str">
        <f t="shared" ca="1" si="83"/>
        <v/>
      </c>
      <c r="AT407" s="89">
        <f t="shared" ca="1" si="84"/>
        <v>0</v>
      </c>
      <c r="AU407" s="89">
        <f t="shared" ca="1" si="85"/>
        <v>0</v>
      </c>
      <c r="AV407" s="20" t="str">
        <f t="shared" si="74"/>
        <v xml:space="preserve">LOGROS
LÍMITES
OBSERVACIÓN
ACCIONES DE FORTALECIMIENTO
</v>
      </c>
      <c r="AW407" s="139"/>
      <c r="CG407" s="140"/>
    </row>
    <row r="408" spans="1:85" s="135" customFormat="1" ht="20.25" hidden="1" customHeight="1">
      <c r="A408" s="20" t="str">
        <f>IF(FORMULACIÓN!A408="","",FORMULACIÓN!A408)</f>
        <v/>
      </c>
      <c r="B408" s="20" t="str">
        <f>IF(FORMULACIÓN!B408="","",FORMULACIÓN!B408)</f>
        <v/>
      </c>
      <c r="C408" s="20" t="str">
        <f>IF(FORMULACIÓN!C408="","",FORMULACIÓN!C408)</f>
        <v/>
      </c>
      <c r="D408" s="20" t="str">
        <f>IF(FORMULACIÓN!D408="","",FORMULACIÓN!D408)</f>
        <v/>
      </c>
      <c r="E408" s="20" t="str">
        <f>IF(FORMULACIÓN!E408="","",FORMULACIÓN!E408)</f>
        <v/>
      </c>
      <c r="F408" s="20" t="str">
        <f>IF(FORMULACIÓN!F408="","",FORMULACIÓN!F408)</f>
        <v/>
      </c>
      <c r="G408" s="20" t="str">
        <f>IF(FORMULACIÓN!G408="","",FORMULACIÓN!G408)</f>
        <v/>
      </c>
      <c r="H408" s="20" t="str">
        <f>IF(FORMULACIÓN!H408="","",FORMULACIÓN!H408)</f>
        <v/>
      </c>
      <c r="I408" s="88" t="str">
        <f>IF(FORMULACIÓN!I408="","",FORMULACIÓN!I408)</f>
        <v/>
      </c>
      <c r="J408" s="20" t="str">
        <f>IF(FORMULACIÓN!J408="","",FORMULACIÓN!J408)</f>
        <v/>
      </c>
      <c r="K408" s="88" t="str">
        <f>IF(FORMULACIÓN!K408="","",FORMULACIÓN!K408)</f>
        <v/>
      </c>
      <c r="L408" s="88" t="str">
        <f>IF(FORMULACIÓN!L408="","",FORMULACIÓN!L408)</f>
        <v/>
      </c>
      <c r="M408" s="210">
        <f>FORMULACIÓN!M408</f>
        <v>0</v>
      </c>
      <c r="N408" s="20" t="str">
        <f>IF(FORMULACIÓN!O408="","",FORMULACIÓN!O408)</f>
        <v/>
      </c>
      <c r="O408" s="20" t="str">
        <f>IF(FORMULACIÓN!P408="","",FORMULACIÓN!P408)</f>
        <v/>
      </c>
      <c r="P408" s="20" t="str">
        <f>IF(FORMULACIÓN!Q408="","",FORMULACIÓN!Q408)</f>
        <v/>
      </c>
      <c r="Q408" s="20" t="str">
        <f>IF(FORMULACIÓN!R408="","",FORMULACIÓN!R408)</f>
        <v/>
      </c>
      <c r="R408" s="20" t="str">
        <f>IF(FORMULACIÓN!S408="","",FORMULACIÓN!S408)</f>
        <v/>
      </c>
      <c r="S408" s="20" t="str">
        <f>IF(FORMULACIÓN!T408="","",FORMULACIÓN!T408)</f>
        <v/>
      </c>
      <c r="T408" s="179" t="str">
        <f ca="1">FORMULACIÓN!Y408</f>
        <v/>
      </c>
      <c r="U408" s="20" t="str">
        <f>IF(FORMULACIÓN!U408="","",FORMULACIÓN!U408)</f>
        <v/>
      </c>
      <c r="V408" s="211"/>
      <c r="W408" s="211"/>
      <c r="X408" s="21" t="str">
        <f ca="1">IFERROR(IF($S408=Lists!$S$2,SUM(SEGUIMIENTO!U408:W408),IF(SEGUIMIENTO!$S408=Lists!$S$3,SUM(SEGUIMIENTO!V408:W408),IF(SEGUIMIENTO!$S408=Lists!$S$4,AVERAGE(SEGUIMIENTO!V408:W408),IF(SEGUIMIENTO!$S408=Lists!$S$5,OFFSET(U408,0,COUNTA(V408:W408)),IF(SEGUIMIENTO!$S408=Lists!$S$6,COUNTIF(V408:W408,"&lt;"&amp;FORMULACIÓN!Y408)/COUNT(SEGUIMIENTO!V408:W408),""))))),"")</f>
        <v/>
      </c>
      <c r="Y408" s="176" t="str">
        <f ca="1">IF($Q408=Lists!$R$3,TEXT(SEGUIMIENTO!X408,"00,00%"),IF(SEGUIMIENTO!X408=0,0,TEXT(SEGUIMIENTO!X408,"##.###")))</f>
        <v/>
      </c>
      <c r="Z408" s="179" t="str">
        <f>IF(FORMULACIÓN!N408="X",VLOOKUP(A408,Lists!$C$100:$D$1099,2,FALSE),"")</f>
        <v/>
      </c>
      <c r="AA408" s="181">
        <f>IF(FORMULACIÓN!N408="X",IF(VALUE(VLOOKUP(A408,Lists!$C$100:$D$1099,2,FALSE))&gt;=SEGUIMIENTO!X408,1,0),2)</f>
        <v>2</v>
      </c>
      <c r="AB408" s="150">
        <f>IFERROR(VALUE(LEFT(#REF!,1)),0)</f>
        <v>0</v>
      </c>
      <c r="AC408" s="149"/>
      <c r="AD408" s="131"/>
      <c r="AE408" s="131"/>
      <c r="AF408" s="129"/>
      <c r="AG408"/>
      <c r="AH408" s="139"/>
      <c r="AI408" s="139"/>
      <c r="AJ408" s="139" t="str">
        <f t="shared" si="75"/>
        <v/>
      </c>
      <c r="AK408" s="139">
        <f t="shared" ca="1" si="82"/>
        <v>0</v>
      </c>
      <c r="AL408" s="139" t="str">
        <f t="shared" si="76"/>
        <v/>
      </c>
      <c r="AM408" s="139" t="str">
        <f t="shared" si="77"/>
        <v/>
      </c>
      <c r="AN408" s="20" t="str">
        <f t="shared" si="78"/>
        <v/>
      </c>
      <c r="AO408" s="20" t="str">
        <f t="shared" si="79"/>
        <v/>
      </c>
      <c r="AP408" s="20" t="str">
        <f t="shared" si="80"/>
        <v/>
      </c>
      <c r="AQ408" s="88" t="str">
        <f ca="1">IF(S408=Lists!$S$6,"CUMPLIMIENTO",IF($Q408=Lists!$R$3,TEXT(Y408,"00,00%")&amp;" / "&amp;TEXT(FORMULACIÓN!Y408,"00,00%"),IF(Y408=0,0,TEXT(Y408,"##.###")&amp;" / "&amp;TEXT(FORMULACIÓN!Y408,"##.###"))))</f>
        <v xml:space="preserve"> / </v>
      </c>
      <c r="AR408" s="133">
        <f ca="1">VALUE(IFERROR(IF(S408=Lists!$S$6,SEGUIMIENTO!Y408,IF((Y408/FORMULACIÓN!Y408)&lt;&gt;0,Y408/FORMULACIÓN!Y408,0)),0))</f>
        <v>0</v>
      </c>
      <c r="AS408" s="89" t="str">
        <f t="shared" ca="1" si="83"/>
        <v/>
      </c>
      <c r="AT408" s="89">
        <f t="shared" ca="1" si="84"/>
        <v>0</v>
      </c>
      <c r="AU408" s="89">
        <f t="shared" ca="1" si="85"/>
        <v>0</v>
      </c>
      <c r="AV408" s="20" t="str">
        <f t="shared" si="74"/>
        <v xml:space="preserve">LOGROS
LÍMITES
OBSERVACIÓN
ACCIONES DE FORTALECIMIENTO
</v>
      </c>
      <c r="AW408" s="139"/>
      <c r="CG408" s="140"/>
    </row>
    <row r="409" spans="1:85" s="135" customFormat="1" ht="20.25" hidden="1" customHeight="1">
      <c r="A409" s="20" t="str">
        <f>IF(FORMULACIÓN!A409="","",FORMULACIÓN!A409)</f>
        <v/>
      </c>
      <c r="B409" s="20" t="str">
        <f>IF(FORMULACIÓN!B409="","",FORMULACIÓN!B409)</f>
        <v/>
      </c>
      <c r="C409" s="20" t="str">
        <f>IF(FORMULACIÓN!C409="","",FORMULACIÓN!C409)</f>
        <v/>
      </c>
      <c r="D409" s="20" t="str">
        <f>IF(FORMULACIÓN!D409="","",FORMULACIÓN!D409)</f>
        <v/>
      </c>
      <c r="E409" s="20" t="str">
        <f>IF(FORMULACIÓN!E409="","",FORMULACIÓN!E409)</f>
        <v/>
      </c>
      <c r="F409" s="20" t="str">
        <f>IF(FORMULACIÓN!F409="","",FORMULACIÓN!F409)</f>
        <v/>
      </c>
      <c r="G409" s="20" t="str">
        <f>IF(FORMULACIÓN!G409="","",FORMULACIÓN!G409)</f>
        <v/>
      </c>
      <c r="H409" s="20" t="str">
        <f>IF(FORMULACIÓN!H409="","",FORMULACIÓN!H409)</f>
        <v/>
      </c>
      <c r="I409" s="88" t="str">
        <f>IF(FORMULACIÓN!I409="","",FORMULACIÓN!I409)</f>
        <v/>
      </c>
      <c r="J409" s="20" t="str">
        <f>IF(FORMULACIÓN!J409="","",FORMULACIÓN!J409)</f>
        <v/>
      </c>
      <c r="K409" s="88" t="str">
        <f>IF(FORMULACIÓN!K409="","",FORMULACIÓN!K409)</f>
        <v/>
      </c>
      <c r="L409" s="88" t="str">
        <f>IF(FORMULACIÓN!L409="","",FORMULACIÓN!L409)</f>
        <v/>
      </c>
      <c r="M409" s="210">
        <f>FORMULACIÓN!M409</f>
        <v>0</v>
      </c>
      <c r="N409" s="20" t="str">
        <f>IF(FORMULACIÓN!O409="","",FORMULACIÓN!O409)</f>
        <v/>
      </c>
      <c r="O409" s="20" t="str">
        <f>IF(FORMULACIÓN!P409="","",FORMULACIÓN!P409)</f>
        <v/>
      </c>
      <c r="P409" s="20" t="str">
        <f>IF(FORMULACIÓN!Q409="","",FORMULACIÓN!Q409)</f>
        <v/>
      </c>
      <c r="Q409" s="20" t="str">
        <f>IF(FORMULACIÓN!R409="","",FORMULACIÓN!R409)</f>
        <v/>
      </c>
      <c r="R409" s="20" t="str">
        <f>IF(FORMULACIÓN!S409="","",FORMULACIÓN!S409)</f>
        <v/>
      </c>
      <c r="S409" s="20" t="str">
        <f>IF(FORMULACIÓN!T409="","",FORMULACIÓN!T409)</f>
        <v/>
      </c>
      <c r="T409" s="179" t="str">
        <f ca="1">FORMULACIÓN!Y409</f>
        <v/>
      </c>
      <c r="U409" s="20" t="str">
        <f>IF(FORMULACIÓN!U409="","",FORMULACIÓN!U409)</f>
        <v/>
      </c>
      <c r="V409" s="211"/>
      <c r="W409" s="211"/>
      <c r="X409" s="21" t="str">
        <f ca="1">IFERROR(IF($S409=Lists!$S$2,SUM(SEGUIMIENTO!U409:W409),IF(SEGUIMIENTO!$S409=Lists!$S$3,SUM(SEGUIMIENTO!V409:W409),IF(SEGUIMIENTO!$S409=Lists!$S$4,AVERAGE(SEGUIMIENTO!V409:W409),IF(SEGUIMIENTO!$S409=Lists!$S$5,OFFSET(U409,0,COUNTA(V409:W409)),IF(SEGUIMIENTO!$S409=Lists!$S$6,COUNTIF(V409:W409,"&lt;"&amp;FORMULACIÓN!Y409)/COUNT(SEGUIMIENTO!V409:W409),""))))),"")</f>
        <v/>
      </c>
      <c r="Y409" s="176" t="str">
        <f ca="1">IF($Q409=Lists!$R$3,TEXT(SEGUIMIENTO!X409,"00,00%"),IF(SEGUIMIENTO!X409=0,0,TEXT(SEGUIMIENTO!X409,"##.###")))</f>
        <v/>
      </c>
      <c r="Z409" s="179" t="str">
        <f>IF(FORMULACIÓN!N409="X",VLOOKUP(A409,Lists!$C$100:$D$1099,2,FALSE),"")</f>
        <v/>
      </c>
      <c r="AA409" s="181">
        <f>IF(FORMULACIÓN!N409="X",IF(VALUE(VLOOKUP(A409,Lists!$C$100:$D$1099,2,FALSE))&gt;=SEGUIMIENTO!X409,1,0),2)</f>
        <v>2</v>
      </c>
      <c r="AB409" s="150">
        <f>IFERROR(VALUE(LEFT(#REF!,1)),0)</f>
        <v>0</v>
      </c>
      <c r="AC409" s="149"/>
      <c r="AD409" s="131"/>
      <c r="AE409" s="131"/>
      <c r="AF409" s="129"/>
      <c r="AG409"/>
      <c r="AH409" s="139"/>
      <c r="AI409" s="139"/>
      <c r="AJ409" s="139" t="str">
        <f t="shared" si="75"/>
        <v/>
      </c>
      <c r="AK409" s="139">
        <f t="shared" ca="1" si="82"/>
        <v>0</v>
      </c>
      <c r="AL409" s="139" t="str">
        <f t="shared" si="76"/>
        <v/>
      </c>
      <c r="AM409" s="139" t="str">
        <f t="shared" si="77"/>
        <v/>
      </c>
      <c r="AN409" s="20" t="str">
        <f t="shared" si="78"/>
        <v/>
      </c>
      <c r="AO409" s="20" t="str">
        <f t="shared" si="79"/>
        <v/>
      </c>
      <c r="AP409" s="20" t="str">
        <f t="shared" si="80"/>
        <v/>
      </c>
      <c r="AQ409" s="88" t="str">
        <f ca="1">IF(S409=Lists!$S$6,"CUMPLIMIENTO",IF($Q409=Lists!$R$3,TEXT(Y409,"00,00%")&amp;" / "&amp;TEXT(FORMULACIÓN!Y409,"00,00%"),IF(Y409=0,0,TEXT(Y409,"##.###")&amp;" / "&amp;TEXT(FORMULACIÓN!Y409,"##.###"))))</f>
        <v xml:space="preserve"> / </v>
      </c>
      <c r="AR409" s="133">
        <f ca="1">VALUE(IFERROR(IF(S409=Lists!$S$6,SEGUIMIENTO!Y409,IF((Y409/FORMULACIÓN!Y409)&lt;&gt;0,Y409/FORMULACIÓN!Y409,0)),0))</f>
        <v>0</v>
      </c>
      <c r="AS409" s="89" t="str">
        <f t="shared" ca="1" si="83"/>
        <v/>
      </c>
      <c r="AT409" s="89">
        <f t="shared" ca="1" si="84"/>
        <v>0</v>
      </c>
      <c r="AU409" s="89">
        <f t="shared" ca="1" si="85"/>
        <v>0</v>
      </c>
      <c r="AV409" s="20" t="str">
        <f t="shared" si="74"/>
        <v xml:space="preserve">LOGROS
LÍMITES
OBSERVACIÓN
ACCIONES DE FORTALECIMIENTO
</v>
      </c>
      <c r="AW409" s="139"/>
      <c r="CG409" s="140"/>
    </row>
    <row r="410" spans="1:85" s="135" customFormat="1" ht="20.25" hidden="1" customHeight="1">
      <c r="A410" s="20" t="str">
        <f>IF(FORMULACIÓN!A410="","",FORMULACIÓN!A410)</f>
        <v/>
      </c>
      <c r="B410" s="20" t="str">
        <f>IF(FORMULACIÓN!B410="","",FORMULACIÓN!B410)</f>
        <v/>
      </c>
      <c r="C410" s="20" t="str">
        <f>IF(FORMULACIÓN!C410="","",FORMULACIÓN!C410)</f>
        <v/>
      </c>
      <c r="D410" s="20" t="str">
        <f>IF(FORMULACIÓN!D410="","",FORMULACIÓN!D410)</f>
        <v/>
      </c>
      <c r="E410" s="20" t="str">
        <f>IF(FORMULACIÓN!E410="","",FORMULACIÓN!E410)</f>
        <v/>
      </c>
      <c r="F410" s="20" t="str">
        <f>IF(FORMULACIÓN!F410="","",FORMULACIÓN!F410)</f>
        <v/>
      </c>
      <c r="G410" s="20" t="str">
        <f>IF(FORMULACIÓN!G410="","",FORMULACIÓN!G410)</f>
        <v/>
      </c>
      <c r="H410" s="20" t="str">
        <f>IF(FORMULACIÓN!H410="","",FORMULACIÓN!H410)</f>
        <v/>
      </c>
      <c r="I410" s="88" t="str">
        <f>IF(FORMULACIÓN!I410="","",FORMULACIÓN!I410)</f>
        <v/>
      </c>
      <c r="J410" s="20" t="str">
        <f>IF(FORMULACIÓN!J410="","",FORMULACIÓN!J410)</f>
        <v/>
      </c>
      <c r="K410" s="88" t="str">
        <f>IF(FORMULACIÓN!K410="","",FORMULACIÓN!K410)</f>
        <v/>
      </c>
      <c r="L410" s="88" t="str">
        <f>IF(FORMULACIÓN!L410="","",FORMULACIÓN!L410)</f>
        <v/>
      </c>
      <c r="M410" s="210">
        <f>FORMULACIÓN!M410</f>
        <v>0</v>
      </c>
      <c r="N410" s="20" t="str">
        <f>IF(FORMULACIÓN!O410="","",FORMULACIÓN!O410)</f>
        <v/>
      </c>
      <c r="O410" s="20" t="str">
        <f>IF(FORMULACIÓN!P410="","",FORMULACIÓN!P410)</f>
        <v/>
      </c>
      <c r="P410" s="20" t="str">
        <f>IF(FORMULACIÓN!Q410="","",FORMULACIÓN!Q410)</f>
        <v/>
      </c>
      <c r="Q410" s="20" t="str">
        <f>IF(FORMULACIÓN!R410="","",FORMULACIÓN!R410)</f>
        <v/>
      </c>
      <c r="R410" s="20" t="str">
        <f>IF(FORMULACIÓN!S410="","",FORMULACIÓN!S410)</f>
        <v/>
      </c>
      <c r="S410" s="20" t="str">
        <f>IF(FORMULACIÓN!T410="","",FORMULACIÓN!T410)</f>
        <v/>
      </c>
      <c r="T410" s="179" t="str">
        <f ca="1">FORMULACIÓN!Y410</f>
        <v/>
      </c>
      <c r="U410" s="20" t="str">
        <f>IF(FORMULACIÓN!U410="","",FORMULACIÓN!U410)</f>
        <v/>
      </c>
      <c r="V410" s="211"/>
      <c r="W410" s="211"/>
      <c r="X410" s="21" t="str">
        <f ca="1">IFERROR(IF($S410=Lists!$S$2,SUM(SEGUIMIENTO!U410:W410),IF(SEGUIMIENTO!$S410=Lists!$S$3,SUM(SEGUIMIENTO!V410:W410),IF(SEGUIMIENTO!$S410=Lists!$S$4,AVERAGE(SEGUIMIENTO!V410:W410),IF(SEGUIMIENTO!$S410=Lists!$S$5,OFFSET(U410,0,COUNTA(V410:W410)),IF(SEGUIMIENTO!$S410=Lists!$S$6,COUNTIF(V410:W410,"&lt;"&amp;FORMULACIÓN!Y410)/COUNT(SEGUIMIENTO!V410:W410),""))))),"")</f>
        <v/>
      </c>
      <c r="Y410" s="176" t="str">
        <f ca="1">IF($Q410=Lists!$R$3,TEXT(SEGUIMIENTO!X410,"00,00%"),IF(SEGUIMIENTO!X410=0,0,TEXT(SEGUIMIENTO!X410,"##.###")))</f>
        <v/>
      </c>
      <c r="Z410" s="179" t="str">
        <f>IF(FORMULACIÓN!N410="X",VLOOKUP(A410,Lists!$C$100:$D$1099,2,FALSE),"")</f>
        <v/>
      </c>
      <c r="AA410" s="181">
        <f>IF(FORMULACIÓN!N410="X",IF(VALUE(VLOOKUP(A410,Lists!$C$100:$D$1099,2,FALSE))&gt;=SEGUIMIENTO!X410,1,0),2)</f>
        <v>2</v>
      </c>
      <c r="AB410" s="150">
        <f>IFERROR(VALUE(LEFT(#REF!,1)),0)</f>
        <v>0</v>
      </c>
      <c r="AC410" s="149"/>
      <c r="AD410" s="131"/>
      <c r="AE410" s="131"/>
      <c r="AF410" s="129"/>
      <c r="AG410"/>
      <c r="AH410" s="139"/>
      <c r="AI410" s="139"/>
      <c r="AJ410" s="139" t="str">
        <f t="shared" si="75"/>
        <v/>
      </c>
      <c r="AK410" s="139">
        <f t="shared" ca="1" si="82"/>
        <v>0</v>
      </c>
      <c r="AL410" s="139" t="str">
        <f t="shared" si="76"/>
        <v/>
      </c>
      <c r="AM410" s="139" t="str">
        <f t="shared" si="77"/>
        <v/>
      </c>
      <c r="AN410" s="20" t="str">
        <f t="shared" si="78"/>
        <v/>
      </c>
      <c r="AO410" s="20" t="str">
        <f t="shared" si="79"/>
        <v/>
      </c>
      <c r="AP410" s="20" t="str">
        <f t="shared" si="80"/>
        <v/>
      </c>
      <c r="AQ410" s="88" t="str">
        <f ca="1">IF(S410=Lists!$S$6,"CUMPLIMIENTO",IF($Q410=Lists!$R$3,TEXT(Y410,"00,00%")&amp;" / "&amp;TEXT(FORMULACIÓN!Y410,"00,00%"),IF(Y410=0,0,TEXT(Y410,"##.###")&amp;" / "&amp;TEXT(FORMULACIÓN!Y410,"##.###"))))</f>
        <v xml:space="preserve"> / </v>
      </c>
      <c r="AR410" s="133">
        <f ca="1">VALUE(IFERROR(IF(S410=Lists!$S$6,SEGUIMIENTO!Y410,IF((Y410/FORMULACIÓN!Y410)&lt;&gt;0,Y410/FORMULACIÓN!Y410,0)),0))</f>
        <v>0</v>
      </c>
      <c r="AS410" s="89" t="str">
        <f t="shared" ca="1" si="83"/>
        <v/>
      </c>
      <c r="AT410" s="89">
        <f t="shared" ca="1" si="84"/>
        <v>0</v>
      </c>
      <c r="AU410" s="89">
        <f t="shared" ca="1" si="85"/>
        <v>0</v>
      </c>
      <c r="AV410" s="20" t="str">
        <f t="shared" si="74"/>
        <v xml:space="preserve">LOGROS
LÍMITES
OBSERVACIÓN
ACCIONES DE FORTALECIMIENTO
</v>
      </c>
      <c r="AW410" s="139"/>
      <c r="CG410" s="140"/>
    </row>
    <row r="411" spans="1:85" s="135" customFormat="1" ht="20.25" hidden="1" customHeight="1">
      <c r="A411" s="20" t="str">
        <f>IF(FORMULACIÓN!A411="","",FORMULACIÓN!A411)</f>
        <v/>
      </c>
      <c r="B411" s="20" t="str">
        <f>IF(FORMULACIÓN!B411="","",FORMULACIÓN!B411)</f>
        <v/>
      </c>
      <c r="C411" s="20" t="str">
        <f>IF(FORMULACIÓN!C411="","",FORMULACIÓN!C411)</f>
        <v/>
      </c>
      <c r="D411" s="20" t="str">
        <f>IF(FORMULACIÓN!D411="","",FORMULACIÓN!D411)</f>
        <v/>
      </c>
      <c r="E411" s="20" t="str">
        <f>IF(FORMULACIÓN!E411="","",FORMULACIÓN!E411)</f>
        <v/>
      </c>
      <c r="F411" s="20" t="str">
        <f>IF(FORMULACIÓN!F411="","",FORMULACIÓN!F411)</f>
        <v/>
      </c>
      <c r="G411" s="20" t="str">
        <f>IF(FORMULACIÓN!G411="","",FORMULACIÓN!G411)</f>
        <v/>
      </c>
      <c r="H411" s="20" t="str">
        <f>IF(FORMULACIÓN!H411="","",FORMULACIÓN!H411)</f>
        <v/>
      </c>
      <c r="I411" s="88" t="str">
        <f>IF(FORMULACIÓN!I411="","",FORMULACIÓN!I411)</f>
        <v/>
      </c>
      <c r="J411" s="20" t="str">
        <f>IF(FORMULACIÓN!J411="","",FORMULACIÓN!J411)</f>
        <v/>
      </c>
      <c r="K411" s="88" t="str">
        <f>IF(FORMULACIÓN!K411="","",FORMULACIÓN!K411)</f>
        <v/>
      </c>
      <c r="L411" s="88" t="str">
        <f>IF(FORMULACIÓN!L411="","",FORMULACIÓN!L411)</f>
        <v/>
      </c>
      <c r="M411" s="210">
        <f>FORMULACIÓN!M411</f>
        <v>0</v>
      </c>
      <c r="N411" s="20" t="str">
        <f>IF(FORMULACIÓN!O411="","",FORMULACIÓN!O411)</f>
        <v/>
      </c>
      <c r="O411" s="20" t="str">
        <f>IF(FORMULACIÓN!P411="","",FORMULACIÓN!P411)</f>
        <v/>
      </c>
      <c r="P411" s="20" t="str">
        <f>IF(FORMULACIÓN!Q411="","",FORMULACIÓN!Q411)</f>
        <v/>
      </c>
      <c r="Q411" s="20" t="str">
        <f>IF(FORMULACIÓN!R411="","",FORMULACIÓN!R411)</f>
        <v/>
      </c>
      <c r="R411" s="20" t="str">
        <f>IF(FORMULACIÓN!S411="","",FORMULACIÓN!S411)</f>
        <v/>
      </c>
      <c r="S411" s="20" t="str">
        <f>IF(FORMULACIÓN!T411="","",FORMULACIÓN!T411)</f>
        <v/>
      </c>
      <c r="T411" s="179" t="str">
        <f ca="1">FORMULACIÓN!Y411</f>
        <v/>
      </c>
      <c r="U411" s="20" t="str">
        <f>IF(FORMULACIÓN!U411="","",FORMULACIÓN!U411)</f>
        <v/>
      </c>
      <c r="V411" s="211"/>
      <c r="W411" s="211"/>
      <c r="X411" s="21" t="str">
        <f ca="1">IFERROR(IF($S411=Lists!$S$2,SUM(SEGUIMIENTO!U411:W411),IF(SEGUIMIENTO!$S411=Lists!$S$3,SUM(SEGUIMIENTO!V411:W411),IF(SEGUIMIENTO!$S411=Lists!$S$4,AVERAGE(SEGUIMIENTO!V411:W411),IF(SEGUIMIENTO!$S411=Lists!$S$5,OFFSET(U411,0,COUNTA(V411:W411)),IF(SEGUIMIENTO!$S411=Lists!$S$6,COUNTIF(V411:W411,"&lt;"&amp;FORMULACIÓN!Y411)/COUNT(SEGUIMIENTO!V411:W411),""))))),"")</f>
        <v/>
      </c>
      <c r="Y411" s="176" t="str">
        <f ca="1">IF($Q411=Lists!$R$3,TEXT(SEGUIMIENTO!X411,"00,00%"),IF(SEGUIMIENTO!X411=0,0,TEXT(SEGUIMIENTO!X411,"##.###")))</f>
        <v/>
      </c>
      <c r="Z411" s="179" t="str">
        <f>IF(FORMULACIÓN!N411="X",VLOOKUP(A411,Lists!$C$100:$D$1099,2,FALSE),"")</f>
        <v/>
      </c>
      <c r="AA411" s="181">
        <f>IF(FORMULACIÓN!N411="X",IF(VALUE(VLOOKUP(A411,Lists!$C$100:$D$1099,2,FALSE))&gt;=SEGUIMIENTO!X411,1,0),2)</f>
        <v>2</v>
      </c>
      <c r="AB411" s="150">
        <f>IFERROR(VALUE(LEFT(#REF!,1)),0)</f>
        <v>0</v>
      </c>
      <c r="AC411" s="149"/>
      <c r="AD411" s="131"/>
      <c r="AE411" s="131"/>
      <c r="AF411" s="129"/>
      <c r="AG411"/>
      <c r="AH411" s="139"/>
      <c r="AI411" s="139"/>
      <c r="AJ411" s="139" t="str">
        <f t="shared" si="75"/>
        <v/>
      </c>
      <c r="AK411" s="139">
        <f t="shared" ca="1" si="82"/>
        <v>0</v>
      </c>
      <c r="AL411" s="139" t="str">
        <f t="shared" si="76"/>
        <v/>
      </c>
      <c r="AM411" s="139" t="str">
        <f t="shared" si="77"/>
        <v/>
      </c>
      <c r="AN411" s="20" t="str">
        <f t="shared" si="78"/>
        <v/>
      </c>
      <c r="AO411" s="20" t="str">
        <f t="shared" si="79"/>
        <v/>
      </c>
      <c r="AP411" s="20" t="str">
        <f t="shared" si="80"/>
        <v/>
      </c>
      <c r="AQ411" s="88" t="str">
        <f ca="1">IF(S411=Lists!$S$6,"CUMPLIMIENTO",IF($Q411=Lists!$R$3,TEXT(Y411,"00,00%")&amp;" / "&amp;TEXT(FORMULACIÓN!Y411,"00,00%"),IF(Y411=0,0,TEXT(Y411,"##.###")&amp;" / "&amp;TEXT(FORMULACIÓN!Y411,"##.###"))))</f>
        <v xml:space="preserve"> / </v>
      </c>
      <c r="AR411" s="133">
        <f ca="1">VALUE(IFERROR(IF(S411=Lists!$S$6,SEGUIMIENTO!Y411,IF((Y411/FORMULACIÓN!Y411)&lt;&gt;0,Y411/FORMULACIÓN!Y411,0)),0))</f>
        <v>0</v>
      </c>
      <c r="AS411" s="89" t="str">
        <f t="shared" ca="1" si="83"/>
        <v/>
      </c>
      <c r="AT411" s="89">
        <f t="shared" ca="1" si="84"/>
        <v>0</v>
      </c>
      <c r="AU411" s="89">
        <f t="shared" ca="1" si="85"/>
        <v>0</v>
      </c>
      <c r="AV411" s="20" t="str">
        <f t="shared" ref="AV411:AV474" si="86">$AC$9&amp;CHAR(10)&amp;AC411&amp;CHAR(10)&amp;$AD$9&amp;CHAR(10)&amp;AD411&amp;CHAR(10)&amp;$AE$9&amp;CHAR(10)&amp;AE411&amp;CHAR(10)&amp;$AF$9&amp;CHAR(10)&amp;AF411</f>
        <v xml:space="preserve">LOGROS
LÍMITES
OBSERVACIÓN
ACCIONES DE FORTALECIMIENTO
</v>
      </c>
      <c r="AW411" s="139"/>
      <c r="CG411" s="140"/>
    </row>
    <row r="412" spans="1:85" s="135" customFormat="1" ht="20.25" hidden="1" customHeight="1">
      <c r="A412" s="20" t="str">
        <f>IF(FORMULACIÓN!A412="","",FORMULACIÓN!A412)</f>
        <v/>
      </c>
      <c r="B412" s="20" t="str">
        <f>IF(FORMULACIÓN!B412="","",FORMULACIÓN!B412)</f>
        <v/>
      </c>
      <c r="C412" s="20" t="str">
        <f>IF(FORMULACIÓN!C412="","",FORMULACIÓN!C412)</f>
        <v/>
      </c>
      <c r="D412" s="20" t="str">
        <f>IF(FORMULACIÓN!D412="","",FORMULACIÓN!D412)</f>
        <v/>
      </c>
      <c r="E412" s="20" t="str">
        <f>IF(FORMULACIÓN!E412="","",FORMULACIÓN!E412)</f>
        <v/>
      </c>
      <c r="F412" s="20" t="str">
        <f>IF(FORMULACIÓN!F412="","",FORMULACIÓN!F412)</f>
        <v/>
      </c>
      <c r="G412" s="20" t="str">
        <f>IF(FORMULACIÓN!G412="","",FORMULACIÓN!G412)</f>
        <v/>
      </c>
      <c r="H412" s="20" t="str">
        <f>IF(FORMULACIÓN!H412="","",FORMULACIÓN!H412)</f>
        <v/>
      </c>
      <c r="I412" s="88" t="str">
        <f>IF(FORMULACIÓN!I412="","",FORMULACIÓN!I412)</f>
        <v/>
      </c>
      <c r="J412" s="20" t="str">
        <f>IF(FORMULACIÓN!J412="","",FORMULACIÓN!J412)</f>
        <v/>
      </c>
      <c r="K412" s="88" t="str">
        <f>IF(FORMULACIÓN!K412="","",FORMULACIÓN!K412)</f>
        <v/>
      </c>
      <c r="L412" s="88" t="str">
        <f>IF(FORMULACIÓN!L412="","",FORMULACIÓN!L412)</f>
        <v/>
      </c>
      <c r="M412" s="210">
        <f>FORMULACIÓN!M412</f>
        <v>0</v>
      </c>
      <c r="N412" s="20" t="str">
        <f>IF(FORMULACIÓN!O412="","",FORMULACIÓN!O412)</f>
        <v/>
      </c>
      <c r="O412" s="20" t="str">
        <f>IF(FORMULACIÓN!P412="","",FORMULACIÓN!P412)</f>
        <v/>
      </c>
      <c r="P412" s="20" t="str">
        <f>IF(FORMULACIÓN!Q412="","",FORMULACIÓN!Q412)</f>
        <v/>
      </c>
      <c r="Q412" s="20" t="str">
        <f>IF(FORMULACIÓN!R412="","",FORMULACIÓN!R412)</f>
        <v/>
      </c>
      <c r="R412" s="20" t="str">
        <f>IF(FORMULACIÓN!S412="","",FORMULACIÓN!S412)</f>
        <v/>
      </c>
      <c r="S412" s="20" t="str">
        <f>IF(FORMULACIÓN!T412="","",FORMULACIÓN!T412)</f>
        <v/>
      </c>
      <c r="T412" s="179" t="str">
        <f ca="1">FORMULACIÓN!Y412</f>
        <v/>
      </c>
      <c r="U412" s="20" t="str">
        <f>IF(FORMULACIÓN!U412="","",FORMULACIÓN!U412)</f>
        <v/>
      </c>
      <c r="V412" s="211"/>
      <c r="W412" s="211"/>
      <c r="X412" s="21" t="str">
        <f ca="1">IFERROR(IF($S412=Lists!$S$2,SUM(SEGUIMIENTO!U412:W412),IF(SEGUIMIENTO!$S412=Lists!$S$3,SUM(SEGUIMIENTO!V412:W412),IF(SEGUIMIENTO!$S412=Lists!$S$4,AVERAGE(SEGUIMIENTO!V412:W412),IF(SEGUIMIENTO!$S412=Lists!$S$5,OFFSET(U412,0,COUNTA(V412:W412)),IF(SEGUIMIENTO!$S412=Lists!$S$6,COUNTIF(V412:W412,"&lt;"&amp;FORMULACIÓN!Y412)/COUNT(SEGUIMIENTO!V412:W412),""))))),"")</f>
        <v/>
      </c>
      <c r="Y412" s="176" t="str">
        <f ca="1">IF($Q412=Lists!$R$3,TEXT(SEGUIMIENTO!X412,"00,00%"),IF(SEGUIMIENTO!X412=0,0,TEXT(SEGUIMIENTO!X412,"##.###")))</f>
        <v/>
      </c>
      <c r="Z412" s="179" t="str">
        <f>IF(FORMULACIÓN!N412="X",VLOOKUP(A412,Lists!$C$100:$D$1099,2,FALSE),"")</f>
        <v/>
      </c>
      <c r="AA412" s="181">
        <f>IF(FORMULACIÓN!N412="X",IF(VALUE(VLOOKUP(A412,Lists!$C$100:$D$1099,2,FALSE))&gt;=SEGUIMIENTO!X412,1,0),2)</f>
        <v>2</v>
      </c>
      <c r="AB412" s="150">
        <f>IFERROR(VALUE(LEFT(#REF!,1)),0)</f>
        <v>0</v>
      </c>
      <c r="AC412" s="149"/>
      <c r="AD412" s="131"/>
      <c r="AE412" s="131"/>
      <c r="AF412" s="129"/>
      <c r="AG412"/>
      <c r="AH412" s="139"/>
      <c r="AI412" s="139"/>
      <c r="AJ412" s="139" t="str">
        <f t="shared" si="75"/>
        <v/>
      </c>
      <c r="AK412" s="139">
        <f t="shared" ca="1" si="82"/>
        <v>0</v>
      </c>
      <c r="AL412" s="139" t="str">
        <f t="shared" si="76"/>
        <v/>
      </c>
      <c r="AM412" s="139" t="str">
        <f t="shared" si="77"/>
        <v/>
      </c>
      <c r="AN412" s="20" t="str">
        <f t="shared" si="78"/>
        <v/>
      </c>
      <c r="AO412" s="20" t="str">
        <f t="shared" si="79"/>
        <v/>
      </c>
      <c r="AP412" s="20" t="str">
        <f t="shared" si="80"/>
        <v/>
      </c>
      <c r="AQ412" s="88" t="str">
        <f ca="1">IF(S412=Lists!$S$6,"CUMPLIMIENTO",IF($Q412=Lists!$R$3,TEXT(Y412,"00,00%")&amp;" / "&amp;TEXT(FORMULACIÓN!Y412,"00,00%"),IF(Y412=0,0,TEXT(Y412,"##.###")&amp;" / "&amp;TEXT(FORMULACIÓN!Y412,"##.###"))))</f>
        <v xml:space="preserve"> / </v>
      </c>
      <c r="AR412" s="133">
        <f ca="1">VALUE(IFERROR(IF(S412=Lists!$S$6,SEGUIMIENTO!Y412,IF((Y412/FORMULACIÓN!Y412)&lt;&gt;0,Y412/FORMULACIÓN!Y412,0)),0))</f>
        <v>0</v>
      </c>
      <c r="AS412" s="89" t="str">
        <f t="shared" ca="1" si="83"/>
        <v/>
      </c>
      <c r="AT412" s="89">
        <f t="shared" ca="1" si="84"/>
        <v>0</v>
      </c>
      <c r="AU412" s="89">
        <f t="shared" ca="1" si="85"/>
        <v>0</v>
      </c>
      <c r="AV412" s="20" t="str">
        <f t="shared" si="86"/>
        <v xml:space="preserve">LOGROS
LÍMITES
OBSERVACIÓN
ACCIONES DE FORTALECIMIENTO
</v>
      </c>
      <c r="AW412" s="139"/>
      <c r="CG412" s="140"/>
    </row>
    <row r="413" spans="1:85" s="135" customFormat="1" ht="20.25" hidden="1" customHeight="1">
      <c r="A413" s="20" t="str">
        <f>IF(FORMULACIÓN!A413="","",FORMULACIÓN!A413)</f>
        <v/>
      </c>
      <c r="B413" s="20" t="str">
        <f>IF(FORMULACIÓN!B413="","",FORMULACIÓN!B413)</f>
        <v/>
      </c>
      <c r="C413" s="20" t="str">
        <f>IF(FORMULACIÓN!C413="","",FORMULACIÓN!C413)</f>
        <v/>
      </c>
      <c r="D413" s="20" t="str">
        <f>IF(FORMULACIÓN!D413="","",FORMULACIÓN!D413)</f>
        <v/>
      </c>
      <c r="E413" s="20" t="str">
        <f>IF(FORMULACIÓN!E413="","",FORMULACIÓN!E413)</f>
        <v/>
      </c>
      <c r="F413" s="20" t="str">
        <f>IF(FORMULACIÓN!F413="","",FORMULACIÓN!F413)</f>
        <v/>
      </c>
      <c r="G413" s="20" t="str">
        <f>IF(FORMULACIÓN!G413="","",FORMULACIÓN!G413)</f>
        <v/>
      </c>
      <c r="H413" s="20" t="str">
        <f>IF(FORMULACIÓN!H413="","",FORMULACIÓN!H413)</f>
        <v/>
      </c>
      <c r="I413" s="88" t="str">
        <f>IF(FORMULACIÓN!I413="","",FORMULACIÓN!I413)</f>
        <v/>
      </c>
      <c r="J413" s="20" t="str">
        <f>IF(FORMULACIÓN!J413="","",FORMULACIÓN!J413)</f>
        <v/>
      </c>
      <c r="K413" s="88" t="str">
        <f>IF(FORMULACIÓN!K413="","",FORMULACIÓN!K413)</f>
        <v/>
      </c>
      <c r="L413" s="88" t="str">
        <f>IF(FORMULACIÓN!L413="","",FORMULACIÓN!L413)</f>
        <v/>
      </c>
      <c r="M413" s="210">
        <f>FORMULACIÓN!M413</f>
        <v>0</v>
      </c>
      <c r="N413" s="20" t="str">
        <f>IF(FORMULACIÓN!O413="","",FORMULACIÓN!O413)</f>
        <v/>
      </c>
      <c r="O413" s="20" t="str">
        <f>IF(FORMULACIÓN!P413="","",FORMULACIÓN!P413)</f>
        <v/>
      </c>
      <c r="P413" s="20" t="str">
        <f>IF(FORMULACIÓN!Q413="","",FORMULACIÓN!Q413)</f>
        <v/>
      </c>
      <c r="Q413" s="20" t="str">
        <f>IF(FORMULACIÓN!R413="","",FORMULACIÓN!R413)</f>
        <v/>
      </c>
      <c r="R413" s="20" t="str">
        <f>IF(FORMULACIÓN!S413="","",FORMULACIÓN!S413)</f>
        <v/>
      </c>
      <c r="S413" s="20" t="str">
        <f>IF(FORMULACIÓN!T413="","",FORMULACIÓN!T413)</f>
        <v/>
      </c>
      <c r="T413" s="179" t="str">
        <f ca="1">FORMULACIÓN!Y413</f>
        <v/>
      </c>
      <c r="U413" s="20" t="str">
        <f>IF(FORMULACIÓN!U413="","",FORMULACIÓN!U413)</f>
        <v/>
      </c>
      <c r="V413" s="211"/>
      <c r="W413" s="211"/>
      <c r="X413" s="21" t="str">
        <f ca="1">IFERROR(IF($S413=Lists!$S$2,SUM(SEGUIMIENTO!U413:W413),IF(SEGUIMIENTO!$S413=Lists!$S$3,SUM(SEGUIMIENTO!V413:W413),IF(SEGUIMIENTO!$S413=Lists!$S$4,AVERAGE(SEGUIMIENTO!V413:W413),IF(SEGUIMIENTO!$S413=Lists!$S$5,OFFSET(U413,0,COUNTA(V413:W413)),IF(SEGUIMIENTO!$S413=Lists!$S$6,COUNTIF(V413:W413,"&lt;"&amp;FORMULACIÓN!Y413)/COUNT(SEGUIMIENTO!V413:W413),""))))),"")</f>
        <v/>
      </c>
      <c r="Y413" s="176" t="str">
        <f ca="1">IF($Q413=Lists!$R$3,TEXT(SEGUIMIENTO!X413,"00,00%"),IF(SEGUIMIENTO!X413=0,0,TEXT(SEGUIMIENTO!X413,"##.###")))</f>
        <v/>
      </c>
      <c r="Z413" s="179" t="str">
        <f>IF(FORMULACIÓN!N413="X",VLOOKUP(A413,Lists!$C$100:$D$1099,2,FALSE),"")</f>
        <v/>
      </c>
      <c r="AA413" s="181">
        <f>IF(FORMULACIÓN!N413="X",IF(VALUE(VLOOKUP(A413,Lists!$C$100:$D$1099,2,FALSE))&gt;=SEGUIMIENTO!X413,1,0),2)</f>
        <v>2</v>
      </c>
      <c r="AB413" s="150">
        <f>IFERROR(VALUE(LEFT(#REF!,1)),0)</f>
        <v>0</v>
      </c>
      <c r="AC413" s="149"/>
      <c r="AD413" s="131"/>
      <c r="AE413" s="131"/>
      <c r="AF413" s="129"/>
      <c r="AG413"/>
      <c r="AH413" s="139"/>
      <c r="AI413" s="139"/>
      <c r="AJ413" s="139" t="str">
        <f t="shared" si="75"/>
        <v/>
      </c>
      <c r="AK413" s="139">
        <f t="shared" ca="1" si="82"/>
        <v>0</v>
      </c>
      <c r="AL413" s="139" t="str">
        <f t="shared" si="76"/>
        <v/>
      </c>
      <c r="AM413" s="139" t="str">
        <f t="shared" si="77"/>
        <v/>
      </c>
      <c r="AN413" s="20" t="str">
        <f t="shared" si="78"/>
        <v/>
      </c>
      <c r="AO413" s="20" t="str">
        <f t="shared" si="79"/>
        <v/>
      </c>
      <c r="AP413" s="20" t="str">
        <f t="shared" si="80"/>
        <v/>
      </c>
      <c r="AQ413" s="88" t="str">
        <f ca="1">IF(S413=Lists!$S$6,"CUMPLIMIENTO",IF($Q413=Lists!$R$3,TEXT(Y413,"00,00%")&amp;" / "&amp;TEXT(FORMULACIÓN!Y413,"00,00%"),IF(Y413=0,0,TEXT(Y413,"##.###")&amp;" / "&amp;TEXT(FORMULACIÓN!Y413,"##.###"))))</f>
        <v xml:space="preserve"> / </v>
      </c>
      <c r="AR413" s="133">
        <f ca="1">VALUE(IFERROR(IF(S413=Lists!$S$6,SEGUIMIENTO!Y413,IF((Y413/FORMULACIÓN!Y413)&lt;&gt;0,Y413/FORMULACIÓN!Y413,0)),0))</f>
        <v>0</v>
      </c>
      <c r="AS413" s="89" t="str">
        <f t="shared" ca="1" si="83"/>
        <v/>
      </c>
      <c r="AT413" s="89">
        <f t="shared" ca="1" si="84"/>
        <v>0</v>
      </c>
      <c r="AU413" s="89">
        <f t="shared" ca="1" si="85"/>
        <v>0</v>
      </c>
      <c r="AV413" s="20" t="str">
        <f t="shared" si="86"/>
        <v xml:space="preserve">LOGROS
LÍMITES
OBSERVACIÓN
ACCIONES DE FORTALECIMIENTO
</v>
      </c>
      <c r="AW413" s="139"/>
      <c r="CG413" s="140"/>
    </row>
    <row r="414" spans="1:85" s="135" customFormat="1" ht="20.25" hidden="1" customHeight="1">
      <c r="A414" s="20" t="str">
        <f>IF(FORMULACIÓN!A414="","",FORMULACIÓN!A414)</f>
        <v/>
      </c>
      <c r="B414" s="20" t="str">
        <f>IF(FORMULACIÓN!B414="","",FORMULACIÓN!B414)</f>
        <v/>
      </c>
      <c r="C414" s="20" t="str">
        <f>IF(FORMULACIÓN!C414="","",FORMULACIÓN!C414)</f>
        <v/>
      </c>
      <c r="D414" s="20" t="str">
        <f>IF(FORMULACIÓN!D414="","",FORMULACIÓN!D414)</f>
        <v/>
      </c>
      <c r="E414" s="20" t="str">
        <f>IF(FORMULACIÓN!E414="","",FORMULACIÓN!E414)</f>
        <v/>
      </c>
      <c r="F414" s="20" t="str">
        <f>IF(FORMULACIÓN!F414="","",FORMULACIÓN!F414)</f>
        <v/>
      </c>
      <c r="G414" s="20" t="str">
        <f>IF(FORMULACIÓN!G414="","",FORMULACIÓN!G414)</f>
        <v/>
      </c>
      <c r="H414" s="20" t="str">
        <f>IF(FORMULACIÓN!H414="","",FORMULACIÓN!H414)</f>
        <v/>
      </c>
      <c r="I414" s="88" t="str">
        <f>IF(FORMULACIÓN!I414="","",FORMULACIÓN!I414)</f>
        <v/>
      </c>
      <c r="J414" s="20" t="str">
        <f>IF(FORMULACIÓN!J414="","",FORMULACIÓN!J414)</f>
        <v/>
      </c>
      <c r="K414" s="88" t="str">
        <f>IF(FORMULACIÓN!K414="","",FORMULACIÓN!K414)</f>
        <v/>
      </c>
      <c r="L414" s="88" t="str">
        <f>IF(FORMULACIÓN!L414="","",FORMULACIÓN!L414)</f>
        <v/>
      </c>
      <c r="M414" s="210">
        <f>FORMULACIÓN!M414</f>
        <v>0</v>
      </c>
      <c r="N414" s="20" t="str">
        <f>IF(FORMULACIÓN!O414="","",FORMULACIÓN!O414)</f>
        <v/>
      </c>
      <c r="O414" s="20" t="str">
        <f>IF(FORMULACIÓN!P414="","",FORMULACIÓN!P414)</f>
        <v/>
      </c>
      <c r="P414" s="20" t="str">
        <f>IF(FORMULACIÓN!Q414="","",FORMULACIÓN!Q414)</f>
        <v/>
      </c>
      <c r="Q414" s="20" t="str">
        <f>IF(FORMULACIÓN!R414="","",FORMULACIÓN!R414)</f>
        <v/>
      </c>
      <c r="R414" s="20" t="str">
        <f>IF(FORMULACIÓN!S414="","",FORMULACIÓN!S414)</f>
        <v/>
      </c>
      <c r="S414" s="20" t="str">
        <f>IF(FORMULACIÓN!T414="","",FORMULACIÓN!T414)</f>
        <v/>
      </c>
      <c r="T414" s="179" t="str">
        <f ca="1">FORMULACIÓN!Y414</f>
        <v/>
      </c>
      <c r="U414" s="20" t="str">
        <f>IF(FORMULACIÓN!U414="","",FORMULACIÓN!U414)</f>
        <v/>
      </c>
      <c r="V414" s="211"/>
      <c r="W414" s="211"/>
      <c r="X414" s="21" t="str">
        <f ca="1">IFERROR(IF($S414=Lists!$S$2,SUM(SEGUIMIENTO!U414:W414),IF(SEGUIMIENTO!$S414=Lists!$S$3,SUM(SEGUIMIENTO!V414:W414),IF(SEGUIMIENTO!$S414=Lists!$S$4,AVERAGE(SEGUIMIENTO!V414:W414),IF(SEGUIMIENTO!$S414=Lists!$S$5,OFFSET(U414,0,COUNTA(V414:W414)),IF(SEGUIMIENTO!$S414=Lists!$S$6,COUNTIF(V414:W414,"&lt;"&amp;FORMULACIÓN!Y414)/COUNT(SEGUIMIENTO!V414:W414),""))))),"")</f>
        <v/>
      </c>
      <c r="Y414" s="176" t="str">
        <f ca="1">IF($Q414=Lists!$R$3,TEXT(SEGUIMIENTO!X414,"00,00%"),IF(SEGUIMIENTO!X414=0,0,TEXT(SEGUIMIENTO!X414,"##.###")))</f>
        <v/>
      </c>
      <c r="Z414" s="179" t="str">
        <f>IF(FORMULACIÓN!N414="X",VLOOKUP(A414,Lists!$C$100:$D$1099,2,FALSE),"")</f>
        <v/>
      </c>
      <c r="AA414" s="181">
        <f>IF(FORMULACIÓN!N414="X",IF(VALUE(VLOOKUP(A414,Lists!$C$100:$D$1099,2,FALSE))&gt;=SEGUIMIENTO!X414,1,0),2)</f>
        <v>2</v>
      </c>
      <c r="AB414" s="150">
        <f>IFERROR(VALUE(LEFT(#REF!,1)),0)</f>
        <v>0</v>
      </c>
      <c r="AC414" s="149"/>
      <c r="AD414" s="131"/>
      <c r="AE414" s="131"/>
      <c r="AF414" s="129"/>
      <c r="AG414"/>
      <c r="AH414" s="139"/>
      <c r="AI414" s="139"/>
      <c r="AJ414" s="139" t="str">
        <f t="shared" si="75"/>
        <v/>
      </c>
      <c r="AK414" s="139">
        <f t="shared" ca="1" si="82"/>
        <v>0</v>
      </c>
      <c r="AL414" s="139" t="str">
        <f t="shared" si="76"/>
        <v/>
      </c>
      <c r="AM414" s="139" t="str">
        <f t="shared" si="77"/>
        <v/>
      </c>
      <c r="AN414" s="20" t="str">
        <f t="shared" si="78"/>
        <v/>
      </c>
      <c r="AO414" s="20" t="str">
        <f t="shared" si="79"/>
        <v/>
      </c>
      <c r="AP414" s="20" t="str">
        <f t="shared" si="80"/>
        <v/>
      </c>
      <c r="AQ414" s="88" t="str">
        <f ca="1">IF(S414=Lists!$S$6,"CUMPLIMIENTO",IF($Q414=Lists!$R$3,TEXT(Y414,"00,00%")&amp;" / "&amp;TEXT(FORMULACIÓN!Y414,"00,00%"),IF(Y414=0,0,TEXT(Y414,"##.###")&amp;" / "&amp;TEXT(FORMULACIÓN!Y414,"##.###"))))</f>
        <v xml:space="preserve"> / </v>
      </c>
      <c r="AR414" s="133">
        <f ca="1">VALUE(IFERROR(IF(S414=Lists!$S$6,SEGUIMIENTO!Y414,IF((Y414/FORMULACIÓN!Y414)&lt;&gt;0,Y414/FORMULACIÓN!Y414,0)),0))</f>
        <v>0</v>
      </c>
      <c r="AS414" s="89" t="str">
        <f t="shared" ca="1" si="83"/>
        <v/>
      </c>
      <c r="AT414" s="89">
        <f t="shared" ca="1" si="84"/>
        <v>0</v>
      </c>
      <c r="AU414" s="89">
        <f t="shared" ca="1" si="85"/>
        <v>0</v>
      </c>
      <c r="AV414" s="20" t="str">
        <f t="shared" si="86"/>
        <v xml:space="preserve">LOGROS
LÍMITES
OBSERVACIÓN
ACCIONES DE FORTALECIMIENTO
</v>
      </c>
      <c r="AW414" s="139"/>
      <c r="CG414" s="140"/>
    </row>
    <row r="415" spans="1:85" s="135" customFormat="1" ht="20.25" hidden="1" customHeight="1">
      <c r="A415" s="20" t="str">
        <f>IF(FORMULACIÓN!A415="","",FORMULACIÓN!A415)</f>
        <v/>
      </c>
      <c r="B415" s="20" t="str">
        <f>IF(FORMULACIÓN!B415="","",FORMULACIÓN!B415)</f>
        <v/>
      </c>
      <c r="C415" s="20" t="str">
        <f>IF(FORMULACIÓN!C415="","",FORMULACIÓN!C415)</f>
        <v/>
      </c>
      <c r="D415" s="20" t="str">
        <f>IF(FORMULACIÓN!D415="","",FORMULACIÓN!D415)</f>
        <v/>
      </c>
      <c r="E415" s="20" t="str">
        <f>IF(FORMULACIÓN!E415="","",FORMULACIÓN!E415)</f>
        <v/>
      </c>
      <c r="F415" s="20" t="str">
        <f>IF(FORMULACIÓN!F415="","",FORMULACIÓN!F415)</f>
        <v/>
      </c>
      <c r="G415" s="20" t="str">
        <f>IF(FORMULACIÓN!G415="","",FORMULACIÓN!G415)</f>
        <v/>
      </c>
      <c r="H415" s="20" t="str">
        <f>IF(FORMULACIÓN!H415="","",FORMULACIÓN!H415)</f>
        <v/>
      </c>
      <c r="I415" s="88" t="str">
        <f>IF(FORMULACIÓN!I415="","",FORMULACIÓN!I415)</f>
        <v/>
      </c>
      <c r="J415" s="20" t="str">
        <f>IF(FORMULACIÓN!J415="","",FORMULACIÓN!J415)</f>
        <v/>
      </c>
      <c r="K415" s="88" t="str">
        <f>IF(FORMULACIÓN!K415="","",FORMULACIÓN!K415)</f>
        <v/>
      </c>
      <c r="L415" s="88" t="str">
        <f>IF(FORMULACIÓN!L415="","",FORMULACIÓN!L415)</f>
        <v/>
      </c>
      <c r="M415" s="210">
        <f>FORMULACIÓN!M415</f>
        <v>0</v>
      </c>
      <c r="N415" s="20" t="str">
        <f>IF(FORMULACIÓN!O415="","",FORMULACIÓN!O415)</f>
        <v/>
      </c>
      <c r="O415" s="20" t="str">
        <f>IF(FORMULACIÓN!P415="","",FORMULACIÓN!P415)</f>
        <v/>
      </c>
      <c r="P415" s="20" t="str">
        <f>IF(FORMULACIÓN!Q415="","",FORMULACIÓN!Q415)</f>
        <v/>
      </c>
      <c r="Q415" s="20" t="str">
        <f>IF(FORMULACIÓN!R415="","",FORMULACIÓN!R415)</f>
        <v/>
      </c>
      <c r="R415" s="20" t="str">
        <f>IF(FORMULACIÓN!S415="","",FORMULACIÓN!S415)</f>
        <v/>
      </c>
      <c r="S415" s="20" t="str">
        <f>IF(FORMULACIÓN!T415="","",FORMULACIÓN!T415)</f>
        <v/>
      </c>
      <c r="T415" s="179" t="str">
        <f ca="1">FORMULACIÓN!Y415</f>
        <v/>
      </c>
      <c r="U415" s="20" t="str">
        <f>IF(FORMULACIÓN!U415="","",FORMULACIÓN!U415)</f>
        <v/>
      </c>
      <c r="V415" s="211"/>
      <c r="W415" s="211"/>
      <c r="X415" s="21" t="str">
        <f ca="1">IFERROR(IF($S415=Lists!$S$2,SUM(SEGUIMIENTO!U415:W415),IF(SEGUIMIENTO!$S415=Lists!$S$3,SUM(SEGUIMIENTO!V415:W415),IF(SEGUIMIENTO!$S415=Lists!$S$4,AVERAGE(SEGUIMIENTO!V415:W415),IF(SEGUIMIENTO!$S415=Lists!$S$5,OFFSET(U415,0,COUNTA(V415:W415)),IF(SEGUIMIENTO!$S415=Lists!$S$6,COUNTIF(V415:W415,"&lt;"&amp;FORMULACIÓN!Y415)/COUNT(SEGUIMIENTO!V415:W415),""))))),"")</f>
        <v/>
      </c>
      <c r="Y415" s="176" t="str">
        <f ca="1">IF($Q415=Lists!$R$3,TEXT(SEGUIMIENTO!X415,"00,00%"),IF(SEGUIMIENTO!X415=0,0,TEXT(SEGUIMIENTO!X415,"##.###")))</f>
        <v/>
      </c>
      <c r="Z415" s="179" t="str">
        <f>IF(FORMULACIÓN!N415="X",VLOOKUP(A415,Lists!$C$100:$D$1099,2,FALSE),"")</f>
        <v/>
      </c>
      <c r="AA415" s="181">
        <f>IF(FORMULACIÓN!N415="X",IF(VALUE(VLOOKUP(A415,Lists!$C$100:$D$1099,2,FALSE))&gt;=SEGUIMIENTO!X415,1,0),2)</f>
        <v>2</v>
      </c>
      <c r="AB415" s="150">
        <f>IFERROR(VALUE(LEFT(#REF!,1)),0)</f>
        <v>0</v>
      </c>
      <c r="AC415" s="149"/>
      <c r="AD415" s="131"/>
      <c r="AE415" s="131"/>
      <c r="AF415" s="129"/>
      <c r="AG415"/>
      <c r="AH415" s="139"/>
      <c r="AI415" s="139"/>
      <c r="AJ415" s="139" t="str">
        <f t="shared" si="75"/>
        <v/>
      </c>
      <c r="AK415" s="139">
        <f t="shared" ca="1" si="82"/>
        <v>0</v>
      </c>
      <c r="AL415" s="139" t="str">
        <f t="shared" si="76"/>
        <v/>
      </c>
      <c r="AM415" s="139" t="str">
        <f t="shared" si="77"/>
        <v/>
      </c>
      <c r="AN415" s="20" t="str">
        <f t="shared" si="78"/>
        <v/>
      </c>
      <c r="AO415" s="20" t="str">
        <f t="shared" si="79"/>
        <v/>
      </c>
      <c r="AP415" s="20" t="str">
        <f t="shared" si="80"/>
        <v/>
      </c>
      <c r="AQ415" s="88" t="str">
        <f ca="1">IF(S415=Lists!$S$6,"CUMPLIMIENTO",IF($Q415=Lists!$R$3,TEXT(Y415,"00,00%")&amp;" / "&amp;TEXT(FORMULACIÓN!Y415,"00,00%"),IF(Y415=0,0,TEXT(Y415,"##.###")&amp;" / "&amp;TEXT(FORMULACIÓN!Y415,"##.###"))))</f>
        <v xml:space="preserve"> / </v>
      </c>
      <c r="AR415" s="133">
        <f ca="1">VALUE(IFERROR(IF(S415=Lists!$S$6,SEGUIMIENTO!Y415,IF((Y415/FORMULACIÓN!Y415)&lt;&gt;0,Y415/FORMULACIÓN!Y415,0)),0))</f>
        <v>0</v>
      </c>
      <c r="AS415" s="89" t="str">
        <f t="shared" ca="1" si="83"/>
        <v/>
      </c>
      <c r="AT415" s="89">
        <f t="shared" ca="1" si="84"/>
        <v>0</v>
      </c>
      <c r="AU415" s="89">
        <f t="shared" ca="1" si="85"/>
        <v>0</v>
      </c>
      <c r="AV415" s="20" t="str">
        <f t="shared" si="86"/>
        <v xml:space="preserve">LOGROS
LÍMITES
OBSERVACIÓN
ACCIONES DE FORTALECIMIENTO
</v>
      </c>
      <c r="AW415" s="139"/>
      <c r="CG415" s="140"/>
    </row>
    <row r="416" spans="1:85" s="135" customFormat="1" ht="20.25" hidden="1" customHeight="1">
      <c r="A416" s="20" t="str">
        <f>IF(FORMULACIÓN!A416="","",FORMULACIÓN!A416)</f>
        <v/>
      </c>
      <c r="B416" s="20" t="str">
        <f>IF(FORMULACIÓN!B416="","",FORMULACIÓN!B416)</f>
        <v/>
      </c>
      <c r="C416" s="20" t="str">
        <f>IF(FORMULACIÓN!C416="","",FORMULACIÓN!C416)</f>
        <v/>
      </c>
      <c r="D416" s="20" t="str">
        <f>IF(FORMULACIÓN!D416="","",FORMULACIÓN!D416)</f>
        <v/>
      </c>
      <c r="E416" s="20" t="str">
        <f>IF(FORMULACIÓN!E416="","",FORMULACIÓN!E416)</f>
        <v/>
      </c>
      <c r="F416" s="20" t="str">
        <f>IF(FORMULACIÓN!F416="","",FORMULACIÓN!F416)</f>
        <v/>
      </c>
      <c r="G416" s="20" t="str">
        <f>IF(FORMULACIÓN!G416="","",FORMULACIÓN!G416)</f>
        <v/>
      </c>
      <c r="H416" s="20" t="str">
        <f>IF(FORMULACIÓN!H416="","",FORMULACIÓN!H416)</f>
        <v/>
      </c>
      <c r="I416" s="88" t="str">
        <f>IF(FORMULACIÓN!I416="","",FORMULACIÓN!I416)</f>
        <v/>
      </c>
      <c r="J416" s="20" t="str">
        <f>IF(FORMULACIÓN!J416="","",FORMULACIÓN!J416)</f>
        <v/>
      </c>
      <c r="K416" s="88" t="str">
        <f>IF(FORMULACIÓN!K416="","",FORMULACIÓN!K416)</f>
        <v/>
      </c>
      <c r="L416" s="88" t="str">
        <f>IF(FORMULACIÓN!L416="","",FORMULACIÓN!L416)</f>
        <v/>
      </c>
      <c r="M416" s="210">
        <f>FORMULACIÓN!M416</f>
        <v>0</v>
      </c>
      <c r="N416" s="20" t="str">
        <f>IF(FORMULACIÓN!O416="","",FORMULACIÓN!O416)</f>
        <v/>
      </c>
      <c r="O416" s="20" t="str">
        <f>IF(FORMULACIÓN!P416="","",FORMULACIÓN!P416)</f>
        <v/>
      </c>
      <c r="P416" s="20" t="str">
        <f>IF(FORMULACIÓN!Q416="","",FORMULACIÓN!Q416)</f>
        <v/>
      </c>
      <c r="Q416" s="20" t="str">
        <f>IF(FORMULACIÓN!R416="","",FORMULACIÓN!R416)</f>
        <v/>
      </c>
      <c r="R416" s="20" t="str">
        <f>IF(FORMULACIÓN!S416="","",FORMULACIÓN!S416)</f>
        <v/>
      </c>
      <c r="S416" s="20" t="str">
        <f>IF(FORMULACIÓN!T416="","",FORMULACIÓN!T416)</f>
        <v/>
      </c>
      <c r="T416" s="179" t="str">
        <f ca="1">FORMULACIÓN!Y416</f>
        <v/>
      </c>
      <c r="U416" s="20" t="str">
        <f>IF(FORMULACIÓN!U416="","",FORMULACIÓN!U416)</f>
        <v/>
      </c>
      <c r="V416" s="211"/>
      <c r="W416" s="211"/>
      <c r="X416" s="21" t="str">
        <f ca="1">IFERROR(IF($S416=Lists!$S$2,SUM(SEGUIMIENTO!U416:W416),IF(SEGUIMIENTO!$S416=Lists!$S$3,SUM(SEGUIMIENTO!V416:W416),IF(SEGUIMIENTO!$S416=Lists!$S$4,AVERAGE(SEGUIMIENTO!V416:W416),IF(SEGUIMIENTO!$S416=Lists!$S$5,OFFSET(U416,0,COUNTA(V416:W416)),IF(SEGUIMIENTO!$S416=Lists!$S$6,COUNTIF(V416:W416,"&lt;"&amp;FORMULACIÓN!Y416)/COUNT(SEGUIMIENTO!V416:W416),""))))),"")</f>
        <v/>
      </c>
      <c r="Y416" s="176" t="str">
        <f ca="1">IF($Q416=Lists!$R$3,TEXT(SEGUIMIENTO!X416,"00,00%"),IF(SEGUIMIENTO!X416=0,0,TEXT(SEGUIMIENTO!X416,"##.###")))</f>
        <v/>
      </c>
      <c r="Z416" s="179" t="str">
        <f>IF(FORMULACIÓN!N416="X",VLOOKUP(A416,Lists!$C$100:$D$1099,2,FALSE),"")</f>
        <v/>
      </c>
      <c r="AA416" s="181">
        <f>IF(FORMULACIÓN!N416="X",IF(VALUE(VLOOKUP(A416,Lists!$C$100:$D$1099,2,FALSE))&gt;=SEGUIMIENTO!X416,1,0),2)</f>
        <v>2</v>
      </c>
      <c r="AB416" s="150">
        <f>IFERROR(VALUE(LEFT(#REF!,1)),0)</f>
        <v>0</v>
      </c>
      <c r="AC416" s="149"/>
      <c r="AD416" s="131"/>
      <c r="AE416" s="131"/>
      <c r="AF416" s="129"/>
      <c r="AG416"/>
      <c r="AH416" s="139"/>
      <c r="AI416" s="139"/>
      <c r="AJ416" s="139" t="str">
        <f t="shared" si="75"/>
        <v/>
      </c>
      <c r="AK416" s="139">
        <f t="shared" ca="1" si="82"/>
        <v>0</v>
      </c>
      <c r="AL416" s="139" t="str">
        <f t="shared" si="76"/>
        <v/>
      </c>
      <c r="AM416" s="139" t="str">
        <f t="shared" si="77"/>
        <v/>
      </c>
      <c r="AN416" s="20" t="str">
        <f t="shared" si="78"/>
        <v/>
      </c>
      <c r="AO416" s="20" t="str">
        <f t="shared" si="79"/>
        <v/>
      </c>
      <c r="AP416" s="20" t="str">
        <f t="shared" si="80"/>
        <v/>
      </c>
      <c r="AQ416" s="88" t="str">
        <f ca="1">IF(S416=Lists!$S$6,"CUMPLIMIENTO",IF($Q416=Lists!$R$3,TEXT(Y416,"00,00%")&amp;" / "&amp;TEXT(FORMULACIÓN!Y416,"00,00%"),IF(Y416=0,0,TEXT(Y416,"##.###")&amp;" / "&amp;TEXT(FORMULACIÓN!Y416,"##.###"))))</f>
        <v xml:space="preserve"> / </v>
      </c>
      <c r="AR416" s="133">
        <f ca="1">VALUE(IFERROR(IF(S416=Lists!$S$6,SEGUIMIENTO!Y416,IF((Y416/FORMULACIÓN!Y416)&lt;&gt;0,Y416/FORMULACIÓN!Y416,0)),0))</f>
        <v>0</v>
      </c>
      <c r="AS416" s="89" t="str">
        <f t="shared" ca="1" si="83"/>
        <v/>
      </c>
      <c r="AT416" s="89">
        <f t="shared" ca="1" si="84"/>
        <v>0</v>
      </c>
      <c r="AU416" s="89">
        <f t="shared" ca="1" si="85"/>
        <v>0</v>
      </c>
      <c r="AV416" s="20" t="str">
        <f t="shared" si="86"/>
        <v xml:space="preserve">LOGROS
LÍMITES
OBSERVACIÓN
ACCIONES DE FORTALECIMIENTO
</v>
      </c>
      <c r="AW416" s="139"/>
      <c r="CG416" s="140"/>
    </row>
    <row r="417" spans="1:85" s="135" customFormat="1" ht="20.25" hidden="1" customHeight="1">
      <c r="A417" s="20" t="str">
        <f>IF(FORMULACIÓN!A417="","",FORMULACIÓN!A417)</f>
        <v/>
      </c>
      <c r="B417" s="20" t="str">
        <f>IF(FORMULACIÓN!B417="","",FORMULACIÓN!B417)</f>
        <v/>
      </c>
      <c r="C417" s="20" t="str">
        <f>IF(FORMULACIÓN!C417="","",FORMULACIÓN!C417)</f>
        <v/>
      </c>
      <c r="D417" s="20" t="str">
        <f>IF(FORMULACIÓN!D417="","",FORMULACIÓN!D417)</f>
        <v/>
      </c>
      <c r="E417" s="20" t="str">
        <f>IF(FORMULACIÓN!E417="","",FORMULACIÓN!E417)</f>
        <v/>
      </c>
      <c r="F417" s="20" t="str">
        <f>IF(FORMULACIÓN!F417="","",FORMULACIÓN!F417)</f>
        <v/>
      </c>
      <c r="G417" s="20" t="str">
        <f>IF(FORMULACIÓN!G417="","",FORMULACIÓN!G417)</f>
        <v/>
      </c>
      <c r="H417" s="20" t="str">
        <f>IF(FORMULACIÓN!H417="","",FORMULACIÓN!H417)</f>
        <v/>
      </c>
      <c r="I417" s="88" t="str">
        <f>IF(FORMULACIÓN!I417="","",FORMULACIÓN!I417)</f>
        <v/>
      </c>
      <c r="J417" s="20" t="str">
        <f>IF(FORMULACIÓN!J417="","",FORMULACIÓN!J417)</f>
        <v/>
      </c>
      <c r="K417" s="88" t="str">
        <f>IF(FORMULACIÓN!K417="","",FORMULACIÓN!K417)</f>
        <v/>
      </c>
      <c r="L417" s="88" t="str">
        <f>IF(FORMULACIÓN!L417="","",FORMULACIÓN!L417)</f>
        <v/>
      </c>
      <c r="M417" s="210">
        <f>FORMULACIÓN!M417</f>
        <v>0</v>
      </c>
      <c r="N417" s="20" t="str">
        <f>IF(FORMULACIÓN!O417="","",FORMULACIÓN!O417)</f>
        <v/>
      </c>
      <c r="O417" s="20" t="str">
        <f>IF(FORMULACIÓN!P417="","",FORMULACIÓN!P417)</f>
        <v/>
      </c>
      <c r="P417" s="20" t="str">
        <f>IF(FORMULACIÓN!Q417="","",FORMULACIÓN!Q417)</f>
        <v/>
      </c>
      <c r="Q417" s="20" t="str">
        <f>IF(FORMULACIÓN!R417="","",FORMULACIÓN!R417)</f>
        <v/>
      </c>
      <c r="R417" s="20" t="str">
        <f>IF(FORMULACIÓN!S417="","",FORMULACIÓN!S417)</f>
        <v/>
      </c>
      <c r="S417" s="20" t="str">
        <f>IF(FORMULACIÓN!T417="","",FORMULACIÓN!T417)</f>
        <v/>
      </c>
      <c r="T417" s="179" t="str">
        <f ca="1">FORMULACIÓN!Y417</f>
        <v/>
      </c>
      <c r="U417" s="20" t="str">
        <f>IF(FORMULACIÓN!U417="","",FORMULACIÓN!U417)</f>
        <v/>
      </c>
      <c r="V417" s="211"/>
      <c r="W417" s="211"/>
      <c r="X417" s="21" t="str">
        <f ca="1">IFERROR(IF($S417=Lists!$S$2,SUM(SEGUIMIENTO!U417:W417),IF(SEGUIMIENTO!$S417=Lists!$S$3,SUM(SEGUIMIENTO!V417:W417),IF(SEGUIMIENTO!$S417=Lists!$S$4,AVERAGE(SEGUIMIENTO!V417:W417),IF(SEGUIMIENTO!$S417=Lists!$S$5,OFFSET(U417,0,COUNTA(V417:W417)),IF(SEGUIMIENTO!$S417=Lists!$S$6,COUNTIF(V417:W417,"&lt;"&amp;FORMULACIÓN!Y417)/COUNT(SEGUIMIENTO!V417:W417),""))))),"")</f>
        <v/>
      </c>
      <c r="Y417" s="176" t="str">
        <f ca="1">IF($Q417=Lists!$R$3,TEXT(SEGUIMIENTO!X417,"00,00%"),IF(SEGUIMIENTO!X417=0,0,TEXT(SEGUIMIENTO!X417,"##.###")))</f>
        <v/>
      </c>
      <c r="Z417" s="179" t="str">
        <f>IF(FORMULACIÓN!N417="X",VLOOKUP(A417,Lists!$C$100:$D$1099,2,FALSE),"")</f>
        <v/>
      </c>
      <c r="AA417" s="181">
        <f>IF(FORMULACIÓN!N417="X",IF(VALUE(VLOOKUP(A417,Lists!$C$100:$D$1099,2,FALSE))&gt;=SEGUIMIENTO!X417,1,0),2)</f>
        <v>2</v>
      </c>
      <c r="AB417" s="150">
        <f>IFERROR(VALUE(LEFT(#REF!,1)),0)</f>
        <v>0</v>
      </c>
      <c r="AC417" s="149"/>
      <c r="AD417" s="131"/>
      <c r="AE417" s="131"/>
      <c r="AF417" s="129"/>
      <c r="AG417"/>
      <c r="AH417" s="139"/>
      <c r="AI417" s="139"/>
      <c r="AJ417" s="139" t="str">
        <f t="shared" si="75"/>
        <v/>
      </c>
      <c r="AK417" s="139">
        <f t="shared" ca="1" si="82"/>
        <v>0</v>
      </c>
      <c r="AL417" s="139" t="str">
        <f t="shared" si="76"/>
        <v/>
      </c>
      <c r="AM417" s="139" t="str">
        <f t="shared" si="77"/>
        <v/>
      </c>
      <c r="AN417" s="20" t="str">
        <f t="shared" si="78"/>
        <v/>
      </c>
      <c r="AO417" s="20" t="str">
        <f t="shared" si="79"/>
        <v/>
      </c>
      <c r="AP417" s="20" t="str">
        <f t="shared" si="80"/>
        <v/>
      </c>
      <c r="AQ417" s="88" t="str">
        <f ca="1">IF(S417=Lists!$S$6,"CUMPLIMIENTO",IF($Q417=Lists!$R$3,TEXT(Y417,"00,00%")&amp;" / "&amp;TEXT(FORMULACIÓN!Y417,"00,00%"),IF(Y417=0,0,TEXT(Y417,"##.###")&amp;" / "&amp;TEXT(FORMULACIÓN!Y417,"##.###"))))</f>
        <v xml:space="preserve"> / </v>
      </c>
      <c r="AR417" s="133">
        <f ca="1">VALUE(IFERROR(IF(S417=Lists!$S$6,SEGUIMIENTO!Y417,IF((Y417/FORMULACIÓN!Y417)&lt;&gt;0,Y417/FORMULACIÓN!Y417,0)),0))</f>
        <v>0</v>
      </c>
      <c r="AS417" s="89" t="str">
        <f t="shared" ca="1" si="83"/>
        <v/>
      </c>
      <c r="AT417" s="89">
        <f t="shared" ca="1" si="84"/>
        <v>0</v>
      </c>
      <c r="AU417" s="89">
        <f t="shared" ca="1" si="85"/>
        <v>0</v>
      </c>
      <c r="AV417" s="20" t="str">
        <f t="shared" si="86"/>
        <v xml:space="preserve">LOGROS
LÍMITES
OBSERVACIÓN
ACCIONES DE FORTALECIMIENTO
</v>
      </c>
      <c r="AW417" s="139"/>
      <c r="CG417" s="140"/>
    </row>
    <row r="418" spans="1:85" s="135" customFormat="1" ht="20.25" hidden="1" customHeight="1">
      <c r="A418" s="20" t="str">
        <f>IF(FORMULACIÓN!A418="","",FORMULACIÓN!A418)</f>
        <v/>
      </c>
      <c r="B418" s="20" t="str">
        <f>IF(FORMULACIÓN!B418="","",FORMULACIÓN!B418)</f>
        <v/>
      </c>
      <c r="C418" s="20" t="str">
        <f>IF(FORMULACIÓN!C418="","",FORMULACIÓN!C418)</f>
        <v/>
      </c>
      <c r="D418" s="20" t="str">
        <f>IF(FORMULACIÓN!D418="","",FORMULACIÓN!D418)</f>
        <v/>
      </c>
      <c r="E418" s="20" t="str">
        <f>IF(FORMULACIÓN!E418="","",FORMULACIÓN!E418)</f>
        <v/>
      </c>
      <c r="F418" s="20" t="str">
        <f>IF(FORMULACIÓN!F418="","",FORMULACIÓN!F418)</f>
        <v/>
      </c>
      <c r="G418" s="20" t="str">
        <f>IF(FORMULACIÓN!G418="","",FORMULACIÓN!G418)</f>
        <v/>
      </c>
      <c r="H418" s="20" t="str">
        <f>IF(FORMULACIÓN!H418="","",FORMULACIÓN!H418)</f>
        <v/>
      </c>
      <c r="I418" s="88" t="str">
        <f>IF(FORMULACIÓN!I418="","",FORMULACIÓN!I418)</f>
        <v/>
      </c>
      <c r="J418" s="20" t="str">
        <f>IF(FORMULACIÓN!J418="","",FORMULACIÓN!J418)</f>
        <v/>
      </c>
      <c r="K418" s="88" t="str">
        <f>IF(FORMULACIÓN!K418="","",FORMULACIÓN!K418)</f>
        <v/>
      </c>
      <c r="L418" s="88" t="str">
        <f>IF(FORMULACIÓN!L418="","",FORMULACIÓN!L418)</f>
        <v/>
      </c>
      <c r="M418" s="210">
        <f>FORMULACIÓN!M418</f>
        <v>0</v>
      </c>
      <c r="N418" s="20" t="str">
        <f>IF(FORMULACIÓN!O418="","",FORMULACIÓN!O418)</f>
        <v/>
      </c>
      <c r="O418" s="20" t="str">
        <f>IF(FORMULACIÓN!P418="","",FORMULACIÓN!P418)</f>
        <v/>
      </c>
      <c r="P418" s="20" t="str">
        <f>IF(FORMULACIÓN!Q418="","",FORMULACIÓN!Q418)</f>
        <v/>
      </c>
      <c r="Q418" s="20" t="str">
        <f>IF(FORMULACIÓN!R418="","",FORMULACIÓN!R418)</f>
        <v/>
      </c>
      <c r="R418" s="20" t="str">
        <f>IF(FORMULACIÓN!S418="","",FORMULACIÓN!S418)</f>
        <v/>
      </c>
      <c r="S418" s="20" t="str">
        <f>IF(FORMULACIÓN!T418="","",FORMULACIÓN!T418)</f>
        <v/>
      </c>
      <c r="T418" s="179" t="str">
        <f ca="1">FORMULACIÓN!Y418</f>
        <v/>
      </c>
      <c r="U418" s="20" t="str">
        <f>IF(FORMULACIÓN!U418="","",FORMULACIÓN!U418)</f>
        <v/>
      </c>
      <c r="V418" s="211"/>
      <c r="W418" s="211"/>
      <c r="X418" s="21" t="str">
        <f ca="1">IFERROR(IF($S418=Lists!$S$2,SUM(SEGUIMIENTO!U418:W418),IF(SEGUIMIENTO!$S418=Lists!$S$3,SUM(SEGUIMIENTO!V418:W418),IF(SEGUIMIENTO!$S418=Lists!$S$4,AVERAGE(SEGUIMIENTO!V418:W418),IF(SEGUIMIENTO!$S418=Lists!$S$5,OFFSET(U418,0,COUNTA(V418:W418)),IF(SEGUIMIENTO!$S418=Lists!$S$6,COUNTIF(V418:W418,"&lt;"&amp;FORMULACIÓN!Y418)/COUNT(SEGUIMIENTO!V418:W418),""))))),"")</f>
        <v/>
      </c>
      <c r="Y418" s="176" t="str">
        <f ca="1">IF($Q418=Lists!$R$3,TEXT(SEGUIMIENTO!X418,"00,00%"),IF(SEGUIMIENTO!X418=0,0,TEXT(SEGUIMIENTO!X418,"##.###")))</f>
        <v/>
      </c>
      <c r="Z418" s="179" t="str">
        <f>IF(FORMULACIÓN!N418="X",VLOOKUP(A418,Lists!$C$100:$D$1099,2,FALSE),"")</f>
        <v/>
      </c>
      <c r="AA418" s="181">
        <f>IF(FORMULACIÓN!N418="X",IF(VALUE(VLOOKUP(A418,Lists!$C$100:$D$1099,2,FALSE))&gt;=SEGUIMIENTO!X418,1,0),2)</f>
        <v>2</v>
      </c>
      <c r="AB418" s="150">
        <f>IFERROR(VALUE(LEFT(#REF!,1)),0)</f>
        <v>0</v>
      </c>
      <c r="AC418" s="149"/>
      <c r="AD418" s="131"/>
      <c r="AE418" s="131"/>
      <c r="AF418" s="129"/>
      <c r="AG418"/>
      <c r="AH418" s="139"/>
      <c r="AI418" s="139"/>
      <c r="AJ418" s="139" t="str">
        <f t="shared" si="75"/>
        <v/>
      </c>
      <c r="AK418" s="139">
        <f t="shared" ca="1" si="82"/>
        <v>0</v>
      </c>
      <c r="AL418" s="139" t="str">
        <f t="shared" si="76"/>
        <v/>
      </c>
      <c r="AM418" s="139" t="str">
        <f t="shared" si="77"/>
        <v/>
      </c>
      <c r="AN418" s="20" t="str">
        <f t="shared" si="78"/>
        <v/>
      </c>
      <c r="AO418" s="20" t="str">
        <f t="shared" si="79"/>
        <v/>
      </c>
      <c r="AP418" s="20" t="str">
        <f t="shared" si="80"/>
        <v/>
      </c>
      <c r="AQ418" s="88" t="str">
        <f ca="1">IF(S418=Lists!$S$6,"CUMPLIMIENTO",IF($Q418=Lists!$R$3,TEXT(Y418,"00,00%")&amp;" / "&amp;TEXT(FORMULACIÓN!Y418,"00,00%"),IF(Y418=0,0,TEXT(Y418,"##.###")&amp;" / "&amp;TEXT(FORMULACIÓN!Y418,"##.###"))))</f>
        <v xml:space="preserve"> / </v>
      </c>
      <c r="AR418" s="133">
        <f ca="1">VALUE(IFERROR(IF(S418=Lists!$S$6,SEGUIMIENTO!Y418,IF((Y418/FORMULACIÓN!Y418)&lt;&gt;0,Y418/FORMULACIÓN!Y418,0)),0))</f>
        <v>0</v>
      </c>
      <c r="AS418" s="89" t="str">
        <f t="shared" ca="1" si="83"/>
        <v/>
      </c>
      <c r="AT418" s="89">
        <f t="shared" ca="1" si="84"/>
        <v>0</v>
      </c>
      <c r="AU418" s="89">
        <f t="shared" ca="1" si="85"/>
        <v>0</v>
      </c>
      <c r="AV418" s="20" t="str">
        <f t="shared" si="86"/>
        <v xml:space="preserve">LOGROS
LÍMITES
OBSERVACIÓN
ACCIONES DE FORTALECIMIENTO
</v>
      </c>
      <c r="AW418" s="139"/>
      <c r="CG418" s="140"/>
    </row>
    <row r="419" spans="1:85" s="135" customFormat="1" ht="20.25" hidden="1" customHeight="1">
      <c r="A419" s="20" t="str">
        <f>IF(FORMULACIÓN!A419="","",FORMULACIÓN!A419)</f>
        <v/>
      </c>
      <c r="B419" s="20" t="str">
        <f>IF(FORMULACIÓN!B419="","",FORMULACIÓN!B419)</f>
        <v/>
      </c>
      <c r="C419" s="20" t="str">
        <f>IF(FORMULACIÓN!C419="","",FORMULACIÓN!C419)</f>
        <v/>
      </c>
      <c r="D419" s="20" t="str">
        <f>IF(FORMULACIÓN!D419="","",FORMULACIÓN!D419)</f>
        <v/>
      </c>
      <c r="E419" s="20" t="str">
        <f>IF(FORMULACIÓN!E419="","",FORMULACIÓN!E419)</f>
        <v/>
      </c>
      <c r="F419" s="20" t="str">
        <f>IF(FORMULACIÓN!F419="","",FORMULACIÓN!F419)</f>
        <v/>
      </c>
      <c r="G419" s="20" t="str">
        <f>IF(FORMULACIÓN!G419="","",FORMULACIÓN!G419)</f>
        <v/>
      </c>
      <c r="H419" s="20" t="str">
        <f>IF(FORMULACIÓN!H419="","",FORMULACIÓN!H419)</f>
        <v/>
      </c>
      <c r="I419" s="88" t="str">
        <f>IF(FORMULACIÓN!I419="","",FORMULACIÓN!I419)</f>
        <v/>
      </c>
      <c r="J419" s="20" t="str">
        <f>IF(FORMULACIÓN!J419="","",FORMULACIÓN!J419)</f>
        <v/>
      </c>
      <c r="K419" s="88" t="str">
        <f>IF(FORMULACIÓN!K419="","",FORMULACIÓN!K419)</f>
        <v/>
      </c>
      <c r="L419" s="88" t="str">
        <f>IF(FORMULACIÓN!L419="","",FORMULACIÓN!L419)</f>
        <v/>
      </c>
      <c r="M419" s="210">
        <f>FORMULACIÓN!M419</f>
        <v>0</v>
      </c>
      <c r="N419" s="20" t="str">
        <f>IF(FORMULACIÓN!O419="","",FORMULACIÓN!O419)</f>
        <v/>
      </c>
      <c r="O419" s="20" t="str">
        <f>IF(FORMULACIÓN!P419="","",FORMULACIÓN!P419)</f>
        <v/>
      </c>
      <c r="P419" s="20" t="str">
        <f>IF(FORMULACIÓN!Q419="","",FORMULACIÓN!Q419)</f>
        <v/>
      </c>
      <c r="Q419" s="20" t="str">
        <f>IF(FORMULACIÓN!R419="","",FORMULACIÓN!R419)</f>
        <v/>
      </c>
      <c r="R419" s="20" t="str">
        <f>IF(FORMULACIÓN!S419="","",FORMULACIÓN!S419)</f>
        <v/>
      </c>
      <c r="S419" s="20" t="str">
        <f>IF(FORMULACIÓN!T419="","",FORMULACIÓN!T419)</f>
        <v/>
      </c>
      <c r="T419" s="179" t="str">
        <f ca="1">FORMULACIÓN!Y419</f>
        <v/>
      </c>
      <c r="U419" s="20" t="str">
        <f>IF(FORMULACIÓN!U419="","",FORMULACIÓN!U419)</f>
        <v/>
      </c>
      <c r="V419" s="211"/>
      <c r="W419" s="211"/>
      <c r="X419" s="21" t="str">
        <f ca="1">IFERROR(IF($S419=Lists!$S$2,SUM(SEGUIMIENTO!U419:W419),IF(SEGUIMIENTO!$S419=Lists!$S$3,SUM(SEGUIMIENTO!V419:W419),IF(SEGUIMIENTO!$S419=Lists!$S$4,AVERAGE(SEGUIMIENTO!V419:W419),IF(SEGUIMIENTO!$S419=Lists!$S$5,OFFSET(U419,0,COUNTA(V419:W419)),IF(SEGUIMIENTO!$S419=Lists!$S$6,COUNTIF(V419:W419,"&lt;"&amp;FORMULACIÓN!Y419)/COUNT(SEGUIMIENTO!V419:W419),""))))),"")</f>
        <v/>
      </c>
      <c r="Y419" s="176" t="str">
        <f ca="1">IF($Q419=Lists!$R$3,TEXT(SEGUIMIENTO!X419,"00,00%"),IF(SEGUIMIENTO!X419=0,0,TEXT(SEGUIMIENTO!X419,"##.###")))</f>
        <v/>
      </c>
      <c r="Z419" s="179" t="str">
        <f>IF(FORMULACIÓN!N419="X",VLOOKUP(A419,Lists!$C$100:$D$1099,2,FALSE),"")</f>
        <v/>
      </c>
      <c r="AA419" s="181">
        <f>IF(FORMULACIÓN!N419="X",IF(VALUE(VLOOKUP(A419,Lists!$C$100:$D$1099,2,FALSE))&gt;=SEGUIMIENTO!X419,1,0),2)</f>
        <v>2</v>
      </c>
      <c r="AB419" s="150">
        <f>IFERROR(VALUE(LEFT(#REF!,1)),0)</f>
        <v>0</v>
      </c>
      <c r="AC419" s="149"/>
      <c r="AD419" s="131"/>
      <c r="AE419" s="131"/>
      <c r="AF419" s="129"/>
      <c r="AG419"/>
      <c r="AH419" s="139"/>
      <c r="AI419" s="139"/>
      <c r="AJ419" s="139" t="str">
        <f t="shared" si="75"/>
        <v/>
      </c>
      <c r="AK419" s="139">
        <f t="shared" ca="1" si="82"/>
        <v>0</v>
      </c>
      <c r="AL419" s="139" t="str">
        <f t="shared" si="76"/>
        <v/>
      </c>
      <c r="AM419" s="139" t="str">
        <f t="shared" si="77"/>
        <v/>
      </c>
      <c r="AN419" s="20" t="str">
        <f t="shared" si="78"/>
        <v/>
      </c>
      <c r="AO419" s="20" t="str">
        <f t="shared" si="79"/>
        <v/>
      </c>
      <c r="AP419" s="20" t="str">
        <f t="shared" si="80"/>
        <v/>
      </c>
      <c r="AQ419" s="88" t="str">
        <f ca="1">IF(S419=Lists!$S$6,"CUMPLIMIENTO",IF($Q419=Lists!$R$3,TEXT(Y419,"00,00%")&amp;" / "&amp;TEXT(FORMULACIÓN!Y419,"00,00%"),IF(Y419=0,0,TEXT(Y419,"##.###")&amp;" / "&amp;TEXT(FORMULACIÓN!Y419,"##.###"))))</f>
        <v xml:space="preserve"> / </v>
      </c>
      <c r="AR419" s="133">
        <f ca="1">VALUE(IFERROR(IF(S419=Lists!$S$6,SEGUIMIENTO!Y419,IF((Y419/FORMULACIÓN!Y419)&lt;&gt;0,Y419/FORMULACIÓN!Y419,0)),0))</f>
        <v>0</v>
      </c>
      <c r="AS419" s="89" t="str">
        <f t="shared" ca="1" si="83"/>
        <v/>
      </c>
      <c r="AT419" s="89">
        <f t="shared" ca="1" si="84"/>
        <v>0</v>
      </c>
      <c r="AU419" s="89">
        <f t="shared" ca="1" si="85"/>
        <v>0</v>
      </c>
      <c r="AV419" s="20" t="str">
        <f t="shared" si="86"/>
        <v xml:space="preserve">LOGROS
LÍMITES
OBSERVACIÓN
ACCIONES DE FORTALECIMIENTO
</v>
      </c>
      <c r="AW419" s="139"/>
      <c r="CG419" s="140"/>
    </row>
    <row r="420" spans="1:85" s="135" customFormat="1" ht="20.25" hidden="1" customHeight="1">
      <c r="A420" s="20" t="str">
        <f>IF(FORMULACIÓN!A420="","",FORMULACIÓN!A420)</f>
        <v/>
      </c>
      <c r="B420" s="20" t="str">
        <f>IF(FORMULACIÓN!B420="","",FORMULACIÓN!B420)</f>
        <v/>
      </c>
      <c r="C420" s="20" t="str">
        <f>IF(FORMULACIÓN!C420="","",FORMULACIÓN!C420)</f>
        <v/>
      </c>
      <c r="D420" s="20" t="str">
        <f>IF(FORMULACIÓN!D420="","",FORMULACIÓN!D420)</f>
        <v/>
      </c>
      <c r="E420" s="20" t="str">
        <f>IF(FORMULACIÓN!E420="","",FORMULACIÓN!E420)</f>
        <v/>
      </c>
      <c r="F420" s="20" t="str">
        <f>IF(FORMULACIÓN!F420="","",FORMULACIÓN!F420)</f>
        <v/>
      </c>
      <c r="G420" s="20" t="str">
        <f>IF(FORMULACIÓN!G420="","",FORMULACIÓN!G420)</f>
        <v/>
      </c>
      <c r="H420" s="20" t="str">
        <f>IF(FORMULACIÓN!H420="","",FORMULACIÓN!H420)</f>
        <v/>
      </c>
      <c r="I420" s="88" t="str">
        <f>IF(FORMULACIÓN!I420="","",FORMULACIÓN!I420)</f>
        <v/>
      </c>
      <c r="J420" s="20" t="str">
        <f>IF(FORMULACIÓN!J420="","",FORMULACIÓN!J420)</f>
        <v/>
      </c>
      <c r="K420" s="88" t="str">
        <f>IF(FORMULACIÓN!K420="","",FORMULACIÓN!K420)</f>
        <v/>
      </c>
      <c r="L420" s="88" t="str">
        <f>IF(FORMULACIÓN!L420="","",FORMULACIÓN!L420)</f>
        <v/>
      </c>
      <c r="M420" s="210">
        <f>FORMULACIÓN!M420</f>
        <v>0</v>
      </c>
      <c r="N420" s="20" t="str">
        <f>IF(FORMULACIÓN!O420="","",FORMULACIÓN!O420)</f>
        <v/>
      </c>
      <c r="O420" s="20" t="str">
        <f>IF(FORMULACIÓN!P420="","",FORMULACIÓN!P420)</f>
        <v/>
      </c>
      <c r="P420" s="20" t="str">
        <f>IF(FORMULACIÓN!Q420="","",FORMULACIÓN!Q420)</f>
        <v/>
      </c>
      <c r="Q420" s="20" t="str">
        <f>IF(FORMULACIÓN!R420="","",FORMULACIÓN!R420)</f>
        <v/>
      </c>
      <c r="R420" s="20" t="str">
        <f>IF(FORMULACIÓN!S420="","",FORMULACIÓN!S420)</f>
        <v/>
      </c>
      <c r="S420" s="20" t="str">
        <f>IF(FORMULACIÓN!T420="","",FORMULACIÓN!T420)</f>
        <v/>
      </c>
      <c r="T420" s="179" t="str">
        <f ca="1">FORMULACIÓN!Y420</f>
        <v/>
      </c>
      <c r="U420" s="20" t="str">
        <f>IF(FORMULACIÓN!U420="","",FORMULACIÓN!U420)</f>
        <v/>
      </c>
      <c r="V420" s="211"/>
      <c r="W420" s="211"/>
      <c r="X420" s="21" t="str">
        <f ca="1">IFERROR(IF($S420=Lists!$S$2,SUM(SEGUIMIENTO!U420:W420),IF(SEGUIMIENTO!$S420=Lists!$S$3,SUM(SEGUIMIENTO!V420:W420),IF(SEGUIMIENTO!$S420=Lists!$S$4,AVERAGE(SEGUIMIENTO!V420:W420),IF(SEGUIMIENTO!$S420=Lists!$S$5,OFFSET(U420,0,COUNTA(V420:W420)),IF(SEGUIMIENTO!$S420=Lists!$S$6,COUNTIF(V420:W420,"&lt;"&amp;FORMULACIÓN!Y420)/COUNT(SEGUIMIENTO!V420:W420),""))))),"")</f>
        <v/>
      </c>
      <c r="Y420" s="176" t="str">
        <f ca="1">IF($Q420=Lists!$R$3,TEXT(SEGUIMIENTO!X420,"00,00%"),IF(SEGUIMIENTO!X420=0,0,TEXT(SEGUIMIENTO!X420,"##.###")))</f>
        <v/>
      </c>
      <c r="Z420" s="179" t="str">
        <f>IF(FORMULACIÓN!N420="X",VLOOKUP(A420,Lists!$C$100:$D$1099,2,FALSE),"")</f>
        <v/>
      </c>
      <c r="AA420" s="181">
        <f>IF(FORMULACIÓN!N420="X",IF(VALUE(VLOOKUP(A420,Lists!$C$100:$D$1099,2,FALSE))&gt;=SEGUIMIENTO!X420,1,0),2)</f>
        <v>2</v>
      </c>
      <c r="AB420" s="150">
        <f>IFERROR(VALUE(LEFT(#REF!,1)),0)</f>
        <v>0</v>
      </c>
      <c r="AC420" s="149"/>
      <c r="AD420" s="131"/>
      <c r="AE420" s="131"/>
      <c r="AF420" s="129"/>
      <c r="AG420"/>
      <c r="AH420" s="139"/>
      <c r="AI420" s="139"/>
      <c r="AJ420" s="139" t="str">
        <f t="shared" si="75"/>
        <v/>
      </c>
      <c r="AK420" s="139">
        <f t="shared" ca="1" si="82"/>
        <v>0</v>
      </c>
      <c r="AL420" s="139" t="str">
        <f t="shared" si="76"/>
        <v/>
      </c>
      <c r="AM420" s="139" t="str">
        <f t="shared" si="77"/>
        <v/>
      </c>
      <c r="AN420" s="20" t="str">
        <f t="shared" si="78"/>
        <v/>
      </c>
      <c r="AO420" s="20" t="str">
        <f t="shared" si="79"/>
        <v/>
      </c>
      <c r="AP420" s="20" t="str">
        <f t="shared" si="80"/>
        <v/>
      </c>
      <c r="AQ420" s="88" t="str">
        <f ca="1">IF(S420=Lists!$S$6,"CUMPLIMIENTO",IF($Q420=Lists!$R$3,TEXT(Y420,"00,00%")&amp;" / "&amp;TEXT(FORMULACIÓN!Y420,"00,00%"),IF(Y420=0,0,TEXT(Y420,"##.###")&amp;" / "&amp;TEXT(FORMULACIÓN!Y420,"##.###"))))</f>
        <v xml:space="preserve"> / </v>
      </c>
      <c r="AR420" s="133">
        <f ca="1">VALUE(IFERROR(IF(S420=Lists!$S$6,SEGUIMIENTO!Y420,IF((Y420/FORMULACIÓN!Y420)&lt;&gt;0,Y420/FORMULACIÓN!Y420,0)),0))</f>
        <v>0</v>
      </c>
      <c r="AS420" s="89" t="str">
        <f t="shared" ca="1" si="83"/>
        <v/>
      </c>
      <c r="AT420" s="89">
        <f t="shared" ca="1" si="84"/>
        <v>0</v>
      </c>
      <c r="AU420" s="89">
        <f t="shared" ca="1" si="85"/>
        <v>0</v>
      </c>
      <c r="AV420" s="20" t="str">
        <f t="shared" si="86"/>
        <v xml:space="preserve">LOGROS
LÍMITES
OBSERVACIÓN
ACCIONES DE FORTALECIMIENTO
</v>
      </c>
      <c r="AW420" s="139"/>
      <c r="CG420" s="140"/>
    </row>
    <row r="421" spans="1:85" s="135" customFormat="1" ht="20.25" hidden="1" customHeight="1">
      <c r="A421" s="20" t="str">
        <f>IF(FORMULACIÓN!A421="","",FORMULACIÓN!A421)</f>
        <v/>
      </c>
      <c r="B421" s="20" t="str">
        <f>IF(FORMULACIÓN!B421="","",FORMULACIÓN!B421)</f>
        <v/>
      </c>
      <c r="C421" s="20" t="str">
        <f>IF(FORMULACIÓN!C421="","",FORMULACIÓN!C421)</f>
        <v/>
      </c>
      <c r="D421" s="20" t="str">
        <f>IF(FORMULACIÓN!D421="","",FORMULACIÓN!D421)</f>
        <v/>
      </c>
      <c r="E421" s="20" t="str">
        <f>IF(FORMULACIÓN!E421="","",FORMULACIÓN!E421)</f>
        <v/>
      </c>
      <c r="F421" s="20" t="str">
        <f>IF(FORMULACIÓN!F421="","",FORMULACIÓN!F421)</f>
        <v/>
      </c>
      <c r="G421" s="20" t="str">
        <f>IF(FORMULACIÓN!G421="","",FORMULACIÓN!G421)</f>
        <v/>
      </c>
      <c r="H421" s="20" t="str">
        <f>IF(FORMULACIÓN!H421="","",FORMULACIÓN!H421)</f>
        <v/>
      </c>
      <c r="I421" s="88" t="str">
        <f>IF(FORMULACIÓN!I421="","",FORMULACIÓN!I421)</f>
        <v/>
      </c>
      <c r="J421" s="20" t="str">
        <f>IF(FORMULACIÓN!J421="","",FORMULACIÓN!J421)</f>
        <v/>
      </c>
      <c r="K421" s="88" t="str">
        <f>IF(FORMULACIÓN!K421="","",FORMULACIÓN!K421)</f>
        <v/>
      </c>
      <c r="L421" s="88" t="str">
        <f>IF(FORMULACIÓN!L421="","",FORMULACIÓN!L421)</f>
        <v/>
      </c>
      <c r="M421" s="210">
        <f>FORMULACIÓN!M421</f>
        <v>0</v>
      </c>
      <c r="N421" s="20" t="str">
        <f>IF(FORMULACIÓN!O421="","",FORMULACIÓN!O421)</f>
        <v/>
      </c>
      <c r="O421" s="20" t="str">
        <f>IF(FORMULACIÓN!P421="","",FORMULACIÓN!P421)</f>
        <v/>
      </c>
      <c r="P421" s="20" t="str">
        <f>IF(FORMULACIÓN!Q421="","",FORMULACIÓN!Q421)</f>
        <v/>
      </c>
      <c r="Q421" s="20" t="str">
        <f>IF(FORMULACIÓN!R421="","",FORMULACIÓN!R421)</f>
        <v/>
      </c>
      <c r="R421" s="20" t="str">
        <f>IF(FORMULACIÓN!S421="","",FORMULACIÓN!S421)</f>
        <v/>
      </c>
      <c r="S421" s="20" t="str">
        <f>IF(FORMULACIÓN!T421="","",FORMULACIÓN!T421)</f>
        <v/>
      </c>
      <c r="T421" s="179" t="str">
        <f ca="1">FORMULACIÓN!Y421</f>
        <v/>
      </c>
      <c r="U421" s="20" t="str">
        <f>IF(FORMULACIÓN!U421="","",FORMULACIÓN!U421)</f>
        <v/>
      </c>
      <c r="V421" s="211"/>
      <c r="W421" s="211"/>
      <c r="X421" s="21" t="str">
        <f ca="1">IFERROR(IF($S421=Lists!$S$2,SUM(SEGUIMIENTO!U421:W421),IF(SEGUIMIENTO!$S421=Lists!$S$3,SUM(SEGUIMIENTO!V421:W421),IF(SEGUIMIENTO!$S421=Lists!$S$4,AVERAGE(SEGUIMIENTO!V421:W421),IF(SEGUIMIENTO!$S421=Lists!$S$5,OFFSET(U421,0,COUNTA(V421:W421)),IF(SEGUIMIENTO!$S421=Lists!$S$6,COUNTIF(V421:W421,"&lt;"&amp;FORMULACIÓN!Y421)/COUNT(SEGUIMIENTO!V421:W421),""))))),"")</f>
        <v/>
      </c>
      <c r="Y421" s="176" t="str">
        <f ca="1">IF($Q421=Lists!$R$3,TEXT(SEGUIMIENTO!X421,"00,00%"),IF(SEGUIMIENTO!X421=0,0,TEXT(SEGUIMIENTO!X421,"##.###")))</f>
        <v/>
      </c>
      <c r="Z421" s="179" t="str">
        <f>IF(FORMULACIÓN!N421="X",VLOOKUP(A421,Lists!$C$100:$D$1099,2,FALSE),"")</f>
        <v/>
      </c>
      <c r="AA421" s="181">
        <f>IF(FORMULACIÓN!N421="X",IF(VALUE(VLOOKUP(A421,Lists!$C$100:$D$1099,2,FALSE))&gt;=SEGUIMIENTO!X421,1,0),2)</f>
        <v>2</v>
      </c>
      <c r="AB421" s="150">
        <f>IFERROR(VALUE(LEFT(#REF!,1)),0)</f>
        <v>0</v>
      </c>
      <c r="AC421" s="149"/>
      <c r="AD421" s="131"/>
      <c r="AE421" s="131"/>
      <c r="AF421" s="129"/>
      <c r="AG421"/>
      <c r="AH421" s="139"/>
      <c r="AI421" s="139"/>
      <c r="AJ421" s="139" t="str">
        <f t="shared" si="75"/>
        <v/>
      </c>
      <c r="AK421" s="139">
        <f t="shared" ca="1" si="82"/>
        <v>0</v>
      </c>
      <c r="AL421" s="139" t="str">
        <f t="shared" si="76"/>
        <v/>
      </c>
      <c r="AM421" s="139" t="str">
        <f t="shared" si="77"/>
        <v/>
      </c>
      <c r="AN421" s="20" t="str">
        <f t="shared" si="78"/>
        <v/>
      </c>
      <c r="AO421" s="20" t="str">
        <f t="shared" si="79"/>
        <v/>
      </c>
      <c r="AP421" s="20" t="str">
        <f t="shared" si="80"/>
        <v/>
      </c>
      <c r="AQ421" s="88" t="str">
        <f ca="1">IF(S421=Lists!$S$6,"CUMPLIMIENTO",IF($Q421=Lists!$R$3,TEXT(Y421,"00,00%")&amp;" / "&amp;TEXT(FORMULACIÓN!Y421,"00,00%"),IF(Y421=0,0,TEXT(Y421,"##.###")&amp;" / "&amp;TEXT(FORMULACIÓN!Y421,"##.###"))))</f>
        <v xml:space="preserve"> / </v>
      </c>
      <c r="AR421" s="133">
        <f ca="1">VALUE(IFERROR(IF(S421=Lists!$S$6,SEGUIMIENTO!Y421,IF((Y421/FORMULACIÓN!Y421)&lt;&gt;0,Y421/FORMULACIÓN!Y421,0)),0))</f>
        <v>0</v>
      </c>
      <c r="AS421" s="89" t="str">
        <f t="shared" ca="1" si="83"/>
        <v/>
      </c>
      <c r="AT421" s="89">
        <f t="shared" ca="1" si="84"/>
        <v>0</v>
      </c>
      <c r="AU421" s="89">
        <f t="shared" ca="1" si="85"/>
        <v>0</v>
      </c>
      <c r="AV421" s="20" t="str">
        <f t="shared" si="86"/>
        <v xml:space="preserve">LOGROS
LÍMITES
OBSERVACIÓN
ACCIONES DE FORTALECIMIENTO
</v>
      </c>
      <c r="AW421" s="139"/>
      <c r="CG421" s="140"/>
    </row>
    <row r="422" spans="1:85" s="135" customFormat="1" ht="20.25" hidden="1" customHeight="1">
      <c r="A422" s="20" t="str">
        <f>IF(FORMULACIÓN!A422="","",FORMULACIÓN!A422)</f>
        <v/>
      </c>
      <c r="B422" s="20" t="str">
        <f>IF(FORMULACIÓN!B422="","",FORMULACIÓN!B422)</f>
        <v/>
      </c>
      <c r="C422" s="20" t="str">
        <f>IF(FORMULACIÓN!C422="","",FORMULACIÓN!C422)</f>
        <v/>
      </c>
      <c r="D422" s="20" t="str">
        <f>IF(FORMULACIÓN!D422="","",FORMULACIÓN!D422)</f>
        <v/>
      </c>
      <c r="E422" s="20" t="str">
        <f>IF(FORMULACIÓN!E422="","",FORMULACIÓN!E422)</f>
        <v/>
      </c>
      <c r="F422" s="20" t="str">
        <f>IF(FORMULACIÓN!F422="","",FORMULACIÓN!F422)</f>
        <v/>
      </c>
      <c r="G422" s="20" t="str">
        <f>IF(FORMULACIÓN!G422="","",FORMULACIÓN!G422)</f>
        <v/>
      </c>
      <c r="H422" s="20" t="str">
        <f>IF(FORMULACIÓN!H422="","",FORMULACIÓN!H422)</f>
        <v/>
      </c>
      <c r="I422" s="88" t="str">
        <f>IF(FORMULACIÓN!I422="","",FORMULACIÓN!I422)</f>
        <v/>
      </c>
      <c r="J422" s="20" t="str">
        <f>IF(FORMULACIÓN!J422="","",FORMULACIÓN!J422)</f>
        <v/>
      </c>
      <c r="K422" s="88" t="str">
        <f>IF(FORMULACIÓN!K422="","",FORMULACIÓN!K422)</f>
        <v/>
      </c>
      <c r="L422" s="88" t="str">
        <f>IF(FORMULACIÓN!L422="","",FORMULACIÓN!L422)</f>
        <v/>
      </c>
      <c r="M422" s="210">
        <f>FORMULACIÓN!M422</f>
        <v>0</v>
      </c>
      <c r="N422" s="20" t="str">
        <f>IF(FORMULACIÓN!O422="","",FORMULACIÓN!O422)</f>
        <v/>
      </c>
      <c r="O422" s="20" t="str">
        <f>IF(FORMULACIÓN!P422="","",FORMULACIÓN!P422)</f>
        <v/>
      </c>
      <c r="P422" s="20" t="str">
        <f>IF(FORMULACIÓN!Q422="","",FORMULACIÓN!Q422)</f>
        <v/>
      </c>
      <c r="Q422" s="20" t="str">
        <f>IF(FORMULACIÓN!R422="","",FORMULACIÓN!R422)</f>
        <v/>
      </c>
      <c r="R422" s="20" t="str">
        <f>IF(FORMULACIÓN!S422="","",FORMULACIÓN!S422)</f>
        <v/>
      </c>
      <c r="S422" s="20" t="str">
        <f>IF(FORMULACIÓN!T422="","",FORMULACIÓN!T422)</f>
        <v/>
      </c>
      <c r="T422" s="179" t="str">
        <f ca="1">FORMULACIÓN!Y422</f>
        <v/>
      </c>
      <c r="U422" s="20" t="str">
        <f>IF(FORMULACIÓN!U422="","",FORMULACIÓN!U422)</f>
        <v/>
      </c>
      <c r="V422" s="211"/>
      <c r="W422" s="211"/>
      <c r="X422" s="21" t="str">
        <f ca="1">IFERROR(IF($S422=Lists!$S$2,SUM(SEGUIMIENTO!U422:W422),IF(SEGUIMIENTO!$S422=Lists!$S$3,SUM(SEGUIMIENTO!V422:W422),IF(SEGUIMIENTO!$S422=Lists!$S$4,AVERAGE(SEGUIMIENTO!V422:W422),IF(SEGUIMIENTO!$S422=Lists!$S$5,OFFSET(U422,0,COUNTA(V422:W422)),IF(SEGUIMIENTO!$S422=Lists!$S$6,COUNTIF(V422:W422,"&lt;"&amp;FORMULACIÓN!Y422)/COUNT(SEGUIMIENTO!V422:W422),""))))),"")</f>
        <v/>
      </c>
      <c r="Y422" s="176" t="str">
        <f ca="1">IF($Q422=Lists!$R$3,TEXT(SEGUIMIENTO!X422,"00,00%"),IF(SEGUIMIENTO!X422=0,0,TEXT(SEGUIMIENTO!X422,"##.###")))</f>
        <v/>
      </c>
      <c r="Z422" s="179" t="str">
        <f>IF(FORMULACIÓN!N422="X",VLOOKUP(A422,Lists!$C$100:$D$1099,2,FALSE),"")</f>
        <v/>
      </c>
      <c r="AA422" s="181">
        <f>IF(FORMULACIÓN!N422="X",IF(VALUE(VLOOKUP(A422,Lists!$C$100:$D$1099,2,FALSE))&gt;=SEGUIMIENTO!X422,1,0),2)</f>
        <v>2</v>
      </c>
      <c r="AB422" s="150">
        <f>IFERROR(VALUE(LEFT(#REF!,1)),0)</f>
        <v>0</v>
      </c>
      <c r="AC422" s="149"/>
      <c r="AD422" s="131"/>
      <c r="AE422" s="131"/>
      <c r="AF422" s="129"/>
      <c r="AG422"/>
      <c r="AH422" s="139"/>
      <c r="AI422" s="139"/>
      <c r="AJ422" s="139" t="str">
        <f t="shared" si="75"/>
        <v/>
      </c>
      <c r="AK422" s="139">
        <f t="shared" ca="1" si="82"/>
        <v>0</v>
      </c>
      <c r="AL422" s="139" t="str">
        <f t="shared" si="76"/>
        <v/>
      </c>
      <c r="AM422" s="139" t="str">
        <f t="shared" si="77"/>
        <v/>
      </c>
      <c r="AN422" s="20" t="str">
        <f t="shared" si="78"/>
        <v/>
      </c>
      <c r="AO422" s="20" t="str">
        <f t="shared" si="79"/>
        <v/>
      </c>
      <c r="AP422" s="20" t="str">
        <f t="shared" si="80"/>
        <v/>
      </c>
      <c r="AQ422" s="88" t="str">
        <f ca="1">IF(S422=Lists!$S$6,"CUMPLIMIENTO",IF($Q422=Lists!$R$3,TEXT(Y422,"00,00%")&amp;" / "&amp;TEXT(FORMULACIÓN!Y422,"00,00%"),IF(Y422=0,0,TEXT(Y422,"##.###")&amp;" / "&amp;TEXT(FORMULACIÓN!Y422,"##.###"))))</f>
        <v xml:space="preserve"> / </v>
      </c>
      <c r="AR422" s="133">
        <f ca="1">VALUE(IFERROR(IF(S422=Lists!$S$6,SEGUIMIENTO!Y422,IF((Y422/FORMULACIÓN!Y422)&lt;&gt;0,Y422/FORMULACIÓN!Y422,0)),0))</f>
        <v>0</v>
      </c>
      <c r="AS422" s="89" t="str">
        <f t="shared" ca="1" si="83"/>
        <v/>
      </c>
      <c r="AT422" s="89">
        <f t="shared" ca="1" si="84"/>
        <v>0</v>
      </c>
      <c r="AU422" s="89">
        <f t="shared" ca="1" si="85"/>
        <v>0</v>
      </c>
      <c r="AV422" s="20" t="str">
        <f t="shared" si="86"/>
        <v xml:space="preserve">LOGROS
LÍMITES
OBSERVACIÓN
ACCIONES DE FORTALECIMIENTO
</v>
      </c>
      <c r="AW422" s="139"/>
      <c r="CG422" s="140"/>
    </row>
    <row r="423" spans="1:85" s="135" customFormat="1" ht="20.25" hidden="1" customHeight="1">
      <c r="A423" s="20" t="str">
        <f>IF(FORMULACIÓN!A423="","",FORMULACIÓN!A423)</f>
        <v/>
      </c>
      <c r="B423" s="20" t="str">
        <f>IF(FORMULACIÓN!B423="","",FORMULACIÓN!B423)</f>
        <v/>
      </c>
      <c r="C423" s="20" t="str">
        <f>IF(FORMULACIÓN!C423="","",FORMULACIÓN!C423)</f>
        <v/>
      </c>
      <c r="D423" s="20" t="str">
        <f>IF(FORMULACIÓN!D423="","",FORMULACIÓN!D423)</f>
        <v/>
      </c>
      <c r="E423" s="20" t="str">
        <f>IF(FORMULACIÓN!E423="","",FORMULACIÓN!E423)</f>
        <v/>
      </c>
      <c r="F423" s="20" t="str">
        <f>IF(FORMULACIÓN!F423="","",FORMULACIÓN!F423)</f>
        <v/>
      </c>
      <c r="G423" s="20" t="str">
        <f>IF(FORMULACIÓN!G423="","",FORMULACIÓN!G423)</f>
        <v/>
      </c>
      <c r="H423" s="20" t="str">
        <f>IF(FORMULACIÓN!H423="","",FORMULACIÓN!H423)</f>
        <v/>
      </c>
      <c r="I423" s="88" t="str">
        <f>IF(FORMULACIÓN!I423="","",FORMULACIÓN!I423)</f>
        <v/>
      </c>
      <c r="J423" s="20" t="str">
        <f>IF(FORMULACIÓN!J423="","",FORMULACIÓN!J423)</f>
        <v/>
      </c>
      <c r="K423" s="88" t="str">
        <f>IF(FORMULACIÓN!K423="","",FORMULACIÓN!K423)</f>
        <v/>
      </c>
      <c r="L423" s="88" t="str">
        <f>IF(FORMULACIÓN!L423="","",FORMULACIÓN!L423)</f>
        <v/>
      </c>
      <c r="M423" s="210">
        <f>FORMULACIÓN!M423</f>
        <v>0</v>
      </c>
      <c r="N423" s="20" t="str">
        <f>IF(FORMULACIÓN!O423="","",FORMULACIÓN!O423)</f>
        <v/>
      </c>
      <c r="O423" s="20" t="str">
        <f>IF(FORMULACIÓN!P423="","",FORMULACIÓN!P423)</f>
        <v/>
      </c>
      <c r="P423" s="20" t="str">
        <f>IF(FORMULACIÓN!Q423="","",FORMULACIÓN!Q423)</f>
        <v/>
      </c>
      <c r="Q423" s="20" t="str">
        <f>IF(FORMULACIÓN!R423="","",FORMULACIÓN!R423)</f>
        <v/>
      </c>
      <c r="R423" s="20" t="str">
        <f>IF(FORMULACIÓN!S423="","",FORMULACIÓN!S423)</f>
        <v/>
      </c>
      <c r="S423" s="20" t="str">
        <f>IF(FORMULACIÓN!T423="","",FORMULACIÓN!T423)</f>
        <v/>
      </c>
      <c r="T423" s="179" t="str">
        <f ca="1">FORMULACIÓN!Y423</f>
        <v/>
      </c>
      <c r="U423" s="20" t="str">
        <f>IF(FORMULACIÓN!U423="","",FORMULACIÓN!U423)</f>
        <v/>
      </c>
      <c r="V423" s="211"/>
      <c r="W423" s="211"/>
      <c r="X423" s="21" t="str">
        <f ca="1">IFERROR(IF($S423=Lists!$S$2,SUM(SEGUIMIENTO!U423:W423),IF(SEGUIMIENTO!$S423=Lists!$S$3,SUM(SEGUIMIENTO!V423:W423),IF(SEGUIMIENTO!$S423=Lists!$S$4,AVERAGE(SEGUIMIENTO!V423:W423),IF(SEGUIMIENTO!$S423=Lists!$S$5,OFFSET(U423,0,COUNTA(V423:W423)),IF(SEGUIMIENTO!$S423=Lists!$S$6,COUNTIF(V423:W423,"&lt;"&amp;FORMULACIÓN!Y423)/COUNT(SEGUIMIENTO!V423:W423),""))))),"")</f>
        <v/>
      </c>
      <c r="Y423" s="176" t="str">
        <f ca="1">IF($Q423=Lists!$R$3,TEXT(SEGUIMIENTO!X423,"00,00%"),IF(SEGUIMIENTO!X423=0,0,TEXT(SEGUIMIENTO!X423,"##.###")))</f>
        <v/>
      </c>
      <c r="Z423" s="179" t="str">
        <f>IF(FORMULACIÓN!N423="X",VLOOKUP(A423,Lists!$C$100:$D$1099,2,FALSE),"")</f>
        <v/>
      </c>
      <c r="AA423" s="181">
        <f>IF(FORMULACIÓN!N423="X",IF(VALUE(VLOOKUP(A423,Lists!$C$100:$D$1099,2,FALSE))&gt;=SEGUIMIENTO!X423,1,0),2)</f>
        <v>2</v>
      </c>
      <c r="AB423" s="150">
        <f>IFERROR(VALUE(LEFT(#REF!,1)),0)</f>
        <v>0</v>
      </c>
      <c r="AC423" s="149"/>
      <c r="AD423" s="131"/>
      <c r="AE423" s="131"/>
      <c r="AF423" s="129"/>
      <c r="AG423"/>
      <c r="AH423" s="139"/>
      <c r="AI423" s="139"/>
      <c r="AJ423" s="139" t="str">
        <f t="shared" si="75"/>
        <v/>
      </c>
      <c r="AK423" s="139">
        <f t="shared" ca="1" si="82"/>
        <v>0</v>
      </c>
      <c r="AL423" s="139" t="str">
        <f t="shared" si="76"/>
        <v/>
      </c>
      <c r="AM423" s="139" t="str">
        <f t="shared" si="77"/>
        <v/>
      </c>
      <c r="AN423" s="20" t="str">
        <f t="shared" si="78"/>
        <v/>
      </c>
      <c r="AO423" s="20" t="str">
        <f t="shared" si="79"/>
        <v/>
      </c>
      <c r="AP423" s="20" t="str">
        <f t="shared" si="80"/>
        <v/>
      </c>
      <c r="AQ423" s="88" t="str">
        <f ca="1">IF(S423=Lists!$S$6,"CUMPLIMIENTO",IF($Q423=Lists!$R$3,TEXT(Y423,"00,00%")&amp;" / "&amp;TEXT(FORMULACIÓN!Y423,"00,00%"),IF(Y423=0,0,TEXT(Y423,"##.###")&amp;" / "&amp;TEXT(FORMULACIÓN!Y423,"##.###"))))</f>
        <v xml:space="preserve"> / </v>
      </c>
      <c r="AR423" s="133">
        <f ca="1">VALUE(IFERROR(IF(S423=Lists!$S$6,SEGUIMIENTO!Y423,IF((Y423/FORMULACIÓN!Y423)&lt;&gt;0,Y423/FORMULACIÓN!Y423,0)),0))</f>
        <v>0</v>
      </c>
      <c r="AS423" s="89" t="str">
        <f t="shared" ca="1" si="83"/>
        <v/>
      </c>
      <c r="AT423" s="89">
        <f t="shared" ca="1" si="84"/>
        <v>0</v>
      </c>
      <c r="AU423" s="89">
        <f t="shared" ca="1" si="85"/>
        <v>0</v>
      </c>
      <c r="AV423" s="20" t="str">
        <f t="shared" si="86"/>
        <v xml:space="preserve">LOGROS
LÍMITES
OBSERVACIÓN
ACCIONES DE FORTALECIMIENTO
</v>
      </c>
      <c r="AW423" s="139"/>
      <c r="CG423" s="140"/>
    </row>
    <row r="424" spans="1:85" s="135" customFormat="1" ht="20.25" hidden="1" customHeight="1">
      <c r="A424" s="20" t="str">
        <f>IF(FORMULACIÓN!A424="","",FORMULACIÓN!A424)</f>
        <v/>
      </c>
      <c r="B424" s="20" t="str">
        <f>IF(FORMULACIÓN!B424="","",FORMULACIÓN!B424)</f>
        <v/>
      </c>
      <c r="C424" s="20" t="str">
        <f>IF(FORMULACIÓN!C424="","",FORMULACIÓN!C424)</f>
        <v/>
      </c>
      <c r="D424" s="20" t="str">
        <f>IF(FORMULACIÓN!D424="","",FORMULACIÓN!D424)</f>
        <v/>
      </c>
      <c r="E424" s="20" t="str">
        <f>IF(FORMULACIÓN!E424="","",FORMULACIÓN!E424)</f>
        <v/>
      </c>
      <c r="F424" s="20" t="str">
        <f>IF(FORMULACIÓN!F424="","",FORMULACIÓN!F424)</f>
        <v/>
      </c>
      <c r="G424" s="20" t="str">
        <f>IF(FORMULACIÓN!G424="","",FORMULACIÓN!G424)</f>
        <v/>
      </c>
      <c r="H424" s="20" t="str">
        <f>IF(FORMULACIÓN!H424="","",FORMULACIÓN!H424)</f>
        <v/>
      </c>
      <c r="I424" s="88" t="str">
        <f>IF(FORMULACIÓN!I424="","",FORMULACIÓN!I424)</f>
        <v/>
      </c>
      <c r="J424" s="20" t="str">
        <f>IF(FORMULACIÓN!J424="","",FORMULACIÓN!J424)</f>
        <v/>
      </c>
      <c r="K424" s="88" t="str">
        <f>IF(FORMULACIÓN!K424="","",FORMULACIÓN!K424)</f>
        <v/>
      </c>
      <c r="L424" s="88" t="str">
        <f>IF(FORMULACIÓN!L424="","",FORMULACIÓN!L424)</f>
        <v/>
      </c>
      <c r="M424" s="210">
        <f>FORMULACIÓN!M424</f>
        <v>0</v>
      </c>
      <c r="N424" s="20" t="str">
        <f>IF(FORMULACIÓN!O424="","",FORMULACIÓN!O424)</f>
        <v/>
      </c>
      <c r="O424" s="20" t="str">
        <f>IF(FORMULACIÓN!P424="","",FORMULACIÓN!P424)</f>
        <v/>
      </c>
      <c r="P424" s="20" t="str">
        <f>IF(FORMULACIÓN!Q424="","",FORMULACIÓN!Q424)</f>
        <v/>
      </c>
      <c r="Q424" s="20" t="str">
        <f>IF(FORMULACIÓN!R424="","",FORMULACIÓN!R424)</f>
        <v/>
      </c>
      <c r="R424" s="20" t="str">
        <f>IF(FORMULACIÓN!S424="","",FORMULACIÓN!S424)</f>
        <v/>
      </c>
      <c r="S424" s="20" t="str">
        <f>IF(FORMULACIÓN!T424="","",FORMULACIÓN!T424)</f>
        <v/>
      </c>
      <c r="T424" s="179" t="str">
        <f ca="1">FORMULACIÓN!Y424</f>
        <v/>
      </c>
      <c r="U424" s="20" t="str">
        <f>IF(FORMULACIÓN!U424="","",FORMULACIÓN!U424)</f>
        <v/>
      </c>
      <c r="V424" s="211"/>
      <c r="W424" s="211"/>
      <c r="X424" s="21" t="str">
        <f ca="1">IFERROR(IF($S424=Lists!$S$2,SUM(SEGUIMIENTO!U424:W424),IF(SEGUIMIENTO!$S424=Lists!$S$3,SUM(SEGUIMIENTO!V424:W424),IF(SEGUIMIENTO!$S424=Lists!$S$4,AVERAGE(SEGUIMIENTO!V424:W424),IF(SEGUIMIENTO!$S424=Lists!$S$5,OFFSET(U424,0,COUNTA(V424:W424)),IF(SEGUIMIENTO!$S424=Lists!$S$6,COUNTIF(V424:W424,"&lt;"&amp;FORMULACIÓN!Y424)/COUNT(SEGUIMIENTO!V424:W424),""))))),"")</f>
        <v/>
      </c>
      <c r="Y424" s="176" t="str">
        <f ca="1">IF($Q424=Lists!$R$3,TEXT(SEGUIMIENTO!X424,"00,00%"),IF(SEGUIMIENTO!X424=0,0,TEXT(SEGUIMIENTO!X424,"##.###")))</f>
        <v/>
      </c>
      <c r="Z424" s="179" t="str">
        <f>IF(FORMULACIÓN!N424="X",VLOOKUP(A424,Lists!$C$100:$D$1099,2,FALSE),"")</f>
        <v/>
      </c>
      <c r="AA424" s="181">
        <f>IF(FORMULACIÓN!N424="X",IF(VALUE(VLOOKUP(A424,Lists!$C$100:$D$1099,2,FALSE))&gt;=SEGUIMIENTO!X424,1,0),2)</f>
        <v>2</v>
      </c>
      <c r="AB424" s="150">
        <f>IFERROR(VALUE(LEFT(#REF!,1)),0)</f>
        <v>0</v>
      </c>
      <c r="AC424" s="149"/>
      <c r="AD424" s="131"/>
      <c r="AE424" s="131"/>
      <c r="AF424" s="129"/>
      <c r="AG424"/>
      <c r="AH424" s="139"/>
      <c r="AI424" s="139"/>
      <c r="AJ424" s="139" t="str">
        <f t="shared" si="75"/>
        <v/>
      </c>
      <c r="AK424" s="139">
        <f t="shared" ca="1" si="82"/>
        <v>0</v>
      </c>
      <c r="AL424" s="139" t="str">
        <f t="shared" si="76"/>
        <v/>
      </c>
      <c r="AM424" s="139" t="str">
        <f t="shared" si="77"/>
        <v/>
      </c>
      <c r="AN424" s="20" t="str">
        <f t="shared" si="78"/>
        <v/>
      </c>
      <c r="AO424" s="20" t="str">
        <f t="shared" si="79"/>
        <v/>
      </c>
      <c r="AP424" s="20" t="str">
        <f t="shared" si="80"/>
        <v/>
      </c>
      <c r="AQ424" s="88" t="str">
        <f ca="1">IF(S424=Lists!$S$6,"CUMPLIMIENTO",IF($Q424=Lists!$R$3,TEXT(Y424,"00,00%")&amp;" / "&amp;TEXT(FORMULACIÓN!Y424,"00,00%"),IF(Y424=0,0,TEXT(Y424,"##.###")&amp;" / "&amp;TEXT(FORMULACIÓN!Y424,"##.###"))))</f>
        <v xml:space="preserve"> / </v>
      </c>
      <c r="AR424" s="133">
        <f ca="1">VALUE(IFERROR(IF(S424=Lists!$S$6,SEGUIMIENTO!Y424,IF((Y424/FORMULACIÓN!Y424)&lt;&gt;0,Y424/FORMULACIÓN!Y424,0)),0))</f>
        <v>0</v>
      </c>
      <c r="AS424" s="89" t="str">
        <f t="shared" ca="1" si="83"/>
        <v/>
      </c>
      <c r="AT424" s="89">
        <f t="shared" ca="1" si="84"/>
        <v>0</v>
      </c>
      <c r="AU424" s="89">
        <f t="shared" ca="1" si="85"/>
        <v>0</v>
      </c>
      <c r="AV424" s="20" t="str">
        <f t="shared" si="86"/>
        <v xml:space="preserve">LOGROS
LÍMITES
OBSERVACIÓN
ACCIONES DE FORTALECIMIENTO
</v>
      </c>
      <c r="AW424" s="139"/>
      <c r="CG424" s="140"/>
    </row>
    <row r="425" spans="1:85" s="135" customFormat="1" ht="20.25" hidden="1" customHeight="1">
      <c r="A425" s="20" t="str">
        <f>IF(FORMULACIÓN!A425="","",FORMULACIÓN!A425)</f>
        <v/>
      </c>
      <c r="B425" s="20" t="str">
        <f>IF(FORMULACIÓN!B425="","",FORMULACIÓN!B425)</f>
        <v/>
      </c>
      <c r="C425" s="20" t="str">
        <f>IF(FORMULACIÓN!C425="","",FORMULACIÓN!C425)</f>
        <v/>
      </c>
      <c r="D425" s="20" t="str">
        <f>IF(FORMULACIÓN!D425="","",FORMULACIÓN!D425)</f>
        <v/>
      </c>
      <c r="E425" s="20" t="str">
        <f>IF(FORMULACIÓN!E425="","",FORMULACIÓN!E425)</f>
        <v/>
      </c>
      <c r="F425" s="20" t="str">
        <f>IF(FORMULACIÓN!F425="","",FORMULACIÓN!F425)</f>
        <v/>
      </c>
      <c r="G425" s="20" t="str">
        <f>IF(FORMULACIÓN!G425="","",FORMULACIÓN!G425)</f>
        <v/>
      </c>
      <c r="H425" s="20" t="str">
        <f>IF(FORMULACIÓN!H425="","",FORMULACIÓN!H425)</f>
        <v/>
      </c>
      <c r="I425" s="88" t="str">
        <f>IF(FORMULACIÓN!I425="","",FORMULACIÓN!I425)</f>
        <v/>
      </c>
      <c r="J425" s="20" t="str">
        <f>IF(FORMULACIÓN!J425="","",FORMULACIÓN!J425)</f>
        <v/>
      </c>
      <c r="K425" s="88" t="str">
        <f>IF(FORMULACIÓN!K425="","",FORMULACIÓN!K425)</f>
        <v/>
      </c>
      <c r="L425" s="88" t="str">
        <f>IF(FORMULACIÓN!L425="","",FORMULACIÓN!L425)</f>
        <v/>
      </c>
      <c r="M425" s="210">
        <f>FORMULACIÓN!M425</f>
        <v>0</v>
      </c>
      <c r="N425" s="20" t="str">
        <f>IF(FORMULACIÓN!O425="","",FORMULACIÓN!O425)</f>
        <v/>
      </c>
      <c r="O425" s="20" t="str">
        <f>IF(FORMULACIÓN!P425="","",FORMULACIÓN!P425)</f>
        <v/>
      </c>
      <c r="P425" s="20" t="str">
        <f>IF(FORMULACIÓN!Q425="","",FORMULACIÓN!Q425)</f>
        <v/>
      </c>
      <c r="Q425" s="20" t="str">
        <f>IF(FORMULACIÓN!R425="","",FORMULACIÓN!R425)</f>
        <v/>
      </c>
      <c r="R425" s="20" t="str">
        <f>IF(FORMULACIÓN!S425="","",FORMULACIÓN!S425)</f>
        <v/>
      </c>
      <c r="S425" s="20" t="str">
        <f>IF(FORMULACIÓN!T425="","",FORMULACIÓN!T425)</f>
        <v/>
      </c>
      <c r="T425" s="179" t="str">
        <f ca="1">FORMULACIÓN!Y425</f>
        <v/>
      </c>
      <c r="U425" s="20" t="str">
        <f>IF(FORMULACIÓN!U425="","",FORMULACIÓN!U425)</f>
        <v/>
      </c>
      <c r="V425" s="211"/>
      <c r="W425" s="211"/>
      <c r="X425" s="21" t="str">
        <f ca="1">IFERROR(IF($S425=Lists!$S$2,SUM(SEGUIMIENTO!U425:W425),IF(SEGUIMIENTO!$S425=Lists!$S$3,SUM(SEGUIMIENTO!V425:W425),IF(SEGUIMIENTO!$S425=Lists!$S$4,AVERAGE(SEGUIMIENTO!V425:W425),IF(SEGUIMIENTO!$S425=Lists!$S$5,OFFSET(U425,0,COUNTA(V425:W425)),IF(SEGUIMIENTO!$S425=Lists!$S$6,COUNTIF(V425:W425,"&lt;"&amp;FORMULACIÓN!Y425)/COUNT(SEGUIMIENTO!V425:W425),""))))),"")</f>
        <v/>
      </c>
      <c r="Y425" s="176" t="str">
        <f ca="1">IF($Q425=Lists!$R$3,TEXT(SEGUIMIENTO!X425,"00,00%"),IF(SEGUIMIENTO!X425=0,0,TEXT(SEGUIMIENTO!X425,"##.###")))</f>
        <v/>
      </c>
      <c r="Z425" s="179" t="str">
        <f>IF(FORMULACIÓN!N425="X",VLOOKUP(A425,Lists!$C$100:$D$1099,2,FALSE),"")</f>
        <v/>
      </c>
      <c r="AA425" s="181">
        <f>IF(FORMULACIÓN!N425="X",IF(VALUE(VLOOKUP(A425,Lists!$C$100:$D$1099,2,FALSE))&gt;=SEGUIMIENTO!X425,1,0),2)</f>
        <v>2</v>
      </c>
      <c r="AB425" s="150">
        <f>IFERROR(VALUE(LEFT(#REF!,1)),0)</f>
        <v>0</v>
      </c>
      <c r="AC425" s="149"/>
      <c r="AD425" s="131"/>
      <c r="AE425" s="131"/>
      <c r="AF425" s="129"/>
      <c r="AG425"/>
      <c r="AH425" s="139"/>
      <c r="AI425" s="139"/>
      <c r="AJ425" s="139" t="str">
        <f t="shared" si="75"/>
        <v/>
      </c>
      <c r="AK425" s="139">
        <f t="shared" ca="1" si="82"/>
        <v>0</v>
      </c>
      <c r="AL425" s="139" t="str">
        <f t="shared" si="76"/>
        <v/>
      </c>
      <c r="AM425" s="139" t="str">
        <f t="shared" si="77"/>
        <v/>
      </c>
      <c r="AN425" s="20" t="str">
        <f t="shared" si="78"/>
        <v/>
      </c>
      <c r="AO425" s="20" t="str">
        <f t="shared" si="79"/>
        <v/>
      </c>
      <c r="AP425" s="20" t="str">
        <f t="shared" si="80"/>
        <v/>
      </c>
      <c r="AQ425" s="88" t="str">
        <f ca="1">IF(S425=Lists!$S$6,"CUMPLIMIENTO",IF($Q425=Lists!$R$3,TEXT(Y425,"00,00%")&amp;" / "&amp;TEXT(FORMULACIÓN!Y425,"00,00%"),IF(Y425=0,0,TEXT(Y425,"##.###")&amp;" / "&amp;TEXT(FORMULACIÓN!Y425,"##.###"))))</f>
        <v xml:space="preserve"> / </v>
      </c>
      <c r="AR425" s="133">
        <f ca="1">VALUE(IFERROR(IF(S425=Lists!$S$6,SEGUIMIENTO!Y425,IF((Y425/FORMULACIÓN!Y425)&lt;&gt;0,Y425/FORMULACIÓN!Y425,0)),0))</f>
        <v>0</v>
      </c>
      <c r="AS425" s="89" t="str">
        <f t="shared" ca="1" si="83"/>
        <v/>
      </c>
      <c r="AT425" s="89">
        <f t="shared" ca="1" si="84"/>
        <v>0</v>
      </c>
      <c r="AU425" s="89">
        <f t="shared" ca="1" si="85"/>
        <v>0</v>
      </c>
      <c r="AV425" s="20" t="str">
        <f t="shared" si="86"/>
        <v xml:space="preserve">LOGROS
LÍMITES
OBSERVACIÓN
ACCIONES DE FORTALECIMIENTO
</v>
      </c>
      <c r="AW425" s="139"/>
      <c r="CG425" s="140"/>
    </row>
    <row r="426" spans="1:85" s="135" customFormat="1" ht="20.25" hidden="1" customHeight="1">
      <c r="A426" s="20" t="str">
        <f>IF(FORMULACIÓN!A426="","",FORMULACIÓN!A426)</f>
        <v/>
      </c>
      <c r="B426" s="20" t="str">
        <f>IF(FORMULACIÓN!B426="","",FORMULACIÓN!B426)</f>
        <v/>
      </c>
      <c r="C426" s="20" t="str">
        <f>IF(FORMULACIÓN!C426="","",FORMULACIÓN!C426)</f>
        <v/>
      </c>
      <c r="D426" s="20" t="str">
        <f>IF(FORMULACIÓN!D426="","",FORMULACIÓN!D426)</f>
        <v/>
      </c>
      <c r="E426" s="20" t="str">
        <f>IF(FORMULACIÓN!E426="","",FORMULACIÓN!E426)</f>
        <v/>
      </c>
      <c r="F426" s="20" t="str">
        <f>IF(FORMULACIÓN!F426="","",FORMULACIÓN!F426)</f>
        <v/>
      </c>
      <c r="G426" s="20" t="str">
        <f>IF(FORMULACIÓN!G426="","",FORMULACIÓN!G426)</f>
        <v/>
      </c>
      <c r="H426" s="20" t="str">
        <f>IF(FORMULACIÓN!H426="","",FORMULACIÓN!H426)</f>
        <v/>
      </c>
      <c r="I426" s="88" t="str">
        <f>IF(FORMULACIÓN!I426="","",FORMULACIÓN!I426)</f>
        <v/>
      </c>
      <c r="J426" s="20" t="str">
        <f>IF(FORMULACIÓN!J426="","",FORMULACIÓN!J426)</f>
        <v/>
      </c>
      <c r="K426" s="88" t="str">
        <f>IF(FORMULACIÓN!K426="","",FORMULACIÓN!K426)</f>
        <v/>
      </c>
      <c r="L426" s="88" t="str">
        <f>IF(FORMULACIÓN!L426="","",FORMULACIÓN!L426)</f>
        <v/>
      </c>
      <c r="M426" s="210">
        <f>FORMULACIÓN!M426</f>
        <v>0</v>
      </c>
      <c r="N426" s="20" t="str">
        <f>IF(FORMULACIÓN!O426="","",FORMULACIÓN!O426)</f>
        <v/>
      </c>
      <c r="O426" s="20" t="str">
        <f>IF(FORMULACIÓN!P426="","",FORMULACIÓN!P426)</f>
        <v/>
      </c>
      <c r="P426" s="20" t="str">
        <f>IF(FORMULACIÓN!Q426="","",FORMULACIÓN!Q426)</f>
        <v/>
      </c>
      <c r="Q426" s="20" t="str">
        <f>IF(FORMULACIÓN!R426="","",FORMULACIÓN!R426)</f>
        <v/>
      </c>
      <c r="R426" s="20" t="str">
        <f>IF(FORMULACIÓN!S426="","",FORMULACIÓN!S426)</f>
        <v/>
      </c>
      <c r="S426" s="20" t="str">
        <f>IF(FORMULACIÓN!T426="","",FORMULACIÓN!T426)</f>
        <v/>
      </c>
      <c r="T426" s="179" t="str">
        <f ca="1">FORMULACIÓN!Y426</f>
        <v/>
      </c>
      <c r="U426" s="20" t="str">
        <f>IF(FORMULACIÓN!U426="","",FORMULACIÓN!U426)</f>
        <v/>
      </c>
      <c r="V426" s="211"/>
      <c r="W426" s="211"/>
      <c r="X426" s="21" t="str">
        <f ca="1">IFERROR(IF($S426=Lists!$S$2,SUM(SEGUIMIENTO!U426:W426),IF(SEGUIMIENTO!$S426=Lists!$S$3,SUM(SEGUIMIENTO!V426:W426),IF(SEGUIMIENTO!$S426=Lists!$S$4,AVERAGE(SEGUIMIENTO!V426:W426),IF(SEGUIMIENTO!$S426=Lists!$S$5,OFFSET(U426,0,COUNTA(V426:W426)),IF(SEGUIMIENTO!$S426=Lists!$S$6,COUNTIF(V426:W426,"&lt;"&amp;FORMULACIÓN!Y426)/COUNT(SEGUIMIENTO!V426:W426),""))))),"")</f>
        <v/>
      </c>
      <c r="Y426" s="176" t="str">
        <f ca="1">IF($Q426=Lists!$R$3,TEXT(SEGUIMIENTO!X426,"00,00%"),IF(SEGUIMIENTO!X426=0,0,TEXT(SEGUIMIENTO!X426,"##.###")))</f>
        <v/>
      </c>
      <c r="Z426" s="179" t="str">
        <f>IF(FORMULACIÓN!N426="X",VLOOKUP(A426,Lists!$C$100:$D$1099,2,FALSE),"")</f>
        <v/>
      </c>
      <c r="AA426" s="181">
        <f>IF(FORMULACIÓN!N426="X",IF(VALUE(VLOOKUP(A426,Lists!$C$100:$D$1099,2,FALSE))&gt;=SEGUIMIENTO!X426,1,0),2)</f>
        <v>2</v>
      </c>
      <c r="AB426" s="150">
        <f>IFERROR(VALUE(LEFT(#REF!,1)),0)</f>
        <v>0</v>
      </c>
      <c r="AC426" s="149"/>
      <c r="AD426" s="131"/>
      <c r="AE426" s="131"/>
      <c r="AF426" s="129"/>
      <c r="AG426"/>
      <c r="AH426" s="139"/>
      <c r="AI426" s="139"/>
      <c r="AJ426" s="139" t="str">
        <f t="shared" si="75"/>
        <v/>
      </c>
      <c r="AK426" s="139">
        <f t="shared" ca="1" si="82"/>
        <v>0</v>
      </c>
      <c r="AL426" s="139" t="str">
        <f t="shared" si="76"/>
        <v/>
      </c>
      <c r="AM426" s="139" t="str">
        <f t="shared" si="77"/>
        <v/>
      </c>
      <c r="AN426" s="20" t="str">
        <f t="shared" si="78"/>
        <v/>
      </c>
      <c r="AO426" s="20" t="str">
        <f t="shared" si="79"/>
        <v/>
      </c>
      <c r="AP426" s="20" t="str">
        <f t="shared" si="80"/>
        <v/>
      </c>
      <c r="AQ426" s="88" t="str">
        <f ca="1">IF(S426=Lists!$S$6,"CUMPLIMIENTO",IF($Q426=Lists!$R$3,TEXT(Y426,"00,00%")&amp;" / "&amp;TEXT(FORMULACIÓN!Y426,"00,00%"),IF(Y426=0,0,TEXT(Y426,"##.###")&amp;" / "&amp;TEXT(FORMULACIÓN!Y426,"##.###"))))</f>
        <v xml:space="preserve"> / </v>
      </c>
      <c r="AR426" s="133">
        <f ca="1">VALUE(IFERROR(IF(S426=Lists!$S$6,SEGUIMIENTO!Y426,IF((Y426/FORMULACIÓN!Y426)&lt;&gt;0,Y426/FORMULACIÓN!Y426,0)),0))</f>
        <v>0</v>
      </c>
      <c r="AS426" s="89" t="str">
        <f t="shared" ca="1" si="83"/>
        <v/>
      </c>
      <c r="AT426" s="89">
        <f t="shared" ca="1" si="84"/>
        <v>0</v>
      </c>
      <c r="AU426" s="89">
        <f t="shared" ca="1" si="85"/>
        <v>0</v>
      </c>
      <c r="AV426" s="20" t="str">
        <f t="shared" si="86"/>
        <v xml:space="preserve">LOGROS
LÍMITES
OBSERVACIÓN
ACCIONES DE FORTALECIMIENTO
</v>
      </c>
      <c r="AW426" s="139"/>
      <c r="CG426" s="140"/>
    </row>
    <row r="427" spans="1:85" s="135" customFormat="1" ht="20.25" hidden="1" customHeight="1">
      <c r="A427" s="20" t="str">
        <f>IF(FORMULACIÓN!A427="","",FORMULACIÓN!A427)</f>
        <v/>
      </c>
      <c r="B427" s="20" t="str">
        <f>IF(FORMULACIÓN!B427="","",FORMULACIÓN!B427)</f>
        <v/>
      </c>
      <c r="C427" s="20" t="str">
        <f>IF(FORMULACIÓN!C427="","",FORMULACIÓN!C427)</f>
        <v/>
      </c>
      <c r="D427" s="20" t="str">
        <f>IF(FORMULACIÓN!D427="","",FORMULACIÓN!D427)</f>
        <v/>
      </c>
      <c r="E427" s="20" t="str">
        <f>IF(FORMULACIÓN!E427="","",FORMULACIÓN!E427)</f>
        <v/>
      </c>
      <c r="F427" s="20" t="str">
        <f>IF(FORMULACIÓN!F427="","",FORMULACIÓN!F427)</f>
        <v/>
      </c>
      <c r="G427" s="20" t="str">
        <f>IF(FORMULACIÓN!G427="","",FORMULACIÓN!G427)</f>
        <v/>
      </c>
      <c r="H427" s="20" t="str">
        <f>IF(FORMULACIÓN!H427="","",FORMULACIÓN!H427)</f>
        <v/>
      </c>
      <c r="I427" s="88" t="str">
        <f>IF(FORMULACIÓN!I427="","",FORMULACIÓN!I427)</f>
        <v/>
      </c>
      <c r="J427" s="20" t="str">
        <f>IF(FORMULACIÓN!J427="","",FORMULACIÓN!J427)</f>
        <v/>
      </c>
      <c r="K427" s="88" t="str">
        <f>IF(FORMULACIÓN!K427="","",FORMULACIÓN!K427)</f>
        <v/>
      </c>
      <c r="L427" s="88" t="str">
        <f>IF(FORMULACIÓN!L427="","",FORMULACIÓN!L427)</f>
        <v/>
      </c>
      <c r="M427" s="210">
        <f>FORMULACIÓN!M427</f>
        <v>0</v>
      </c>
      <c r="N427" s="20" t="str">
        <f>IF(FORMULACIÓN!O427="","",FORMULACIÓN!O427)</f>
        <v/>
      </c>
      <c r="O427" s="20" t="str">
        <f>IF(FORMULACIÓN!P427="","",FORMULACIÓN!P427)</f>
        <v/>
      </c>
      <c r="P427" s="20" t="str">
        <f>IF(FORMULACIÓN!Q427="","",FORMULACIÓN!Q427)</f>
        <v/>
      </c>
      <c r="Q427" s="20" t="str">
        <f>IF(FORMULACIÓN!R427="","",FORMULACIÓN!R427)</f>
        <v/>
      </c>
      <c r="R427" s="20" t="str">
        <f>IF(FORMULACIÓN!S427="","",FORMULACIÓN!S427)</f>
        <v/>
      </c>
      <c r="S427" s="20" t="str">
        <f>IF(FORMULACIÓN!T427="","",FORMULACIÓN!T427)</f>
        <v/>
      </c>
      <c r="T427" s="179" t="str">
        <f ca="1">FORMULACIÓN!Y427</f>
        <v/>
      </c>
      <c r="U427" s="20" t="str">
        <f>IF(FORMULACIÓN!U427="","",FORMULACIÓN!U427)</f>
        <v/>
      </c>
      <c r="V427" s="211"/>
      <c r="W427" s="211"/>
      <c r="X427" s="21" t="str">
        <f ca="1">IFERROR(IF($S427=Lists!$S$2,SUM(SEGUIMIENTO!U427:W427),IF(SEGUIMIENTO!$S427=Lists!$S$3,SUM(SEGUIMIENTO!V427:W427),IF(SEGUIMIENTO!$S427=Lists!$S$4,AVERAGE(SEGUIMIENTO!V427:W427),IF(SEGUIMIENTO!$S427=Lists!$S$5,OFFSET(U427,0,COUNTA(V427:W427)),IF(SEGUIMIENTO!$S427=Lists!$S$6,COUNTIF(V427:W427,"&lt;"&amp;FORMULACIÓN!Y427)/COUNT(SEGUIMIENTO!V427:W427),""))))),"")</f>
        <v/>
      </c>
      <c r="Y427" s="176" t="str">
        <f ca="1">IF($Q427=Lists!$R$3,TEXT(SEGUIMIENTO!X427,"00,00%"),IF(SEGUIMIENTO!X427=0,0,TEXT(SEGUIMIENTO!X427,"##.###")))</f>
        <v/>
      </c>
      <c r="Z427" s="179" t="str">
        <f>IF(FORMULACIÓN!N427="X",VLOOKUP(A427,Lists!$C$100:$D$1099,2,FALSE),"")</f>
        <v/>
      </c>
      <c r="AA427" s="181">
        <f>IF(FORMULACIÓN!N427="X",IF(VALUE(VLOOKUP(A427,Lists!$C$100:$D$1099,2,FALSE))&gt;=SEGUIMIENTO!X427,1,0),2)</f>
        <v>2</v>
      </c>
      <c r="AB427" s="150">
        <f>IFERROR(VALUE(LEFT(#REF!,1)),0)</f>
        <v>0</v>
      </c>
      <c r="AC427" s="149"/>
      <c r="AD427" s="131"/>
      <c r="AE427" s="131"/>
      <c r="AF427" s="129"/>
      <c r="AG427"/>
      <c r="AH427" s="139"/>
      <c r="AI427" s="139"/>
      <c r="AJ427" s="139" t="str">
        <f t="shared" si="75"/>
        <v/>
      </c>
      <c r="AK427" s="139">
        <f t="shared" ca="1" si="82"/>
        <v>0</v>
      </c>
      <c r="AL427" s="139" t="str">
        <f t="shared" si="76"/>
        <v/>
      </c>
      <c r="AM427" s="139" t="str">
        <f t="shared" si="77"/>
        <v/>
      </c>
      <c r="AN427" s="20" t="str">
        <f t="shared" si="78"/>
        <v/>
      </c>
      <c r="AO427" s="20" t="str">
        <f t="shared" si="79"/>
        <v/>
      </c>
      <c r="AP427" s="20" t="str">
        <f t="shared" si="80"/>
        <v/>
      </c>
      <c r="AQ427" s="88" t="str">
        <f ca="1">IF(S427=Lists!$S$6,"CUMPLIMIENTO",IF($Q427=Lists!$R$3,TEXT(Y427,"00,00%")&amp;" / "&amp;TEXT(FORMULACIÓN!Y427,"00,00%"),IF(Y427=0,0,TEXT(Y427,"##.###")&amp;" / "&amp;TEXT(FORMULACIÓN!Y427,"##.###"))))</f>
        <v xml:space="preserve"> / </v>
      </c>
      <c r="AR427" s="133">
        <f ca="1">VALUE(IFERROR(IF(S427=Lists!$S$6,SEGUIMIENTO!Y427,IF((Y427/FORMULACIÓN!Y427)&lt;&gt;0,Y427/FORMULACIÓN!Y427,0)),0))</f>
        <v>0</v>
      </c>
      <c r="AS427" s="89" t="str">
        <f t="shared" ca="1" si="83"/>
        <v/>
      </c>
      <c r="AT427" s="89">
        <f t="shared" ca="1" si="84"/>
        <v>0</v>
      </c>
      <c r="AU427" s="89">
        <f t="shared" ca="1" si="85"/>
        <v>0</v>
      </c>
      <c r="AV427" s="20" t="str">
        <f t="shared" si="86"/>
        <v xml:space="preserve">LOGROS
LÍMITES
OBSERVACIÓN
ACCIONES DE FORTALECIMIENTO
</v>
      </c>
      <c r="AW427" s="139"/>
      <c r="CG427" s="140"/>
    </row>
    <row r="428" spans="1:85" s="135" customFormat="1" ht="20.25" hidden="1" customHeight="1">
      <c r="A428" s="20" t="str">
        <f>IF(FORMULACIÓN!A428="","",FORMULACIÓN!A428)</f>
        <v/>
      </c>
      <c r="B428" s="20" t="str">
        <f>IF(FORMULACIÓN!B428="","",FORMULACIÓN!B428)</f>
        <v/>
      </c>
      <c r="C428" s="20" t="str">
        <f>IF(FORMULACIÓN!C428="","",FORMULACIÓN!C428)</f>
        <v/>
      </c>
      <c r="D428" s="20" t="str">
        <f>IF(FORMULACIÓN!D428="","",FORMULACIÓN!D428)</f>
        <v/>
      </c>
      <c r="E428" s="20" t="str">
        <f>IF(FORMULACIÓN!E428="","",FORMULACIÓN!E428)</f>
        <v/>
      </c>
      <c r="F428" s="20" t="str">
        <f>IF(FORMULACIÓN!F428="","",FORMULACIÓN!F428)</f>
        <v/>
      </c>
      <c r="G428" s="20" t="str">
        <f>IF(FORMULACIÓN!G428="","",FORMULACIÓN!G428)</f>
        <v/>
      </c>
      <c r="H428" s="20" t="str">
        <f>IF(FORMULACIÓN!H428="","",FORMULACIÓN!H428)</f>
        <v/>
      </c>
      <c r="I428" s="88" t="str">
        <f>IF(FORMULACIÓN!I428="","",FORMULACIÓN!I428)</f>
        <v/>
      </c>
      <c r="J428" s="20" t="str">
        <f>IF(FORMULACIÓN!J428="","",FORMULACIÓN!J428)</f>
        <v/>
      </c>
      <c r="K428" s="88" t="str">
        <f>IF(FORMULACIÓN!K428="","",FORMULACIÓN!K428)</f>
        <v/>
      </c>
      <c r="L428" s="88" t="str">
        <f>IF(FORMULACIÓN!L428="","",FORMULACIÓN!L428)</f>
        <v/>
      </c>
      <c r="M428" s="210">
        <f>FORMULACIÓN!M428</f>
        <v>0</v>
      </c>
      <c r="N428" s="20" t="str">
        <f>IF(FORMULACIÓN!O428="","",FORMULACIÓN!O428)</f>
        <v/>
      </c>
      <c r="O428" s="20" t="str">
        <f>IF(FORMULACIÓN!P428="","",FORMULACIÓN!P428)</f>
        <v/>
      </c>
      <c r="P428" s="20" t="str">
        <f>IF(FORMULACIÓN!Q428="","",FORMULACIÓN!Q428)</f>
        <v/>
      </c>
      <c r="Q428" s="20" t="str">
        <f>IF(FORMULACIÓN!R428="","",FORMULACIÓN!R428)</f>
        <v/>
      </c>
      <c r="R428" s="20" t="str">
        <f>IF(FORMULACIÓN!S428="","",FORMULACIÓN!S428)</f>
        <v/>
      </c>
      <c r="S428" s="20" t="str">
        <f>IF(FORMULACIÓN!T428="","",FORMULACIÓN!T428)</f>
        <v/>
      </c>
      <c r="T428" s="179" t="str">
        <f ca="1">FORMULACIÓN!Y428</f>
        <v/>
      </c>
      <c r="U428" s="20" t="str">
        <f>IF(FORMULACIÓN!U428="","",FORMULACIÓN!U428)</f>
        <v/>
      </c>
      <c r="V428" s="211"/>
      <c r="W428" s="211"/>
      <c r="X428" s="21" t="str">
        <f ca="1">IFERROR(IF($S428=Lists!$S$2,SUM(SEGUIMIENTO!U428:W428),IF(SEGUIMIENTO!$S428=Lists!$S$3,SUM(SEGUIMIENTO!V428:W428),IF(SEGUIMIENTO!$S428=Lists!$S$4,AVERAGE(SEGUIMIENTO!V428:W428),IF(SEGUIMIENTO!$S428=Lists!$S$5,OFFSET(U428,0,COUNTA(V428:W428)),IF(SEGUIMIENTO!$S428=Lists!$S$6,COUNTIF(V428:W428,"&lt;"&amp;FORMULACIÓN!Y428)/COUNT(SEGUIMIENTO!V428:W428),""))))),"")</f>
        <v/>
      </c>
      <c r="Y428" s="176" t="str">
        <f ca="1">IF($Q428=Lists!$R$3,TEXT(SEGUIMIENTO!X428,"00,00%"),IF(SEGUIMIENTO!X428=0,0,TEXT(SEGUIMIENTO!X428,"##.###")))</f>
        <v/>
      </c>
      <c r="Z428" s="179" t="str">
        <f>IF(FORMULACIÓN!N428="X",VLOOKUP(A428,Lists!$C$100:$D$1099,2,FALSE),"")</f>
        <v/>
      </c>
      <c r="AA428" s="181">
        <f>IF(FORMULACIÓN!N428="X",IF(VALUE(VLOOKUP(A428,Lists!$C$100:$D$1099,2,FALSE))&gt;=SEGUIMIENTO!X428,1,0),2)</f>
        <v>2</v>
      </c>
      <c r="AB428" s="150">
        <f>IFERROR(VALUE(LEFT(#REF!,1)),0)</f>
        <v>0</v>
      </c>
      <c r="AC428" s="149"/>
      <c r="AD428" s="131"/>
      <c r="AE428" s="131"/>
      <c r="AF428" s="129"/>
      <c r="AG428"/>
      <c r="AH428" s="139"/>
      <c r="AI428" s="139"/>
      <c r="AJ428" s="139" t="str">
        <f t="shared" si="75"/>
        <v/>
      </c>
      <c r="AK428" s="139">
        <f t="shared" ca="1" si="82"/>
        <v>0</v>
      </c>
      <c r="AL428" s="139" t="str">
        <f t="shared" si="76"/>
        <v/>
      </c>
      <c r="AM428" s="139" t="str">
        <f t="shared" si="77"/>
        <v/>
      </c>
      <c r="AN428" s="20" t="str">
        <f t="shared" si="78"/>
        <v/>
      </c>
      <c r="AO428" s="20" t="str">
        <f t="shared" si="79"/>
        <v/>
      </c>
      <c r="AP428" s="20" t="str">
        <f t="shared" si="80"/>
        <v/>
      </c>
      <c r="AQ428" s="88" t="str">
        <f ca="1">IF(S428=Lists!$S$6,"CUMPLIMIENTO",IF($Q428=Lists!$R$3,TEXT(Y428,"00,00%")&amp;" / "&amp;TEXT(FORMULACIÓN!Y428,"00,00%"),IF(Y428=0,0,TEXT(Y428,"##.###")&amp;" / "&amp;TEXT(FORMULACIÓN!Y428,"##.###"))))</f>
        <v xml:space="preserve"> / </v>
      </c>
      <c r="AR428" s="133">
        <f ca="1">VALUE(IFERROR(IF(S428=Lists!$S$6,SEGUIMIENTO!Y428,IF((Y428/FORMULACIÓN!Y428)&lt;&gt;0,Y428/FORMULACIÓN!Y428,0)),0))</f>
        <v>0</v>
      </c>
      <c r="AS428" s="89" t="str">
        <f t="shared" ca="1" si="83"/>
        <v/>
      </c>
      <c r="AT428" s="89">
        <f t="shared" ca="1" si="84"/>
        <v>0</v>
      </c>
      <c r="AU428" s="89">
        <f t="shared" ca="1" si="85"/>
        <v>0</v>
      </c>
      <c r="AV428" s="20" t="str">
        <f t="shared" si="86"/>
        <v xml:space="preserve">LOGROS
LÍMITES
OBSERVACIÓN
ACCIONES DE FORTALECIMIENTO
</v>
      </c>
      <c r="AW428" s="139"/>
      <c r="CG428" s="140"/>
    </row>
    <row r="429" spans="1:85" s="135" customFormat="1" ht="20.25" hidden="1" customHeight="1">
      <c r="A429" s="20" t="str">
        <f>IF(FORMULACIÓN!A429="","",FORMULACIÓN!A429)</f>
        <v/>
      </c>
      <c r="B429" s="20" t="str">
        <f>IF(FORMULACIÓN!B429="","",FORMULACIÓN!B429)</f>
        <v/>
      </c>
      <c r="C429" s="20" t="str">
        <f>IF(FORMULACIÓN!C429="","",FORMULACIÓN!C429)</f>
        <v/>
      </c>
      <c r="D429" s="20" t="str">
        <f>IF(FORMULACIÓN!D429="","",FORMULACIÓN!D429)</f>
        <v/>
      </c>
      <c r="E429" s="20" t="str">
        <f>IF(FORMULACIÓN!E429="","",FORMULACIÓN!E429)</f>
        <v/>
      </c>
      <c r="F429" s="20" t="str">
        <f>IF(FORMULACIÓN!F429="","",FORMULACIÓN!F429)</f>
        <v/>
      </c>
      <c r="G429" s="20" t="str">
        <f>IF(FORMULACIÓN!G429="","",FORMULACIÓN!G429)</f>
        <v/>
      </c>
      <c r="H429" s="20" t="str">
        <f>IF(FORMULACIÓN!H429="","",FORMULACIÓN!H429)</f>
        <v/>
      </c>
      <c r="I429" s="88" t="str">
        <f>IF(FORMULACIÓN!I429="","",FORMULACIÓN!I429)</f>
        <v/>
      </c>
      <c r="J429" s="20" t="str">
        <f>IF(FORMULACIÓN!J429="","",FORMULACIÓN!J429)</f>
        <v/>
      </c>
      <c r="K429" s="88" t="str">
        <f>IF(FORMULACIÓN!K429="","",FORMULACIÓN!K429)</f>
        <v/>
      </c>
      <c r="L429" s="88" t="str">
        <f>IF(FORMULACIÓN!L429="","",FORMULACIÓN!L429)</f>
        <v/>
      </c>
      <c r="M429" s="210">
        <f>FORMULACIÓN!M429</f>
        <v>0</v>
      </c>
      <c r="N429" s="20" t="str">
        <f>IF(FORMULACIÓN!O429="","",FORMULACIÓN!O429)</f>
        <v/>
      </c>
      <c r="O429" s="20" t="str">
        <f>IF(FORMULACIÓN!P429="","",FORMULACIÓN!P429)</f>
        <v/>
      </c>
      <c r="P429" s="20" t="str">
        <f>IF(FORMULACIÓN!Q429="","",FORMULACIÓN!Q429)</f>
        <v/>
      </c>
      <c r="Q429" s="20" t="str">
        <f>IF(FORMULACIÓN!R429="","",FORMULACIÓN!R429)</f>
        <v/>
      </c>
      <c r="R429" s="20" t="str">
        <f>IF(FORMULACIÓN!S429="","",FORMULACIÓN!S429)</f>
        <v/>
      </c>
      <c r="S429" s="20" t="str">
        <f>IF(FORMULACIÓN!T429="","",FORMULACIÓN!T429)</f>
        <v/>
      </c>
      <c r="T429" s="179" t="str">
        <f ca="1">FORMULACIÓN!Y429</f>
        <v/>
      </c>
      <c r="U429" s="20" t="str">
        <f>IF(FORMULACIÓN!U429="","",FORMULACIÓN!U429)</f>
        <v/>
      </c>
      <c r="V429" s="211"/>
      <c r="W429" s="211"/>
      <c r="X429" s="21" t="str">
        <f ca="1">IFERROR(IF($S429=Lists!$S$2,SUM(SEGUIMIENTO!U429:W429),IF(SEGUIMIENTO!$S429=Lists!$S$3,SUM(SEGUIMIENTO!V429:W429),IF(SEGUIMIENTO!$S429=Lists!$S$4,AVERAGE(SEGUIMIENTO!V429:W429),IF(SEGUIMIENTO!$S429=Lists!$S$5,OFFSET(U429,0,COUNTA(V429:W429)),IF(SEGUIMIENTO!$S429=Lists!$S$6,COUNTIF(V429:W429,"&lt;"&amp;FORMULACIÓN!Y429)/COUNT(SEGUIMIENTO!V429:W429),""))))),"")</f>
        <v/>
      </c>
      <c r="Y429" s="176" t="str">
        <f ca="1">IF($Q429=Lists!$R$3,TEXT(SEGUIMIENTO!X429,"00,00%"),IF(SEGUIMIENTO!X429=0,0,TEXT(SEGUIMIENTO!X429,"##.###")))</f>
        <v/>
      </c>
      <c r="Z429" s="179" t="str">
        <f>IF(FORMULACIÓN!N429="X",VLOOKUP(A429,Lists!$C$100:$D$1099,2,FALSE),"")</f>
        <v/>
      </c>
      <c r="AA429" s="181">
        <f>IF(FORMULACIÓN!N429="X",IF(VALUE(VLOOKUP(A429,Lists!$C$100:$D$1099,2,FALSE))&gt;=SEGUIMIENTO!X429,1,0),2)</f>
        <v>2</v>
      </c>
      <c r="AB429" s="150">
        <f>IFERROR(VALUE(LEFT(#REF!,1)),0)</f>
        <v>0</v>
      </c>
      <c r="AC429" s="149"/>
      <c r="AD429" s="131"/>
      <c r="AE429" s="131"/>
      <c r="AF429" s="129"/>
      <c r="AG429"/>
      <c r="AH429" s="139"/>
      <c r="AI429" s="139"/>
      <c r="AJ429" s="139" t="str">
        <f t="shared" si="75"/>
        <v/>
      </c>
      <c r="AK429" s="139">
        <f t="shared" ca="1" si="82"/>
        <v>0</v>
      </c>
      <c r="AL429" s="139" t="str">
        <f t="shared" si="76"/>
        <v/>
      </c>
      <c r="AM429" s="139" t="str">
        <f t="shared" si="77"/>
        <v/>
      </c>
      <c r="AN429" s="20" t="str">
        <f t="shared" si="78"/>
        <v/>
      </c>
      <c r="AO429" s="20" t="str">
        <f t="shared" si="79"/>
        <v/>
      </c>
      <c r="AP429" s="20" t="str">
        <f t="shared" si="80"/>
        <v/>
      </c>
      <c r="AQ429" s="88" t="str">
        <f ca="1">IF(S429=Lists!$S$6,"CUMPLIMIENTO",IF($Q429=Lists!$R$3,TEXT(Y429,"00,00%")&amp;" / "&amp;TEXT(FORMULACIÓN!Y429,"00,00%"),IF(Y429=0,0,TEXT(Y429,"##.###")&amp;" / "&amp;TEXT(FORMULACIÓN!Y429,"##.###"))))</f>
        <v xml:space="preserve"> / </v>
      </c>
      <c r="AR429" s="133">
        <f ca="1">VALUE(IFERROR(IF(S429=Lists!$S$6,SEGUIMIENTO!Y429,IF((Y429/FORMULACIÓN!Y429)&lt;&gt;0,Y429/FORMULACIÓN!Y429,0)),0))</f>
        <v>0</v>
      </c>
      <c r="AS429" s="89" t="str">
        <f t="shared" ca="1" si="83"/>
        <v/>
      </c>
      <c r="AT429" s="89">
        <f t="shared" ca="1" si="84"/>
        <v>0</v>
      </c>
      <c r="AU429" s="89">
        <f t="shared" ca="1" si="85"/>
        <v>0</v>
      </c>
      <c r="AV429" s="20" t="str">
        <f t="shared" si="86"/>
        <v xml:space="preserve">LOGROS
LÍMITES
OBSERVACIÓN
ACCIONES DE FORTALECIMIENTO
</v>
      </c>
      <c r="AW429" s="139"/>
      <c r="CG429" s="140"/>
    </row>
    <row r="430" spans="1:85" s="135" customFormat="1" ht="20.25" hidden="1" customHeight="1">
      <c r="A430" s="20" t="str">
        <f>IF(FORMULACIÓN!A430="","",FORMULACIÓN!A430)</f>
        <v/>
      </c>
      <c r="B430" s="20" t="str">
        <f>IF(FORMULACIÓN!B430="","",FORMULACIÓN!B430)</f>
        <v/>
      </c>
      <c r="C430" s="20" t="str">
        <f>IF(FORMULACIÓN!C430="","",FORMULACIÓN!C430)</f>
        <v/>
      </c>
      <c r="D430" s="20" t="str">
        <f>IF(FORMULACIÓN!D430="","",FORMULACIÓN!D430)</f>
        <v/>
      </c>
      <c r="E430" s="20" t="str">
        <f>IF(FORMULACIÓN!E430="","",FORMULACIÓN!E430)</f>
        <v/>
      </c>
      <c r="F430" s="20" t="str">
        <f>IF(FORMULACIÓN!F430="","",FORMULACIÓN!F430)</f>
        <v/>
      </c>
      <c r="G430" s="20" t="str">
        <f>IF(FORMULACIÓN!G430="","",FORMULACIÓN!G430)</f>
        <v/>
      </c>
      <c r="H430" s="20" t="str">
        <f>IF(FORMULACIÓN!H430="","",FORMULACIÓN!H430)</f>
        <v/>
      </c>
      <c r="I430" s="88" t="str">
        <f>IF(FORMULACIÓN!I430="","",FORMULACIÓN!I430)</f>
        <v/>
      </c>
      <c r="J430" s="20" t="str">
        <f>IF(FORMULACIÓN!J430="","",FORMULACIÓN!J430)</f>
        <v/>
      </c>
      <c r="K430" s="88" t="str">
        <f>IF(FORMULACIÓN!K430="","",FORMULACIÓN!K430)</f>
        <v/>
      </c>
      <c r="L430" s="88" t="str">
        <f>IF(FORMULACIÓN!L430="","",FORMULACIÓN!L430)</f>
        <v/>
      </c>
      <c r="M430" s="210">
        <f>FORMULACIÓN!M430</f>
        <v>0</v>
      </c>
      <c r="N430" s="20" t="str">
        <f>IF(FORMULACIÓN!O430="","",FORMULACIÓN!O430)</f>
        <v/>
      </c>
      <c r="O430" s="20" t="str">
        <f>IF(FORMULACIÓN!P430="","",FORMULACIÓN!P430)</f>
        <v/>
      </c>
      <c r="P430" s="20" t="str">
        <f>IF(FORMULACIÓN!Q430="","",FORMULACIÓN!Q430)</f>
        <v/>
      </c>
      <c r="Q430" s="20" t="str">
        <f>IF(FORMULACIÓN!R430="","",FORMULACIÓN!R430)</f>
        <v/>
      </c>
      <c r="R430" s="20" t="str">
        <f>IF(FORMULACIÓN!S430="","",FORMULACIÓN!S430)</f>
        <v/>
      </c>
      <c r="S430" s="20" t="str">
        <f>IF(FORMULACIÓN!T430="","",FORMULACIÓN!T430)</f>
        <v/>
      </c>
      <c r="T430" s="179" t="str">
        <f ca="1">FORMULACIÓN!Y430</f>
        <v/>
      </c>
      <c r="U430" s="20" t="str">
        <f>IF(FORMULACIÓN!U430="","",FORMULACIÓN!U430)</f>
        <v/>
      </c>
      <c r="V430" s="211"/>
      <c r="W430" s="211"/>
      <c r="X430" s="21" t="str">
        <f ca="1">IFERROR(IF($S430=Lists!$S$2,SUM(SEGUIMIENTO!U430:W430),IF(SEGUIMIENTO!$S430=Lists!$S$3,SUM(SEGUIMIENTO!V430:W430),IF(SEGUIMIENTO!$S430=Lists!$S$4,AVERAGE(SEGUIMIENTO!V430:W430),IF(SEGUIMIENTO!$S430=Lists!$S$5,OFFSET(U430,0,COUNTA(V430:W430)),IF(SEGUIMIENTO!$S430=Lists!$S$6,COUNTIF(V430:W430,"&lt;"&amp;FORMULACIÓN!Y430)/COUNT(SEGUIMIENTO!V430:W430),""))))),"")</f>
        <v/>
      </c>
      <c r="Y430" s="176" t="str">
        <f ca="1">IF($Q430=Lists!$R$3,TEXT(SEGUIMIENTO!X430,"00,00%"),IF(SEGUIMIENTO!X430=0,0,TEXT(SEGUIMIENTO!X430,"##.###")))</f>
        <v/>
      </c>
      <c r="Z430" s="179" t="str">
        <f>IF(FORMULACIÓN!N430="X",VLOOKUP(A430,Lists!$C$100:$D$1099,2,FALSE),"")</f>
        <v/>
      </c>
      <c r="AA430" s="181">
        <f>IF(FORMULACIÓN!N430="X",IF(VALUE(VLOOKUP(A430,Lists!$C$100:$D$1099,2,FALSE))&gt;=SEGUIMIENTO!X430,1,0),2)</f>
        <v>2</v>
      </c>
      <c r="AB430" s="150">
        <f>IFERROR(VALUE(LEFT(#REF!,1)),0)</f>
        <v>0</v>
      </c>
      <c r="AC430" s="149"/>
      <c r="AD430" s="131"/>
      <c r="AE430" s="131"/>
      <c r="AF430" s="129"/>
      <c r="AG430"/>
      <c r="AH430" s="139"/>
      <c r="AI430" s="139"/>
      <c r="AJ430" s="139" t="str">
        <f t="shared" si="75"/>
        <v/>
      </c>
      <c r="AK430" s="139">
        <f t="shared" ca="1" si="82"/>
        <v>0</v>
      </c>
      <c r="AL430" s="139" t="str">
        <f t="shared" si="76"/>
        <v/>
      </c>
      <c r="AM430" s="139" t="str">
        <f t="shared" si="77"/>
        <v/>
      </c>
      <c r="AN430" s="20" t="str">
        <f t="shared" si="78"/>
        <v/>
      </c>
      <c r="AO430" s="20" t="str">
        <f t="shared" si="79"/>
        <v/>
      </c>
      <c r="AP430" s="20" t="str">
        <f t="shared" si="80"/>
        <v/>
      </c>
      <c r="AQ430" s="88" t="str">
        <f ca="1">IF(S430=Lists!$S$6,"CUMPLIMIENTO",IF($Q430=Lists!$R$3,TEXT(Y430,"00,00%")&amp;" / "&amp;TEXT(FORMULACIÓN!Y430,"00,00%"),IF(Y430=0,0,TEXT(Y430,"##.###")&amp;" / "&amp;TEXT(FORMULACIÓN!Y430,"##.###"))))</f>
        <v xml:space="preserve"> / </v>
      </c>
      <c r="AR430" s="133">
        <f ca="1">VALUE(IFERROR(IF(S430=Lists!$S$6,SEGUIMIENTO!Y430,IF((Y430/FORMULACIÓN!Y430)&lt;&gt;0,Y430/FORMULACIÓN!Y430,0)),0))</f>
        <v>0</v>
      </c>
      <c r="AS430" s="89" t="str">
        <f t="shared" ca="1" si="83"/>
        <v/>
      </c>
      <c r="AT430" s="89">
        <f t="shared" ca="1" si="84"/>
        <v>0</v>
      </c>
      <c r="AU430" s="89">
        <f t="shared" ca="1" si="85"/>
        <v>0</v>
      </c>
      <c r="AV430" s="20" t="str">
        <f t="shared" si="86"/>
        <v xml:space="preserve">LOGROS
LÍMITES
OBSERVACIÓN
ACCIONES DE FORTALECIMIENTO
</v>
      </c>
      <c r="AW430" s="139"/>
      <c r="CG430" s="140"/>
    </row>
    <row r="431" spans="1:85" s="135" customFormat="1" ht="20.25" hidden="1" customHeight="1">
      <c r="A431" s="20" t="str">
        <f>IF(FORMULACIÓN!A431="","",FORMULACIÓN!A431)</f>
        <v/>
      </c>
      <c r="B431" s="20" t="str">
        <f>IF(FORMULACIÓN!B431="","",FORMULACIÓN!B431)</f>
        <v/>
      </c>
      <c r="C431" s="20" t="str">
        <f>IF(FORMULACIÓN!C431="","",FORMULACIÓN!C431)</f>
        <v/>
      </c>
      <c r="D431" s="20" t="str">
        <f>IF(FORMULACIÓN!D431="","",FORMULACIÓN!D431)</f>
        <v/>
      </c>
      <c r="E431" s="20" t="str">
        <f>IF(FORMULACIÓN!E431="","",FORMULACIÓN!E431)</f>
        <v/>
      </c>
      <c r="F431" s="20" t="str">
        <f>IF(FORMULACIÓN!F431="","",FORMULACIÓN!F431)</f>
        <v/>
      </c>
      <c r="G431" s="20" t="str">
        <f>IF(FORMULACIÓN!G431="","",FORMULACIÓN!G431)</f>
        <v/>
      </c>
      <c r="H431" s="20" t="str">
        <f>IF(FORMULACIÓN!H431="","",FORMULACIÓN!H431)</f>
        <v/>
      </c>
      <c r="I431" s="88" t="str">
        <f>IF(FORMULACIÓN!I431="","",FORMULACIÓN!I431)</f>
        <v/>
      </c>
      <c r="J431" s="20" t="str">
        <f>IF(FORMULACIÓN!J431="","",FORMULACIÓN!J431)</f>
        <v/>
      </c>
      <c r="K431" s="88" t="str">
        <f>IF(FORMULACIÓN!K431="","",FORMULACIÓN!K431)</f>
        <v/>
      </c>
      <c r="L431" s="88" t="str">
        <f>IF(FORMULACIÓN!L431="","",FORMULACIÓN!L431)</f>
        <v/>
      </c>
      <c r="M431" s="210">
        <f>FORMULACIÓN!M431</f>
        <v>0</v>
      </c>
      <c r="N431" s="20" t="str">
        <f>IF(FORMULACIÓN!O431="","",FORMULACIÓN!O431)</f>
        <v/>
      </c>
      <c r="O431" s="20" t="str">
        <f>IF(FORMULACIÓN!P431="","",FORMULACIÓN!P431)</f>
        <v/>
      </c>
      <c r="P431" s="20" t="str">
        <f>IF(FORMULACIÓN!Q431="","",FORMULACIÓN!Q431)</f>
        <v/>
      </c>
      <c r="Q431" s="20" t="str">
        <f>IF(FORMULACIÓN!R431="","",FORMULACIÓN!R431)</f>
        <v/>
      </c>
      <c r="R431" s="20" t="str">
        <f>IF(FORMULACIÓN!S431="","",FORMULACIÓN!S431)</f>
        <v/>
      </c>
      <c r="S431" s="20" t="str">
        <f>IF(FORMULACIÓN!T431="","",FORMULACIÓN!T431)</f>
        <v/>
      </c>
      <c r="T431" s="179" t="str">
        <f ca="1">FORMULACIÓN!Y431</f>
        <v/>
      </c>
      <c r="U431" s="20" t="str">
        <f>IF(FORMULACIÓN!U431="","",FORMULACIÓN!U431)</f>
        <v/>
      </c>
      <c r="V431" s="211"/>
      <c r="W431" s="211"/>
      <c r="X431" s="21" t="str">
        <f ca="1">IFERROR(IF($S431=Lists!$S$2,SUM(SEGUIMIENTO!U431:W431),IF(SEGUIMIENTO!$S431=Lists!$S$3,SUM(SEGUIMIENTO!V431:W431),IF(SEGUIMIENTO!$S431=Lists!$S$4,AVERAGE(SEGUIMIENTO!V431:W431),IF(SEGUIMIENTO!$S431=Lists!$S$5,OFFSET(U431,0,COUNTA(V431:W431)),IF(SEGUIMIENTO!$S431=Lists!$S$6,COUNTIF(V431:W431,"&lt;"&amp;FORMULACIÓN!Y431)/COUNT(SEGUIMIENTO!V431:W431),""))))),"")</f>
        <v/>
      </c>
      <c r="Y431" s="176" t="str">
        <f ca="1">IF($Q431=Lists!$R$3,TEXT(SEGUIMIENTO!X431,"00,00%"),IF(SEGUIMIENTO!X431=0,0,TEXT(SEGUIMIENTO!X431,"##.###")))</f>
        <v/>
      </c>
      <c r="Z431" s="179" t="str">
        <f>IF(FORMULACIÓN!N431="X",VLOOKUP(A431,Lists!$C$100:$D$1099,2,FALSE),"")</f>
        <v/>
      </c>
      <c r="AA431" s="181">
        <f>IF(FORMULACIÓN!N431="X",IF(VALUE(VLOOKUP(A431,Lists!$C$100:$D$1099,2,FALSE))&gt;=SEGUIMIENTO!X431,1,0),2)</f>
        <v>2</v>
      </c>
      <c r="AB431" s="150">
        <f>IFERROR(VALUE(LEFT(#REF!,1)),0)</f>
        <v>0</v>
      </c>
      <c r="AC431" s="149"/>
      <c r="AD431" s="131"/>
      <c r="AE431" s="131"/>
      <c r="AF431" s="129"/>
      <c r="AG431"/>
      <c r="AH431" s="139"/>
      <c r="AI431" s="139"/>
      <c r="AJ431" s="139" t="str">
        <f t="shared" si="75"/>
        <v/>
      </c>
      <c r="AK431" s="139">
        <f t="shared" ca="1" si="82"/>
        <v>0</v>
      </c>
      <c r="AL431" s="139" t="str">
        <f t="shared" si="76"/>
        <v/>
      </c>
      <c r="AM431" s="139" t="str">
        <f t="shared" si="77"/>
        <v/>
      </c>
      <c r="AN431" s="20" t="str">
        <f t="shared" si="78"/>
        <v/>
      </c>
      <c r="AO431" s="20" t="str">
        <f t="shared" si="79"/>
        <v/>
      </c>
      <c r="AP431" s="20" t="str">
        <f t="shared" si="80"/>
        <v/>
      </c>
      <c r="AQ431" s="88" t="str">
        <f ca="1">IF(S431=Lists!$S$6,"CUMPLIMIENTO",IF($Q431=Lists!$R$3,TEXT(Y431,"00,00%")&amp;" / "&amp;TEXT(FORMULACIÓN!Y431,"00,00%"),IF(Y431=0,0,TEXT(Y431,"##.###")&amp;" / "&amp;TEXT(FORMULACIÓN!Y431,"##.###"))))</f>
        <v xml:space="preserve"> / </v>
      </c>
      <c r="AR431" s="133">
        <f ca="1">VALUE(IFERROR(IF(S431=Lists!$S$6,SEGUIMIENTO!Y431,IF((Y431/FORMULACIÓN!Y431)&lt;&gt;0,Y431/FORMULACIÓN!Y431,0)),0))</f>
        <v>0</v>
      </c>
      <c r="AS431" s="89" t="str">
        <f t="shared" ca="1" si="83"/>
        <v/>
      </c>
      <c r="AT431" s="89">
        <f t="shared" ca="1" si="84"/>
        <v>0</v>
      </c>
      <c r="AU431" s="89">
        <f t="shared" ca="1" si="85"/>
        <v>0</v>
      </c>
      <c r="AV431" s="20" t="str">
        <f t="shared" si="86"/>
        <v xml:space="preserve">LOGROS
LÍMITES
OBSERVACIÓN
ACCIONES DE FORTALECIMIENTO
</v>
      </c>
      <c r="AW431" s="139"/>
      <c r="CG431" s="140"/>
    </row>
    <row r="432" spans="1:85" s="135" customFormat="1" ht="20.25" hidden="1" customHeight="1">
      <c r="A432" s="20" t="str">
        <f>IF(FORMULACIÓN!A432="","",FORMULACIÓN!A432)</f>
        <v/>
      </c>
      <c r="B432" s="20" t="str">
        <f>IF(FORMULACIÓN!B432="","",FORMULACIÓN!B432)</f>
        <v/>
      </c>
      <c r="C432" s="20" t="str">
        <f>IF(FORMULACIÓN!C432="","",FORMULACIÓN!C432)</f>
        <v/>
      </c>
      <c r="D432" s="20" t="str">
        <f>IF(FORMULACIÓN!D432="","",FORMULACIÓN!D432)</f>
        <v/>
      </c>
      <c r="E432" s="20" t="str">
        <f>IF(FORMULACIÓN!E432="","",FORMULACIÓN!E432)</f>
        <v/>
      </c>
      <c r="F432" s="20" t="str">
        <f>IF(FORMULACIÓN!F432="","",FORMULACIÓN!F432)</f>
        <v/>
      </c>
      <c r="G432" s="20" t="str">
        <f>IF(FORMULACIÓN!G432="","",FORMULACIÓN!G432)</f>
        <v/>
      </c>
      <c r="H432" s="20" t="str">
        <f>IF(FORMULACIÓN!H432="","",FORMULACIÓN!H432)</f>
        <v/>
      </c>
      <c r="I432" s="88" t="str">
        <f>IF(FORMULACIÓN!I432="","",FORMULACIÓN!I432)</f>
        <v/>
      </c>
      <c r="J432" s="20" t="str">
        <f>IF(FORMULACIÓN!J432="","",FORMULACIÓN!J432)</f>
        <v/>
      </c>
      <c r="K432" s="88" t="str">
        <f>IF(FORMULACIÓN!K432="","",FORMULACIÓN!K432)</f>
        <v/>
      </c>
      <c r="L432" s="88" t="str">
        <f>IF(FORMULACIÓN!L432="","",FORMULACIÓN!L432)</f>
        <v/>
      </c>
      <c r="M432" s="210">
        <f>FORMULACIÓN!M432</f>
        <v>0</v>
      </c>
      <c r="N432" s="20" t="str">
        <f>IF(FORMULACIÓN!O432="","",FORMULACIÓN!O432)</f>
        <v/>
      </c>
      <c r="O432" s="20" t="str">
        <f>IF(FORMULACIÓN!P432="","",FORMULACIÓN!P432)</f>
        <v/>
      </c>
      <c r="P432" s="20" t="str">
        <f>IF(FORMULACIÓN!Q432="","",FORMULACIÓN!Q432)</f>
        <v/>
      </c>
      <c r="Q432" s="20" t="str">
        <f>IF(FORMULACIÓN!R432="","",FORMULACIÓN!R432)</f>
        <v/>
      </c>
      <c r="R432" s="20" t="str">
        <f>IF(FORMULACIÓN!S432="","",FORMULACIÓN!S432)</f>
        <v/>
      </c>
      <c r="S432" s="20" t="str">
        <f>IF(FORMULACIÓN!T432="","",FORMULACIÓN!T432)</f>
        <v/>
      </c>
      <c r="T432" s="179" t="str">
        <f ca="1">FORMULACIÓN!Y432</f>
        <v/>
      </c>
      <c r="U432" s="20" t="str">
        <f>IF(FORMULACIÓN!U432="","",FORMULACIÓN!U432)</f>
        <v/>
      </c>
      <c r="V432" s="211"/>
      <c r="W432" s="211"/>
      <c r="X432" s="21" t="str">
        <f ca="1">IFERROR(IF($S432=Lists!$S$2,SUM(SEGUIMIENTO!U432:W432),IF(SEGUIMIENTO!$S432=Lists!$S$3,SUM(SEGUIMIENTO!V432:W432),IF(SEGUIMIENTO!$S432=Lists!$S$4,AVERAGE(SEGUIMIENTO!V432:W432),IF(SEGUIMIENTO!$S432=Lists!$S$5,OFFSET(U432,0,COUNTA(V432:W432)),IF(SEGUIMIENTO!$S432=Lists!$S$6,COUNTIF(V432:W432,"&lt;"&amp;FORMULACIÓN!Y432)/COUNT(SEGUIMIENTO!V432:W432),""))))),"")</f>
        <v/>
      </c>
      <c r="Y432" s="176" t="str">
        <f ca="1">IF($Q432=Lists!$R$3,TEXT(SEGUIMIENTO!X432,"00,00%"),IF(SEGUIMIENTO!X432=0,0,TEXT(SEGUIMIENTO!X432,"##.###")))</f>
        <v/>
      </c>
      <c r="Z432" s="179" t="str">
        <f>IF(FORMULACIÓN!N432="X",VLOOKUP(A432,Lists!$C$100:$D$1099,2,FALSE),"")</f>
        <v/>
      </c>
      <c r="AA432" s="181">
        <f>IF(FORMULACIÓN!N432="X",IF(VALUE(VLOOKUP(A432,Lists!$C$100:$D$1099,2,FALSE))&gt;=SEGUIMIENTO!X432,1,0),2)</f>
        <v>2</v>
      </c>
      <c r="AB432" s="150">
        <f>IFERROR(VALUE(LEFT(#REF!,1)),0)</f>
        <v>0</v>
      </c>
      <c r="AC432" s="149"/>
      <c r="AD432" s="131"/>
      <c r="AE432" s="131"/>
      <c r="AF432" s="129"/>
      <c r="AG432"/>
      <c r="AH432" s="139"/>
      <c r="AI432" s="139"/>
      <c r="AJ432" s="139" t="str">
        <f t="shared" si="75"/>
        <v/>
      </c>
      <c r="AK432" s="139">
        <f t="shared" ca="1" si="82"/>
        <v>0</v>
      </c>
      <c r="AL432" s="139" t="str">
        <f t="shared" si="76"/>
        <v/>
      </c>
      <c r="AM432" s="139" t="str">
        <f t="shared" si="77"/>
        <v/>
      </c>
      <c r="AN432" s="20" t="str">
        <f t="shared" si="78"/>
        <v/>
      </c>
      <c r="AO432" s="20" t="str">
        <f t="shared" si="79"/>
        <v/>
      </c>
      <c r="AP432" s="20" t="str">
        <f t="shared" si="80"/>
        <v/>
      </c>
      <c r="AQ432" s="88" t="str">
        <f ca="1">IF(S432=Lists!$S$6,"CUMPLIMIENTO",IF($Q432=Lists!$R$3,TEXT(Y432,"00,00%")&amp;" / "&amp;TEXT(FORMULACIÓN!Y432,"00,00%"),IF(Y432=0,0,TEXT(Y432,"##.###")&amp;" / "&amp;TEXT(FORMULACIÓN!Y432,"##.###"))))</f>
        <v xml:space="preserve"> / </v>
      </c>
      <c r="AR432" s="133">
        <f ca="1">VALUE(IFERROR(IF(S432=Lists!$S$6,SEGUIMIENTO!Y432,IF((Y432/FORMULACIÓN!Y432)&lt;&gt;0,Y432/FORMULACIÓN!Y432,0)),0))</f>
        <v>0</v>
      </c>
      <c r="AS432" s="89" t="str">
        <f t="shared" ca="1" si="83"/>
        <v/>
      </c>
      <c r="AT432" s="89">
        <f t="shared" ca="1" si="84"/>
        <v>0</v>
      </c>
      <c r="AU432" s="89">
        <f t="shared" ca="1" si="85"/>
        <v>0</v>
      </c>
      <c r="AV432" s="20" t="str">
        <f t="shared" si="86"/>
        <v xml:space="preserve">LOGROS
LÍMITES
OBSERVACIÓN
ACCIONES DE FORTALECIMIENTO
</v>
      </c>
      <c r="AW432" s="139"/>
      <c r="CG432" s="140"/>
    </row>
    <row r="433" spans="1:85" s="135" customFormat="1" ht="20.25" hidden="1" customHeight="1">
      <c r="A433" s="20" t="str">
        <f>IF(FORMULACIÓN!A433="","",FORMULACIÓN!A433)</f>
        <v/>
      </c>
      <c r="B433" s="20" t="str">
        <f>IF(FORMULACIÓN!B433="","",FORMULACIÓN!B433)</f>
        <v/>
      </c>
      <c r="C433" s="20" t="str">
        <f>IF(FORMULACIÓN!C433="","",FORMULACIÓN!C433)</f>
        <v/>
      </c>
      <c r="D433" s="20" t="str">
        <f>IF(FORMULACIÓN!D433="","",FORMULACIÓN!D433)</f>
        <v/>
      </c>
      <c r="E433" s="20" t="str">
        <f>IF(FORMULACIÓN!E433="","",FORMULACIÓN!E433)</f>
        <v/>
      </c>
      <c r="F433" s="20" t="str">
        <f>IF(FORMULACIÓN!F433="","",FORMULACIÓN!F433)</f>
        <v/>
      </c>
      <c r="G433" s="20" t="str">
        <f>IF(FORMULACIÓN!G433="","",FORMULACIÓN!G433)</f>
        <v/>
      </c>
      <c r="H433" s="20" t="str">
        <f>IF(FORMULACIÓN!H433="","",FORMULACIÓN!H433)</f>
        <v/>
      </c>
      <c r="I433" s="88" t="str">
        <f>IF(FORMULACIÓN!I433="","",FORMULACIÓN!I433)</f>
        <v/>
      </c>
      <c r="J433" s="20" t="str">
        <f>IF(FORMULACIÓN!J433="","",FORMULACIÓN!J433)</f>
        <v/>
      </c>
      <c r="K433" s="88" t="str">
        <f>IF(FORMULACIÓN!K433="","",FORMULACIÓN!K433)</f>
        <v/>
      </c>
      <c r="L433" s="88" t="str">
        <f>IF(FORMULACIÓN!L433="","",FORMULACIÓN!L433)</f>
        <v/>
      </c>
      <c r="M433" s="210">
        <f>FORMULACIÓN!M433</f>
        <v>0</v>
      </c>
      <c r="N433" s="20" t="str">
        <f>IF(FORMULACIÓN!O433="","",FORMULACIÓN!O433)</f>
        <v/>
      </c>
      <c r="O433" s="20" t="str">
        <f>IF(FORMULACIÓN!P433="","",FORMULACIÓN!P433)</f>
        <v/>
      </c>
      <c r="P433" s="20" t="str">
        <f>IF(FORMULACIÓN!Q433="","",FORMULACIÓN!Q433)</f>
        <v/>
      </c>
      <c r="Q433" s="20" t="str">
        <f>IF(FORMULACIÓN!R433="","",FORMULACIÓN!R433)</f>
        <v/>
      </c>
      <c r="R433" s="20" t="str">
        <f>IF(FORMULACIÓN!S433="","",FORMULACIÓN!S433)</f>
        <v/>
      </c>
      <c r="S433" s="20" t="str">
        <f>IF(FORMULACIÓN!T433="","",FORMULACIÓN!T433)</f>
        <v/>
      </c>
      <c r="T433" s="179" t="str">
        <f ca="1">FORMULACIÓN!Y433</f>
        <v/>
      </c>
      <c r="U433" s="20" t="str">
        <f>IF(FORMULACIÓN!U433="","",FORMULACIÓN!U433)</f>
        <v/>
      </c>
      <c r="V433" s="211"/>
      <c r="W433" s="211"/>
      <c r="X433" s="21" t="str">
        <f ca="1">IFERROR(IF($S433=Lists!$S$2,SUM(SEGUIMIENTO!U433:W433),IF(SEGUIMIENTO!$S433=Lists!$S$3,SUM(SEGUIMIENTO!V433:W433),IF(SEGUIMIENTO!$S433=Lists!$S$4,AVERAGE(SEGUIMIENTO!V433:W433),IF(SEGUIMIENTO!$S433=Lists!$S$5,OFFSET(U433,0,COUNTA(V433:W433)),IF(SEGUIMIENTO!$S433=Lists!$S$6,COUNTIF(V433:W433,"&lt;"&amp;FORMULACIÓN!Y433)/COUNT(SEGUIMIENTO!V433:W433),""))))),"")</f>
        <v/>
      </c>
      <c r="Y433" s="176" t="str">
        <f ca="1">IF($Q433=Lists!$R$3,TEXT(SEGUIMIENTO!X433,"00,00%"),IF(SEGUIMIENTO!X433=0,0,TEXT(SEGUIMIENTO!X433,"##.###")))</f>
        <v/>
      </c>
      <c r="Z433" s="179" t="str">
        <f>IF(FORMULACIÓN!N433="X",VLOOKUP(A433,Lists!$C$100:$D$1099,2,FALSE),"")</f>
        <v/>
      </c>
      <c r="AA433" s="181">
        <f>IF(FORMULACIÓN!N433="X",IF(VALUE(VLOOKUP(A433,Lists!$C$100:$D$1099,2,FALSE))&gt;=SEGUIMIENTO!X433,1,0),2)</f>
        <v>2</v>
      </c>
      <c r="AB433" s="150">
        <f>IFERROR(VALUE(LEFT(#REF!,1)),0)</f>
        <v>0</v>
      </c>
      <c r="AC433" s="149"/>
      <c r="AD433" s="131"/>
      <c r="AE433" s="131"/>
      <c r="AF433" s="129"/>
      <c r="AG433"/>
      <c r="AH433" s="139"/>
      <c r="AI433" s="139"/>
      <c r="AJ433" s="139" t="str">
        <f t="shared" si="75"/>
        <v/>
      </c>
      <c r="AK433" s="139">
        <f t="shared" ca="1" si="82"/>
        <v>0</v>
      </c>
      <c r="AL433" s="139" t="str">
        <f t="shared" si="76"/>
        <v/>
      </c>
      <c r="AM433" s="139" t="str">
        <f t="shared" si="77"/>
        <v/>
      </c>
      <c r="AN433" s="20" t="str">
        <f t="shared" si="78"/>
        <v/>
      </c>
      <c r="AO433" s="20" t="str">
        <f t="shared" si="79"/>
        <v/>
      </c>
      <c r="AP433" s="20" t="str">
        <f t="shared" si="80"/>
        <v/>
      </c>
      <c r="AQ433" s="88" t="str">
        <f ca="1">IF(S433=Lists!$S$6,"CUMPLIMIENTO",IF($Q433=Lists!$R$3,TEXT(Y433,"00,00%")&amp;" / "&amp;TEXT(FORMULACIÓN!Y433,"00,00%"),IF(Y433=0,0,TEXT(Y433,"##.###")&amp;" / "&amp;TEXT(FORMULACIÓN!Y433,"##.###"))))</f>
        <v xml:space="preserve"> / </v>
      </c>
      <c r="AR433" s="133">
        <f ca="1">VALUE(IFERROR(IF(S433=Lists!$S$6,SEGUIMIENTO!Y433,IF((Y433/FORMULACIÓN!Y433)&lt;&gt;0,Y433/FORMULACIÓN!Y433,0)),0))</f>
        <v>0</v>
      </c>
      <c r="AS433" s="89" t="str">
        <f t="shared" ca="1" si="83"/>
        <v/>
      </c>
      <c r="AT433" s="89">
        <f t="shared" ca="1" si="84"/>
        <v>0</v>
      </c>
      <c r="AU433" s="89">
        <f t="shared" ca="1" si="85"/>
        <v>0</v>
      </c>
      <c r="AV433" s="20" t="str">
        <f t="shared" si="86"/>
        <v xml:space="preserve">LOGROS
LÍMITES
OBSERVACIÓN
ACCIONES DE FORTALECIMIENTO
</v>
      </c>
      <c r="AW433" s="139"/>
      <c r="CG433" s="140"/>
    </row>
    <row r="434" spans="1:85" s="135" customFormat="1" ht="20.25" hidden="1" customHeight="1">
      <c r="A434" s="20" t="str">
        <f>IF(FORMULACIÓN!A434="","",FORMULACIÓN!A434)</f>
        <v/>
      </c>
      <c r="B434" s="20" t="str">
        <f>IF(FORMULACIÓN!B434="","",FORMULACIÓN!B434)</f>
        <v/>
      </c>
      <c r="C434" s="20" t="str">
        <f>IF(FORMULACIÓN!C434="","",FORMULACIÓN!C434)</f>
        <v/>
      </c>
      <c r="D434" s="20" t="str">
        <f>IF(FORMULACIÓN!D434="","",FORMULACIÓN!D434)</f>
        <v/>
      </c>
      <c r="E434" s="20" t="str">
        <f>IF(FORMULACIÓN!E434="","",FORMULACIÓN!E434)</f>
        <v/>
      </c>
      <c r="F434" s="20" t="str">
        <f>IF(FORMULACIÓN!F434="","",FORMULACIÓN!F434)</f>
        <v/>
      </c>
      <c r="G434" s="20" t="str">
        <f>IF(FORMULACIÓN!G434="","",FORMULACIÓN!G434)</f>
        <v/>
      </c>
      <c r="H434" s="20" t="str">
        <f>IF(FORMULACIÓN!H434="","",FORMULACIÓN!H434)</f>
        <v/>
      </c>
      <c r="I434" s="88" t="str">
        <f>IF(FORMULACIÓN!I434="","",FORMULACIÓN!I434)</f>
        <v/>
      </c>
      <c r="J434" s="20" t="str">
        <f>IF(FORMULACIÓN!J434="","",FORMULACIÓN!J434)</f>
        <v/>
      </c>
      <c r="K434" s="88" t="str">
        <f>IF(FORMULACIÓN!K434="","",FORMULACIÓN!K434)</f>
        <v/>
      </c>
      <c r="L434" s="88" t="str">
        <f>IF(FORMULACIÓN!L434="","",FORMULACIÓN!L434)</f>
        <v/>
      </c>
      <c r="M434" s="210">
        <f>FORMULACIÓN!M434</f>
        <v>0</v>
      </c>
      <c r="N434" s="20" t="str">
        <f>IF(FORMULACIÓN!O434="","",FORMULACIÓN!O434)</f>
        <v/>
      </c>
      <c r="O434" s="20" t="str">
        <f>IF(FORMULACIÓN!P434="","",FORMULACIÓN!P434)</f>
        <v/>
      </c>
      <c r="P434" s="20" t="str">
        <f>IF(FORMULACIÓN!Q434="","",FORMULACIÓN!Q434)</f>
        <v/>
      </c>
      <c r="Q434" s="20" t="str">
        <f>IF(FORMULACIÓN!R434="","",FORMULACIÓN!R434)</f>
        <v/>
      </c>
      <c r="R434" s="20" t="str">
        <f>IF(FORMULACIÓN!S434="","",FORMULACIÓN!S434)</f>
        <v/>
      </c>
      <c r="S434" s="20" t="str">
        <f>IF(FORMULACIÓN!T434="","",FORMULACIÓN!T434)</f>
        <v/>
      </c>
      <c r="T434" s="179" t="str">
        <f ca="1">FORMULACIÓN!Y434</f>
        <v/>
      </c>
      <c r="U434" s="20" t="str">
        <f>IF(FORMULACIÓN!U434="","",FORMULACIÓN!U434)</f>
        <v/>
      </c>
      <c r="V434" s="211"/>
      <c r="W434" s="211"/>
      <c r="X434" s="21" t="str">
        <f ca="1">IFERROR(IF($S434=Lists!$S$2,SUM(SEGUIMIENTO!U434:W434),IF(SEGUIMIENTO!$S434=Lists!$S$3,SUM(SEGUIMIENTO!V434:W434),IF(SEGUIMIENTO!$S434=Lists!$S$4,AVERAGE(SEGUIMIENTO!V434:W434),IF(SEGUIMIENTO!$S434=Lists!$S$5,OFFSET(U434,0,COUNTA(V434:W434)),IF(SEGUIMIENTO!$S434=Lists!$S$6,COUNTIF(V434:W434,"&lt;"&amp;FORMULACIÓN!Y434)/COUNT(SEGUIMIENTO!V434:W434),""))))),"")</f>
        <v/>
      </c>
      <c r="Y434" s="176" t="str">
        <f ca="1">IF($Q434=Lists!$R$3,TEXT(SEGUIMIENTO!X434,"00,00%"),IF(SEGUIMIENTO!X434=0,0,TEXT(SEGUIMIENTO!X434,"##.###")))</f>
        <v/>
      </c>
      <c r="Z434" s="179" t="str">
        <f>IF(FORMULACIÓN!N434="X",VLOOKUP(A434,Lists!$C$100:$D$1099,2,FALSE),"")</f>
        <v/>
      </c>
      <c r="AA434" s="181">
        <f>IF(FORMULACIÓN!N434="X",IF(VALUE(VLOOKUP(A434,Lists!$C$100:$D$1099,2,FALSE))&gt;=SEGUIMIENTO!X434,1,0),2)</f>
        <v>2</v>
      </c>
      <c r="AB434" s="150">
        <f>IFERROR(VALUE(LEFT(#REF!,1)),0)</f>
        <v>0</v>
      </c>
      <c r="AC434" s="149"/>
      <c r="AD434" s="131"/>
      <c r="AE434" s="131"/>
      <c r="AF434" s="129"/>
      <c r="AG434"/>
      <c r="AH434" s="139"/>
      <c r="AI434" s="139"/>
      <c r="AJ434" s="139" t="str">
        <f t="shared" si="75"/>
        <v/>
      </c>
      <c r="AK434" s="139">
        <f t="shared" ca="1" si="82"/>
        <v>0</v>
      </c>
      <c r="AL434" s="139" t="str">
        <f t="shared" si="76"/>
        <v/>
      </c>
      <c r="AM434" s="139" t="str">
        <f t="shared" si="77"/>
        <v/>
      </c>
      <c r="AN434" s="20" t="str">
        <f t="shared" si="78"/>
        <v/>
      </c>
      <c r="AO434" s="20" t="str">
        <f t="shared" si="79"/>
        <v/>
      </c>
      <c r="AP434" s="20" t="str">
        <f t="shared" si="80"/>
        <v/>
      </c>
      <c r="AQ434" s="88" t="str">
        <f ca="1">IF(S434=Lists!$S$6,"CUMPLIMIENTO",IF($Q434=Lists!$R$3,TEXT(Y434,"00,00%")&amp;" / "&amp;TEXT(FORMULACIÓN!Y434,"00,00%"),IF(Y434=0,0,TEXT(Y434,"##.###")&amp;" / "&amp;TEXT(FORMULACIÓN!Y434,"##.###"))))</f>
        <v xml:space="preserve"> / </v>
      </c>
      <c r="AR434" s="133">
        <f ca="1">VALUE(IFERROR(IF(S434=Lists!$S$6,SEGUIMIENTO!Y434,IF((Y434/FORMULACIÓN!Y434)&lt;&gt;0,Y434/FORMULACIÓN!Y434,0)),0))</f>
        <v>0</v>
      </c>
      <c r="AS434" s="89" t="str">
        <f t="shared" ca="1" si="83"/>
        <v/>
      </c>
      <c r="AT434" s="89">
        <f t="shared" ca="1" si="84"/>
        <v>0</v>
      </c>
      <c r="AU434" s="89">
        <f t="shared" ca="1" si="85"/>
        <v>0</v>
      </c>
      <c r="AV434" s="20" t="str">
        <f t="shared" si="86"/>
        <v xml:space="preserve">LOGROS
LÍMITES
OBSERVACIÓN
ACCIONES DE FORTALECIMIENTO
</v>
      </c>
      <c r="AW434" s="139"/>
      <c r="CG434" s="140"/>
    </row>
    <row r="435" spans="1:85" s="135" customFormat="1" ht="20.25" hidden="1" customHeight="1">
      <c r="A435" s="20" t="str">
        <f>IF(FORMULACIÓN!A435="","",FORMULACIÓN!A435)</f>
        <v/>
      </c>
      <c r="B435" s="20" t="str">
        <f>IF(FORMULACIÓN!B435="","",FORMULACIÓN!B435)</f>
        <v/>
      </c>
      <c r="C435" s="20" t="str">
        <f>IF(FORMULACIÓN!C435="","",FORMULACIÓN!C435)</f>
        <v/>
      </c>
      <c r="D435" s="20" t="str">
        <f>IF(FORMULACIÓN!D435="","",FORMULACIÓN!D435)</f>
        <v/>
      </c>
      <c r="E435" s="20" t="str">
        <f>IF(FORMULACIÓN!E435="","",FORMULACIÓN!E435)</f>
        <v/>
      </c>
      <c r="F435" s="20" t="str">
        <f>IF(FORMULACIÓN!F435="","",FORMULACIÓN!F435)</f>
        <v/>
      </c>
      <c r="G435" s="20" t="str">
        <f>IF(FORMULACIÓN!G435="","",FORMULACIÓN!G435)</f>
        <v/>
      </c>
      <c r="H435" s="20" t="str">
        <f>IF(FORMULACIÓN!H435="","",FORMULACIÓN!H435)</f>
        <v/>
      </c>
      <c r="I435" s="88" t="str">
        <f>IF(FORMULACIÓN!I435="","",FORMULACIÓN!I435)</f>
        <v/>
      </c>
      <c r="J435" s="20" t="str">
        <f>IF(FORMULACIÓN!J435="","",FORMULACIÓN!J435)</f>
        <v/>
      </c>
      <c r="K435" s="88" t="str">
        <f>IF(FORMULACIÓN!K435="","",FORMULACIÓN!K435)</f>
        <v/>
      </c>
      <c r="L435" s="88" t="str">
        <f>IF(FORMULACIÓN!L435="","",FORMULACIÓN!L435)</f>
        <v/>
      </c>
      <c r="M435" s="210">
        <f>FORMULACIÓN!M435</f>
        <v>0</v>
      </c>
      <c r="N435" s="20" t="str">
        <f>IF(FORMULACIÓN!O435="","",FORMULACIÓN!O435)</f>
        <v/>
      </c>
      <c r="O435" s="20" t="str">
        <f>IF(FORMULACIÓN!P435="","",FORMULACIÓN!P435)</f>
        <v/>
      </c>
      <c r="P435" s="20" t="str">
        <f>IF(FORMULACIÓN!Q435="","",FORMULACIÓN!Q435)</f>
        <v/>
      </c>
      <c r="Q435" s="20" t="str">
        <f>IF(FORMULACIÓN!R435="","",FORMULACIÓN!R435)</f>
        <v/>
      </c>
      <c r="R435" s="20" t="str">
        <f>IF(FORMULACIÓN!S435="","",FORMULACIÓN!S435)</f>
        <v/>
      </c>
      <c r="S435" s="20" t="str">
        <f>IF(FORMULACIÓN!T435="","",FORMULACIÓN!T435)</f>
        <v/>
      </c>
      <c r="T435" s="179" t="str">
        <f ca="1">FORMULACIÓN!Y435</f>
        <v/>
      </c>
      <c r="U435" s="20" t="str">
        <f>IF(FORMULACIÓN!U435="","",FORMULACIÓN!U435)</f>
        <v/>
      </c>
      <c r="V435" s="211"/>
      <c r="W435" s="211"/>
      <c r="X435" s="21" t="str">
        <f ca="1">IFERROR(IF($S435=Lists!$S$2,SUM(SEGUIMIENTO!U435:W435),IF(SEGUIMIENTO!$S435=Lists!$S$3,SUM(SEGUIMIENTO!V435:W435),IF(SEGUIMIENTO!$S435=Lists!$S$4,AVERAGE(SEGUIMIENTO!V435:W435),IF(SEGUIMIENTO!$S435=Lists!$S$5,OFFSET(U435,0,COUNTA(V435:W435)),IF(SEGUIMIENTO!$S435=Lists!$S$6,COUNTIF(V435:W435,"&lt;"&amp;FORMULACIÓN!Y435)/COUNT(SEGUIMIENTO!V435:W435),""))))),"")</f>
        <v/>
      </c>
      <c r="Y435" s="176" t="str">
        <f ca="1">IF($Q435=Lists!$R$3,TEXT(SEGUIMIENTO!X435,"00,00%"),IF(SEGUIMIENTO!X435=0,0,TEXT(SEGUIMIENTO!X435,"##.###")))</f>
        <v/>
      </c>
      <c r="Z435" s="179" t="str">
        <f>IF(FORMULACIÓN!N435="X",VLOOKUP(A435,Lists!$C$100:$D$1099,2,FALSE),"")</f>
        <v/>
      </c>
      <c r="AA435" s="181">
        <f>IF(FORMULACIÓN!N435="X",IF(VALUE(VLOOKUP(A435,Lists!$C$100:$D$1099,2,FALSE))&gt;=SEGUIMIENTO!X435,1,0),2)</f>
        <v>2</v>
      </c>
      <c r="AB435" s="150">
        <f>IFERROR(VALUE(LEFT(#REF!,1)),0)</f>
        <v>0</v>
      </c>
      <c r="AC435" s="149"/>
      <c r="AD435" s="131"/>
      <c r="AE435" s="131"/>
      <c r="AF435" s="129"/>
      <c r="AG435"/>
      <c r="AH435" s="139"/>
      <c r="AI435" s="139"/>
      <c r="AJ435" s="139" t="str">
        <f t="shared" si="75"/>
        <v/>
      </c>
      <c r="AK435" s="139">
        <f t="shared" ca="1" si="82"/>
        <v>0</v>
      </c>
      <c r="AL435" s="139" t="str">
        <f t="shared" si="76"/>
        <v/>
      </c>
      <c r="AM435" s="139" t="str">
        <f t="shared" si="77"/>
        <v/>
      </c>
      <c r="AN435" s="20" t="str">
        <f t="shared" si="78"/>
        <v/>
      </c>
      <c r="AO435" s="20" t="str">
        <f t="shared" si="79"/>
        <v/>
      </c>
      <c r="AP435" s="20" t="str">
        <f t="shared" si="80"/>
        <v/>
      </c>
      <c r="AQ435" s="88" t="str">
        <f ca="1">IF(S435=Lists!$S$6,"CUMPLIMIENTO",IF($Q435=Lists!$R$3,TEXT(Y435,"00,00%")&amp;" / "&amp;TEXT(FORMULACIÓN!Y435,"00,00%"),IF(Y435=0,0,TEXT(Y435,"##.###")&amp;" / "&amp;TEXT(FORMULACIÓN!Y435,"##.###"))))</f>
        <v xml:space="preserve"> / </v>
      </c>
      <c r="AR435" s="133">
        <f ca="1">VALUE(IFERROR(IF(S435=Lists!$S$6,SEGUIMIENTO!Y435,IF((Y435/FORMULACIÓN!Y435)&lt;&gt;0,Y435/FORMULACIÓN!Y435,0)),0))</f>
        <v>0</v>
      </c>
      <c r="AS435" s="89" t="str">
        <f t="shared" ca="1" si="83"/>
        <v/>
      </c>
      <c r="AT435" s="89">
        <f t="shared" ca="1" si="84"/>
        <v>0</v>
      </c>
      <c r="AU435" s="89">
        <f t="shared" ca="1" si="85"/>
        <v>0</v>
      </c>
      <c r="AV435" s="20" t="str">
        <f t="shared" si="86"/>
        <v xml:space="preserve">LOGROS
LÍMITES
OBSERVACIÓN
ACCIONES DE FORTALECIMIENTO
</v>
      </c>
      <c r="AW435" s="139"/>
      <c r="CG435" s="140"/>
    </row>
    <row r="436" spans="1:85" s="135" customFormat="1" ht="20.25" hidden="1" customHeight="1">
      <c r="A436" s="20" t="str">
        <f>IF(FORMULACIÓN!A436="","",FORMULACIÓN!A436)</f>
        <v/>
      </c>
      <c r="B436" s="20" t="str">
        <f>IF(FORMULACIÓN!B436="","",FORMULACIÓN!B436)</f>
        <v/>
      </c>
      <c r="C436" s="20" t="str">
        <f>IF(FORMULACIÓN!C436="","",FORMULACIÓN!C436)</f>
        <v/>
      </c>
      <c r="D436" s="20" t="str">
        <f>IF(FORMULACIÓN!D436="","",FORMULACIÓN!D436)</f>
        <v/>
      </c>
      <c r="E436" s="20" t="str">
        <f>IF(FORMULACIÓN!E436="","",FORMULACIÓN!E436)</f>
        <v/>
      </c>
      <c r="F436" s="20" t="str">
        <f>IF(FORMULACIÓN!F436="","",FORMULACIÓN!F436)</f>
        <v/>
      </c>
      <c r="G436" s="20" t="str">
        <f>IF(FORMULACIÓN!G436="","",FORMULACIÓN!G436)</f>
        <v/>
      </c>
      <c r="H436" s="20" t="str">
        <f>IF(FORMULACIÓN!H436="","",FORMULACIÓN!H436)</f>
        <v/>
      </c>
      <c r="I436" s="88" t="str">
        <f>IF(FORMULACIÓN!I436="","",FORMULACIÓN!I436)</f>
        <v/>
      </c>
      <c r="J436" s="20" t="str">
        <f>IF(FORMULACIÓN!J436="","",FORMULACIÓN!J436)</f>
        <v/>
      </c>
      <c r="K436" s="88" t="str">
        <f>IF(FORMULACIÓN!K436="","",FORMULACIÓN!K436)</f>
        <v/>
      </c>
      <c r="L436" s="88" t="str">
        <f>IF(FORMULACIÓN!L436="","",FORMULACIÓN!L436)</f>
        <v/>
      </c>
      <c r="M436" s="210">
        <f>FORMULACIÓN!M436</f>
        <v>0</v>
      </c>
      <c r="N436" s="20" t="str">
        <f>IF(FORMULACIÓN!O436="","",FORMULACIÓN!O436)</f>
        <v/>
      </c>
      <c r="O436" s="20" t="str">
        <f>IF(FORMULACIÓN!P436="","",FORMULACIÓN!P436)</f>
        <v/>
      </c>
      <c r="P436" s="20" t="str">
        <f>IF(FORMULACIÓN!Q436="","",FORMULACIÓN!Q436)</f>
        <v/>
      </c>
      <c r="Q436" s="20" t="str">
        <f>IF(FORMULACIÓN!R436="","",FORMULACIÓN!R436)</f>
        <v/>
      </c>
      <c r="R436" s="20" t="str">
        <f>IF(FORMULACIÓN!S436="","",FORMULACIÓN!S436)</f>
        <v/>
      </c>
      <c r="S436" s="20" t="str">
        <f>IF(FORMULACIÓN!T436="","",FORMULACIÓN!T436)</f>
        <v/>
      </c>
      <c r="T436" s="179" t="str">
        <f ca="1">FORMULACIÓN!Y436</f>
        <v/>
      </c>
      <c r="U436" s="20" t="str">
        <f>IF(FORMULACIÓN!U436="","",FORMULACIÓN!U436)</f>
        <v/>
      </c>
      <c r="V436" s="211"/>
      <c r="W436" s="211"/>
      <c r="X436" s="21" t="str">
        <f ca="1">IFERROR(IF($S436=Lists!$S$2,SUM(SEGUIMIENTO!U436:W436),IF(SEGUIMIENTO!$S436=Lists!$S$3,SUM(SEGUIMIENTO!V436:W436),IF(SEGUIMIENTO!$S436=Lists!$S$4,AVERAGE(SEGUIMIENTO!V436:W436),IF(SEGUIMIENTO!$S436=Lists!$S$5,OFFSET(U436,0,COUNTA(V436:W436)),IF(SEGUIMIENTO!$S436=Lists!$S$6,COUNTIF(V436:W436,"&lt;"&amp;FORMULACIÓN!Y436)/COUNT(SEGUIMIENTO!V436:W436),""))))),"")</f>
        <v/>
      </c>
      <c r="Y436" s="176" t="str">
        <f ca="1">IF($Q436=Lists!$R$3,TEXT(SEGUIMIENTO!X436,"00,00%"),IF(SEGUIMIENTO!X436=0,0,TEXT(SEGUIMIENTO!X436,"##.###")))</f>
        <v/>
      </c>
      <c r="Z436" s="179" t="str">
        <f>IF(FORMULACIÓN!N436="X",VLOOKUP(A436,Lists!$C$100:$D$1099,2,FALSE),"")</f>
        <v/>
      </c>
      <c r="AA436" s="181">
        <f>IF(FORMULACIÓN!N436="X",IF(VALUE(VLOOKUP(A436,Lists!$C$100:$D$1099,2,FALSE))&gt;=SEGUIMIENTO!X436,1,0),2)</f>
        <v>2</v>
      </c>
      <c r="AB436" s="150">
        <f>IFERROR(VALUE(LEFT(#REF!,1)),0)</f>
        <v>0</v>
      </c>
      <c r="AC436" s="149"/>
      <c r="AD436" s="131"/>
      <c r="AE436" s="131"/>
      <c r="AF436" s="129"/>
      <c r="AG436"/>
      <c r="AH436" s="139"/>
      <c r="AI436" s="139"/>
      <c r="AJ436" s="139" t="str">
        <f t="shared" si="75"/>
        <v/>
      </c>
      <c r="AK436" s="139">
        <f t="shared" ca="1" si="82"/>
        <v>0</v>
      </c>
      <c r="AL436" s="139" t="str">
        <f t="shared" si="76"/>
        <v/>
      </c>
      <c r="AM436" s="139" t="str">
        <f t="shared" si="77"/>
        <v/>
      </c>
      <c r="AN436" s="20" t="str">
        <f t="shared" si="78"/>
        <v/>
      </c>
      <c r="AO436" s="20" t="str">
        <f t="shared" si="79"/>
        <v/>
      </c>
      <c r="AP436" s="20" t="str">
        <f t="shared" si="80"/>
        <v/>
      </c>
      <c r="AQ436" s="88" t="str">
        <f ca="1">IF(S436=Lists!$S$6,"CUMPLIMIENTO",IF($Q436=Lists!$R$3,TEXT(Y436,"00,00%")&amp;" / "&amp;TEXT(FORMULACIÓN!Y436,"00,00%"),IF(Y436=0,0,TEXT(Y436,"##.###")&amp;" / "&amp;TEXT(FORMULACIÓN!Y436,"##.###"))))</f>
        <v xml:space="preserve"> / </v>
      </c>
      <c r="AR436" s="133">
        <f ca="1">VALUE(IFERROR(IF(S436=Lists!$S$6,SEGUIMIENTO!Y436,IF((Y436/FORMULACIÓN!Y436)&lt;&gt;0,Y436/FORMULACIÓN!Y436,0)),0))</f>
        <v>0</v>
      </c>
      <c r="AS436" s="89" t="str">
        <f t="shared" ca="1" si="83"/>
        <v/>
      </c>
      <c r="AT436" s="89">
        <f t="shared" ca="1" si="84"/>
        <v>0</v>
      </c>
      <c r="AU436" s="89">
        <f t="shared" ca="1" si="85"/>
        <v>0</v>
      </c>
      <c r="AV436" s="20" t="str">
        <f t="shared" si="86"/>
        <v xml:space="preserve">LOGROS
LÍMITES
OBSERVACIÓN
ACCIONES DE FORTALECIMIENTO
</v>
      </c>
      <c r="AW436" s="139"/>
      <c r="CG436" s="140"/>
    </row>
    <row r="437" spans="1:85" s="135" customFormat="1" ht="20.25" hidden="1" customHeight="1">
      <c r="A437" s="20" t="str">
        <f>IF(FORMULACIÓN!A437="","",FORMULACIÓN!A437)</f>
        <v/>
      </c>
      <c r="B437" s="20" t="str">
        <f>IF(FORMULACIÓN!B437="","",FORMULACIÓN!B437)</f>
        <v/>
      </c>
      <c r="C437" s="20" t="str">
        <f>IF(FORMULACIÓN!C437="","",FORMULACIÓN!C437)</f>
        <v/>
      </c>
      <c r="D437" s="20" t="str">
        <f>IF(FORMULACIÓN!D437="","",FORMULACIÓN!D437)</f>
        <v/>
      </c>
      <c r="E437" s="20" t="str">
        <f>IF(FORMULACIÓN!E437="","",FORMULACIÓN!E437)</f>
        <v/>
      </c>
      <c r="F437" s="20" t="str">
        <f>IF(FORMULACIÓN!F437="","",FORMULACIÓN!F437)</f>
        <v/>
      </c>
      <c r="G437" s="20" t="str">
        <f>IF(FORMULACIÓN!G437="","",FORMULACIÓN!G437)</f>
        <v/>
      </c>
      <c r="H437" s="20" t="str">
        <f>IF(FORMULACIÓN!H437="","",FORMULACIÓN!H437)</f>
        <v/>
      </c>
      <c r="I437" s="88" t="str">
        <f>IF(FORMULACIÓN!I437="","",FORMULACIÓN!I437)</f>
        <v/>
      </c>
      <c r="J437" s="20" t="str">
        <f>IF(FORMULACIÓN!J437="","",FORMULACIÓN!J437)</f>
        <v/>
      </c>
      <c r="K437" s="88" t="str">
        <f>IF(FORMULACIÓN!K437="","",FORMULACIÓN!K437)</f>
        <v/>
      </c>
      <c r="L437" s="88" t="str">
        <f>IF(FORMULACIÓN!L437="","",FORMULACIÓN!L437)</f>
        <v/>
      </c>
      <c r="M437" s="210">
        <f>FORMULACIÓN!M437</f>
        <v>0</v>
      </c>
      <c r="N437" s="20" t="str">
        <f>IF(FORMULACIÓN!O437="","",FORMULACIÓN!O437)</f>
        <v/>
      </c>
      <c r="O437" s="20" t="str">
        <f>IF(FORMULACIÓN!P437="","",FORMULACIÓN!P437)</f>
        <v/>
      </c>
      <c r="P437" s="20" t="str">
        <f>IF(FORMULACIÓN!Q437="","",FORMULACIÓN!Q437)</f>
        <v/>
      </c>
      <c r="Q437" s="20" t="str">
        <f>IF(FORMULACIÓN!R437="","",FORMULACIÓN!R437)</f>
        <v/>
      </c>
      <c r="R437" s="20" t="str">
        <f>IF(FORMULACIÓN!S437="","",FORMULACIÓN!S437)</f>
        <v/>
      </c>
      <c r="S437" s="20" t="str">
        <f>IF(FORMULACIÓN!T437="","",FORMULACIÓN!T437)</f>
        <v/>
      </c>
      <c r="T437" s="179" t="str">
        <f ca="1">FORMULACIÓN!Y437</f>
        <v/>
      </c>
      <c r="U437" s="20" t="str">
        <f>IF(FORMULACIÓN!U437="","",FORMULACIÓN!U437)</f>
        <v/>
      </c>
      <c r="V437" s="211"/>
      <c r="W437" s="211"/>
      <c r="X437" s="21" t="str">
        <f ca="1">IFERROR(IF($S437=Lists!$S$2,SUM(SEGUIMIENTO!U437:W437),IF(SEGUIMIENTO!$S437=Lists!$S$3,SUM(SEGUIMIENTO!V437:W437),IF(SEGUIMIENTO!$S437=Lists!$S$4,AVERAGE(SEGUIMIENTO!V437:W437),IF(SEGUIMIENTO!$S437=Lists!$S$5,OFFSET(U437,0,COUNTA(V437:W437)),IF(SEGUIMIENTO!$S437=Lists!$S$6,COUNTIF(V437:W437,"&lt;"&amp;FORMULACIÓN!Y437)/COUNT(SEGUIMIENTO!V437:W437),""))))),"")</f>
        <v/>
      </c>
      <c r="Y437" s="176" t="str">
        <f ca="1">IF($Q437=Lists!$R$3,TEXT(SEGUIMIENTO!X437,"00,00%"),IF(SEGUIMIENTO!X437=0,0,TEXT(SEGUIMIENTO!X437,"##.###")))</f>
        <v/>
      </c>
      <c r="Z437" s="179" t="str">
        <f>IF(FORMULACIÓN!N437="X",VLOOKUP(A437,Lists!$C$100:$D$1099,2,FALSE),"")</f>
        <v/>
      </c>
      <c r="AA437" s="181">
        <f>IF(FORMULACIÓN!N437="X",IF(VALUE(VLOOKUP(A437,Lists!$C$100:$D$1099,2,FALSE))&gt;=SEGUIMIENTO!X437,1,0),2)</f>
        <v>2</v>
      </c>
      <c r="AB437" s="150">
        <f>IFERROR(VALUE(LEFT(#REF!,1)),0)</f>
        <v>0</v>
      </c>
      <c r="AC437" s="149"/>
      <c r="AD437" s="131"/>
      <c r="AE437" s="131"/>
      <c r="AF437" s="129"/>
      <c r="AG437"/>
      <c r="AH437" s="139"/>
      <c r="AI437" s="139"/>
      <c r="AJ437" s="139" t="str">
        <f t="shared" si="75"/>
        <v/>
      </c>
      <c r="AK437" s="139">
        <f t="shared" ca="1" si="82"/>
        <v>0</v>
      </c>
      <c r="AL437" s="139" t="str">
        <f t="shared" si="76"/>
        <v/>
      </c>
      <c r="AM437" s="139" t="str">
        <f t="shared" si="77"/>
        <v/>
      </c>
      <c r="AN437" s="20" t="str">
        <f t="shared" si="78"/>
        <v/>
      </c>
      <c r="AO437" s="20" t="str">
        <f t="shared" si="79"/>
        <v/>
      </c>
      <c r="AP437" s="20" t="str">
        <f t="shared" si="80"/>
        <v/>
      </c>
      <c r="AQ437" s="88" t="str">
        <f ca="1">IF(S437=Lists!$S$6,"CUMPLIMIENTO",IF($Q437=Lists!$R$3,TEXT(Y437,"00,00%")&amp;" / "&amp;TEXT(FORMULACIÓN!Y437,"00,00%"),IF(Y437=0,0,TEXT(Y437,"##.###")&amp;" / "&amp;TEXT(FORMULACIÓN!Y437,"##.###"))))</f>
        <v xml:space="preserve"> / </v>
      </c>
      <c r="AR437" s="133">
        <f ca="1">VALUE(IFERROR(IF(S437=Lists!$S$6,SEGUIMIENTO!Y437,IF((Y437/FORMULACIÓN!Y437)&lt;&gt;0,Y437/FORMULACIÓN!Y437,0)),0))</f>
        <v>0</v>
      </c>
      <c r="AS437" s="89" t="str">
        <f t="shared" ca="1" si="83"/>
        <v/>
      </c>
      <c r="AT437" s="89">
        <f t="shared" ca="1" si="84"/>
        <v>0</v>
      </c>
      <c r="AU437" s="89">
        <f t="shared" ca="1" si="85"/>
        <v>0</v>
      </c>
      <c r="AV437" s="20" t="str">
        <f t="shared" si="86"/>
        <v xml:space="preserve">LOGROS
LÍMITES
OBSERVACIÓN
ACCIONES DE FORTALECIMIENTO
</v>
      </c>
      <c r="AW437" s="139"/>
      <c r="CG437" s="140"/>
    </row>
    <row r="438" spans="1:85" s="135" customFormat="1" ht="20.25" hidden="1" customHeight="1">
      <c r="A438" s="20" t="str">
        <f>IF(FORMULACIÓN!A438="","",FORMULACIÓN!A438)</f>
        <v/>
      </c>
      <c r="B438" s="20" t="str">
        <f>IF(FORMULACIÓN!B438="","",FORMULACIÓN!B438)</f>
        <v/>
      </c>
      <c r="C438" s="20" t="str">
        <f>IF(FORMULACIÓN!C438="","",FORMULACIÓN!C438)</f>
        <v/>
      </c>
      <c r="D438" s="20" t="str">
        <f>IF(FORMULACIÓN!D438="","",FORMULACIÓN!D438)</f>
        <v/>
      </c>
      <c r="E438" s="20" t="str">
        <f>IF(FORMULACIÓN!E438="","",FORMULACIÓN!E438)</f>
        <v/>
      </c>
      <c r="F438" s="20" t="str">
        <f>IF(FORMULACIÓN!F438="","",FORMULACIÓN!F438)</f>
        <v/>
      </c>
      <c r="G438" s="20" t="str">
        <f>IF(FORMULACIÓN!G438="","",FORMULACIÓN!G438)</f>
        <v/>
      </c>
      <c r="H438" s="20" t="str">
        <f>IF(FORMULACIÓN!H438="","",FORMULACIÓN!H438)</f>
        <v/>
      </c>
      <c r="I438" s="88" t="str">
        <f>IF(FORMULACIÓN!I438="","",FORMULACIÓN!I438)</f>
        <v/>
      </c>
      <c r="J438" s="20" t="str">
        <f>IF(FORMULACIÓN!J438="","",FORMULACIÓN!J438)</f>
        <v/>
      </c>
      <c r="K438" s="88" t="str">
        <f>IF(FORMULACIÓN!K438="","",FORMULACIÓN!K438)</f>
        <v/>
      </c>
      <c r="L438" s="88" t="str">
        <f>IF(FORMULACIÓN!L438="","",FORMULACIÓN!L438)</f>
        <v/>
      </c>
      <c r="M438" s="210">
        <f>FORMULACIÓN!M438</f>
        <v>0</v>
      </c>
      <c r="N438" s="20" t="str">
        <f>IF(FORMULACIÓN!O438="","",FORMULACIÓN!O438)</f>
        <v/>
      </c>
      <c r="O438" s="20" t="str">
        <f>IF(FORMULACIÓN!P438="","",FORMULACIÓN!P438)</f>
        <v/>
      </c>
      <c r="P438" s="20" t="str">
        <f>IF(FORMULACIÓN!Q438="","",FORMULACIÓN!Q438)</f>
        <v/>
      </c>
      <c r="Q438" s="20" t="str">
        <f>IF(FORMULACIÓN!R438="","",FORMULACIÓN!R438)</f>
        <v/>
      </c>
      <c r="R438" s="20" t="str">
        <f>IF(FORMULACIÓN!S438="","",FORMULACIÓN!S438)</f>
        <v/>
      </c>
      <c r="S438" s="20" t="str">
        <f>IF(FORMULACIÓN!T438="","",FORMULACIÓN!T438)</f>
        <v/>
      </c>
      <c r="T438" s="179" t="str">
        <f ca="1">FORMULACIÓN!Y438</f>
        <v/>
      </c>
      <c r="U438" s="20" t="str">
        <f>IF(FORMULACIÓN!U438="","",FORMULACIÓN!U438)</f>
        <v/>
      </c>
      <c r="V438" s="211"/>
      <c r="W438" s="211"/>
      <c r="X438" s="21" t="str">
        <f ca="1">IFERROR(IF($S438=Lists!$S$2,SUM(SEGUIMIENTO!U438:W438),IF(SEGUIMIENTO!$S438=Lists!$S$3,SUM(SEGUIMIENTO!V438:W438),IF(SEGUIMIENTO!$S438=Lists!$S$4,AVERAGE(SEGUIMIENTO!V438:W438),IF(SEGUIMIENTO!$S438=Lists!$S$5,OFFSET(U438,0,COUNTA(V438:W438)),IF(SEGUIMIENTO!$S438=Lists!$S$6,COUNTIF(V438:W438,"&lt;"&amp;FORMULACIÓN!Y438)/COUNT(SEGUIMIENTO!V438:W438),""))))),"")</f>
        <v/>
      </c>
      <c r="Y438" s="176" t="str">
        <f ca="1">IF($Q438=Lists!$R$3,TEXT(SEGUIMIENTO!X438,"00,00%"),IF(SEGUIMIENTO!X438=0,0,TEXT(SEGUIMIENTO!X438,"##.###")))</f>
        <v/>
      </c>
      <c r="Z438" s="179" t="str">
        <f>IF(FORMULACIÓN!N438="X",VLOOKUP(A438,Lists!$C$100:$D$1099,2,FALSE),"")</f>
        <v/>
      </c>
      <c r="AA438" s="181">
        <f>IF(FORMULACIÓN!N438="X",IF(VALUE(VLOOKUP(A438,Lists!$C$100:$D$1099,2,FALSE))&gt;=SEGUIMIENTO!X438,1,0),2)</f>
        <v>2</v>
      </c>
      <c r="AB438" s="150">
        <f>IFERROR(VALUE(LEFT(#REF!,1)),0)</f>
        <v>0</v>
      </c>
      <c r="AC438" s="149"/>
      <c r="AD438" s="131"/>
      <c r="AE438" s="131"/>
      <c r="AF438" s="129"/>
      <c r="AG438"/>
      <c r="AH438" s="139"/>
      <c r="AI438" s="139"/>
      <c r="AJ438" s="139" t="str">
        <f t="shared" si="75"/>
        <v/>
      </c>
      <c r="AK438" s="139">
        <f t="shared" ca="1" si="82"/>
        <v>0</v>
      </c>
      <c r="AL438" s="139" t="str">
        <f t="shared" si="76"/>
        <v/>
      </c>
      <c r="AM438" s="139" t="str">
        <f t="shared" si="77"/>
        <v/>
      </c>
      <c r="AN438" s="20" t="str">
        <f t="shared" si="78"/>
        <v/>
      </c>
      <c r="AO438" s="20" t="str">
        <f t="shared" si="79"/>
        <v/>
      </c>
      <c r="AP438" s="20" t="str">
        <f t="shared" si="80"/>
        <v/>
      </c>
      <c r="AQ438" s="88" t="str">
        <f ca="1">IF(S438=Lists!$S$6,"CUMPLIMIENTO",IF($Q438=Lists!$R$3,TEXT(Y438,"00,00%")&amp;" / "&amp;TEXT(FORMULACIÓN!Y438,"00,00%"),IF(Y438=0,0,TEXT(Y438,"##.###")&amp;" / "&amp;TEXT(FORMULACIÓN!Y438,"##.###"))))</f>
        <v xml:space="preserve"> / </v>
      </c>
      <c r="AR438" s="133">
        <f ca="1">VALUE(IFERROR(IF(S438=Lists!$S$6,SEGUIMIENTO!Y438,IF((Y438/FORMULACIÓN!Y438)&lt;&gt;0,Y438/FORMULACIÓN!Y438,0)),0))</f>
        <v>0</v>
      </c>
      <c r="AS438" s="89" t="str">
        <f t="shared" ca="1" si="83"/>
        <v/>
      </c>
      <c r="AT438" s="89">
        <f t="shared" ca="1" si="84"/>
        <v>0</v>
      </c>
      <c r="AU438" s="89">
        <f t="shared" ca="1" si="85"/>
        <v>0</v>
      </c>
      <c r="AV438" s="20" t="str">
        <f t="shared" si="86"/>
        <v xml:space="preserve">LOGROS
LÍMITES
OBSERVACIÓN
ACCIONES DE FORTALECIMIENTO
</v>
      </c>
      <c r="AW438" s="139"/>
      <c r="CG438" s="140"/>
    </row>
    <row r="439" spans="1:85" s="135" customFormat="1" ht="20.25" hidden="1" customHeight="1">
      <c r="A439" s="20" t="str">
        <f>IF(FORMULACIÓN!A439="","",FORMULACIÓN!A439)</f>
        <v/>
      </c>
      <c r="B439" s="20" t="str">
        <f>IF(FORMULACIÓN!B439="","",FORMULACIÓN!B439)</f>
        <v/>
      </c>
      <c r="C439" s="20" t="str">
        <f>IF(FORMULACIÓN!C439="","",FORMULACIÓN!C439)</f>
        <v/>
      </c>
      <c r="D439" s="20" t="str">
        <f>IF(FORMULACIÓN!D439="","",FORMULACIÓN!D439)</f>
        <v/>
      </c>
      <c r="E439" s="20" t="str">
        <f>IF(FORMULACIÓN!E439="","",FORMULACIÓN!E439)</f>
        <v/>
      </c>
      <c r="F439" s="20" t="str">
        <f>IF(FORMULACIÓN!F439="","",FORMULACIÓN!F439)</f>
        <v/>
      </c>
      <c r="G439" s="20" t="str">
        <f>IF(FORMULACIÓN!G439="","",FORMULACIÓN!G439)</f>
        <v/>
      </c>
      <c r="H439" s="20" t="str">
        <f>IF(FORMULACIÓN!H439="","",FORMULACIÓN!H439)</f>
        <v/>
      </c>
      <c r="I439" s="88" t="str">
        <f>IF(FORMULACIÓN!I439="","",FORMULACIÓN!I439)</f>
        <v/>
      </c>
      <c r="J439" s="20" t="str">
        <f>IF(FORMULACIÓN!J439="","",FORMULACIÓN!J439)</f>
        <v/>
      </c>
      <c r="K439" s="88" t="str">
        <f>IF(FORMULACIÓN!K439="","",FORMULACIÓN!K439)</f>
        <v/>
      </c>
      <c r="L439" s="88" t="str">
        <f>IF(FORMULACIÓN!L439="","",FORMULACIÓN!L439)</f>
        <v/>
      </c>
      <c r="M439" s="210">
        <f>FORMULACIÓN!M439</f>
        <v>0</v>
      </c>
      <c r="N439" s="20" t="str">
        <f>IF(FORMULACIÓN!O439="","",FORMULACIÓN!O439)</f>
        <v/>
      </c>
      <c r="O439" s="20" t="str">
        <f>IF(FORMULACIÓN!P439="","",FORMULACIÓN!P439)</f>
        <v/>
      </c>
      <c r="P439" s="20" t="str">
        <f>IF(FORMULACIÓN!Q439="","",FORMULACIÓN!Q439)</f>
        <v/>
      </c>
      <c r="Q439" s="20" t="str">
        <f>IF(FORMULACIÓN!R439="","",FORMULACIÓN!R439)</f>
        <v/>
      </c>
      <c r="R439" s="20" t="str">
        <f>IF(FORMULACIÓN!S439="","",FORMULACIÓN!S439)</f>
        <v/>
      </c>
      <c r="S439" s="20" t="str">
        <f>IF(FORMULACIÓN!T439="","",FORMULACIÓN!T439)</f>
        <v/>
      </c>
      <c r="T439" s="179" t="str">
        <f ca="1">FORMULACIÓN!Y439</f>
        <v/>
      </c>
      <c r="U439" s="20" t="str">
        <f>IF(FORMULACIÓN!U439="","",FORMULACIÓN!U439)</f>
        <v/>
      </c>
      <c r="V439" s="211"/>
      <c r="W439" s="211"/>
      <c r="X439" s="21" t="str">
        <f ca="1">IFERROR(IF($S439=Lists!$S$2,SUM(SEGUIMIENTO!U439:W439),IF(SEGUIMIENTO!$S439=Lists!$S$3,SUM(SEGUIMIENTO!V439:W439),IF(SEGUIMIENTO!$S439=Lists!$S$4,AVERAGE(SEGUIMIENTO!V439:W439),IF(SEGUIMIENTO!$S439=Lists!$S$5,OFFSET(U439,0,COUNTA(V439:W439)),IF(SEGUIMIENTO!$S439=Lists!$S$6,COUNTIF(V439:W439,"&lt;"&amp;FORMULACIÓN!Y439)/COUNT(SEGUIMIENTO!V439:W439),""))))),"")</f>
        <v/>
      </c>
      <c r="Y439" s="176" t="str">
        <f ca="1">IF($Q439=Lists!$R$3,TEXT(SEGUIMIENTO!X439,"00,00%"),IF(SEGUIMIENTO!X439=0,0,TEXT(SEGUIMIENTO!X439,"##.###")))</f>
        <v/>
      </c>
      <c r="Z439" s="179" t="str">
        <f>IF(FORMULACIÓN!N439="X",VLOOKUP(A439,Lists!$C$100:$D$1099,2,FALSE),"")</f>
        <v/>
      </c>
      <c r="AA439" s="181">
        <f>IF(FORMULACIÓN!N439="X",IF(VALUE(VLOOKUP(A439,Lists!$C$100:$D$1099,2,FALSE))&gt;=SEGUIMIENTO!X439,1,0),2)</f>
        <v>2</v>
      </c>
      <c r="AB439" s="150">
        <f>IFERROR(VALUE(LEFT(#REF!,1)),0)</f>
        <v>0</v>
      </c>
      <c r="AC439" s="149"/>
      <c r="AD439" s="131"/>
      <c r="AE439" s="131"/>
      <c r="AF439" s="129"/>
      <c r="AG439"/>
      <c r="AH439" s="139"/>
      <c r="AI439" s="139"/>
      <c r="AJ439" s="139" t="str">
        <f t="shared" si="75"/>
        <v/>
      </c>
      <c r="AK439" s="139">
        <f t="shared" ca="1" si="82"/>
        <v>0</v>
      </c>
      <c r="AL439" s="139" t="str">
        <f t="shared" si="76"/>
        <v/>
      </c>
      <c r="AM439" s="139" t="str">
        <f t="shared" si="77"/>
        <v/>
      </c>
      <c r="AN439" s="20" t="str">
        <f t="shared" si="78"/>
        <v/>
      </c>
      <c r="AO439" s="20" t="str">
        <f t="shared" si="79"/>
        <v/>
      </c>
      <c r="AP439" s="20" t="str">
        <f t="shared" si="80"/>
        <v/>
      </c>
      <c r="AQ439" s="88" t="str">
        <f ca="1">IF(S439=Lists!$S$6,"CUMPLIMIENTO",IF($Q439=Lists!$R$3,TEXT(Y439,"00,00%")&amp;" / "&amp;TEXT(FORMULACIÓN!Y439,"00,00%"),IF(Y439=0,0,TEXT(Y439,"##.###")&amp;" / "&amp;TEXT(FORMULACIÓN!Y439,"##.###"))))</f>
        <v xml:space="preserve"> / </v>
      </c>
      <c r="AR439" s="133">
        <f ca="1">VALUE(IFERROR(IF(S439=Lists!$S$6,SEGUIMIENTO!Y439,IF((Y439/FORMULACIÓN!Y439)&lt;&gt;0,Y439/FORMULACIÓN!Y439,0)),0))</f>
        <v>0</v>
      </c>
      <c r="AS439" s="89" t="str">
        <f t="shared" ca="1" si="83"/>
        <v/>
      </c>
      <c r="AT439" s="89">
        <f t="shared" ca="1" si="84"/>
        <v>0</v>
      </c>
      <c r="AU439" s="89">
        <f t="shared" ca="1" si="85"/>
        <v>0</v>
      </c>
      <c r="AV439" s="20" t="str">
        <f t="shared" si="86"/>
        <v xml:space="preserve">LOGROS
LÍMITES
OBSERVACIÓN
ACCIONES DE FORTALECIMIENTO
</v>
      </c>
      <c r="AW439" s="139"/>
      <c r="CG439" s="140"/>
    </row>
    <row r="440" spans="1:85" s="135" customFormat="1" ht="20.25" hidden="1" customHeight="1">
      <c r="A440" s="20" t="str">
        <f>IF(FORMULACIÓN!A440="","",FORMULACIÓN!A440)</f>
        <v/>
      </c>
      <c r="B440" s="20" t="str">
        <f>IF(FORMULACIÓN!B440="","",FORMULACIÓN!B440)</f>
        <v/>
      </c>
      <c r="C440" s="20" t="str">
        <f>IF(FORMULACIÓN!C440="","",FORMULACIÓN!C440)</f>
        <v/>
      </c>
      <c r="D440" s="20" t="str">
        <f>IF(FORMULACIÓN!D440="","",FORMULACIÓN!D440)</f>
        <v/>
      </c>
      <c r="E440" s="20" t="str">
        <f>IF(FORMULACIÓN!E440="","",FORMULACIÓN!E440)</f>
        <v/>
      </c>
      <c r="F440" s="20" t="str">
        <f>IF(FORMULACIÓN!F440="","",FORMULACIÓN!F440)</f>
        <v/>
      </c>
      <c r="G440" s="20" t="str">
        <f>IF(FORMULACIÓN!G440="","",FORMULACIÓN!G440)</f>
        <v/>
      </c>
      <c r="H440" s="20" t="str">
        <f>IF(FORMULACIÓN!H440="","",FORMULACIÓN!H440)</f>
        <v/>
      </c>
      <c r="I440" s="88" t="str">
        <f>IF(FORMULACIÓN!I440="","",FORMULACIÓN!I440)</f>
        <v/>
      </c>
      <c r="J440" s="20" t="str">
        <f>IF(FORMULACIÓN!J440="","",FORMULACIÓN!J440)</f>
        <v/>
      </c>
      <c r="K440" s="88" t="str">
        <f>IF(FORMULACIÓN!K440="","",FORMULACIÓN!K440)</f>
        <v/>
      </c>
      <c r="L440" s="88" t="str">
        <f>IF(FORMULACIÓN!L440="","",FORMULACIÓN!L440)</f>
        <v/>
      </c>
      <c r="M440" s="210">
        <f>FORMULACIÓN!M440</f>
        <v>0</v>
      </c>
      <c r="N440" s="20" t="str">
        <f>IF(FORMULACIÓN!O440="","",FORMULACIÓN!O440)</f>
        <v/>
      </c>
      <c r="O440" s="20" t="str">
        <f>IF(FORMULACIÓN!P440="","",FORMULACIÓN!P440)</f>
        <v/>
      </c>
      <c r="P440" s="20" t="str">
        <f>IF(FORMULACIÓN!Q440="","",FORMULACIÓN!Q440)</f>
        <v/>
      </c>
      <c r="Q440" s="20" t="str">
        <f>IF(FORMULACIÓN!R440="","",FORMULACIÓN!R440)</f>
        <v/>
      </c>
      <c r="R440" s="20" t="str">
        <f>IF(FORMULACIÓN!S440="","",FORMULACIÓN!S440)</f>
        <v/>
      </c>
      <c r="S440" s="20" t="str">
        <f>IF(FORMULACIÓN!T440="","",FORMULACIÓN!T440)</f>
        <v/>
      </c>
      <c r="T440" s="179" t="str">
        <f ca="1">FORMULACIÓN!Y440</f>
        <v/>
      </c>
      <c r="U440" s="20" t="str">
        <f>IF(FORMULACIÓN!U440="","",FORMULACIÓN!U440)</f>
        <v/>
      </c>
      <c r="V440" s="211"/>
      <c r="W440" s="211"/>
      <c r="X440" s="21" t="str">
        <f ca="1">IFERROR(IF($S440=Lists!$S$2,SUM(SEGUIMIENTO!U440:W440),IF(SEGUIMIENTO!$S440=Lists!$S$3,SUM(SEGUIMIENTO!V440:W440),IF(SEGUIMIENTO!$S440=Lists!$S$4,AVERAGE(SEGUIMIENTO!V440:W440),IF(SEGUIMIENTO!$S440=Lists!$S$5,OFFSET(U440,0,COUNTA(V440:W440)),IF(SEGUIMIENTO!$S440=Lists!$S$6,COUNTIF(V440:W440,"&lt;"&amp;FORMULACIÓN!Y440)/COUNT(SEGUIMIENTO!V440:W440),""))))),"")</f>
        <v/>
      </c>
      <c r="Y440" s="176" t="str">
        <f ca="1">IF($Q440=Lists!$R$3,TEXT(SEGUIMIENTO!X440,"00,00%"),IF(SEGUIMIENTO!X440=0,0,TEXT(SEGUIMIENTO!X440,"##.###")))</f>
        <v/>
      </c>
      <c r="Z440" s="179" t="str">
        <f>IF(FORMULACIÓN!N440="X",VLOOKUP(A440,Lists!$C$100:$D$1099,2,FALSE),"")</f>
        <v/>
      </c>
      <c r="AA440" s="181">
        <f>IF(FORMULACIÓN!N440="X",IF(VALUE(VLOOKUP(A440,Lists!$C$100:$D$1099,2,FALSE))&gt;=SEGUIMIENTO!X440,1,0),2)</f>
        <v>2</v>
      </c>
      <c r="AB440" s="150">
        <f>IFERROR(VALUE(LEFT(#REF!,1)),0)</f>
        <v>0</v>
      </c>
      <c r="AC440" s="149"/>
      <c r="AD440" s="131"/>
      <c r="AE440" s="131"/>
      <c r="AF440" s="129"/>
      <c r="AG440"/>
      <c r="AH440" s="139"/>
      <c r="AI440" s="139"/>
      <c r="AJ440" s="139" t="str">
        <f t="shared" si="75"/>
        <v/>
      </c>
      <c r="AK440" s="139">
        <f t="shared" ca="1" si="82"/>
        <v>0</v>
      </c>
      <c r="AL440" s="139" t="str">
        <f t="shared" si="76"/>
        <v/>
      </c>
      <c r="AM440" s="139" t="str">
        <f t="shared" si="77"/>
        <v/>
      </c>
      <c r="AN440" s="20" t="str">
        <f t="shared" si="78"/>
        <v/>
      </c>
      <c r="AO440" s="20" t="str">
        <f t="shared" si="79"/>
        <v/>
      </c>
      <c r="AP440" s="20" t="str">
        <f t="shared" si="80"/>
        <v/>
      </c>
      <c r="AQ440" s="88" t="str">
        <f ca="1">IF(S440=Lists!$S$6,"CUMPLIMIENTO",IF($Q440=Lists!$R$3,TEXT(Y440,"00,00%")&amp;" / "&amp;TEXT(FORMULACIÓN!Y440,"00,00%"),IF(Y440=0,0,TEXT(Y440,"##.###")&amp;" / "&amp;TEXT(FORMULACIÓN!Y440,"##.###"))))</f>
        <v xml:space="preserve"> / </v>
      </c>
      <c r="AR440" s="133">
        <f ca="1">VALUE(IFERROR(IF(S440=Lists!$S$6,SEGUIMIENTO!Y440,IF((Y440/FORMULACIÓN!Y440)&lt;&gt;0,Y440/FORMULACIÓN!Y440,0)),0))</f>
        <v>0</v>
      </c>
      <c r="AS440" s="89" t="str">
        <f t="shared" ca="1" si="83"/>
        <v/>
      </c>
      <c r="AT440" s="89">
        <f t="shared" ca="1" si="84"/>
        <v>0</v>
      </c>
      <c r="AU440" s="89">
        <f t="shared" ca="1" si="85"/>
        <v>0</v>
      </c>
      <c r="AV440" s="20" t="str">
        <f t="shared" si="86"/>
        <v xml:space="preserve">LOGROS
LÍMITES
OBSERVACIÓN
ACCIONES DE FORTALECIMIENTO
</v>
      </c>
      <c r="AW440" s="139"/>
      <c r="CG440" s="140"/>
    </row>
    <row r="441" spans="1:85" s="135" customFormat="1" ht="20.25" hidden="1" customHeight="1">
      <c r="A441" s="20" t="str">
        <f>IF(FORMULACIÓN!A441="","",FORMULACIÓN!A441)</f>
        <v/>
      </c>
      <c r="B441" s="20" t="str">
        <f>IF(FORMULACIÓN!B441="","",FORMULACIÓN!B441)</f>
        <v/>
      </c>
      <c r="C441" s="20" t="str">
        <f>IF(FORMULACIÓN!C441="","",FORMULACIÓN!C441)</f>
        <v/>
      </c>
      <c r="D441" s="20" t="str">
        <f>IF(FORMULACIÓN!D441="","",FORMULACIÓN!D441)</f>
        <v/>
      </c>
      <c r="E441" s="20" t="str">
        <f>IF(FORMULACIÓN!E441="","",FORMULACIÓN!E441)</f>
        <v/>
      </c>
      <c r="F441" s="20" t="str">
        <f>IF(FORMULACIÓN!F441="","",FORMULACIÓN!F441)</f>
        <v/>
      </c>
      <c r="G441" s="20" t="str">
        <f>IF(FORMULACIÓN!G441="","",FORMULACIÓN!G441)</f>
        <v/>
      </c>
      <c r="H441" s="20" t="str">
        <f>IF(FORMULACIÓN!H441="","",FORMULACIÓN!H441)</f>
        <v/>
      </c>
      <c r="I441" s="88" t="str">
        <f>IF(FORMULACIÓN!I441="","",FORMULACIÓN!I441)</f>
        <v/>
      </c>
      <c r="J441" s="20" t="str">
        <f>IF(FORMULACIÓN!J441="","",FORMULACIÓN!J441)</f>
        <v/>
      </c>
      <c r="K441" s="88" t="str">
        <f>IF(FORMULACIÓN!K441="","",FORMULACIÓN!K441)</f>
        <v/>
      </c>
      <c r="L441" s="88" t="str">
        <f>IF(FORMULACIÓN!L441="","",FORMULACIÓN!L441)</f>
        <v/>
      </c>
      <c r="M441" s="210">
        <f>FORMULACIÓN!M441</f>
        <v>0</v>
      </c>
      <c r="N441" s="20" t="str">
        <f>IF(FORMULACIÓN!O441="","",FORMULACIÓN!O441)</f>
        <v/>
      </c>
      <c r="O441" s="20" t="str">
        <f>IF(FORMULACIÓN!P441="","",FORMULACIÓN!P441)</f>
        <v/>
      </c>
      <c r="P441" s="20" t="str">
        <f>IF(FORMULACIÓN!Q441="","",FORMULACIÓN!Q441)</f>
        <v/>
      </c>
      <c r="Q441" s="20" t="str">
        <f>IF(FORMULACIÓN!R441="","",FORMULACIÓN!R441)</f>
        <v/>
      </c>
      <c r="R441" s="20" t="str">
        <f>IF(FORMULACIÓN!S441="","",FORMULACIÓN!S441)</f>
        <v/>
      </c>
      <c r="S441" s="20" t="str">
        <f>IF(FORMULACIÓN!T441="","",FORMULACIÓN!T441)</f>
        <v/>
      </c>
      <c r="T441" s="179" t="str">
        <f ca="1">FORMULACIÓN!Y441</f>
        <v/>
      </c>
      <c r="U441" s="20" t="str">
        <f>IF(FORMULACIÓN!U441="","",FORMULACIÓN!U441)</f>
        <v/>
      </c>
      <c r="V441" s="211"/>
      <c r="W441" s="211"/>
      <c r="X441" s="21" t="str">
        <f ca="1">IFERROR(IF($S441=Lists!$S$2,SUM(SEGUIMIENTO!U441:W441),IF(SEGUIMIENTO!$S441=Lists!$S$3,SUM(SEGUIMIENTO!V441:W441),IF(SEGUIMIENTO!$S441=Lists!$S$4,AVERAGE(SEGUIMIENTO!V441:W441),IF(SEGUIMIENTO!$S441=Lists!$S$5,OFFSET(U441,0,COUNTA(V441:W441)),IF(SEGUIMIENTO!$S441=Lists!$S$6,COUNTIF(V441:W441,"&lt;"&amp;FORMULACIÓN!Y441)/COUNT(SEGUIMIENTO!V441:W441),""))))),"")</f>
        <v/>
      </c>
      <c r="Y441" s="176" t="str">
        <f ca="1">IF($Q441=Lists!$R$3,TEXT(SEGUIMIENTO!X441,"00,00%"),IF(SEGUIMIENTO!X441=0,0,TEXT(SEGUIMIENTO!X441,"##.###")))</f>
        <v/>
      </c>
      <c r="Z441" s="179" t="str">
        <f>IF(FORMULACIÓN!N441="X",VLOOKUP(A441,Lists!$C$100:$D$1099,2,FALSE),"")</f>
        <v/>
      </c>
      <c r="AA441" s="181">
        <f>IF(FORMULACIÓN!N441="X",IF(VALUE(VLOOKUP(A441,Lists!$C$100:$D$1099,2,FALSE))&gt;=SEGUIMIENTO!X441,1,0),2)</f>
        <v>2</v>
      </c>
      <c r="AB441" s="150">
        <f>IFERROR(VALUE(LEFT(#REF!,1)),0)</f>
        <v>0</v>
      </c>
      <c r="AC441" s="149"/>
      <c r="AD441" s="131"/>
      <c r="AE441" s="131"/>
      <c r="AF441" s="129"/>
      <c r="AG441"/>
      <c r="AH441" s="139"/>
      <c r="AI441" s="139"/>
      <c r="AJ441" s="139" t="str">
        <f t="shared" si="75"/>
        <v/>
      </c>
      <c r="AK441" s="139">
        <f t="shared" ca="1" si="82"/>
        <v>0</v>
      </c>
      <c r="AL441" s="139" t="str">
        <f t="shared" si="76"/>
        <v/>
      </c>
      <c r="AM441" s="139" t="str">
        <f t="shared" si="77"/>
        <v/>
      </c>
      <c r="AN441" s="20" t="str">
        <f t="shared" si="78"/>
        <v/>
      </c>
      <c r="AO441" s="20" t="str">
        <f t="shared" si="79"/>
        <v/>
      </c>
      <c r="AP441" s="20" t="str">
        <f t="shared" si="80"/>
        <v/>
      </c>
      <c r="AQ441" s="88" t="str">
        <f ca="1">IF(S441=Lists!$S$6,"CUMPLIMIENTO",IF($Q441=Lists!$R$3,TEXT(Y441,"00,00%")&amp;" / "&amp;TEXT(FORMULACIÓN!Y441,"00,00%"),IF(Y441=0,0,TEXT(Y441,"##.###")&amp;" / "&amp;TEXT(FORMULACIÓN!Y441,"##.###"))))</f>
        <v xml:space="preserve"> / </v>
      </c>
      <c r="AR441" s="133">
        <f ca="1">VALUE(IFERROR(IF(S441=Lists!$S$6,SEGUIMIENTO!Y441,IF((Y441/FORMULACIÓN!Y441)&lt;&gt;0,Y441/FORMULACIÓN!Y441,0)),0))</f>
        <v>0</v>
      </c>
      <c r="AS441" s="89" t="str">
        <f t="shared" ca="1" si="83"/>
        <v/>
      </c>
      <c r="AT441" s="89">
        <f t="shared" ca="1" si="84"/>
        <v>0</v>
      </c>
      <c r="AU441" s="89">
        <f t="shared" ca="1" si="85"/>
        <v>0</v>
      </c>
      <c r="AV441" s="20" t="str">
        <f t="shared" si="86"/>
        <v xml:space="preserve">LOGROS
LÍMITES
OBSERVACIÓN
ACCIONES DE FORTALECIMIENTO
</v>
      </c>
      <c r="AW441" s="139"/>
      <c r="CG441" s="140"/>
    </row>
    <row r="442" spans="1:85" s="135" customFormat="1" ht="20.25" hidden="1" customHeight="1">
      <c r="A442" s="20" t="str">
        <f>IF(FORMULACIÓN!A442="","",FORMULACIÓN!A442)</f>
        <v/>
      </c>
      <c r="B442" s="20" t="str">
        <f>IF(FORMULACIÓN!B442="","",FORMULACIÓN!B442)</f>
        <v/>
      </c>
      <c r="C442" s="20" t="str">
        <f>IF(FORMULACIÓN!C442="","",FORMULACIÓN!C442)</f>
        <v/>
      </c>
      <c r="D442" s="20" t="str">
        <f>IF(FORMULACIÓN!D442="","",FORMULACIÓN!D442)</f>
        <v/>
      </c>
      <c r="E442" s="20" t="str">
        <f>IF(FORMULACIÓN!E442="","",FORMULACIÓN!E442)</f>
        <v/>
      </c>
      <c r="F442" s="20" t="str">
        <f>IF(FORMULACIÓN!F442="","",FORMULACIÓN!F442)</f>
        <v/>
      </c>
      <c r="G442" s="20" t="str">
        <f>IF(FORMULACIÓN!G442="","",FORMULACIÓN!G442)</f>
        <v/>
      </c>
      <c r="H442" s="20" t="str">
        <f>IF(FORMULACIÓN!H442="","",FORMULACIÓN!H442)</f>
        <v/>
      </c>
      <c r="I442" s="88" t="str">
        <f>IF(FORMULACIÓN!I442="","",FORMULACIÓN!I442)</f>
        <v/>
      </c>
      <c r="J442" s="20" t="str">
        <f>IF(FORMULACIÓN!J442="","",FORMULACIÓN!J442)</f>
        <v/>
      </c>
      <c r="K442" s="88" t="str">
        <f>IF(FORMULACIÓN!K442="","",FORMULACIÓN!K442)</f>
        <v/>
      </c>
      <c r="L442" s="88" t="str">
        <f>IF(FORMULACIÓN!L442="","",FORMULACIÓN!L442)</f>
        <v/>
      </c>
      <c r="M442" s="210">
        <f>FORMULACIÓN!M442</f>
        <v>0</v>
      </c>
      <c r="N442" s="20" t="str">
        <f>IF(FORMULACIÓN!O442="","",FORMULACIÓN!O442)</f>
        <v/>
      </c>
      <c r="O442" s="20" t="str">
        <f>IF(FORMULACIÓN!P442="","",FORMULACIÓN!P442)</f>
        <v/>
      </c>
      <c r="P442" s="20" t="str">
        <f>IF(FORMULACIÓN!Q442="","",FORMULACIÓN!Q442)</f>
        <v/>
      </c>
      <c r="Q442" s="20" t="str">
        <f>IF(FORMULACIÓN!R442="","",FORMULACIÓN!R442)</f>
        <v/>
      </c>
      <c r="R442" s="20" t="str">
        <f>IF(FORMULACIÓN!S442="","",FORMULACIÓN!S442)</f>
        <v/>
      </c>
      <c r="S442" s="20" t="str">
        <f>IF(FORMULACIÓN!T442="","",FORMULACIÓN!T442)</f>
        <v/>
      </c>
      <c r="T442" s="179" t="str">
        <f ca="1">FORMULACIÓN!Y442</f>
        <v/>
      </c>
      <c r="U442" s="20" t="str">
        <f>IF(FORMULACIÓN!U442="","",FORMULACIÓN!U442)</f>
        <v/>
      </c>
      <c r="V442" s="211"/>
      <c r="W442" s="211"/>
      <c r="X442" s="21" t="str">
        <f ca="1">IFERROR(IF($S442=Lists!$S$2,SUM(SEGUIMIENTO!U442:W442),IF(SEGUIMIENTO!$S442=Lists!$S$3,SUM(SEGUIMIENTO!V442:W442),IF(SEGUIMIENTO!$S442=Lists!$S$4,AVERAGE(SEGUIMIENTO!V442:W442),IF(SEGUIMIENTO!$S442=Lists!$S$5,OFFSET(U442,0,COUNTA(V442:W442)),IF(SEGUIMIENTO!$S442=Lists!$S$6,COUNTIF(V442:W442,"&lt;"&amp;FORMULACIÓN!Y442)/COUNT(SEGUIMIENTO!V442:W442),""))))),"")</f>
        <v/>
      </c>
      <c r="Y442" s="176" t="str">
        <f ca="1">IF($Q442=Lists!$R$3,TEXT(SEGUIMIENTO!X442,"00,00%"),IF(SEGUIMIENTO!X442=0,0,TEXT(SEGUIMIENTO!X442,"##.###")))</f>
        <v/>
      </c>
      <c r="Z442" s="179" t="str">
        <f>IF(FORMULACIÓN!N442="X",VLOOKUP(A442,Lists!$C$100:$D$1099,2,FALSE),"")</f>
        <v/>
      </c>
      <c r="AA442" s="181">
        <f>IF(FORMULACIÓN!N442="X",IF(VALUE(VLOOKUP(A442,Lists!$C$100:$D$1099,2,FALSE))&gt;=SEGUIMIENTO!X442,1,0),2)</f>
        <v>2</v>
      </c>
      <c r="AB442" s="150">
        <f>IFERROR(VALUE(LEFT(#REF!,1)),0)</f>
        <v>0</v>
      </c>
      <c r="AC442" s="149"/>
      <c r="AD442" s="131"/>
      <c r="AE442" s="131"/>
      <c r="AF442" s="129"/>
      <c r="AG442"/>
      <c r="AH442" s="139"/>
      <c r="AI442" s="139"/>
      <c r="AJ442" s="139" t="str">
        <f t="shared" si="75"/>
        <v/>
      </c>
      <c r="AK442" s="139">
        <f t="shared" ca="1" si="82"/>
        <v>0</v>
      </c>
      <c r="AL442" s="139" t="str">
        <f t="shared" si="76"/>
        <v/>
      </c>
      <c r="AM442" s="139" t="str">
        <f t="shared" si="77"/>
        <v/>
      </c>
      <c r="AN442" s="20" t="str">
        <f t="shared" si="78"/>
        <v/>
      </c>
      <c r="AO442" s="20" t="str">
        <f t="shared" si="79"/>
        <v/>
      </c>
      <c r="AP442" s="20" t="str">
        <f t="shared" si="80"/>
        <v/>
      </c>
      <c r="AQ442" s="88" t="str">
        <f ca="1">IF(S442=Lists!$S$6,"CUMPLIMIENTO",IF($Q442=Lists!$R$3,TEXT(Y442,"00,00%")&amp;" / "&amp;TEXT(FORMULACIÓN!Y442,"00,00%"),IF(Y442=0,0,TEXT(Y442,"##.###")&amp;" / "&amp;TEXT(FORMULACIÓN!Y442,"##.###"))))</f>
        <v xml:space="preserve"> / </v>
      </c>
      <c r="AR442" s="133">
        <f ca="1">VALUE(IFERROR(IF(S442=Lists!$S$6,SEGUIMIENTO!Y442,IF((Y442/FORMULACIÓN!Y442)&lt;&gt;0,Y442/FORMULACIÓN!Y442,0)),0))</f>
        <v>0</v>
      </c>
      <c r="AS442" s="89" t="str">
        <f t="shared" ca="1" si="83"/>
        <v/>
      </c>
      <c r="AT442" s="89">
        <f t="shared" ca="1" si="84"/>
        <v>0</v>
      </c>
      <c r="AU442" s="89">
        <f t="shared" ca="1" si="85"/>
        <v>0</v>
      </c>
      <c r="AV442" s="20" t="str">
        <f t="shared" si="86"/>
        <v xml:space="preserve">LOGROS
LÍMITES
OBSERVACIÓN
ACCIONES DE FORTALECIMIENTO
</v>
      </c>
      <c r="AW442" s="139"/>
      <c r="CG442" s="140"/>
    </row>
    <row r="443" spans="1:85" s="135" customFormat="1" ht="20.25" hidden="1" customHeight="1">
      <c r="A443" s="20" t="str">
        <f>IF(FORMULACIÓN!A443="","",FORMULACIÓN!A443)</f>
        <v/>
      </c>
      <c r="B443" s="20" t="str">
        <f>IF(FORMULACIÓN!B443="","",FORMULACIÓN!B443)</f>
        <v/>
      </c>
      <c r="C443" s="20" t="str">
        <f>IF(FORMULACIÓN!C443="","",FORMULACIÓN!C443)</f>
        <v/>
      </c>
      <c r="D443" s="20" t="str">
        <f>IF(FORMULACIÓN!D443="","",FORMULACIÓN!D443)</f>
        <v/>
      </c>
      <c r="E443" s="20" t="str">
        <f>IF(FORMULACIÓN!E443="","",FORMULACIÓN!E443)</f>
        <v/>
      </c>
      <c r="F443" s="20" t="str">
        <f>IF(FORMULACIÓN!F443="","",FORMULACIÓN!F443)</f>
        <v/>
      </c>
      <c r="G443" s="20" t="str">
        <f>IF(FORMULACIÓN!G443="","",FORMULACIÓN!G443)</f>
        <v/>
      </c>
      <c r="H443" s="20" t="str">
        <f>IF(FORMULACIÓN!H443="","",FORMULACIÓN!H443)</f>
        <v/>
      </c>
      <c r="I443" s="88" t="str">
        <f>IF(FORMULACIÓN!I443="","",FORMULACIÓN!I443)</f>
        <v/>
      </c>
      <c r="J443" s="20" t="str">
        <f>IF(FORMULACIÓN!J443="","",FORMULACIÓN!J443)</f>
        <v/>
      </c>
      <c r="K443" s="88" t="str">
        <f>IF(FORMULACIÓN!K443="","",FORMULACIÓN!K443)</f>
        <v/>
      </c>
      <c r="L443" s="88" t="str">
        <f>IF(FORMULACIÓN!L443="","",FORMULACIÓN!L443)</f>
        <v/>
      </c>
      <c r="M443" s="210">
        <f>FORMULACIÓN!M443</f>
        <v>0</v>
      </c>
      <c r="N443" s="20" t="str">
        <f>IF(FORMULACIÓN!O443="","",FORMULACIÓN!O443)</f>
        <v/>
      </c>
      <c r="O443" s="20" t="str">
        <f>IF(FORMULACIÓN!P443="","",FORMULACIÓN!P443)</f>
        <v/>
      </c>
      <c r="P443" s="20" t="str">
        <f>IF(FORMULACIÓN!Q443="","",FORMULACIÓN!Q443)</f>
        <v/>
      </c>
      <c r="Q443" s="20" t="str">
        <f>IF(FORMULACIÓN!R443="","",FORMULACIÓN!R443)</f>
        <v/>
      </c>
      <c r="R443" s="20" t="str">
        <f>IF(FORMULACIÓN!S443="","",FORMULACIÓN!S443)</f>
        <v/>
      </c>
      <c r="S443" s="20" t="str">
        <f>IF(FORMULACIÓN!T443="","",FORMULACIÓN!T443)</f>
        <v/>
      </c>
      <c r="T443" s="179" t="str">
        <f ca="1">FORMULACIÓN!Y443</f>
        <v/>
      </c>
      <c r="U443" s="20" t="str">
        <f>IF(FORMULACIÓN!U443="","",FORMULACIÓN!U443)</f>
        <v/>
      </c>
      <c r="V443" s="211"/>
      <c r="W443" s="211"/>
      <c r="X443" s="21" t="str">
        <f ca="1">IFERROR(IF($S443=Lists!$S$2,SUM(SEGUIMIENTO!U443:W443),IF(SEGUIMIENTO!$S443=Lists!$S$3,SUM(SEGUIMIENTO!V443:W443),IF(SEGUIMIENTO!$S443=Lists!$S$4,AVERAGE(SEGUIMIENTO!V443:W443),IF(SEGUIMIENTO!$S443=Lists!$S$5,OFFSET(U443,0,COUNTA(V443:W443)),IF(SEGUIMIENTO!$S443=Lists!$S$6,COUNTIF(V443:W443,"&lt;"&amp;FORMULACIÓN!Y443)/COUNT(SEGUIMIENTO!V443:W443),""))))),"")</f>
        <v/>
      </c>
      <c r="Y443" s="176" t="str">
        <f ca="1">IF($Q443=Lists!$R$3,TEXT(SEGUIMIENTO!X443,"00,00%"),IF(SEGUIMIENTO!X443=0,0,TEXT(SEGUIMIENTO!X443,"##.###")))</f>
        <v/>
      </c>
      <c r="Z443" s="179" t="str">
        <f>IF(FORMULACIÓN!N443="X",VLOOKUP(A443,Lists!$C$100:$D$1099,2,FALSE),"")</f>
        <v/>
      </c>
      <c r="AA443" s="181">
        <f>IF(FORMULACIÓN!N443="X",IF(VALUE(VLOOKUP(A443,Lists!$C$100:$D$1099,2,FALSE))&gt;=SEGUIMIENTO!X443,1,0),2)</f>
        <v>2</v>
      </c>
      <c r="AB443" s="150">
        <f>IFERROR(VALUE(LEFT(#REF!,1)),0)</f>
        <v>0</v>
      </c>
      <c r="AC443" s="149"/>
      <c r="AD443" s="131"/>
      <c r="AE443" s="131"/>
      <c r="AF443" s="129"/>
      <c r="AG443"/>
      <c r="AH443" s="139"/>
      <c r="AI443" s="139"/>
      <c r="AJ443" s="139" t="str">
        <f t="shared" si="75"/>
        <v/>
      </c>
      <c r="AK443" s="139">
        <f t="shared" ca="1" si="82"/>
        <v>0</v>
      </c>
      <c r="AL443" s="139" t="str">
        <f t="shared" si="76"/>
        <v/>
      </c>
      <c r="AM443" s="139" t="str">
        <f t="shared" si="77"/>
        <v/>
      </c>
      <c r="AN443" s="20" t="str">
        <f t="shared" si="78"/>
        <v/>
      </c>
      <c r="AO443" s="20" t="str">
        <f t="shared" si="79"/>
        <v/>
      </c>
      <c r="AP443" s="20" t="str">
        <f t="shared" si="80"/>
        <v/>
      </c>
      <c r="AQ443" s="88" t="str">
        <f ca="1">IF(S443=Lists!$S$6,"CUMPLIMIENTO",IF($Q443=Lists!$R$3,TEXT(Y443,"00,00%")&amp;" / "&amp;TEXT(FORMULACIÓN!Y443,"00,00%"),IF(Y443=0,0,TEXT(Y443,"##.###")&amp;" / "&amp;TEXT(FORMULACIÓN!Y443,"##.###"))))</f>
        <v xml:space="preserve"> / </v>
      </c>
      <c r="AR443" s="133">
        <f ca="1">VALUE(IFERROR(IF(S443=Lists!$S$6,SEGUIMIENTO!Y443,IF((Y443/FORMULACIÓN!Y443)&lt;&gt;0,Y443/FORMULACIÓN!Y443,0)),0))</f>
        <v>0</v>
      </c>
      <c r="AS443" s="89" t="str">
        <f t="shared" ca="1" si="83"/>
        <v/>
      </c>
      <c r="AT443" s="89">
        <f t="shared" ca="1" si="84"/>
        <v>0</v>
      </c>
      <c r="AU443" s="89">
        <f t="shared" ca="1" si="85"/>
        <v>0</v>
      </c>
      <c r="AV443" s="20" t="str">
        <f t="shared" si="86"/>
        <v xml:space="preserve">LOGROS
LÍMITES
OBSERVACIÓN
ACCIONES DE FORTALECIMIENTO
</v>
      </c>
      <c r="AW443" s="139"/>
      <c r="CG443" s="140"/>
    </row>
    <row r="444" spans="1:85" s="135" customFormat="1" ht="20.25" hidden="1" customHeight="1">
      <c r="A444" s="20" t="str">
        <f>IF(FORMULACIÓN!A444="","",FORMULACIÓN!A444)</f>
        <v/>
      </c>
      <c r="B444" s="20" t="str">
        <f>IF(FORMULACIÓN!B444="","",FORMULACIÓN!B444)</f>
        <v/>
      </c>
      <c r="C444" s="20" t="str">
        <f>IF(FORMULACIÓN!C444="","",FORMULACIÓN!C444)</f>
        <v/>
      </c>
      <c r="D444" s="20" t="str">
        <f>IF(FORMULACIÓN!D444="","",FORMULACIÓN!D444)</f>
        <v/>
      </c>
      <c r="E444" s="20" t="str">
        <f>IF(FORMULACIÓN!E444="","",FORMULACIÓN!E444)</f>
        <v/>
      </c>
      <c r="F444" s="20" t="str">
        <f>IF(FORMULACIÓN!F444="","",FORMULACIÓN!F444)</f>
        <v/>
      </c>
      <c r="G444" s="20" t="str">
        <f>IF(FORMULACIÓN!G444="","",FORMULACIÓN!G444)</f>
        <v/>
      </c>
      <c r="H444" s="20" t="str">
        <f>IF(FORMULACIÓN!H444="","",FORMULACIÓN!H444)</f>
        <v/>
      </c>
      <c r="I444" s="88" t="str">
        <f>IF(FORMULACIÓN!I444="","",FORMULACIÓN!I444)</f>
        <v/>
      </c>
      <c r="J444" s="20" t="str">
        <f>IF(FORMULACIÓN!J444="","",FORMULACIÓN!J444)</f>
        <v/>
      </c>
      <c r="K444" s="88" t="str">
        <f>IF(FORMULACIÓN!K444="","",FORMULACIÓN!K444)</f>
        <v/>
      </c>
      <c r="L444" s="88" t="str">
        <f>IF(FORMULACIÓN!L444="","",FORMULACIÓN!L444)</f>
        <v/>
      </c>
      <c r="M444" s="210">
        <f>FORMULACIÓN!M444</f>
        <v>0</v>
      </c>
      <c r="N444" s="20" t="str">
        <f>IF(FORMULACIÓN!O444="","",FORMULACIÓN!O444)</f>
        <v/>
      </c>
      <c r="O444" s="20" t="str">
        <f>IF(FORMULACIÓN!P444="","",FORMULACIÓN!P444)</f>
        <v/>
      </c>
      <c r="P444" s="20" t="str">
        <f>IF(FORMULACIÓN!Q444="","",FORMULACIÓN!Q444)</f>
        <v/>
      </c>
      <c r="Q444" s="20" t="str">
        <f>IF(FORMULACIÓN!R444="","",FORMULACIÓN!R444)</f>
        <v/>
      </c>
      <c r="R444" s="20" t="str">
        <f>IF(FORMULACIÓN!S444="","",FORMULACIÓN!S444)</f>
        <v/>
      </c>
      <c r="S444" s="20" t="str">
        <f>IF(FORMULACIÓN!T444="","",FORMULACIÓN!T444)</f>
        <v/>
      </c>
      <c r="T444" s="179" t="str">
        <f ca="1">FORMULACIÓN!Y444</f>
        <v/>
      </c>
      <c r="U444" s="20" t="str">
        <f>IF(FORMULACIÓN!U444="","",FORMULACIÓN!U444)</f>
        <v/>
      </c>
      <c r="V444" s="211"/>
      <c r="W444" s="211"/>
      <c r="X444" s="21" t="str">
        <f ca="1">IFERROR(IF($S444=Lists!$S$2,SUM(SEGUIMIENTO!U444:W444),IF(SEGUIMIENTO!$S444=Lists!$S$3,SUM(SEGUIMIENTO!V444:W444),IF(SEGUIMIENTO!$S444=Lists!$S$4,AVERAGE(SEGUIMIENTO!V444:W444),IF(SEGUIMIENTO!$S444=Lists!$S$5,OFFSET(U444,0,COUNTA(V444:W444)),IF(SEGUIMIENTO!$S444=Lists!$S$6,COUNTIF(V444:W444,"&lt;"&amp;FORMULACIÓN!Y444)/COUNT(SEGUIMIENTO!V444:W444),""))))),"")</f>
        <v/>
      </c>
      <c r="Y444" s="176" t="str">
        <f ca="1">IF($Q444=Lists!$R$3,TEXT(SEGUIMIENTO!X444,"00,00%"),IF(SEGUIMIENTO!X444=0,0,TEXT(SEGUIMIENTO!X444,"##.###")))</f>
        <v/>
      </c>
      <c r="Z444" s="179" t="str">
        <f>IF(FORMULACIÓN!N444="X",VLOOKUP(A444,Lists!$C$100:$D$1099,2,FALSE),"")</f>
        <v/>
      </c>
      <c r="AA444" s="181">
        <f>IF(FORMULACIÓN!N444="X",IF(VALUE(VLOOKUP(A444,Lists!$C$100:$D$1099,2,FALSE))&gt;=SEGUIMIENTO!X444,1,0),2)</f>
        <v>2</v>
      </c>
      <c r="AB444" s="150">
        <f>IFERROR(VALUE(LEFT(#REF!,1)),0)</f>
        <v>0</v>
      </c>
      <c r="AC444" s="149"/>
      <c r="AD444" s="131"/>
      <c r="AE444" s="131"/>
      <c r="AF444" s="129"/>
      <c r="AG444"/>
      <c r="AH444" s="139"/>
      <c r="AI444" s="139"/>
      <c r="AJ444" s="139" t="str">
        <f t="shared" si="75"/>
        <v/>
      </c>
      <c r="AK444" s="139">
        <f t="shared" ca="1" si="82"/>
        <v>0</v>
      </c>
      <c r="AL444" s="139" t="str">
        <f t="shared" si="76"/>
        <v/>
      </c>
      <c r="AM444" s="139" t="str">
        <f t="shared" si="77"/>
        <v/>
      </c>
      <c r="AN444" s="20" t="str">
        <f t="shared" si="78"/>
        <v/>
      </c>
      <c r="AO444" s="20" t="str">
        <f t="shared" si="79"/>
        <v/>
      </c>
      <c r="AP444" s="20" t="str">
        <f t="shared" si="80"/>
        <v/>
      </c>
      <c r="AQ444" s="88" t="str">
        <f ca="1">IF(S444=Lists!$S$6,"CUMPLIMIENTO",IF($Q444=Lists!$R$3,TEXT(Y444,"00,00%")&amp;" / "&amp;TEXT(FORMULACIÓN!Y444,"00,00%"),IF(Y444=0,0,TEXT(Y444,"##.###")&amp;" / "&amp;TEXT(FORMULACIÓN!Y444,"##.###"))))</f>
        <v xml:space="preserve"> / </v>
      </c>
      <c r="AR444" s="133">
        <f ca="1">VALUE(IFERROR(IF(S444=Lists!$S$6,SEGUIMIENTO!Y444,IF((Y444/FORMULACIÓN!Y444)&lt;&gt;0,Y444/FORMULACIÓN!Y444,0)),0))</f>
        <v>0</v>
      </c>
      <c r="AS444" s="89" t="str">
        <f t="shared" ca="1" si="83"/>
        <v/>
      </c>
      <c r="AT444" s="89">
        <f t="shared" ca="1" si="84"/>
        <v>0</v>
      </c>
      <c r="AU444" s="89">
        <f t="shared" ca="1" si="85"/>
        <v>0</v>
      </c>
      <c r="AV444" s="20" t="str">
        <f t="shared" si="86"/>
        <v xml:space="preserve">LOGROS
LÍMITES
OBSERVACIÓN
ACCIONES DE FORTALECIMIENTO
</v>
      </c>
      <c r="AW444" s="139"/>
      <c r="CG444" s="140"/>
    </row>
    <row r="445" spans="1:85" s="135" customFormat="1" ht="20.25" hidden="1" customHeight="1">
      <c r="A445" s="20" t="str">
        <f>IF(FORMULACIÓN!A445="","",FORMULACIÓN!A445)</f>
        <v/>
      </c>
      <c r="B445" s="20" t="str">
        <f>IF(FORMULACIÓN!B445="","",FORMULACIÓN!B445)</f>
        <v/>
      </c>
      <c r="C445" s="20" t="str">
        <f>IF(FORMULACIÓN!C445="","",FORMULACIÓN!C445)</f>
        <v/>
      </c>
      <c r="D445" s="20" t="str">
        <f>IF(FORMULACIÓN!D445="","",FORMULACIÓN!D445)</f>
        <v/>
      </c>
      <c r="E445" s="20" t="str">
        <f>IF(FORMULACIÓN!E445="","",FORMULACIÓN!E445)</f>
        <v/>
      </c>
      <c r="F445" s="20" t="str">
        <f>IF(FORMULACIÓN!F445="","",FORMULACIÓN!F445)</f>
        <v/>
      </c>
      <c r="G445" s="20" t="str">
        <f>IF(FORMULACIÓN!G445="","",FORMULACIÓN!G445)</f>
        <v/>
      </c>
      <c r="H445" s="20" t="str">
        <f>IF(FORMULACIÓN!H445="","",FORMULACIÓN!H445)</f>
        <v/>
      </c>
      <c r="I445" s="88" t="str">
        <f>IF(FORMULACIÓN!I445="","",FORMULACIÓN!I445)</f>
        <v/>
      </c>
      <c r="J445" s="20" t="str">
        <f>IF(FORMULACIÓN!J445="","",FORMULACIÓN!J445)</f>
        <v/>
      </c>
      <c r="K445" s="88" t="str">
        <f>IF(FORMULACIÓN!K445="","",FORMULACIÓN!K445)</f>
        <v/>
      </c>
      <c r="L445" s="88" t="str">
        <f>IF(FORMULACIÓN!L445="","",FORMULACIÓN!L445)</f>
        <v/>
      </c>
      <c r="M445" s="210">
        <f>FORMULACIÓN!M445</f>
        <v>0</v>
      </c>
      <c r="N445" s="20" t="str">
        <f>IF(FORMULACIÓN!O445="","",FORMULACIÓN!O445)</f>
        <v/>
      </c>
      <c r="O445" s="20" t="str">
        <f>IF(FORMULACIÓN!P445="","",FORMULACIÓN!P445)</f>
        <v/>
      </c>
      <c r="P445" s="20" t="str">
        <f>IF(FORMULACIÓN!Q445="","",FORMULACIÓN!Q445)</f>
        <v/>
      </c>
      <c r="Q445" s="20" t="str">
        <f>IF(FORMULACIÓN!R445="","",FORMULACIÓN!R445)</f>
        <v/>
      </c>
      <c r="R445" s="20" t="str">
        <f>IF(FORMULACIÓN!S445="","",FORMULACIÓN!S445)</f>
        <v/>
      </c>
      <c r="S445" s="20" t="str">
        <f>IF(FORMULACIÓN!T445="","",FORMULACIÓN!T445)</f>
        <v/>
      </c>
      <c r="T445" s="179" t="str">
        <f ca="1">FORMULACIÓN!Y445</f>
        <v/>
      </c>
      <c r="U445" s="20" t="str">
        <f>IF(FORMULACIÓN!U445="","",FORMULACIÓN!U445)</f>
        <v/>
      </c>
      <c r="V445" s="211"/>
      <c r="W445" s="211"/>
      <c r="X445" s="21" t="str">
        <f ca="1">IFERROR(IF($S445=Lists!$S$2,SUM(SEGUIMIENTO!U445:W445),IF(SEGUIMIENTO!$S445=Lists!$S$3,SUM(SEGUIMIENTO!V445:W445),IF(SEGUIMIENTO!$S445=Lists!$S$4,AVERAGE(SEGUIMIENTO!V445:W445),IF(SEGUIMIENTO!$S445=Lists!$S$5,OFFSET(U445,0,COUNTA(V445:W445)),IF(SEGUIMIENTO!$S445=Lists!$S$6,COUNTIF(V445:W445,"&lt;"&amp;FORMULACIÓN!Y445)/COUNT(SEGUIMIENTO!V445:W445),""))))),"")</f>
        <v/>
      </c>
      <c r="Y445" s="176" t="str">
        <f ca="1">IF($Q445=Lists!$R$3,TEXT(SEGUIMIENTO!X445,"00,00%"),IF(SEGUIMIENTO!X445=0,0,TEXT(SEGUIMIENTO!X445,"##.###")))</f>
        <v/>
      </c>
      <c r="Z445" s="179" t="str">
        <f>IF(FORMULACIÓN!N445="X",VLOOKUP(A445,Lists!$C$100:$D$1099,2,FALSE),"")</f>
        <v/>
      </c>
      <c r="AA445" s="181">
        <f>IF(FORMULACIÓN!N445="X",IF(VALUE(VLOOKUP(A445,Lists!$C$100:$D$1099,2,FALSE))&gt;=SEGUIMIENTO!X445,1,0),2)</f>
        <v>2</v>
      </c>
      <c r="AB445" s="150">
        <f>IFERROR(VALUE(LEFT(#REF!,1)),0)</f>
        <v>0</v>
      </c>
      <c r="AC445" s="149"/>
      <c r="AD445" s="131"/>
      <c r="AE445" s="131"/>
      <c r="AF445" s="129"/>
      <c r="AG445"/>
      <c r="AH445" s="139"/>
      <c r="AI445" s="139"/>
      <c r="AJ445" s="139" t="str">
        <f t="shared" si="75"/>
        <v/>
      </c>
      <c r="AK445" s="139">
        <f t="shared" ca="1" si="82"/>
        <v>0</v>
      </c>
      <c r="AL445" s="139" t="str">
        <f t="shared" si="76"/>
        <v/>
      </c>
      <c r="AM445" s="139" t="str">
        <f t="shared" si="77"/>
        <v/>
      </c>
      <c r="AN445" s="20" t="str">
        <f t="shared" si="78"/>
        <v/>
      </c>
      <c r="AO445" s="20" t="str">
        <f t="shared" si="79"/>
        <v/>
      </c>
      <c r="AP445" s="20" t="str">
        <f t="shared" si="80"/>
        <v/>
      </c>
      <c r="AQ445" s="88" t="str">
        <f ca="1">IF(S445=Lists!$S$6,"CUMPLIMIENTO",IF($Q445=Lists!$R$3,TEXT(Y445,"00,00%")&amp;" / "&amp;TEXT(FORMULACIÓN!Y445,"00,00%"),IF(Y445=0,0,TEXT(Y445,"##.###")&amp;" / "&amp;TEXT(FORMULACIÓN!Y445,"##.###"))))</f>
        <v xml:space="preserve"> / </v>
      </c>
      <c r="AR445" s="133">
        <f ca="1">VALUE(IFERROR(IF(S445=Lists!$S$6,SEGUIMIENTO!Y445,IF((Y445/FORMULACIÓN!Y445)&lt;&gt;0,Y445/FORMULACIÓN!Y445,0)),0))</f>
        <v>0</v>
      </c>
      <c r="AS445" s="89" t="str">
        <f t="shared" ca="1" si="83"/>
        <v/>
      </c>
      <c r="AT445" s="89">
        <f t="shared" ca="1" si="84"/>
        <v>0</v>
      </c>
      <c r="AU445" s="89">
        <f t="shared" ca="1" si="85"/>
        <v>0</v>
      </c>
      <c r="AV445" s="20" t="str">
        <f t="shared" si="86"/>
        <v xml:space="preserve">LOGROS
LÍMITES
OBSERVACIÓN
ACCIONES DE FORTALECIMIENTO
</v>
      </c>
      <c r="AW445" s="139"/>
      <c r="CG445" s="140"/>
    </row>
    <row r="446" spans="1:85" s="135" customFormat="1" ht="20.25" hidden="1" customHeight="1">
      <c r="A446" s="20" t="str">
        <f>IF(FORMULACIÓN!A446="","",FORMULACIÓN!A446)</f>
        <v/>
      </c>
      <c r="B446" s="20" t="str">
        <f>IF(FORMULACIÓN!B446="","",FORMULACIÓN!B446)</f>
        <v/>
      </c>
      <c r="C446" s="20" t="str">
        <f>IF(FORMULACIÓN!C446="","",FORMULACIÓN!C446)</f>
        <v/>
      </c>
      <c r="D446" s="20" t="str">
        <f>IF(FORMULACIÓN!D446="","",FORMULACIÓN!D446)</f>
        <v/>
      </c>
      <c r="E446" s="20" t="str">
        <f>IF(FORMULACIÓN!E446="","",FORMULACIÓN!E446)</f>
        <v/>
      </c>
      <c r="F446" s="20" t="str">
        <f>IF(FORMULACIÓN!F446="","",FORMULACIÓN!F446)</f>
        <v/>
      </c>
      <c r="G446" s="20" t="str">
        <f>IF(FORMULACIÓN!G446="","",FORMULACIÓN!G446)</f>
        <v/>
      </c>
      <c r="H446" s="20" t="str">
        <f>IF(FORMULACIÓN!H446="","",FORMULACIÓN!H446)</f>
        <v/>
      </c>
      <c r="I446" s="88" t="str">
        <f>IF(FORMULACIÓN!I446="","",FORMULACIÓN!I446)</f>
        <v/>
      </c>
      <c r="J446" s="20" t="str">
        <f>IF(FORMULACIÓN!J446="","",FORMULACIÓN!J446)</f>
        <v/>
      </c>
      <c r="K446" s="88" t="str">
        <f>IF(FORMULACIÓN!K446="","",FORMULACIÓN!K446)</f>
        <v/>
      </c>
      <c r="L446" s="88" t="str">
        <f>IF(FORMULACIÓN!L446="","",FORMULACIÓN!L446)</f>
        <v/>
      </c>
      <c r="M446" s="210">
        <f>FORMULACIÓN!M446</f>
        <v>0</v>
      </c>
      <c r="N446" s="20" t="str">
        <f>IF(FORMULACIÓN!O446="","",FORMULACIÓN!O446)</f>
        <v/>
      </c>
      <c r="O446" s="20" t="str">
        <f>IF(FORMULACIÓN!P446="","",FORMULACIÓN!P446)</f>
        <v/>
      </c>
      <c r="P446" s="20" t="str">
        <f>IF(FORMULACIÓN!Q446="","",FORMULACIÓN!Q446)</f>
        <v/>
      </c>
      <c r="Q446" s="20" t="str">
        <f>IF(FORMULACIÓN!R446="","",FORMULACIÓN!R446)</f>
        <v/>
      </c>
      <c r="R446" s="20" t="str">
        <f>IF(FORMULACIÓN!S446="","",FORMULACIÓN!S446)</f>
        <v/>
      </c>
      <c r="S446" s="20" t="str">
        <f>IF(FORMULACIÓN!T446="","",FORMULACIÓN!T446)</f>
        <v/>
      </c>
      <c r="T446" s="179" t="str">
        <f ca="1">FORMULACIÓN!Y446</f>
        <v/>
      </c>
      <c r="U446" s="20" t="str">
        <f>IF(FORMULACIÓN!U446="","",FORMULACIÓN!U446)</f>
        <v/>
      </c>
      <c r="V446" s="211"/>
      <c r="W446" s="211"/>
      <c r="X446" s="21" t="str">
        <f ca="1">IFERROR(IF($S446=Lists!$S$2,SUM(SEGUIMIENTO!U446:W446),IF(SEGUIMIENTO!$S446=Lists!$S$3,SUM(SEGUIMIENTO!V446:W446),IF(SEGUIMIENTO!$S446=Lists!$S$4,AVERAGE(SEGUIMIENTO!V446:W446),IF(SEGUIMIENTO!$S446=Lists!$S$5,OFFSET(U446,0,COUNTA(V446:W446)),IF(SEGUIMIENTO!$S446=Lists!$S$6,COUNTIF(V446:W446,"&lt;"&amp;FORMULACIÓN!Y446)/COUNT(SEGUIMIENTO!V446:W446),""))))),"")</f>
        <v/>
      </c>
      <c r="Y446" s="176" t="str">
        <f ca="1">IF($Q446=Lists!$R$3,TEXT(SEGUIMIENTO!X446,"00,00%"),IF(SEGUIMIENTO!X446=0,0,TEXT(SEGUIMIENTO!X446,"##.###")))</f>
        <v/>
      </c>
      <c r="Z446" s="179" t="str">
        <f>IF(FORMULACIÓN!N446="X",VLOOKUP(A446,Lists!$C$100:$D$1099,2,FALSE),"")</f>
        <v/>
      </c>
      <c r="AA446" s="181">
        <f>IF(FORMULACIÓN!N446="X",IF(VALUE(VLOOKUP(A446,Lists!$C$100:$D$1099,2,FALSE))&gt;=SEGUIMIENTO!X446,1,0),2)</f>
        <v>2</v>
      </c>
      <c r="AB446" s="150">
        <f>IFERROR(VALUE(LEFT(#REF!,1)),0)</f>
        <v>0</v>
      </c>
      <c r="AC446" s="149"/>
      <c r="AD446" s="131"/>
      <c r="AE446" s="131"/>
      <c r="AF446" s="129"/>
      <c r="AG446"/>
      <c r="AH446" s="139"/>
      <c r="AI446" s="139"/>
      <c r="AJ446" s="139" t="str">
        <f t="shared" si="75"/>
        <v/>
      </c>
      <c r="AK446" s="139">
        <f t="shared" ca="1" si="82"/>
        <v>0</v>
      </c>
      <c r="AL446" s="139" t="str">
        <f t="shared" si="76"/>
        <v/>
      </c>
      <c r="AM446" s="139" t="str">
        <f t="shared" si="77"/>
        <v/>
      </c>
      <c r="AN446" s="20" t="str">
        <f t="shared" si="78"/>
        <v/>
      </c>
      <c r="AO446" s="20" t="str">
        <f t="shared" si="79"/>
        <v/>
      </c>
      <c r="AP446" s="20" t="str">
        <f t="shared" si="80"/>
        <v/>
      </c>
      <c r="AQ446" s="88" t="str">
        <f ca="1">IF(S446=Lists!$S$6,"CUMPLIMIENTO",IF($Q446=Lists!$R$3,TEXT(Y446,"00,00%")&amp;" / "&amp;TEXT(FORMULACIÓN!Y446,"00,00%"),IF(Y446=0,0,TEXT(Y446,"##.###")&amp;" / "&amp;TEXT(FORMULACIÓN!Y446,"##.###"))))</f>
        <v xml:space="preserve"> / </v>
      </c>
      <c r="AR446" s="133">
        <f ca="1">VALUE(IFERROR(IF(S446=Lists!$S$6,SEGUIMIENTO!Y446,IF((Y446/FORMULACIÓN!Y446)&lt;&gt;0,Y446/FORMULACIÓN!Y446,0)),0))</f>
        <v>0</v>
      </c>
      <c r="AS446" s="89" t="str">
        <f t="shared" ca="1" si="83"/>
        <v/>
      </c>
      <c r="AT446" s="89">
        <f t="shared" ca="1" si="84"/>
        <v>0</v>
      </c>
      <c r="AU446" s="89">
        <f t="shared" ca="1" si="85"/>
        <v>0</v>
      </c>
      <c r="AV446" s="20" t="str">
        <f t="shared" si="86"/>
        <v xml:space="preserve">LOGROS
LÍMITES
OBSERVACIÓN
ACCIONES DE FORTALECIMIENTO
</v>
      </c>
      <c r="AW446" s="139"/>
      <c r="CG446" s="140"/>
    </row>
    <row r="447" spans="1:85" s="135" customFormat="1" ht="20.25" hidden="1" customHeight="1">
      <c r="A447" s="20" t="str">
        <f>IF(FORMULACIÓN!A447="","",FORMULACIÓN!A447)</f>
        <v/>
      </c>
      <c r="B447" s="20" t="str">
        <f>IF(FORMULACIÓN!B447="","",FORMULACIÓN!B447)</f>
        <v/>
      </c>
      <c r="C447" s="20" t="str">
        <f>IF(FORMULACIÓN!C447="","",FORMULACIÓN!C447)</f>
        <v/>
      </c>
      <c r="D447" s="20" t="str">
        <f>IF(FORMULACIÓN!D447="","",FORMULACIÓN!D447)</f>
        <v/>
      </c>
      <c r="E447" s="20" t="str">
        <f>IF(FORMULACIÓN!E447="","",FORMULACIÓN!E447)</f>
        <v/>
      </c>
      <c r="F447" s="20" t="str">
        <f>IF(FORMULACIÓN!F447="","",FORMULACIÓN!F447)</f>
        <v/>
      </c>
      <c r="G447" s="20" t="str">
        <f>IF(FORMULACIÓN!G447="","",FORMULACIÓN!G447)</f>
        <v/>
      </c>
      <c r="H447" s="20" t="str">
        <f>IF(FORMULACIÓN!H447="","",FORMULACIÓN!H447)</f>
        <v/>
      </c>
      <c r="I447" s="88" t="str">
        <f>IF(FORMULACIÓN!I447="","",FORMULACIÓN!I447)</f>
        <v/>
      </c>
      <c r="J447" s="20" t="str">
        <f>IF(FORMULACIÓN!J447="","",FORMULACIÓN!J447)</f>
        <v/>
      </c>
      <c r="K447" s="88" t="str">
        <f>IF(FORMULACIÓN!K447="","",FORMULACIÓN!K447)</f>
        <v/>
      </c>
      <c r="L447" s="88" t="str">
        <f>IF(FORMULACIÓN!L447="","",FORMULACIÓN!L447)</f>
        <v/>
      </c>
      <c r="M447" s="210">
        <f>FORMULACIÓN!M447</f>
        <v>0</v>
      </c>
      <c r="N447" s="20" t="str">
        <f>IF(FORMULACIÓN!O447="","",FORMULACIÓN!O447)</f>
        <v/>
      </c>
      <c r="O447" s="20" t="str">
        <f>IF(FORMULACIÓN!P447="","",FORMULACIÓN!P447)</f>
        <v/>
      </c>
      <c r="P447" s="20" t="str">
        <f>IF(FORMULACIÓN!Q447="","",FORMULACIÓN!Q447)</f>
        <v/>
      </c>
      <c r="Q447" s="20" t="str">
        <f>IF(FORMULACIÓN!R447="","",FORMULACIÓN!R447)</f>
        <v/>
      </c>
      <c r="R447" s="20" t="str">
        <f>IF(FORMULACIÓN!S447="","",FORMULACIÓN!S447)</f>
        <v/>
      </c>
      <c r="S447" s="20" t="str">
        <f>IF(FORMULACIÓN!T447="","",FORMULACIÓN!T447)</f>
        <v/>
      </c>
      <c r="T447" s="179" t="str">
        <f ca="1">FORMULACIÓN!Y447</f>
        <v/>
      </c>
      <c r="U447" s="20" t="str">
        <f>IF(FORMULACIÓN!U447="","",FORMULACIÓN!U447)</f>
        <v/>
      </c>
      <c r="V447" s="211"/>
      <c r="W447" s="211"/>
      <c r="X447" s="21" t="str">
        <f ca="1">IFERROR(IF($S447=Lists!$S$2,SUM(SEGUIMIENTO!U447:W447),IF(SEGUIMIENTO!$S447=Lists!$S$3,SUM(SEGUIMIENTO!V447:W447),IF(SEGUIMIENTO!$S447=Lists!$S$4,AVERAGE(SEGUIMIENTO!V447:W447),IF(SEGUIMIENTO!$S447=Lists!$S$5,OFFSET(U447,0,COUNTA(V447:W447)),IF(SEGUIMIENTO!$S447=Lists!$S$6,COUNTIF(V447:W447,"&lt;"&amp;FORMULACIÓN!Y447)/COUNT(SEGUIMIENTO!V447:W447),""))))),"")</f>
        <v/>
      </c>
      <c r="Y447" s="176" t="str">
        <f ca="1">IF($Q447=Lists!$R$3,TEXT(SEGUIMIENTO!X447,"00,00%"),IF(SEGUIMIENTO!X447=0,0,TEXT(SEGUIMIENTO!X447,"##.###")))</f>
        <v/>
      </c>
      <c r="Z447" s="179" t="str">
        <f>IF(FORMULACIÓN!N447="X",VLOOKUP(A447,Lists!$C$100:$D$1099,2,FALSE),"")</f>
        <v/>
      </c>
      <c r="AA447" s="181">
        <f>IF(FORMULACIÓN!N447="X",IF(VALUE(VLOOKUP(A447,Lists!$C$100:$D$1099,2,FALSE))&gt;=SEGUIMIENTO!X447,1,0),2)</f>
        <v>2</v>
      </c>
      <c r="AB447" s="150">
        <f>IFERROR(VALUE(LEFT(#REF!,1)),0)</f>
        <v>0</v>
      </c>
      <c r="AC447" s="149"/>
      <c r="AD447" s="131"/>
      <c r="AE447" s="131"/>
      <c r="AF447" s="129"/>
      <c r="AG447"/>
      <c r="AH447" s="139"/>
      <c r="AI447" s="139"/>
      <c r="AJ447" s="139" t="str">
        <f t="shared" si="75"/>
        <v/>
      </c>
      <c r="AK447" s="139">
        <f t="shared" ca="1" si="82"/>
        <v>0</v>
      </c>
      <c r="AL447" s="139" t="str">
        <f t="shared" si="76"/>
        <v/>
      </c>
      <c r="AM447" s="139" t="str">
        <f t="shared" si="77"/>
        <v/>
      </c>
      <c r="AN447" s="20" t="str">
        <f t="shared" si="78"/>
        <v/>
      </c>
      <c r="AO447" s="20" t="str">
        <f t="shared" si="79"/>
        <v/>
      </c>
      <c r="AP447" s="20" t="str">
        <f t="shared" si="80"/>
        <v/>
      </c>
      <c r="AQ447" s="88" t="str">
        <f ca="1">IF(S447=Lists!$S$6,"CUMPLIMIENTO",IF($Q447=Lists!$R$3,TEXT(Y447,"00,00%")&amp;" / "&amp;TEXT(FORMULACIÓN!Y447,"00,00%"),IF(Y447=0,0,TEXT(Y447,"##.###")&amp;" / "&amp;TEXT(FORMULACIÓN!Y447,"##.###"))))</f>
        <v xml:space="preserve"> / </v>
      </c>
      <c r="AR447" s="133">
        <f ca="1">VALUE(IFERROR(IF(S447=Lists!$S$6,SEGUIMIENTO!Y447,IF((Y447/FORMULACIÓN!Y447)&lt;&gt;0,Y447/FORMULACIÓN!Y447,0)),0))</f>
        <v>0</v>
      </c>
      <c r="AS447" s="89" t="str">
        <f t="shared" ca="1" si="83"/>
        <v/>
      </c>
      <c r="AT447" s="89">
        <f t="shared" ca="1" si="84"/>
        <v>0</v>
      </c>
      <c r="AU447" s="89">
        <f t="shared" ca="1" si="85"/>
        <v>0</v>
      </c>
      <c r="AV447" s="20" t="str">
        <f t="shared" si="86"/>
        <v xml:space="preserve">LOGROS
LÍMITES
OBSERVACIÓN
ACCIONES DE FORTALECIMIENTO
</v>
      </c>
      <c r="AW447" s="139"/>
      <c r="CG447" s="140"/>
    </row>
    <row r="448" spans="1:85" s="135" customFormat="1" ht="20.25" hidden="1" customHeight="1">
      <c r="A448" s="20" t="str">
        <f>IF(FORMULACIÓN!A448="","",FORMULACIÓN!A448)</f>
        <v/>
      </c>
      <c r="B448" s="20" t="str">
        <f>IF(FORMULACIÓN!B448="","",FORMULACIÓN!B448)</f>
        <v/>
      </c>
      <c r="C448" s="20" t="str">
        <f>IF(FORMULACIÓN!C448="","",FORMULACIÓN!C448)</f>
        <v/>
      </c>
      <c r="D448" s="20" t="str">
        <f>IF(FORMULACIÓN!D448="","",FORMULACIÓN!D448)</f>
        <v/>
      </c>
      <c r="E448" s="20" t="str">
        <f>IF(FORMULACIÓN!E448="","",FORMULACIÓN!E448)</f>
        <v/>
      </c>
      <c r="F448" s="20" t="str">
        <f>IF(FORMULACIÓN!F448="","",FORMULACIÓN!F448)</f>
        <v/>
      </c>
      <c r="G448" s="20" t="str">
        <f>IF(FORMULACIÓN!G448="","",FORMULACIÓN!G448)</f>
        <v/>
      </c>
      <c r="H448" s="20" t="str">
        <f>IF(FORMULACIÓN!H448="","",FORMULACIÓN!H448)</f>
        <v/>
      </c>
      <c r="I448" s="88" t="str">
        <f>IF(FORMULACIÓN!I448="","",FORMULACIÓN!I448)</f>
        <v/>
      </c>
      <c r="J448" s="20" t="str">
        <f>IF(FORMULACIÓN!J448="","",FORMULACIÓN!J448)</f>
        <v/>
      </c>
      <c r="K448" s="88" t="str">
        <f>IF(FORMULACIÓN!K448="","",FORMULACIÓN!K448)</f>
        <v/>
      </c>
      <c r="L448" s="88" t="str">
        <f>IF(FORMULACIÓN!L448="","",FORMULACIÓN!L448)</f>
        <v/>
      </c>
      <c r="M448" s="210">
        <f>FORMULACIÓN!M448</f>
        <v>0</v>
      </c>
      <c r="N448" s="20" t="str">
        <f>IF(FORMULACIÓN!O448="","",FORMULACIÓN!O448)</f>
        <v/>
      </c>
      <c r="O448" s="20" t="str">
        <f>IF(FORMULACIÓN!P448="","",FORMULACIÓN!P448)</f>
        <v/>
      </c>
      <c r="P448" s="20" t="str">
        <f>IF(FORMULACIÓN!Q448="","",FORMULACIÓN!Q448)</f>
        <v/>
      </c>
      <c r="Q448" s="20" t="str">
        <f>IF(FORMULACIÓN!R448="","",FORMULACIÓN!R448)</f>
        <v/>
      </c>
      <c r="R448" s="20" t="str">
        <f>IF(FORMULACIÓN!S448="","",FORMULACIÓN!S448)</f>
        <v/>
      </c>
      <c r="S448" s="20" t="str">
        <f>IF(FORMULACIÓN!T448="","",FORMULACIÓN!T448)</f>
        <v/>
      </c>
      <c r="T448" s="179" t="str">
        <f ca="1">FORMULACIÓN!Y448</f>
        <v/>
      </c>
      <c r="U448" s="20" t="str">
        <f>IF(FORMULACIÓN!U448="","",FORMULACIÓN!U448)</f>
        <v/>
      </c>
      <c r="V448" s="211"/>
      <c r="W448" s="211"/>
      <c r="X448" s="21" t="str">
        <f ca="1">IFERROR(IF($S448=Lists!$S$2,SUM(SEGUIMIENTO!U448:W448),IF(SEGUIMIENTO!$S448=Lists!$S$3,SUM(SEGUIMIENTO!V448:W448),IF(SEGUIMIENTO!$S448=Lists!$S$4,AVERAGE(SEGUIMIENTO!V448:W448),IF(SEGUIMIENTO!$S448=Lists!$S$5,OFFSET(U448,0,COUNTA(V448:W448)),IF(SEGUIMIENTO!$S448=Lists!$S$6,COUNTIF(V448:W448,"&lt;"&amp;FORMULACIÓN!Y448)/COUNT(SEGUIMIENTO!V448:W448),""))))),"")</f>
        <v/>
      </c>
      <c r="Y448" s="176" t="str">
        <f ca="1">IF($Q448=Lists!$R$3,TEXT(SEGUIMIENTO!X448,"00,00%"),IF(SEGUIMIENTO!X448=0,0,TEXT(SEGUIMIENTO!X448,"##.###")))</f>
        <v/>
      </c>
      <c r="Z448" s="179" t="str">
        <f>IF(FORMULACIÓN!N448="X",VLOOKUP(A448,Lists!$C$100:$D$1099,2,FALSE),"")</f>
        <v/>
      </c>
      <c r="AA448" s="181">
        <f>IF(FORMULACIÓN!N448="X",IF(VALUE(VLOOKUP(A448,Lists!$C$100:$D$1099,2,FALSE))&gt;=SEGUIMIENTO!X448,1,0),2)</f>
        <v>2</v>
      </c>
      <c r="AB448" s="150">
        <f>IFERROR(VALUE(LEFT(#REF!,1)),0)</f>
        <v>0</v>
      </c>
      <c r="AC448" s="149"/>
      <c r="AD448" s="131"/>
      <c r="AE448" s="131"/>
      <c r="AF448" s="129"/>
      <c r="AG448"/>
      <c r="AH448" s="139"/>
      <c r="AI448" s="139"/>
      <c r="AJ448" s="139" t="str">
        <f t="shared" si="75"/>
        <v/>
      </c>
      <c r="AK448" s="139">
        <f t="shared" ca="1" si="82"/>
        <v>0</v>
      </c>
      <c r="AL448" s="139" t="str">
        <f t="shared" si="76"/>
        <v/>
      </c>
      <c r="AM448" s="139" t="str">
        <f t="shared" si="77"/>
        <v/>
      </c>
      <c r="AN448" s="20" t="str">
        <f t="shared" si="78"/>
        <v/>
      </c>
      <c r="AO448" s="20" t="str">
        <f t="shared" si="79"/>
        <v/>
      </c>
      <c r="AP448" s="20" t="str">
        <f t="shared" si="80"/>
        <v/>
      </c>
      <c r="AQ448" s="88" t="str">
        <f ca="1">IF(S448=Lists!$S$6,"CUMPLIMIENTO",IF($Q448=Lists!$R$3,TEXT(Y448,"00,00%")&amp;" / "&amp;TEXT(FORMULACIÓN!Y448,"00,00%"),IF(Y448=0,0,TEXT(Y448,"##.###")&amp;" / "&amp;TEXT(FORMULACIÓN!Y448,"##.###"))))</f>
        <v xml:space="preserve"> / </v>
      </c>
      <c r="AR448" s="133">
        <f ca="1">VALUE(IFERROR(IF(S448=Lists!$S$6,SEGUIMIENTO!Y448,IF((Y448/FORMULACIÓN!Y448)&lt;&gt;0,Y448/FORMULACIÓN!Y448,0)),0))</f>
        <v>0</v>
      </c>
      <c r="AS448" s="89" t="str">
        <f t="shared" ca="1" si="83"/>
        <v/>
      </c>
      <c r="AT448" s="89">
        <f t="shared" ca="1" si="84"/>
        <v>0</v>
      </c>
      <c r="AU448" s="89">
        <f t="shared" ca="1" si="85"/>
        <v>0</v>
      </c>
      <c r="AV448" s="20" t="str">
        <f t="shared" si="86"/>
        <v xml:space="preserve">LOGROS
LÍMITES
OBSERVACIÓN
ACCIONES DE FORTALECIMIENTO
</v>
      </c>
      <c r="AW448" s="139"/>
      <c r="CG448" s="140"/>
    </row>
    <row r="449" spans="1:85" s="135" customFormat="1" ht="20.25" hidden="1" customHeight="1">
      <c r="A449" s="20" t="str">
        <f>IF(FORMULACIÓN!A449="","",FORMULACIÓN!A449)</f>
        <v/>
      </c>
      <c r="B449" s="20" t="str">
        <f>IF(FORMULACIÓN!B449="","",FORMULACIÓN!B449)</f>
        <v/>
      </c>
      <c r="C449" s="20" t="str">
        <f>IF(FORMULACIÓN!C449="","",FORMULACIÓN!C449)</f>
        <v/>
      </c>
      <c r="D449" s="20" t="str">
        <f>IF(FORMULACIÓN!D449="","",FORMULACIÓN!D449)</f>
        <v/>
      </c>
      <c r="E449" s="20" t="str">
        <f>IF(FORMULACIÓN!E449="","",FORMULACIÓN!E449)</f>
        <v/>
      </c>
      <c r="F449" s="20" t="str">
        <f>IF(FORMULACIÓN!F449="","",FORMULACIÓN!F449)</f>
        <v/>
      </c>
      <c r="G449" s="20" t="str">
        <f>IF(FORMULACIÓN!G449="","",FORMULACIÓN!G449)</f>
        <v/>
      </c>
      <c r="H449" s="20" t="str">
        <f>IF(FORMULACIÓN!H449="","",FORMULACIÓN!H449)</f>
        <v/>
      </c>
      <c r="I449" s="88" t="str">
        <f>IF(FORMULACIÓN!I449="","",FORMULACIÓN!I449)</f>
        <v/>
      </c>
      <c r="J449" s="20" t="str">
        <f>IF(FORMULACIÓN!J449="","",FORMULACIÓN!J449)</f>
        <v/>
      </c>
      <c r="K449" s="88" t="str">
        <f>IF(FORMULACIÓN!K449="","",FORMULACIÓN!K449)</f>
        <v/>
      </c>
      <c r="L449" s="88" t="str">
        <f>IF(FORMULACIÓN!L449="","",FORMULACIÓN!L449)</f>
        <v/>
      </c>
      <c r="M449" s="210">
        <f>FORMULACIÓN!M449</f>
        <v>0</v>
      </c>
      <c r="N449" s="20" t="str">
        <f>IF(FORMULACIÓN!O449="","",FORMULACIÓN!O449)</f>
        <v/>
      </c>
      <c r="O449" s="20" t="str">
        <f>IF(FORMULACIÓN!P449="","",FORMULACIÓN!P449)</f>
        <v/>
      </c>
      <c r="P449" s="20" t="str">
        <f>IF(FORMULACIÓN!Q449="","",FORMULACIÓN!Q449)</f>
        <v/>
      </c>
      <c r="Q449" s="20" t="str">
        <f>IF(FORMULACIÓN!R449="","",FORMULACIÓN!R449)</f>
        <v/>
      </c>
      <c r="R449" s="20" t="str">
        <f>IF(FORMULACIÓN!S449="","",FORMULACIÓN!S449)</f>
        <v/>
      </c>
      <c r="S449" s="20" t="str">
        <f>IF(FORMULACIÓN!T449="","",FORMULACIÓN!T449)</f>
        <v/>
      </c>
      <c r="T449" s="179" t="str">
        <f ca="1">FORMULACIÓN!Y449</f>
        <v/>
      </c>
      <c r="U449" s="20" t="str">
        <f>IF(FORMULACIÓN!U449="","",FORMULACIÓN!U449)</f>
        <v/>
      </c>
      <c r="V449" s="211"/>
      <c r="W449" s="211"/>
      <c r="X449" s="21" t="str">
        <f ca="1">IFERROR(IF($S449=Lists!$S$2,SUM(SEGUIMIENTO!U449:W449),IF(SEGUIMIENTO!$S449=Lists!$S$3,SUM(SEGUIMIENTO!V449:W449),IF(SEGUIMIENTO!$S449=Lists!$S$4,AVERAGE(SEGUIMIENTO!V449:W449),IF(SEGUIMIENTO!$S449=Lists!$S$5,OFFSET(U449,0,COUNTA(V449:W449)),IF(SEGUIMIENTO!$S449=Lists!$S$6,COUNTIF(V449:W449,"&lt;"&amp;FORMULACIÓN!Y449)/COUNT(SEGUIMIENTO!V449:W449),""))))),"")</f>
        <v/>
      </c>
      <c r="Y449" s="176" t="str">
        <f ca="1">IF($Q449=Lists!$R$3,TEXT(SEGUIMIENTO!X449,"00,00%"),IF(SEGUIMIENTO!X449=0,0,TEXT(SEGUIMIENTO!X449,"##.###")))</f>
        <v/>
      </c>
      <c r="Z449" s="179" t="str">
        <f>IF(FORMULACIÓN!N449="X",VLOOKUP(A449,Lists!$C$100:$D$1099,2,FALSE),"")</f>
        <v/>
      </c>
      <c r="AA449" s="181">
        <f>IF(FORMULACIÓN!N449="X",IF(VALUE(VLOOKUP(A449,Lists!$C$100:$D$1099,2,FALSE))&gt;=SEGUIMIENTO!X449,1,0),2)</f>
        <v>2</v>
      </c>
      <c r="AB449" s="150">
        <f>IFERROR(VALUE(LEFT(#REF!,1)),0)</f>
        <v>0</v>
      </c>
      <c r="AC449" s="149"/>
      <c r="AD449" s="131"/>
      <c r="AE449" s="131"/>
      <c r="AF449" s="129"/>
      <c r="AG449"/>
      <c r="AH449" s="139"/>
      <c r="AI449" s="139"/>
      <c r="AJ449" s="139" t="str">
        <f t="shared" si="75"/>
        <v/>
      </c>
      <c r="AK449" s="139">
        <f t="shared" ca="1" si="82"/>
        <v>0</v>
      </c>
      <c r="AL449" s="139" t="str">
        <f t="shared" si="76"/>
        <v/>
      </c>
      <c r="AM449" s="139" t="str">
        <f t="shared" si="77"/>
        <v/>
      </c>
      <c r="AN449" s="20" t="str">
        <f t="shared" si="78"/>
        <v/>
      </c>
      <c r="AO449" s="20" t="str">
        <f t="shared" si="79"/>
        <v/>
      </c>
      <c r="AP449" s="20" t="str">
        <f t="shared" si="80"/>
        <v/>
      </c>
      <c r="AQ449" s="88" t="str">
        <f ca="1">IF(S449=Lists!$S$6,"CUMPLIMIENTO",IF($Q449=Lists!$R$3,TEXT(Y449,"00,00%")&amp;" / "&amp;TEXT(FORMULACIÓN!Y449,"00,00%"),IF(Y449=0,0,TEXT(Y449,"##.###")&amp;" / "&amp;TEXT(FORMULACIÓN!Y449,"##.###"))))</f>
        <v xml:space="preserve"> / </v>
      </c>
      <c r="AR449" s="133">
        <f ca="1">VALUE(IFERROR(IF(S449=Lists!$S$6,SEGUIMIENTO!Y449,IF((Y449/FORMULACIÓN!Y449)&lt;&gt;0,Y449/FORMULACIÓN!Y449,0)),0))</f>
        <v>0</v>
      </c>
      <c r="AS449" s="89" t="str">
        <f t="shared" ca="1" si="83"/>
        <v/>
      </c>
      <c r="AT449" s="89">
        <f t="shared" ca="1" si="84"/>
        <v>0</v>
      </c>
      <c r="AU449" s="89">
        <f t="shared" ca="1" si="85"/>
        <v>0</v>
      </c>
      <c r="AV449" s="20" t="str">
        <f t="shared" si="86"/>
        <v xml:space="preserve">LOGROS
LÍMITES
OBSERVACIÓN
ACCIONES DE FORTALECIMIENTO
</v>
      </c>
      <c r="AW449" s="139"/>
      <c r="CG449" s="140"/>
    </row>
    <row r="450" spans="1:85" s="135" customFormat="1" ht="20.25" hidden="1" customHeight="1">
      <c r="A450" s="20" t="str">
        <f>IF(FORMULACIÓN!A450="","",FORMULACIÓN!A450)</f>
        <v/>
      </c>
      <c r="B450" s="20" t="str">
        <f>IF(FORMULACIÓN!B450="","",FORMULACIÓN!B450)</f>
        <v/>
      </c>
      <c r="C450" s="20" t="str">
        <f>IF(FORMULACIÓN!C450="","",FORMULACIÓN!C450)</f>
        <v/>
      </c>
      <c r="D450" s="20" t="str">
        <f>IF(FORMULACIÓN!D450="","",FORMULACIÓN!D450)</f>
        <v/>
      </c>
      <c r="E450" s="20" t="str">
        <f>IF(FORMULACIÓN!E450="","",FORMULACIÓN!E450)</f>
        <v/>
      </c>
      <c r="F450" s="20" t="str">
        <f>IF(FORMULACIÓN!F450="","",FORMULACIÓN!F450)</f>
        <v/>
      </c>
      <c r="G450" s="20" t="str">
        <f>IF(FORMULACIÓN!G450="","",FORMULACIÓN!G450)</f>
        <v/>
      </c>
      <c r="H450" s="20" t="str">
        <f>IF(FORMULACIÓN!H450="","",FORMULACIÓN!H450)</f>
        <v/>
      </c>
      <c r="I450" s="88" t="str">
        <f>IF(FORMULACIÓN!I450="","",FORMULACIÓN!I450)</f>
        <v/>
      </c>
      <c r="J450" s="20" t="str">
        <f>IF(FORMULACIÓN!J450="","",FORMULACIÓN!J450)</f>
        <v/>
      </c>
      <c r="K450" s="88" t="str">
        <f>IF(FORMULACIÓN!K450="","",FORMULACIÓN!K450)</f>
        <v/>
      </c>
      <c r="L450" s="88" t="str">
        <f>IF(FORMULACIÓN!L450="","",FORMULACIÓN!L450)</f>
        <v/>
      </c>
      <c r="M450" s="210">
        <f>FORMULACIÓN!M450</f>
        <v>0</v>
      </c>
      <c r="N450" s="20" t="str">
        <f>IF(FORMULACIÓN!O450="","",FORMULACIÓN!O450)</f>
        <v/>
      </c>
      <c r="O450" s="20" t="str">
        <f>IF(FORMULACIÓN!P450="","",FORMULACIÓN!P450)</f>
        <v/>
      </c>
      <c r="P450" s="20" t="str">
        <f>IF(FORMULACIÓN!Q450="","",FORMULACIÓN!Q450)</f>
        <v/>
      </c>
      <c r="Q450" s="20" t="str">
        <f>IF(FORMULACIÓN!R450="","",FORMULACIÓN!R450)</f>
        <v/>
      </c>
      <c r="R450" s="20" t="str">
        <f>IF(FORMULACIÓN!S450="","",FORMULACIÓN!S450)</f>
        <v/>
      </c>
      <c r="S450" s="20" t="str">
        <f>IF(FORMULACIÓN!T450="","",FORMULACIÓN!T450)</f>
        <v/>
      </c>
      <c r="T450" s="179" t="str">
        <f ca="1">FORMULACIÓN!Y450</f>
        <v/>
      </c>
      <c r="U450" s="20" t="str">
        <f>IF(FORMULACIÓN!U450="","",FORMULACIÓN!U450)</f>
        <v/>
      </c>
      <c r="V450" s="211"/>
      <c r="W450" s="211"/>
      <c r="X450" s="21" t="str">
        <f ca="1">IFERROR(IF($S450=Lists!$S$2,SUM(SEGUIMIENTO!U450:W450),IF(SEGUIMIENTO!$S450=Lists!$S$3,SUM(SEGUIMIENTO!V450:W450),IF(SEGUIMIENTO!$S450=Lists!$S$4,AVERAGE(SEGUIMIENTO!V450:W450),IF(SEGUIMIENTO!$S450=Lists!$S$5,OFFSET(U450,0,COUNTA(V450:W450)),IF(SEGUIMIENTO!$S450=Lists!$S$6,COUNTIF(V450:W450,"&lt;"&amp;FORMULACIÓN!Y450)/COUNT(SEGUIMIENTO!V450:W450),""))))),"")</f>
        <v/>
      </c>
      <c r="Y450" s="176" t="str">
        <f ca="1">IF($Q450=Lists!$R$3,TEXT(SEGUIMIENTO!X450,"00,00%"),IF(SEGUIMIENTO!X450=0,0,TEXT(SEGUIMIENTO!X450,"##.###")))</f>
        <v/>
      </c>
      <c r="Z450" s="179" t="str">
        <f>IF(FORMULACIÓN!N450="X",VLOOKUP(A450,Lists!$C$100:$D$1099,2,FALSE),"")</f>
        <v/>
      </c>
      <c r="AA450" s="181">
        <f>IF(FORMULACIÓN!N450="X",IF(VALUE(VLOOKUP(A450,Lists!$C$100:$D$1099,2,FALSE))&gt;=SEGUIMIENTO!X450,1,0),2)</f>
        <v>2</v>
      </c>
      <c r="AB450" s="150">
        <f>IFERROR(VALUE(LEFT(#REF!,1)),0)</f>
        <v>0</v>
      </c>
      <c r="AC450" s="149"/>
      <c r="AD450" s="131"/>
      <c r="AE450" s="131"/>
      <c r="AF450" s="129"/>
      <c r="AG450"/>
      <c r="AH450" s="139"/>
      <c r="AI450" s="139"/>
      <c r="AJ450" s="139" t="str">
        <f t="shared" si="75"/>
        <v/>
      </c>
      <c r="AK450" s="139">
        <f t="shared" ca="1" si="82"/>
        <v>0</v>
      </c>
      <c r="AL450" s="139" t="str">
        <f t="shared" si="76"/>
        <v/>
      </c>
      <c r="AM450" s="139" t="str">
        <f t="shared" si="77"/>
        <v/>
      </c>
      <c r="AN450" s="20" t="str">
        <f t="shared" si="78"/>
        <v/>
      </c>
      <c r="AO450" s="20" t="str">
        <f t="shared" si="79"/>
        <v/>
      </c>
      <c r="AP450" s="20" t="str">
        <f t="shared" si="80"/>
        <v/>
      </c>
      <c r="AQ450" s="88" t="str">
        <f ca="1">IF(S450=Lists!$S$6,"CUMPLIMIENTO",IF($Q450=Lists!$R$3,TEXT(Y450,"00,00%")&amp;" / "&amp;TEXT(FORMULACIÓN!Y450,"00,00%"),IF(Y450=0,0,TEXT(Y450,"##.###")&amp;" / "&amp;TEXT(FORMULACIÓN!Y450,"##.###"))))</f>
        <v xml:space="preserve"> / </v>
      </c>
      <c r="AR450" s="133">
        <f ca="1">VALUE(IFERROR(IF(S450=Lists!$S$6,SEGUIMIENTO!Y450,IF((Y450/FORMULACIÓN!Y450)&lt;&gt;0,Y450/FORMULACIÓN!Y450,0)),0))</f>
        <v>0</v>
      </c>
      <c r="AS450" s="89" t="str">
        <f t="shared" ca="1" si="83"/>
        <v/>
      </c>
      <c r="AT450" s="89">
        <f t="shared" ca="1" si="84"/>
        <v>0</v>
      </c>
      <c r="AU450" s="89">
        <f t="shared" ca="1" si="85"/>
        <v>0</v>
      </c>
      <c r="AV450" s="20" t="str">
        <f t="shared" si="86"/>
        <v xml:space="preserve">LOGROS
LÍMITES
OBSERVACIÓN
ACCIONES DE FORTALECIMIENTO
</v>
      </c>
      <c r="AW450" s="139"/>
      <c r="CG450" s="140"/>
    </row>
    <row r="451" spans="1:85" s="135" customFormat="1" ht="20.25" hidden="1" customHeight="1">
      <c r="A451" s="20" t="str">
        <f>IF(FORMULACIÓN!A451="","",FORMULACIÓN!A451)</f>
        <v/>
      </c>
      <c r="B451" s="20" t="str">
        <f>IF(FORMULACIÓN!B451="","",FORMULACIÓN!B451)</f>
        <v/>
      </c>
      <c r="C451" s="20" t="str">
        <f>IF(FORMULACIÓN!C451="","",FORMULACIÓN!C451)</f>
        <v/>
      </c>
      <c r="D451" s="20" t="str">
        <f>IF(FORMULACIÓN!D451="","",FORMULACIÓN!D451)</f>
        <v/>
      </c>
      <c r="E451" s="20" t="str">
        <f>IF(FORMULACIÓN!E451="","",FORMULACIÓN!E451)</f>
        <v/>
      </c>
      <c r="F451" s="20" t="str">
        <f>IF(FORMULACIÓN!F451="","",FORMULACIÓN!F451)</f>
        <v/>
      </c>
      <c r="G451" s="20" t="str">
        <f>IF(FORMULACIÓN!G451="","",FORMULACIÓN!G451)</f>
        <v/>
      </c>
      <c r="H451" s="20" t="str">
        <f>IF(FORMULACIÓN!H451="","",FORMULACIÓN!H451)</f>
        <v/>
      </c>
      <c r="I451" s="88" t="str">
        <f>IF(FORMULACIÓN!I451="","",FORMULACIÓN!I451)</f>
        <v/>
      </c>
      <c r="J451" s="20" t="str">
        <f>IF(FORMULACIÓN!J451="","",FORMULACIÓN!J451)</f>
        <v/>
      </c>
      <c r="K451" s="88" t="str">
        <f>IF(FORMULACIÓN!K451="","",FORMULACIÓN!K451)</f>
        <v/>
      </c>
      <c r="L451" s="88" t="str">
        <f>IF(FORMULACIÓN!L451="","",FORMULACIÓN!L451)</f>
        <v/>
      </c>
      <c r="M451" s="210">
        <f>FORMULACIÓN!M451</f>
        <v>0</v>
      </c>
      <c r="N451" s="20" t="str">
        <f>IF(FORMULACIÓN!O451="","",FORMULACIÓN!O451)</f>
        <v/>
      </c>
      <c r="O451" s="20" t="str">
        <f>IF(FORMULACIÓN!P451="","",FORMULACIÓN!P451)</f>
        <v/>
      </c>
      <c r="P451" s="20" t="str">
        <f>IF(FORMULACIÓN!Q451="","",FORMULACIÓN!Q451)</f>
        <v/>
      </c>
      <c r="Q451" s="20" t="str">
        <f>IF(FORMULACIÓN!R451="","",FORMULACIÓN!R451)</f>
        <v/>
      </c>
      <c r="R451" s="20" t="str">
        <f>IF(FORMULACIÓN!S451="","",FORMULACIÓN!S451)</f>
        <v/>
      </c>
      <c r="S451" s="20" t="str">
        <f>IF(FORMULACIÓN!T451="","",FORMULACIÓN!T451)</f>
        <v/>
      </c>
      <c r="T451" s="179" t="str">
        <f ca="1">FORMULACIÓN!Y451</f>
        <v/>
      </c>
      <c r="U451" s="20" t="str">
        <f>IF(FORMULACIÓN!U451="","",FORMULACIÓN!U451)</f>
        <v/>
      </c>
      <c r="V451" s="211"/>
      <c r="W451" s="211"/>
      <c r="X451" s="21" t="str">
        <f ca="1">IFERROR(IF($S451=Lists!$S$2,SUM(SEGUIMIENTO!U451:W451),IF(SEGUIMIENTO!$S451=Lists!$S$3,SUM(SEGUIMIENTO!V451:W451),IF(SEGUIMIENTO!$S451=Lists!$S$4,AVERAGE(SEGUIMIENTO!V451:W451),IF(SEGUIMIENTO!$S451=Lists!$S$5,OFFSET(U451,0,COUNTA(V451:W451)),IF(SEGUIMIENTO!$S451=Lists!$S$6,COUNTIF(V451:W451,"&lt;"&amp;FORMULACIÓN!Y451)/COUNT(SEGUIMIENTO!V451:W451),""))))),"")</f>
        <v/>
      </c>
      <c r="Y451" s="176" t="str">
        <f ca="1">IF($Q451=Lists!$R$3,TEXT(SEGUIMIENTO!X451,"00,00%"),IF(SEGUIMIENTO!X451=0,0,TEXT(SEGUIMIENTO!X451,"##.###")))</f>
        <v/>
      </c>
      <c r="Z451" s="179" t="str">
        <f>IF(FORMULACIÓN!N451="X",VLOOKUP(A451,Lists!$C$100:$D$1099,2,FALSE),"")</f>
        <v/>
      </c>
      <c r="AA451" s="181">
        <f>IF(FORMULACIÓN!N451="X",IF(VALUE(VLOOKUP(A451,Lists!$C$100:$D$1099,2,FALSE))&gt;=SEGUIMIENTO!X451,1,0),2)</f>
        <v>2</v>
      </c>
      <c r="AB451" s="150">
        <f>IFERROR(VALUE(LEFT(#REF!,1)),0)</f>
        <v>0</v>
      </c>
      <c r="AC451" s="149"/>
      <c r="AD451" s="131"/>
      <c r="AE451" s="131"/>
      <c r="AF451" s="129"/>
      <c r="AG451"/>
      <c r="AH451" s="139"/>
      <c r="AI451" s="139"/>
      <c r="AJ451" s="139" t="str">
        <f t="shared" si="75"/>
        <v/>
      </c>
      <c r="AK451" s="139">
        <f t="shared" ca="1" si="82"/>
        <v>0</v>
      </c>
      <c r="AL451" s="139" t="str">
        <f t="shared" si="76"/>
        <v/>
      </c>
      <c r="AM451" s="139" t="str">
        <f t="shared" si="77"/>
        <v/>
      </c>
      <c r="AN451" s="20" t="str">
        <f t="shared" si="78"/>
        <v/>
      </c>
      <c r="AO451" s="20" t="str">
        <f t="shared" si="79"/>
        <v/>
      </c>
      <c r="AP451" s="20" t="str">
        <f t="shared" si="80"/>
        <v/>
      </c>
      <c r="AQ451" s="88" t="str">
        <f ca="1">IF(S451=Lists!$S$6,"CUMPLIMIENTO",IF($Q451=Lists!$R$3,TEXT(Y451,"00,00%")&amp;" / "&amp;TEXT(FORMULACIÓN!Y451,"00,00%"),IF(Y451=0,0,TEXT(Y451,"##.###")&amp;" / "&amp;TEXT(FORMULACIÓN!Y451,"##.###"))))</f>
        <v xml:space="preserve"> / </v>
      </c>
      <c r="AR451" s="133">
        <f ca="1">VALUE(IFERROR(IF(S451=Lists!$S$6,SEGUIMIENTO!Y451,IF((Y451/FORMULACIÓN!Y451)&lt;&gt;0,Y451/FORMULACIÓN!Y451,0)),0))</f>
        <v>0</v>
      </c>
      <c r="AS451" s="89" t="str">
        <f t="shared" ca="1" si="83"/>
        <v/>
      </c>
      <c r="AT451" s="89">
        <f t="shared" ca="1" si="84"/>
        <v>0</v>
      </c>
      <c r="AU451" s="89">
        <f t="shared" ca="1" si="85"/>
        <v>0</v>
      </c>
      <c r="AV451" s="20" t="str">
        <f t="shared" si="86"/>
        <v xml:space="preserve">LOGROS
LÍMITES
OBSERVACIÓN
ACCIONES DE FORTALECIMIENTO
</v>
      </c>
      <c r="AW451" s="139"/>
      <c r="CG451" s="140"/>
    </row>
    <row r="452" spans="1:85" s="135" customFormat="1" ht="20.25" hidden="1" customHeight="1">
      <c r="A452" s="20" t="str">
        <f>IF(FORMULACIÓN!A452="","",FORMULACIÓN!A452)</f>
        <v/>
      </c>
      <c r="B452" s="20" t="str">
        <f>IF(FORMULACIÓN!B452="","",FORMULACIÓN!B452)</f>
        <v/>
      </c>
      <c r="C452" s="20" t="str">
        <f>IF(FORMULACIÓN!C452="","",FORMULACIÓN!C452)</f>
        <v/>
      </c>
      <c r="D452" s="20" t="str">
        <f>IF(FORMULACIÓN!D452="","",FORMULACIÓN!D452)</f>
        <v/>
      </c>
      <c r="E452" s="20" t="str">
        <f>IF(FORMULACIÓN!E452="","",FORMULACIÓN!E452)</f>
        <v/>
      </c>
      <c r="F452" s="20" t="str">
        <f>IF(FORMULACIÓN!F452="","",FORMULACIÓN!F452)</f>
        <v/>
      </c>
      <c r="G452" s="20" t="str">
        <f>IF(FORMULACIÓN!G452="","",FORMULACIÓN!G452)</f>
        <v/>
      </c>
      <c r="H452" s="20" t="str">
        <f>IF(FORMULACIÓN!H452="","",FORMULACIÓN!H452)</f>
        <v/>
      </c>
      <c r="I452" s="88" t="str">
        <f>IF(FORMULACIÓN!I452="","",FORMULACIÓN!I452)</f>
        <v/>
      </c>
      <c r="J452" s="20" t="str">
        <f>IF(FORMULACIÓN!J452="","",FORMULACIÓN!J452)</f>
        <v/>
      </c>
      <c r="K452" s="88" t="str">
        <f>IF(FORMULACIÓN!K452="","",FORMULACIÓN!K452)</f>
        <v/>
      </c>
      <c r="L452" s="88" t="str">
        <f>IF(FORMULACIÓN!L452="","",FORMULACIÓN!L452)</f>
        <v/>
      </c>
      <c r="M452" s="210">
        <f>FORMULACIÓN!M452</f>
        <v>0</v>
      </c>
      <c r="N452" s="20" t="str">
        <f>IF(FORMULACIÓN!O452="","",FORMULACIÓN!O452)</f>
        <v/>
      </c>
      <c r="O452" s="20" t="str">
        <f>IF(FORMULACIÓN!P452="","",FORMULACIÓN!P452)</f>
        <v/>
      </c>
      <c r="P452" s="20" t="str">
        <f>IF(FORMULACIÓN!Q452="","",FORMULACIÓN!Q452)</f>
        <v/>
      </c>
      <c r="Q452" s="20" t="str">
        <f>IF(FORMULACIÓN!R452="","",FORMULACIÓN!R452)</f>
        <v/>
      </c>
      <c r="R452" s="20" t="str">
        <f>IF(FORMULACIÓN!S452="","",FORMULACIÓN!S452)</f>
        <v/>
      </c>
      <c r="S452" s="20" t="str">
        <f>IF(FORMULACIÓN!T452="","",FORMULACIÓN!T452)</f>
        <v/>
      </c>
      <c r="T452" s="179" t="str">
        <f ca="1">FORMULACIÓN!Y452</f>
        <v/>
      </c>
      <c r="U452" s="20" t="str">
        <f>IF(FORMULACIÓN!U452="","",FORMULACIÓN!U452)</f>
        <v/>
      </c>
      <c r="V452" s="211"/>
      <c r="W452" s="211"/>
      <c r="X452" s="21" t="str">
        <f ca="1">IFERROR(IF($S452=Lists!$S$2,SUM(SEGUIMIENTO!U452:W452),IF(SEGUIMIENTO!$S452=Lists!$S$3,SUM(SEGUIMIENTO!V452:W452),IF(SEGUIMIENTO!$S452=Lists!$S$4,AVERAGE(SEGUIMIENTO!V452:W452),IF(SEGUIMIENTO!$S452=Lists!$S$5,OFFSET(U452,0,COUNTA(V452:W452)),IF(SEGUIMIENTO!$S452=Lists!$S$6,COUNTIF(V452:W452,"&lt;"&amp;FORMULACIÓN!Y452)/COUNT(SEGUIMIENTO!V452:W452),""))))),"")</f>
        <v/>
      </c>
      <c r="Y452" s="176" t="str">
        <f ca="1">IF($Q452=Lists!$R$3,TEXT(SEGUIMIENTO!X452,"00,00%"),IF(SEGUIMIENTO!X452=0,0,TEXT(SEGUIMIENTO!X452,"##.###")))</f>
        <v/>
      </c>
      <c r="Z452" s="179" t="str">
        <f>IF(FORMULACIÓN!N452="X",VLOOKUP(A452,Lists!$C$100:$D$1099,2,FALSE),"")</f>
        <v/>
      </c>
      <c r="AA452" s="181">
        <f>IF(FORMULACIÓN!N452="X",IF(VALUE(VLOOKUP(A452,Lists!$C$100:$D$1099,2,FALSE))&gt;=SEGUIMIENTO!X452,1,0),2)</f>
        <v>2</v>
      </c>
      <c r="AB452" s="150">
        <f>IFERROR(VALUE(LEFT(#REF!,1)),0)</f>
        <v>0</v>
      </c>
      <c r="AC452" s="149"/>
      <c r="AD452" s="131"/>
      <c r="AE452" s="131"/>
      <c r="AF452" s="129"/>
      <c r="AG452"/>
      <c r="AH452" s="139"/>
      <c r="AI452" s="139"/>
      <c r="AJ452" s="139" t="str">
        <f t="shared" si="75"/>
        <v/>
      </c>
      <c r="AK452" s="139">
        <f t="shared" ca="1" si="82"/>
        <v>0</v>
      </c>
      <c r="AL452" s="139" t="str">
        <f t="shared" si="76"/>
        <v/>
      </c>
      <c r="AM452" s="139" t="str">
        <f t="shared" si="77"/>
        <v/>
      </c>
      <c r="AN452" s="20" t="str">
        <f t="shared" si="78"/>
        <v/>
      </c>
      <c r="AO452" s="20" t="str">
        <f t="shared" si="79"/>
        <v/>
      </c>
      <c r="AP452" s="20" t="str">
        <f t="shared" si="80"/>
        <v/>
      </c>
      <c r="AQ452" s="88" t="str">
        <f ca="1">IF(S452=Lists!$S$6,"CUMPLIMIENTO",IF($Q452=Lists!$R$3,TEXT(Y452,"00,00%")&amp;" / "&amp;TEXT(FORMULACIÓN!Y452,"00,00%"),IF(Y452=0,0,TEXT(Y452,"##.###")&amp;" / "&amp;TEXT(FORMULACIÓN!Y452,"##.###"))))</f>
        <v xml:space="preserve"> / </v>
      </c>
      <c r="AR452" s="133">
        <f ca="1">VALUE(IFERROR(IF(S452=Lists!$S$6,SEGUIMIENTO!Y452,IF((Y452/FORMULACIÓN!Y452)&lt;&gt;0,Y452/FORMULACIÓN!Y452,0)),0))</f>
        <v>0</v>
      </c>
      <c r="AS452" s="89" t="str">
        <f t="shared" ca="1" si="83"/>
        <v/>
      </c>
      <c r="AT452" s="89">
        <f t="shared" ca="1" si="84"/>
        <v>0</v>
      </c>
      <c r="AU452" s="89">
        <f t="shared" ca="1" si="85"/>
        <v>0</v>
      </c>
      <c r="AV452" s="20" t="str">
        <f t="shared" si="86"/>
        <v xml:space="preserve">LOGROS
LÍMITES
OBSERVACIÓN
ACCIONES DE FORTALECIMIENTO
</v>
      </c>
      <c r="AW452" s="139"/>
      <c r="CG452" s="140"/>
    </row>
    <row r="453" spans="1:85" s="135" customFormat="1" ht="20.25" hidden="1" customHeight="1">
      <c r="A453" s="20" t="str">
        <f>IF(FORMULACIÓN!A453="","",FORMULACIÓN!A453)</f>
        <v/>
      </c>
      <c r="B453" s="20" t="str">
        <f>IF(FORMULACIÓN!B453="","",FORMULACIÓN!B453)</f>
        <v/>
      </c>
      <c r="C453" s="20" t="str">
        <f>IF(FORMULACIÓN!C453="","",FORMULACIÓN!C453)</f>
        <v/>
      </c>
      <c r="D453" s="20" t="str">
        <f>IF(FORMULACIÓN!D453="","",FORMULACIÓN!D453)</f>
        <v/>
      </c>
      <c r="E453" s="20" t="str">
        <f>IF(FORMULACIÓN!E453="","",FORMULACIÓN!E453)</f>
        <v/>
      </c>
      <c r="F453" s="20" t="str">
        <f>IF(FORMULACIÓN!F453="","",FORMULACIÓN!F453)</f>
        <v/>
      </c>
      <c r="G453" s="20" t="str">
        <f>IF(FORMULACIÓN!G453="","",FORMULACIÓN!G453)</f>
        <v/>
      </c>
      <c r="H453" s="20" t="str">
        <f>IF(FORMULACIÓN!H453="","",FORMULACIÓN!H453)</f>
        <v/>
      </c>
      <c r="I453" s="88" t="str">
        <f>IF(FORMULACIÓN!I453="","",FORMULACIÓN!I453)</f>
        <v/>
      </c>
      <c r="J453" s="20" t="str">
        <f>IF(FORMULACIÓN!J453="","",FORMULACIÓN!J453)</f>
        <v/>
      </c>
      <c r="K453" s="88" t="str">
        <f>IF(FORMULACIÓN!K453="","",FORMULACIÓN!K453)</f>
        <v/>
      </c>
      <c r="L453" s="88" t="str">
        <f>IF(FORMULACIÓN!L453="","",FORMULACIÓN!L453)</f>
        <v/>
      </c>
      <c r="M453" s="210">
        <f>FORMULACIÓN!M453</f>
        <v>0</v>
      </c>
      <c r="N453" s="20" t="str">
        <f>IF(FORMULACIÓN!O453="","",FORMULACIÓN!O453)</f>
        <v/>
      </c>
      <c r="O453" s="20" t="str">
        <f>IF(FORMULACIÓN!P453="","",FORMULACIÓN!P453)</f>
        <v/>
      </c>
      <c r="P453" s="20" t="str">
        <f>IF(FORMULACIÓN!Q453="","",FORMULACIÓN!Q453)</f>
        <v/>
      </c>
      <c r="Q453" s="20" t="str">
        <f>IF(FORMULACIÓN!R453="","",FORMULACIÓN!R453)</f>
        <v/>
      </c>
      <c r="R453" s="20" t="str">
        <f>IF(FORMULACIÓN!S453="","",FORMULACIÓN!S453)</f>
        <v/>
      </c>
      <c r="S453" s="20" t="str">
        <f>IF(FORMULACIÓN!T453="","",FORMULACIÓN!T453)</f>
        <v/>
      </c>
      <c r="T453" s="179" t="str">
        <f ca="1">FORMULACIÓN!Y453</f>
        <v/>
      </c>
      <c r="U453" s="20" t="str">
        <f>IF(FORMULACIÓN!U453="","",FORMULACIÓN!U453)</f>
        <v/>
      </c>
      <c r="V453" s="211"/>
      <c r="W453" s="211"/>
      <c r="X453" s="21" t="str">
        <f ca="1">IFERROR(IF($S453=Lists!$S$2,SUM(SEGUIMIENTO!U453:W453),IF(SEGUIMIENTO!$S453=Lists!$S$3,SUM(SEGUIMIENTO!V453:W453),IF(SEGUIMIENTO!$S453=Lists!$S$4,AVERAGE(SEGUIMIENTO!V453:W453),IF(SEGUIMIENTO!$S453=Lists!$S$5,OFFSET(U453,0,COUNTA(V453:W453)),IF(SEGUIMIENTO!$S453=Lists!$S$6,COUNTIF(V453:W453,"&lt;"&amp;FORMULACIÓN!Y453)/COUNT(SEGUIMIENTO!V453:W453),""))))),"")</f>
        <v/>
      </c>
      <c r="Y453" s="176" t="str">
        <f ca="1">IF($Q453=Lists!$R$3,TEXT(SEGUIMIENTO!X453,"00,00%"),IF(SEGUIMIENTO!X453=0,0,TEXT(SEGUIMIENTO!X453,"##.###")))</f>
        <v/>
      </c>
      <c r="Z453" s="179" t="str">
        <f>IF(FORMULACIÓN!N453="X",VLOOKUP(A453,Lists!$C$100:$D$1099,2,FALSE),"")</f>
        <v/>
      </c>
      <c r="AA453" s="181">
        <f>IF(FORMULACIÓN!N453="X",IF(VALUE(VLOOKUP(A453,Lists!$C$100:$D$1099,2,FALSE))&gt;=SEGUIMIENTO!X453,1,0),2)</f>
        <v>2</v>
      </c>
      <c r="AB453" s="150">
        <f>IFERROR(VALUE(LEFT(#REF!,1)),0)</f>
        <v>0</v>
      </c>
      <c r="AC453" s="149"/>
      <c r="AD453" s="131"/>
      <c r="AE453" s="131"/>
      <c r="AF453" s="129"/>
      <c r="AG453"/>
      <c r="AH453" s="139"/>
      <c r="AI453" s="139"/>
      <c r="AJ453" s="139" t="str">
        <f t="shared" si="75"/>
        <v/>
      </c>
      <c r="AK453" s="139">
        <f t="shared" ca="1" si="82"/>
        <v>0</v>
      </c>
      <c r="AL453" s="139" t="str">
        <f t="shared" si="76"/>
        <v/>
      </c>
      <c r="AM453" s="139" t="str">
        <f t="shared" si="77"/>
        <v/>
      </c>
      <c r="AN453" s="20" t="str">
        <f t="shared" si="78"/>
        <v/>
      </c>
      <c r="AO453" s="20" t="str">
        <f t="shared" si="79"/>
        <v/>
      </c>
      <c r="AP453" s="20" t="str">
        <f t="shared" si="80"/>
        <v/>
      </c>
      <c r="AQ453" s="88" t="str">
        <f ca="1">IF(S453=Lists!$S$6,"CUMPLIMIENTO",IF($Q453=Lists!$R$3,TEXT(Y453,"00,00%")&amp;" / "&amp;TEXT(FORMULACIÓN!Y453,"00,00%"),IF(Y453=0,0,TEXT(Y453,"##.###")&amp;" / "&amp;TEXT(FORMULACIÓN!Y453,"##.###"))))</f>
        <v xml:space="preserve"> / </v>
      </c>
      <c r="AR453" s="133">
        <f ca="1">VALUE(IFERROR(IF(S453=Lists!$S$6,SEGUIMIENTO!Y453,IF((Y453/FORMULACIÓN!Y453)&lt;&gt;0,Y453/FORMULACIÓN!Y453,0)),0))</f>
        <v>0</v>
      </c>
      <c r="AS453" s="89" t="str">
        <f t="shared" ca="1" si="83"/>
        <v/>
      </c>
      <c r="AT453" s="89">
        <f t="shared" ca="1" si="84"/>
        <v>0</v>
      </c>
      <c r="AU453" s="89">
        <f t="shared" ca="1" si="85"/>
        <v>0</v>
      </c>
      <c r="AV453" s="20" t="str">
        <f t="shared" si="86"/>
        <v xml:space="preserve">LOGROS
LÍMITES
OBSERVACIÓN
ACCIONES DE FORTALECIMIENTO
</v>
      </c>
      <c r="AW453" s="139"/>
      <c r="CG453" s="140"/>
    </row>
    <row r="454" spans="1:85" s="135" customFormat="1" ht="20.25" hidden="1" customHeight="1">
      <c r="A454" s="20" t="str">
        <f>IF(FORMULACIÓN!A454="","",FORMULACIÓN!A454)</f>
        <v/>
      </c>
      <c r="B454" s="20" t="str">
        <f>IF(FORMULACIÓN!B454="","",FORMULACIÓN!B454)</f>
        <v/>
      </c>
      <c r="C454" s="20" t="str">
        <f>IF(FORMULACIÓN!C454="","",FORMULACIÓN!C454)</f>
        <v/>
      </c>
      <c r="D454" s="20" t="str">
        <f>IF(FORMULACIÓN!D454="","",FORMULACIÓN!D454)</f>
        <v/>
      </c>
      <c r="E454" s="20" t="str">
        <f>IF(FORMULACIÓN!E454="","",FORMULACIÓN!E454)</f>
        <v/>
      </c>
      <c r="F454" s="20" t="str">
        <f>IF(FORMULACIÓN!F454="","",FORMULACIÓN!F454)</f>
        <v/>
      </c>
      <c r="G454" s="20" t="str">
        <f>IF(FORMULACIÓN!G454="","",FORMULACIÓN!G454)</f>
        <v/>
      </c>
      <c r="H454" s="20" t="str">
        <f>IF(FORMULACIÓN!H454="","",FORMULACIÓN!H454)</f>
        <v/>
      </c>
      <c r="I454" s="88" t="str">
        <f>IF(FORMULACIÓN!I454="","",FORMULACIÓN!I454)</f>
        <v/>
      </c>
      <c r="J454" s="20" t="str">
        <f>IF(FORMULACIÓN!J454="","",FORMULACIÓN!J454)</f>
        <v/>
      </c>
      <c r="K454" s="88" t="str">
        <f>IF(FORMULACIÓN!K454="","",FORMULACIÓN!K454)</f>
        <v/>
      </c>
      <c r="L454" s="88" t="str">
        <f>IF(FORMULACIÓN!L454="","",FORMULACIÓN!L454)</f>
        <v/>
      </c>
      <c r="M454" s="210">
        <f>FORMULACIÓN!M454</f>
        <v>0</v>
      </c>
      <c r="N454" s="20" t="str">
        <f>IF(FORMULACIÓN!O454="","",FORMULACIÓN!O454)</f>
        <v/>
      </c>
      <c r="O454" s="20" t="str">
        <f>IF(FORMULACIÓN!P454="","",FORMULACIÓN!P454)</f>
        <v/>
      </c>
      <c r="P454" s="20" t="str">
        <f>IF(FORMULACIÓN!Q454="","",FORMULACIÓN!Q454)</f>
        <v/>
      </c>
      <c r="Q454" s="20" t="str">
        <f>IF(FORMULACIÓN!R454="","",FORMULACIÓN!R454)</f>
        <v/>
      </c>
      <c r="R454" s="20" t="str">
        <f>IF(FORMULACIÓN!S454="","",FORMULACIÓN!S454)</f>
        <v/>
      </c>
      <c r="S454" s="20" t="str">
        <f>IF(FORMULACIÓN!T454="","",FORMULACIÓN!T454)</f>
        <v/>
      </c>
      <c r="T454" s="179" t="str">
        <f ca="1">FORMULACIÓN!Y454</f>
        <v/>
      </c>
      <c r="U454" s="20" t="str">
        <f>IF(FORMULACIÓN!U454="","",FORMULACIÓN!U454)</f>
        <v/>
      </c>
      <c r="V454" s="211"/>
      <c r="W454" s="211"/>
      <c r="X454" s="21" t="str">
        <f ca="1">IFERROR(IF($S454=Lists!$S$2,SUM(SEGUIMIENTO!U454:W454),IF(SEGUIMIENTO!$S454=Lists!$S$3,SUM(SEGUIMIENTO!V454:W454),IF(SEGUIMIENTO!$S454=Lists!$S$4,AVERAGE(SEGUIMIENTO!V454:W454),IF(SEGUIMIENTO!$S454=Lists!$S$5,OFFSET(U454,0,COUNTA(V454:W454)),IF(SEGUIMIENTO!$S454=Lists!$S$6,COUNTIF(V454:W454,"&lt;"&amp;FORMULACIÓN!Y454)/COUNT(SEGUIMIENTO!V454:W454),""))))),"")</f>
        <v/>
      </c>
      <c r="Y454" s="176" t="str">
        <f ca="1">IF($Q454=Lists!$R$3,TEXT(SEGUIMIENTO!X454,"00,00%"),IF(SEGUIMIENTO!X454=0,0,TEXT(SEGUIMIENTO!X454,"##.###")))</f>
        <v/>
      </c>
      <c r="Z454" s="179" t="str">
        <f>IF(FORMULACIÓN!N454="X",VLOOKUP(A454,Lists!$C$100:$D$1099,2,FALSE),"")</f>
        <v/>
      </c>
      <c r="AA454" s="181">
        <f>IF(FORMULACIÓN!N454="X",IF(VALUE(VLOOKUP(A454,Lists!$C$100:$D$1099,2,FALSE))&gt;=SEGUIMIENTO!X454,1,0),2)</f>
        <v>2</v>
      </c>
      <c r="AB454" s="150">
        <f>IFERROR(VALUE(LEFT(#REF!,1)),0)</f>
        <v>0</v>
      </c>
      <c r="AC454" s="149"/>
      <c r="AD454" s="131"/>
      <c r="AE454" s="131"/>
      <c r="AF454" s="129"/>
      <c r="AG454"/>
      <c r="AH454" s="139"/>
      <c r="AI454" s="139"/>
      <c r="AJ454" s="139" t="str">
        <f t="shared" si="75"/>
        <v/>
      </c>
      <c r="AK454" s="139">
        <f t="shared" ca="1" si="82"/>
        <v>0</v>
      </c>
      <c r="AL454" s="139" t="str">
        <f t="shared" si="76"/>
        <v/>
      </c>
      <c r="AM454" s="139" t="str">
        <f t="shared" si="77"/>
        <v/>
      </c>
      <c r="AN454" s="20" t="str">
        <f t="shared" si="78"/>
        <v/>
      </c>
      <c r="AO454" s="20" t="str">
        <f t="shared" si="79"/>
        <v/>
      </c>
      <c r="AP454" s="20" t="str">
        <f t="shared" si="80"/>
        <v/>
      </c>
      <c r="AQ454" s="88" t="str">
        <f ca="1">IF(S454=Lists!$S$6,"CUMPLIMIENTO",IF($Q454=Lists!$R$3,TEXT(Y454,"00,00%")&amp;" / "&amp;TEXT(FORMULACIÓN!Y454,"00,00%"),IF(Y454=0,0,TEXT(Y454,"##.###")&amp;" / "&amp;TEXT(FORMULACIÓN!Y454,"##.###"))))</f>
        <v xml:space="preserve"> / </v>
      </c>
      <c r="AR454" s="133">
        <f ca="1">VALUE(IFERROR(IF(S454=Lists!$S$6,SEGUIMIENTO!Y454,IF((Y454/FORMULACIÓN!Y454)&lt;&gt;0,Y454/FORMULACIÓN!Y454,0)),0))</f>
        <v>0</v>
      </c>
      <c r="AS454" s="89" t="str">
        <f t="shared" ca="1" si="83"/>
        <v/>
      </c>
      <c r="AT454" s="89">
        <f t="shared" ca="1" si="84"/>
        <v>0</v>
      </c>
      <c r="AU454" s="89">
        <f t="shared" ca="1" si="85"/>
        <v>0</v>
      </c>
      <c r="AV454" s="20" t="str">
        <f t="shared" si="86"/>
        <v xml:space="preserve">LOGROS
LÍMITES
OBSERVACIÓN
ACCIONES DE FORTALECIMIENTO
</v>
      </c>
      <c r="AW454" s="139"/>
      <c r="CG454" s="140"/>
    </row>
    <row r="455" spans="1:85" s="135" customFormat="1" ht="20.25" hidden="1" customHeight="1">
      <c r="A455" s="20" t="str">
        <f>IF(FORMULACIÓN!A455="","",FORMULACIÓN!A455)</f>
        <v/>
      </c>
      <c r="B455" s="20" t="str">
        <f>IF(FORMULACIÓN!B455="","",FORMULACIÓN!B455)</f>
        <v/>
      </c>
      <c r="C455" s="20" t="str">
        <f>IF(FORMULACIÓN!C455="","",FORMULACIÓN!C455)</f>
        <v/>
      </c>
      <c r="D455" s="20" t="str">
        <f>IF(FORMULACIÓN!D455="","",FORMULACIÓN!D455)</f>
        <v/>
      </c>
      <c r="E455" s="20" t="str">
        <f>IF(FORMULACIÓN!E455="","",FORMULACIÓN!E455)</f>
        <v/>
      </c>
      <c r="F455" s="20" t="str">
        <f>IF(FORMULACIÓN!F455="","",FORMULACIÓN!F455)</f>
        <v/>
      </c>
      <c r="G455" s="20" t="str">
        <f>IF(FORMULACIÓN!G455="","",FORMULACIÓN!G455)</f>
        <v/>
      </c>
      <c r="H455" s="20" t="str">
        <f>IF(FORMULACIÓN!H455="","",FORMULACIÓN!H455)</f>
        <v/>
      </c>
      <c r="I455" s="88" t="str">
        <f>IF(FORMULACIÓN!I455="","",FORMULACIÓN!I455)</f>
        <v/>
      </c>
      <c r="J455" s="20" t="str">
        <f>IF(FORMULACIÓN!J455="","",FORMULACIÓN!J455)</f>
        <v/>
      </c>
      <c r="K455" s="88" t="str">
        <f>IF(FORMULACIÓN!K455="","",FORMULACIÓN!K455)</f>
        <v/>
      </c>
      <c r="L455" s="88" t="str">
        <f>IF(FORMULACIÓN!L455="","",FORMULACIÓN!L455)</f>
        <v/>
      </c>
      <c r="M455" s="210">
        <f>FORMULACIÓN!M455</f>
        <v>0</v>
      </c>
      <c r="N455" s="20" t="str">
        <f>IF(FORMULACIÓN!O455="","",FORMULACIÓN!O455)</f>
        <v/>
      </c>
      <c r="O455" s="20" t="str">
        <f>IF(FORMULACIÓN!P455="","",FORMULACIÓN!P455)</f>
        <v/>
      </c>
      <c r="P455" s="20" t="str">
        <f>IF(FORMULACIÓN!Q455="","",FORMULACIÓN!Q455)</f>
        <v/>
      </c>
      <c r="Q455" s="20" t="str">
        <f>IF(FORMULACIÓN!R455="","",FORMULACIÓN!R455)</f>
        <v/>
      </c>
      <c r="R455" s="20" t="str">
        <f>IF(FORMULACIÓN!S455="","",FORMULACIÓN!S455)</f>
        <v/>
      </c>
      <c r="S455" s="20" t="str">
        <f>IF(FORMULACIÓN!T455="","",FORMULACIÓN!T455)</f>
        <v/>
      </c>
      <c r="T455" s="179" t="str">
        <f ca="1">FORMULACIÓN!Y455</f>
        <v/>
      </c>
      <c r="U455" s="20" t="str">
        <f>IF(FORMULACIÓN!U455="","",FORMULACIÓN!U455)</f>
        <v/>
      </c>
      <c r="V455" s="211"/>
      <c r="W455" s="211"/>
      <c r="X455" s="21" t="str">
        <f ca="1">IFERROR(IF($S455=Lists!$S$2,SUM(SEGUIMIENTO!U455:W455),IF(SEGUIMIENTO!$S455=Lists!$S$3,SUM(SEGUIMIENTO!V455:W455),IF(SEGUIMIENTO!$S455=Lists!$S$4,AVERAGE(SEGUIMIENTO!V455:W455),IF(SEGUIMIENTO!$S455=Lists!$S$5,OFFSET(U455,0,COUNTA(V455:W455)),IF(SEGUIMIENTO!$S455=Lists!$S$6,COUNTIF(V455:W455,"&lt;"&amp;FORMULACIÓN!Y455)/COUNT(SEGUIMIENTO!V455:W455),""))))),"")</f>
        <v/>
      </c>
      <c r="Y455" s="176" t="str">
        <f ca="1">IF($Q455=Lists!$R$3,TEXT(SEGUIMIENTO!X455,"00,00%"),IF(SEGUIMIENTO!X455=0,0,TEXT(SEGUIMIENTO!X455,"##.###")))</f>
        <v/>
      </c>
      <c r="Z455" s="179" t="str">
        <f>IF(FORMULACIÓN!N455="X",VLOOKUP(A455,Lists!$C$100:$D$1099,2,FALSE),"")</f>
        <v/>
      </c>
      <c r="AA455" s="181">
        <f>IF(FORMULACIÓN!N455="X",IF(VALUE(VLOOKUP(A455,Lists!$C$100:$D$1099,2,FALSE))&gt;=SEGUIMIENTO!X455,1,0),2)</f>
        <v>2</v>
      </c>
      <c r="AB455" s="150">
        <f>IFERROR(VALUE(LEFT(#REF!,1)),0)</f>
        <v>0</v>
      </c>
      <c r="AC455" s="149"/>
      <c r="AD455" s="131"/>
      <c r="AE455" s="131"/>
      <c r="AF455" s="129"/>
      <c r="AG455"/>
      <c r="AH455" s="139"/>
      <c r="AI455" s="139"/>
      <c r="AJ455" s="139" t="str">
        <f t="shared" si="75"/>
        <v/>
      </c>
      <c r="AK455" s="139">
        <f t="shared" ca="1" si="82"/>
        <v>0</v>
      </c>
      <c r="AL455" s="139" t="str">
        <f t="shared" si="76"/>
        <v/>
      </c>
      <c r="AM455" s="139" t="str">
        <f t="shared" si="77"/>
        <v/>
      </c>
      <c r="AN455" s="20" t="str">
        <f t="shared" si="78"/>
        <v/>
      </c>
      <c r="AO455" s="20" t="str">
        <f t="shared" si="79"/>
        <v/>
      </c>
      <c r="AP455" s="20" t="str">
        <f t="shared" si="80"/>
        <v/>
      </c>
      <c r="AQ455" s="88" t="str">
        <f ca="1">IF(S455=Lists!$S$6,"CUMPLIMIENTO",IF($Q455=Lists!$R$3,TEXT(Y455,"00,00%")&amp;" / "&amp;TEXT(FORMULACIÓN!Y455,"00,00%"),IF(Y455=0,0,TEXT(Y455,"##.###")&amp;" / "&amp;TEXT(FORMULACIÓN!Y455,"##.###"))))</f>
        <v xml:space="preserve"> / </v>
      </c>
      <c r="AR455" s="133">
        <f ca="1">VALUE(IFERROR(IF(S455=Lists!$S$6,SEGUIMIENTO!Y455,IF((Y455/FORMULACIÓN!Y455)&lt;&gt;0,Y455/FORMULACIÓN!Y455,0)),0))</f>
        <v>0</v>
      </c>
      <c r="AS455" s="89" t="str">
        <f t="shared" ca="1" si="83"/>
        <v/>
      </c>
      <c r="AT455" s="89">
        <f t="shared" ca="1" si="84"/>
        <v>0</v>
      </c>
      <c r="AU455" s="89">
        <f t="shared" ca="1" si="85"/>
        <v>0</v>
      </c>
      <c r="AV455" s="20" t="str">
        <f t="shared" si="86"/>
        <v xml:space="preserve">LOGROS
LÍMITES
OBSERVACIÓN
ACCIONES DE FORTALECIMIENTO
</v>
      </c>
      <c r="AW455" s="139"/>
      <c r="CG455" s="140"/>
    </row>
    <row r="456" spans="1:85" s="135" customFormat="1" ht="20.25" hidden="1" customHeight="1">
      <c r="A456" s="20" t="str">
        <f>IF(FORMULACIÓN!A456="","",FORMULACIÓN!A456)</f>
        <v/>
      </c>
      <c r="B456" s="20" t="str">
        <f>IF(FORMULACIÓN!B456="","",FORMULACIÓN!B456)</f>
        <v/>
      </c>
      <c r="C456" s="20" t="str">
        <f>IF(FORMULACIÓN!C456="","",FORMULACIÓN!C456)</f>
        <v/>
      </c>
      <c r="D456" s="20" t="str">
        <f>IF(FORMULACIÓN!D456="","",FORMULACIÓN!D456)</f>
        <v/>
      </c>
      <c r="E456" s="20" t="str">
        <f>IF(FORMULACIÓN!E456="","",FORMULACIÓN!E456)</f>
        <v/>
      </c>
      <c r="F456" s="20" t="str">
        <f>IF(FORMULACIÓN!F456="","",FORMULACIÓN!F456)</f>
        <v/>
      </c>
      <c r="G456" s="20" t="str">
        <f>IF(FORMULACIÓN!G456="","",FORMULACIÓN!G456)</f>
        <v/>
      </c>
      <c r="H456" s="20" t="str">
        <f>IF(FORMULACIÓN!H456="","",FORMULACIÓN!H456)</f>
        <v/>
      </c>
      <c r="I456" s="88" t="str">
        <f>IF(FORMULACIÓN!I456="","",FORMULACIÓN!I456)</f>
        <v/>
      </c>
      <c r="J456" s="20" t="str">
        <f>IF(FORMULACIÓN!J456="","",FORMULACIÓN!J456)</f>
        <v/>
      </c>
      <c r="K456" s="88" t="str">
        <f>IF(FORMULACIÓN!K456="","",FORMULACIÓN!K456)</f>
        <v/>
      </c>
      <c r="L456" s="88" t="str">
        <f>IF(FORMULACIÓN!L456="","",FORMULACIÓN!L456)</f>
        <v/>
      </c>
      <c r="M456" s="210">
        <f>FORMULACIÓN!M456</f>
        <v>0</v>
      </c>
      <c r="N456" s="20" t="str">
        <f>IF(FORMULACIÓN!O456="","",FORMULACIÓN!O456)</f>
        <v/>
      </c>
      <c r="O456" s="20" t="str">
        <f>IF(FORMULACIÓN!P456="","",FORMULACIÓN!P456)</f>
        <v/>
      </c>
      <c r="P456" s="20" t="str">
        <f>IF(FORMULACIÓN!Q456="","",FORMULACIÓN!Q456)</f>
        <v/>
      </c>
      <c r="Q456" s="20" t="str">
        <f>IF(FORMULACIÓN!R456="","",FORMULACIÓN!R456)</f>
        <v/>
      </c>
      <c r="R456" s="20" t="str">
        <f>IF(FORMULACIÓN!S456="","",FORMULACIÓN!S456)</f>
        <v/>
      </c>
      <c r="S456" s="20" t="str">
        <f>IF(FORMULACIÓN!T456="","",FORMULACIÓN!T456)</f>
        <v/>
      </c>
      <c r="T456" s="179" t="str">
        <f ca="1">FORMULACIÓN!Y456</f>
        <v/>
      </c>
      <c r="U456" s="20" t="str">
        <f>IF(FORMULACIÓN!U456="","",FORMULACIÓN!U456)</f>
        <v/>
      </c>
      <c r="V456" s="211"/>
      <c r="W456" s="211"/>
      <c r="X456" s="21" t="str">
        <f ca="1">IFERROR(IF($S456=Lists!$S$2,SUM(SEGUIMIENTO!U456:W456),IF(SEGUIMIENTO!$S456=Lists!$S$3,SUM(SEGUIMIENTO!V456:W456),IF(SEGUIMIENTO!$S456=Lists!$S$4,AVERAGE(SEGUIMIENTO!V456:W456),IF(SEGUIMIENTO!$S456=Lists!$S$5,OFFSET(U456,0,COUNTA(V456:W456)),IF(SEGUIMIENTO!$S456=Lists!$S$6,COUNTIF(V456:W456,"&lt;"&amp;FORMULACIÓN!Y456)/COUNT(SEGUIMIENTO!V456:W456),""))))),"")</f>
        <v/>
      </c>
      <c r="Y456" s="176" t="str">
        <f ca="1">IF($Q456=Lists!$R$3,TEXT(SEGUIMIENTO!X456,"00,00%"),IF(SEGUIMIENTO!X456=0,0,TEXT(SEGUIMIENTO!X456,"##.###")))</f>
        <v/>
      </c>
      <c r="Z456" s="179" t="str">
        <f>IF(FORMULACIÓN!N456="X",VLOOKUP(A456,Lists!$C$100:$D$1099,2,FALSE),"")</f>
        <v/>
      </c>
      <c r="AA456" s="181">
        <f>IF(FORMULACIÓN!N456="X",IF(VALUE(VLOOKUP(A456,Lists!$C$100:$D$1099,2,FALSE))&gt;=SEGUIMIENTO!X456,1,0),2)</f>
        <v>2</v>
      </c>
      <c r="AB456" s="150">
        <f>IFERROR(VALUE(LEFT(#REF!,1)),0)</f>
        <v>0</v>
      </c>
      <c r="AC456" s="149"/>
      <c r="AD456" s="131"/>
      <c r="AE456" s="131"/>
      <c r="AF456" s="129"/>
      <c r="AG456"/>
      <c r="AH456" s="139"/>
      <c r="AI456" s="139"/>
      <c r="AJ456" s="139" t="str">
        <f t="shared" si="75"/>
        <v/>
      </c>
      <c r="AK456" s="139">
        <f t="shared" ca="1" si="82"/>
        <v>0</v>
      </c>
      <c r="AL456" s="139" t="str">
        <f t="shared" si="76"/>
        <v/>
      </c>
      <c r="AM456" s="139" t="str">
        <f t="shared" si="77"/>
        <v/>
      </c>
      <c r="AN456" s="20" t="str">
        <f t="shared" si="78"/>
        <v/>
      </c>
      <c r="AO456" s="20" t="str">
        <f t="shared" si="79"/>
        <v/>
      </c>
      <c r="AP456" s="20" t="str">
        <f t="shared" si="80"/>
        <v/>
      </c>
      <c r="AQ456" s="88" t="str">
        <f ca="1">IF(S456=Lists!$S$6,"CUMPLIMIENTO",IF($Q456=Lists!$R$3,TEXT(Y456,"00,00%")&amp;" / "&amp;TEXT(FORMULACIÓN!Y456,"00,00%"),IF(Y456=0,0,TEXT(Y456,"##.###")&amp;" / "&amp;TEXT(FORMULACIÓN!Y456,"##.###"))))</f>
        <v xml:space="preserve"> / </v>
      </c>
      <c r="AR456" s="133">
        <f ca="1">VALUE(IFERROR(IF(S456=Lists!$S$6,SEGUIMIENTO!Y456,IF((Y456/FORMULACIÓN!Y456)&lt;&gt;0,Y456/FORMULACIÓN!Y456,0)),0))</f>
        <v>0</v>
      </c>
      <c r="AS456" s="89" t="str">
        <f t="shared" ca="1" si="83"/>
        <v/>
      </c>
      <c r="AT456" s="89">
        <f t="shared" ca="1" si="84"/>
        <v>0</v>
      </c>
      <c r="AU456" s="89">
        <f t="shared" ca="1" si="85"/>
        <v>0</v>
      </c>
      <c r="AV456" s="20" t="str">
        <f t="shared" si="86"/>
        <v xml:space="preserve">LOGROS
LÍMITES
OBSERVACIÓN
ACCIONES DE FORTALECIMIENTO
</v>
      </c>
      <c r="AW456" s="139"/>
      <c r="CG456" s="140"/>
    </row>
    <row r="457" spans="1:85" s="135" customFormat="1" ht="20.25" hidden="1" customHeight="1">
      <c r="A457" s="20" t="str">
        <f>IF(FORMULACIÓN!A457="","",FORMULACIÓN!A457)</f>
        <v/>
      </c>
      <c r="B457" s="20" t="str">
        <f>IF(FORMULACIÓN!B457="","",FORMULACIÓN!B457)</f>
        <v/>
      </c>
      <c r="C457" s="20" t="str">
        <f>IF(FORMULACIÓN!C457="","",FORMULACIÓN!C457)</f>
        <v/>
      </c>
      <c r="D457" s="20" t="str">
        <f>IF(FORMULACIÓN!D457="","",FORMULACIÓN!D457)</f>
        <v/>
      </c>
      <c r="E457" s="20" t="str">
        <f>IF(FORMULACIÓN!E457="","",FORMULACIÓN!E457)</f>
        <v/>
      </c>
      <c r="F457" s="20" t="str">
        <f>IF(FORMULACIÓN!F457="","",FORMULACIÓN!F457)</f>
        <v/>
      </c>
      <c r="G457" s="20" t="str">
        <f>IF(FORMULACIÓN!G457="","",FORMULACIÓN!G457)</f>
        <v/>
      </c>
      <c r="H457" s="20" t="str">
        <f>IF(FORMULACIÓN!H457="","",FORMULACIÓN!H457)</f>
        <v/>
      </c>
      <c r="I457" s="88" t="str">
        <f>IF(FORMULACIÓN!I457="","",FORMULACIÓN!I457)</f>
        <v/>
      </c>
      <c r="J457" s="20" t="str">
        <f>IF(FORMULACIÓN!J457="","",FORMULACIÓN!J457)</f>
        <v/>
      </c>
      <c r="K457" s="88" t="str">
        <f>IF(FORMULACIÓN!K457="","",FORMULACIÓN!K457)</f>
        <v/>
      </c>
      <c r="L457" s="88" t="str">
        <f>IF(FORMULACIÓN!L457="","",FORMULACIÓN!L457)</f>
        <v/>
      </c>
      <c r="M457" s="210">
        <f>FORMULACIÓN!M457</f>
        <v>0</v>
      </c>
      <c r="N457" s="20" t="str">
        <f>IF(FORMULACIÓN!O457="","",FORMULACIÓN!O457)</f>
        <v/>
      </c>
      <c r="O457" s="20" t="str">
        <f>IF(FORMULACIÓN!P457="","",FORMULACIÓN!P457)</f>
        <v/>
      </c>
      <c r="P457" s="20" t="str">
        <f>IF(FORMULACIÓN!Q457="","",FORMULACIÓN!Q457)</f>
        <v/>
      </c>
      <c r="Q457" s="20" t="str">
        <f>IF(FORMULACIÓN!R457="","",FORMULACIÓN!R457)</f>
        <v/>
      </c>
      <c r="R457" s="20" t="str">
        <f>IF(FORMULACIÓN!S457="","",FORMULACIÓN!S457)</f>
        <v/>
      </c>
      <c r="S457" s="20" t="str">
        <f>IF(FORMULACIÓN!T457="","",FORMULACIÓN!T457)</f>
        <v/>
      </c>
      <c r="T457" s="179" t="str">
        <f ca="1">FORMULACIÓN!Y457</f>
        <v/>
      </c>
      <c r="U457" s="20" t="str">
        <f>IF(FORMULACIÓN!U457="","",FORMULACIÓN!U457)</f>
        <v/>
      </c>
      <c r="V457" s="211"/>
      <c r="W457" s="211"/>
      <c r="X457" s="21" t="str">
        <f ca="1">IFERROR(IF($S457=Lists!$S$2,SUM(SEGUIMIENTO!U457:W457),IF(SEGUIMIENTO!$S457=Lists!$S$3,SUM(SEGUIMIENTO!V457:W457),IF(SEGUIMIENTO!$S457=Lists!$S$4,AVERAGE(SEGUIMIENTO!V457:W457),IF(SEGUIMIENTO!$S457=Lists!$S$5,OFFSET(U457,0,COUNTA(V457:W457)),IF(SEGUIMIENTO!$S457=Lists!$S$6,COUNTIF(V457:W457,"&lt;"&amp;FORMULACIÓN!Y457)/COUNT(SEGUIMIENTO!V457:W457),""))))),"")</f>
        <v/>
      </c>
      <c r="Y457" s="176" t="str">
        <f ca="1">IF($Q457=Lists!$R$3,TEXT(SEGUIMIENTO!X457,"00,00%"),IF(SEGUIMIENTO!X457=0,0,TEXT(SEGUIMIENTO!X457,"##.###")))</f>
        <v/>
      </c>
      <c r="Z457" s="179" t="str">
        <f>IF(FORMULACIÓN!N457="X",VLOOKUP(A457,Lists!$C$100:$D$1099,2,FALSE),"")</f>
        <v/>
      </c>
      <c r="AA457" s="181">
        <f>IF(FORMULACIÓN!N457="X",IF(VALUE(VLOOKUP(A457,Lists!$C$100:$D$1099,2,FALSE))&gt;=SEGUIMIENTO!X457,1,0),2)</f>
        <v>2</v>
      </c>
      <c r="AB457" s="150">
        <f>IFERROR(VALUE(LEFT(#REF!,1)),0)</f>
        <v>0</v>
      </c>
      <c r="AC457" s="149"/>
      <c r="AD457" s="131"/>
      <c r="AE457" s="131"/>
      <c r="AF457" s="129"/>
      <c r="AG457"/>
      <c r="AH457" s="139"/>
      <c r="AI457" s="139"/>
      <c r="AJ457" s="139" t="str">
        <f t="shared" si="75"/>
        <v/>
      </c>
      <c r="AK457" s="139">
        <f t="shared" ca="1" si="82"/>
        <v>0</v>
      </c>
      <c r="AL457" s="139" t="str">
        <f t="shared" si="76"/>
        <v/>
      </c>
      <c r="AM457" s="139" t="str">
        <f t="shared" si="77"/>
        <v/>
      </c>
      <c r="AN457" s="20" t="str">
        <f t="shared" si="78"/>
        <v/>
      </c>
      <c r="AO457" s="20" t="str">
        <f t="shared" si="79"/>
        <v/>
      </c>
      <c r="AP457" s="20" t="str">
        <f t="shared" si="80"/>
        <v/>
      </c>
      <c r="AQ457" s="88" t="str">
        <f ca="1">IF(S457=Lists!$S$6,"CUMPLIMIENTO",IF($Q457=Lists!$R$3,TEXT(Y457,"00,00%")&amp;" / "&amp;TEXT(FORMULACIÓN!Y457,"00,00%"),IF(Y457=0,0,TEXT(Y457,"##.###")&amp;" / "&amp;TEXT(FORMULACIÓN!Y457,"##.###"))))</f>
        <v xml:space="preserve"> / </v>
      </c>
      <c r="AR457" s="133">
        <f ca="1">VALUE(IFERROR(IF(S457=Lists!$S$6,SEGUIMIENTO!Y457,IF((Y457/FORMULACIÓN!Y457)&lt;&gt;0,Y457/FORMULACIÓN!Y457,0)),0))</f>
        <v>0</v>
      </c>
      <c r="AS457" s="89" t="str">
        <f t="shared" ca="1" si="83"/>
        <v/>
      </c>
      <c r="AT457" s="89">
        <f t="shared" ca="1" si="84"/>
        <v>0</v>
      </c>
      <c r="AU457" s="89">
        <f t="shared" ca="1" si="85"/>
        <v>0</v>
      </c>
      <c r="AV457" s="20" t="str">
        <f t="shared" si="86"/>
        <v xml:space="preserve">LOGROS
LÍMITES
OBSERVACIÓN
ACCIONES DE FORTALECIMIENTO
</v>
      </c>
      <c r="AW457" s="139"/>
      <c r="CG457" s="140"/>
    </row>
    <row r="458" spans="1:85" s="135" customFormat="1" ht="20.25" hidden="1" customHeight="1">
      <c r="A458" s="20" t="str">
        <f>IF(FORMULACIÓN!A458="","",FORMULACIÓN!A458)</f>
        <v/>
      </c>
      <c r="B458" s="20" t="str">
        <f>IF(FORMULACIÓN!B458="","",FORMULACIÓN!B458)</f>
        <v/>
      </c>
      <c r="C458" s="20" t="str">
        <f>IF(FORMULACIÓN!C458="","",FORMULACIÓN!C458)</f>
        <v/>
      </c>
      <c r="D458" s="20" t="str">
        <f>IF(FORMULACIÓN!D458="","",FORMULACIÓN!D458)</f>
        <v/>
      </c>
      <c r="E458" s="20" t="str">
        <f>IF(FORMULACIÓN!E458="","",FORMULACIÓN!E458)</f>
        <v/>
      </c>
      <c r="F458" s="20" t="str">
        <f>IF(FORMULACIÓN!F458="","",FORMULACIÓN!F458)</f>
        <v/>
      </c>
      <c r="G458" s="20" t="str">
        <f>IF(FORMULACIÓN!G458="","",FORMULACIÓN!G458)</f>
        <v/>
      </c>
      <c r="H458" s="20" t="str">
        <f>IF(FORMULACIÓN!H458="","",FORMULACIÓN!H458)</f>
        <v/>
      </c>
      <c r="I458" s="88" t="str">
        <f>IF(FORMULACIÓN!I458="","",FORMULACIÓN!I458)</f>
        <v/>
      </c>
      <c r="J458" s="20" t="str">
        <f>IF(FORMULACIÓN!J458="","",FORMULACIÓN!J458)</f>
        <v/>
      </c>
      <c r="K458" s="88" t="str">
        <f>IF(FORMULACIÓN!K458="","",FORMULACIÓN!K458)</f>
        <v/>
      </c>
      <c r="L458" s="88" t="str">
        <f>IF(FORMULACIÓN!L458="","",FORMULACIÓN!L458)</f>
        <v/>
      </c>
      <c r="M458" s="210">
        <f>FORMULACIÓN!M458</f>
        <v>0</v>
      </c>
      <c r="N458" s="20" t="str">
        <f>IF(FORMULACIÓN!O458="","",FORMULACIÓN!O458)</f>
        <v/>
      </c>
      <c r="O458" s="20" t="str">
        <f>IF(FORMULACIÓN!P458="","",FORMULACIÓN!P458)</f>
        <v/>
      </c>
      <c r="P458" s="20" t="str">
        <f>IF(FORMULACIÓN!Q458="","",FORMULACIÓN!Q458)</f>
        <v/>
      </c>
      <c r="Q458" s="20" t="str">
        <f>IF(FORMULACIÓN!R458="","",FORMULACIÓN!R458)</f>
        <v/>
      </c>
      <c r="R458" s="20" t="str">
        <f>IF(FORMULACIÓN!S458="","",FORMULACIÓN!S458)</f>
        <v/>
      </c>
      <c r="S458" s="20" t="str">
        <f>IF(FORMULACIÓN!T458="","",FORMULACIÓN!T458)</f>
        <v/>
      </c>
      <c r="T458" s="179" t="str">
        <f ca="1">FORMULACIÓN!Y458</f>
        <v/>
      </c>
      <c r="U458" s="20" t="str">
        <f>IF(FORMULACIÓN!U458="","",FORMULACIÓN!U458)</f>
        <v/>
      </c>
      <c r="V458" s="211"/>
      <c r="W458" s="211"/>
      <c r="X458" s="21" t="str">
        <f ca="1">IFERROR(IF($S458=Lists!$S$2,SUM(SEGUIMIENTO!U458:W458),IF(SEGUIMIENTO!$S458=Lists!$S$3,SUM(SEGUIMIENTO!V458:W458),IF(SEGUIMIENTO!$S458=Lists!$S$4,AVERAGE(SEGUIMIENTO!V458:W458),IF(SEGUIMIENTO!$S458=Lists!$S$5,OFFSET(U458,0,COUNTA(V458:W458)),IF(SEGUIMIENTO!$S458=Lists!$S$6,COUNTIF(V458:W458,"&lt;"&amp;FORMULACIÓN!Y458)/COUNT(SEGUIMIENTO!V458:W458),""))))),"")</f>
        <v/>
      </c>
      <c r="Y458" s="176" t="str">
        <f ca="1">IF($Q458=Lists!$R$3,TEXT(SEGUIMIENTO!X458,"00,00%"),IF(SEGUIMIENTO!X458=0,0,TEXT(SEGUIMIENTO!X458,"##.###")))</f>
        <v/>
      </c>
      <c r="Z458" s="179" t="str">
        <f>IF(FORMULACIÓN!N458="X",VLOOKUP(A458,Lists!$C$100:$D$1099,2,FALSE),"")</f>
        <v/>
      </c>
      <c r="AA458" s="181">
        <f>IF(FORMULACIÓN!N458="X",IF(VALUE(VLOOKUP(A458,Lists!$C$100:$D$1099,2,FALSE))&gt;=SEGUIMIENTO!X458,1,0),2)</f>
        <v>2</v>
      </c>
      <c r="AB458" s="150">
        <f>IFERROR(VALUE(LEFT(#REF!,1)),0)</f>
        <v>0</v>
      </c>
      <c r="AC458" s="149"/>
      <c r="AD458" s="131"/>
      <c r="AE458" s="131"/>
      <c r="AF458" s="129"/>
      <c r="AG458"/>
      <c r="AH458" s="139"/>
      <c r="AI458" s="139"/>
      <c r="AJ458" s="139" t="str">
        <f t="shared" ref="AJ458:AJ521" si="87">E458</f>
        <v/>
      </c>
      <c r="AK458" s="139">
        <f t="shared" ca="1" si="82"/>
        <v>0</v>
      </c>
      <c r="AL458" s="139" t="str">
        <f t="shared" ref="AL458:AL521" si="88">C458</f>
        <v/>
      </c>
      <c r="AM458" s="139" t="str">
        <f t="shared" ref="AM458:AM521" si="89">F458</f>
        <v/>
      </c>
      <c r="AN458" s="20" t="str">
        <f t="shared" ref="AN458:AN521" si="90">H458</f>
        <v/>
      </c>
      <c r="AO458" s="20" t="str">
        <f t="shared" ref="AO458:AO521" si="91">N458</f>
        <v/>
      </c>
      <c r="AP458" s="20" t="str">
        <f t="shared" ref="AP458:AP521" si="92">O458</f>
        <v/>
      </c>
      <c r="AQ458" s="88" t="str">
        <f ca="1">IF(S458=Lists!$S$6,"CUMPLIMIENTO",IF($Q458=Lists!$R$3,TEXT(Y458,"00,00%")&amp;" / "&amp;TEXT(FORMULACIÓN!Y458,"00,00%"),IF(Y458=0,0,TEXT(Y458,"##.###")&amp;" / "&amp;TEXT(FORMULACIÓN!Y458,"##.###"))))</f>
        <v xml:space="preserve"> / </v>
      </c>
      <c r="AR458" s="133">
        <f ca="1">VALUE(IFERROR(IF(S458=Lists!$S$6,SEGUIMIENTO!Y458,IF((Y458/FORMULACIÓN!Y458)&lt;&gt;0,Y458/FORMULACIÓN!Y458,0)),0))</f>
        <v>0</v>
      </c>
      <c r="AS458" s="89" t="str">
        <f t="shared" ca="1" si="83"/>
        <v/>
      </c>
      <c r="AT458" s="89">
        <f t="shared" ca="1" si="84"/>
        <v>0</v>
      </c>
      <c r="AU458" s="89">
        <f t="shared" ca="1" si="85"/>
        <v>0</v>
      </c>
      <c r="AV458" s="20" t="str">
        <f t="shared" si="86"/>
        <v xml:space="preserve">LOGROS
LÍMITES
OBSERVACIÓN
ACCIONES DE FORTALECIMIENTO
</v>
      </c>
      <c r="AW458" s="139"/>
      <c r="CG458" s="140"/>
    </row>
    <row r="459" spans="1:85" s="135" customFormat="1" ht="20.25" hidden="1" customHeight="1">
      <c r="A459" s="20" t="str">
        <f>IF(FORMULACIÓN!A459="","",FORMULACIÓN!A459)</f>
        <v/>
      </c>
      <c r="B459" s="20" t="str">
        <f>IF(FORMULACIÓN!B459="","",FORMULACIÓN!B459)</f>
        <v/>
      </c>
      <c r="C459" s="20" t="str">
        <f>IF(FORMULACIÓN!C459="","",FORMULACIÓN!C459)</f>
        <v/>
      </c>
      <c r="D459" s="20" t="str">
        <f>IF(FORMULACIÓN!D459="","",FORMULACIÓN!D459)</f>
        <v/>
      </c>
      <c r="E459" s="20" t="str">
        <f>IF(FORMULACIÓN!E459="","",FORMULACIÓN!E459)</f>
        <v/>
      </c>
      <c r="F459" s="20" t="str">
        <f>IF(FORMULACIÓN!F459="","",FORMULACIÓN!F459)</f>
        <v/>
      </c>
      <c r="G459" s="20" t="str">
        <f>IF(FORMULACIÓN!G459="","",FORMULACIÓN!G459)</f>
        <v/>
      </c>
      <c r="H459" s="20" t="str">
        <f>IF(FORMULACIÓN!H459="","",FORMULACIÓN!H459)</f>
        <v/>
      </c>
      <c r="I459" s="88" t="str">
        <f>IF(FORMULACIÓN!I459="","",FORMULACIÓN!I459)</f>
        <v/>
      </c>
      <c r="J459" s="20" t="str">
        <f>IF(FORMULACIÓN!J459="","",FORMULACIÓN!J459)</f>
        <v/>
      </c>
      <c r="K459" s="88" t="str">
        <f>IF(FORMULACIÓN!K459="","",FORMULACIÓN!K459)</f>
        <v/>
      </c>
      <c r="L459" s="88" t="str">
        <f>IF(FORMULACIÓN!L459="","",FORMULACIÓN!L459)</f>
        <v/>
      </c>
      <c r="M459" s="210">
        <f>FORMULACIÓN!M459</f>
        <v>0</v>
      </c>
      <c r="N459" s="20" t="str">
        <f>IF(FORMULACIÓN!O459="","",FORMULACIÓN!O459)</f>
        <v/>
      </c>
      <c r="O459" s="20" t="str">
        <f>IF(FORMULACIÓN!P459="","",FORMULACIÓN!P459)</f>
        <v/>
      </c>
      <c r="P459" s="20" t="str">
        <f>IF(FORMULACIÓN!Q459="","",FORMULACIÓN!Q459)</f>
        <v/>
      </c>
      <c r="Q459" s="20" t="str">
        <f>IF(FORMULACIÓN!R459="","",FORMULACIÓN!R459)</f>
        <v/>
      </c>
      <c r="R459" s="20" t="str">
        <f>IF(FORMULACIÓN!S459="","",FORMULACIÓN!S459)</f>
        <v/>
      </c>
      <c r="S459" s="20" t="str">
        <f>IF(FORMULACIÓN!T459="","",FORMULACIÓN!T459)</f>
        <v/>
      </c>
      <c r="T459" s="179" t="str">
        <f ca="1">FORMULACIÓN!Y459</f>
        <v/>
      </c>
      <c r="U459" s="20" t="str">
        <f>IF(FORMULACIÓN!U459="","",FORMULACIÓN!U459)</f>
        <v/>
      </c>
      <c r="V459" s="211"/>
      <c r="W459" s="211"/>
      <c r="X459" s="21" t="str">
        <f ca="1">IFERROR(IF($S459=Lists!$S$2,SUM(SEGUIMIENTO!U459:W459),IF(SEGUIMIENTO!$S459=Lists!$S$3,SUM(SEGUIMIENTO!V459:W459),IF(SEGUIMIENTO!$S459=Lists!$S$4,AVERAGE(SEGUIMIENTO!V459:W459),IF(SEGUIMIENTO!$S459=Lists!$S$5,OFFSET(U459,0,COUNTA(V459:W459)),IF(SEGUIMIENTO!$S459=Lists!$S$6,COUNTIF(V459:W459,"&lt;"&amp;FORMULACIÓN!Y459)/COUNT(SEGUIMIENTO!V459:W459),""))))),"")</f>
        <v/>
      </c>
      <c r="Y459" s="176" t="str">
        <f ca="1">IF($Q459=Lists!$R$3,TEXT(SEGUIMIENTO!X459,"00,00%"),IF(SEGUIMIENTO!X459=0,0,TEXT(SEGUIMIENTO!X459,"##.###")))</f>
        <v/>
      </c>
      <c r="Z459" s="179" t="str">
        <f>IF(FORMULACIÓN!N459="X",VLOOKUP(A459,Lists!$C$100:$D$1099,2,FALSE),"")</f>
        <v/>
      </c>
      <c r="AA459" s="181">
        <f>IF(FORMULACIÓN!N459="X",IF(VALUE(VLOOKUP(A459,Lists!$C$100:$D$1099,2,FALSE))&gt;=SEGUIMIENTO!X459,1,0),2)</f>
        <v>2</v>
      </c>
      <c r="AB459" s="150">
        <f>IFERROR(VALUE(LEFT(#REF!,1)),0)</f>
        <v>0</v>
      </c>
      <c r="AC459" s="149"/>
      <c r="AD459" s="131"/>
      <c r="AE459" s="131"/>
      <c r="AF459" s="129"/>
      <c r="AG459"/>
      <c r="AH459" s="139"/>
      <c r="AI459" s="139"/>
      <c r="AJ459" s="139" t="str">
        <f t="shared" si="87"/>
        <v/>
      </c>
      <c r="AK459" s="139">
        <f t="shared" ref="AK459" ca="1" si="93">IF(AR459&gt;=0.8,1,0)</f>
        <v>0</v>
      </c>
      <c r="AL459" s="139" t="str">
        <f t="shared" si="88"/>
        <v/>
      </c>
      <c r="AM459" s="139" t="str">
        <f t="shared" si="89"/>
        <v/>
      </c>
      <c r="AN459" s="20" t="str">
        <f t="shared" si="90"/>
        <v/>
      </c>
      <c r="AO459" s="20" t="str">
        <f t="shared" si="91"/>
        <v/>
      </c>
      <c r="AP459" s="20" t="str">
        <f t="shared" si="92"/>
        <v/>
      </c>
      <c r="AQ459" s="88" t="str">
        <f ca="1">IF(S459=Lists!$S$6,"CUMPLIMIENTO",IF($Q459=Lists!$R$3,TEXT(Y459,"00,00%")&amp;" / "&amp;TEXT(FORMULACIÓN!Y459,"00,00%"),IF(Y459=0,0,TEXT(Y459,"##.###")&amp;" / "&amp;TEXT(FORMULACIÓN!Y459,"##.###"))))</f>
        <v xml:space="preserve"> / </v>
      </c>
      <c r="AR459" s="133">
        <f ca="1">VALUE(IFERROR(IF(S459=Lists!$S$6,SEGUIMIENTO!Y459,IF((Y459/FORMULACIÓN!Y459)&lt;&gt;0,Y459/FORMULACIÓN!Y459,0)),0))</f>
        <v>0</v>
      </c>
      <c r="AS459" s="89" t="str">
        <f t="shared" ref="AS459:AS499" ca="1" si="94">IFERROR(IF(AR459&gt;1,1,AR459)*K459,"")</f>
        <v/>
      </c>
      <c r="AT459" s="89">
        <f t="shared" ref="AT459:AT499" ca="1" si="95">IF(AS459&lt;&gt;"",AS459*I459,0)</f>
        <v>0</v>
      </c>
      <c r="AU459" s="89">
        <f t="shared" ref="AU459:AU499" ca="1" si="96">IF(AS459&lt;&gt;"",AT459*0.2,0)</f>
        <v>0</v>
      </c>
      <c r="AV459" s="20" t="str">
        <f t="shared" si="86"/>
        <v xml:space="preserve">LOGROS
LÍMITES
OBSERVACIÓN
ACCIONES DE FORTALECIMIENTO
</v>
      </c>
      <c r="AW459" s="139"/>
      <c r="CG459" s="140"/>
    </row>
    <row r="460" spans="1:85" s="135" customFormat="1" ht="20.25" hidden="1" customHeight="1">
      <c r="A460" s="20" t="str">
        <f>IF(FORMULACIÓN!A460="","",FORMULACIÓN!A460)</f>
        <v/>
      </c>
      <c r="B460" s="20" t="str">
        <f>IF(FORMULACIÓN!B460="","",FORMULACIÓN!B460)</f>
        <v/>
      </c>
      <c r="C460" s="20" t="str">
        <f>IF(FORMULACIÓN!C460="","",FORMULACIÓN!C460)</f>
        <v/>
      </c>
      <c r="D460" s="20" t="str">
        <f>IF(FORMULACIÓN!D460="","",FORMULACIÓN!D460)</f>
        <v/>
      </c>
      <c r="E460" s="20" t="str">
        <f>IF(FORMULACIÓN!E460="","",FORMULACIÓN!E460)</f>
        <v/>
      </c>
      <c r="F460" s="20" t="str">
        <f>IF(FORMULACIÓN!F460="","",FORMULACIÓN!F460)</f>
        <v/>
      </c>
      <c r="G460" s="20" t="str">
        <f>IF(FORMULACIÓN!G460="","",FORMULACIÓN!G460)</f>
        <v/>
      </c>
      <c r="H460" s="20" t="str">
        <f>IF(FORMULACIÓN!H460="","",FORMULACIÓN!H460)</f>
        <v/>
      </c>
      <c r="I460" s="88" t="str">
        <f>IF(FORMULACIÓN!I460="","",FORMULACIÓN!I460)</f>
        <v/>
      </c>
      <c r="J460" s="20" t="str">
        <f>IF(FORMULACIÓN!J460="","",FORMULACIÓN!J460)</f>
        <v/>
      </c>
      <c r="K460" s="88" t="str">
        <f>IF(FORMULACIÓN!K460="","",FORMULACIÓN!K460)</f>
        <v/>
      </c>
      <c r="L460" s="88" t="str">
        <f>IF(FORMULACIÓN!L460="","",FORMULACIÓN!L460)</f>
        <v/>
      </c>
      <c r="M460" s="210">
        <f>FORMULACIÓN!M460</f>
        <v>0</v>
      </c>
      <c r="N460" s="20" t="str">
        <f>IF(FORMULACIÓN!O460="","",FORMULACIÓN!O460)</f>
        <v/>
      </c>
      <c r="O460" s="20" t="str">
        <f>IF(FORMULACIÓN!P460="","",FORMULACIÓN!P460)</f>
        <v/>
      </c>
      <c r="P460" s="20" t="str">
        <f>IF(FORMULACIÓN!Q460="","",FORMULACIÓN!Q460)</f>
        <v/>
      </c>
      <c r="Q460" s="20" t="str">
        <f>IF(FORMULACIÓN!R460="","",FORMULACIÓN!R460)</f>
        <v/>
      </c>
      <c r="R460" s="20" t="str">
        <f>IF(FORMULACIÓN!S460="","",FORMULACIÓN!S460)</f>
        <v/>
      </c>
      <c r="S460" s="20" t="str">
        <f>IF(FORMULACIÓN!T460="","",FORMULACIÓN!T460)</f>
        <v/>
      </c>
      <c r="T460" s="179" t="str">
        <f ca="1">FORMULACIÓN!Y460</f>
        <v/>
      </c>
      <c r="U460" s="20" t="str">
        <f>IF(FORMULACIÓN!U460="","",FORMULACIÓN!U460)</f>
        <v/>
      </c>
      <c r="V460" s="211"/>
      <c r="W460" s="211"/>
      <c r="X460" s="21" t="str">
        <f ca="1">IFERROR(IF($S460=Lists!$S$2,SUM(SEGUIMIENTO!U460:W460),IF(SEGUIMIENTO!$S460=Lists!$S$3,SUM(SEGUIMIENTO!V460:W460),IF(SEGUIMIENTO!$S460=Lists!$S$4,AVERAGE(SEGUIMIENTO!V460:W460),IF(SEGUIMIENTO!$S460=Lists!$S$5,OFFSET(U460,0,COUNTA(V460:W460)),IF(SEGUIMIENTO!$S460=Lists!$S$6,COUNTIF(V460:W460,"&lt;"&amp;FORMULACIÓN!Y460)/COUNT(SEGUIMIENTO!V460:W460),""))))),"")</f>
        <v/>
      </c>
      <c r="Y460" s="176" t="str">
        <f ca="1">IF($Q460=Lists!$R$3,TEXT(SEGUIMIENTO!X460,"00,00%"),IF(SEGUIMIENTO!X460=0,0,TEXT(SEGUIMIENTO!X460,"##.###")))</f>
        <v/>
      </c>
      <c r="Z460" s="179" t="str">
        <f>IF(FORMULACIÓN!N460="X",VLOOKUP(A460,Lists!$C$100:$D$1099,2,FALSE),"")</f>
        <v/>
      </c>
      <c r="AA460" s="181">
        <f>IF(FORMULACIÓN!N460="X",IF(VALUE(VLOOKUP(A460,Lists!$C$100:$D$1099,2,FALSE))&gt;=SEGUIMIENTO!X460,1,0),2)</f>
        <v>2</v>
      </c>
      <c r="AB460" s="150">
        <f>IFERROR(VALUE(LEFT(#REF!,1)),0)</f>
        <v>0</v>
      </c>
      <c r="AC460" s="149"/>
      <c r="AD460" s="131"/>
      <c r="AE460" s="131"/>
      <c r="AF460" s="129"/>
      <c r="AG460"/>
      <c r="AH460" s="139"/>
      <c r="AI460" s="139"/>
      <c r="AJ460" s="139" t="str">
        <f t="shared" si="87"/>
        <v/>
      </c>
      <c r="AK460" s="139">
        <f t="shared" ref="AK460:AK522" ca="1" si="97">IF(AR460&gt;=0.9,1,0)</f>
        <v>0</v>
      </c>
      <c r="AL460" s="139" t="str">
        <f t="shared" si="88"/>
        <v/>
      </c>
      <c r="AM460" s="139" t="str">
        <f t="shared" si="89"/>
        <v/>
      </c>
      <c r="AN460" s="20" t="str">
        <f t="shared" si="90"/>
        <v/>
      </c>
      <c r="AO460" s="20" t="str">
        <f t="shared" si="91"/>
        <v/>
      </c>
      <c r="AP460" s="20" t="str">
        <f t="shared" si="92"/>
        <v/>
      </c>
      <c r="AQ460" s="88" t="str">
        <f ca="1">IF(S460=Lists!$S$6,"CUMPLIMIENTO",IF($Q460=Lists!$R$3,TEXT(Y460,"00,00%")&amp;" / "&amp;TEXT(FORMULACIÓN!Y460,"00,00%"),IF(Y460=0,0,TEXT(Y460,"##.###")&amp;" / "&amp;TEXT(FORMULACIÓN!Y460,"##.###"))))</f>
        <v xml:space="preserve"> / </v>
      </c>
      <c r="AR460" s="133">
        <f ca="1">VALUE(IFERROR(IF(S460=Lists!$S$6,SEGUIMIENTO!Y460,IF((Y460/FORMULACIÓN!Y460)&lt;&gt;0,Y460/FORMULACIÓN!Y460,0)),0))</f>
        <v>0</v>
      </c>
      <c r="AS460" s="89" t="str">
        <f t="shared" ca="1" si="94"/>
        <v/>
      </c>
      <c r="AT460" s="89">
        <f t="shared" ca="1" si="95"/>
        <v>0</v>
      </c>
      <c r="AU460" s="89">
        <f t="shared" ca="1" si="96"/>
        <v>0</v>
      </c>
      <c r="AV460" s="20" t="str">
        <f t="shared" si="86"/>
        <v xml:space="preserve">LOGROS
LÍMITES
OBSERVACIÓN
ACCIONES DE FORTALECIMIENTO
</v>
      </c>
      <c r="AW460" s="139"/>
      <c r="CG460" s="140"/>
    </row>
    <row r="461" spans="1:85" s="135" customFormat="1" ht="20.25" hidden="1" customHeight="1">
      <c r="A461" s="20" t="str">
        <f>IF(FORMULACIÓN!A461="","",FORMULACIÓN!A461)</f>
        <v/>
      </c>
      <c r="B461" s="20" t="str">
        <f>IF(FORMULACIÓN!B461="","",FORMULACIÓN!B461)</f>
        <v/>
      </c>
      <c r="C461" s="20" t="str">
        <f>IF(FORMULACIÓN!C461="","",FORMULACIÓN!C461)</f>
        <v/>
      </c>
      <c r="D461" s="20" t="str">
        <f>IF(FORMULACIÓN!D461="","",FORMULACIÓN!D461)</f>
        <v/>
      </c>
      <c r="E461" s="20" t="str">
        <f>IF(FORMULACIÓN!E461="","",FORMULACIÓN!E461)</f>
        <v/>
      </c>
      <c r="F461" s="20" t="str">
        <f>IF(FORMULACIÓN!F461="","",FORMULACIÓN!F461)</f>
        <v/>
      </c>
      <c r="G461" s="20" t="str">
        <f>IF(FORMULACIÓN!G461="","",FORMULACIÓN!G461)</f>
        <v/>
      </c>
      <c r="H461" s="20" t="str">
        <f>IF(FORMULACIÓN!H461="","",FORMULACIÓN!H461)</f>
        <v/>
      </c>
      <c r="I461" s="88" t="str">
        <f>IF(FORMULACIÓN!I461="","",FORMULACIÓN!I461)</f>
        <v/>
      </c>
      <c r="J461" s="20" t="str">
        <f>IF(FORMULACIÓN!J461="","",FORMULACIÓN!J461)</f>
        <v/>
      </c>
      <c r="K461" s="88" t="str">
        <f>IF(FORMULACIÓN!K461="","",FORMULACIÓN!K461)</f>
        <v/>
      </c>
      <c r="L461" s="88" t="str">
        <f>IF(FORMULACIÓN!L461="","",FORMULACIÓN!L461)</f>
        <v/>
      </c>
      <c r="M461" s="210">
        <f>FORMULACIÓN!M461</f>
        <v>0</v>
      </c>
      <c r="N461" s="20" t="str">
        <f>IF(FORMULACIÓN!O461="","",FORMULACIÓN!O461)</f>
        <v/>
      </c>
      <c r="O461" s="20" t="str">
        <f>IF(FORMULACIÓN!P461="","",FORMULACIÓN!P461)</f>
        <v/>
      </c>
      <c r="P461" s="20" t="str">
        <f>IF(FORMULACIÓN!Q461="","",FORMULACIÓN!Q461)</f>
        <v/>
      </c>
      <c r="Q461" s="20" t="str">
        <f>IF(FORMULACIÓN!R461="","",FORMULACIÓN!R461)</f>
        <v/>
      </c>
      <c r="R461" s="20" t="str">
        <f>IF(FORMULACIÓN!S461="","",FORMULACIÓN!S461)</f>
        <v/>
      </c>
      <c r="S461" s="20" t="str">
        <f>IF(FORMULACIÓN!T461="","",FORMULACIÓN!T461)</f>
        <v/>
      </c>
      <c r="T461" s="179" t="str">
        <f ca="1">FORMULACIÓN!Y461</f>
        <v/>
      </c>
      <c r="U461" s="20" t="str">
        <f>IF(FORMULACIÓN!U461="","",FORMULACIÓN!U461)</f>
        <v/>
      </c>
      <c r="V461" s="211"/>
      <c r="W461" s="211"/>
      <c r="X461" s="21" t="str">
        <f ca="1">IFERROR(IF($S461=Lists!$S$2,SUM(SEGUIMIENTO!U461:W461),IF(SEGUIMIENTO!$S461=Lists!$S$3,SUM(SEGUIMIENTO!V461:W461),IF(SEGUIMIENTO!$S461=Lists!$S$4,AVERAGE(SEGUIMIENTO!V461:W461),IF(SEGUIMIENTO!$S461=Lists!$S$5,OFFSET(U461,0,COUNTA(V461:W461)),IF(SEGUIMIENTO!$S461=Lists!$S$6,COUNTIF(V461:W461,"&lt;"&amp;FORMULACIÓN!Y461)/COUNT(SEGUIMIENTO!V461:W461),""))))),"")</f>
        <v/>
      </c>
      <c r="Y461" s="176" t="str">
        <f ca="1">IF($Q461=Lists!$R$3,TEXT(SEGUIMIENTO!X461,"00,00%"),IF(SEGUIMIENTO!X461=0,0,TEXT(SEGUIMIENTO!X461,"##.###")))</f>
        <v/>
      </c>
      <c r="Z461" s="179" t="str">
        <f>IF(FORMULACIÓN!N461="X",VLOOKUP(A461,Lists!$C$100:$D$1099,2,FALSE),"")</f>
        <v/>
      </c>
      <c r="AA461" s="181">
        <f>IF(FORMULACIÓN!N461="X",IF(VALUE(VLOOKUP(A461,Lists!$C$100:$D$1099,2,FALSE))&gt;=SEGUIMIENTO!X461,1,0),2)</f>
        <v>2</v>
      </c>
      <c r="AB461" s="150">
        <f>IFERROR(VALUE(LEFT(#REF!,1)),0)</f>
        <v>0</v>
      </c>
      <c r="AC461" s="149"/>
      <c r="AD461" s="131"/>
      <c r="AE461" s="131"/>
      <c r="AF461" s="129"/>
      <c r="AG461"/>
      <c r="AH461" s="139"/>
      <c r="AI461" s="139"/>
      <c r="AJ461" s="139" t="str">
        <f t="shared" si="87"/>
        <v/>
      </c>
      <c r="AK461" s="139">
        <f t="shared" ca="1" si="97"/>
        <v>0</v>
      </c>
      <c r="AL461" s="139" t="str">
        <f t="shared" si="88"/>
        <v/>
      </c>
      <c r="AM461" s="139" t="str">
        <f t="shared" si="89"/>
        <v/>
      </c>
      <c r="AN461" s="20" t="str">
        <f t="shared" si="90"/>
        <v/>
      </c>
      <c r="AO461" s="20" t="str">
        <f t="shared" si="91"/>
        <v/>
      </c>
      <c r="AP461" s="20" t="str">
        <f t="shared" si="92"/>
        <v/>
      </c>
      <c r="AQ461" s="88" t="str">
        <f ca="1">IF(S461=Lists!$S$6,"CUMPLIMIENTO",IF($Q461=Lists!$R$3,TEXT(Y461,"00,00%")&amp;" / "&amp;TEXT(FORMULACIÓN!Y461,"00,00%"),IF(Y461=0,0,TEXT(Y461,"##.###")&amp;" / "&amp;TEXT(FORMULACIÓN!Y461,"##.###"))))</f>
        <v xml:space="preserve"> / </v>
      </c>
      <c r="AR461" s="133">
        <f ca="1">VALUE(IFERROR(IF(S461=Lists!$S$6,SEGUIMIENTO!Y461,IF((Y461/FORMULACIÓN!Y461)&lt;&gt;0,Y461/FORMULACIÓN!Y461,0)),0))</f>
        <v>0</v>
      </c>
      <c r="AS461" s="89" t="str">
        <f t="shared" ca="1" si="94"/>
        <v/>
      </c>
      <c r="AT461" s="89">
        <f t="shared" ca="1" si="95"/>
        <v>0</v>
      </c>
      <c r="AU461" s="89">
        <f t="shared" ca="1" si="96"/>
        <v>0</v>
      </c>
      <c r="AV461" s="20" t="str">
        <f t="shared" si="86"/>
        <v xml:space="preserve">LOGROS
LÍMITES
OBSERVACIÓN
ACCIONES DE FORTALECIMIENTO
</v>
      </c>
      <c r="AW461" s="139"/>
      <c r="CG461" s="140"/>
    </row>
    <row r="462" spans="1:85" s="135" customFormat="1" ht="20.25" hidden="1" customHeight="1">
      <c r="A462" s="20" t="str">
        <f>IF(FORMULACIÓN!A462="","",FORMULACIÓN!A462)</f>
        <v/>
      </c>
      <c r="B462" s="20" t="str">
        <f>IF(FORMULACIÓN!B462="","",FORMULACIÓN!B462)</f>
        <v/>
      </c>
      <c r="C462" s="20" t="str">
        <f>IF(FORMULACIÓN!C462="","",FORMULACIÓN!C462)</f>
        <v/>
      </c>
      <c r="D462" s="20" t="str">
        <f>IF(FORMULACIÓN!D462="","",FORMULACIÓN!D462)</f>
        <v/>
      </c>
      <c r="E462" s="20" t="str">
        <f>IF(FORMULACIÓN!E462="","",FORMULACIÓN!E462)</f>
        <v/>
      </c>
      <c r="F462" s="20" t="str">
        <f>IF(FORMULACIÓN!F462="","",FORMULACIÓN!F462)</f>
        <v/>
      </c>
      <c r="G462" s="20" t="str">
        <f>IF(FORMULACIÓN!G462="","",FORMULACIÓN!G462)</f>
        <v/>
      </c>
      <c r="H462" s="20" t="str">
        <f>IF(FORMULACIÓN!H462="","",FORMULACIÓN!H462)</f>
        <v/>
      </c>
      <c r="I462" s="88" t="str">
        <f>IF(FORMULACIÓN!I462="","",FORMULACIÓN!I462)</f>
        <v/>
      </c>
      <c r="J462" s="20" t="str">
        <f>IF(FORMULACIÓN!J462="","",FORMULACIÓN!J462)</f>
        <v/>
      </c>
      <c r="K462" s="88" t="str">
        <f>IF(FORMULACIÓN!K462="","",FORMULACIÓN!K462)</f>
        <v/>
      </c>
      <c r="L462" s="88" t="str">
        <f>IF(FORMULACIÓN!L462="","",FORMULACIÓN!L462)</f>
        <v/>
      </c>
      <c r="M462" s="210">
        <f>FORMULACIÓN!M462</f>
        <v>0</v>
      </c>
      <c r="N462" s="20" t="str">
        <f>IF(FORMULACIÓN!O462="","",FORMULACIÓN!O462)</f>
        <v/>
      </c>
      <c r="O462" s="20" t="str">
        <f>IF(FORMULACIÓN!P462="","",FORMULACIÓN!P462)</f>
        <v/>
      </c>
      <c r="P462" s="20" t="str">
        <f>IF(FORMULACIÓN!Q462="","",FORMULACIÓN!Q462)</f>
        <v/>
      </c>
      <c r="Q462" s="20" t="str">
        <f>IF(FORMULACIÓN!R462="","",FORMULACIÓN!R462)</f>
        <v/>
      </c>
      <c r="R462" s="20" t="str">
        <f>IF(FORMULACIÓN!S462="","",FORMULACIÓN!S462)</f>
        <v/>
      </c>
      <c r="S462" s="20" t="str">
        <f>IF(FORMULACIÓN!T462="","",FORMULACIÓN!T462)</f>
        <v/>
      </c>
      <c r="T462" s="179" t="str">
        <f ca="1">FORMULACIÓN!Y462</f>
        <v/>
      </c>
      <c r="U462" s="20" t="str">
        <f>IF(FORMULACIÓN!U462="","",FORMULACIÓN!U462)</f>
        <v/>
      </c>
      <c r="V462" s="211"/>
      <c r="W462" s="211"/>
      <c r="X462" s="21" t="str">
        <f ca="1">IFERROR(IF($S462=Lists!$S$2,SUM(SEGUIMIENTO!U462:W462),IF(SEGUIMIENTO!$S462=Lists!$S$3,SUM(SEGUIMIENTO!V462:W462),IF(SEGUIMIENTO!$S462=Lists!$S$4,AVERAGE(SEGUIMIENTO!V462:W462),IF(SEGUIMIENTO!$S462=Lists!$S$5,OFFSET(U462,0,COUNTA(V462:W462)),IF(SEGUIMIENTO!$S462=Lists!$S$6,COUNTIF(V462:W462,"&lt;"&amp;FORMULACIÓN!Y462)/COUNT(SEGUIMIENTO!V462:W462),""))))),"")</f>
        <v/>
      </c>
      <c r="Y462" s="176" t="str">
        <f ca="1">IF($Q462=Lists!$R$3,TEXT(SEGUIMIENTO!X462,"00,00%"),IF(SEGUIMIENTO!X462=0,0,TEXT(SEGUIMIENTO!X462,"##.###")))</f>
        <v/>
      </c>
      <c r="Z462" s="179" t="str">
        <f>IF(FORMULACIÓN!N462="X",VLOOKUP(A462,Lists!$C$100:$D$1099,2,FALSE),"")</f>
        <v/>
      </c>
      <c r="AA462" s="181">
        <f>IF(FORMULACIÓN!N462="X",IF(VALUE(VLOOKUP(A462,Lists!$C$100:$D$1099,2,FALSE))&gt;=SEGUIMIENTO!X462,1,0),2)</f>
        <v>2</v>
      </c>
      <c r="AB462" s="150">
        <f>IFERROR(VALUE(LEFT(#REF!,1)),0)</f>
        <v>0</v>
      </c>
      <c r="AC462" s="149"/>
      <c r="AD462" s="131"/>
      <c r="AE462" s="131"/>
      <c r="AF462" s="129"/>
      <c r="AG462"/>
      <c r="AH462" s="139"/>
      <c r="AI462" s="139"/>
      <c r="AJ462" s="139" t="str">
        <f t="shared" si="87"/>
        <v/>
      </c>
      <c r="AK462" s="139">
        <f t="shared" ca="1" si="97"/>
        <v>0</v>
      </c>
      <c r="AL462" s="139" t="str">
        <f t="shared" si="88"/>
        <v/>
      </c>
      <c r="AM462" s="139" t="str">
        <f t="shared" si="89"/>
        <v/>
      </c>
      <c r="AN462" s="20" t="str">
        <f t="shared" si="90"/>
        <v/>
      </c>
      <c r="AO462" s="20" t="str">
        <f t="shared" si="91"/>
        <v/>
      </c>
      <c r="AP462" s="20" t="str">
        <f t="shared" si="92"/>
        <v/>
      </c>
      <c r="AQ462" s="88" t="str">
        <f ca="1">IF(S462=Lists!$S$6,"CUMPLIMIENTO",IF($Q462=Lists!$R$3,TEXT(Y462,"00,00%")&amp;" / "&amp;TEXT(FORMULACIÓN!Y462,"00,00%"),IF(Y462=0,0,TEXT(Y462,"##.###")&amp;" / "&amp;TEXT(FORMULACIÓN!Y462,"##.###"))))</f>
        <v xml:space="preserve"> / </v>
      </c>
      <c r="AR462" s="133">
        <f ca="1">VALUE(IFERROR(IF(S462=Lists!$S$6,SEGUIMIENTO!Y462,IF((Y462/FORMULACIÓN!Y462)&lt;&gt;0,Y462/FORMULACIÓN!Y462,0)),0))</f>
        <v>0</v>
      </c>
      <c r="AS462" s="89" t="str">
        <f t="shared" ca="1" si="94"/>
        <v/>
      </c>
      <c r="AT462" s="89">
        <f t="shared" ca="1" si="95"/>
        <v>0</v>
      </c>
      <c r="AU462" s="89">
        <f t="shared" ca="1" si="96"/>
        <v>0</v>
      </c>
      <c r="AV462" s="20" t="str">
        <f t="shared" si="86"/>
        <v xml:space="preserve">LOGROS
LÍMITES
OBSERVACIÓN
ACCIONES DE FORTALECIMIENTO
</v>
      </c>
      <c r="AW462" s="139"/>
      <c r="CG462" s="140"/>
    </row>
    <row r="463" spans="1:85" s="135" customFormat="1" ht="20.25" hidden="1" customHeight="1">
      <c r="A463" s="20" t="str">
        <f>IF(FORMULACIÓN!A463="","",FORMULACIÓN!A463)</f>
        <v/>
      </c>
      <c r="B463" s="20" t="str">
        <f>IF(FORMULACIÓN!B463="","",FORMULACIÓN!B463)</f>
        <v/>
      </c>
      <c r="C463" s="20" t="str">
        <f>IF(FORMULACIÓN!C463="","",FORMULACIÓN!C463)</f>
        <v/>
      </c>
      <c r="D463" s="20" t="str">
        <f>IF(FORMULACIÓN!D463="","",FORMULACIÓN!D463)</f>
        <v/>
      </c>
      <c r="E463" s="20" t="str">
        <f>IF(FORMULACIÓN!E463="","",FORMULACIÓN!E463)</f>
        <v/>
      </c>
      <c r="F463" s="20" t="str">
        <f>IF(FORMULACIÓN!F463="","",FORMULACIÓN!F463)</f>
        <v/>
      </c>
      <c r="G463" s="20" t="str">
        <f>IF(FORMULACIÓN!G463="","",FORMULACIÓN!G463)</f>
        <v/>
      </c>
      <c r="H463" s="20" t="str">
        <f>IF(FORMULACIÓN!H463="","",FORMULACIÓN!H463)</f>
        <v/>
      </c>
      <c r="I463" s="88" t="str">
        <f>IF(FORMULACIÓN!I463="","",FORMULACIÓN!I463)</f>
        <v/>
      </c>
      <c r="J463" s="20" t="str">
        <f>IF(FORMULACIÓN!J463="","",FORMULACIÓN!J463)</f>
        <v/>
      </c>
      <c r="K463" s="88" t="str">
        <f>IF(FORMULACIÓN!K463="","",FORMULACIÓN!K463)</f>
        <v/>
      </c>
      <c r="L463" s="88" t="str">
        <f>IF(FORMULACIÓN!L463="","",FORMULACIÓN!L463)</f>
        <v/>
      </c>
      <c r="M463" s="210">
        <f>FORMULACIÓN!M463</f>
        <v>0</v>
      </c>
      <c r="N463" s="20" t="str">
        <f>IF(FORMULACIÓN!O463="","",FORMULACIÓN!O463)</f>
        <v/>
      </c>
      <c r="O463" s="20" t="str">
        <f>IF(FORMULACIÓN!P463="","",FORMULACIÓN!P463)</f>
        <v/>
      </c>
      <c r="P463" s="20" t="str">
        <f>IF(FORMULACIÓN!Q463="","",FORMULACIÓN!Q463)</f>
        <v/>
      </c>
      <c r="Q463" s="20" t="str">
        <f>IF(FORMULACIÓN!R463="","",FORMULACIÓN!R463)</f>
        <v/>
      </c>
      <c r="R463" s="20" t="str">
        <f>IF(FORMULACIÓN!S463="","",FORMULACIÓN!S463)</f>
        <v/>
      </c>
      <c r="S463" s="20" t="str">
        <f>IF(FORMULACIÓN!T463="","",FORMULACIÓN!T463)</f>
        <v/>
      </c>
      <c r="T463" s="179" t="str">
        <f ca="1">FORMULACIÓN!Y463</f>
        <v/>
      </c>
      <c r="U463" s="20" t="str">
        <f>IF(FORMULACIÓN!U463="","",FORMULACIÓN!U463)</f>
        <v/>
      </c>
      <c r="V463" s="211"/>
      <c r="W463" s="211"/>
      <c r="X463" s="21" t="str">
        <f ca="1">IFERROR(IF($S463=Lists!$S$2,SUM(SEGUIMIENTO!U463:W463),IF(SEGUIMIENTO!$S463=Lists!$S$3,SUM(SEGUIMIENTO!V463:W463),IF(SEGUIMIENTO!$S463=Lists!$S$4,AVERAGE(SEGUIMIENTO!V463:W463),IF(SEGUIMIENTO!$S463=Lists!$S$5,OFFSET(U463,0,COUNTA(V463:W463)),IF(SEGUIMIENTO!$S463=Lists!$S$6,COUNTIF(V463:W463,"&lt;"&amp;FORMULACIÓN!Y463)/COUNT(SEGUIMIENTO!V463:W463),""))))),"")</f>
        <v/>
      </c>
      <c r="Y463" s="176" t="str">
        <f ca="1">IF($Q463=Lists!$R$3,TEXT(SEGUIMIENTO!X463,"00,00%"),IF(SEGUIMIENTO!X463=0,0,TEXT(SEGUIMIENTO!X463,"##.###")))</f>
        <v/>
      </c>
      <c r="Z463" s="179" t="str">
        <f>IF(FORMULACIÓN!N463="X",VLOOKUP(A463,Lists!$C$100:$D$1099,2,FALSE),"")</f>
        <v/>
      </c>
      <c r="AA463" s="181">
        <f>IF(FORMULACIÓN!N463="X",IF(VALUE(VLOOKUP(A463,Lists!$C$100:$D$1099,2,FALSE))&gt;=SEGUIMIENTO!X463,1,0),2)</f>
        <v>2</v>
      </c>
      <c r="AB463" s="150">
        <f>IFERROR(VALUE(LEFT(#REF!,1)),0)</f>
        <v>0</v>
      </c>
      <c r="AC463" s="149"/>
      <c r="AD463" s="131"/>
      <c r="AE463" s="131"/>
      <c r="AF463" s="129"/>
      <c r="AG463"/>
      <c r="AH463" s="139"/>
      <c r="AI463" s="139"/>
      <c r="AJ463" s="139" t="str">
        <f t="shared" si="87"/>
        <v/>
      </c>
      <c r="AK463" s="139">
        <f t="shared" ca="1" si="97"/>
        <v>0</v>
      </c>
      <c r="AL463" s="139" t="str">
        <f t="shared" si="88"/>
        <v/>
      </c>
      <c r="AM463" s="139" t="str">
        <f t="shared" si="89"/>
        <v/>
      </c>
      <c r="AN463" s="20" t="str">
        <f t="shared" si="90"/>
        <v/>
      </c>
      <c r="AO463" s="20" t="str">
        <f t="shared" si="91"/>
        <v/>
      </c>
      <c r="AP463" s="20" t="str">
        <f t="shared" si="92"/>
        <v/>
      </c>
      <c r="AQ463" s="88" t="str">
        <f ca="1">IF(S463=Lists!$S$6,"CUMPLIMIENTO",IF($Q463=Lists!$R$3,TEXT(Y463,"00,00%")&amp;" / "&amp;TEXT(FORMULACIÓN!Y463,"00,00%"),IF(Y463=0,0,TEXT(Y463,"##.###")&amp;" / "&amp;TEXT(FORMULACIÓN!Y463,"##.###"))))</f>
        <v xml:space="preserve"> / </v>
      </c>
      <c r="AR463" s="133">
        <f ca="1">VALUE(IFERROR(IF(S463=Lists!$S$6,SEGUIMIENTO!Y463,IF((Y463/FORMULACIÓN!Y463)&lt;&gt;0,Y463/FORMULACIÓN!Y463,0)),0))</f>
        <v>0</v>
      </c>
      <c r="AS463" s="89" t="str">
        <f t="shared" ca="1" si="94"/>
        <v/>
      </c>
      <c r="AT463" s="89">
        <f t="shared" ca="1" si="95"/>
        <v>0</v>
      </c>
      <c r="AU463" s="89">
        <f t="shared" ca="1" si="96"/>
        <v>0</v>
      </c>
      <c r="AV463" s="20" t="str">
        <f t="shared" si="86"/>
        <v xml:space="preserve">LOGROS
LÍMITES
OBSERVACIÓN
ACCIONES DE FORTALECIMIENTO
</v>
      </c>
      <c r="AW463" s="139"/>
      <c r="CG463" s="140"/>
    </row>
    <row r="464" spans="1:85" s="135" customFormat="1" ht="20.25" hidden="1" customHeight="1">
      <c r="A464" s="20" t="str">
        <f>IF(FORMULACIÓN!A464="","",FORMULACIÓN!A464)</f>
        <v/>
      </c>
      <c r="B464" s="20" t="str">
        <f>IF(FORMULACIÓN!B464="","",FORMULACIÓN!B464)</f>
        <v/>
      </c>
      <c r="C464" s="20" t="str">
        <f>IF(FORMULACIÓN!C464="","",FORMULACIÓN!C464)</f>
        <v/>
      </c>
      <c r="D464" s="20" t="str">
        <f>IF(FORMULACIÓN!D464="","",FORMULACIÓN!D464)</f>
        <v/>
      </c>
      <c r="E464" s="20" t="str">
        <f>IF(FORMULACIÓN!E464="","",FORMULACIÓN!E464)</f>
        <v/>
      </c>
      <c r="F464" s="20" t="str">
        <f>IF(FORMULACIÓN!F464="","",FORMULACIÓN!F464)</f>
        <v/>
      </c>
      <c r="G464" s="20" t="str">
        <f>IF(FORMULACIÓN!G464="","",FORMULACIÓN!G464)</f>
        <v/>
      </c>
      <c r="H464" s="20" t="str">
        <f>IF(FORMULACIÓN!H464="","",FORMULACIÓN!H464)</f>
        <v/>
      </c>
      <c r="I464" s="88" t="str">
        <f>IF(FORMULACIÓN!I464="","",FORMULACIÓN!I464)</f>
        <v/>
      </c>
      <c r="J464" s="20" t="str">
        <f>IF(FORMULACIÓN!J464="","",FORMULACIÓN!J464)</f>
        <v/>
      </c>
      <c r="K464" s="88" t="str">
        <f>IF(FORMULACIÓN!K464="","",FORMULACIÓN!K464)</f>
        <v/>
      </c>
      <c r="L464" s="88" t="str">
        <f>IF(FORMULACIÓN!L464="","",FORMULACIÓN!L464)</f>
        <v/>
      </c>
      <c r="M464" s="210">
        <f>FORMULACIÓN!M464</f>
        <v>0</v>
      </c>
      <c r="N464" s="20" t="str">
        <f>IF(FORMULACIÓN!O464="","",FORMULACIÓN!O464)</f>
        <v/>
      </c>
      <c r="O464" s="20" t="str">
        <f>IF(FORMULACIÓN!P464="","",FORMULACIÓN!P464)</f>
        <v/>
      </c>
      <c r="P464" s="20" t="str">
        <f>IF(FORMULACIÓN!Q464="","",FORMULACIÓN!Q464)</f>
        <v/>
      </c>
      <c r="Q464" s="20" t="str">
        <f>IF(FORMULACIÓN!R464="","",FORMULACIÓN!R464)</f>
        <v/>
      </c>
      <c r="R464" s="20" t="str">
        <f>IF(FORMULACIÓN!S464="","",FORMULACIÓN!S464)</f>
        <v/>
      </c>
      <c r="S464" s="20" t="str">
        <f>IF(FORMULACIÓN!T464="","",FORMULACIÓN!T464)</f>
        <v/>
      </c>
      <c r="T464" s="179" t="str">
        <f ca="1">FORMULACIÓN!Y464</f>
        <v/>
      </c>
      <c r="U464" s="20" t="str">
        <f>IF(FORMULACIÓN!U464="","",FORMULACIÓN!U464)</f>
        <v/>
      </c>
      <c r="V464" s="211"/>
      <c r="W464" s="211"/>
      <c r="X464" s="21" t="str">
        <f ca="1">IFERROR(IF($S464=Lists!$S$2,SUM(SEGUIMIENTO!U464:W464),IF(SEGUIMIENTO!$S464=Lists!$S$3,SUM(SEGUIMIENTO!V464:W464),IF(SEGUIMIENTO!$S464=Lists!$S$4,AVERAGE(SEGUIMIENTO!V464:W464),IF(SEGUIMIENTO!$S464=Lists!$S$5,OFFSET(U464,0,COUNTA(V464:W464)),IF(SEGUIMIENTO!$S464=Lists!$S$6,COUNTIF(V464:W464,"&lt;"&amp;FORMULACIÓN!Y464)/COUNT(SEGUIMIENTO!V464:W464),""))))),"")</f>
        <v/>
      </c>
      <c r="Y464" s="176" t="str">
        <f ca="1">IF($Q464=Lists!$R$3,TEXT(SEGUIMIENTO!X464,"00,00%"),IF(SEGUIMIENTO!X464=0,0,TEXT(SEGUIMIENTO!X464,"##.###")))</f>
        <v/>
      </c>
      <c r="Z464" s="179" t="str">
        <f>IF(FORMULACIÓN!N464="X",VLOOKUP(A464,Lists!$C$100:$D$1099,2,FALSE),"")</f>
        <v/>
      </c>
      <c r="AA464" s="181">
        <f>IF(FORMULACIÓN!N464="X",IF(VALUE(VLOOKUP(A464,Lists!$C$100:$D$1099,2,FALSE))&gt;=SEGUIMIENTO!X464,1,0),2)</f>
        <v>2</v>
      </c>
      <c r="AB464" s="150">
        <f>IFERROR(VALUE(LEFT(#REF!,1)),0)</f>
        <v>0</v>
      </c>
      <c r="AC464" s="149"/>
      <c r="AD464" s="131"/>
      <c r="AE464" s="131"/>
      <c r="AF464" s="129"/>
      <c r="AG464"/>
      <c r="AH464" s="139"/>
      <c r="AI464" s="139"/>
      <c r="AJ464" s="139" t="str">
        <f t="shared" si="87"/>
        <v/>
      </c>
      <c r="AK464" s="139">
        <f t="shared" ca="1" si="97"/>
        <v>0</v>
      </c>
      <c r="AL464" s="139" t="str">
        <f t="shared" si="88"/>
        <v/>
      </c>
      <c r="AM464" s="139" t="str">
        <f t="shared" si="89"/>
        <v/>
      </c>
      <c r="AN464" s="20" t="str">
        <f t="shared" si="90"/>
        <v/>
      </c>
      <c r="AO464" s="20" t="str">
        <f t="shared" si="91"/>
        <v/>
      </c>
      <c r="AP464" s="20" t="str">
        <f t="shared" si="92"/>
        <v/>
      </c>
      <c r="AQ464" s="88" t="str">
        <f ca="1">IF(S464=Lists!$S$6,"CUMPLIMIENTO",IF($Q464=Lists!$R$3,TEXT(Y464,"00,00%")&amp;" / "&amp;TEXT(FORMULACIÓN!Y464,"00,00%"),IF(Y464=0,0,TEXT(Y464,"##.###")&amp;" / "&amp;TEXT(FORMULACIÓN!Y464,"##.###"))))</f>
        <v xml:space="preserve"> / </v>
      </c>
      <c r="AR464" s="133">
        <f ca="1">VALUE(IFERROR(IF(S464=Lists!$S$6,SEGUIMIENTO!Y464,IF((Y464/FORMULACIÓN!Y464)&lt;&gt;0,Y464/FORMULACIÓN!Y464,0)),0))</f>
        <v>0</v>
      </c>
      <c r="AS464" s="89" t="str">
        <f t="shared" ca="1" si="94"/>
        <v/>
      </c>
      <c r="AT464" s="89">
        <f t="shared" ca="1" si="95"/>
        <v>0</v>
      </c>
      <c r="AU464" s="89">
        <f t="shared" ca="1" si="96"/>
        <v>0</v>
      </c>
      <c r="AV464" s="20" t="str">
        <f t="shared" si="86"/>
        <v xml:space="preserve">LOGROS
LÍMITES
OBSERVACIÓN
ACCIONES DE FORTALECIMIENTO
</v>
      </c>
      <c r="AW464" s="139"/>
      <c r="CG464" s="140"/>
    </row>
    <row r="465" spans="1:85" s="135" customFormat="1" ht="20.25" hidden="1" customHeight="1">
      <c r="A465" s="20" t="str">
        <f>IF(FORMULACIÓN!A465="","",FORMULACIÓN!A465)</f>
        <v/>
      </c>
      <c r="B465" s="20" t="str">
        <f>IF(FORMULACIÓN!B465="","",FORMULACIÓN!B465)</f>
        <v/>
      </c>
      <c r="C465" s="20" t="str">
        <f>IF(FORMULACIÓN!C465="","",FORMULACIÓN!C465)</f>
        <v/>
      </c>
      <c r="D465" s="20" t="str">
        <f>IF(FORMULACIÓN!D465="","",FORMULACIÓN!D465)</f>
        <v/>
      </c>
      <c r="E465" s="20" t="str">
        <f>IF(FORMULACIÓN!E465="","",FORMULACIÓN!E465)</f>
        <v/>
      </c>
      <c r="F465" s="20" t="str">
        <f>IF(FORMULACIÓN!F465="","",FORMULACIÓN!F465)</f>
        <v/>
      </c>
      <c r="G465" s="20" t="str">
        <f>IF(FORMULACIÓN!G465="","",FORMULACIÓN!G465)</f>
        <v/>
      </c>
      <c r="H465" s="20" t="str">
        <f>IF(FORMULACIÓN!H465="","",FORMULACIÓN!H465)</f>
        <v/>
      </c>
      <c r="I465" s="88" t="str">
        <f>IF(FORMULACIÓN!I465="","",FORMULACIÓN!I465)</f>
        <v/>
      </c>
      <c r="J465" s="20" t="str">
        <f>IF(FORMULACIÓN!J465="","",FORMULACIÓN!J465)</f>
        <v/>
      </c>
      <c r="K465" s="88" t="str">
        <f>IF(FORMULACIÓN!K465="","",FORMULACIÓN!K465)</f>
        <v/>
      </c>
      <c r="L465" s="88" t="str">
        <f>IF(FORMULACIÓN!L465="","",FORMULACIÓN!L465)</f>
        <v/>
      </c>
      <c r="M465" s="210">
        <f>FORMULACIÓN!M465</f>
        <v>0</v>
      </c>
      <c r="N465" s="20" t="str">
        <f>IF(FORMULACIÓN!O465="","",FORMULACIÓN!O465)</f>
        <v/>
      </c>
      <c r="O465" s="20" t="str">
        <f>IF(FORMULACIÓN!P465="","",FORMULACIÓN!P465)</f>
        <v/>
      </c>
      <c r="P465" s="20" t="str">
        <f>IF(FORMULACIÓN!Q465="","",FORMULACIÓN!Q465)</f>
        <v/>
      </c>
      <c r="Q465" s="20" t="str">
        <f>IF(FORMULACIÓN!R465="","",FORMULACIÓN!R465)</f>
        <v/>
      </c>
      <c r="R465" s="20" t="str">
        <f>IF(FORMULACIÓN!S465="","",FORMULACIÓN!S465)</f>
        <v/>
      </c>
      <c r="S465" s="20" t="str">
        <f>IF(FORMULACIÓN!T465="","",FORMULACIÓN!T465)</f>
        <v/>
      </c>
      <c r="T465" s="179" t="str">
        <f ca="1">FORMULACIÓN!Y465</f>
        <v/>
      </c>
      <c r="U465" s="20" t="str">
        <f>IF(FORMULACIÓN!U465="","",FORMULACIÓN!U465)</f>
        <v/>
      </c>
      <c r="V465" s="211"/>
      <c r="W465" s="211"/>
      <c r="X465" s="21" t="str">
        <f ca="1">IFERROR(IF($S465=Lists!$S$2,SUM(SEGUIMIENTO!U465:W465),IF(SEGUIMIENTO!$S465=Lists!$S$3,SUM(SEGUIMIENTO!V465:W465),IF(SEGUIMIENTO!$S465=Lists!$S$4,AVERAGE(SEGUIMIENTO!V465:W465),IF(SEGUIMIENTO!$S465=Lists!$S$5,OFFSET(U465,0,COUNTA(V465:W465)),IF(SEGUIMIENTO!$S465=Lists!$S$6,COUNTIF(V465:W465,"&lt;"&amp;FORMULACIÓN!Y465)/COUNT(SEGUIMIENTO!V465:W465),""))))),"")</f>
        <v/>
      </c>
      <c r="Y465" s="176" t="str">
        <f ca="1">IF($Q465=Lists!$R$3,TEXT(SEGUIMIENTO!X465,"00,00%"),IF(SEGUIMIENTO!X465=0,0,TEXT(SEGUIMIENTO!X465,"##.###")))</f>
        <v/>
      </c>
      <c r="Z465" s="179" t="str">
        <f>IF(FORMULACIÓN!N465="X",VLOOKUP(A465,Lists!$C$100:$D$1099,2,FALSE),"")</f>
        <v/>
      </c>
      <c r="AA465" s="181">
        <f>IF(FORMULACIÓN!N465="X",IF(VALUE(VLOOKUP(A465,Lists!$C$100:$D$1099,2,FALSE))&gt;=SEGUIMIENTO!X465,1,0),2)</f>
        <v>2</v>
      </c>
      <c r="AB465" s="150">
        <f>IFERROR(VALUE(LEFT(#REF!,1)),0)</f>
        <v>0</v>
      </c>
      <c r="AC465" s="149"/>
      <c r="AD465" s="131"/>
      <c r="AE465" s="131"/>
      <c r="AF465" s="129"/>
      <c r="AG465"/>
      <c r="AH465" s="139"/>
      <c r="AI465" s="139"/>
      <c r="AJ465" s="139" t="str">
        <f t="shared" si="87"/>
        <v/>
      </c>
      <c r="AK465" s="139">
        <f t="shared" ca="1" si="97"/>
        <v>0</v>
      </c>
      <c r="AL465" s="139" t="str">
        <f t="shared" si="88"/>
        <v/>
      </c>
      <c r="AM465" s="139" t="str">
        <f t="shared" si="89"/>
        <v/>
      </c>
      <c r="AN465" s="20" t="str">
        <f t="shared" si="90"/>
        <v/>
      </c>
      <c r="AO465" s="20" t="str">
        <f t="shared" si="91"/>
        <v/>
      </c>
      <c r="AP465" s="20" t="str">
        <f t="shared" si="92"/>
        <v/>
      </c>
      <c r="AQ465" s="88" t="str">
        <f ca="1">IF(S465=Lists!$S$6,"CUMPLIMIENTO",IF($Q465=Lists!$R$3,TEXT(Y465,"00,00%")&amp;" / "&amp;TEXT(FORMULACIÓN!Y465,"00,00%"),IF(Y465=0,0,TEXT(Y465,"##.###")&amp;" / "&amp;TEXT(FORMULACIÓN!Y465,"##.###"))))</f>
        <v xml:space="preserve"> / </v>
      </c>
      <c r="AR465" s="133">
        <f ca="1">VALUE(IFERROR(IF(S465=Lists!$S$6,SEGUIMIENTO!Y465,IF((Y465/FORMULACIÓN!Y465)&lt;&gt;0,Y465/FORMULACIÓN!Y465,0)),0))</f>
        <v>0</v>
      </c>
      <c r="AS465" s="89" t="str">
        <f t="shared" ca="1" si="94"/>
        <v/>
      </c>
      <c r="AT465" s="89">
        <f t="shared" ca="1" si="95"/>
        <v>0</v>
      </c>
      <c r="AU465" s="89">
        <f t="shared" ca="1" si="96"/>
        <v>0</v>
      </c>
      <c r="AV465" s="20" t="str">
        <f t="shared" si="86"/>
        <v xml:space="preserve">LOGROS
LÍMITES
OBSERVACIÓN
ACCIONES DE FORTALECIMIENTO
</v>
      </c>
      <c r="AW465" s="139"/>
      <c r="CG465" s="140"/>
    </row>
    <row r="466" spans="1:85" s="135" customFormat="1" ht="20.25" hidden="1" customHeight="1">
      <c r="A466" s="20" t="str">
        <f>IF(FORMULACIÓN!A466="","",FORMULACIÓN!A466)</f>
        <v/>
      </c>
      <c r="B466" s="20" t="str">
        <f>IF(FORMULACIÓN!B466="","",FORMULACIÓN!B466)</f>
        <v/>
      </c>
      <c r="C466" s="20" t="str">
        <f>IF(FORMULACIÓN!C466="","",FORMULACIÓN!C466)</f>
        <v/>
      </c>
      <c r="D466" s="20" t="str">
        <f>IF(FORMULACIÓN!D466="","",FORMULACIÓN!D466)</f>
        <v/>
      </c>
      <c r="E466" s="20" t="str">
        <f>IF(FORMULACIÓN!E466="","",FORMULACIÓN!E466)</f>
        <v/>
      </c>
      <c r="F466" s="20" t="str">
        <f>IF(FORMULACIÓN!F466="","",FORMULACIÓN!F466)</f>
        <v/>
      </c>
      <c r="G466" s="20" t="str">
        <f>IF(FORMULACIÓN!G466="","",FORMULACIÓN!G466)</f>
        <v/>
      </c>
      <c r="H466" s="20" t="str">
        <f>IF(FORMULACIÓN!H466="","",FORMULACIÓN!H466)</f>
        <v/>
      </c>
      <c r="I466" s="88" t="str">
        <f>IF(FORMULACIÓN!I466="","",FORMULACIÓN!I466)</f>
        <v/>
      </c>
      <c r="J466" s="20" t="str">
        <f>IF(FORMULACIÓN!J466="","",FORMULACIÓN!J466)</f>
        <v/>
      </c>
      <c r="K466" s="88" t="str">
        <f>IF(FORMULACIÓN!K466="","",FORMULACIÓN!K466)</f>
        <v/>
      </c>
      <c r="L466" s="88" t="str">
        <f>IF(FORMULACIÓN!L466="","",FORMULACIÓN!L466)</f>
        <v/>
      </c>
      <c r="M466" s="210">
        <f>FORMULACIÓN!M466</f>
        <v>0</v>
      </c>
      <c r="N466" s="20" t="str">
        <f>IF(FORMULACIÓN!O466="","",FORMULACIÓN!O466)</f>
        <v/>
      </c>
      <c r="O466" s="20" t="str">
        <f>IF(FORMULACIÓN!P466="","",FORMULACIÓN!P466)</f>
        <v/>
      </c>
      <c r="P466" s="20" t="str">
        <f>IF(FORMULACIÓN!Q466="","",FORMULACIÓN!Q466)</f>
        <v/>
      </c>
      <c r="Q466" s="20" t="str">
        <f>IF(FORMULACIÓN!R466="","",FORMULACIÓN!R466)</f>
        <v/>
      </c>
      <c r="R466" s="20" t="str">
        <f>IF(FORMULACIÓN!S466="","",FORMULACIÓN!S466)</f>
        <v/>
      </c>
      <c r="S466" s="20" t="str">
        <f>IF(FORMULACIÓN!T466="","",FORMULACIÓN!T466)</f>
        <v/>
      </c>
      <c r="T466" s="179" t="str">
        <f ca="1">FORMULACIÓN!Y466</f>
        <v/>
      </c>
      <c r="U466" s="20" t="str">
        <f>IF(FORMULACIÓN!U466="","",FORMULACIÓN!U466)</f>
        <v/>
      </c>
      <c r="V466" s="211"/>
      <c r="W466" s="211"/>
      <c r="X466" s="21" t="str">
        <f ca="1">IFERROR(IF($S466=Lists!$S$2,SUM(SEGUIMIENTO!U466:W466),IF(SEGUIMIENTO!$S466=Lists!$S$3,SUM(SEGUIMIENTO!V466:W466),IF(SEGUIMIENTO!$S466=Lists!$S$4,AVERAGE(SEGUIMIENTO!V466:W466),IF(SEGUIMIENTO!$S466=Lists!$S$5,OFFSET(U466,0,COUNTA(V466:W466)),IF(SEGUIMIENTO!$S466=Lists!$S$6,COUNTIF(V466:W466,"&lt;"&amp;FORMULACIÓN!Y466)/COUNT(SEGUIMIENTO!V466:W466),""))))),"")</f>
        <v/>
      </c>
      <c r="Y466" s="176" t="str">
        <f ca="1">IF($Q466=Lists!$R$3,TEXT(SEGUIMIENTO!X466,"00,00%"),IF(SEGUIMIENTO!X466=0,0,TEXT(SEGUIMIENTO!X466,"##.###")))</f>
        <v/>
      </c>
      <c r="Z466" s="179" t="str">
        <f>IF(FORMULACIÓN!N466="X",VLOOKUP(A466,Lists!$C$100:$D$1099,2,FALSE),"")</f>
        <v/>
      </c>
      <c r="AA466" s="181">
        <f>IF(FORMULACIÓN!N466="X",IF(VALUE(VLOOKUP(A466,Lists!$C$100:$D$1099,2,FALSE))&gt;=SEGUIMIENTO!X466,1,0),2)</f>
        <v>2</v>
      </c>
      <c r="AB466" s="150">
        <f>IFERROR(VALUE(LEFT(#REF!,1)),0)</f>
        <v>0</v>
      </c>
      <c r="AC466" s="149"/>
      <c r="AD466" s="131"/>
      <c r="AE466" s="131"/>
      <c r="AF466" s="129"/>
      <c r="AG466"/>
      <c r="AH466" s="139"/>
      <c r="AI466" s="139"/>
      <c r="AJ466" s="139" t="str">
        <f t="shared" si="87"/>
        <v/>
      </c>
      <c r="AK466" s="139">
        <f t="shared" ca="1" si="97"/>
        <v>0</v>
      </c>
      <c r="AL466" s="139" t="str">
        <f t="shared" si="88"/>
        <v/>
      </c>
      <c r="AM466" s="139" t="str">
        <f t="shared" si="89"/>
        <v/>
      </c>
      <c r="AN466" s="20" t="str">
        <f t="shared" si="90"/>
        <v/>
      </c>
      <c r="AO466" s="20" t="str">
        <f t="shared" si="91"/>
        <v/>
      </c>
      <c r="AP466" s="20" t="str">
        <f t="shared" si="92"/>
        <v/>
      </c>
      <c r="AQ466" s="88" t="str">
        <f ca="1">IF(S466=Lists!$S$6,"CUMPLIMIENTO",IF($Q466=Lists!$R$3,TEXT(Y466,"00,00%")&amp;" / "&amp;TEXT(FORMULACIÓN!Y466,"00,00%"),IF(Y466=0,0,TEXT(Y466,"##.###")&amp;" / "&amp;TEXT(FORMULACIÓN!Y466,"##.###"))))</f>
        <v xml:space="preserve"> / </v>
      </c>
      <c r="AR466" s="133">
        <f ca="1">VALUE(IFERROR(IF(S466=Lists!$S$6,SEGUIMIENTO!Y466,IF((Y466/FORMULACIÓN!Y466)&lt;&gt;0,Y466/FORMULACIÓN!Y466,0)),0))</f>
        <v>0</v>
      </c>
      <c r="AS466" s="89" t="str">
        <f t="shared" ca="1" si="94"/>
        <v/>
      </c>
      <c r="AT466" s="89">
        <f t="shared" ca="1" si="95"/>
        <v>0</v>
      </c>
      <c r="AU466" s="89">
        <f t="shared" ca="1" si="96"/>
        <v>0</v>
      </c>
      <c r="AV466" s="20" t="str">
        <f t="shared" si="86"/>
        <v xml:space="preserve">LOGROS
LÍMITES
OBSERVACIÓN
ACCIONES DE FORTALECIMIENTO
</v>
      </c>
      <c r="AW466" s="139"/>
      <c r="CG466" s="140"/>
    </row>
    <row r="467" spans="1:85" s="135" customFormat="1" ht="20.25" hidden="1" customHeight="1">
      <c r="A467" s="20" t="str">
        <f>IF(FORMULACIÓN!A467="","",FORMULACIÓN!A467)</f>
        <v/>
      </c>
      <c r="B467" s="20" t="str">
        <f>IF(FORMULACIÓN!B467="","",FORMULACIÓN!B467)</f>
        <v/>
      </c>
      <c r="C467" s="20" t="str">
        <f>IF(FORMULACIÓN!C467="","",FORMULACIÓN!C467)</f>
        <v/>
      </c>
      <c r="D467" s="20" t="str">
        <f>IF(FORMULACIÓN!D467="","",FORMULACIÓN!D467)</f>
        <v/>
      </c>
      <c r="E467" s="20" t="str">
        <f>IF(FORMULACIÓN!E467="","",FORMULACIÓN!E467)</f>
        <v/>
      </c>
      <c r="F467" s="20" t="str">
        <f>IF(FORMULACIÓN!F467="","",FORMULACIÓN!F467)</f>
        <v/>
      </c>
      <c r="G467" s="20" t="str">
        <f>IF(FORMULACIÓN!G467="","",FORMULACIÓN!G467)</f>
        <v/>
      </c>
      <c r="H467" s="20" t="str">
        <f>IF(FORMULACIÓN!H467="","",FORMULACIÓN!H467)</f>
        <v/>
      </c>
      <c r="I467" s="88" t="str">
        <f>IF(FORMULACIÓN!I467="","",FORMULACIÓN!I467)</f>
        <v/>
      </c>
      <c r="J467" s="20" t="str">
        <f>IF(FORMULACIÓN!J467="","",FORMULACIÓN!J467)</f>
        <v/>
      </c>
      <c r="K467" s="88" t="str">
        <f>IF(FORMULACIÓN!K467="","",FORMULACIÓN!K467)</f>
        <v/>
      </c>
      <c r="L467" s="88" t="str">
        <f>IF(FORMULACIÓN!L467="","",FORMULACIÓN!L467)</f>
        <v/>
      </c>
      <c r="M467" s="210">
        <f>FORMULACIÓN!M467</f>
        <v>0</v>
      </c>
      <c r="N467" s="20" t="str">
        <f>IF(FORMULACIÓN!O467="","",FORMULACIÓN!O467)</f>
        <v/>
      </c>
      <c r="O467" s="20" t="str">
        <f>IF(FORMULACIÓN!P467="","",FORMULACIÓN!P467)</f>
        <v/>
      </c>
      <c r="P467" s="20" t="str">
        <f>IF(FORMULACIÓN!Q467="","",FORMULACIÓN!Q467)</f>
        <v/>
      </c>
      <c r="Q467" s="20" t="str">
        <f>IF(FORMULACIÓN!R467="","",FORMULACIÓN!R467)</f>
        <v/>
      </c>
      <c r="R467" s="20" t="str">
        <f>IF(FORMULACIÓN!S467="","",FORMULACIÓN!S467)</f>
        <v/>
      </c>
      <c r="S467" s="20" t="str">
        <f>IF(FORMULACIÓN!T467="","",FORMULACIÓN!T467)</f>
        <v/>
      </c>
      <c r="T467" s="179" t="str">
        <f ca="1">FORMULACIÓN!Y467</f>
        <v/>
      </c>
      <c r="U467" s="20" t="str">
        <f>IF(FORMULACIÓN!U467="","",FORMULACIÓN!U467)</f>
        <v/>
      </c>
      <c r="V467" s="211"/>
      <c r="W467" s="211"/>
      <c r="X467" s="21" t="str">
        <f ca="1">IFERROR(IF($S467=Lists!$S$2,SUM(SEGUIMIENTO!U467:W467),IF(SEGUIMIENTO!$S467=Lists!$S$3,SUM(SEGUIMIENTO!V467:W467),IF(SEGUIMIENTO!$S467=Lists!$S$4,AVERAGE(SEGUIMIENTO!V467:W467),IF(SEGUIMIENTO!$S467=Lists!$S$5,OFFSET(U467,0,COUNTA(V467:W467)),IF(SEGUIMIENTO!$S467=Lists!$S$6,COUNTIF(V467:W467,"&lt;"&amp;FORMULACIÓN!Y467)/COUNT(SEGUIMIENTO!V467:W467),""))))),"")</f>
        <v/>
      </c>
      <c r="Y467" s="176" t="str">
        <f ca="1">IF($Q467=Lists!$R$3,TEXT(SEGUIMIENTO!X467,"00,00%"),IF(SEGUIMIENTO!X467=0,0,TEXT(SEGUIMIENTO!X467,"##.###")))</f>
        <v/>
      </c>
      <c r="Z467" s="179" t="str">
        <f>IF(FORMULACIÓN!N467="X",VLOOKUP(A467,Lists!$C$100:$D$1099,2,FALSE),"")</f>
        <v/>
      </c>
      <c r="AA467" s="181">
        <f>IF(FORMULACIÓN!N467="X",IF(VALUE(VLOOKUP(A467,Lists!$C$100:$D$1099,2,FALSE))&gt;=SEGUIMIENTO!X467,1,0),2)</f>
        <v>2</v>
      </c>
      <c r="AB467" s="150">
        <f>IFERROR(VALUE(LEFT(#REF!,1)),0)</f>
        <v>0</v>
      </c>
      <c r="AC467" s="149"/>
      <c r="AD467" s="131"/>
      <c r="AE467" s="131"/>
      <c r="AF467" s="129"/>
      <c r="AG467"/>
      <c r="AH467" s="139"/>
      <c r="AI467" s="139"/>
      <c r="AJ467" s="139" t="str">
        <f t="shared" si="87"/>
        <v/>
      </c>
      <c r="AK467" s="139">
        <f t="shared" ca="1" si="97"/>
        <v>0</v>
      </c>
      <c r="AL467" s="139" t="str">
        <f t="shared" si="88"/>
        <v/>
      </c>
      <c r="AM467" s="139" t="str">
        <f t="shared" si="89"/>
        <v/>
      </c>
      <c r="AN467" s="20" t="str">
        <f t="shared" si="90"/>
        <v/>
      </c>
      <c r="AO467" s="20" t="str">
        <f t="shared" si="91"/>
        <v/>
      </c>
      <c r="AP467" s="20" t="str">
        <f t="shared" si="92"/>
        <v/>
      </c>
      <c r="AQ467" s="88" t="str">
        <f ca="1">IF(S467=Lists!$S$6,"CUMPLIMIENTO",IF($Q467=Lists!$R$3,TEXT(Y467,"00,00%")&amp;" / "&amp;TEXT(FORMULACIÓN!Y467,"00,00%"),IF(Y467=0,0,TEXT(Y467,"##.###")&amp;" / "&amp;TEXT(FORMULACIÓN!Y467,"##.###"))))</f>
        <v xml:space="preserve"> / </v>
      </c>
      <c r="AR467" s="133">
        <f ca="1">VALUE(IFERROR(IF(S467=Lists!$S$6,SEGUIMIENTO!Y467,IF((Y467/FORMULACIÓN!Y467)&lt;&gt;0,Y467/FORMULACIÓN!Y467,0)),0))</f>
        <v>0</v>
      </c>
      <c r="AS467" s="89" t="str">
        <f t="shared" ca="1" si="94"/>
        <v/>
      </c>
      <c r="AT467" s="89">
        <f t="shared" ca="1" si="95"/>
        <v>0</v>
      </c>
      <c r="AU467" s="89">
        <f t="shared" ca="1" si="96"/>
        <v>0</v>
      </c>
      <c r="AV467" s="20" t="str">
        <f t="shared" si="86"/>
        <v xml:space="preserve">LOGROS
LÍMITES
OBSERVACIÓN
ACCIONES DE FORTALECIMIENTO
</v>
      </c>
      <c r="AW467" s="139"/>
      <c r="CG467" s="140"/>
    </row>
    <row r="468" spans="1:85" s="135" customFormat="1" ht="20.25" hidden="1" customHeight="1">
      <c r="A468" s="20" t="str">
        <f>IF(FORMULACIÓN!A468="","",FORMULACIÓN!A468)</f>
        <v/>
      </c>
      <c r="B468" s="20" t="str">
        <f>IF(FORMULACIÓN!B468="","",FORMULACIÓN!B468)</f>
        <v/>
      </c>
      <c r="C468" s="20" t="str">
        <f>IF(FORMULACIÓN!C468="","",FORMULACIÓN!C468)</f>
        <v/>
      </c>
      <c r="D468" s="20" t="str">
        <f>IF(FORMULACIÓN!D468="","",FORMULACIÓN!D468)</f>
        <v/>
      </c>
      <c r="E468" s="20" t="str">
        <f>IF(FORMULACIÓN!E468="","",FORMULACIÓN!E468)</f>
        <v/>
      </c>
      <c r="F468" s="20" t="str">
        <f>IF(FORMULACIÓN!F468="","",FORMULACIÓN!F468)</f>
        <v/>
      </c>
      <c r="G468" s="20" t="str">
        <f>IF(FORMULACIÓN!G468="","",FORMULACIÓN!G468)</f>
        <v/>
      </c>
      <c r="H468" s="20" t="str">
        <f>IF(FORMULACIÓN!H468="","",FORMULACIÓN!H468)</f>
        <v/>
      </c>
      <c r="I468" s="88" t="str">
        <f>IF(FORMULACIÓN!I468="","",FORMULACIÓN!I468)</f>
        <v/>
      </c>
      <c r="J468" s="20" t="str">
        <f>IF(FORMULACIÓN!J468="","",FORMULACIÓN!J468)</f>
        <v/>
      </c>
      <c r="K468" s="88" t="str">
        <f>IF(FORMULACIÓN!K468="","",FORMULACIÓN!K468)</f>
        <v/>
      </c>
      <c r="L468" s="88" t="str">
        <f>IF(FORMULACIÓN!L468="","",FORMULACIÓN!L468)</f>
        <v/>
      </c>
      <c r="M468" s="210">
        <f>FORMULACIÓN!M468</f>
        <v>0</v>
      </c>
      <c r="N468" s="20" t="str">
        <f>IF(FORMULACIÓN!O468="","",FORMULACIÓN!O468)</f>
        <v/>
      </c>
      <c r="O468" s="20" t="str">
        <f>IF(FORMULACIÓN!P468="","",FORMULACIÓN!P468)</f>
        <v/>
      </c>
      <c r="P468" s="20" t="str">
        <f>IF(FORMULACIÓN!Q468="","",FORMULACIÓN!Q468)</f>
        <v/>
      </c>
      <c r="Q468" s="20" t="str">
        <f>IF(FORMULACIÓN!R468="","",FORMULACIÓN!R468)</f>
        <v/>
      </c>
      <c r="R468" s="20" t="str">
        <f>IF(FORMULACIÓN!S468="","",FORMULACIÓN!S468)</f>
        <v/>
      </c>
      <c r="S468" s="20" t="str">
        <f>IF(FORMULACIÓN!T468="","",FORMULACIÓN!T468)</f>
        <v/>
      </c>
      <c r="T468" s="179" t="str">
        <f ca="1">FORMULACIÓN!Y468</f>
        <v/>
      </c>
      <c r="U468" s="20" t="str">
        <f>IF(FORMULACIÓN!U468="","",FORMULACIÓN!U468)</f>
        <v/>
      </c>
      <c r="V468" s="211"/>
      <c r="W468" s="211"/>
      <c r="X468" s="21" t="str">
        <f ca="1">IFERROR(IF($S468=Lists!$S$2,SUM(SEGUIMIENTO!U468:W468),IF(SEGUIMIENTO!$S468=Lists!$S$3,SUM(SEGUIMIENTO!V468:W468),IF(SEGUIMIENTO!$S468=Lists!$S$4,AVERAGE(SEGUIMIENTO!V468:W468),IF(SEGUIMIENTO!$S468=Lists!$S$5,OFFSET(U468,0,COUNTA(V468:W468)),IF(SEGUIMIENTO!$S468=Lists!$S$6,COUNTIF(V468:W468,"&lt;"&amp;FORMULACIÓN!Y468)/COUNT(SEGUIMIENTO!V468:W468),""))))),"")</f>
        <v/>
      </c>
      <c r="Y468" s="176" t="str">
        <f ca="1">IF($Q468=Lists!$R$3,TEXT(SEGUIMIENTO!X468,"00,00%"),IF(SEGUIMIENTO!X468=0,0,TEXT(SEGUIMIENTO!X468,"##.###")))</f>
        <v/>
      </c>
      <c r="Z468" s="179" t="str">
        <f>IF(FORMULACIÓN!N468="X",VLOOKUP(A468,Lists!$C$100:$D$1099,2,FALSE),"")</f>
        <v/>
      </c>
      <c r="AA468" s="181">
        <f>IF(FORMULACIÓN!N468="X",IF(VALUE(VLOOKUP(A468,Lists!$C$100:$D$1099,2,FALSE))&gt;=SEGUIMIENTO!X468,1,0),2)</f>
        <v>2</v>
      </c>
      <c r="AB468" s="150">
        <f>IFERROR(VALUE(LEFT(#REF!,1)),0)</f>
        <v>0</v>
      </c>
      <c r="AC468" s="149"/>
      <c r="AD468" s="131"/>
      <c r="AE468" s="131"/>
      <c r="AF468" s="129"/>
      <c r="AG468"/>
      <c r="AH468" s="139"/>
      <c r="AI468" s="139"/>
      <c r="AJ468" s="139" t="str">
        <f t="shared" si="87"/>
        <v/>
      </c>
      <c r="AK468" s="139">
        <f t="shared" ca="1" si="97"/>
        <v>0</v>
      </c>
      <c r="AL468" s="139" t="str">
        <f t="shared" si="88"/>
        <v/>
      </c>
      <c r="AM468" s="139" t="str">
        <f t="shared" si="89"/>
        <v/>
      </c>
      <c r="AN468" s="20" t="str">
        <f t="shared" si="90"/>
        <v/>
      </c>
      <c r="AO468" s="20" t="str">
        <f t="shared" si="91"/>
        <v/>
      </c>
      <c r="AP468" s="20" t="str">
        <f t="shared" si="92"/>
        <v/>
      </c>
      <c r="AQ468" s="88" t="str">
        <f ca="1">IF(S468=Lists!$S$6,"CUMPLIMIENTO",IF($Q468=Lists!$R$3,TEXT(Y468,"00,00%")&amp;" / "&amp;TEXT(FORMULACIÓN!Y468,"00,00%"),IF(Y468=0,0,TEXT(Y468,"##.###")&amp;" / "&amp;TEXT(FORMULACIÓN!Y468,"##.###"))))</f>
        <v xml:space="preserve"> / </v>
      </c>
      <c r="AR468" s="133">
        <f ca="1">VALUE(IFERROR(IF(S468=Lists!$S$6,SEGUIMIENTO!Y468,IF((Y468/FORMULACIÓN!Y468)&lt;&gt;0,Y468/FORMULACIÓN!Y468,0)),0))</f>
        <v>0</v>
      </c>
      <c r="AS468" s="89" t="str">
        <f t="shared" ca="1" si="94"/>
        <v/>
      </c>
      <c r="AT468" s="89">
        <f t="shared" ca="1" si="95"/>
        <v>0</v>
      </c>
      <c r="AU468" s="89">
        <f t="shared" ca="1" si="96"/>
        <v>0</v>
      </c>
      <c r="AV468" s="20" t="str">
        <f t="shared" si="86"/>
        <v xml:space="preserve">LOGROS
LÍMITES
OBSERVACIÓN
ACCIONES DE FORTALECIMIENTO
</v>
      </c>
      <c r="AW468" s="139"/>
      <c r="CG468" s="140"/>
    </row>
    <row r="469" spans="1:85" s="135" customFormat="1" ht="20.25" hidden="1" customHeight="1">
      <c r="A469" s="20" t="str">
        <f>IF(FORMULACIÓN!A469="","",FORMULACIÓN!A469)</f>
        <v/>
      </c>
      <c r="B469" s="20" t="str">
        <f>IF(FORMULACIÓN!B469="","",FORMULACIÓN!B469)</f>
        <v/>
      </c>
      <c r="C469" s="20" t="str">
        <f>IF(FORMULACIÓN!C469="","",FORMULACIÓN!C469)</f>
        <v/>
      </c>
      <c r="D469" s="20" t="str">
        <f>IF(FORMULACIÓN!D469="","",FORMULACIÓN!D469)</f>
        <v/>
      </c>
      <c r="E469" s="20" t="str">
        <f>IF(FORMULACIÓN!E469="","",FORMULACIÓN!E469)</f>
        <v/>
      </c>
      <c r="F469" s="20" t="str">
        <f>IF(FORMULACIÓN!F469="","",FORMULACIÓN!F469)</f>
        <v/>
      </c>
      <c r="G469" s="20" t="str">
        <f>IF(FORMULACIÓN!G469="","",FORMULACIÓN!G469)</f>
        <v/>
      </c>
      <c r="H469" s="20" t="str">
        <f>IF(FORMULACIÓN!H469="","",FORMULACIÓN!H469)</f>
        <v/>
      </c>
      <c r="I469" s="88" t="str">
        <f>IF(FORMULACIÓN!I469="","",FORMULACIÓN!I469)</f>
        <v/>
      </c>
      <c r="J469" s="20" t="str">
        <f>IF(FORMULACIÓN!J469="","",FORMULACIÓN!J469)</f>
        <v/>
      </c>
      <c r="K469" s="88" t="str">
        <f>IF(FORMULACIÓN!K469="","",FORMULACIÓN!K469)</f>
        <v/>
      </c>
      <c r="L469" s="88" t="str">
        <f>IF(FORMULACIÓN!L469="","",FORMULACIÓN!L469)</f>
        <v/>
      </c>
      <c r="M469" s="210">
        <f>FORMULACIÓN!M469</f>
        <v>0</v>
      </c>
      <c r="N469" s="20" t="str">
        <f>IF(FORMULACIÓN!O469="","",FORMULACIÓN!O469)</f>
        <v/>
      </c>
      <c r="O469" s="20" t="str">
        <f>IF(FORMULACIÓN!P469="","",FORMULACIÓN!P469)</f>
        <v/>
      </c>
      <c r="P469" s="20" t="str">
        <f>IF(FORMULACIÓN!Q469="","",FORMULACIÓN!Q469)</f>
        <v/>
      </c>
      <c r="Q469" s="20" t="str">
        <f>IF(FORMULACIÓN!R469="","",FORMULACIÓN!R469)</f>
        <v/>
      </c>
      <c r="R469" s="20" t="str">
        <f>IF(FORMULACIÓN!S469="","",FORMULACIÓN!S469)</f>
        <v/>
      </c>
      <c r="S469" s="20" t="str">
        <f>IF(FORMULACIÓN!T469="","",FORMULACIÓN!T469)</f>
        <v/>
      </c>
      <c r="T469" s="179" t="str">
        <f ca="1">FORMULACIÓN!Y469</f>
        <v/>
      </c>
      <c r="U469" s="20" t="str">
        <f>IF(FORMULACIÓN!U469="","",FORMULACIÓN!U469)</f>
        <v/>
      </c>
      <c r="V469" s="211"/>
      <c r="W469" s="211"/>
      <c r="X469" s="21" t="str">
        <f ca="1">IFERROR(IF($S469=Lists!$S$2,SUM(SEGUIMIENTO!U469:W469),IF(SEGUIMIENTO!$S469=Lists!$S$3,SUM(SEGUIMIENTO!V469:W469),IF(SEGUIMIENTO!$S469=Lists!$S$4,AVERAGE(SEGUIMIENTO!V469:W469),IF(SEGUIMIENTO!$S469=Lists!$S$5,OFFSET(U469,0,COUNTA(V469:W469)),IF(SEGUIMIENTO!$S469=Lists!$S$6,COUNTIF(V469:W469,"&lt;"&amp;FORMULACIÓN!Y469)/COUNT(SEGUIMIENTO!V469:W469),""))))),"")</f>
        <v/>
      </c>
      <c r="Y469" s="176" t="str">
        <f ca="1">IF($Q469=Lists!$R$3,TEXT(SEGUIMIENTO!X469,"00,00%"),IF(SEGUIMIENTO!X469=0,0,TEXT(SEGUIMIENTO!X469,"##.###")))</f>
        <v/>
      </c>
      <c r="Z469" s="179" t="str">
        <f>IF(FORMULACIÓN!N469="X",VLOOKUP(A469,Lists!$C$100:$D$1099,2,FALSE),"")</f>
        <v/>
      </c>
      <c r="AA469" s="181">
        <f>IF(FORMULACIÓN!N469="X",IF(VALUE(VLOOKUP(A469,Lists!$C$100:$D$1099,2,FALSE))&gt;=SEGUIMIENTO!X469,1,0),2)</f>
        <v>2</v>
      </c>
      <c r="AB469" s="150">
        <f>IFERROR(VALUE(LEFT(#REF!,1)),0)</f>
        <v>0</v>
      </c>
      <c r="AC469" s="149"/>
      <c r="AD469" s="131"/>
      <c r="AE469" s="131"/>
      <c r="AF469" s="129"/>
      <c r="AG469"/>
      <c r="AH469" s="139"/>
      <c r="AI469" s="139"/>
      <c r="AJ469" s="139" t="str">
        <f t="shared" si="87"/>
        <v/>
      </c>
      <c r="AK469" s="139">
        <f t="shared" ca="1" si="97"/>
        <v>0</v>
      </c>
      <c r="AL469" s="139" t="str">
        <f t="shared" si="88"/>
        <v/>
      </c>
      <c r="AM469" s="139" t="str">
        <f t="shared" si="89"/>
        <v/>
      </c>
      <c r="AN469" s="20" t="str">
        <f t="shared" si="90"/>
        <v/>
      </c>
      <c r="AO469" s="20" t="str">
        <f t="shared" si="91"/>
        <v/>
      </c>
      <c r="AP469" s="20" t="str">
        <f t="shared" si="92"/>
        <v/>
      </c>
      <c r="AQ469" s="88" t="str">
        <f ca="1">IF(S469=Lists!$S$6,"CUMPLIMIENTO",IF($Q469=Lists!$R$3,TEXT(Y469,"00,00%")&amp;" / "&amp;TEXT(FORMULACIÓN!Y469,"00,00%"),IF(Y469=0,0,TEXT(Y469,"##.###")&amp;" / "&amp;TEXT(FORMULACIÓN!Y469,"##.###"))))</f>
        <v xml:space="preserve"> / </v>
      </c>
      <c r="AR469" s="133">
        <f ca="1">VALUE(IFERROR(IF(S469=Lists!$S$6,SEGUIMIENTO!Y469,IF((Y469/FORMULACIÓN!Y469)&lt;&gt;0,Y469/FORMULACIÓN!Y469,0)),0))</f>
        <v>0</v>
      </c>
      <c r="AS469" s="89" t="str">
        <f t="shared" ca="1" si="94"/>
        <v/>
      </c>
      <c r="AT469" s="89">
        <f t="shared" ca="1" si="95"/>
        <v>0</v>
      </c>
      <c r="AU469" s="89">
        <f t="shared" ca="1" si="96"/>
        <v>0</v>
      </c>
      <c r="AV469" s="20" t="str">
        <f t="shared" si="86"/>
        <v xml:space="preserve">LOGROS
LÍMITES
OBSERVACIÓN
ACCIONES DE FORTALECIMIENTO
</v>
      </c>
      <c r="AW469" s="139"/>
      <c r="CG469" s="140"/>
    </row>
    <row r="470" spans="1:85" s="135" customFormat="1" ht="20.25" hidden="1" customHeight="1">
      <c r="A470" s="20" t="str">
        <f>IF(FORMULACIÓN!A470="","",FORMULACIÓN!A470)</f>
        <v/>
      </c>
      <c r="B470" s="20" t="str">
        <f>IF(FORMULACIÓN!B470="","",FORMULACIÓN!B470)</f>
        <v/>
      </c>
      <c r="C470" s="20" t="str">
        <f>IF(FORMULACIÓN!C470="","",FORMULACIÓN!C470)</f>
        <v/>
      </c>
      <c r="D470" s="20" t="str">
        <f>IF(FORMULACIÓN!D470="","",FORMULACIÓN!D470)</f>
        <v/>
      </c>
      <c r="E470" s="20" t="str">
        <f>IF(FORMULACIÓN!E470="","",FORMULACIÓN!E470)</f>
        <v/>
      </c>
      <c r="F470" s="20" t="str">
        <f>IF(FORMULACIÓN!F470="","",FORMULACIÓN!F470)</f>
        <v/>
      </c>
      <c r="G470" s="20" t="str">
        <f>IF(FORMULACIÓN!G470="","",FORMULACIÓN!G470)</f>
        <v/>
      </c>
      <c r="H470" s="20" t="str">
        <f>IF(FORMULACIÓN!H470="","",FORMULACIÓN!H470)</f>
        <v/>
      </c>
      <c r="I470" s="88" t="str">
        <f>IF(FORMULACIÓN!I470="","",FORMULACIÓN!I470)</f>
        <v/>
      </c>
      <c r="J470" s="20" t="str">
        <f>IF(FORMULACIÓN!J470="","",FORMULACIÓN!J470)</f>
        <v/>
      </c>
      <c r="K470" s="88" t="str">
        <f>IF(FORMULACIÓN!K470="","",FORMULACIÓN!K470)</f>
        <v/>
      </c>
      <c r="L470" s="88" t="str">
        <f>IF(FORMULACIÓN!L470="","",FORMULACIÓN!L470)</f>
        <v/>
      </c>
      <c r="M470" s="210">
        <f>FORMULACIÓN!M470</f>
        <v>0</v>
      </c>
      <c r="N470" s="20" t="str">
        <f>IF(FORMULACIÓN!O470="","",FORMULACIÓN!O470)</f>
        <v/>
      </c>
      <c r="O470" s="20" t="str">
        <f>IF(FORMULACIÓN!P470="","",FORMULACIÓN!P470)</f>
        <v/>
      </c>
      <c r="P470" s="20" t="str">
        <f>IF(FORMULACIÓN!Q470="","",FORMULACIÓN!Q470)</f>
        <v/>
      </c>
      <c r="Q470" s="20" t="str">
        <f>IF(FORMULACIÓN!R470="","",FORMULACIÓN!R470)</f>
        <v/>
      </c>
      <c r="R470" s="20" t="str">
        <f>IF(FORMULACIÓN!S470="","",FORMULACIÓN!S470)</f>
        <v/>
      </c>
      <c r="S470" s="20" t="str">
        <f>IF(FORMULACIÓN!T470="","",FORMULACIÓN!T470)</f>
        <v/>
      </c>
      <c r="T470" s="179" t="str">
        <f ca="1">FORMULACIÓN!Y470</f>
        <v/>
      </c>
      <c r="U470" s="20" t="str">
        <f>IF(FORMULACIÓN!U470="","",FORMULACIÓN!U470)</f>
        <v/>
      </c>
      <c r="V470" s="211"/>
      <c r="W470" s="211"/>
      <c r="X470" s="21" t="str">
        <f ca="1">IFERROR(IF($S470=Lists!$S$2,SUM(SEGUIMIENTO!U470:W470),IF(SEGUIMIENTO!$S470=Lists!$S$3,SUM(SEGUIMIENTO!V470:W470),IF(SEGUIMIENTO!$S470=Lists!$S$4,AVERAGE(SEGUIMIENTO!V470:W470),IF(SEGUIMIENTO!$S470=Lists!$S$5,OFFSET(U470,0,COUNTA(V470:W470)),IF(SEGUIMIENTO!$S470=Lists!$S$6,COUNTIF(V470:W470,"&lt;"&amp;FORMULACIÓN!Y470)/COUNT(SEGUIMIENTO!V470:W470),""))))),"")</f>
        <v/>
      </c>
      <c r="Y470" s="176" t="str">
        <f ca="1">IF($Q470=Lists!$R$3,TEXT(SEGUIMIENTO!X470,"00,00%"),IF(SEGUIMIENTO!X470=0,0,TEXT(SEGUIMIENTO!X470,"##.###")))</f>
        <v/>
      </c>
      <c r="Z470" s="179" t="str">
        <f>IF(FORMULACIÓN!N470="X",VLOOKUP(A470,Lists!$C$100:$D$1099,2,FALSE),"")</f>
        <v/>
      </c>
      <c r="AA470" s="181">
        <f>IF(FORMULACIÓN!N470="X",IF(VALUE(VLOOKUP(A470,Lists!$C$100:$D$1099,2,FALSE))&gt;=SEGUIMIENTO!X470,1,0),2)</f>
        <v>2</v>
      </c>
      <c r="AB470" s="150">
        <f>IFERROR(VALUE(LEFT(#REF!,1)),0)</f>
        <v>0</v>
      </c>
      <c r="AC470" s="149"/>
      <c r="AD470" s="131"/>
      <c r="AE470" s="131"/>
      <c r="AF470" s="129"/>
      <c r="AG470"/>
      <c r="AH470" s="139"/>
      <c r="AI470" s="139"/>
      <c r="AJ470" s="139" t="str">
        <f t="shared" si="87"/>
        <v/>
      </c>
      <c r="AK470" s="139">
        <f t="shared" ca="1" si="97"/>
        <v>0</v>
      </c>
      <c r="AL470" s="139" t="str">
        <f t="shared" si="88"/>
        <v/>
      </c>
      <c r="AM470" s="139" t="str">
        <f t="shared" si="89"/>
        <v/>
      </c>
      <c r="AN470" s="20" t="str">
        <f t="shared" si="90"/>
        <v/>
      </c>
      <c r="AO470" s="20" t="str">
        <f t="shared" si="91"/>
        <v/>
      </c>
      <c r="AP470" s="20" t="str">
        <f t="shared" si="92"/>
        <v/>
      </c>
      <c r="AQ470" s="88" t="str">
        <f ca="1">IF(S470=Lists!$S$6,"CUMPLIMIENTO",IF($Q470=Lists!$R$3,TEXT(Y470,"00,00%")&amp;" / "&amp;TEXT(FORMULACIÓN!Y470,"00,00%"),IF(Y470=0,0,TEXT(Y470,"##.###")&amp;" / "&amp;TEXT(FORMULACIÓN!Y470,"##.###"))))</f>
        <v xml:space="preserve"> / </v>
      </c>
      <c r="AR470" s="133">
        <f ca="1">VALUE(IFERROR(IF(S470=Lists!$S$6,SEGUIMIENTO!Y470,IF((Y470/FORMULACIÓN!Y470)&lt;&gt;0,Y470/FORMULACIÓN!Y470,0)),0))</f>
        <v>0</v>
      </c>
      <c r="AS470" s="89" t="str">
        <f t="shared" ca="1" si="94"/>
        <v/>
      </c>
      <c r="AT470" s="89">
        <f t="shared" ca="1" si="95"/>
        <v>0</v>
      </c>
      <c r="AU470" s="89">
        <f t="shared" ca="1" si="96"/>
        <v>0</v>
      </c>
      <c r="AV470" s="20" t="str">
        <f t="shared" si="86"/>
        <v xml:space="preserve">LOGROS
LÍMITES
OBSERVACIÓN
ACCIONES DE FORTALECIMIENTO
</v>
      </c>
      <c r="AW470" s="139"/>
      <c r="CG470" s="140"/>
    </row>
    <row r="471" spans="1:85" s="135" customFormat="1" ht="20.25" hidden="1" customHeight="1">
      <c r="A471" s="20" t="str">
        <f>IF(FORMULACIÓN!A471="","",FORMULACIÓN!A471)</f>
        <v/>
      </c>
      <c r="B471" s="20" t="str">
        <f>IF(FORMULACIÓN!B471="","",FORMULACIÓN!B471)</f>
        <v/>
      </c>
      <c r="C471" s="20" t="str">
        <f>IF(FORMULACIÓN!C471="","",FORMULACIÓN!C471)</f>
        <v/>
      </c>
      <c r="D471" s="20" t="str">
        <f>IF(FORMULACIÓN!D471="","",FORMULACIÓN!D471)</f>
        <v/>
      </c>
      <c r="E471" s="20" t="str">
        <f>IF(FORMULACIÓN!E471="","",FORMULACIÓN!E471)</f>
        <v/>
      </c>
      <c r="F471" s="20" t="str">
        <f>IF(FORMULACIÓN!F471="","",FORMULACIÓN!F471)</f>
        <v/>
      </c>
      <c r="G471" s="20" t="str">
        <f>IF(FORMULACIÓN!G471="","",FORMULACIÓN!G471)</f>
        <v/>
      </c>
      <c r="H471" s="20" t="str">
        <f>IF(FORMULACIÓN!H471="","",FORMULACIÓN!H471)</f>
        <v/>
      </c>
      <c r="I471" s="88" t="str">
        <f>IF(FORMULACIÓN!I471="","",FORMULACIÓN!I471)</f>
        <v/>
      </c>
      <c r="J471" s="20" t="str">
        <f>IF(FORMULACIÓN!J471="","",FORMULACIÓN!J471)</f>
        <v/>
      </c>
      <c r="K471" s="88" t="str">
        <f>IF(FORMULACIÓN!K471="","",FORMULACIÓN!K471)</f>
        <v/>
      </c>
      <c r="L471" s="88" t="str">
        <f>IF(FORMULACIÓN!L471="","",FORMULACIÓN!L471)</f>
        <v/>
      </c>
      <c r="M471" s="210">
        <f>FORMULACIÓN!M471</f>
        <v>0</v>
      </c>
      <c r="N471" s="20" t="str">
        <f>IF(FORMULACIÓN!O471="","",FORMULACIÓN!O471)</f>
        <v/>
      </c>
      <c r="O471" s="20" t="str">
        <f>IF(FORMULACIÓN!P471="","",FORMULACIÓN!P471)</f>
        <v/>
      </c>
      <c r="P471" s="20" t="str">
        <f>IF(FORMULACIÓN!Q471="","",FORMULACIÓN!Q471)</f>
        <v/>
      </c>
      <c r="Q471" s="20" t="str">
        <f>IF(FORMULACIÓN!R471="","",FORMULACIÓN!R471)</f>
        <v/>
      </c>
      <c r="R471" s="20" t="str">
        <f>IF(FORMULACIÓN!S471="","",FORMULACIÓN!S471)</f>
        <v/>
      </c>
      <c r="S471" s="20" t="str">
        <f>IF(FORMULACIÓN!T471="","",FORMULACIÓN!T471)</f>
        <v/>
      </c>
      <c r="T471" s="179" t="str">
        <f ca="1">FORMULACIÓN!Y471</f>
        <v/>
      </c>
      <c r="U471" s="20" t="str">
        <f>IF(FORMULACIÓN!U471="","",FORMULACIÓN!U471)</f>
        <v/>
      </c>
      <c r="V471" s="211"/>
      <c r="W471" s="211"/>
      <c r="X471" s="21" t="str">
        <f ca="1">IFERROR(IF($S471=Lists!$S$2,SUM(SEGUIMIENTO!U471:W471),IF(SEGUIMIENTO!$S471=Lists!$S$3,SUM(SEGUIMIENTO!V471:W471),IF(SEGUIMIENTO!$S471=Lists!$S$4,AVERAGE(SEGUIMIENTO!V471:W471),IF(SEGUIMIENTO!$S471=Lists!$S$5,OFFSET(U471,0,COUNTA(V471:W471)),IF(SEGUIMIENTO!$S471=Lists!$S$6,COUNTIF(V471:W471,"&lt;"&amp;FORMULACIÓN!Y471)/COUNT(SEGUIMIENTO!V471:W471),""))))),"")</f>
        <v/>
      </c>
      <c r="Y471" s="176" t="str">
        <f ca="1">IF($Q471=Lists!$R$3,TEXT(SEGUIMIENTO!X471,"00,00%"),IF(SEGUIMIENTO!X471=0,0,TEXT(SEGUIMIENTO!X471,"##.###")))</f>
        <v/>
      </c>
      <c r="Z471" s="179" t="str">
        <f>IF(FORMULACIÓN!N471="X",VLOOKUP(A471,Lists!$C$100:$D$1099,2,FALSE),"")</f>
        <v/>
      </c>
      <c r="AA471" s="181">
        <f>IF(FORMULACIÓN!N471="X",IF(VALUE(VLOOKUP(A471,Lists!$C$100:$D$1099,2,FALSE))&gt;=SEGUIMIENTO!X471,1,0),2)</f>
        <v>2</v>
      </c>
      <c r="AB471" s="150">
        <f>IFERROR(VALUE(LEFT(#REF!,1)),0)</f>
        <v>0</v>
      </c>
      <c r="AC471" s="149"/>
      <c r="AD471" s="131"/>
      <c r="AE471" s="131"/>
      <c r="AF471" s="129"/>
      <c r="AG471"/>
      <c r="AH471" s="139"/>
      <c r="AI471" s="139"/>
      <c r="AJ471" s="139" t="str">
        <f t="shared" si="87"/>
        <v/>
      </c>
      <c r="AK471" s="139">
        <f t="shared" ca="1" si="97"/>
        <v>0</v>
      </c>
      <c r="AL471" s="139" t="str">
        <f t="shared" si="88"/>
        <v/>
      </c>
      <c r="AM471" s="139" t="str">
        <f t="shared" si="89"/>
        <v/>
      </c>
      <c r="AN471" s="20" t="str">
        <f t="shared" si="90"/>
        <v/>
      </c>
      <c r="AO471" s="20" t="str">
        <f t="shared" si="91"/>
        <v/>
      </c>
      <c r="AP471" s="20" t="str">
        <f t="shared" si="92"/>
        <v/>
      </c>
      <c r="AQ471" s="88" t="str">
        <f ca="1">IF(S471=Lists!$S$6,"CUMPLIMIENTO",IF($Q471=Lists!$R$3,TEXT(Y471,"00,00%")&amp;" / "&amp;TEXT(FORMULACIÓN!Y471,"00,00%"),IF(Y471=0,0,TEXT(Y471,"##.###")&amp;" / "&amp;TEXT(FORMULACIÓN!Y471,"##.###"))))</f>
        <v xml:space="preserve"> / </v>
      </c>
      <c r="AR471" s="133">
        <f ca="1">VALUE(IFERROR(IF(S471=Lists!$S$6,SEGUIMIENTO!Y471,IF((Y471/FORMULACIÓN!Y471)&lt;&gt;0,Y471/FORMULACIÓN!Y471,0)),0))</f>
        <v>0</v>
      </c>
      <c r="AS471" s="89" t="str">
        <f t="shared" ca="1" si="94"/>
        <v/>
      </c>
      <c r="AT471" s="89">
        <f t="shared" ca="1" si="95"/>
        <v>0</v>
      </c>
      <c r="AU471" s="89">
        <f t="shared" ca="1" si="96"/>
        <v>0</v>
      </c>
      <c r="AV471" s="20" t="str">
        <f t="shared" si="86"/>
        <v xml:space="preserve">LOGROS
LÍMITES
OBSERVACIÓN
ACCIONES DE FORTALECIMIENTO
</v>
      </c>
      <c r="AW471" s="139"/>
      <c r="CG471" s="140"/>
    </row>
    <row r="472" spans="1:85" s="135" customFormat="1" ht="20.25" hidden="1" customHeight="1">
      <c r="A472" s="20" t="str">
        <f>IF(FORMULACIÓN!A472="","",FORMULACIÓN!A472)</f>
        <v/>
      </c>
      <c r="B472" s="20" t="str">
        <f>IF(FORMULACIÓN!B472="","",FORMULACIÓN!B472)</f>
        <v/>
      </c>
      <c r="C472" s="20" t="str">
        <f>IF(FORMULACIÓN!C472="","",FORMULACIÓN!C472)</f>
        <v/>
      </c>
      <c r="D472" s="20" t="str">
        <f>IF(FORMULACIÓN!D472="","",FORMULACIÓN!D472)</f>
        <v/>
      </c>
      <c r="E472" s="20" t="str">
        <f>IF(FORMULACIÓN!E472="","",FORMULACIÓN!E472)</f>
        <v/>
      </c>
      <c r="F472" s="20" t="str">
        <f>IF(FORMULACIÓN!F472="","",FORMULACIÓN!F472)</f>
        <v/>
      </c>
      <c r="G472" s="20" t="str">
        <f>IF(FORMULACIÓN!G472="","",FORMULACIÓN!G472)</f>
        <v/>
      </c>
      <c r="H472" s="20" t="str">
        <f>IF(FORMULACIÓN!H472="","",FORMULACIÓN!H472)</f>
        <v/>
      </c>
      <c r="I472" s="88" t="str">
        <f>IF(FORMULACIÓN!I472="","",FORMULACIÓN!I472)</f>
        <v/>
      </c>
      <c r="J472" s="20" t="str">
        <f>IF(FORMULACIÓN!J472="","",FORMULACIÓN!J472)</f>
        <v/>
      </c>
      <c r="K472" s="88" t="str">
        <f>IF(FORMULACIÓN!K472="","",FORMULACIÓN!K472)</f>
        <v/>
      </c>
      <c r="L472" s="88" t="str">
        <f>IF(FORMULACIÓN!L472="","",FORMULACIÓN!L472)</f>
        <v/>
      </c>
      <c r="M472" s="210">
        <f>FORMULACIÓN!M472</f>
        <v>0</v>
      </c>
      <c r="N472" s="20" t="str">
        <f>IF(FORMULACIÓN!O472="","",FORMULACIÓN!O472)</f>
        <v/>
      </c>
      <c r="O472" s="20" t="str">
        <f>IF(FORMULACIÓN!P472="","",FORMULACIÓN!P472)</f>
        <v/>
      </c>
      <c r="P472" s="20" t="str">
        <f>IF(FORMULACIÓN!Q472="","",FORMULACIÓN!Q472)</f>
        <v/>
      </c>
      <c r="Q472" s="20" t="str">
        <f>IF(FORMULACIÓN!R472="","",FORMULACIÓN!R472)</f>
        <v/>
      </c>
      <c r="R472" s="20" t="str">
        <f>IF(FORMULACIÓN!S472="","",FORMULACIÓN!S472)</f>
        <v/>
      </c>
      <c r="S472" s="20" t="str">
        <f>IF(FORMULACIÓN!T472="","",FORMULACIÓN!T472)</f>
        <v/>
      </c>
      <c r="T472" s="179" t="str">
        <f ca="1">FORMULACIÓN!Y472</f>
        <v/>
      </c>
      <c r="U472" s="20" t="str">
        <f>IF(FORMULACIÓN!U472="","",FORMULACIÓN!U472)</f>
        <v/>
      </c>
      <c r="V472" s="211"/>
      <c r="W472" s="211"/>
      <c r="X472" s="21" t="str">
        <f ca="1">IFERROR(IF($S472=Lists!$S$2,SUM(SEGUIMIENTO!U472:W472),IF(SEGUIMIENTO!$S472=Lists!$S$3,SUM(SEGUIMIENTO!V472:W472),IF(SEGUIMIENTO!$S472=Lists!$S$4,AVERAGE(SEGUIMIENTO!V472:W472),IF(SEGUIMIENTO!$S472=Lists!$S$5,OFFSET(U472,0,COUNTA(V472:W472)),IF(SEGUIMIENTO!$S472=Lists!$S$6,COUNTIF(V472:W472,"&lt;"&amp;FORMULACIÓN!Y472)/COUNT(SEGUIMIENTO!V472:W472),""))))),"")</f>
        <v/>
      </c>
      <c r="Y472" s="176" t="str">
        <f ca="1">IF($Q472=Lists!$R$3,TEXT(SEGUIMIENTO!X472,"00,00%"),IF(SEGUIMIENTO!X472=0,0,TEXT(SEGUIMIENTO!X472,"##.###")))</f>
        <v/>
      </c>
      <c r="Z472" s="179" t="str">
        <f>IF(FORMULACIÓN!N472="X",VLOOKUP(A472,Lists!$C$100:$D$1099,2,FALSE),"")</f>
        <v/>
      </c>
      <c r="AA472" s="181">
        <f>IF(FORMULACIÓN!N472="X",IF(VALUE(VLOOKUP(A472,Lists!$C$100:$D$1099,2,FALSE))&gt;=SEGUIMIENTO!X472,1,0),2)</f>
        <v>2</v>
      </c>
      <c r="AB472" s="150">
        <f>IFERROR(VALUE(LEFT(#REF!,1)),0)</f>
        <v>0</v>
      </c>
      <c r="AC472" s="149"/>
      <c r="AD472" s="131"/>
      <c r="AE472" s="131"/>
      <c r="AF472" s="129"/>
      <c r="AG472"/>
      <c r="AH472" s="139"/>
      <c r="AI472" s="139"/>
      <c r="AJ472" s="139" t="str">
        <f t="shared" si="87"/>
        <v/>
      </c>
      <c r="AK472" s="139">
        <f t="shared" ca="1" si="97"/>
        <v>0</v>
      </c>
      <c r="AL472" s="139" t="str">
        <f t="shared" si="88"/>
        <v/>
      </c>
      <c r="AM472" s="139" t="str">
        <f t="shared" si="89"/>
        <v/>
      </c>
      <c r="AN472" s="20" t="str">
        <f t="shared" si="90"/>
        <v/>
      </c>
      <c r="AO472" s="20" t="str">
        <f t="shared" si="91"/>
        <v/>
      </c>
      <c r="AP472" s="20" t="str">
        <f t="shared" si="92"/>
        <v/>
      </c>
      <c r="AQ472" s="88" t="str">
        <f ca="1">IF(S472=Lists!$S$6,"CUMPLIMIENTO",IF($Q472=Lists!$R$3,TEXT(Y472,"00,00%")&amp;" / "&amp;TEXT(FORMULACIÓN!Y472,"00,00%"),IF(Y472=0,0,TEXT(Y472,"##.###")&amp;" / "&amp;TEXT(FORMULACIÓN!Y472,"##.###"))))</f>
        <v xml:space="preserve"> / </v>
      </c>
      <c r="AR472" s="133">
        <f ca="1">VALUE(IFERROR(IF(S472=Lists!$S$6,SEGUIMIENTO!Y472,IF((Y472/FORMULACIÓN!Y472)&lt;&gt;0,Y472/FORMULACIÓN!Y472,0)),0))</f>
        <v>0</v>
      </c>
      <c r="AS472" s="89" t="str">
        <f t="shared" ca="1" si="94"/>
        <v/>
      </c>
      <c r="AT472" s="89">
        <f t="shared" ca="1" si="95"/>
        <v>0</v>
      </c>
      <c r="AU472" s="89">
        <f t="shared" ca="1" si="96"/>
        <v>0</v>
      </c>
      <c r="AV472" s="20" t="str">
        <f t="shared" si="86"/>
        <v xml:space="preserve">LOGROS
LÍMITES
OBSERVACIÓN
ACCIONES DE FORTALECIMIENTO
</v>
      </c>
      <c r="AW472" s="139"/>
      <c r="CG472" s="140"/>
    </row>
    <row r="473" spans="1:85" s="135" customFormat="1" ht="20.25" hidden="1" customHeight="1">
      <c r="A473" s="20" t="str">
        <f>IF(FORMULACIÓN!A473="","",FORMULACIÓN!A473)</f>
        <v/>
      </c>
      <c r="B473" s="20" t="str">
        <f>IF(FORMULACIÓN!B473="","",FORMULACIÓN!B473)</f>
        <v/>
      </c>
      <c r="C473" s="20" t="str">
        <f>IF(FORMULACIÓN!C473="","",FORMULACIÓN!C473)</f>
        <v/>
      </c>
      <c r="D473" s="20" t="str">
        <f>IF(FORMULACIÓN!D473="","",FORMULACIÓN!D473)</f>
        <v/>
      </c>
      <c r="E473" s="20" t="str">
        <f>IF(FORMULACIÓN!E473="","",FORMULACIÓN!E473)</f>
        <v/>
      </c>
      <c r="F473" s="20" t="str">
        <f>IF(FORMULACIÓN!F473="","",FORMULACIÓN!F473)</f>
        <v/>
      </c>
      <c r="G473" s="20" t="str">
        <f>IF(FORMULACIÓN!G473="","",FORMULACIÓN!G473)</f>
        <v/>
      </c>
      <c r="H473" s="20" t="str">
        <f>IF(FORMULACIÓN!H473="","",FORMULACIÓN!H473)</f>
        <v/>
      </c>
      <c r="I473" s="88" t="str">
        <f>IF(FORMULACIÓN!I473="","",FORMULACIÓN!I473)</f>
        <v/>
      </c>
      <c r="J473" s="20" t="str">
        <f>IF(FORMULACIÓN!J473="","",FORMULACIÓN!J473)</f>
        <v/>
      </c>
      <c r="K473" s="88" t="str">
        <f>IF(FORMULACIÓN!K473="","",FORMULACIÓN!K473)</f>
        <v/>
      </c>
      <c r="L473" s="88" t="str">
        <f>IF(FORMULACIÓN!L473="","",FORMULACIÓN!L473)</f>
        <v/>
      </c>
      <c r="M473" s="210">
        <f>FORMULACIÓN!M473</f>
        <v>0</v>
      </c>
      <c r="N473" s="20" t="str">
        <f>IF(FORMULACIÓN!O473="","",FORMULACIÓN!O473)</f>
        <v/>
      </c>
      <c r="O473" s="20" t="str">
        <f>IF(FORMULACIÓN!P473="","",FORMULACIÓN!P473)</f>
        <v/>
      </c>
      <c r="P473" s="20" t="str">
        <f>IF(FORMULACIÓN!Q473="","",FORMULACIÓN!Q473)</f>
        <v/>
      </c>
      <c r="Q473" s="20" t="str">
        <f>IF(FORMULACIÓN!R473="","",FORMULACIÓN!R473)</f>
        <v/>
      </c>
      <c r="R473" s="20" t="str">
        <f>IF(FORMULACIÓN!S473="","",FORMULACIÓN!S473)</f>
        <v/>
      </c>
      <c r="S473" s="20" t="str">
        <f>IF(FORMULACIÓN!T473="","",FORMULACIÓN!T473)</f>
        <v/>
      </c>
      <c r="T473" s="179" t="str">
        <f ca="1">FORMULACIÓN!Y473</f>
        <v/>
      </c>
      <c r="U473" s="20" t="str">
        <f>IF(FORMULACIÓN!U473="","",FORMULACIÓN!U473)</f>
        <v/>
      </c>
      <c r="V473" s="211"/>
      <c r="W473" s="211"/>
      <c r="X473" s="21" t="str">
        <f ca="1">IFERROR(IF($S473=Lists!$S$2,SUM(SEGUIMIENTO!U473:W473),IF(SEGUIMIENTO!$S473=Lists!$S$3,SUM(SEGUIMIENTO!V473:W473),IF(SEGUIMIENTO!$S473=Lists!$S$4,AVERAGE(SEGUIMIENTO!V473:W473),IF(SEGUIMIENTO!$S473=Lists!$S$5,OFFSET(U473,0,COUNTA(V473:W473)),IF(SEGUIMIENTO!$S473=Lists!$S$6,COUNTIF(V473:W473,"&lt;"&amp;FORMULACIÓN!Y473)/COUNT(SEGUIMIENTO!V473:W473),""))))),"")</f>
        <v/>
      </c>
      <c r="Y473" s="176" t="str">
        <f ca="1">IF($Q473=Lists!$R$3,TEXT(SEGUIMIENTO!X473,"00,00%"),IF(SEGUIMIENTO!X473=0,0,TEXT(SEGUIMIENTO!X473,"##.###")))</f>
        <v/>
      </c>
      <c r="Z473" s="179" t="str">
        <f>IF(FORMULACIÓN!N473="X",VLOOKUP(A473,Lists!$C$100:$D$1099,2,FALSE),"")</f>
        <v/>
      </c>
      <c r="AA473" s="181">
        <f>IF(FORMULACIÓN!N473="X",IF(VALUE(VLOOKUP(A473,Lists!$C$100:$D$1099,2,FALSE))&gt;=SEGUIMIENTO!X473,1,0),2)</f>
        <v>2</v>
      </c>
      <c r="AB473" s="150">
        <f>IFERROR(VALUE(LEFT(#REF!,1)),0)</f>
        <v>0</v>
      </c>
      <c r="AC473" s="149"/>
      <c r="AD473" s="131"/>
      <c r="AE473" s="131"/>
      <c r="AF473" s="129"/>
      <c r="AG473"/>
      <c r="AH473" s="139"/>
      <c r="AI473" s="139"/>
      <c r="AJ473" s="139" t="str">
        <f t="shared" si="87"/>
        <v/>
      </c>
      <c r="AK473" s="139">
        <f t="shared" ca="1" si="97"/>
        <v>0</v>
      </c>
      <c r="AL473" s="139" t="str">
        <f t="shared" si="88"/>
        <v/>
      </c>
      <c r="AM473" s="139" t="str">
        <f t="shared" si="89"/>
        <v/>
      </c>
      <c r="AN473" s="20" t="str">
        <f t="shared" si="90"/>
        <v/>
      </c>
      <c r="AO473" s="20" t="str">
        <f t="shared" si="91"/>
        <v/>
      </c>
      <c r="AP473" s="20" t="str">
        <f t="shared" si="92"/>
        <v/>
      </c>
      <c r="AQ473" s="88" t="str">
        <f ca="1">IF(S473=Lists!$S$6,"CUMPLIMIENTO",IF($Q473=Lists!$R$3,TEXT(Y473,"00,00%")&amp;" / "&amp;TEXT(FORMULACIÓN!Y473,"00,00%"),IF(Y473=0,0,TEXT(Y473,"##.###")&amp;" / "&amp;TEXT(FORMULACIÓN!Y473,"##.###"))))</f>
        <v xml:space="preserve"> / </v>
      </c>
      <c r="AR473" s="133">
        <f ca="1">VALUE(IFERROR(IF(S473=Lists!$S$6,SEGUIMIENTO!Y473,IF((Y473/FORMULACIÓN!Y473)&lt;&gt;0,Y473/FORMULACIÓN!Y473,0)),0))</f>
        <v>0</v>
      </c>
      <c r="AS473" s="89" t="str">
        <f t="shared" ca="1" si="94"/>
        <v/>
      </c>
      <c r="AT473" s="89">
        <f t="shared" ca="1" si="95"/>
        <v>0</v>
      </c>
      <c r="AU473" s="89">
        <f t="shared" ca="1" si="96"/>
        <v>0</v>
      </c>
      <c r="AV473" s="20" t="str">
        <f t="shared" si="86"/>
        <v xml:space="preserve">LOGROS
LÍMITES
OBSERVACIÓN
ACCIONES DE FORTALECIMIENTO
</v>
      </c>
      <c r="AW473" s="139"/>
      <c r="CG473" s="140"/>
    </row>
    <row r="474" spans="1:85" s="135" customFormat="1" ht="20.25" hidden="1" customHeight="1">
      <c r="A474" s="20" t="str">
        <f>IF(FORMULACIÓN!A474="","",FORMULACIÓN!A474)</f>
        <v/>
      </c>
      <c r="B474" s="20" t="str">
        <f>IF(FORMULACIÓN!B474="","",FORMULACIÓN!B474)</f>
        <v/>
      </c>
      <c r="C474" s="20" t="str">
        <f>IF(FORMULACIÓN!C474="","",FORMULACIÓN!C474)</f>
        <v/>
      </c>
      <c r="D474" s="20" t="str">
        <f>IF(FORMULACIÓN!D474="","",FORMULACIÓN!D474)</f>
        <v/>
      </c>
      <c r="E474" s="20" t="str">
        <f>IF(FORMULACIÓN!E474="","",FORMULACIÓN!E474)</f>
        <v/>
      </c>
      <c r="F474" s="20" t="str">
        <f>IF(FORMULACIÓN!F474="","",FORMULACIÓN!F474)</f>
        <v/>
      </c>
      <c r="G474" s="20" t="str">
        <f>IF(FORMULACIÓN!G474="","",FORMULACIÓN!G474)</f>
        <v/>
      </c>
      <c r="H474" s="20" t="str">
        <f>IF(FORMULACIÓN!H474="","",FORMULACIÓN!H474)</f>
        <v/>
      </c>
      <c r="I474" s="88" t="str">
        <f>IF(FORMULACIÓN!I474="","",FORMULACIÓN!I474)</f>
        <v/>
      </c>
      <c r="J474" s="20" t="str">
        <f>IF(FORMULACIÓN!J474="","",FORMULACIÓN!J474)</f>
        <v/>
      </c>
      <c r="K474" s="88" t="str">
        <f>IF(FORMULACIÓN!K474="","",FORMULACIÓN!K474)</f>
        <v/>
      </c>
      <c r="L474" s="88" t="str">
        <f>IF(FORMULACIÓN!L474="","",FORMULACIÓN!L474)</f>
        <v/>
      </c>
      <c r="M474" s="210">
        <f>FORMULACIÓN!M474</f>
        <v>0</v>
      </c>
      <c r="N474" s="20" t="str">
        <f>IF(FORMULACIÓN!O474="","",FORMULACIÓN!O474)</f>
        <v/>
      </c>
      <c r="O474" s="20" t="str">
        <f>IF(FORMULACIÓN!P474="","",FORMULACIÓN!P474)</f>
        <v/>
      </c>
      <c r="P474" s="20" t="str">
        <f>IF(FORMULACIÓN!Q474="","",FORMULACIÓN!Q474)</f>
        <v/>
      </c>
      <c r="Q474" s="20" t="str">
        <f>IF(FORMULACIÓN!R474="","",FORMULACIÓN!R474)</f>
        <v/>
      </c>
      <c r="R474" s="20" t="str">
        <f>IF(FORMULACIÓN!S474="","",FORMULACIÓN!S474)</f>
        <v/>
      </c>
      <c r="S474" s="20" t="str">
        <f>IF(FORMULACIÓN!T474="","",FORMULACIÓN!T474)</f>
        <v/>
      </c>
      <c r="T474" s="179" t="str">
        <f ca="1">FORMULACIÓN!Y474</f>
        <v/>
      </c>
      <c r="U474" s="20" t="str">
        <f>IF(FORMULACIÓN!U474="","",FORMULACIÓN!U474)</f>
        <v/>
      </c>
      <c r="V474" s="211"/>
      <c r="W474" s="211"/>
      <c r="X474" s="21" t="str">
        <f ca="1">IFERROR(IF($S474=Lists!$S$2,SUM(SEGUIMIENTO!U474:W474),IF(SEGUIMIENTO!$S474=Lists!$S$3,SUM(SEGUIMIENTO!V474:W474),IF(SEGUIMIENTO!$S474=Lists!$S$4,AVERAGE(SEGUIMIENTO!V474:W474),IF(SEGUIMIENTO!$S474=Lists!$S$5,OFFSET(U474,0,COUNTA(V474:W474)),IF(SEGUIMIENTO!$S474=Lists!$S$6,COUNTIF(V474:W474,"&lt;"&amp;FORMULACIÓN!Y474)/COUNT(SEGUIMIENTO!V474:W474),""))))),"")</f>
        <v/>
      </c>
      <c r="Y474" s="176" t="str">
        <f ca="1">IF($Q474=Lists!$R$3,TEXT(SEGUIMIENTO!X474,"00,00%"),IF(SEGUIMIENTO!X474=0,0,TEXT(SEGUIMIENTO!X474,"##.###")))</f>
        <v/>
      </c>
      <c r="Z474" s="179" t="str">
        <f>IF(FORMULACIÓN!N474="X",VLOOKUP(A474,Lists!$C$100:$D$1099,2,FALSE),"")</f>
        <v/>
      </c>
      <c r="AA474" s="181">
        <f>IF(FORMULACIÓN!N474="X",IF(VALUE(VLOOKUP(A474,Lists!$C$100:$D$1099,2,FALSE))&gt;=SEGUIMIENTO!X474,1,0),2)</f>
        <v>2</v>
      </c>
      <c r="AB474" s="150">
        <f>IFERROR(VALUE(LEFT(#REF!,1)),0)</f>
        <v>0</v>
      </c>
      <c r="AC474" s="149"/>
      <c r="AD474" s="131"/>
      <c r="AE474" s="131"/>
      <c r="AF474" s="129"/>
      <c r="AG474"/>
      <c r="AH474" s="139"/>
      <c r="AI474" s="139"/>
      <c r="AJ474" s="139" t="str">
        <f t="shared" si="87"/>
        <v/>
      </c>
      <c r="AK474" s="139">
        <f t="shared" ca="1" si="97"/>
        <v>0</v>
      </c>
      <c r="AL474" s="139" t="str">
        <f t="shared" si="88"/>
        <v/>
      </c>
      <c r="AM474" s="139" t="str">
        <f t="shared" si="89"/>
        <v/>
      </c>
      <c r="AN474" s="20" t="str">
        <f t="shared" si="90"/>
        <v/>
      </c>
      <c r="AO474" s="20" t="str">
        <f t="shared" si="91"/>
        <v/>
      </c>
      <c r="AP474" s="20" t="str">
        <f t="shared" si="92"/>
        <v/>
      </c>
      <c r="AQ474" s="88" t="str">
        <f ca="1">IF(S474=Lists!$S$6,"CUMPLIMIENTO",IF($Q474=Lists!$R$3,TEXT(Y474,"00,00%")&amp;" / "&amp;TEXT(FORMULACIÓN!Y474,"00,00%"),IF(Y474=0,0,TEXT(Y474,"##.###")&amp;" / "&amp;TEXT(FORMULACIÓN!Y474,"##.###"))))</f>
        <v xml:space="preserve"> / </v>
      </c>
      <c r="AR474" s="133">
        <f ca="1">VALUE(IFERROR(IF(S474=Lists!$S$6,SEGUIMIENTO!Y474,IF((Y474/FORMULACIÓN!Y474)&lt;&gt;0,Y474/FORMULACIÓN!Y474,0)),0))</f>
        <v>0</v>
      </c>
      <c r="AS474" s="89" t="str">
        <f t="shared" ca="1" si="94"/>
        <v/>
      </c>
      <c r="AT474" s="89">
        <f t="shared" ca="1" si="95"/>
        <v>0</v>
      </c>
      <c r="AU474" s="89">
        <f t="shared" ca="1" si="96"/>
        <v>0</v>
      </c>
      <c r="AV474" s="20" t="str">
        <f t="shared" si="86"/>
        <v xml:space="preserve">LOGROS
LÍMITES
OBSERVACIÓN
ACCIONES DE FORTALECIMIENTO
</v>
      </c>
      <c r="AW474" s="139"/>
      <c r="CG474" s="140"/>
    </row>
    <row r="475" spans="1:85" s="135" customFormat="1" ht="20.25" hidden="1" customHeight="1">
      <c r="A475" s="20" t="str">
        <f>IF(FORMULACIÓN!A475="","",FORMULACIÓN!A475)</f>
        <v/>
      </c>
      <c r="B475" s="20" t="str">
        <f>IF(FORMULACIÓN!B475="","",FORMULACIÓN!B475)</f>
        <v/>
      </c>
      <c r="C475" s="20" t="str">
        <f>IF(FORMULACIÓN!C475="","",FORMULACIÓN!C475)</f>
        <v/>
      </c>
      <c r="D475" s="20" t="str">
        <f>IF(FORMULACIÓN!D475="","",FORMULACIÓN!D475)</f>
        <v/>
      </c>
      <c r="E475" s="20" t="str">
        <f>IF(FORMULACIÓN!E475="","",FORMULACIÓN!E475)</f>
        <v/>
      </c>
      <c r="F475" s="20" t="str">
        <f>IF(FORMULACIÓN!F475="","",FORMULACIÓN!F475)</f>
        <v/>
      </c>
      <c r="G475" s="20" t="str">
        <f>IF(FORMULACIÓN!G475="","",FORMULACIÓN!G475)</f>
        <v/>
      </c>
      <c r="H475" s="20" t="str">
        <f>IF(FORMULACIÓN!H475="","",FORMULACIÓN!H475)</f>
        <v/>
      </c>
      <c r="I475" s="88" t="str">
        <f>IF(FORMULACIÓN!I475="","",FORMULACIÓN!I475)</f>
        <v/>
      </c>
      <c r="J475" s="20" t="str">
        <f>IF(FORMULACIÓN!J475="","",FORMULACIÓN!J475)</f>
        <v/>
      </c>
      <c r="K475" s="88" t="str">
        <f>IF(FORMULACIÓN!K475="","",FORMULACIÓN!K475)</f>
        <v/>
      </c>
      <c r="L475" s="88" t="str">
        <f>IF(FORMULACIÓN!L475="","",FORMULACIÓN!L475)</f>
        <v/>
      </c>
      <c r="M475" s="210">
        <f>FORMULACIÓN!M475</f>
        <v>0</v>
      </c>
      <c r="N475" s="20" t="str">
        <f>IF(FORMULACIÓN!O475="","",FORMULACIÓN!O475)</f>
        <v/>
      </c>
      <c r="O475" s="20" t="str">
        <f>IF(FORMULACIÓN!P475="","",FORMULACIÓN!P475)</f>
        <v/>
      </c>
      <c r="P475" s="20" t="str">
        <f>IF(FORMULACIÓN!Q475="","",FORMULACIÓN!Q475)</f>
        <v/>
      </c>
      <c r="Q475" s="20" t="str">
        <f>IF(FORMULACIÓN!R475="","",FORMULACIÓN!R475)</f>
        <v/>
      </c>
      <c r="R475" s="20" t="str">
        <f>IF(FORMULACIÓN!S475="","",FORMULACIÓN!S475)</f>
        <v/>
      </c>
      <c r="S475" s="20" t="str">
        <f>IF(FORMULACIÓN!T475="","",FORMULACIÓN!T475)</f>
        <v/>
      </c>
      <c r="T475" s="179" t="str">
        <f ca="1">FORMULACIÓN!Y475</f>
        <v/>
      </c>
      <c r="U475" s="20" t="str">
        <f>IF(FORMULACIÓN!U475="","",FORMULACIÓN!U475)</f>
        <v/>
      </c>
      <c r="V475" s="211"/>
      <c r="W475" s="211"/>
      <c r="X475" s="21" t="str">
        <f ca="1">IFERROR(IF($S475=Lists!$S$2,SUM(SEGUIMIENTO!U475:W475),IF(SEGUIMIENTO!$S475=Lists!$S$3,SUM(SEGUIMIENTO!V475:W475),IF(SEGUIMIENTO!$S475=Lists!$S$4,AVERAGE(SEGUIMIENTO!V475:W475),IF(SEGUIMIENTO!$S475=Lists!$S$5,OFFSET(U475,0,COUNTA(V475:W475)),IF(SEGUIMIENTO!$S475=Lists!$S$6,COUNTIF(V475:W475,"&lt;"&amp;FORMULACIÓN!Y475)/COUNT(SEGUIMIENTO!V475:W475),""))))),"")</f>
        <v/>
      </c>
      <c r="Y475" s="176" t="str">
        <f ca="1">IF($Q475=Lists!$R$3,TEXT(SEGUIMIENTO!X475,"00,00%"),IF(SEGUIMIENTO!X475=0,0,TEXT(SEGUIMIENTO!X475,"##.###")))</f>
        <v/>
      </c>
      <c r="Z475" s="179" t="str">
        <f>IF(FORMULACIÓN!N475="X",VLOOKUP(A475,Lists!$C$100:$D$1099,2,FALSE),"")</f>
        <v/>
      </c>
      <c r="AA475" s="181">
        <f>IF(FORMULACIÓN!N475="X",IF(VALUE(VLOOKUP(A475,Lists!$C$100:$D$1099,2,FALSE))&gt;=SEGUIMIENTO!X475,1,0),2)</f>
        <v>2</v>
      </c>
      <c r="AB475" s="150">
        <f>IFERROR(VALUE(LEFT(#REF!,1)),0)</f>
        <v>0</v>
      </c>
      <c r="AC475" s="149"/>
      <c r="AD475" s="131"/>
      <c r="AE475" s="131"/>
      <c r="AF475" s="129"/>
      <c r="AG475"/>
      <c r="AH475" s="139"/>
      <c r="AI475" s="139"/>
      <c r="AJ475" s="139" t="str">
        <f t="shared" si="87"/>
        <v/>
      </c>
      <c r="AK475" s="139">
        <f t="shared" ca="1" si="97"/>
        <v>0</v>
      </c>
      <c r="AL475" s="139" t="str">
        <f t="shared" si="88"/>
        <v/>
      </c>
      <c r="AM475" s="139" t="str">
        <f t="shared" si="89"/>
        <v/>
      </c>
      <c r="AN475" s="20" t="str">
        <f t="shared" si="90"/>
        <v/>
      </c>
      <c r="AO475" s="20" t="str">
        <f t="shared" si="91"/>
        <v/>
      </c>
      <c r="AP475" s="20" t="str">
        <f t="shared" si="92"/>
        <v/>
      </c>
      <c r="AQ475" s="88" t="str">
        <f ca="1">IF(S475=Lists!$S$6,"CUMPLIMIENTO",IF($Q475=Lists!$R$3,TEXT(Y475,"00,00%")&amp;" / "&amp;TEXT(FORMULACIÓN!Y475,"00,00%"),IF(Y475=0,0,TEXT(Y475,"##.###")&amp;" / "&amp;TEXT(FORMULACIÓN!Y475,"##.###"))))</f>
        <v xml:space="preserve"> / </v>
      </c>
      <c r="AR475" s="133">
        <f ca="1">VALUE(IFERROR(IF(S475=Lists!$S$6,SEGUIMIENTO!Y475,IF((Y475/FORMULACIÓN!Y475)&lt;&gt;0,Y475/FORMULACIÓN!Y475,0)),0))</f>
        <v>0</v>
      </c>
      <c r="AS475" s="89" t="str">
        <f t="shared" ca="1" si="94"/>
        <v/>
      </c>
      <c r="AT475" s="89">
        <f t="shared" ca="1" si="95"/>
        <v>0</v>
      </c>
      <c r="AU475" s="89">
        <f t="shared" ca="1" si="96"/>
        <v>0</v>
      </c>
      <c r="AV475" s="20" t="str">
        <f t="shared" ref="AV475:AV538" si="98">$AC$9&amp;CHAR(10)&amp;AC475&amp;CHAR(10)&amp;$AD$9&amp;CHAR(10)&amp;AD475&amp;CHAR(10)&amp;$AE$9&amp;CHAR(10)&amp;AE475&amp;CHAR(10)&amp;$AF$9&amp;CHAR(10)&amp;AF475</f>
        <v xml:space="preserve">LOGROS
LÍMITES
OBSERVACIÓN
ACCIONES DE FORTALECIMIENTO
</v>
      </c>
      <c r="AW475" s="139"/>
      <c r="CG475" s="140"/>
    </row>
    <row r="476" spans="1:85" s="135" customFormat="1" ht="20.25" hidden="1" customHeight="1">
      <c r="A476" s="20" t="str">
        <f>IF(FORMULACIÓN!A476="","",FORMULACIÓN!A476)</f>
        <v/>
      </c>
      <c r="B476" s="20" t="str">
        <f>IF(FORMULACIÓN!B476="","",FORMULACIÓN!B476)</f>
        <v/>
      </c>
      <c r="C476" s="20" t="str">
        <f>IF(FORMULACIÓN!C476="","",FORMULACIÓN!C476)</f>
        <v/>
      </c>
      <c r="D476" s="20" t="str">
        <f>IF(FORMULACIÓN!D476="","",FORMULACIÓN!D476)</f>
        <v/>
      </c>
      <c r="E476" s="20" t="str">
        <f>IF(FORMULACIÓN!E476="","",FORMULACIÓN!E476)</f>
        <v/>
      </c>
      <c r="F476" s="20" t="str">
        <f>IF(FORMULACIÓN!F476="","",FORMULACIÓN!F476)</f>
        <v/>
      </c>
      <c r="G476" s="20" t="str">
        <f>IF(FORMULACIÓN!G476="","",FORMULACIÓN!G476)</f>
        <v/>
      </c>
      <c r="H476" s="20" t="str">
        <f>IF(FORMULACIÓN!H476="","",FORMULACIÓN!H476)</f>
        <v/>
      </c>
      <c r="I476" s="88" t="str">
        <f>IF(FORMULACIÓN!I476="","",FORMULACIÓN!I476)</f>
        <v/>
      </c>
      <c r="J476" s="20" t="str">
        <f>IF(FORMULACIÓN!J476="","",FORMULACIÓN!J476)</f>
        <v/>
      </c>
      <c r="K476" s="88" t="str">
        <f>IF(FORMULACIÓN!K476="","",FORMULACIÓN!K476)</f>
        <v/>
      </c>
      <c r="L476" s="88" t="str">
        <f>IF(FORMULACIÓN!L476="","",FORMULACIÓN!L476)</f>
        <v/>
      </c>
      <c r="M476" s="210">
        <f>FORMULACIÓN!M476</f>
        <v>0</v>
      </c>
      <c r="N476" s="20" t="str">
        <f>IF(FORMULACIÓN!O476="","",FORMULACIÓN!O476)</f>
        <v/>
      </c>
      <c r="O476" s="20" t="str">
        <f>IF(FORMULACIÓN!P476="","",FORMULACIÓN!P476)</f>
        <v/>
      </c>
      <c r="P476" s="20" t="str">
        <f>IF(FORMULACIÓN!Q476="","",FORMULACIÓN!Q476)</f>
        <v/>
      </c>
      <c r="Q476" s="20" t="str">
        <f>IF(FORMULACIÓN!R476="","",FORMULACIÓN!R476)</f>
        <v/>
      </c>
      <c r="R476" s="20" t="str">
        <f>IF(FORMULACIÓN!S476="","",FORMULACIÓN!S476)</f>
        <v/>
      </c>
      <c r="S476" s="20" t="str">
        <f>IF(FORMULACIÓN!T476="","",FORMULACIÓN!T476)</f>
        <v/>
      </c>
      <c r="T476" s="179" t="str">
        <f ca="1">FORMULACIÓN!Y476</f>
        <v/>
      </c>
      <c r="U476" s="20" t="str">
        <f>IF(FORMULACIÓN!U476="","",FORMULACIÓN!U476)</f>
        <v/>
      </c>
      <c r="V476" s="211"/>
      <c r="W476" s="211"/>
      <c r="X476" s="21" t="str">
        <f ca="1">IFERROR(IF($S476=Lists!$S$2,SUM(SEGUIMIENTO!U476:W476),IF(SEGUIMIENTO!$S476=Lists!$S$3,SUM(SEGUIMIENTO!V476:W476),IF(SEGUIMIENTO!$S476=Lists!$S$4,AVERAGE(SEGUIMIENTO!V476:W476),IF(SEGUIMIENTO!$S476=Lists!$S$5,OFFSET(U476,0,COUNTA(V476:W476)),IF(SEGUIMIENTO!$S476=Lists!$S$6,COUNTIF(V476:W476,"&lt;"&amp;FORMULACIÓN!Y476)/COUNT(SEGUIMIENTO!V476:W476),""))))),"")</f>
        <v/>
      </c>
      <c r="Y476" s="176" t="str">
        <f ca="1">IF($Q476=Lists!$R$3,TEXT(SEGUIMIENTO!X476,"00,00%"),IF(SEGUIMIENTO!X476=0,0,TEXT(SEGUIMIENTO!X476,"##.###")))</f>
        <v/>
      </c>
      <c r="Z476" s="179" t="str">
        <f>IF(FORMULACIÓN!N476="X",VLOOKUP(A476,Lists!$C$100:$D$1099,2,FALSE),"")</f>
        <v/>
      </c>
      <c r="AA476" s="181">
        <f>IF(FORMULACIÓN!N476="X",IF(VALUE(VLOOKUP(A476,Lists!$C$100:$D$1099,2,FALSE))&gt;=SEGUIMIENTO!X476,1,0),2)</f>
        <v>2</v>
      </c>
      <c r="AB476" s="150">
        <f>IFERROR(VALUE(LEFT(#REF!,1)),0)</f>
        <v>0</v>
      </c>
      <c r="AC476" s="149"/>
      <c r="AD476" s="131"/>
      <c r="AE476" s="131"/>
      <c r="AF476" s="129"/>
      <c r="AG476"/>
      <c r="AH476" s="139"/>
      <c r="AI476" s="139"/>
      <c r="AJ476" s="139" t="str">
        <f t="shared" si="87"/>
        <v/>
      </c>
      <c r="AK476" s="139">
        <f t="shared" ca="1" si="97"/>
        <v>0</v>
      </c>
      <c r="AL476" s="139" t="str">
        <f t="shared" si="88"/>
        <v/>
      </c>
      <c r="AM476" s="139" t="str">
        <f t="shared" si="89"/>
        <v/>
      </c>
      <c r="AN476" s="20" t="str">
        <f t="shared" si="90"/>
        <v/>
      </c>
      <c r="AO476" s="20" t="str">
        <f t="shared" si="91"/>
        <v/>
      </c>
      <c r="AP476" s="20" t="str">
        <f t="shared" si="92"/>
        <v/>
      </c>
      <c r="AQ476" s="88" t="str">
        <f ca="1">IF(S476=Lists!$S$6,"CUMPLIMIENTO",IF($Q476=Lists!$R$3,TEXT(Y476,"00,00%")&amp;" / "&amp;TEXT(FORMULACIÓN!Y476,"00,00%"),IF(Y476=0,0,TEXT(Y476,"##.###")&amp;" / "&amp;TEXT(FORMULACIÓN!Y476,"##.###"))))</f>
        <v xml:space="preserve"> / </v>
      </c>
      <c r="AR476" s="133">
        <f ca="1">VALUE(IFERROR(IF(S476=Lists!$S$6,SEGUIMIENTO!Y476,IF((Y476/FORMULACIÓN!Y476)&lt;&gt;0,Y476/FORMULACIÓN!Y476,0)),0))</f>
        <v>0</v>
      </c>
      <c r="AS476" s="89" t="str">
        <f t="shared" ca="1" si="94"/>
        <v/>
      </c>
      <c r="AT476" s="89">
        <f t="shared" ca="1" si="95"/>
        <v>0</v>
      </c>
      <c r="AU476" s="89">
        <f t="shared" ca="1" si="96"/>
        <v>0</v>
      </c>
      <c r="AV476" s="20" t="str">
        <f t="shared" si="98"/>
        <v xml:space="preserve">LOGROS
LÍMITES
OBSERVACIÓN
ACCIONES DE FORTALECIMIENTO
</v>
      </c>
      <c r="AW476" s="139"/>
      <c r="CG476" s="140"/>
    </row>
    <row r="477" spans="1:85" s="135" customFormat="1" ht="20.25" hidden="1" customHeight="1">
      <c r="A477" s="20" t="str">
        <f>IF(FORMULACIÓN!A477="","",FORMULACIÓN!A477)</f>
        <v/>
      </c>
      <c r="B477" s="20" t="str">
        <f>IF(FORMULACIÓN!B477="","",FORMULACIÓN!B477)</f>
        <v/>
      </c>
      <c r="C477" s="20" t="str">
        <f>IF(FORMULACIÓN!C477="","",FORMULACIÓN!C477)</f>
        <v/>
      </c>
      <c r="D477" s="20" t="str">
        <f>IF(FORMULACIÓN!D477="","",FORMULACIÓN!D477)</f>
        <v/>
      </c>
      <c r="E477" s="20" t="str">
        <f>IF(FORMULACIÓN!E477="","",FORMULACIÓN!E477)</f>
        <v/>
      </c>
      <c r="F477" s="20" t="str">
        <f>IF(FORMULACIÓN!F477="","",FORMULACIÓN!F477)</f>
        <v/>
      </c>
      <c r="G477" s="20" t="str">
        <f>IF(FORMULACIÓN!G477="","",FORMULACIÓN!G477)</f>
        <v/>
      </c>
      <c r="H477" s="20" t="str">
        <f>IF(FORMULACIÓN!H477="","",FORMULACIÓN!H477)</f>
        <v/>
      </c>
      <c r="I477" s="88" t="str">
        <f>IF(FORMULACIÓN!I477="","",FORMULACIÓN!I477)</f>
        <v/>
      </c>
      <c r="J477" s="20" t="str">
        <f>IF(FORMULACIÓN!J477="","",FORMULACIÓN!J477)</f>
        <v/>
      </c>
      <c r="K477" s="88" t="str">
        <f>IF(FORMULACIÓN!K477="","",FORMULACIÓN!K477)</f>
        <v/>
      </c>
      <c r="L477" s="88" t="str">
        <f>IF(FORMULACIÓN!L477="","",FORMULACIÓN!L477)</f>
        <v/>
      </c>
      <c r="M477" s="210">
        <f>FORMULACIÓN!M477</f>
        <v>0</v>
      </c>
      <c r="N477" s="20" t="str">
        <f>IF(FORMULACIÓN!O477="","",FORMULACIÓN!O477)</f>
        <v/>
      </c>
      <c r="O477" s="20" t="str">
        <f>IF(FORMULACIÓN!P477="","",FORMULACIÓN!P477)</f>
        <v/>
      </c>
      <c r="P477" s="20" t="str">
        <f>IF(FORMULACIÓN!Q477="","",FORMULACIÓN!Q477)</f>
        <v/>
      </c>
      <c r="Q477" s="20" t="str">
        <f>IF(FORMULACIÓN!R477="","",FORMULACIÓN!R477)</f>
        <v/>
      </c>
      <c r="R477" s="20" t="str">
        <f>IF(FORMULACIÓN!S477="","",FORMULACIÓN!S477)</f>
        <v/>
      </c>
      <c r="S477" s="20" t="str">
        <f>IF(FORMULACIÓN!T477="","",FORMULACIÓN!T477)</f>
        <v/>
      </c>
      <c r="T477" s="179" t="str">
        <f ca="1">FORMULACIÓN!Y477</f>
        <v/>
      </c>
      <c r="U477" s="20" t="str">
        <f>IF(FORMULACIÓN!U477="","",FORMULACIÓN!U477)</f>
        <v/>
      </c>
      <c r="V477" s="211"/>
      <c r="W477" s="211"/>
      <c r="X477" s="21" t="str">
        <f ca="1">IFERROR(IF($S477=Lists!$S$2,SUM(SEGUIMIENTO!U477:W477),IF(SEGUIMIENTO!$S477=Lists!$S$3,SUM(SEGUIMIENTO!V477:W477),IF(SEGUIMIENTO!$S477=Lists!$S$4,AVERAGE(SEGUIMIENTO!V477:W477),IF(SEGUIMIENTO!$S477=Lists!$S$5,OFFSET(U477,0,COUNTA(V477:W477)),IF(SEGUIMIENTO!$S477=Lists!$S$6,COUNTIF(V477:W477,"&lt;"&amp;FORMULACIÓN!Y477)/COUNT(SEGUIMIENTO!V477:W477),""))))),"")</f>
        <v/>
      </c>
      <c r="Y477" s="176" t="str">
        <f ca="1">IF($Q477=Lists!$R$3,TEXT(SEGUIMIENTO!X477,"00,00%"),IF(SEGUIMIENTO!X477=0,0,TEXT(SEGUIMIENTO!X477,"##.###")))</f>
        <v/>
      </c>
      <c r="Z477" s="179" t="str">
        <f>IF(FORMULACIÓN!N477="X",VLOOKUP(A477,Lists!$C$100:$D$1099,2,FALSE),"")</f>
        <v/>
      </c>
      <c r="AA477" s="181">
        <f>IF(FORMULACIÓN!N477="X",IF(VALUE(VLOOKUP(A477,Lists!$C$100:$D$1099,2,FALSE))&gt;=SEGUIMIENTO!X477,1,0),2)</f>
        <v>2</v>
      </c>
      <c r="AB477" s="150">
        <f>IFERROR(VALUE(LEFT(#REF!,1)),0)</f>
        <v>0</v>
      </c>
      <c r="AC477" s="149"/>
      <c r="AD477" s="131"/>
      <c r="AE477" s="131"/>
      <c r="AF477" s="129"/>
      <c r="AG477"/>
      <c r="AH477" s="139"/>
      <c r="AI477" s="139"/>
      <c r="AJ477" s="139" t="str">
        <f t="shared" si="87"/>
        <v/>
      </c>
      <c r="AK477" s="139">
        <f t="shared" ca="1" si="97"/>
        <v>0</v>
      </c>
      <c r="AL477" s="139" t="str">
        <f t="shared" si="88"/>
        <v/>
      </c>
      <c r="AM477" s="139" t="str">
        <f t="shared" si="89"/>
        <v/>
      </c>
      <c r="AN477" s="20" t="str">
        <f t="shared" si="90"/>
        <v/>
      </c>
      <c r="AO477" s="20" t="str">
        <f t="shared" si="91"/>
        <v/>
      </c>
      <c r="AP477" s="20" t="str">
        <f t="shared" si="92"/>
        <v/>
      </c>
      <c r="AQ477" s="88" t="str">
        <f ca="1">IF(S477=Lists!$S$6,"CUMPLIMIENTO",IF($Q477=Lists!$R$3,TEXT(Y477,"00,00%")&amp;" / "&amp;TEXT(FORMULACIÓN!Y477,"00,00%"),IF(Y477=0,0,TEXT(Y477,"##.###")&amp;" / "&amp;TEXT(FORMULACIÓN!Y477,"##.###"))))</f>
        <v xml:space="preserve"> / </v>
      </c>
      <c r="AR477" s="133">
        <f ca="1">VALUE(IFERROR(IF(S477=Lists!$S$6,SEGUIMIENTO!Y477,IF((Y477/FORMULACIÓN!Y477)&lt;&gt;0,Y477/FORMULACIÓN!Y477,0)),0))</f>
        <v>0</v>
      </c>
      <c r="AS477" s="89" t="str">
        <f t="shared" ca="1" si="94"/>
        <v/>
      </c>
      <c r="AT477" s="89">
        <f t="shared" ca="1" si="95"/>
        <v>0</v>
      </c>
      <c r="AU477" s="89">
        <f t="shared" ca="1" si="96"/>
        <v>0</v>
      </c>
      <c r="AV477" s="20" t="str">
        <f t="shared" si="98"/>
        <v xml:space="preserve">LOGROS
LÍMITES
OBSERVACIÓN
ACCIONES DE FORTALECIMIENTO
</v>
      </c>
      <c r="AW477" s="139"/>
      <c r="CG477" s="140"/>
    </row>
    <row r="478" spans="1:85" s="135" customFormat="1" ht="20.25" hidden="1" customHeight="1">
      <c r="A478" s="20" t="str">
        <f>IF(FORMULACIÓN!A478="","",FORMULACIÓN!A478)</f>
        <v/>
      </c>
      <c r="B478" s="20" t="str">
        <f>IF(FORMULACIÓN!B478="","",FORMULACIÓN!B478)</f>
        <v/>
      </c>
      <c r="C478" s="20" t="str">
        <f>IF(FORMULACIÓN!C478="","",FORMULACIÓN!C478)</f>
        <v/>
      </c>
      <c r="D478" s="20" t="str">
        <f>IF(FORMULACIÓN!D478="","",FORMULACIÓN!D478)</f>
        <v/>
      </c>
      <c r="E478" s="20" t="str">
        <f>IF(FORMULACIÓN!E478="","",FORMULACIÓN!E478)</f>
        <v/>
      </c>
      <c r="F478" s="20" t="str">
        <f>IF(FORMULACIÓN!F478="","",FORMULACIÓN!F478)</f>
        <v/>
      </c>
      <c r="G478" s="20" t="str">
        <f>IF(FORMULACIÓN!G478="","",FORMULACIÓN!G478)</f>
        <v/>
      </c>
      <c r="H478" s="20" t="str">
        <f>IF(FORMULACIÓN!H478="","",FORMULACIÓN!H478)</f>
        <v/>
      </c>
      <c r="I478" s="88" t="str">
        <f>IF(FORMULACIÓN!I478="","",FORMULACIÓN!I478)</f>
        <v/>
      </c>
      <c r="J478" s="20" t="str">
        <f>IF(FORMULACIÓN!J478="","",FORMULACIÓN!J478)</f>
        <v/>
      </c>
      <c r="K478" s="88" t="str">
        <f>IF(FORMULACIÓN!K478="","",FORMULACIÓN!K478)</f>
        <v/>
      </c>
      <c r="L478" s="88" t="str">
        <f>IF(FORMULACIÓN!L478="","",FORMULACIÓN!L478)</f>
        <v/>
      </c>
      <c r="M478" s="210">
        <f>FORMULACIÓN!M478</f>
        <v>0</v>
      </c>
      <c r="N478" s="20" t="str">
        <f>IF(FORMULACIÓN!O478="","",FORMULACIÓN!O478)</f>
        <v/>
      </c>
      <c r="O478" s="20" t="str">
        <f>IF(FORMULACIÓN!P478="","",FORMULACIÓN!P478)</f>
        <v/>
      </c>
      <c r="P478" s="20" t="str">
        <f>IF(FORMULACIÓN!Q478="","",FORMULACIÓN!Q478)</f>
        <v/>
      </c>
      <c r="Q478" s="20" t="str">
        <f>IF(FORMULACIÓN!R478="","",FORMULACIÓN!R478)</f>
        <v/>
      </c>
      <c r="R478" s="20" t="str">
        <f>IF(FORMULACIÓN!S478="","",FORMULACIÓN!S478)</f>
        <v/>
      </c>
      <c r="S478" s="20" t="str">
        <f>IF(FORMULACIÓN!T478="","",FORMULACIÓN!T478)</f>
        <v/>
      </c>
      <c r="T478" s="179" t="str">
        <f ca="1">FORMULACIÓN!Y478</f>
        <v/>
      </c>
      <c r="U478" s="20" t="str">
        <f>IF(FORMULACIÓN!U478="","",FORMULACIÓN!U478)</f>
        <v/>
      </c>
      <c r="V478" s="211"/>
      <c r="W478" s="211"/>
      <c r="X478" s="21" t="str">
        <f ca="1">IFERROR(IF($S478=Lists!$S$2,SUM(SEGUIMIENTO!U478:W478),IF(SEGUIMIENTO!$S478=Lists!$S$3,SUM(SEGUIMIENTO!V478:W478),IF(SEGUIMIENTO!$S478=Lists!$S$4,AVERAGE(SEGUIMIENTO!V478:W478),IF(SEGUIMIENTO!$S478=Lists!$S$5,OFFSET(U478,0,COUNTA(V478:W478)),IF(SEGUIMIENTO!$S478=Lists!$S$6,COUNTIF(V478:W478,"&lt;"&amp;FORMULACIÓN!Y478)/COUNT(SEGUIMIENTO!V478:W478),""))))),"")</f>
        <v/>
      </c>
      <c r="Y478" s="176" t="str">
        <f ca="1">IF($Q478=Lists!$R$3,TEXT(SEGUIMIENTO!X478,"00,00%"),IF(SEGUIMIENTO!X478=0,0,TEXT(SEGUIMIENTO!X478,"##.###")))</f>
        <v/>
      </c>
      <c r="Z478" s="179" t="str">
        <f>IF(FORMULACIÓN!N478="X",VLOOKUP(A478,Lists!$C$100:$D$1099,2,FALSE),"")</f>
        <v/>
      </c>
      <c r="AA478" s="181">
        <f>IF(FORMULACIÓN!N478="X",IF(VALUE(VLOOKUP(A478,Lists!$C$100:$D$1099,2,FALSE))&gt;=SEGUIMIENTO!X478,1,0),2)</f>
        <v>2</v>
      </c>
      <c r="AB478" s="150">
        <f>IFERROR(VALUE(LEFT(#REF!,1)),0)</f>
        <v>0</v>
      </c>
      <c r="AC478" s="149"/>
      <c r="AD478" s="131"/>
      <c r="AE478" s="131"/>
      <c r="AF478" s="129"/>
      <c r="AG478"/>
      <c r="AH478" s="139"/>
      <c r="AI478" s="139"/>
      <c r="AJ478" s="139" t="str">
        <f t="shared" si="87"/>
        <v/>
      </c>
      <c r="AK478" s="139">
        <f t="shared" ca="1" si="97"/>
        <v>0</v>
      </c>
      <c r="AL478" s="139" t="str">
        <f t="shared" si="88"/>
        <v/>
      </c>
      <c r="AM478" s="139" t="str">
        <f t="shared" si="89"/>
        <v/>
      </c>
      <c r="AN478" s="20" t="str">
        <f t="shared" si="90"/>
        <v/>
      </c>
      <c r="AO478" s="20" t="str">
        <f t="shared" si="91"/>
        <v/>
      </c>
      <c r="AP478" s="20" t="str">
        <f t="shared" si="92"/>
        <v/>
      </c>
      <c r="AQ478" s="88" t="str">
        <f ca="1">IF(S478=Lists!$S$6,"CUMPLIMIENTO",IF($Q478=Lists!$R$3,TEXT(Y478,"00,00%")&amp;" / "&amp;TEXT(FORMULACIÓN!Y478,"00,00%"),IF(Y478=0,0,TEXT(Y478,"##.###")&amp;" / "&amp;TEXT(FORMULACIÓN!Y478,"##.###"))))</f>
        <v xml:space="preserve"> / </v>
      </c>
      <c r="AR478" s="133">
        <f ca="1">VALUE(IFERROR(IF(S478=Lists!$S$6,SEGUIMIENTO!Y478,IF((Y478/FORMULACIÓN!Y478)&lt;&gt;0,Y478/FORMULACIÓN!Y478,0)),0))</f>
        <v>0</v>
      </c>
      <c r="AS478" s="89" t="str">
        <f t="shared" ca="1" si="94"/>
        <v/>
      </c>
      <c r="AT478" s="89">
        <f t="shared" ca="1" si="95"/>
        <v>0</v>
      </c>
      <c r="AU478" s="89">
        <f t="shared" ca="1" si="96"/>
        <v>0</v>
      </c>
      <c r="AV478" s="20" t="str">
        <f t="shared" si="98"/>
        <v xml:space="preserve">LOGROS
LÍMITES
OBSERVACIÓN
ACCIONES DE FORTALECIMIENTO
</v>
      </c>
      <c r="AW478" s="139"/>
      <c r="CG478" s="140"/>
    </row>
    <row r="479" spans="1:85" s="135" customFormat="1" ht="20.25" hidden="1" customHeight="1">
      <c r="A479" s="20" t="str">
        <f>IF(FORMULACIÓN!A479="","",FORMULACIÓN!A479)</f>
        <v/>
      </c>
      <c r="B479" s="20" t="str">
        <f>IF(FORMULACIÓN!B479="","",FORMULACIÓN!B479)</f>
        <v/>
      </c>
      <c r="C479" s="20" t="str">
        <f>IF(FORMULACIÓN!C479="","",FORMULACIÓN!C479)</f>
        <v/>
      </c>
      <c r="D479" s="20" t="str">
        <f>IF(FORMULACIÓN!D479="","",FORMULACIÓN!D479)</f>
        <v/>
      </c>
      <c r="E479" s="20" t="str">
        <f>IF(FORMULACIÓN!E479="","",FORMULACIÓN!E479)</f>
        <v/>
      </c>
      <c r="F479" s="20" t="str">
        <f>IF(FORMULACIÓN!F479="","",FORMULACIÓN!F479)</f>
        <v/>
      </c>
      <c r="G479" s="20" t="str">
        <f>IF(FORMULACIÓN!G479="","",FORMULACIÓN!G479)</f>
        <v/>
      </c>
      <c r="H479" s="20" t="str">
        <f>IF(FORMULACIÓN!H479="","",FORMULACIÓN!H479)</f>
        <v/>
      </c>
      <c r="I479" s="88" t="str">
        <f>IF(FORMULACIÓN!I479="","",FORMULACIÓN!I479)</f>
        <v/>
      </c>
      <c r="J479" s="20" t="str">
        <f>IF(FORMULACIÓN!J479="","",FORMULACIÓN!J479)</f>
        <v/>
      </c>
      <c r="K479" s="88" t="str">
        <f>IF(FORMULACIÓN!K479="","",FORMULACIÓN!K479)</f>
        <v/>
      </c>
      <c r="L479" s="88" t="str">
        <f>IF(FORMULACIÓN!L479="","",FORMULACIÓN!L479)</f>
        <v/>
      </c>
      <c r="M479" s="210">
        <f>FORMULACIÓN!M479</f>
        <v>0</v>
      </c>
      <c r="N479" s="20" t="str">
        <f>IF(FORMULACIÓN!O479="","",FORMULACIÓN!O479)</f>
        <v/>
      </c>
      <c r="O479" s="20" t="str">
        <f>IF(FORMULACIÓN!P479="","",FORMULACIÓN!P479)</f>
        <v/>
      </c>
      <c r="P479" s="20" t="str">
        <f>IF(FORMULACIÓN!Q479="","",FORMULACIÓN!Q479)</f>
        <v/>
      </c>
      <c r="Q479" s="20" t="str">
        <f>IF(FORMULACIÓN!R479="","",FORMULACIÓN!R479)</f>
        <v/>
      </c>
      <c r="R479" s="20" t="str">
        <f>IF(FORMULACIÓN!S479="","",FORMULACIÓN!S479)</f>
        <v/>
      </c>
      <c r="S479" s="20" t="str">
        <f>IF(FORMULACIÓN!T479="","",FORMULACIÓN!T479)</f>
        <v/>
      </c>
      <c r="T479" s="179" t="str">
        <f ca="1">FORMULACIÓN!Y479</f>
        <v/>
      </c>
      <c r="U479" s="20" t="str">
        <f>IF(FORMULACIÓN!U479="","",FORMULACIÓN!U479)</f>
        <v/>
      </c>
      <c r="V479" s="211"/>
      <c r="W479" s="211"/>
      <c r="X479" s="21" t="str">
        <f ca="1">IFERROR(IF($S479=Lists!$S$2,SUM(SEGUIMIENTO!U479:W479),IF(SEGUIMIENTO!$S479=Lists!$S$3,SUM(SEGUIMIENTO!V479:W479),IF(SEGUIMIENTO!$S479=Lists!$S$4,AVERAGE(SEGUIMIENTO!V479:W479),IF(SEGUIMIENTO!$S479=Lists!$S$5,OFFSET(U479,0,COUNTA(V479:W479)),IF(SEGUIMIENTO!$S479=Lists!$S$6,COUNTIF(V479:W479,"&lt;"&amp;FORMULACIÓN!Y479)/COUNT(SEGUIMIENTO!V479:W479),""))))),"")</f>
        <v/>
      </c>
      <c r="Y479" s="176" t="str">
        <f ca="1">IF($Q479=Lists!$R$3,TEXT(SEGUIMIENTO!X479,"00,00%"),IF(SEGUIMIENTO!X479=0,0,TEXT(SEGUIMIENTO!X479,"##.###")))</f>
        <v/>
      </c>
      <c r="Z479" s="179" t="str">
        <f>IF(FORMULACIÓN!N479="X",VLOOKUP(A479,Lists!$C$100:$D$1099,2,FALSE),"")</f>
        <v/>
      </c>
      <c r="AA479" s="181">
        <f>IF(FORMULACIÓN!N479="X",IF(VALUE(VLOOKUP(A479,Lists!$C$100:$D$1099,2,FALSE))&gt;=SEGUIMIENTO!X479,1,0),2)</f>
        <v>2</v>
      </c>
      <c r="AB479" s="150">
        <f>IFERROR(VALUE(LEFT(#REF!,1)),0)</f>
        <v>0</v>
      </c>
      <c r="AC479" s="149"/>
      <c r="AD479" s="131"/>
      <c r="AE479" s="131"/>
      <c r="AF479" s="129"/>
      <c r="AG479"/>
      <c r="AH479" s="139"/>
      <c r="AI479" s="139"/>
      <c r="AJ479" s="139" t="str">
        <f t="shared" si="87"/>
        <v/>
      </c>
      <c r="AK479" s="139">
        <f t="shared" ca="1" si="97"/>
        <v>0</v>
      </c>
      <c r="AL479" s="139" t="str">
        <f t="shared" si="88"/>
        <v/>
      </c>
      <c r="AM479" s="139" t="str">
        <f t="shared" si="89"/>
        <v/>
      </c>
      <c r="AN479" s="20" t="str">
        <f t="shared" si="90"/>
        <v/>
      </c>
      <c r="AO479" s="20" t="str">
        <f t="shared" si="91"/>
        <v/>
      </c>
      <c r="AP479" s="20" t="str">
        <f t="shared" si="92"/>
        <v/>
      </c>
      <c r="AQ479" s="88" t="str">
        <f ca="1">IF(S479=Lists!$S$6,"CUMPLIMIENTO",IF($Q479=Lists!$R$3,TEXT(Y479,"00,00%")&amp;" / "&amp;TEXT(FORMULACIÓN!Y479,"00,00%"),IF(Y479=0,0,TEXT(Y479,"##.###")&amp;" / "&amp;TEXT(FORMULACIÓN!Y479,"##.###"))))</f>
        <v xml:space="preserve"> / </v>
      </c>
      <c r="AR479" s="133">
        <f ca="1">VALUE(IFERROR(IF(S479=Lists!$S$6,SEGUIMIENTO!Y479,IF((Y479/FORMULACIÓN!Y479)&lt;&gt;0,Y479/FORMULACIÓN!Y479,0)),0))</f>
        <v>0</v>
      </c>
      <c r="AS479" s="89" t="str">
        <f t="shared" ca="1" si="94"/>
        <v/>
      </c>
      <c r="AT479" s="89">
        <f t="shared" ca="1" si="95"/>
        <v>0</v>
      </c>
      <c r="AU479" s="89">
        <f t="shared" ca="1" si="96"/>
        <v>0</v>
      </c>
      <c r="AV479" s="20" t="str">
        <f t="shared" si="98"/>
        <v xml:space="preserve">LOGROS
LÍMITES
OBSERVACIÓN
ACCIONES DE FORTALECIMIENTO
</v>
      </c>
      <c r="AW479" s="139"/>
      <c r="CG479" s="140"/>
    </row>
    <row r="480" spans="1:85" s="135" customFormat="1" ht="20.25" hidden="1" customHeight="1">
      <c r="A480" s="20" t="str">
        <f>IF(FORMULACIÓN!A480="","",FORMULACIÓN!A480)</f>
        <v/>
      </c>
      <c r="B480" s="20" t="str">
        <f>IF(FORMULACIÓN!B480="","",FORMULACIÓN!B480)</f>
        <v/>
      </c>
      <c r="C480" s="20" t="str">
        <f>IF(FORMULACIÓN!C480="","",FORMULACIÓN!C480)</f>
        <v/>
      </c>
      <c r="D480" s="20" t="str">
        <f>IF(FORMULACIÓN!D480="","",FORMULACIÓN!D480)</f>
        <v/>
      </c>
      <c r="E480" s="20" t="str">
        <f>IF(FORMULACIÓN!E480="","",FORMULACIÓN!E480)</f>
        <v/>
      </c>
      <c r="F480" s="20" t="str">
        <f>IF(FORMULACIÓN!F480="","",FORMULACIÓN!F480)</f>
        <v/>
      </c>
      <c r="G480" s="20" t="str">
        <f>IF(FORMULACIÓN!G480="","",FORMULACIÓN!G480)</f>
        <v/>
      </c>
      <c r="H480" s="20" t="str">
        <f>IF(FORMULACIÓN!H480="","",FORMULACIÓN!H480)</f>
        <v/>
      </c>
      <c r="I480" s="88" t="str">
        <f>IF(FORMULACIÓN!I480="","",FORMULACIÓN!I480)</f>
        <v/>
      </c>
      <c r="J480" s="20" t="str">
        <f>IF(FORMULACIÓN!J480="","",FORMULACIÓN!J480)</f>
        <v/>
      </c>
      <c r="K480" s="88" t="str">
        <f>IF(FORMULACIÓN!K480="","",FORMULACIÓN!K480)</f>
        <v/>
      </c>
      <c r="L480" s="88" t="str">
        <f>IF(FORMULACIÓN!L480="","",FORMULACIÓN!L480)</f>
        <v/>
      </c>
      <c r="M480" s="210">
        <f>FORMULACIÓN!M480</f>
        <v>0</v>
      </c>
      <c r="N480" s="20" t="str">
        <f>IF(FORMULACIÓN!O480="","",FORMULACIÓN!O480)</f>
        <v/>
      </c>
      <c r="O480" s="20" t="str">
        <f>IF(FORMULACIÓN!P480="","",FORMULACIÓN!P480)</f>
        <v/>
      </c>
      <c r="P480" s="20" t="str">
        <f>IF(FORMULACIÓN!Q480="","",FORMULACIÓN!Q480)</f>
        <v/>
      </c>
      <c r="Q480" s="20" t="str">
        <f>IF(FORMULACIÓN!R480="","",FORMULACIÓN!R480)</f>
        <v/>
      </c>
      <c r="R480" s="20" t="str">
        <f>IF(FORMULACIÓN!S480="","",FORMULACIÓN!S480)</f>
        <v/>
      </c>
      <c r="S480" s="20" t="str">
        <f>IF(FORMULACIÓN!T480="","",FORMULACIÓN!T480)</f>
        <v/>
      </c>
      <c r="T480" s="179" t="str">
        <f ca="1">FORMULACIÓN!Y480</f>
        <v/>
      </c>
      <c r="U480" s="20" t="str">
        <f>IF(FORMULACIÓN!U480="","",FORMULACIÓN!U480)</f>
        <v/>
      </c>
      <c r="V480" s="211"/>
      <c r="W480" s="211"/>
      <c r="X480" s="21" t="str">
        <f ca="1">IFERROR(IF($S480=Lists!$S$2,SUM(SEGUIMIENTO!U480:W480),IF(SEGUIMIENTO!$S480=Lists!$S$3,SUM(SEGUIMIENTO!V480:W480),IF(SEGUIMIENTO!$S480=Lists!$S$4,AVERAGE(SEGUIMIENTO!V480:W480),IF(SEGUIMIENTO!$S480=Lists!$S$5,OFFSET(U480,0,COUNTA(V480:W480)),IF(SEGUIMIENTO!$S480=Lists!$S$6,COUNTIF(V480:W480,"&lt;"&amp;FORMULACIÓN!Y480)/COUNT(SEGUIMIENTO!V480:W480),""))))),"")</f>
        <v/>
      </c>
      <c r="Y480" s="176" t="str">
        <f ca="1">IF($Q480=Lists!$R$3,TEXT(SEGUIMIENTO!X480,"00,00%"),IF(SEGUIMIENTO!X480=0,0,TEXT(SEGUIMIENTO!X480,"##.###")))</f>
        <v/>
      </c>
      <c r="Z480" s="179" t="str">
        <f>IF(FORMULACIÓN!N480="X",VLOOKUP(A480,Lists!$C$100:$D$1099,2,FALSE),"")</f>
        <v/>
      </c>
      <c r="AA480" s="181">
        <f>IF(FORMULACIÓN!N480="X",IF(VALUE(VLOOKUP(A480,Lists!$C$100:$D$1099,2,FALSE))&gt;=SEGUIMIENTO!X480,1,0),2)</f>
        <v>2</v>
      </c>
      <c r="AB480" s="150">
        <f>IFERROR(VALUE(LEFT(#REF!,1)),0)</f>
        <v>0</v>
      </c>
      <c r="AC480" s="149"/>
      <c r="AD480" s="131"/>
      <c r="AE480" s="131"/>
      <c r="AF480" s="129"/>
      <c r="AG480"/>
      <c r="AH480" s="139"/>
      <c r="AI480" s="139"/>
      <c r="AJ480" s="139" t="str">
        <f t="shared" si="87"/>
        <v/>
      </c>
      <c r="AK480" s="139">
        <f t="shared" ca="1" si="97"/>
        <v>0</v>
      </c>
      <c r="AL480" s="139" t="str">
        <f t="shared" si="88"/>
        <v/>
      </c>
      <c r="AM480" s="139" t="str">
        <f t="shared" si="89"/>
        <v/>
      </c>
      <c r="AN480" s="20" t="str">
        <f t="shared" si="90"/>
        <v/>
      </c>
      <c r="AO480" s="20" t="str">
        <f t="shared" si="91"/>
        <v/>
      </c>
      <c r="AP480" s="20" t="str">
        <f t="shared" si="92"/>
        <v/>
      </c>
      <c r="AQ480" s="88" t="str">
        <f ca="1">IF(S480=Lists!$S$6,"CUMPLIMIENTO",IF($Q480=Lists!$R$3,TEXT(Y480,"00,00%")&amp;" / "&amp;TEXT(FORMULACIÓN!Y480,"00,00%"),IF(Y480=0,0,TEXT(Y480,"##.###")&amp;" / "&amp;TEXT(FORMULACIÓN!Y480,"##.###"))))</f>
        <v xml:space="preserve"> / </v>
      </c>
      <c r="AR480" s="133">
        <f ca="1">VALUE(IFERROR(IF(S480=Lists!$S$6,SEGUIMIENTO!Y480,IF((Y480/FORMULACIÓN!Y480)&lt;&gt;0,Y480/FORMULACIÓN!Y480,0)),0))</f>
        <v>0</v>
      </c>
      <c r="AS480" s="89" t="str">
        <f t="shared" ca="1" si="94"/>
        <v/>
      </c>
      <c r="AT480" s="89">
        <f t="shared" ca="1" si="95"/>
        <v>0</v>
      </c>
      <c r="AU480" s="89">
        <f t="shared" ca="1" si="96"/>
        <v>0</v>
      </c>
      <c r="AV480" s="20" t="str">
        <f t="shared" si="98"/>
        <v xml:space="preserve">LOGROS
LÍMITES
OBSERVACIÓN
ACCIONES DE FORTALECIMIENTO
</v>
      </c>
      <c r="AW480" s="139"/>
      <c r="CG480" s="140"/>
    </row>
    <row r="481" spans="1:85" s="135" customFormat="1" ht="20.25" hidden="1" customHeight="1">
      <c r="A481" s="20" t="str">
        <f>IF(FORMULACIÓN!A481="","",FORMULACIÓN!A481)</f>
        <v/>
      </c>
      <c r="B481" s="20" t="str">
        <f>IF(FORMULACIÓN!B481="","",FORMULACIÓN!B481)</f>
        <v/>
      </c>
      <c r="C481" s="20" t="str">
        <f>IF(FORMULACIÓN!C481="","",FORMULACIÓN!C481)</f>
        <v/>
      </c>
      <c r="D481" s="20" t="str">
        <f>IF(FORMULACIÓN!D481="","",FORMULACIÓN!D481)</f>
        <v/>
      </c>
      <c r="E481" s="20" t="str">
        <f>IF(FORMULACIÓN!E481="","",FORMULACIÓN!E481)</f>
        <v/>
      </c>
      <c r="F481" s="20" t="str">
        <f>IF(FORMULACIÓN!F481="","",FORMULACIÓN!F481)</f>
        <v/>
      </c>
      <c r="G481" s="20" t="str">
        <f>IF(FORMULACIÓN!G481="","",FORMULACIÓN!G481)</f>
        <v/>
      </c>
      <c r="H481" s="20" t="str">
        <f>IF(FORMULACIÓN!H481="","",FORMULACIÓN!H481)</f>
        <v/>
      </c>
      <c r="I481" s="88" t="str">
        <f>IF(FORMULACIÓN!I481="","",FORMULACIÓN!I481)</f>
        <v/>
      </c>
      <c r="J481" s="20" t="str">
        <f>IF(FORMULACIÓN!J481="","",FORMULACIÓN!J481)</f>
        <v/>
      </c>
      <c r="K481" s="88" t="str">
        <f>IF(FORMULACIÓN!K481="","",FORMULACIÓN!K481)</f>
        <v/>
      </c>
      <c r="L481" s="88" t="str">
        <f>IF(FORMULACIÓN!L481="","",FORMULACIÓN!L481)</f>
        <v/>
      </c>
      <c r="M481" s="210">
        <f>FORMULACIÓN!M481</f>
        <v>0</v>
      </c>
      <c r="N481" s="20" t="str">
        <f>IF(FORMULACIÓN!O481="","",FORMULACIÓN!O481)</f>
        <v/>
      </c>
      <c r="O481" s="20" t="str">
        <f>IF(FORMULACIÓN!P481="","",FORMULACIÓN!P481)</f>
        <v/>
      </c>
      <c r="P481" s="20" t="str">
        <f>IF(FORMULACIÓN!Q481="","",FORMULACIÓN!Q481)</f>
        <v/>
      </c>
      <c r="Q481" s="20" t="str">
        <f>IF(FORMULACIÓN!R481="","",FORMULACIÓN!R481)</f>
        <v/>
      </c>
      <c r="R481" s="20" t="str">
        <f>IF(FORMULACIÓN!S481="","",FORMULACIÓN!S481)</f>
        <v/>
      </c>
      <c r="S481" s="20" t="str">
        <f>IF(FORMULACIÓN!T481="","",FORMULACIÓN!T481)</f>
        <v/>
      </c>
      <c r="T481" s="179" t="str">
        <f ca="1">FORMULACIÓN!Y481</f>
        <v/>
      </c>
      <c r="U481" s="20" t="str">
        <f>IF(FORMULACIÓN!U481="","",FORMULACIÓN!U481)</f>
        <v/>
      </c>
      <c r="V481" s="211"/>
      <c r="W481" s="211"/>
      <c r="X481" s="21" t="str">
        <f ca="1">IFERROR(IF($S481=Lists!$S$2,SUM(SEGUIMIENTO!U481:W481),IF(SEGUIMIENTO!$S481=Lists!$S$3,SUM(SEGUIMIENTO!V481:W481),IF(SEGUIMIENTO!$S481=Lists!$S$4,AVERAGE(SEGUIMIENTO!V481:W481),IF(SEGUIMIENTO!$S481=Lists!$S$5,OFFSET(U481,0,COUNTA(V481:W481)),IF(SEGUIMIENTO!$S481=Lists!$S$6,COUNTIF(V481:W481,"&lt;"&amp;FORMULACIÓN!Y481)/COUNT(SEGUIMIENTO!V481:W481),""))))),"")</f>
        <v/>
      </c>
      <c r="Y481" s="176" t="str">
        <f ca="1">IF($Q481=Lists!$R$3,TEXT(SEGUIMIENTO!X481,"00,00%"),IF(SEGUIMIENTO!X481=0,0,TEXT(SEGUIMIENTO!X481,"##.###")))</f>
        <v/>
      </c>
      <c r="Z481" s="179" t="str">
        <f>IF(FORMULACIÓN!N481="X",VLOOKUP(A481,Lists!$C$100:$D$1099,2,FALSE),"")</f>
        <v/>
      </c>
      <c r="AA481" s="181">
        <f>IF(FORMULACIÓN!N481="X",IF(VALUE(VLOOKUP(A481,Lists!$C$100:$D$1099,2,FALSE))&gt;=SEGUIMIENTO!X481,1,0),2)</f>
        <v>2</v>
      </c>
      <c r="AB481" s="150">
        <f>IFERROR(VALUE(LEFT(#REF!,1)),0)</f>
        <v>0</v>
      </c>
      <c r="AC481" s="149"/>
      <c r="AD481" s="131"/>
      <c r="AE481" s="131"/>
      <c r="AF481" s="129"/>
      <c r="AG481"/>
      <c r="AH481" s="139"/>
      <c r="AI481" s="139"/>
      <c r="AJ481" s="139" t="str">
        <f t="shared" si="87"/>
        <v/>
      </c>
      <c r="AK481" s="139">
        <f t="shared" ca="1" si="97"/>
        <v>0</v>
      </c>
      <c r="AL481" s="139" t="str">
        <f t="shared" si="88"/>
        <v/>
      </c>
      <c r="AM481" s="139" t="str">
        <f t="shared" si="89"/>
        <v/>
      </c>
      <c r="AN481" s="20" t="str">
        <f t="shared" si="90"/>
        <v/>
      </c>
      <c r="AO481" s="20" t="str">
        <f t="shared" si="91"/>
        <v/>
      </c>
      <c r="AP481" s="20" t="str">
        <f t="shared" si="92"/>
        <v/>
      </c>
      <c r="AQ481" s="88" t="str">
        <f ca="1">IF(S481=Lists!$S$6,"CUMPLIMIENTO",IF($Q481=Lists!$R$3,TEXT(Y481,"00,00%")&amp;" / "&amp;TEXT(FORMULACIÓN!Y481,"00,00%"),IF(Y481=0,0,TEXT(Y481,"##.###")&amp;" / "&amp;TEXT(FORMULACIÓN!Y481,"##.###"))))</f>
        <v xml:space="preserve"> / </v>
      </c>
      <c r="AR481" s="133">
        <f ca="1">VALUE(IFERROR(IF(S481=Lists!$S$6,SEGUIMIENTO!Y481,IF((Y481/FORMULACIÓN!Y481)&lt;&gt;0,Y481/FORMULACIÓN!Y481,0)),0))</f>
        <v>0</v>
      </c>
      <c r="AS481" s="89" t="str">
        <f t="shared" ca="1" si="94"/>
        <v/>
      </c>
      <c r="AT481" s="89">
        <f t="shared" ca="1" si="95"/>
        <v>0</v>
      </c>
      <c r="AU481" s="89">
        <f t="shared" ca="1" si="96"/>
        <v>0</v>
      </c>
      <c r="AV481" s="20" t="str">
        <f t="shared" si="98"/>
        <v xml:space="preserve">LOGROS
LÍMITES
OBSERVACIÓN
ACCIONES DE FORTALECIMIENTO
</v>
      </c>
      <c r="AW481" s="139"/>
      <c r="CG481" s="140"/>
    </row>
    <row r="482" spans="1:85" s="135" customFormat="1" ht="20.25" hidden="1" customHeight="1">
      <c r="A482" s="20" t="str">
        <f>IF(FORMULACIÓN!A482="","",FORMULACIÓN!A482)</f>
        <v/>
      </c>
      <c r="B482" s="20" t="str">
        <f>IF(FORMULACIÓN!B482="","",FORMULACIÓN!B482)</f>
        <v/>
      </c>
      <c r="C482" s="20" t="str">
        <f>IF(FORMULACIÓN!C482="","",FORMULACIÓN!C482)</f>
        <v/>
      </c>
      <c r="D482" s="20" t="str">
        <f>IF(FORMULACIÓN!D482="","",FORMULACIÓN!D482)</f>
        <v/>
      </c>
      <c r="E482" s="20" t="str">
        <f>IF(FORMULACIÓN!E482="","",FORMULACIÓN!E482)</f>
        <v/>
      </c>
      <c r="F482" s="20" t="str">
        <f>IF(FORMULACIÓN!F482="","",FORMULACIÓN!F482)</f>
        <v/>
      </c>
      <c r="G482" s="20" t="str">
        <f>IF(FORMULACIÓN!G482="","",FORMULACIÓN!G482)</f>
        <v/>
      </c>
      <c r="H482" s="20" t="str">
        <f>IF(FORMULACIÓN!H482="","",FORMULACIÓN!H482)</f>
        <v/>
      </c>
      <c r="I482" s="88" t="str">
        <f>IF(FORMULACIÓN!I482="","",FORMULACIÓN!I482)</f>
        <v/>
      </c>
      <c r="J482" s="20" t="str">
        <f>IF(FORMULACIÓN!J482="","",FORMULACIÓN!J482)</f>
        <v/>
      </c>
      <c r="K482" s="88" t="str">
        <f>IF(FORMULACIÓN!K482="","",FORMULACIÓN!K482)</f>
        <v/>
      </c>
      <c r="L482" s="88" t="str">
        <f>IF(FORMULACIÓN!L482="","",FORMULACIÓN!L482)</f>
        <v/>
      </c>
      <c r="M482" s="210">
        <f>FORMULACIÓN!M482</f>
        <v>0</v>
      </c>
      <c r="N482" s="20" t="str">
        <f>IF(FORMULACIÓN!O482="","",FORMULACIÓN!O482)</f>
        <v/>
      </c>
      <c r="O482" s="20" t="str">
        <f>IF(FORMULACIÓN!P482="","",FORMULACIÓN!P482)</f>
        <v/>
      </c>
      <c r="P482" s="20" t="str">
        <f>IF(FORMULACIÓN!Q482="","",FORMULACIÓN!Q482)</f>
        <v/>
      </c>
      <c r="Q482" s="20" t="str">
        <f>IF(FORMULACIÓN!R482="","",FORMULACIÓN!R482)</f>
        <v/>
      </c>
      <c r="R482" s="20" t="str">
        <f>IF(FORMULACIÓN!S482="","",FORMULACIÓN!S482)</f>
        <v/>
      </c>
      <c r="S482" s="20" t="str">
        <f>IF(FORMULACIÓN!T482="","",FORMULACIÓN!T482)</f>
        <v/>
      </c>
      <c r="T482" s="179" t="str">
        <f ca="1">FORMULACIÓN!Y482</f>
        <v/>
      </c>
      <c r="U482" s="20" t="str">
        <f>IF(FORMULACIÓN!U482="","",FORMULACIÓN!U482)</f>
        <v/>
      </c>
      <c r="V482" s="211"/>
      <c r="W482" s="211"/>
      <c r="X482" s="21" t="str">
        <f ca="1">IFERROR(IF($S482=Lists!$S$2,SUM(SEGUIMIENTO!U482:W482),IF(SEGUIMIENTO!$S482=Lists!$S$3,SUM(SEGUIMIENTO!V482:W482),IF(SEGUIMIENTO!$S482=Lists!$S$4,AVERAGE(SEGUIMIENTO!V482:W482),IF(SEGUIMIENTO!$S482=Lists!$S$5,OFFSET(U482,0,COUNTA(V482:W482)),IF(SEGUIMIENTO!$S482=Lists!$S$6,COUNTIF(V482:W482,"&lt;"&amp;FORMULACIÓN!Y482)/COUNT(SEGUIMIENTO!V482:W482),""))))),"")</f>
        <v/>
      </c>
      <c r="Y482" s="176" t="str">
        <f ca="1">IF($Q482=Lists!$R$3,TEXT(SEGUIMIENTO!X482,"00,00%"),IF(SEGUIMIENTO!X482=0,0,TEXT(SEGUIMIENTO!X482,"##.###")))</f>
        <v/>
      </c>
      <c r="Z482" s="179" t="str">
        <f>IF(FORMULACIÓN!N482="X",VLOOKUP(A482,Lists!$C$100:$D$1099,2,FALSE),"")</f>
        <v/>
      </c>
      <c r="AA482" s="181">
        <f>IF(FORMULACIÓN!N482="X",IF(VALUE(VLOOKUP(A482,Lists!$C$100:$D$1099,2,FALSE))&gt;=SEGUIMIENTO!X482,1,0),2)</f>
        <v>2</v>
      </c>
      <c r="AB482" s="150">
        <f>IFERROR(VALUE(LEFT(#REF!,1)),0)</f>
        <v>0</v>
      </c>
      <c r="AC482" s="149"/>
      <c r="AD482" s="131"/>
      <c r="AE482" s="131"/>
      <c r="AF482" s="129"/>
      <c r="AG482"/>
      <c r="AH482" s="139"/>
      <c r="AI482" s="139"/>
      <c r="AJ482" s="139" t="str">
        <f t="shared" si="87"/>
        <v/>
      </c>
      <c r="AK482" s="139">
        <f t="shared" ca="1" si="97"/>
        <v>0</v>
      </c>
      <c r="AL482" s="139" t="str">
        <f t="shared" si="88"/>
        <v/>
      </c>
      <c r="AM482" s="139" t="str">
        <f t="shared" si="89"/>
        <v/>
      </c>
      <c r="AN482" s="20" t="str">
        <f t="shared" si="90"/>
        <v/>
      </c>
      <c r="AO482" s="20" t="str">
        <f t="shared" si="91"/>
        <v/>
      </c>
      <c r="AP482" s="20" t="str">
        <f t="shared" si="92"/>
        <v/>
      </c>
      <c r="AQ482" s="88" t="str">
        <f ca="1">IF(S482=Lists!$S$6,"CUMPLIMIENTO",IF($Q482=Lists!$R$3,TEXT(Y482,"00,00%")&amp;" / "&amp;TEXT(FORMULACIÓN!Y482,"00,00%"),IF(Y482=0,0,TEXT(Y482,"##.###")&amp;" / "&amp;TEXT(FORMULACIÓN!Y482,"##.###"))))</f>
        <v xml:space="preserve"> / </v>
      </c>
      <c r="AR482" s="133">
        <f ca="1">VALUE(IFERROR(IF(S482=Lists!$S$6,SEGUIMIENTO!Y482,IF((Y482/FORMULACIÓN!Y482)&lt;&gt;0,Y482/FORMULACIÓN!Y482,0)),0))</f>
        <v>0</v>
      </c>
      <c r="AS482" s="89" t="str">
        <f t="shared" ca="1" si="94"/>
        <v/>
      </c>
      <c r="AT482" s="89">
        <f t="shared" ca="1" si="95"/>
        <v>0</v>
      </c>
      <c r="AU482" s="89">
        <f t="shared" ca="1" si="96"/>
        <v>0</v>
      </c>
      <c r="AV482" s="20" t="str">
        <f t="shared" si="98"/>
        <v xml:space="preserve">LOGROS
LÍMITES
OBSERVACIÓN
ACCIONES DE FORTALECIMIENTO
</v>
      </c>
      <c r="AW482" s="139"/>
      <c r="CG482" s="140"/>
    </row>
    <row r="483" spans="1:85" s="135" customFormat="1" ht="20.25" hidden="1" customHeight="1">
      <c r="A483" s="20" t="str">
        <f>IF(FORMULACIÓN!A483="","",FORMULACIÓN!A483)</f>
        <v/>
      </c>
      <c r="B483" s="20" t="str">
        <f>IF(FORMULACIÓN!B483="","",FORMULACIÓN!B483)</f>
        <v/>
      </c>
      <c r="C483" s="20" t="str">
        <f>IF(FORMULACIÓN!C483="","",FORMULACIÓN!C483)</f>
        <v/>
      </c>
      <c r="D483" s="20" t="str">
        <f>IF(FORMULACIÓN!D483="","",FORMULACIÓN!D483)</f>
        <v/>
      </c>
      <c r="E483" s="20" t="str">
        <f>IF(FORMULACIÓN!E483="","",FORMULACIÓN!E483)</f>
        <v/>
      </c>
      <c r="F483" s="20" t="str">
        <f>IF(FORMULACIÓN!F483="","",FORMULACIÓN!F483)</f>
        <v/>
      </c>
      <c r="G483" s="20" t="str">
        <f>IF(FORMULACIÓN!G483="","",FORMULACIÓN!G483)</f>
        <v/>
      </c>
      <c r="H483" s="20" t="str">
        <f>IF(FORMULACIÓN!H483="","",FORMULACIÓN!H483)</f>
        <v/>
      </c>
      <c r="I483" s="88" t="str">
        <f>IF(FORMULACIÓN!I483="","",FORMULACIÓN!I483)</f>
        <v/>
      </c>
      <c r="J483" s="20" t="str">
        <f>IF(FORMULACIÓN!J483="","",FORMULACIÓN!J483)</f>
        <v/>
      </c>
      <c r="K483" s="88" t="str">
        <f>IF(FORMULACIÓN!K483="","",FORMULACIÓN!K483)</f>
        <v/>
      </c>
      <c r="L483" s="88" t="str">
        <f>IF(FORMULACIÓN!L483="","",FORMULACIÓN!L483)</f>
        <v/>
      </c>
      <c r="M483" s="210">
        <f>FORMULACIÓN!M483</f>
        <v>0</v>
      </c>
      <c r="N483" s="20" t="str">
        <f>IF(FORMULACIÓN!O483="","",FORMULACIÓN!O483)</f>
        <v/>
      </c>
      <c r="O483" s="20" t="str">
        <f>IF(FORMULACIÓN!P483="","",FORMULACIÓN!P483)</f>
        <v/>
      </c>
      <c r="P483" s="20" t="str">
        <f>IF(FORMULACIÓN!Q483="","",FORMULACIÓN!Q483)</f>
        <v/>
      </c>
      <c r="Q483" s="20" t="str">
        <f>IF(FORMULACIÓN!R483="","",FORMULACIÓN!R483)</f>
        <v/>
      </c>
      <c r="R483" s="20" t="str">
        <f>IF(FORMULACIÓN!S483="","",FORMULACIÓN!S483)</f>
        <v/>
      </c>
      <c r="S483" s="20" t="str">
        <f>IF(FORMULACIÓN!T483="","",FORMULACIÓN!T483)</f>
        <v/>
      </c>
      <c r="T483" s="179" t="str">
        <f ca="1">FORMULACIÓN!Y483</f>
        <v/>
      </c>
      <c r="U483" s="20" t="str">
        <f>IF(FORMULACIÓN!U483="","",FORMULACIÓN!U483)</f>
        <v/>
      </c>
      <c r="V483" s="211"/>
      <c r="W483" s="211"/>
      <c r="X483" s="21" t="str">
        <f ca="1">IFERROR(IF($S483=Lists!$S$2,SUM(SEGUIMIENTO!U483:W483),IF(SEGUIMIENTO!$S483=Lists!$S$3,SUM(SEGUIMIENTO!V483:W483),IF(SEGUIMIENTO!$S483=Lists!$S$4,AVERAGE(SEGUIMIENTO!V483:W483),IF(SEGUIMIENTO!$S483=Lists!$S$5,OFFSET(U483,0,COUNTA(V483:W483)),IF(SEGUIMIENTO!$S483=Lists!$S$6,COUNTIF(V483:W483,"&lt;"&amp;FORMULACIÓN!Y483)/COUNT(SEGUIMIENTO!V483:W483),""))))),"")</f>
        <v/>
      </c>
      <c r="Y483" s="176" t="str">
        <f ca="1">IF($Q483=Lists!$R$3,TEXT(SEGUIMIENTO!X483,"00,00%"),IF(SEGUIMIENTO!X483=0,0,TEXT(SEGUIMIENTO!X483,"##.###")))</f>
        <v/>
      </c>
      <c r="Z483" s="179" t="str">
        <f>IF(FORMULACIÓN!N483="X",VLOOKUP(A483,Lists!$C$100:$D$1099,2,FALSE),"")</f>
        <v/>
      </c>
      <c r="AA483" s="181">
        <f>IF(FORMULACIÓN!N483="X",IF(VALUE(VLOOKUP(A483,Lists!$C$100:$D$1099,2,FALSE))&gt;=SEGUIMIENTO!X483,1,0),2)</f>
        <v>2</v>
      </c>
      <c r="AB483" s="150">
        <f>IFERROR(VALUE(LEFT(#REF!,1)),0)</f>
        <v>0</v>
      </c>
      <c r="AC483" s="149"/>
      <c r="AD483" s="131"/>
      <c r="AE483" s="131"/>
      <c r="AF483" s="129"/>
      <c r="AG483"/>
      <c r="AH483" s="139"/>
      <c r="AI483" s="139"/>
      <c r="AJ483" s="139" t="str">
        <f t="shared" si="87"/>
        <v/>
      </c>
      <c r="AK483" s="139">
        <f t="shared" ca="1" si="97"/>
        <v>0</v>
      </c>
      <c r="AL483" s="139" t="str">
        <f t="shared" si="88"/>
        <v/>
      </c>
      <c r="AM483" s="139" t="str">
        <f t="shared" si="89"/>
        <v/>
      </c>
      <c r="AN483" s="20" t="str">
        <f t="shared" si="90"/>
        <v/>
      </c>
      <c r="AO483" s="20" t="str">
        <f t="shared" si="91"/>
        <v/>
      </c>
      <c r="AP483" s="20" t="str">
        <f t="shared" si="92"/>
        <v/>
      </c>
      <c r="AQ483" s="88" t="str">
        <f ca="1">IF(S483=Lists!$S$6,"CUMPLIMIENTO",IF($Q483=Lists!$R$3,TEXT(Y483,"00,00%")&amp;" / "&amp;TEXT(FORMULACIÓN!Y483,"00,00%"),IF(Y483=0,0,TEXT(Y483,"##.###")&amp;" / "&amp;TEXT(FORMULACIÓN!Y483,"##.###"))))</f>
        <v xml:space="preserve"> / </v>
      </c>
      <c r="AR483" s="133">
        <f ca="1">VALUE(IFERROR(IF(S483=Lists!$S$6,SEGUIMIENTO!Y483,IF((Y483/FORMULACIÓN!Y483)&lt;&gt;0,Y483/FORMULACIÓN!Y483,0)),0))</f>
        <v>0</v>
      </c>
      <c r="AS483" s="89" t="str">
        <f t="shared" ca="1" si="94"/>
        <v/>
      </c>
      <c r="AT483" s="89">
        <f t="shared" ca="1" si="95"/>
        <v>0</v>
      </c>
      <c r="AU483" s="89">
        <f t="shared" ca="1" si="96"/>
        <v>0</v>
      </c>
      <c r="AV483" s="20" t="str">
        <f t="shared" si="98"/>
        <v xml:space="preserve">LOGROS
LÍMITES
OBSERVACIÓN
ACCIONES DE FORTALECIMIENTO
</v>
      </c>
      <c r="AW483" s="139"/>
      <c r="CG483" s="140"/>
    </row>
    <row r="484" spans="1:85" s="135" customFormat="1" ht="20.25" hidden="1" customHeight="1">
      <c r="A484" s="20" t="str">
        <f>IF(FORMULACIÓN!A484="","",FORMULACIÓN!A484)</f>
        <v/>
      </c>
      <c r="B484" s="20" t="str">
        <f>IF(FORMULACIÓN!B484="","",FORMULACIÓN!B484)</f>
        <v/>
      </c>
      <c r="C484" s="20" t="str">
        <f>IF(FORMULACIÓN!C484="","",FORMULACIÓN!C484)</f>
        <v/>
      </c>
      <c r="D484" s="20" t="str">
        <f>IF(FORMULACIÓN!D484="","",FORMULACIÓN!D484)</f>
        <v/>
      </c>
      <c r="E484" s="20" t="str">
        <f>IF(FORMULACIÓN!E484="","",FORMULACIÓN!E484)</f>
        <v/>
      </c>
      <c r="F484" s="20" t="str">
        <f>IF(FORMULACIÓN!F484="","",FORMULACIÓN!F484)</f>
        <v/>
      </c>
      <c r="G484" s="20" t="str">
        <f>IF(FORMULACIÓN!G484="","",FORMULACIÓN!G484)</f>
        <v/>
      </c>
      <c r="H484" s="20" t="str">
        <f>IF(FORMULACIÓN!H484="","",FORMULACIÓN!H484)</f>
        <v/>
      </c>
      <c r="I484" s="88" t="str">
        <f>IF(FORMULACIÓN!I484="","",FORMULACIÓN!I484)</f>
        <v/>
      </c>
      <c r="J484" s="20" t="str">
        <f>IF(FORMULACIÓN!J484="","",FORMULACIÓN!J484)</f>
        <v/>
      </c>
      <c r="K484" s="88" t="str">
        <f>IF(FORMULACIÓN!K484="","",FORMULACIÓN!K484)</f>
        <v/>
      </c>
      <c r="L484" s="88" t="str">
        <f>IF(FORMULACIÓN!L484="","",FORMULACIÓN!L484)</f>
        <v/>
      </c>
      <c r="M484" s="210">
        <f>FORMULACIÓN!M484</f>
        <v>0</v>
      </c>
      <c r="N484" s="20" t="str">
        <f>IF(FORMULACIÓN!O484="","",FORMULACIÓN!O484)</f>
        <v/>
      </c>
      <c r="O484" s="20" t="str">
        <f>IF(FORMULACIÓN!P484="","",FORMULACIÓN!P484)</f>
        <v/>
      </c>
      <c r="P484" s="20" t="str">
        <f>IF(FORMULACIÓN!Q484="","",FORMULACIÓN!Q484)</f>
        <v/>
      </c>
      <c r="Q484" s="20" t="str">
        <f>IF(FORMULACIÓN!R484="","",FORMULACIÓN!R484)</f>
        <v/>
      </c>
      <c r="R484" s="20" t="str">
        <f>IF(FORMULACIÓN!S484="","",FORMULACIÓN!S484)</f>
        <v/>
      </c>
      <c r="S484" s="20" t="str">
        <f>IF(FORMULACIÓN!T484="","",FORMULACIÓN!T484)</f>
        <v/>
      </c>
      <c r="T484" s="179" t="str">
        <f ca="1">FORMULACIÓN!Y484</f>
        <v/>
      </c>
      <c r="U484" s="20" t="str">
        <f>IF(FORMULACIÓN!U484="","",FORMULACIÓN!U484)</f>
        <v/>
      </c>
      <c r="V484" s="211"/>
      <c r="W484" s="211"/>
      <c r="X484" s="21" t="str">
        <f ca="1">IFERROR(IF($S484=Lists!$S$2,SUM(SEGUIMIENTO!U484:W484),IF(SEGUIMIENTO!$S484=Lists!$S$3,SUM(SEGUIMIENTO!V484:W484),IF(SEGUIMIENTO!$S484=Lists!$S$4,AVERAGE(SEGUIMIENTO!V484:W484),IF(SEGUIMIENTO!$S484=Lists!$S$5,OFFSET(U484,0,COUNTA(V484:W484)),IF(SEGUIMIENTO!$S484=Lists!$S$6,COUNTIF(V484:W484,"&lt;"&amp;FORMULACIÓN!Y484)/COUNT(SEGUIMIENTO!V484:W484),""))))),"")</f>
        <v/>
      </c>
      <c r="Y484" s="176" t="str">
        <f ca="1">IF($Q484=Lists!$R$3,TEXT(SEGUIMIENTO!X484,"00,00%"),IF(SEGUIMIENTO!X484=0,0,TEXT(SEGUIMIENTO!X484,"##.###")))</f>
        <v/>
      </c>
      <c r="Z484" s="179" t="str">
        <f>IF(FORMULACIÓN!N484="X",VLOOKUP(A484,Lists!$C$100:$D$1099,2,FALSE),"")</f>
        <v/>
      </c>
      <c r="AA484" s="181">
        <f>IF(FORMULACIÓN!N484="X",IF(VALUE(VLOOKUP(A484,Lists!$C$100:$D$1099,2,FALSE))&gt;=SEGUIMIENTO!X484,1,0),2)</f>
        <v>2</v>
      </c>
      <c r="AB484" s="150">
        <f>IFERROR(VALUE(LEFT(#REF!,1)),0)</f>
        <v>0</v>
      </c>
      <c r="AC484" s="149"/>
      <c r="AD484" s="131"/>
      <c r="AE484" s="131"/>
      <c r="AF484" s="129"/>
      <c r="AG484"/>
      <c r="AH484" s="139"/>
      <c r="AI484" s="139"/>
      <c r="AJ484" s="139" t="str">
        <f t="shared" si="87"/>
        <v/>
      </c>
      <c r="AK484" s="139">
        <f t="shared" ca="1" si="97"/>
        <v>0</v>
      </c>
      <c r="AL484" s="139" t="str">
        <f t="shared" si="88"/>
        <v/>
      </c>
      <c r="AM484" s="139" t="str">
        <f t="shared" si="89"/>
        <v/>
      </c>
      <c r="AN484" s="20" t="str">
        <f t="shared" si="90"/>
        <v/>
      </c>
      <c r="AO484" s="20" t="str">
        <f t="shared" si="91"/>
        <v/>
      </c>
      <c r="AP484" s="20" t="str">
        <f t="shared" si="92"/>
        <v/>
      </c>
      <c r="AQ484" s="88" t="str">
        <f ca="1">IF(S484=Lists!$S$6,"CUMPLIMIENTO",IF($Q484=Lists!$R$3,TEXT(Y484,"00,00%")&amp;" / "&amp;TEXT(FORMULACIÓN!Y484,"00,00%"),IF(Y484=0,0,TEXT(Y484,"##.###")&amp;" / "&amp;TEXT(FORMULACIÓN!Y484,"##.###"))))</f>
        <v xml:space="preserve"> / </v>
      </c>
      <c r="AR484" s="133">
        <f ca="1">VALUE(IFERROR(IF(S484=Lists!$S$6,SEGUIMIENTO!Y484,IF((Y484/FORMULACIÓN!Y484)&lt;&gt;0,Y484/FORMULACIÓN!Y484,0)),0))</f>
        <v>0</v>
      </c>
      <c r="AS484" s="89" t="str">
        <f t="shared" ca="1" si="94"/>
        <v/>
      </c>
      <c r="AT484" s="89">
        <f t="shared" ca="1" si="95"/>
        <v>0</v>
      </c>
      <c r="AU484" s="89">
        <f t="shared" ca="1" si="96"/>
        <v>0</v>
      </c>
      <c r="AV484" s="20" t="str">
        <f t="shared" si="98"/>
        <v xml:space="preserve">LOGROS
LÍMITES
OBSERVACIÓN
ACCIONES DE FORTALECIMIENTO
</v>
      </c>
      <c r="AW484" s="139"/>
      <c r="CG484" s="140"/>
    </row>
    <row r="485" spans="1:85" s="135" customFormat="1" ht="20.25" hidden="1" customHeight="1">
      <c r="A485" s="20" t="str">
        <f>IF(FORMULACIÓN!A485="","",FORMULACIÓN!A485)</f>
        <v/>
      </c>
      <c r="B485" s="20" t="str">
        <f>IF(FORMULACIÓN!B485="","",FORMULACIÓN!B485)</f>
        <v/>
      </c>
      <c r="C485" s="20" t="str">
        <f>IF(FORMULACIÓN!C485="","",FORMULACIÓN!C485)</f>
        <v/>
      </c>
      <c r="D485" s="20" t="str">
        <f>IF(FORMULACIÓN!D485="","",FORMULACIÓN!D485)</f>
        <v/>
      </c>
      <c r="E485" s="20" t="str">
        <f>IF(FORMULACIÓN!E485="","",FORMULACIÓN!E485)</f>
        <v/>
      </c>
      <c r="F485" s="20" t="str">
        <f>IF(FORMULACIÓN!F485="","",FORMULACIÓN!F485)</f>
        <v/>
      </c>
      <c r="G485" s="20" t="str">
        <f>IF(FORMULACIÓN!G485="","",FORMULACIÓN!G485)</f>
        <v/>
      </c>
      <c r="H485" s="20" t="str">
        <f>IF(FORMULACIÓN!H485="","",FORMULACIÓN!H485)</f>
        <v/>
      </c>
      <c r="I485" s="88" t="str">
        <f>IF(FORMULACIÓN!I485="","",FORMULACIÓN!I485)</f>
        <v/>
      </c>
      <c r="J485" s="20" t="str">
        <f>IF(FORMULACIÓN!J485="","",FORMULACIÓN!J485)</f>
        <v/>
      </c>
      <c r="K485" s="88" t="str">
        <f>IF(FORMULACIÓN!K485="","",FORMULACIÓN!K485)</f>
        <v/>
      </c>
      <c r="L485" s="88" t="str">
        <f>IF(FORMULACIÓN!L485="","",FORMULACIÓN!L485)</f>
        <v/>
      </c>
      <c r="M485" s="210">
        <f>FORMULACIÓN!M485</f>
        <v>0</v>
      </c>
      <c r="N485" s="20" t="str">
        <f>IF(FORMULACIÓN!O485="","",FORMULACIÓN!O485)</f>
        <v/>
      </c>
      <c r="O485" s="20" t="str">
        <f>IF(FORMULACIÓN!P485="","",FORMULACIÓN!P485)</f>
        <v/>
      </c>
      <c r="P485" s="20" t="str">
        <f>IF(FORMULACIÓN!Q485="","",FORMULACIÓN!Q485)</f>
        <v/>
      </c>
      <c r="Q485" s="20" t="str">
        <f>IF(FORMULACIÓN!R485="","",FORMULACIÓN!R485)</f>
        <v/>
      </c>
      <c r="R485" s="20" t="str">
        <f>IF(FORMULACIÓN!S485="","",FORMULACIÓN!S485)</f>
        <v/>
      </c>
      <c r="S485" s="20" t="str">
        <f>IF(FORMULACIÓN!T485="","",FORMULACIÓN!T485)</f>
        <v/>
      </c>
      <c r="T485" s="179" t="str">
        <f ca="1">FORMULACIÓN!Y485</f>
        <v/>
      </c>
      <c r="U485" s="20" t="str">
        <f>IF(FORMULACIÓN!U485="","",FORMULACIÓN!U485)</f>
        <v/>
      </c>
      <c r="V485" s="211"/>
      <c r="W485" s="211"/>
      <c r="X485" s="21" t="str">
        <f ca="1">IFERROR(IF($S485=Lists!$S$2,SUM(SEGUIMIENTO!U485:W485),IF(SEGUIMIENTO!$S485=Lists!$S$3,SUM(SEGUIMIENTO!V485:W485),IF(SEGUIMIENTO!$S485=Lists!$S$4,AVERAGE(SEGUIMIENTO!V485:W485),IF(SEGUIMIENTO!$S485=Lists!$S$5,OFFSET(U485,0,COUNTA(V485:W485)),IF(SEGUIMIENTO!$S485=Lists!$S$6,COUNTIF(V485:W485,"&lt;"&amp;FORMULACIÓN!Y485)/COUNT(SEGUIMIENTO!V485:W485),""))))),"")</f>
        <v/>
      </c>
      <c r="Y485" s="176" t="str">
        <f ca="1">IF($Q485=Lists!$R$3,TEXT(SEGUIMIENTO!X485,"00,00%"),IF(SEGUIMIENTO!X485=0,0,TEXT(SEGUIMIENTO!X485,"##.###")))</f>
        <v/>
      </c>
      <c r="Z485" s="179" t="str">
        <f>IF(FORMULACIÓN!N485="X",VLOOKUP(A485,Lists!$C$100:$D$1099,2,FALSE),"")</f>
        <v/>
      </c>
      <c r="AA485" s="181">
        <f>IF(FORMULACIÓN!N485="X",IF(VALUE(VLOOKUP(A485,Lists!$C$100:$D$1099,2,FALSE))&gt;=SEGUIMIENTO!X485,1,0),2)</f>
        <v>2</v>
      </c>
      <c r="AB485" s="150">
        <f>IFERROR(VALUE(LEFT(#REF!,1)),0)</f>
        <v>0</v>
      </c>
      <c r="AC485" s="149"/>
      <c r="AD485" s="131"/>
      <c r="AE485" s="131"/>
      <c r="AF485" s="129"/>
      <c r="AG485"/>
      <c r="AH485" s="139"/>
      <c r="AI485" s="139"/>
      <c r="AJ485" s="139" t="str">
        <f t="shared" si="87"/>
        <v/>
      </c>
      <c r="AK485" s="139">
        <f t="shared" ca="1" si="97"/>
        <v>0</v>
      </c>
      <c r="AL485" s="139" t="str">
        <f t="shared" si="88"/>
        <v/>
      </c>
      <c r="AM485" s="139" t="str">
        <f t="shared" si="89"/>
        <v/>
      </c>
      <c r="AN485" s="20" t="str">
        <f t="shared" si="90"/>
        <v/>
      </c>
      <c r="AO485" s="20" t="str">
        <f t="shared" si="91"/>
        <v/>
      </c>
      <c r="AP485" s="20" t="str">
        <f t="shared" si="92"/>
        <v/>
      </c>
      <c r="AQ485" s="88" t="str">
        <f ca="1">IF(S485=Lists!$S$6,"CUMPLIMIENTO",IF($Q485=Lists!$R$3,TEXT(Y485,"00,00%")&amp;" / "&amp;TEXT(FORMULACIÓN!Y485,"00,00%"),IF(Y485=0,0,TEXT(Y485,"##.###")&amp;" / "&amp;TEXT(FORMULACIÓN!Y485,"##.###"))))</f>
        <v xml:space="preserve"> / </v>
      </c>
      <c r="AR485" s="133">
        <f ca="1">VALUE(IFERROR(IF(S485=Lists!$S$6,SEGUIMIENTO!Y485,IF((Y485/FORMULACIÓN!Y485)&lt;&gt;0,Y485/FORMULACIÓN!Y485,0)),0))</f>
        <v>0</v>
      </c>
      <c r="AS485" s="89" t="str">
        <f t="shared" ca="1" si="94"/>
        <v/>
      </c>
      <c r="AT485" s="89">
        <f t="shared" ca="1" si="95"/>
        <v>0</v>
      </c>
      <c r="AU485" s="89">
        <f t="shared" ca="1" si="96"/>
        <v>0</v>
      </c>
      <c r="AV485" s="20" t="str">
        <f t="shared" si="98"/>
        <v xml:space="preserve">LOGROS
LÍMITES
OBSERVACIÓN
ACCIONES DE FORTALECIMIENTO
</v>
      </c>
      <c r="AW485" s="139"/>
      <c r="CG485" s="140"/>
    </row>
    <row r="486" spans="1:85" s="135" customFormat="1" ht="20.25" hidden="1" customHeight="1">
      <c r="A486" s="20" t="str">
        <f>IF(FORMULACIÓN!A486="","",FORMULACIÓN!A486)</f>
        <v/>
      </c>
      <c r="B486" s="20" t="str">
        <f>IF(FORMULACIÓN!B486="","",FORMULACIÓN!B486)</f>
        <v/>
      </c>
      <c r="C486" s="20" t="str">
        <f>IF(FORMULACIÓN!C486="","",FORMULACIÓN!C486)</f>
        <v/>
      </c>
      <c r="D486" s="20" t="str">
        <f>IF(FORMULACIÓN!D486="","",FORMULACIÓN!D486)</f>
        <v/>
      </c>
      <c r="E486" s="20" t="str">
        <f>IF(FORMULACIÓN!E486="","",FORMULACIÓN!E486)</f>
        <v/>
      </c>
      <c r="F486" s="20" t="str">
        <f>IF(FORMULACIÓN!F486="","",FORMULACIÓN!F486)</f>
        <v/>
      </c>
      <c r="G486" s="20" t="str">
        <f>IF(FORMULACIÓN!G486="","",FORMULACIÓN!G486)</f>
        <v/>
      </c>
      <c r="H486" s="20" t="str">
        <f>IF(FORMULACIÓN!H486="","",FORMULACIÓN!H486)</f>
        <v/>
      </c>
      <c r="I486" s="88" t="str">
        <f>IF(FORMULACIÓN!I486="","",FORMULACIÓN!I486)</f>
        <v/>
      </c>
      <c r="J486" s="20" t="str">
        <f>IF(FORMULACIÓN!J486="","",FORMULACIÓN!J486)</f>
        <v/>
      </c>
      <c r="K486" s="88" t="str">
        <f>IF(FORMULACIÓN!K486="","",FORMULACIÓN!K486)</f>
        <v/>
      </c>
      <c r="L486" s="88" t="str">
        <f>IF(FORMULACIÓN!L486="","",FORMULACIÓN!L486)</f>
        <v/>
      </c>
      <c r="M486" s="210">
        <f>FORMULACIÓN!M486</f>
        <v>0</v>
      </c>
      <c r="N486" s="20" t="str">
        <f>IF(FORMULACIÓN!O486="","",FORMULACIÓN!O486)</f>
        <v/>
      </c>
      <c r="O486" s="20" t="str">
        <f>IF(FORMULACIÓN!P486="","",FORMULACIÓN!P486)</f>
        <v/>
      </c>
      <c r="P486" s="20" t="str">
        <f>IF(FORMULACIÓN!Q486="","",FORMULACIÓN!Q486)</f>
        <v/>
      </c>
      <c r="Q486" s="20" t="str">
        <f>IF(FORMULACIÓN!R486="","",FORMULACIÓN!R486)</f>
        <v/>
      </c>
      <c r="R486" s="20" t="str">
        <f>IF(FORMULACIÓN!S486="","",FORMULACIÓN!S486)</f>
        <v/>
      </c>
      <c r="S486" s="20" t="str">
        <f>IF(FORMULACIÓN!T486="","",FORMULACIÓN!T486)</f>
        <v/>
      </c>
      <c r="T486" s="179" t="str">
        <f ca="1">FORMULACIÓN!Y486</f>
        <v/>
      </c>
      <c r="U486" s="20" t="str">
        <f>IF(FORMULACIÓN!U486="","",FORMULACIÓN!U486)</f>
        <v/>
      </c>
      <c r="V486" s="211"/>
      <c r="W486" s="211"/>
      <c r="X486" s="21" t="str">
        <f ca="1">IFERROR(IF($S486=Lists!$S$2,SUM(SEGUIMIENTO!U486:W486),IF(SEGUIMIENTO!$S486=Lists!$S$3,SUM(SEGUIMIENTO!V486:W486),IF(SEGUIMIENTO!$S486=Lists!$S$4,AVERAGE(SEGUIMIENTO!V486:W486),IF(SEGUIMIENTO!$S486=Lists!$S$5,OFFSET(U486,0,COUNTA(V486:W486)),IF(SEGUIMIENTO!$S486=Lists!$S$6,COUNTIF(V486:W486,"&lt;"&amp;FORMULACIÓN!Y486)/COUNT(SEGUIMIENTO!V486:W486),""))))),"")</f>
        <v/>
      </c>
      <c r="Y486" s="176" t="str">
        <f ca="1">IF($Q486=Lists!$R$3,TEXT(SEGUIMIENTO!X486,"00,00%"),IF(SEGUIMIENTO!X486=0,0,TEXT(SEGUIMIENTO!X486,"##.###")))</f>
        <v/>
      </c>
      <c r="Z486" s="179" t="str">
        <f>IF(FORMULACIÓN!N486="X",VLOOKUP(A486,Lists!$C$100:$D$1099,2,FALSE),"")</f>
        <v/>
      </c>
      <c r="AA486" s="181">
        <f>IF(FORMULACIÓN!N486="X",IF(VALUE(VLOOKUP(A486,Lists!$C$100:$D$1099,2,FALSE))&gt;=SEGUIMIENTO!X486,1,0),2)</f>
        <v>2</v>
      </c>
      <c r="AB486" s="150">
        <f>IFERROR(VALUE(LEFT(#REF!,1)),0)</f>
        <v>0</v>
      </c>
      <c r="AC486" s="149"/>
      <c r="AD486" s="131"/>
      <c r="AE486" s="131"/>
      <c r="AF486" s="129"/>
      <c r="AG486"/>
      <c r="AH486" s="139"/>
      <c r="AI486" s="139"/>
      <c r="AJ486" s="139" t="str">
        <f t="shared" si="87"/>
        <v/>
      </c>
      <c r="AK486" s="139">
        <f t="shared" ca="1" si="97"/>
        <v>0</v>
      </c>
      <c r="AL486" s="139" t="str">
        <f t="shared" si="88"/>
        <v/>
      </c>
      <c r="AM486" s="139" t="str">
        <f t="shared" si="89"/>
        <v/>
      </c>
      <c r="AN486" s="20" t="str">
        <f t="shared" si="90"/>
        <v/>
      </c>
      <c r="AO486" s="20" t="str">
        <f t="shared" si="91"/>
        <v/>
      </c>
      <c r="AP486" s="20" t="str">
        <f t="shared" si="92"/>
        <v/>
      </c>
      <c r="AQ486" s="88" t="str">
        <f ca="1">IF(S486=Lists!$S$6,"CUMPLIMIENTO",IF($Q486=Lists!$R$3,TEXT(Y486,"00,00%")&amp;" / "&amp;TEXT(FORMULACIÓN!Y486,"00,00%"),IF(Y486=0,0,TEXT(Y486,"##.###")&amp;" / "&amp;TEXT(FORMULACIÓN!Y486,"##.###"))))</f>
        <v xml:space="preserve"> / </v>
      </c>
      <c r="AR486" s="133">
        <f ca="1">VALUE(IFERROR(IF(S486=Lists!$S$6,SEGUIMIENTO!Y486,IF((Y486/FORMULACIÓN!Y486)&lt;&gt;0,Y486/FORMULACIÓN!Y486,0)),0))</f>
        <v>0</v>
      </c>
      <c r="AS486" s="89" t="str">
        <f t="shared" ca="1" si="94"/>
        <v/>
      </c>
      <c r="AT486" s="89">
        <f t="shared" ca="1" si="95"/>
        <v>0</v>
      </c>
      <c r="AU486" s="89">
        <f t="shared" ca="1" si="96"/>
        <v>0</v>
      </c>
      <c r="AV486" s="20" t="str">
        <f t="shared" si="98"/>
        <v xml:space="preserve">LOGROS
LÍMITES
OBSERVACIÓN
ACCIONES DE FORTALECIMIENTO
</v>
      </c>
      <c r="AW486" s="139"/>
      <c r="CG486" s="140"/>
    </row>
    <row r="487" spans="1:85" s="135" customFormat="1" ht="20.25" hidden="1" customHeight="1">
      <c r="A487" s="20" t="str">
        <f>IF(FORMULACIÓN!A487="","",FORMULACIÓN!A487)</f>
        <v/>
      </c>
      <c r="B487" s="20" t="str">
        <f>IF(FORMULACIÓN!B487="","",FORMULACIÓN!B487)</f>
        <v/>
      </c>
      <c r="C487" s="20" t="str">
        <f>IF(FORMULACIÓN!C487="","",FORMULACIÓN!C487)</f>
        <v/>
      </c>
      <c r="D487" s="20" t="str">
        <f>IF(FORMULACIÓN!D487="","",FORMULACIÓN!D487)</f>
        <v/>
      </c>
      <c r="E487" s="20" t="str">
        <f>IF(FORMULACIÓN!E487="","",FORMULACIÓN!E487)</f>
        <v/>
      </c>
      <c r="F487" s="20" t="str">
        <f>IF(FORMULACIÓN!F487="","",FORMULACIÓN!F487)</f>
        <v/>
      </c>
      <c r="G487" s="20" t="str">
        <f>IF(FORMULACIÓN!G487="","",FORMULACIÓN!G487)</f>
        <v/>
      </c>
      <c r="H487" s="20" t="str">
        <f>IF(FORMULACIÓN!H487="","",FORMULACIÓN!H487)</f>
        <v/>
      </c>
      <c r="I487" s="88" t="str">
        <f>IF(FORMULACIÓN!I487="","",FORMULACIÓN!I487)</f>
        <v/>
      </c>
      <c r="J487" s="20" t="str">
        <f>IF(FORMULACIÓN!J487="","",FORMULACIÓN!J487)</f>
        <v/>
      </c>
      <c r="K487" s="88" t="str">
        <f>IF(FORMULACIÓN!K487="","",FORMULACIÓN!K487)</f>
        <v/>
      </c>
      <c r="L487" s="88" t="str">
        <f>IF(FORMULACIÓN!L487="","",FORMULACIÓN!L487)</f>
        <v/>
      </c>
      <c r="M487" s="210">
        <f>FORMULACIÓN!M487</f>
        <v>0</v>
      </c>
      <c r="N487" s="20" t="str">
        <f>IF(FORMULACIÓN!O487="","",FORMULACIÓN!O487)</f>
        <v/>
      </c>
      <c r="O487" s="20" t="str">
        <f>IF(FORMULACIÓN!P487="","",FORMULACIÓN!P487)</f>
        <v/>
      </c>
      <c r="P487" s="20" t="str">
        <f>IF(FORMULACIÓN!Q487="","",FORMULACIÓN!Q487)</f>
        <v/>
      </c>
      <c r="Q487" s="20" t="str">
        <f>IF(FORMULACIÓN!R487="","",FORMULACIÓN!R487)</f>
        <v/>
      </c>
      <c r="R487" s="20" t="str">
        <f>IF(FORMULACIÓN!S487="","",FORMULACIÓN!S487)</f>
        <v/>
      </c>
      <c r="S487" s="20" t="str">
        <f>IF(FORMULACIÓN!T487="","",FORMULACIÓN!T487)</f>
        <v/>
      </c>
      <c r="T487" s="179" t="str">
        <f ca="1">FORMULACIÓN!Y487</f>
        <v/>
      </c>
      <c r="U487" s="20" t="str">
        <f>IF(FORMULACIÓN!U487="","",FORMULACIÓN!U487)</f>
        <v/>
      </c>
      <c r="V487" s="211"/>
      <c r="W487" s="211"/>
      <c r="X487" s="21" t="str">
        <f ca="1">IFERROR(IF($S487=Lists!$S$2,SUM(SEGUIMIENTO!U487:W487),IF(SEGUIMIENTO!$S487=Lists!$S$3,SUM(SEGUIMIENTO!V487:W487),IF(SEGUIMIENTO!$S487=Lists!$S$4,AVERAGE(SEGUIMIENTO!V487:W487),IF(SEGUIMIENTO!$S487=Lists!$S$5,OFFSET(U487,0,COUNTA(V487:W487)),IF(SEGUIMIENTO!$S487=Lists!$S$6,COUNTIF(V487:W487,"&lt;"&amp;FORMULACIÓN!Y487)/COUNT(SEGUIMIENTO!V487:W487),""))))),"")</f>
        <v/>
      </c>
      <c r="Y487" s="176" t="str">
        <f ca="1">IF($Q487=Lists!$R$3,TEXT(SEGUIMIENTO!X487,"00,00%"),IF(SEGUIMIENTO!X487=0,0,TEXT(SEGUIMIENTO!X487,"##.###")))</f>
        <v/>
      </c>
      <c r="Z487" s="179" t="str">
        <f>IF(FORMULACIÓN!N487="X",VLOOKUP(A487,Lists!$C$100:$D$1099,2,FALSE),"")</f>
        <v/>
      </c>
      <c r="AA487" s="181">
        <f>IF(FORMULACIÓN!N487="X",IF(VALUE(VLOOKUP(A487,Lists!$C$100:$D$1099,2,FALSE))&gt;=SEGUIMIENTO!X487,1,0),2)</f>
        <v>2</v>
      </c>
      <c r="AB487" s="150">
        <f>IFERROR(VALUE(LEFT(#REF!,1)),0)</f>
        <v>0</v>
      </c>
      <c r="AC487" s="149"/>
      <c r="AD487" s="131"/>
      <c r="AE487" s="131"/>
      <c r="AF487" s="129"/>
      <c r="AG487"/>
      <c r="AH487" s="139"/>
      <c r="AI487" s="139"/>
      <c r="AJ487" s="139" t="str">
        <f t="shared" si="87"/>
        <v/>
      </c>
      <c r="AK487" s="139">
        <f t="shared" ca="1" si="97"/>
        <v>0</v>
      </c>
      <c r="AL487" s="139" t="str">
        <f t="shared" si="88"/>
        <v/>
      </c>
      <c r="AM487" s="139" t="str">
        <f t="shared" si="89"/>
        <v/>
      </c>
      <c r="AN487" s="20" t="str">
        <f t="shared" si="90"/>
        <v/>
      </c>
      <c r="AO487" s="20" t="str">
        <f t="shared" si="91"/>
        <v/>
      </c>
      <c r="AP487" s="20" t="str">
        <f t="shared" si="92"/>
        <v/>
      </c>
      <c r="AQ487" s="88" t="str">
        <f ca="1">IF(S487=Lists!$S$6,"CUMPLIMIENTO",IF($Q487=Lists!$R$3,TEXT(Y487,"00,00%")&amp;" / "&amp;TEXT(FORMULACIÓN!Y487,"00,00%"),IF(Y487=0,0,TEXT(Y487,"##.###")&amp;" / "&amp;TEXT(FORMULACIÓN!Y487,"##.###"))))</f>
        <v xml:space="preserve"> / </v>
      </c>
      <c r="AR487" s="133">
        <f ca="1">VALUE(IFERROR(IF(S487=Lists!$S$6,SEGUIMIENTO!Y487,IF((Y487/FORMULACIÓN!Y487)&lt;&gt;0,Y487/FORMULACIÓN!Y487,0)),0))</f>
        <v>0</v>
      </c>
      <c r="AS487" s="89" t="str">
        <f t="shared" ca="1" si="94"/>
        <v/>
      </c>
      <c r="AT487" s="89">
        <f t="shared" ca="1" si="95"/>
        <v>0</v>
      </c>
      <c r="AU487" s="89">
        <f t="shared" ca="1" si="96"/>
        <v>0</v>
      </c>
      <c r="AV487" s="20" t="str">
        <f t="shared" si="98"/>
        <v xml:space="preserve">LOGROS
LÍMITES
OBSERVACIÓN
ACCIONES DE FORTALECIMIENTO
</v>
      </c>
      <c r="AW487" s="139"/>
      <c r="CG487" s="140"/>
    </row>
    <row r="488" spans="1:85" s="135" customFormat="1" ht="20.25" hidden="1" customHeight="1">
      <c r="A488" s="20" t="str">
        <f>IF(FORMULACIÓN!A488="","",FORMULACIÓN!A488)</f>
        <v/>
      </c>
      <c r="B488" s="20" t="str">
        <f>IF(FORMULACIÓN!B488="","",FORMULACIÓN!B488)</f>
        <v/>
      </c>
      <c r="C488" s="20" t="str">
        <f>IF(FORMULACIÓN!C488="","",FORMULACIÓN!C488)</f>
        <v/>
      </c>
      <c r="D488" s="20" t="str">
        <f>IF(FORMULACIÓN!D488="","",FORMULACIÓN!D488)</f>
        <v/>
      </c>
      <c r="E488" s="20" t="str">
        <f>IF(FORMULACIÓN!E488="","",FORMULACIÓN!E488)</f>
        <v/>
      </c>
      <c r="F488" s="20" t="str">
        <f>IF(FORMULACIÓN!F488="","",FORMULACIÓN!F488)</f>
        <v/>
      </c>
      <c r="G488" s="20" t="str">
        <f>IF(FORMULACIÓN!G488="","",FORMULACIÓN!G488)</f>
        <v/>
      </c>
      <c r="H488" s="20" t="str">
        <f>IF(FORMULACIÓN!H488="","",FORMULACIÓN!H488)</f>
        <v/>
      </c>
      <c r="I488" s="88" t="str">
        <f>IF(FORMULACIÓN!I488="","",FORMULACIÓN!I488)</f>
        <v/>
      </c>
      <c r="J488" s="20" t="str">
        <f>IF(FORMULACIÓN!J488="","",FORMULACIÓN!J488)</f>
        <v/>
      </c>
      <c r="K488" s="88" t="str">
        <f>IF(FORMULACIÓN!K488="","",FORMULACIÓN!K488)</f>
        <v/>
      </c>
      <c r="L488" s="88" t="str">
        <f>IF(FORMULACIÓN!L488="","",FORMULACIÓN!L488)</f>
        <v/>
      </c>
      <c r="M488" s="210">
        <f>FORMULACIÓN!M488</f>
        <v>0</v>
      </c>
      <c r="N488" s="20" t="str">
        <f>IF(FORMULACIÓN!O488="","",FORMULACIÓN!O488)</f>
        <v/>
      </c>
      <c r="O488" s="20" t="str">
        <f>IF(FORMULACIÓN!P488="","",FORMULACIÓN!P488)</f>
        <v/>
      </c>
      <c r="P488" s="20" t="str">
        <f>IF(FORMULACIÓN!Q488="","",FORMULACIÓN!Q488)</f>
        <v/>
      </c>
      <c r="Q488" s="20" t="str">
        <f>IF(FORMULACIÓN!R488="","",FORMULACIÓN!R488)</f>
        <v/>
      </c>
      <c r="R488" s="20" t="str">
        <f>IF(FORMULACIÓN!S488="","",FORMULACIÓN!S488)</f>
        <v/>
      </c>
      <c r="S488" s="20" t="str">
        <f>IF(FORMULACIÓN!T488="","",FORMULACIÓN!T488)</f>
        <v/>
      </c>
      <c r="T488" s="179" t="str">
        <f ca="1">FORMULACIÓN!Y488</f>
        <v/>
      </c>
      <c r="U488" s="20" t="str">
        <f>IF(FORMULACIÓN!U488="","",FORMULACIÓN!U488)</f>
        <v/>
      </c>
      <c r="V488" s="211"/>
      <c r="W488" s="211"/>
      <c r="X488" s="21" t="str">
        <f ca="1">IFERROR(IF($S488=Lists!$S$2,SUM(SEGUIMIENTO!U488:W488),IF(SEGUIMIENTO!$S488=Lists!$S$3,SUM(SEGUIMIENTO!V488:W488),IF(SEGUIMIENTO!$S488=Lists!$S$4,AVERAGE(SEGUIMIENTO!V488:W488),IF(SEGUIMIENTO!$S488=Lists!$S$5,OFFSET(U488,0,COUNTA(V488:W488)),IF(SEGUIMIENTO!$S488=Lists!$S$6,COUNTIF(V488:W488,"&lt;"&amp;FORMULACIÓN!Y488)/COUNT(SEGUIMIENTO!V488:W488),""))))),"")</f>
        <v/>
      </c>
      <c r="Y488" s="176" t="str">
        <f ca="1">IF($Q488=Lists!$R$3,TEXT(SEGUIMIENTO!X488,"00,00%"),IF(SEGUIMIENTO!X488=0,0,TEXT(SEGUIMIENTO!X488,"##.###")))</f>
        <v/>
      </c>
      <c r="Z488" s="179" t="str">
        <f>IF(FORMULACIÓN!N488="X",VLOOKUP(A488,Lists!$C$100:$D$1099,2,FALSE),"")</f>
        <v/>
      </c>
      <c r="AA488" s="181">
        <f>IF(FORMULACIÓN!N488="X",IF(VALUE(VLOOKUP(A488,Lists!$C$100:$D$1099,2,FALSE))&gt;=SEGUIMIENTO!X488,1,0),2)</f>
        <v>2</v>
      </c>
      <c r="AB488" s="150">
        <f>IFERROR(VALUE(LEFT(#REF!,1)),0)</f>
        <v>0</v>
      </c>
      <c r="AC488" s="149"/>
      <c r="AD488" s="131"/>
      <c r="AE488" s="131"/>
      <c r="AF488" s="129"/>
      <c r="AG488"/>
      <c r="AH488" s="139"/>
      <c r="AI488" s="139"/>
      <c r="AJ488" s="139" t="str">
        <f t="shared" si="87"/>
        <v/>
      </c>
      <c r="AK488" s="139">
        <f t="shared" ca="1" si="97"/>
        <v>0</v>
      </c>
      <c r="AL488" s="139" t="str">
        <f t="shared" si="88"/>
        <v/>
      </c>
      <c r="AM488" s="139" t="str">
        <f t="shared" si="89"/>
        <v/>
      </c>
      <c r="AN488" s="20" t="str">
        <f t="shared" si="90"/>
        <v/>
      </c>
      <c r="AO488" s="20" t="str">
        <f t="shared" si="91"/>
        <v/>
      </c>
      <c r="AP488" s="20" t="str">
        <f t="shared" si="92"/>
        <v/>
      </c>
      <c r="AQ488" s="88" t="str">
        <f ca="1">IF(S488=Lists!$S$6,"CUMPLIMIENTO",IF($Q488=Lists!$R$3,TEXT(Y488,"00,00%")&amp;" / "&amp;TEXT(FORMULACIÓN!Y488,"00,00%"),IF(Y488=0,0,TEXT(Y488,"##.###")&amp;" / "&amp;TEXT(FORMULACIÓN!Y488,"##.###"))))</f>
        <v xml:space="preserve"> / </v>
      </c>
      <c r="AR488" s="133">
        <f ca="1">VALUE(IFERROR(IF(S488=Lists!$S$6,SEGUIMIENTO!Y488,IF((Y488/FORMULACIÓN!Y488)&lt;&gt;0,Y488/FORMULACIÓN!Y488,0)),0))</f>
        <v>0</v>
      </c>
      <c r="AS488" s="89" t="str">
        <f t="shared" ca="1" si="94"/>
        <v/>
      </c>
      <c r="AT488" s="89">
        <f t="shared" ca="1" si="95"/>
        <v>0</v>
      </c>
      <c r="AU488" s="89">
        <f t="shared" ca="1" si="96"/>
        <v>0</v>
      </c>
      <c r="AV488" s="20" t="str">
        <f t="shared" si="98"/>
        <v xml:space="preserve">LOGROS
LÍMITES
OBSERVACIÓN
ACCIONES DE FORTALECIMIENTO
</v>
      </c>
      <c r="AW488" s="139"/>
      <c r="CG488" s="140"/>
    </row>
    <row r="489" spans="1:85" s="135" customFormat="1" ht="20.25" hidden="1" customHeight="1">
      <c r="A489" s="20" t="str">
        <f>IF(FORMULACIÓN!A489="","",FORMULACIÓN!A489)</f>
        <v/>
      </c>
      <c r="B489" s="20" t="str">
        <f>IF(FORMULACIÓN!B489="","",FORMULACIÓN!B489)</f>
        <v/>
      </c>
      <c r="C489" s="20" t="str">
        <f>IF(FORMULACIÓN!C489="","",FORMULACIÓN!C489)</f>
        <v/>
      </c>
      <c r="D489" s="20" t="str">
        <f>IF(FORMULACIÓN!D489="","",FORMULACIÓN!D489)</f>
        <v/>
      </c>
      <c r="E489" s="20" t="str">
        <f>IF(FORMULACIÓN!E489="","",FORMULACIÓN!E489)</f>
        <v/>
      </c>
      <c r="F489" s="20" t="str">
        <f>IF(FORMULACIÓN!F489="","",FORMULACIÓN!F489)</f>
        <v/>
      </c>
      <c r="G489" s="20" t="str">
        <f>IF(FORMULACIÓN!G489="","",FORMULACIÓN!G489)</f>
        <v/>
      </c>
      <c r="H489" s="20" t="str">
        <f>IF(FORMULACIÓN!H489="","",FORMULACIÓN!H489)</f>
        <v/>
      </c>
      <c r="I489" s="88" t="str">
        <f>IF(FORMULACIÓN!I489="","",FORMULACIÓN!I489)</f>
        <v/>
      </c>
      <c r="J489" s="20" t="str">
        <f>IF(FORMULACIÓN!J489="","",FORMULACIÓN!J489)</f>
        <v/>
      </c>
      <c r="K489" s="88" t="str">
        <f>IF(FORMULACIÓN!K489="","",FORMULACIÓN!K489)</f>
        <v/>
      </c>
      <c r="L489" s="88" t="str">
        <f>IF(FORMULACIÓN!L489="","",FORMULACIÓN!L489)</f>
        <v/>
      </c>
      <c r="M489" s="210">
        <f>FORMULACIÓN!M489</f>
        <v>0</v>
      </c>
      <c r="N489" s="20" t="str">
        <f>IF(FORMULACIÓN!O489="","",FORMULACIÓN!O489)</f>
        <v/>
      </c>
      <c r="O489" s="20" t="str">
        <f>IF(FORMULACIÓN!P489="","",FORMULACIÓN!P489)</f>
        <v/>
      </c>
      <c r="P489" s="20" t="str">
        <f>IF(FORMULACIÓN!Q489="","",FORMULACIÓN!Q489)</f>
        <v/>
      </c>
      <c r="Q489" s="20" t="str">
        <f>IF(FORMULACIÓN!R489="","",FORMULACIÓN!R489)</f>
        <v/>
      </c>
      <c r="R489" s="20" t="str">
        <f>IF(FORMULACIÓN!S489="","",FORMULACIÓN!S489)</f>
        <v/>
      </c>
      <c r="S489" s="20" t="str">
        <f>IF(FORMULACIÓN!T489="","",FORMULACIÓN!T489)</f>
        <v/>
      </c>
      <c r="T489" s="179" t="str">
        <f ca="1">FORMULACIÓN!Y489</f>
        <v/>
      </c>
      <c r="U489" s="20" t="str">
        <f>IF(FORMULACIÓN!U489="","",FORMULACIÓN!U489)</f>
        <v/>
      </c>
      <c r="V489" s="211"/>
      <c r="W489" s="211"/>
      <c r="X489" s="21" t="str">
        <f ca="1">IFERROR(IF($S489=Lists!$S$2,SUM(SEGUIMIENTO!U489:W489),IF(SEGUIMIENTO!$S489=Lists!$S$3,SUM(SEGUIMIENTO!V489:W489),IF(SEGUIMIENTO!$S489=Lists!$S$4,AVERAGE(SEGUIMIENTO!V489:W489),IF(SEGUIMIENTO!$S489=Lists!$S$5,OFFSET(U489,0,COUNTA(V489:W489)),IF(SEGUIMIENTO!$S489=Lists!$S$6,COUNTIF(V489:W489,"&lt;"&amp;FORMULACIÓN!Y489)/COUNT(SEGUIMIENTO!V489:W489),""))))),"")</f>
        <v/>
      </c>
      <c r="Y489" s="176" t="str">
        <f ca="1">IF($Q489=Lists!$R$3,TEXT(SEGUIMIENTO!X489,"00,00%"),IF(SEGUIMIENTO!X489=0,0,TEXT(SEGUIMIENTO!X489,"##.###")))</f>
        <v/>
      </c>
      <c r="Z489" s="179" t="str">
        <f>IF(FORMULACIÓN!N489="X",VLOOKUP(A489,Lists!$C$100:$D$1099,2,FALSE),"")</f>
        <v/>
      </c>
      <c r="AA489" s="181">
        <f>IF(FORMULACIÓN!N489="X",IF(VALUE(VLOOKUP(A489,Lists!$C$100:$D$1099,2,FALSE))&gt;=SEGUIMIENTO!X489,1,0),2)</f>
        <v>2</v>
      </c>
      <c r="AB489" s="150">
        <f>IFERROR(VALUE(LEFT(#REF!,1)),0)</f>
        <v>0</v>
      </c>
      <c r="AC489" s="149"/>
      <c r="AD489" s="131"/>
      <c r="AE489" s="131"/>
      <c r="AF489" s="129"/>
      <c r="AG489"/>
      <c r="AH489" s="139"/>
      <c r="AI489" s="139"/>
      <c r="AJ489" s="139" t="str">
        <f t="shared" si="87"/>
        <v/>
      </c>
      <c r="AK489" s="139">
        <f t="shared" ca="1" si="97"/>
        <v>0</v>
      </c>
      <c r="AL489" s="139" t="str">
        <f t="shared" si="88"/>
        <v/>
      </c>
      <c r="AM489" s="139" t="str">
        <f t="shared" si="89"/>
        <v/>
      </c>
      <c r="AN489" s="20" t="str">
        <f t="shared" si="90"/>
        <v/>
      </c>
      <c r="AO489" s="20" t="str">
        <f t="shared" si="91"/>
        <v/>
      </c>
      <c r="AP489" s="20" t="str">
        <f t="shared" si="92"/>
        <v/>
      </c>
      <c r="AQ489" s="88" t="str">
        <f ca="1">IF(S489=Lists!$S$6,"CUMPLIMIENTO",IF($Q489=Lists!$R$3,TEXT(Y489,"00,00%")&amp;" / "&amp;TEXT(FORMULACIÓN!Y489,"00,00%"),IF(Y489=0,0,TEXT(Y489,"##.###")&amp;" / "&amp;TEXT(FORMULACIÓN!Y489,"##.###"))))</f>
        <v xml:space="preserve"> / </v>
      </c>
      <c r="AR489" s="133">
        <f ca="1">VALUE(IFERROR(IF(S489=Lists!$S$6,SEGUIMIENTO!Y489,IF((Y489/FORMULACIÓN!Y489)&lt;&gt;0,Y489/FORMULACIÓN!Y489,0)),0))</f>
        <v>0</v>
      </c>
      <c r="AS489" s="89" t="str">
        <f t="shared" ca="1" si="94"/>
        <v/>
      </c>
      <c r="AT489" s="89">
        <f t="shared" ca="1" si="95"/>
        <v>0</v>
      </c>
      <c r="AU489" s="89">
        <f t="shared" ca="1" si="96"/>
        <v>0</v>
      </c>
      <c r="AV489" s="20" t="str">
        <f t="shared" si="98"/>
        <v xml:space="preserve">LOGROS
LÍMITES
OBSERVACIÓN
ACCIONES DE FORTALECIMIENTO
</v>
      </c>
      <c r="AW489" s="139"/>
      <c r="CG489" s="140"/>
    </row>
    <row r="490" spans="1:85" s="135" customFormat="1" ht="20.25" hidden="1" customHeight="1">
      <c r="A490" s="20" t="str">
        <f>IF(FORMULACIÓN!A490="","",FORMULACIÓN!A490)</f>
        <v/>
      </c>
      <c r="B490" s="20" t="str">
        <f>IF(FORMULACIÓN!B490="","",FORMULACIÓN!B490)</f>
        <v/>
      </c>
      <c r="C490" s="20" t="str">
        <f>IF(FORMULACIÓN!C490="","",FORMULACIÓN!C490)</f>
        <v/>
      </c>
      <c r="D490" s="20" t="str">
        <f>IF(FORMULACIÓN!D490="","",FORMULACIÓN!D490)</f>
        <v/>
      </c>
      <c r="E490" s="20" t="str">
        <f>IF(FORMULACIÓN!E490="","",FORMULACIÓN!E490)</f>
        <v/>
      </c>
      <c r="F490" s="20" t="str">
        <f>IF(FORMULACIÓN!F490="","",FORMULACIÓN!F490)</f>
        <v/>
      </c>
      <c r="G490" s="20" t="str">
        <f>IF(FORMULACIÓN!G490="","",FORMULACIÓN!G490)</f>
        <v/>
      </c>
      <c r="H490" s="20" t="str">
        <f>IF(FORMULACIÓN!H490="","",FORMULACIÓN!H490)</f>
        <v/>
      </c>
      <c r="I490" s="88" t="str">
        <f>IF(FORMULACIÓN!I490="","",FORMULACIÓN!I490)</f>
        <v/>
      </c>
      <c r="J490" s="20" t="str">
        <f>IF(FORMULACIÓN!J490="","",FORMULACIÓN!J490)</f>
        <v/>
      </c>
      <c r="K490" s="88" t="str">
        <f>IF(FORMULACIÓN!K490="","",FORMULACIÓN!K490)</f>
        <v/>
      </c>
      <c r="L490" s="88" t="str">
        <f>IF(FORMULACIÓN!L490="","",FORMULACIÓN!L490)</f>
        <v/>
      </c>
      <c r="M490" s="210">
        <f>FORMULACIÓN!M490</f>
        <v>0</v>
      </c>
      <c r="N490" s="20" t="str">
        <f>IF(FORMULACIÓN!O490="","",FORMULACIÓN!O490)</f>
        <v/>
      </c>
      <c r="O490" s="20" t="str">
        <f>IF(FORMULACIÓN!P490="","",FORMULACIÓN!P490)</f>
        <v/>
      </c>
      <c r="P490" s="20" t="str">
        <f>IF(FORMULACIÓN!Q490="","",FORMULACIÓN!Q490)</f>
        <v/>
      </c>
      <c r="Q490" s="20" t="str">
        <f>IF(FORMULACIÓN!R490="","",FORMULACIÓN!R490)</f>
        <v/>
      </c>
      <c r="R490" s="20" t="str">
        <f>IF(FORMULACIÓN!S490="","",FORMULACIÓN!S490)</f>
        <v/>
      </c>
      <c r="S490" s="20" t="str">
        <f>IF(FORMULACIÓN!T490="","",FORMULACIÓN!T490)</f>
        <v/>
      </c>
      <c r="T490" s="179" t="str">
        <f ca="1">FORMULACIÓN!Y490</f>
        <v/>
      </c>
      <c r="U490" s="20" t="str">
        <f>IF(FORMULACIÓN!U490="","",FORMULACIÓN!U490)</f>
        <v/>
      </c>
      <c r="V490" s="211"/>
      <c r="W490" s="211"/>
      <c r="X490" s="21" t="str">
        <f ca="1">IFERROR(IF($S490=Lists!$S$2,SUM(SEGUIMIENTO!U490:W490),IF(SEGUIMIENTO!$S490=Lists!$S$3,SUM(SEGUIMIENTO!V490:W490),IF(SEGUIMIENTO!$S490=Lists!$S$4,AVERAGE(SEGUIMIENTO!V490:W490),IF(SEGUIMIENTO!$S490=Lists!$S$5,OFFSET(U490,0,COUNTA(V490:W490)),IF(SEGUIMIENTO!$S490=Lists!$S$6,COUNTIF(V490:W490,"&lt;"&amp;FORMULACIÓN!Y490)/COUNT(SEGUIMIENTO!V490:W490),""))))),"")</f>
        <v/>
      </c>
      <c r="Y490" s="176" t="str">
        <f ca="1">IF($Q490=Lists!$R$3,TEXT(SEGUIMIENTO!X490,"00,00%"),IF(SEGUIMIENTO!X490=0,0,TEXT(SEGUIMIENTO!X490,"##.###")))</f>
        <v/>
      </c>
      <c r="Z490" s="179" t="str">
        <f>IF(FORMULACIÓN!N490="X",VLOOKUP(A490,Lists!$C$100:$D$1099,2,FALSE),"")</f>
        <v/>
      </c>
      <c r="AA490" s="181">
        <f>IF(FORMULACIÓN!N490="X",IF(VALUE(VLOOKUP(A490,Lists!$C$100:$D$1099,2,FALSE))&gt;=SEGUIMIENTO!X490,1,0),2)</f>
        <v>2</v>
      </c>
      <c r="AB490" s="150">
        <f>IFERROR(VALUE(LEFT(#REF!,1)),0)</f>
        <v>0</v>
      </c>
      <c r="AC490" s="149"/>
      <c r="AD490" s="131"/>
      <c r="AE490" s="131"/>
      <c r="AF490" s="129"/>
      <c r="AG490"/>
      <c r="AH490" s="139"/>
      <c r="AI490" s="139"/>
      <c r="AJ490" s="139" t="str">
        <f t="shared" si="87"/>
        <v/>
      </c>
      <c r="AK490" s="139">
        <f t="shared" ca="1" si="97"/>
        <v>0</v>
      </c>
      <c r="AL490" s="139" t="str">
        <f t="shared" si="88"/>
        <v/>
      </c>
      <c r="AM490" s="139" t="str">
        <f t="shared" si="89"/>
        <v/>
      </c>
      <c r="AN490" s="20" t="str">
        <f t="shared" si="90"/>
        <v/>
      </c>
      <c r="AO490" s="20" t="str">
        <f t="shared" si="91"/>
        <v/>
      </c>
      <c r="AP490" s="20" t="str">
        <f t="shared" si="92"/>
        <v/>
      </c>
      <c r="AQ490" s="88" t="str">
        <f ca="1">IF(S490=Lists!$S$6,"CUMPLIMIENTO",IF($Q490=Lists!$R$3,TEXT(Y490,"00,00%")&amp;" / "&amp;TEXT(FORMULACIÓN!Y490,"00,00%"),IF(Y490=0,0,TEXT(Y490,"##.###")&amp;" / "&amp;TEXT(FORMULACIÓN!Y490,"##.###"))))</f>
        <v xml:space="preserve"> / </v>
      </c>
      <c r="AR490" s="133">
        <f ca="1">VALUE(IFERROR(IF(S490=Lists!$S$6,SEGUIMIENTO!Y490,IF((Y490/FORMULACIÓN!Y490)&lt;&gt;0,Y490/FORMULACIÓN!Y490,0)),0))</f>
        <v>0</v>
      </c>
      <c r="AS490" s="89" t="str">
        <f t="shared" ca="1" si="94"/>
        <v/>
      </c>
      <c r="AT490" s="89">
        <f t="shared" ca="1" si="95"/>
        <v>0</v>
      </c>
      <c r="AU490" s="89">
        <f t="shared" ca="1" si="96"/>
        <v>0</v>
      </c>
      <c r="AV490" s="20" t="str">
        <f t="shared" si="98"/>
        <v xml:space="preserve">LOGROS
LÍMITES
OBSERVACIÓN
ACCIONES DE FORTALECIMIENTO
</v>
      </c>
      <c r="AW490" s="139"/>
      <c r="CG490" s="140"/>
    </row>
    <row r="491" spans="1:85" s="135" customFormat="1" ht="20.25" hidden="1" customHeight="1">
      <c r="A491" s="20" t="str">
        <f>IF(FORMULACIÓN!A491="","",FORMULACIÓN!A491)</f>
        <v/>
      </c>
      <c r="B491" s="20" t="str">
        <f>IF(FORMULACIÓN!B491="","",FORMULACIÓN!B491)</f>
        <v/>
      </c>
      <c r="C491" s="20" t="str">
        <f>IF(FORMULACIÓN!C491="","",FORMULACIÓN!C491)</f>
        <v/>
      </c>
      <c r="D491" s="20" t="str">
        <f>IF(FORMULACIÓN!D491="","",FORMULACIÓN!D491)</f>
        <v/>
      </c>
      <c r="E491" s="20" t="str">
        <f>IF(FORMULACIÓN!E491="","",FORMULACIÓN!E491)</f>
        <v/>
      </c>
      <c r="F491" s="20" t="str">
        <f>IF(FORMULACIÓN!F491="","",FORMULACIÓN!F491)</f>
        <v/>
      </c>
      <c r="G491" s="20" t="str">
        <f>IF(FORMULACIÓN!G491="","",FORMULACIÓN!G491)</f>
        <v/>
      </c>
      <c r="H491" s="20" t="str">
        <f>IF(FORMULACIÓN!H491="","",FORMULACIÓN!H491)</f>
        <v/>
      </c>
      <c r="I491" s="88" t="str">
        <f>IF(FORMULACIÓN!I491="","",FORMULACIÓN!I491)</f>
        <v/>
      </c>
      <c r="J491" s="20" t="str">
        <f>IF(FORMULACIÓN!J491="","",FORMULACIÓN!J491)</f>
        <v/>
      </c>
      <c r="K491" s="88" t="str">
        <f>IF(FORMULACIÓN!K491="","",FORMULACIÓN!K491)</f>
        <v/>
      </c>
      <c r="L491" s="88" t="str">
        <f>IF(FORMULACIÓN!L491="","",FORMULACIÓN!L491)</f>
        <v/>
      </c>
      <c r="M491" s="210">
        <f>FORMULACIÓN!M491</f>
        <v>0</v>
      </c>
      <c r="N491" s="20" t="str">
        <f>IF(FORMULACIÓN!O491="","",FORMULACIÓN!O491)</f>
        <v/>
      </c>
      <c r="O491" s="20" t="str">
        <f>IF(FORMULACIÓN!P491="","",FORMULACIÓN!P491)</f>
        <v/>
      </c>
      <c r="P491" s="20" t="str">
        <f>IF(FORMULACIÓN!Q491="","",FORMULACIÓN!Q491)</f>
        <v/>
      </c>
      <c r="Q491" s="20" t="str">
        <f>IF(FORMULACIÓN!R491="","",FORMULACIÓN!R491)</f>
        <v/>
      </c>
      <c r="R491" s="20" t="str">
        <f>IF(FORMULACIÓN!S491="","",FORMULACIÓN!S491)</f>
        <v/>
      </c>
      <c r="S491" s="20" t="str">
        <f>IF(FORMULACIÓN!T491="","",FORMULACIÓN!T491)</f>
        <v/>
      </c>
      <c r="T491" s="179" t="str">
        <f ca="1">FORMULACIÓN!Y491</f>
        <v/>
      </c>
      <c r="U491" s="20" t="str">
        <f>IF(FORMULACIÓN!U491="","",FORMULACIÓN!U491)</f>
        <v/>
      </c>
      <c r="V491" s="211"/>
      <c r="W491" s="211"/>
      <c r="X491" s="21" t="str">
        <f ca="1">IFERROR(IF($S491=Lists!$S$2,SUM(SEGUIMIENTO!U491:W491),IF(SEGUIMIENTO!$S491=Lists!$S$3,SUM(SEGUIMIENTO!V491:W491),IF(SEGUIMIENTO!$S491=Lists!$S$4,AVERAGE(SEGUIMIENTO!V491:W491),IF(SEGUIMIENTO!$S491=Lists!$S$5,OFFSET(U491,0,COUNTA(V491:W491)),IF(SEGUIMIENTO!$S491=Lists!$S$6,COUNTIF(V491:W491,"&lt;"&amp;FORMULACIÓN!Y491)/COUNT(SEGUIMIENTO!V491:W491),""))))),"")</f>
        <v/>
      </c>
      <c r="Y491" s="176" t="str">
        <f ca="1">IF($Q491=Lists!$R$3,TEXT(SEGUIMIENTO!X491,"00,00%"),IF(SEGUIMIENTO!X491=0,0,TEXT(SEGUIMIENTO!X491,"##.###")))</f>
        <v/>
      </c>
      <c r="Z491" s="179" t="str">
        <f>IF(FORMULACIÓN!N491="X",VLOOKUP(A491,Lists!$C$100:$D$1099,2,FALSE),"")</f>
        <v/>
      </c>
      <c r="AA491" s="181">
        <f>IF(FORMULACIÓN!N491="X",IF(VALUE(VLOOKUP(A491,Lists!$C$100:$D$1099,2,FALSE))&gt;=SEGUIMIENTO!X491,1,0),2)</f>
        <v>2</v>
      </c>
      <c r="AB491" s="150">
        <f>IFERROR(VALUE(LEFT(#REF!,1)),0)</f>
        <v>0</v>
      </c>
      <c r="AC491" s="149"/>
      <c r="AD491" s="131"/>
      <c r="AE491" s="131"/>
      <c r="AF491" s="129"/>
      <c r="AG491"/>
      <c r="AH491" s="139"/>
      <c r="AI491" s="139"/>
      <c r="AJ491" s="139" t="str">
        <f t="shared" si="87"/>
        <v/>
      </c>
      <c r="AK491" s="139">
        <f t="shared" ca="1" si="97"/>
        <v>0</v>
      </c>
      <c r="AL491" s="139" t="str">
        <f t="shared" si="88"/>
        <v/>
      </c>
      <c r="AM491" s="139" t="str">
        <f t="shared" si="89"/>
        <v/>
      </c>
      <c r="AN491" s="20" t="str">
        <f t="shared" si="90"/>
        <v/>
      </c>
      <c r="AO491" s="20" t="str">
        <f t="shared" si="91"/>
        <v/>
      </c>
      <c r="AP491" s="20" t="str">
        <f t="shared" si="92"/>
        <v/>
      </c>
      <c r="AQ491" s="88" t="str">
        <f ca="1">IF(S491=Lists!$S$6,"CUMPLIMIENTO",IF($Q491=Lists!$R$3,TEXT(Y491,"00,00%")&amp;" / "&amp;TEXT(FORMULACIÓN!Y491,"00,00%"),IF(Y491=0,0,TEXT(Y491,"##.###")&amp;" / "&amp;TEXT(FORMULACIÓN!Y491,"##.###"))))</f>
        <v xml:space="preserve"> / </v>
      </c>
      <c r="AR491" s="133">
        <f ca="1">VALUE(IFERROR(IF(S491=Lists!$S$6,SEGUIMIENTO!Y491,IF((Y491/FORMULACIÓN!Y491)&lt;&gt;0,Y491/FORMULACIÓN!Y491,0)),0))</f>
        <v>0</v>
      </c>
      <c r="AS491" s="89" t="str">
        <f t="shared" ca="1" si="94"/>
        <v/>
      </c>
      <c r="AT491" s="89">
        <f t="shared" ca="1" si="95"/>
        <v>0</v>
      </c>
      <c r="AU491" s="89">
        <f t="shared" ca="1" si="96"/>
        <v>0</v>
      </c>
      <c r="AV491" s="20" t="str">
        <f t="shared" si="98"/>
        <v xml:space="preserve">LOGROS
LÍMITES
OBSERVACIÓN
ACCIONES DE FORTALECIMIENTO
</v>
      </c>
      <c r="AW491" s="139"/>
      <c r="CG491" s="140"/>
    </row>
    <row r="492" spans="1:85" s="135" customFormat="1" ht="20.25" hidden="1" customHeight="1">
      <c r="A492" s="20" t="str">
        <f>IF(FORMULACIÓN!A492="","",FORMULACIÓN!A492)</f>
        <v/>
      </c>
      <c r="B492" s="20" t="str">
        <f>IF(FORMULACIÓN!B492="","",FORMULACIÓN!B492)</f>
        <v/>
      </c>
      <c r="C492" s="20" t="str">
        <f>IF(FORMULACIÓN!C492="","",FORMULACIÓN!C492)</f>
        <v/>
      </c>
      <c r="D492" s="20" t="str">
        <f>IF(FORMULACIÓN!D492="","",FORMULACIÓN!D492)</f>
        <v/>
      </c>
      <c r="E492" s="20" t="str">
        <f>IF(FORMULACIÓN!E492="","",FORMULACIÓN!E492)</f>
        <v/>
      </c>
      <c r="F492" s="20" t="str">
        <f>IF(FORMULACIÓN!F492="","",FORMULACIÓN!F492)</f>
        <v/>
      </c>
      <c r="G492" s="20" t="str">
        <f>IF(FORMULACIÓN!G492="","",FORMULACIÓN!G492)</f>
        <v/>
      </c>
      <c r="H492" s="20" t="str">
        <f>IF(FORMULACIÓN!H492="","",FORMULACIÓN!H492)</f>
        <v/>
      </c>
      <c r="I492" s="88" t="str">
        <f>IF(FORMULACIÓN!I492="","",FORMULACIÓN!I492)</f>
        <v/>
      </c>
      <c r="J492" s="20" t="str">
        <f>IF(FORMULACIÓN!J492="","",FORMULACIÓN!J492)</f>
        <v/>
      </c>
      <c r="K492" s="88" t="str">
        <f>IF(FORMULACIÓN!K492="","",FORMULACIÓN!K492)</f>
        <v/>
      </c>
      <c r="L492" s="88" t="str">
        <f>IF(FORMULACIÓN!L492="","",FORMULACIÓN!L492)</f>
        <v/>
      </c>
      <c r="M492" s="210">
        <f>FORMULACIÓN!M492</f>
        <v>0</v>
      </c>
      <c r="N492" s="20" t="str">
        <f>IF(FORMULACIÓN!O492="","",FORMULACIÓN!O492)</f>
        <v/>
      </c>
      <c r="O492" s="20" t="str">
        <f>IF(FORMULACIÓN!P492="","",FORMULACIÓN!P492)</f>
        <v/>
      </c>
      <c r="P492" s="20" t="str">
        <f>IF(FORMULACIÓN!Q492="","",FORMULACIÓN!Q492)</f>
        <v/>
      </c>
      <c r="Q492" s="20" t="str">
        <f>IF(FORMULACIÓN!R492="","",FORMULACIÓN!R492)</f>
        <v/>
      </c>
      <c r="R492" s="20" t="str">
        <f>IF(FORMULACIÓN!S492="","",FORMULACIÓN!S492)</f>
        <v/>
      </c>
      <c r="S492" s="20" t="str">
        <f>IF(FORMULACIÓN!T492="","",FORMULACIÓN!T492)</f>
        <v/>
      </c>
      <c r="T492" s="179" t="str">
        <f ca="1">FORMULACIÓN!Y492</f>
        <v/>
      </c>
      <c r="U492" s="20" t="str">
        <f>IF(FORMULACIÓN!U492="","",FORMULACIÓN!U492)</f>
        <v/>
      </c>
      <c r="V492" s="211"/>
      <c r="W492" s="211"/>
      <c r="X492" s="21" t="str">
        <f ca="1">IFERROR(IF($S492=Lists!$S$2,SUM(SEGUIMIENTO!U492:W492),IF(SEGUIMIENTO!$S492=Lists!$S$3,SUM(SEGUIMIENTO!V492:W492),IF(SEGUIMIENTO!$S492=Lists!$S$4,AVERAGE(SEGUIMIENTO!V492:W492),IF(SEGUIMIENTO!$S492=Lists!$S$5,OFFSET(U492,0,COUNTA(V492:W492)),IF(SEGUIMIENTO!$S492=Lists!$S$6,COUNTIF(V492:W492,"&lt;"&amp;FORMULACIÓN!Y492)/COUNT(SEGUIMIENTO!V492:W492),""))))),"")</f>
        <v/>
      </c>
      <c r="Y492" s="176" t="str">
        <f ca="1">IF($Q492=Lists!$R$3,TEXT(SEGUIMIENTO!X492,"00,00%"),IF(SEGUIMIENTO!X492=0,0,TEXT(SEGUIMIENTO!X492,"##.###")))</f>
        <v/>
      </c>
      <c r="Z492" s="179" t="str">
        <f>IF(FORMULACIÓN!N492="X",VLOOKUP(A492,Lists!$C$100:$D$1099,2,FALSE),"")</f>
        <v/>
      </c>
      <c r="AA492" s="181">
        <f>IF(FORMULACIÓN!N492="X",IF(VALUE(VLOOKUP(A492,Lists!$C$100:$D$1099,2,FALSE))&gt;=SEGUIMIENTO!X492,1,0),2)</f>
        <v>2</v>
      </c>
      <c r="AB492" s="150">
        <f>IFERROR(VALUE(LEFT(#REF!,1)),0)</f>
        <v>0</v>
      </c>
      <c r="AC492" s="149"/>
      <c r="AD492" s="131"/>
      <c r="AE492" s="131"/>
      <c r="AF492" s="129"/>
      <c r="AG492"/>
      <c r="AH492" s="139"/>
      <c r="AI492" s="139"/>
      <c r="AJ492" s="139" t="str">
        <f t="shared" si="87"/>
        <v/>
      </c>
      <c r="AK492" s="139">
        <f t="shared" ca="1" si="97"/>
        <v>0</v>
      </c>
      <c r="AL492" s="139" t="str">
        <f t="shared" si="88"/>
        <v/>
      </c>
      <c r="AM492" s="139" t="str">
        <f t="shared" si="89"/>
        <v/>
      </c>
      <c r="AN492" s="20" t="str">
        <f t="shared" si="90"/>
        <v/>
      </c>
      <c r="AO492" s="20" t="str">
        <f t="shared" si="91"/>
        <v/>
      </c>
      <c r="AP492" s="20" t="str">
        <f t="shared" si="92"/>
        <v/>
      </c>
      <c r="AQ492" s="88" t="str">
        <f ca="1">IF(S492=Lists!$S$6,"CUMPLIMIENTO",IF($Q492=Lists!$R$3,TEXT(Y492,"00,00%")&amp;" / "&amp;TEXT(FORMULACIÓN!Y492,"00,00%"),IF(Y492=0,0,TEXT(Y492,"##.###")&amp;" / "&amp;TEXT(FORMULACIÓN!Y492,"##.###"))))</f>
        <v xml:space="preserve"> / </v>
      </c>
      <c r="AR492" s="133">
        <f ca="1">VALUE(IFERROR(IF(S492=Lists!$S$6,SEGUIMIENTO!Y492,IF((Y492/FORMULACIÓN!Y492)&lt;&gt;0,Y492/FORMULACIÓN!Y492,0)),0))</f>
        <v>0</v>
      </c>
      <c r="AS492" s="89" t="str">
        <f t="shared" ca="1" si="94"/>
        <v/>
      </c>
      <c r="AT492" s="89">
        <f t="shared" ca="1" si="95"/>
        <v>0</v>
      </c>
      <c r="AU492" s="89">
        <f t="shared" ca="1" si="96"/>
        <v>0</v>
      </c>
      <c r="AV492" s="20" t="str">
        <f t="shared" si="98"/>
        <v xml:space="preserve">LOGROS
LÍMITES
OBSERVACIÓN
ACCIONES DE FORTALECIMIENTO
</v>
      </c>
      <c r="AW492" s="139"/>
      <c r="CG492" s="140"/>
    </row>
    <row r="493" spans="1:85" s="135" customFormat="1" ht="20.25" hidden="1" customHeight="1">
      <c r="A493" s="20" t="str">
        <f>IF(FORMULACIÓN!A493="","",FORMULACIÓN!A493)</f>
        <v/>
      </c>
      <c r="B493" s="20" t="str">
        <f>IF(FORMULACIÓN!B493="","",FORMULACIÓN!B493)</f>
        <v/>
      </c>
      <c r="C493" s="20" t="str">
        <f>IF(FORMULACIÓN!C493="","",FORMULACIÓN!C493)</f>
        <v/>
      </c>
      <c r="D493" s="20" t="str">
        <f>IF(FORMULACIÓN!D493="","",FORMULACIÓN!D493)</f>
        <v/>
      </c>
      <c r="E493" s="20" t="str">
        <f>IF(FORMULACIÓN!E493="","",FORMULACIÓN!E493)</f>
        <v/>
      </c>
      <c r="F493" s="20" t="str">
        <f>IF(FORMULACIÓN!F493="","",FORMULACIÓN!F493)</f>
        <v/>
      </c>
      <c r="G493" s="20" t="str">
        <f>IF(FORMULACIÓN!G493="","",FORMULACIÓN!G493)</f>
        <v/>
      </c>
      <c r="H493" s="20" t="str">
        <f>IF(FORMULACIÓN!H493="","",FORMULACIÓN!H493)</f>
        <v/>
      </c>
      <c r="I493" s="88" t="str">
        <f>IF(FORMULACIÓN!I493="","",FORMULACIÓN!I493)</f>
        <v/>
      </c>
      <c r="J493" s="20" t="str">
        <f>IF(FORMULACIÓN!J493="","",FORMULACIÓN!J493)</f>
        <v/>
      </c>
      <c r="K493" s="88" t="str">
        <f>IF(FORMULACIÓN!K493="","",FORMULACIÓN!K493)</f>
        <v/>
      </c>
      <c r="L493" s="88" t="str">
        <f>IF(FORMULACIÓN!L493="","",FORMULACIÓN!L493)</f>
        <v/>
      </c>
      <c r="M493" s="210">
        <f>FORMULACIÓN!M493</f>
        <v>0</v>
      </c>
      <c r="N493" s="20" t="str">
        <f>IF(FORMULACIÓN!O493="","",FORMULACIÓN!O493)</f>
        <v/>
      </c>
      <c r="O493" s="20" t="str">
        <f>IF(FORMULACIÓN!P493="","",FORMULACIÓN!P493)</f>
        <v/>
      </c>
      <c r="P493" s="20" t="str">
        <f>IF(FORMULACIÓN!Q493="","",FORMULACIÓN!Q493)</f>
        <v/>
      </c>
      <c r="Q493" s="20" t="str">
        <f>IF(FORMULACIÓN!R493="","",FORMULACIÓN!R493)</f>
        <v/>
      </c>
      <c r="R493" s="20" t="str">
        <f>IF(FORMULACIÓN!S493="","",FORMULACIÓN!S493)</f>
        <v/>
      </c>
      <c r="S493" s="20" t="str">
        <f>IF(FORMULACIÓN!T493="","",FORMULACIÓN!T493)</f>
        <v/>
      </c>
      <c r="T493" s="179" t="str">
        <f ca="1">FORMULACIÓN!Y493</f>
        <v/>
      </c>
      <c r="U493" s="20" t="str">
        <f>IF(FORMULACIÓN!U493="","",FORMULACIÓN!U493)</f>
        <v/>
      </c>
      <c r="V493" s="211"/>
      <c r="W493" s="211"/>
      <c r="X493" s="21" t="str">
        <f ca="1">IFERROR(IF($S493=Lists!$S$2,SUM(SEGUIMIENTO!U493:W493),IF(SEGUIMIENTO!$S493=Lists!$S$3,SUM(SEGUIMIENTO!V493:W493),IF(SEGUIMIENTO!$S493=Lists!$S$4,AVERAGE(SEGUIMIENTO!V493:W493),IF(SEGUIMIENTO!$S493=Lists!$S$5,OFFSET(U493,0,COUNTA(V493:W493)),IF(SEGUIMIENTO!$S493=Lists!$S$6,COUNTIF(V493:W493,"&lt;"&amp;FORMULACIÓN!Y493)/COUNT(SEGUIMIENTO!V493:W493),""))))),"")</f>
        <v/>
      </c>
      <c r="Y493" s="176" t="str">
        <f ca="1">IF($Q493=Lists!$R$3,TEXT(SEGUIMIENTO!X493,"00,00%"),IF(SEGUIMIENTO!X493=0,0,TEXT(SEGUIMIENTO!X493,"##.###")))</f>
        <v/>
      </c>
      <c r="Z493" s="179" t="str">
        <f>IF(FORMULACIÓN!N493="X",VLOOKUP(A493,Lists!$C$100:$D$1099,2,FALSE),"")</f>
        <v/>
      </c>
      <c r="AA493" s="181">
        <f>IF(FORMULACIÓN!N493="X",IF(VALUE(VLOOKUP(A493,Lists!$C$100:$D$1099,2,FALSE))&gt;=SEGUIMIENTO!X493,1,0),2)</f>
        <v>2</v>
      </c>
      <c r="AB493" s="150">
        <f>IFERROR(VALUE(LEFT(#REF!,1)),0)</f>
        <v>0</v>
      </c>
      <c r="AC493" s="149"/>
      <c r="AD493" s="131"/>
      <c r="AE493" s="131"/>
      <c r="AF493" s="129"/>
      <c r="AG493"/>
      <c r="AH493" s="139"/>
      <c r="AI493" s="139"/>
      <c r="AJ493" s="139" t="str">
        <f t="shared" si="87"/>
        <v/>
      </c>
      <c r="AK493" s="139">
        <f t="shared" ca="1" si="97"/>
        <v>0</v>
      </c>
      <c r="AL493" s="139" t="str">
        <f t="shared" si="88"/>
        <v/>
      </c>
      <c r="AM493" s="139" t="str">
        <f t="shared" si="89"/>
        <v/>
      </c>
      <c r="AN493" s="20" t="str">
        <f t="shared" si="90"/>
        <v/>
      </c>
      <c r="AO493" s="20" t="str">
        <f t="shared" si="91"/>
        <v/>
      </c>
      <c r="AP493" s="20" t="str">
        <f t="shared" si="92"/>
        <v/>
      </c>
      <c r="AQ493" s="88" t="str">
        <f ca="1">IF(S493=Lists!$S$6,"CUMPLIMIENTO",IF($Q493=Lists!$R$3,TEXT(Y493,"00,00%")&amp;" / "&amp;TEXT(FORMULACIÓN!Y493,"00,00%"),IF(Y493=0,0,TEXT(Y493,"##.###")&amp;" / "&amp;TEXT(FORMULACIÓN!Y493,"##.###"))))</f>
        <v xml:space="preserve"> / </v>
      </c>
      <c r="AR493" s="133">
        <f ca="1">VALUE(IFERROR(IF(S493=Lists!$S$6,SEGUIMIENTO!Y493,IF((Y493/FORMULACIÓN!Y493)&lt;&gt;0,Y493/FORMULACIÓN!Y493,0)),0))</f>
        <v>0</v>
      </c>
      <c r="AS493" s="89" t="str">
        <f t="shared" ca="1" si="94"/>
        <v/>
      </c>
      <c r="AT493" s="89">
        <f t="shared" ca="1" si="95"/>
        <v>0</v>
      </c>
      <c r="AU493" s="89">
        <f t="shared" ca="1" si="96"/>
        <v>0</v>
      </c>
      <c r="AV493" s="20" t="str">
        <f t="shared" si="98"/>
        <v xml:space="preserve">LOGROS
LÍMITES
OBSERVACIÓN
ACCIONES DE FORTALECIMIENTO
</v>
      </c>
      <c r="AW493" s="139"/>
      <c r="CG493" s="140"/>
    </row>
    <row r="494" spans="1:85" s="135" customFormat="1" ht="20.25" hidden="1" customHeight="1">
      <c r="A494" s="20" t="str">
        <f>IF(FORMULACIÓN!A494="","",FORMULACIÓN!A494)</f>
        <v/>
      </c>
      <c r="B494" s="20" t="str">
        <f>IF(FORMULACIÓN!B494="","",FORMULACIÓN!B494)</f>
        <v/>
      </c>
      <c r="C494" s="20" t="str">
        <f>IF(FORMULACIÓN!C494="","",FORMULACIÓN!C494)</f>
        <v/>
      </c>
      <c r="D494" s="20" t="str">
        <f>IF(FORMULACIÓN!D494="","",FORMULACIÓN!D494)</f>
        <v/>
      </c>
      <c r="E494" s="20" t="str">
        <f>IF(FORMULACIÓN!E494="","",FORMULACIÓN!E494)</f>
        <v/>
      </c>
      <c r="F494" s="20" t="str">
        <f>IF(FORMULACIÓN!F494="","",FORMULACIÓN!F494)</f>
        <v/>
      </c>
      <c r="G494" s="20" t="str">
        <f>IF(FORMULACIÓN!G494="","",FORMULACIÓN!G494)</f>
        <v/>
      </c>
      <c r="H494" s="20" t="str">
        <f>IF(FORMULACIÓN!H494="","",FORMULACIÓN!H494)</f>
        <v/>
      </c>
      <c r="I494" s="88" t="str">
        <f>IF(FORMULACIÓN!I494="","",FORMULACIÓN!I494)</f>
        <v/>
      </c>
      <c r="J494" s="20" t="str">
        <f>IF(FORMULACIÓN!J494="","",FORMULACIÓN!J494)</f>
        <v/>
      </c>
      <c r="K494" s="88" t="str">
        <f>IF(FORMULACIÓN!K494="","",FORMULACIÓN!K494)</f>
        <v/>
      </c>
      <c r="L494" s="88" t="str">
        <f>IF(FORMULACIÓN!L494="","",FORMULACIÓN!L494)</f>
        <v/>
      </c>
      <c r="M494" s="210">
        <f>FORMULACIÓN!M494</f>
        <v>0</v>
      </c>
      <c r="N494" s="20" t="str">
        <f>IF(FORMULACIÓN!O494="","",FORMULACIÓN!O494)</f>
        <v/>
      </c>
      <c r="O494" s="20" t="str">
        <f>IF(FORMULACIÓN!P494="","",FORMULACIÓN!P494)</f>
        <v/>
      </c>
      <c r="P494" s="20" t="str">
        <f>IF(FORMULACIÓN!Q494="","",FORMULACIÓN!Q494)</f>
        <v/>
      </c>
      <c r="Q494" s="20" t="str">
        <f>IF(FORMULACIÓN!R494="","",FORMULACIÓN!R494)</f>
        <v/>
      </c>
      <c r="R494" s="20" t="str">
        <f>IF(FORMULACIÓN!S494="","",FORMULACIÓN!S494)</f>
        <v/>
      </c>
      <c r="S494" s="20" t="str">
        <f>IF(FORMULACIÓN!T494="","",FORMULACIÓN!T494)</f>
        <v/>
      </c>
      <c r="T494" s="179" t="str">
        <f ca="1">FORMULACIÓN!Y494</f>
        <v/>
      </c>
      <c r="U494" s="20" t="str">
        <f>IF(FORMULACIÓN!U494="","",FORMULACIÓN!U494)</f>
        <v/>
      </c>
      <c r="V494" s="211"/>
      <c r="W494" s="211"/>
      <c r="X494" s="21" t="str">
        <f ca="1">IFERROR(IF($S494=Lists!$S$2,SUM(SEGUIMIENTO!U494:W494),IF(SEGUIMIENTO!$S494=Lists!$S$3,SUM(SEGUIMIENTO!V494:W494),IF(SEGUIMIENTO!$S494=Lists!$S$4,AVERAGE(SEGUIMIENTO!V494:W494),IF(SEGUIMIENTO!$S494=Lists!$S$5,OFFSET(U494,0,COUNTA(V494:W494)),IF(SEGUIMIENTO!$S494=Lists!$S$6,COUNTIF(V494:W494,"&lt;"&amp;FORMULACIÓN!Y494)/COUNT(SEGUIMIENTO!V494:W494),""))))),"")</f>
        <v/>
      </c>
      <c r="Y494" s="176" t="str">
        <f ca="1">IF($Q494=Lists!$R$3,TEXT(SEGUIMIENTO!X494,"00,00%"),IF(SEGUIMIENTO!X494=0,0,TEXT(SEGUIMIENTO!X494,"##.###")))</f>
        <v/>
      </c>
      <c r="Z494" s="179" t="str">
        <f>IF(FORMULACIÓN!N494="X",VLOOKUP(A494,Lists!$C$100:$D$1099,2,FALSE),"")</f>
        <v/>
      </c>
      <c r="AA494" s="181">
        <f>IF(FORMULACIÓN!N494="X",IF(VALUE(VLOOKUP(A494,Lists!$C$100:$D$1099,2,FALSE))&gt;=SEGUIMIENTO!X494,1,0),2)</f>
        <v>2</v>
      </c>
      <c r="AB494" s="150">
        <f>IFERROR(VALUE(LEFT(#REF!,1)),0)</f>
        <v>0</v>
      </c>
      <c r="AC494" s="149"/>
      <c r="AD494" s="131"/>
      <c r="AE494" s="131"/>
      <c r="AF494" s="129"/>
      <c r="AG494"/>
      <c r="AH494" s="139"/>
      <c r="AI494" s="139"/>
      <c r="AJ494" s="139" t="str">
        <f t="shared" si="87"/>
        <v/>
      </c>
      <c r="AK494" s="139">
        <f t="shared" ca="1" si="97"/>
        <v>0</v>
      </c>
      <c r="AL494" s="139" t="str">
        <f t="shared" si="88"/>
        <v/>
      </c>
      <c r="AM494" s="139" t="str">
        <f t="shared" si="89"/>
        <v/>
      </c>
      <c r="AN494" s="20" t="str">
        <f t="shared" si="90"/>
        <v/>
      </c>
      <c r="AO494" s="20" t="str">
        <f t="shared" si="91"/>
        <v/>
      </c>
      <c r="AP494" s="20" t="str">
        <f t="shared" si="92"/>
        <v/>
      </c>
      <c r="AQ494" s="88" t="str">
        <f ca="1">IF(S494=Lists!$S$6,"CUMPLIMIENTO",IF($Q494=Lists!$R$3,TEXT(Y494,"00,00%")&amp;" / "&amp;TEXT(FORMULACIÓN!Y494,"00,00%"),IF(Y494=0,0,TEXT(Y494,"##.###")&amp;" / "&amp;TEXT(FORMULACIÓN!Y494,"##.###"))))</f>
        <v xml:space="preserve"> / </v>
      </c>
      <c r="AR494" s="133">
        <f ca="1">VALUE(IFERROR(IF(S494=Lists!$S$6,SEGUIMIENTO!Y494,IF((Y494/FORMULACIÓN!Y494)&lt;&gt;0,Y494/FORMULACIÓN!Y494,0)),0))</f>
        <v>0</v>
      </c>
      <c r="AS494" s="89" t="str">
        <f t="shared" ca="1" si="94"/>
        <v/>
      </c>
      <c r="AT494" s="89">
        <f t="shared" ca="1" si="95"/>
        <v>0</v>
      </c>
      <c r="AU494" s="89">
        <f t="shared" ca="1" si="96"/>
        <v>0</v>
      </c>
      <c r="AV494" s="20" t="str">
        <f t="shared" si="98"/>
        <v xml:space="preserve">LOGROS
LÍMITES
OBSERVACIÓN
ACCIONES DE FORTALECIMIENTO
</v>
      </c>
      <c r="AW494" s="139"/>
      <c r="CG494" s="140"/>
    </row>
    <row r="495" spans="1:85" s="135" customFormat="1" ht="20.25" hidden="1" customHeight="1">
      <c r="A495" s="20" t="str">
        <f>IF(FORMULACIÓN!A495="","",FORMULACIÓN!A495)</f>
        <v/>
      </c>
      <c r="B495" s="20" t="str">
        <f>IF(FORMULACIÓN!B495="","",FORMULACIÓN!B495)</f>
        <v/>
      </c>
      <c r="C495" s="20" t="str">
        <f>IF(FORMULACIÓN!C495="","",FORMULACIÓN!C495)</f>
        <v/>
      </c>
      <c r="D495" s="20" t="str">
        <f>IF(FORMULACIÓN!D495="","",FORMULACIÓN!D495)</f>
        <v/>
      </c>
      <c r="E495" s="20" t="str">
        <f>IF(FORMULACIÓN!E495="","",FORMULACIÓN!E495)</f>
        <v/>
      </c>
      <c r="F495" s="20" t="str">
        <f>IF(FORMULACIÓN!F495="","",FORMULACIÓN!F495)</f>
        <v/>
      </c>
      <c r="G495" s="20" t="str">
        <f>IF(FORMULACIÓN!G495="","",FORMULACIÓN!G495)</f>
        <v/>
      </c>
      <c r="H495" s="20" t="str">
        <f>IF(FORMULACIÓN!H495="","",FORMULACIÓN!H495)</f>
        <v/>
      </c>
      <c r="I495" s="88" t="str">
        <f>IF(FORMULACIÓN!I495="","",FORMULACIÓN!I495)</f>
        <v/>
      </c>
      <c r="J495" s="20" t="str">
        <f>IF(FORMULACIÓN!J495="","",FORMULACIÓN!J495)</f>
        <v/>
      </c>
      <c r="K495" s="88" t="str">
        <f>IF(FORMULACIÓN!K495="","",FORMULACIÓN!K495)</f>
        <v/>
      </c>
      <c r="L495" s="88" t="str">
        <f>IF(FORMULACIÓN!L495="","",FORMULACIÓN!L495)</f>
        <v/>
      </c>
      <c r="M495" s="210">
        <f>FORMULACIÓN!M495</f>
        <v>0</v>
      </c>
      <c r="N495" s="20" t="str">
        <f>IF(FORMULACIÓN!O495="","",FORMULACIÓN!O495)</f>
        <v/>
      </c>
      <c r="O495" s="20" t="str">
        <f>IF(FORMULACIÓN!P495="","",FORMULACIÓN!P495)</f>
        <v/>
      </c>
      <c r="P495" s="20" t="str">
        <f>IF(FORMULACIÓN!Q495="","",FORMULACIÓN!Q495)</f>
        <v/>
      </c>
      <c r="Q495" s="20" t="str">
        <f>IF(FORMULACIÓN!R495="","",FORMULACIÓN!R495)</f>
        <v/>
      </c>
      <c r="R495" s="20" t="str">
        <f>IF(FORMULACIÓN!S495="","",FORMULACIÓN!S495)</f>
        <v/>
      </c>
      <c r="S495" s="20" t="str">
        <f>IF(FORMULACIÓN!T495="","",FORMULACIÓN!T495)</f>
        <v/>
      </c>
      <c r="T495" s="179" t="str">
        <f ca="1">FORMULACIÓN!Y495</f>
        <v/>
      </c>
      <c r="U495" s="20" t="str">
        <f>IF(FORMULACIÓN!U495="","",FORMULACIÓN!U495)</f>
        <v/>
      </c>
      <c r="V495" s="211"/>
      <c r="W495" s="211"/>
      <c r="X495" s="21" t="str">
        <f ca="1">IFERROR(IF($S495=Lists!$S$2,SUM(SEGUIMIENTO!U495:W495),IF(SEGUIMIENTO!$S495=Lists!$S$3,SUM(SEGUIMIENTO!V495:W495),IF(SEGUIMIENTO!$S495=Lists!$S$4,AVERAGE(SEGUIMIENTO!V495:W495),IF(SEGUIMIENTO!$S495=Lists!$S$5,OFFSET(U495,0,COUNTA(V495:W495)),IF(SEGUIMIENTO!$S495=Lists!$S$6,COUNTIF(V495:W495,"&lt;"&amp;FORMULACIÓN!Y495)/COUNT(SEGUIMIENTO!V495:W495),""))))),"")</f>
        <v/>
      </c>
      <c r="Y495" s="176" t="str">
        <f ca="1">IF($Q495=Lists!$R$3,TEXT(SEGUIMIENTO!X495,"00,00%"),IF(SEGUIMIENTO!X495=0,0,TEXT(SEGUIMIENTO!X495,"##.###")))</f>
        <v/>
      </c>
      <c r="Z495" s="179" t="str">
        <f>IF(FORMULACIÓN!N495="X",VLOOKUP(A495,Lists!$C$100:$D$1099,2,FALSE),"")</f>
        <v/>
      </c>
      <c r="AA495" s="181">
        <f>IF(FORMULACIÓN!N495="X",IF(VALUE(VLOOKUP(A495,Lists!$C$100:$D$1099,2,FALSE))&gt;=SEGUIMIENTO!X495,1,0),2)</f>
        <v>2</v>
      </c>
      <c r="AB495" s="150">
        <f>IFERROR(VALUE(LEFT(#REF!,1)),0)</f>
        <v>0</v>
      </c>
      <c r="AC495" s="149"/>
      <c r="AD495" s="131"/>
      <c r="AE495" s="131"/>
      <c r="AF495" s="129"/>
      <c r="AG495"/>
      <c r="AH495" s="139"/>
      <c r="AI495" s="139"/>
      <c r="AJ495" s="139" t="str">
        <f t="shared" si="87"/>
        <v/>
      </c>
      <c r="AK495" s="139">
        <f t="shared" ca="1" si="97"/>
        <v>0</v>
      </c>
      <c r="AL495" s="139" t="str">
        <f t="shared" si="88"/>
        <v/>
      </c>
      <c r="AM495" s="139" t="str">
        <f t="shared" si="89"/>
        <v/>
      </c>
      <c r="AN495" s="20" t="str">
        <f t="shared" si="90"/>
        <v/>
      </c>
      <c r="AO495" s="20" t="str">
        <f t="shared" si="91"/>
        <v/>
      </c>
      <c r="AP495" s="20" t="str">
        <f t="shared" si="92"/>
        <v/>
      </c>
      <c r="AQ495" s="88" t="str">
        <f ca="1">IF(S495=Lists!$S$6,"CUMPLIMIENTO",IF($Q495=Lists!$R$3,TEXT(Y495,"00,00%")&amp;" / "&amp;TEXT(FORMULACIÓN!Y495,"00,00%"),IF(Y495=0,0,TEXT(Y495,"##.###")&amp;" / "&amp;TEXT(FORMULACIÓN!Y495,"##.###"))))</f>
        <v xml:space="preserve"> / </v>
      </c>
      <c r="AR495" s="133">
        <f ca="1">VALUE(IFERROR(IF(S495=Lists!$S$6,SEGUIMIENTO!Y495,IF((Y495/FORMULACIÓN!Y495)&lt;&gt;0,Y495/FORMULACIÓN!Y495,0)),0))</f>
        <v>0</v>
      </c>
      <c r="AS495" s="89" t="str">
        <f t="shared" ca="1" si="94"/>
        <v/>
      </c>
      <c r="AT495" s="89">
        <f t="shared" ca="1" si="95"/>
        <v>0</v>
      </c>
      <c r="AU495" s="89">
        <f t="shared" ca="1" si="96"/>
        <v>0</v>
      </c>
      <c r="AV495" s="20" t="str">
        <f t="shared" si="98"/>
        <v xml:space="preserve">LOGROS
LÍMITES
OBSERVACIÓN
ACCIONES DE FORTALECIMIENTO
</v>
      </c>
      <c r="AW495" s="139"/>
      <c r="CG495" s="140"/>
    </row>
    <row r="496" spans="1:85" s="135" customFormat="1" ht="20.25" hidden="1" customHeight="1">
      <c r="A496" s="20" t="str">
        <f>IF(FORMULACIÓN!A496="","",FORMULACIÓN!A496)</f>
        <v/>
      </c>
      <c r="B496" s="20" t="str">
        <f>IF(FORMULACIÓN!B496="","",FORMULACIÓN!B496)</f>
        <v/>
      </c>
      <c r="C496" s="20" t="str">
        <f>IF(FORMULACIÓN!C496="","",FORMULACIÓN!C496)</f>
        <v/>
      </c>
      <c r="D496" s="20" t="str">
        <f>IF(FORMULACIÓN!D496="","",FORMULACIÓN!D496)</f>
        <v/>
      </c>
      <c r="E496" s="20" t="str">
        <f>IF(FORMULACIÓN!E496="","",FORMULACIÓN!E496)</f>
        <v/>
      </c>
      <c r="F496" s="20" t="str">
        <f>IF(FORMULACIÓN!F496="","",FORMULACIÓN!F496)</f>
        <v/>
      </c>
      <c r="G496" s="20" t="str">
        <f>IF(FORMULACIÓN!G496="","",FORMULACIÓN!G496)</f>
        <v/>
      </c>
      <c r="H496" s="20" t="str">
        <f>IF(FORMULACIÓN!H496="","",FORMULACIÓN!H496)</f>
        <v/>
      </c>
      <c r="I496" s="88" t="str">
        <f>IF(FORMULACIÓN!I496="","",FORMULACIÓN!I496)</f>
        <v/>
      </c>
      <c r="J496" s="20" t="str">
        <f>IF(FORMULACIÓN!J496="","",FORMULACIÓN!J496)</f>
        <v/>
      </c>
      <c r="K496" s="88" t="str">
        <f>IF(FORMULACIÓN!K496="","",FORMULACIÓN!K496)</f>
        <v/>
      </c>
      <c r="L496" s="88" t="str">
        <f>IF(FORMULACIÓN!L496="","",FORMULACIÓN!L496)</f>
        <v/>
      </c>
      <c r="M496" s="210">
        <f>FORMULACIÓN!M496</f>
        <v>0</v>
      </c>
      <c r="N496" s="20" t="str">
        <f>IF(FORMULACIÓN!O496="","",FORMULACIÓN!O496)</f>
        <v/>
      </c>
      <c r="O496" s="20" t="str">
        <f>IF(FORMULACIÓN!P496="","",FORMULACIÓN!P496)</f>
        <v/>
      </c>
      <c r="P496" s="20" t="str">
        <f>IF(FORMULACIÓN!Q496="","",FORMULACIÓN!Q496)</f>
        <v/>
      </c>
      <c r="Q496" s="20" t="str">
        <f>IF(FORMULACIÓN!R496="","",FORMULACIÓN!R496)</f>
        <v/>
      </c>
      <c r="R496" s="20" t="str">
        <f>IF(FORMULACIÓN!S496="","",FORMULACIÓN!S496)</f>
        <v/>
      </c>
      <c r="S496" s="20" t="str">
        <f>IF(FORMULACIÓN!T496="","",FORMULACIÓN!T496)</f>
        <v/>
      </c>
      <c r="T496" s="179" t="str">
        <f ca="1">FORMULACIÓN!Y496</f>
        <v/>
      </c>
      <c r="U496" s="20" t="str">
        <f>IF(FORMULACIÓN!U496="","",FORMULACIÓN!U496)</f>
        <v/>
      </c>
      <c r="V496" s="211"/>
      <c r="W496" s="211"/>
      <c r="X496" s="21" t="str">
        <f ca="1">IFERROR(IF($S496=Lists!$S$2,SUM(SEGUIMIENTO!U496:W496),IF(SEGUIMIENTO!$S496=Lists!$S$3,SUM(SEGUIMIENTO!V496:W496),IF(SEGUIMIENTO!$S496=Lists!$S$4,AVERAGE(SEGUIMIENTO!V496:W496),IF(SEGUIMIENTO!$S496=Lists!$S$5,OFFSET(U496,0,COUNTA(V496:W496)),IF(SEGUIMIENTO!$S496=Lists!$S$6,COUNTIF(V496:W496,"&lt;"&amp;FORMULACIÓN!Y496)/COUNT(SEGUIMIENTO!V496:W496),""))))),"")</f>
        <v/>
      </c>
      <c r="Y496" s="176" t="str">
        <f ca="1">IF($Q496=Lists!$R$3,TEXT(SEGUIMIENTO!X496,"00,00%"),IF(SEGUIMIENTO!X496=0,0,TEXT(SEGUIMIENTO!X496,"##.###")))</f>
        <v/>
      </c>
      <c r="Z496" s="179" t="str">
        <f>IF(FORMULACIÓN!N496="X",VLOOKUP(A496,Lists!$C$100:$D$1099,2,FALSE),"")</f>
        <v/>
      </c>
      <c r="AA496" s="181">
        <f>IF(FORMULACIÓN!N496="X",IF(VALUE(VLOOKUP(A496,Lists!$C$100:$D$1099,2,FALSE))&gt;=SEGUIMIENTO!X496,1,0),2)</f>
        <v>2</v>
      </c>
      <c r="AB496" s="150">
        <f>IFERROR(VALUE(LEFT(#REF!,1)),0)</f>
        <v>0</v>
      </c>
      <c r="AC496" s="149"/>
      <c r="AD496" s="131"/>
      <c r="AE496" s="131"/>
      <c r="AF496" s="129"/>
      <c r="AG496"/>
      <c r="AH496" s="139"/>
      <c r="AI496" s="139"/>
      <c r="AJ496" s="139" t="str">
        <f t="shared" si="87"/>
        <v/>
      </c>
      <c r="AK496" s="139">
        <f t="shared" ca="1" si="97"/>
        <v>0</v>
      </c>
      <c r="AL496" s="139" t="str">
        <f t="shared" si="88"/>
        <v/>
      </c>
      <c r="AM496" s="139" t="str">
        <f t="shared" si="89"/>
        <v/>
      </c>
      <c r="AN496" s="20" t="str">
        <f t="shared" si="90"/>
        <v/>
      </c>
      <c r="AO496" s="20" t="str">
        <f t="shared" si="91"/>
        <v/>
      </c>
      <c r="AP496" s="20" t="str">
        <f t="shared" si="92"/>
        <v/>
      </c>
      <c r="AQ496" s="88" t="str">
        <f ca="1">IF(S496=Lists!$S$6,"CUMPLIMIENTO",IF($Q496=Lists!$R$3,TEXT(Y496,"00,00%")&amp;" / "&amp;TEXT(FORMULACIÓN!Y496,"00,00%"),IF(Y496=0,0,TEXT(Y496,"##.###")&amp;" / "&amp;TEXT(FORMULACIÓN!Y496,"##.###"))))</f>
        <v xml:space="preserve"> / </v>
      </c>
      <c r="AR496" s="133">
        <f ca="1">VALUE(IFERROR(IF(S496=Lists!$S$6,SEGUIMIENTO!Y496,IF((Y496/FORMULACIÓN!Y496)&lt;&gt;0,Y496/FORMULACIÓN!Y496,0)),0))</f>
        <v>0</v>
      </c>
      <c r="AS496" s="89" t="str">
        <f t="shared" ca="1" si="94"/>
        <v/>
      </c>
      <c r="AT496" s="89">
        <f t="shared" ca="1" si="95"/>
        <v>0</v>
      </c>
      <c r="AU496" s="89">
        <f t="shared" ca="1" si="96"/>
        <v>0</v>
      </c>
      <c r="AV496" s="20" t="str">
        <f t="shared" si="98"/>
        <v xml:space="preserve">LOGROS
LÍMITES
OBSERVACIÓN
ACCIONES DE FORTALECIMIENTO
</v>
      </c>
      <c r="AW496" s="139"/>
      <c r="CG496" s="140"/>
    </row>
    <row r="497" spans="1:85" s="135" customFormat="1" ht="20.25" hidden="1" customHeight="1">
      <c r="A497" s="20" t="str">
        <f>IF(FORMULACIÓN!A497="","",FORMULACIÓN!A497)</f>
        <v/>
      </c>
      <c r="B497" s="20" t="str">
        <f>IF(FORMULACIÓN!B497="","",FORMULACIÓN!B497)</f>
        <v/>
      </c>
      <c r="C497" s="20" t="str">
        <f>IF(FORMULACIÓN!C497="","",FORMULACIÓN!C497)</f>
        <v/>
      </c>
      <c r="D497" s="20" t="str">
        <f>IF(FORMULACIÓN!D497="","",FORMULACIÓN!D497)</f>
        <v/>
      </c>
      <c r="E497" s="20" t="str">
        <f>IF(FORMULACIÓN!E497="","",FORMULACIÓN!E497)</f>
        <v/>
      </c>
      <c r="F497" s="20" t="str">
        <f>IF(FORMULACIÓN!F497="","",FORMULACIÓN!F497)</f>
        <v/>
      </c>
      <c r="G497" s="20" t="str">
        <f>IF(FORMULACIÓN!G497="","",FORMULACIÓN!G497)</f>
        <v/>
      </c>
      <c r="H497" s="20" t="str">
        <f>IF(FORMULACIÓN!H497="","",FORMULACIÓN!H497)</f>
        <v/>
      </c>
      <c r="I497" s="88" t="str">
        <f>IF(FORMULACIÓN!I497="","",FORMULACIÓN!I497)</f>
        <v/>
      </c>
      <c r="J497" s="20" t="str">
        <f>IF(FORMULACIÓN!J497="","",FORMULACIÓN!J497)</f>
        <v/>
      </c>
      <c r="K497" s="88" t="str">
        <f>IF(FORMULACIÓN!K497="","",FORMULACIÓN!K497)</f>
        <v/>
      </c>
      <c r="L497" s="88" t="str">
        <f>IF(FORMULACIÓN!L497="","",FORMULACIÓN!L497)</f>
        <v/>
      </c>
      <c r="M497" s="210">
        <f>FORMULACIÓN!M497</f>
        <v>0</v>
      </c>
      <c r="N497" s="20" t="str">
        <f>IF(FORMULACIÓN!O497="","",FORMULACIÓN!O497)</f>
        <v/>
      </c>
      <c r="O497" s="20" t="str">
        <f>IF(FORMULACIÓN!P497="","",FORMULACIÓN!P497)</f>
        <v/>
      </c>
      <c r="P497" s="20" t="str">
        <f>IF(FORMULACIÓN!Q497="","",FORMULACIÓN!Q497)</f>
        <v/>
      </c>
      <c r="Q497" s="20" t="str">
        <f>IF(FORMULACIÓN!R497="","",FORMULACIÓN!R497)</f>
        <v/>
      </c>
      <c r="R497" s="20" t="str">
        <f>IF(FORMULACIÓN!S497="","",FORMULACIÓN!S497)</f>
        <v/>
      </c>
      <c r="S497" s="20" t="str">
        <f>IF(FORMULACIÓN!T497="","",FORMULACIÓN!T497)</f>
        <v/>
      </c>
      <c r="T497" s="179" t="str">
        <f ca="1">FORMULACIÓN!Y497</f>
        <v/>
      </c>
      <c r="U497" s="20" t="str">
        <f>IF(FORMULACIÓN!U497="","",FORMULACIÓN!U497)</f>
        <v/>
      </c>
      <c r="V497" s="211"/>
      <c r="W497" s="211"/>
      <c r="X497" s="21" t="str">
        <f ca="1">IFERROR(IF($S497=Lists!$S$2,SUM(SEGUIMIENTO!U497:W497),IF(SEGUIMIENTO!$S497=Lists!$S$3,SUM(SEGUIMIENTO!V497:W497),IF(SEGUIMIENTO!$S497=Lists!$S$4,AVERAGE(SEGUIMIENTO!V497:W497),IF(SEGUIMIENTO!$S497=Lists!$S$5,OFFSET(U497,0,COUNTA(V497:W497)),IF(SEGUIMIENTO!$S497=Lists!$S$6,COUNTIF(V497:W497,"&lt;"&amp;FORMULACIÓN!Y497)/COUNT(SEGUIMIENTO!V497:W497),""))))),"")</f>
        <v/>
      </c>
      <c r="Y497" s="176" t="str">
        <f ca="1">IF($Q497=Lists!$R$3,TEXT(SEGUIMIENTO!X497,"00,00%"),IF(SEGUIMIENTO!X497=0,0,TEXT(SEGUIMIENTO!X497,"##.###")))</f>
        <v/>
      </c>
      <c r="Z497" s="179" t="str">
        <f>IF(FORMULACIÓN!N497="X",VLOOKUP(A497,Lists!$C$100:$D$1099,2,FALSE),"")</f>
        <v/>
      </c>
      <c r="AA497" s="181">
        <f>IF(FORMULACIÓN!N497="X",IF(VALUE(VLOOKUP(A497,Lists!$C$100:$D$1099,2,FALSE))&gt;=SEGUIMIENTO!X497,1,0),2)</f>
        <v>2</v>
      </c>
      <c r="AB497" s="150">
        <f>IFERROR(VALUE(LEFT(#REF!,1)),0)</f>
        <v>0</v>
      </c>
      <c r="AC497" s="149"/>
      <c r="AD497" s="131"/>
      <c r="AE497" s="131"/>
      <c r="AF497" s="129"/>
      <c r="AG497"/>
      <c r="AH497" s="139"/>
      <c r="AI497" s="139"/>
      <c r="AJ497" s="139" t="str">
        <f t="shared" si="87"/>
        <v/>
      </c>
      <c r="AK497" s="139">
        <f t="shared" ca="1" si="97"/>
        <v>0</v>
      </c>
      <c r="AL497" s="139" t="str">
        <f t="shared" si="88"/>
        <v/>
      </c>
      <c r="AM497" s="139" t="str">
        <f t="shared" si="89"/>
        <v/>
      </c>
      <c r="AN497" s="20" t="str">
        <f t="shared" si="90"/>
        <v/>
      </c>
      <c r="AO497" s="20" t="str">
        <f t="shared" si="91"/>
        <v/>
      </c>
      <c r="AP497" s="20" t="str">
        <f t="shared" si="92"/>
        <v/>
      </c>
      <c r="AQ497" s="88" t="str">
        <f ca="1">IF(S497=Lists!$S$6,"CUMPLIMIENTO",IF($Q497=Lists!$R$3,TEXT(Y497,"00,00%")&amp;" / "&amp;TEXT(FORMULACIÓN!Y497,"00,00%"),IF(Y497=0,0,TEXT(Y497,"##.###")&amp;" / "&amp;TEXT(FORMULACIÓN!Y497,"##.###"))))</f>
        <v xml:space="preserve"> / </v>
      </c>
      <c r="AR497" s="133">
        <f ca="1">VALUE(IFERROR(IF(S497=Lists!$S$6,SEGUIMIENTO!Y497,IF((Y497/FORMULACIÓN!Y497)&lt;&gt;0,Y497/FORMULACIÓN!Y497,0)),0))</f>
        <v>0</v>
      </c>
      <c r="AS497" s="89" t="str">
        <f t="shared" ca="1" si="94"/>
        <v/>
      </c>
      <c r="AT497" s="89">
        <f t="shared" ca="1" si="95"/>
        <v>0</v>
      </c>
      <c r="AU497" s="89">
        <f t="shared" ca="1" si="96"/>
        <v>0</v>
      </c>
      <c r="AV497" s="20" t="str">
        <f t="shared" si="98"/>
        <v xml:space="preserve">LOGROS
LÍMITES
OBSERVACIÓN
ACCIONES DE FORTALECIMIENTO
</v>
      </c>
      <c r="AW497" s="139"/>
      <c r="CG497" s="140"/>
    </row>
    <row r="498" spans="1:85" s="135" customFormat="1" ht="20.25" hidden="1" customHeight="1">
      <c r="A498" s="20" t="str">
        <f>IF(FORMULACIÓN!A498="","",FORMULACIÓN!A498)</f>
        <v/>
      </c>
      <c r="B498" s="20" t="str">
        <f>IF(FORMULACIÓN!B498="","",FORMULACIÓN!B498)</f>
        <v/>
      </c>
      <c r="C498" s="20" t="str">
        <f>IF(FORMULACIÓN!C498="","",FORMULACIÓN!C498)</f>
        <v/>
      </c>
      <c r="D498" s="20" t="str">
        <f>IF(FORMULACIÓN!D498="","",FORMULACIÓN!D498)</f>
        <v/>
      </c>
      <c r="E498" s="20" t="str">
        <f>IF(FORMULACIÓN!E498="","",FORMULACIÓN!E498)</f>
        <v/>
      </c>
      <c r="F498" s="20" t="str">
        <f>IF(FORMULACIÓN!F498="","",FORMULACIÓN!F498)</f>
        <v/>
      </c>
      <c r="G498" s="20" t="str">
        <f>IF(FORMULACIÓN!G498="","",FORMULACIÓN!G498)</f>
        <v/>
      </c>
      <c r="H498" s="20" t="str">
        <f>IF(FORMULACIÓN!H498="","",FORMULACIÓN!H498)</f>
        <v/>
      </c>
      <c r="I498" s="88" t="str">
        <f>IF(FORMULACIÓN!I498="","",FORMULACIÓN!I498)</f>
        <v/>
      </c>
      <c r="J498" s="20" t="str">
        <f>IF(FORMULACIÓN!J498="","",FORMULACIÓN!J498)</f>
        <v/>
      </c>
      <c r="K498" s="88" t="str">
        <f>IF(FORMULACIÓN!K498="","",FORMULACIÓN!K498)</f>
        <v/>
      </c>
      <c r="L498" s="88" t="str">
        <f>IF(FORMULACIÓN!L498="","",FORMULACIÓN!L498)</f>
        <v/>
      </c>
      <c r="M498" s="210">
        <f>FORMULACIÓN!M498</f>
        <v>0</v>
      </c>
      <c r="N498" s="20" t="str">
        <f>IF(FORMULACIÓN!O498="","",FORMULACIÓN!O498)</f>
        <v/>
      </c>
      <c r="O498" s="20" t="str">
        <f>IF(FORMULACIÓN!P498="","",FORMULACIÓN!P498)</f>
        <v/>
      </c>
      <c r="P498" s="20" t="str">
        <f>IF(FORMULACIÓN!Q498="","",FORMULACIÓN!Q498)</f>
        <v/>
      </c>
      <c r="Q498" s="20" t="str">
        <f>IF(FORMULACIÓN!R498="","",FORMULACIÓN!R498)</f>
        <v/>
      </c>
      <c r="R498" s="20" t="str">
        <f>IF(FORMULACIÓN!S498="","",FORMULACIÓN!S498)</f>
        <v/>
      </c>
      <c r="S498" s="20" t="str">
        <f>IF(FORMULACIÓN!T498="","",FORMULACIÓN!T498)</f>
        <v/>
      </c>
      <c r="T498" s="179" t="str">
        <f ca="1">FORMULACIÓN!Y498</f>
        <v/>
      </c>
      <c r="U498" s="20" t="str">
        <f>IF(FORMULACIÓN!U498="","",FORMULACIÓN!U498)</f>
        <v/>
      </c>
      <c r="V498" s="211"/>
      <c r="W498" s="211"/>
      <c r="X498" s="21" t="str">
        <f ca="1">IFERROR(IF($S498=Lists!$S$2,SUM(SEGUIMIENTO!U498:W498),IF(SEGUIMIENTO!$S498=Lists!$S$3,SUM(SEGUIMIENTO!V498:W498),IF(SEGUIMIENTO!$S498=Lists!$S$4,AVERAGE(SEGUIMIENTO!V498:W498),IF(SEGUIMIENTO!$S498=Lists!$S$5,OFFSET(U498,0,COUNTA(V498:W498)),IF(SEGUIMIENTO!$S498=Lists!$S$6,COUNTIF(V498:W498,"&lt;"&amp;FORMULACIÓN!Y498)/COUNT(SEGUIMIENTO!V498:W498),""))))),"")</f>
        <v/>
      </c>
      <c r="Y498" s="176" t="str">
        <f ca="1">IF($Q498=Lists!$R$3,TEXT(SEGUIMIENTO!X498,"00,00%"),IF(SEGUIMIENTO!X498=0,0,TEXT(SEGUIMIENTO!X498,"##.###")))</f>
        <v/>
      </c>
      <c r="Z498" s="179" t="str">
        <f>IF(FORMULACIÓN!N498="X",VLOOKUP(A498,Lists!$C$100:$D$1099,2,FALSE),"")</f>
        <v/>
      </c>
      <c r="AA498" s="181">
        <f>IF(FORMULACIÓN!N498="X",IF(VALUE(VLOOKUP(A498,Lists!$C$100:$D$1099,2,FALSE))&gt;=SEGUIMIENTO!X498,1,0),2)</f>
        <v>2</v>
      </c>
      <c r="AB498" s="150">
        <f>IFERROR(VALUE(LEFT(#REF!,1)),0)</f>
        <v>0</v>
      </c>
      <c r="AC498" s="149"/>
      <c r="AD498" s="131"/>
      <c r="AE498" s="131"/>
      <c r="AF498" s="129"/>
      <c r="AG498"/>
      <c r="AH498" s="139"/>
      <c r="AI498" s="139"/>
      <c r="AJ498" s="139" t="str">
        <f t="shared" si="87"/>
        <v/>
      </c>
      <c r="AK498" s="139">
        <f t="shared" ca="1" si="97"/>
        <v>0</v>
      </c>
      <c r="AL498" s="139" t="str">
        <f t="shared" si="88"/>
        <v/>
      </c>
      <c r="AM498" s="139" t="str">
        <f t="shared" si="89"/>
        <v/>
      </c>
      <c r="AN498" s="20" t="str">
        <f t="shared" si="90"/>
        <v/>
      </c>
      <c r="AO498" s="20" t="str">
        <f t="shared" si="91"/>
        <v/>
      </c>
      <c r="AP498" s="20" t="str">
        <f t="shared" si="92"/>
        <v/>
      </c>
      <c r="AQ498" s="88" t="str">
        <f ca="1">IF(S498=Lists!$S$6,"CUMPLIMIENTO",IF($Q498=Lists!$R$3,TEXT(Y498,"00,00%")&amp;" / "&amp;TEXT(FORMULACIÓN!Y498,"00,00%"),IF(Y498=0,0,TEXT(Y498,"##.###")&amp;" / "&amp;TEXT(FORMULACIÓN!Y498,"##.###"))))</f>
        <v xml:space="preserve"> / </v>
      </c>
      <c r="AR498" s="133">
        <f ca="1">VALUE(IFERROR(IF(S498=Lists!$S$6,SEGUIMIENTO!Y498,IF((Y498/FORMULACIÓN!Y498)&lt;&gt;0,Y498/FORMULACIÓN!Y498,0)),0))</f>
        <v>0</v>
      </c>
      <c r="AS498" s="89" t="str">
        <f t="shared" ca="1" si="94"/>
        <v/>
      </c>
      <c r="AT498" s="89">
        <f t="shared" ca="1" si="95"/>
        <v>0</v>
      </c>
      <c r="AU498" s="89">
        <f t="shared" ca="1" si="96"/>
        <v>0</v>
      </c>
      <c r="AV498" s="20" t="str">
        <f t="shared" si="98"/>
        <v xml:space="preserve">LOGROS
LÍMITES
OBSERVACIÓN
ACCIONES DE FORTALECIMIENTO
</v>
      </c>
      <c r="AW498" s="139"/>
      <c r="CG498" s="140"/>
    </row>
    <row r="499" spans="1:85" s="135" customFormat="1" ht="20.25" hidden="1" customHeight="1">
      <c r="A499" s="20" t="str">
        <f>IF(FORMULACIÓN!A499="","",FORMULACIÓN!A499)</f>
        <v/>
      </c>
      <c r="B499" s="20" t="str">
        <f>IF(FORMULACIÓN!B499="","",FORMULACIÓN!B499)</f>
        <v/>
      </c>
      <c r="C499" s="20" t="str">
        <f>IF(FORMULACIÓN!C499="","",FORMULACIÓN!C499)</f>
        <v/>
      </c>
      <c r="D499" s="20" t="str">
        <f>IF(FORMULACIÓN!D499="","",FORMULACIÓN!D499)</f>
        <v/>
      </c>
      <c r="E499" s="20" t="str">
        <f>IF(FORMULACIÓN!E499="","",FORMULACIÓN!E499)</f>
        <v/>
      </c>
      <c r="F499" s="20" t="str">
        <f>IF(FORMULACIÓN!F499="","",FORMULACIÓN!F499)</f>
        <v/>
      </c>
      <c r="G499" s="20" t="str">
        <f>IF(FORMULACIÓN!G499="","",FORMULACIÓN!G499)</f>
        <v/>
      </c>
      <c r="H499" s="20" t="str">
        <f>IF(FORMULACIÓN!H499="","",FORMULACIÓN!H499)</f>
        <v/>
      </c>
      <c r="I499" s="88" t="str">
        <f>IF(FORMULACIÓN!I499="","",FORMULACIÓN!I499)</f>
        <v/>
      </c>
      <c r="J499" s="20" t="str">
        <f>IF(FORMULACIÓN!J499="","",FORMULACIÓN!J499)</f>
        <v/>
      </c>
      <c r="K499" s="88" t="str">
        <f>IF(FORMULACIÓN!K499="","",FORMULACIÓN!K499)</f>
        <v/>
      </c>
      <c r="L499" s="88" t="str">
        <f>IF(FORMULACIÓN!L499="","",FORMULACIÓN!L499)</f>
        <v/>
      </c>
      <c r="M499" s="210">
        <f>FORMULACIÓN!M499</f>
        <v>0</v>
      </c>
      <c r="N499" s="20" t="str">
        <f>IF(FORMULACIÓN!O499="","",FORMULACIÓN!O499)</f>
        <v/>
      </c>
      <c r="O499" s="20" t="str">
        <f>IF(FORMULACIÓN!P499="","",FORMULACIÓN!P499)</f>
        <v/>
      </c>
      <c r="P499" s="20" t="str">
        <f>IF(FORMULACIÓN!Q499="","",FORMULACIÓN!Q499)</f>
        <v/>
      </c>
      <c r="Q499" s="20" t="str">
        <f>IF(FORMULACIÓN!R499="","",FORMULACIÓN!R499)</f>
        <v/>
      </c>
      <c r="R499" s="20" t="str">
        <f>IF(FORMULACIÓN!S499="","",FORMULACIÓN!S499)</f>
        <v/>
      </c>
      <c r="S499" s="20" t="str">
        <f>IF(FORMULACIÓN!T499="","",FORMULACIÓN!T499)</f>
        <v/>
      </c>
      <c r="T499" s="179" t="str">
        <f ca="1">FORMULACIÓN!Y499</f>
        <v/>
      </c>
      <c r="U499" s="20" t="str">
        <f>IF(FORMULACIÓN!U499="","",FORMULACIÓN!U499)</f>
        <v/>
      </c>
      <c r="V499" s="211"/>
      <c r="W499" s="211"/>
      <c r="X499" s="21" t="str">
        <f ca="1">IFERROR(IF($S499=Lists!$S$2,SUM(SEGUIMIENTO!U499:W499),IF(SEGUIMIENTO!$S499=Lists!$S$3,SUM(SEGUIMIENTO!V499:W499),IF(SEGUIMIENTO!$S499=Lists!$S$4,AVERAGE(SEGUIMIENTO!V499:W499),IF(SEGUIMIENTO!$S499=Lists!$S$5,OFFSET(U499,0,COUNTA(V499:W499)),IF(SEGUIMIENTO!$S499=Lists!$S$6,COUNTIF(V499:W499,"&lt;"&amp;FORMULACIÓN!Y499)/COUNT(SEGUIMIENTO!V499:W499),""))))),"")</f>
        <v/>
      </c>
      <c r="Y499" s="176" t="str">
        <f ca="1">IF($Q499=Lists!$R$3,TEXT(SEGUIMIENTO!X499,"00,00%"),IF(SEGUIMIENTO!X499=0,0,TEXT(SEGUIMIENTO!X499,"##.###")))</f>
        <v/>
      </c>
      <c r="Z499" s="179" t="str">
        <f>IF(FORMULACIÓN!N499="X",VLOOKUP(A499,Lists!$C$100:$D$1099,2,FALSE),"")</f>
        <v/>
      </c>
      <c r="AA499" s="181">
        <f>IF(FORMULACIÓN!N499="X",IF(VALUE(VLOOKUP(A499,Lists!$C$100:$D$1099,2,FALSE))&gt;=SEGUIMIENTO!X499,1,0),2)</f>
        <v>2</v>
      </c>
      <c r="AB499" s="150">
        <f>IFERROR(VALUE(LEFT(#REF!,1)),0)</f>
        <v>0</v>
      </c>
      <c r="AC499" s="149"/>
      <c r="AD499" s="131"/>
      <c r="AE499" s="131"/>
      <c r="AF499" s="129"/>
      <c r="AG499"/>
      <c r="AH499" s="139"/>
      <c r="AI499" s="139"/>
      <c r="AJ499" s="139" t="str">
        <f t="shared" si="87"/>
        <v/>
      </c>
      <c r="AK499" s="139">
        <f t="shared" ca="1" si="97"/>
        <v>0</v>
      </c>
      <c r="AL499" s="139" t="str">
        <f t="shared" si="88"/>
        <v/>
      </c>
      <c r="AM499" s="139" t="str">
        <f t="shared" si="89"/>
        <v/>
      </c>
      <c r="AN499" s="20" t="str">
        <f t="shared" si="90"/>
        <v/>
      </c>
      <c r="AO499" s="20" t="str">
        <f t="shared" si="91"/>
        <v/>
      </c>
      <c r="AP499" s="20" t="str">
        <f t="shared" si="92"/>
        <v/>
      </c>
      <c r="AQ499" s="88" t="str">
        <f ca="1">IF(S499=Lists!$S$6,"CUMPLIMIENTO",IF($Q499=Lists!$R$3,TEXT(Y499,"00,00%")&amp;" / "&amp;TEXT(FORMULACIÓN!Y499,"00,00%"),IF(Y499=0,0,TEXT(Y499,"##.###")&amp;" / "&amp;TEXT(FORMULACIÓN!Y499,"##.###"))))</f>
        <v xml:space="preserve"> / </v>
      </c>
      <c r="AR499" s="133">
        <f ca="1">VALUE(IFERROR(IF(S499=Lists!$S$6,SEGUIMIENTO!Y499,IF((Y499/FORMULACIÓN!Y499)&lt;&gt;0,Y499/FORMULACIÓN!Y499,0)),0))</f>
        <v>0</v>
      </c>
      <c r="AS499" s="89" t="str">
        <f t="shared" ca="1" si="94"/>
        <v/>
      </c>
      <c r="AT499" s="89">
        <f t="shared" ca="1" si="95"/>
        <v>0</v>
      </c>
      <c r="AU499" s="89">
        <f t="shared" ca="1" si="96"/>
        <v>0</v>
      </c>
      <c r="AV499" s="20" t="str">
        <f t="shared" si="98"/>
        <v xml:space="preserve">LOGROS
LÍMITES
OBSERVACIÓN
ACCIONES DE FORTALECIMIENTO
</v>
      </c>
      <c r="AW499" s="139"/>
      <c r="CG499" s="140"/>
    </row>
    <row r="500" spans="1:85" s="135" customFormat="1" ht="20.25" hidden="1" customHeight="1">
      <c r="A500" s="20" t="str">
        <f>IF(FORMULACIÓN!A500="","",FORMULACIÓN!A500)</f>
        <v/>
      </c>
      <c r="B500" s="20" t="str">
        <f>IF(FORMULACIÓN!B500="","",FORMULACIÓN!B500)</f>
        <v/>
      </c>
      <c r="C500" s="20" t="str">
        <f>IF(FORMULACIÓN!C500="","",FORMULACIÓN!C500)</f>
        <v/>
      </c>
      <c r="D500" s="20" t="str">
        <f>IF(FORMULACIÓN!D500="","",FORMULACIÓN!D500)</f>
        <v/>
      </c>
      <c r="E500" s="20" t="str">
        <f>IF(FORMULACIÓN!E500="","",FORMULACIÓN!E500)</f>
        <v/>
      </c>
      <c r="F500" s="20" t="str">
        <f>IF(FORMULACIÓN!F500="","",FORMULACIÓN!F500)</f>
        <v/>
      </c>
      <c r="G500" s="20" t="str">
        <f>IF(FORMULACIÓN!G500="","",FORMULACIÓN!G500)</f>
        <v/>
      </c>
      <c r="H500" s="20" t="str">
        <f>IF(FORMULACIÓN!H500="","",FORMULACIÓN!H500)</f>
        <v/>
      </c>
      <c r="I500" s="88" t="str">
        <f>IF(FORMULACIÓN!I500="","",FORMULACIÓN!I500)</f>
        <v/>
      </c>
      <c r="J500" s="20" t="str">
        <f>IF(FORMULACIÓN!J500="","",FORMULACIÓN!J500)</f>
        <v/>
      </c>
      <c r="K500" s="88" t="str">
        <f>IF(FORMULACIÓN!K500="","",FORMULACIÓN!K500)</f>
        <v/>
      </c>
      <c r="L500" s="88" t="str">
        <f>IF(FORMULACIÓN!L500="","",FORMULACIÓN!L500)</f>
        <v/>
      </c>
      <c r="M500" s="210">
        <f>FORMULACIÓN!M500</f>
        <v>0</v>
      </c>
      <c r="N500" s="20" t="str">
        <f>IF(FORMULACIÓN!O500="","",FORMULACIÓN!O500)</f>
        <v/>
      </c>
      <c r="O500" s="20" t="str">
        <f>IF(FORMULACIÓN!P500="","",FORMULACIÓN!P500)</f>
        <v/>
      </c>
      <c r="P500" s="20" t="str">
        <f>IF(FORMULACIÓN!Q500="","",FORMULACIÓN!Q500)</f>
        <v/>
      </c>
      <c r="Q500" s="20" t="str">
        <f>IF(FORMULACIÓN!R500="","",FORMULACIÓN!R500)</f>
        <v/>
      </c>
      <c r="R500" s="20" t="str">
        <f>IF(FORMULACIÓN!S500="","",FORMULACIÓN!S500)</f>
        <v/>
      </c>
      <c r="S500" s="20" t="str">
        <f>IF(FORMULACIÓN!T500="","",FORMULACIÓN!T500)</f>
        <v/>
      </c>
      <c r="T500" s="179" t="str">
        <f ca="1">FORMULACIÓN!Y500</f>
        <v/>
      </c>
      <c r="U500" s="20" t="str">
        <f>IF(FORMULACIÓN!U500="","",FORMULACIÓN!U500)</f>
        <v/>
      </c>
      <c r="V500" s="211"/>
      <c r="W500" s="211"/>
      <c r="X500" s="21" t="str">
        <f ca="1">IFERROR(IF($S500=Lists!$S$2,SUM(SEGUIMIENTO!U500:W500),IF(SEGUIMIENTO!$S500=Lists!$S$3,SUM(SEGUIMIENTO!V500:W500),IF(SEGUIMIENTO!$S500=Lists!$S$4,AVERAGE(SEGUIMIENTO!V500:W500),IF(SEGUIMIENTO!$S500=Lists!$S$5,OFFSET(U500,0,COUNTA(V500:W500)),IF(SEGUIMIENTO!$S500=Lists!$S$6,COUNTIF(V500:W500,"&lt;"&amp;FORMULACIÓN!Y500)/COUNT(SEGUIMIENTO!V500:W500),""))))),"")</f>
        <v/>
      </c>
      <c r="Y500" s="176" t="str">
        <f ca="1">IF($Q500=Lists!$R$3,TEXT(SEGUIMIENTO!X500,"00,00%"),IF(SEGUIMIENTO!X500=0,0,TEXT(SEGUIMIENTO!X500,"##.###")))</f>
        <v/>
      </c>
      <c r="Z500" s="179" t="str">
        <f>IF(FORMULACIÓN!N500="X",VLOOKUP(A500,Lists!$C$100:$D$1099,2,FALSE),"")</f>
        <v/>
      </c>
      <c r="AA500" s="181">
        <f>IF(FORMULACIÓN!N500="X",IF(VALUE(VLOOKUP(A500,Lists!$C$100:$D$1099,2,FALSE))&gt;=SEGUIMIENTO!X500,1,0),2)</f>
        <v>2</v>
      </c>
      <c r="AB500" s="150">
        <f>IFERROR(VALUE(LEFT(#REF!,1)),0)</f>
        <v>0</v>
      </c>
      <c r="AC500" s="149"/>
      <c r="AD500" s="131"/>
      <c r="AE500" s="131"/>
      <c r="AF500" s="129"/>
      <c r="AG500"/>
      <c r="AH500" s="139"/>
      <c r="AI500" s="139"/>
      <c r="AJ500" s="139" t="str">
        <f t="shared" si="87"/>
        <v/>
      </c>
      <c r="AK500" s="139">
        <f t="shared" ca="1" si="97"/>
        <v>0</v>
      </c>
      <c r="AL500" s="139" t="str">
        <f t="shared" si="88"/>
        <v/>
      </c>
      <c r="AM500" s="139" t="str">
        <f t="shared" si="89"/>
        <v/>
      </c>
      <c r="AN500" s="20" t="str">
        <f t="shared" si="90"/>
        <v/>
      </c>
      <c r="AO500" s="20" t="str">
        <f t="shared" si="91"/>
        <v/>
      </c>
      <c r="AP500" s="20" t="str">
        <f t="shared" si="92"/>
        <v/>
      </c>
      <c r="AQ500" s="88" t="str">
        <f ca="1">IF(S500=Lists!$S$6,"CUMPLIMIENTO",IF($Q500=Lists!$R$3,TEXT(Y500,"00,00%")&amp;" / "&amp;TEXT(FORMULACIÓN!Y500,"00,00%"),IF(Y500=0,0,TEXT(Y500,"##.###")&amp;" / "&amp;TEXT(FORMULACIÓN!Y500,"##.###"))))</f>
        <v xml:space="preserve"> / </v>
      </c>
      <c r="AR500" s="133">
        <f ca="1">VALUE(IFERROR(IF(S500=Lists!$S$6,SEGUIMIENTO!Y500,IF((Y500/FORMULACIÓN!Y500)&lt;&gt;0,Y500/FORMULACIÓN!Y500,0)),0))</f>
        <v>0</v>
      </c>
      <c r="AS500" s="89" t="str">
        <f t="shared" ref="AS500:AS521" ca="1" si="99">IFERROR(IF(AR500&gt;1,1,AR500)*K500,"")</f>
        <v/>
      </c>
      <c r="AT500" s="89"/>
      <c r="AU500" s="89">
        <f t="shared" ref="AU500:AU563" ca="1" si="100">IF(AS500&lt;&gt;"",AS500*I500,0)</f>
        <v>0</v>
      </c>
      <c r="AV500" s="20" t="str">
        <f t="shared" si="98"/>
        <v xml:space="preserve">LOGROS
LÍMITES
OBSERVACIÓN
ACCIONES DE FORTALECIMIENTO
</v>
      </c>
      <c r="AW500" s="139"/>
      <c r="CG500" s="140"/>
    </row>
    <row r="501" spans="1:85" s="135" customFormat="1" ht="20.25" hidden="1" customHeight="1">
      <c r="A501" s="20" t="str">
        <f>IF(FORMULACIÓN!A501="","",FORMULACIÓN!A501)</f>
        <v/>
      </c>
      <c r="B501" s="20" t="str">
        <f>IF(FORMULACIÓN!B501="","",FORMULACIÓN!B501)</f>
        <v/>
      </c>
      <c r="C501" s="20" t="str">
        <f>IF(FORMULACIÓN!C501="","",FORMULACIÓN!C501)</f>
        <v/>
      </c>
      <c r="D501" s="20" t="str">
        <f>IF(FORMULACIÓN!D501="","",FORMULACIÓN!D501)</f>
        <v/>
      </c>
      <c r="E501" s="20" t="str">
        <f>IF(FORMULACIÓN!E501="","",FORMULACIÓN!E501)</f>
        <v/>
      </c>
      <c r="F501" s="20" t="str">
        <f>IF(FORMULACIÓN!F501="","",FORMULACIÓN!F501)</f>
        <v/>
      </c>
      <c r="G501" s="20" t="str">
        <f>IF(FORMULACIÓN!G501="","",FORMULACIÓN!G501)</f>
        <v/>
      </c>
      <c r="H501" s="20" t="str">
        <f>IF(FORMULACIÓN!H501="","",FORMULACIÓN!H501)</f>
        <v/>
      </c>
      <c r="I501" s="88" t="str">
        <f>IF(FORMULACIÓN!I501="","",FORMULACIÓN!I501)</f>
        <v/>
      </c>
      <c r="J501" s="20" t="str">
        <f>IF(FORMULACIÓN!J501="","",FORMULACIÓN!J501)</f>
        <v/>
      </c>
      <c r="K501" s="88" t="str">
        <f>IF(FORMULACIÓN!K501="","",FORMULACIÓN!K501)</f>
        <v/>
      </c>
      <c r="L501" s="88" t="str">
        <f>IF(FORMULACIÓN!L501="","",FORMULACIÓN!L501)</f>
        <v/>
      </c>
      <c r="M501" s="210">
        <f>FORMULACIÓN!M501</f>
        <v>0</v>
      </c>
      <c r="N501" s="20" t="str">
        <f>IF(FORMULACIÓN!O501="","",FORMULACIÓN!O501)</f>
        <v/>
      </c>
      <c r="O501" s="20" t="str">
        <f>IF(FORMULACIÓN!P501="","",FORMULACIÓN!P501)</f>
        <v/>
      </c>
      <c r="P501" s="20" t="str">
        <f>IF(FORMULACIÓN!Q501="","",FORMULACIÓN!Q501)</f>
        <v/>
      </c>
      <c r="Q501" s="20" t="str">
        <f>IF(FORMULACIÓN!R501="","",FORMULACIÓN!R501)</f>
        <v/>
      </c>
      <c r="R501" s="20" t="str">
        <f>IF(FORMULACIÓN!S501="","",FORMULACIÓN!S501)</f>
        <v/>
      </c>
      <c r="S501" s="20" t="str">
        <f>IF(FORMULACIÓN!T501="","",FORMULACIÓN!T501)</f>
        <v/>
      </c>
      <c r="T501" s="179" t="str">
        <f ca="1">FORMULACIÓN!Y501</f>
        <v/>
      </c>
      <c r="U501" s="20" t="str">
        <f>IF(FORMULACIÓN!U501="","",FORMULACIÓN!U501)</f>
        <v/>
      </c>
      <c r="V501" s="211"/>
      <c r="W501" s="211"/>
      <c r="X501" s="21" t="str">
        <f ca="1">IFERROR(IF($S501=Lists!$S$2,SUM(SEGUIMIENTO!U501:W501),IF(SEGUIMIENTO!$S501=Lists!$S$3,SUM(SEGUIMIENTO!V501:W501),IF(SEGUIMIENTO!$S501=Lists!$S$4,AVERAGE(SEGUIMIENTO!V501:W501),IF(SEGUIMIENTO!$S501=Lists!$S$5,OFFSET(U501,0,COUNTA(V501:W501)),IF(SEGUIMIENTO!$S501=Lists!$S$6,COUNTIF(V501:W501,"&lt;"&amp;FORMULACIÓN!Y501)/COUNT(SEGUIMIENTO!V501:W501),""))))),"")</f>
        <v/>
      </c>
      <c r="Y501" s="176" t="str">
        <f ca="1">IF($Q501=Lists!$R$3,TEXT(SEGUIMIENTO!X501,"00,00%"),IF(SEGUIMIENTO!X501=0,0,TEXT(SEGUIMIENTO!X501,"##.###")))</f>
        <v/>
      </c>
      <c r="Z501" s="179" t="str">
        <f>IF(FORMULACIÓN!N501="X",VLOOKUP(A501,Lists!$C$100:$D$1099,2,FALSE),"")</f>
        <v/>
      </c>
      <c r="AA501" s="181">
        <f>IF(FORMULACIÓN!N501="X",IF(VALUE(VLOOKUP(A501,Lists!$C$100:$D$1099,2,FALSE))&gt;=SEGUIMIENTO!X501,1,0),2)</f>
        <v>2</v>
      </c>
      <c r="AB501" s="150">
        <f>IFERROR(VALUE(LEFT(#REF!,1)),0)</f>
        <v>0</v>
      </c>
      <c r="AC501" s="149"/>
      <c r="AD501" s="131"/>
      <c r="AE501" s="131"/>
      <c r="AF501" s="129"/>
      <c r="AG501"/>
      <c r="AH501" s="139"/>
      <c r="AI501" s="139"/>
      <c r="AJ501" s="139" t="str">
        <f t="shared" si="87"/>
        <v/>
      </c>
      <c r="AK501" s="139">
        <f t="shared" ca="1" si="97"/>
        <v>0</v>
      </c>
      <c r="AL501" s="139" t="str">
        <f t="shared" si="88"/>
        <v/>
      </c>
      <c r="AM501" s="139" t="str">
        <f t="shared" si="89"/>
        <v/>
      </c>
      <c r="AN501" s="20" t="str">
        <f t="shared" si="90"/>
        <v/>
      </c>
      <c r="AO501" s="20" t="str">
        <f t="shared" si="91"/>
        <v/>
      </c>
      <c r="AP501" s="20" t="str">
        <f t="shared" si="92"/>
        <v/>
      </c>
      <c r="AQ501" s="88" t="str">
        <f ca="1">IF(S501=Lists!$S$6,"CUMPLIMIENTO",IF($Q501=Lists!$R$3,TEXT(Y501,"00,00%")&amp;" / "&amp;TEXT(FORMULACIÓN!Y501,"00,00%"),IF(Y501=0,0,TEXT(Y501,"##.###")&amp;" / "&amp;TEXT(FORMULACIÓN!Y501,"##.###"))))</f>
        <v xml:space="preserve"> / </v>
      </c>
      <c r="AR501" s="133">
        <f ca="1">VALUE(IFERROR(IF(S501=Lists!$S$6,SEGUIMIENTO!Y501,IF((Y501/FORMULACIÓN!Y501)&lt;&gt;0,Y501/FORMULACIÓN!Y501,0)),0))</f>
        <v>0</v>
      </c>
      <c r="AS501" s="89" t="str">
        <f t="shared" ca="1" si="99"/>
        <v/>
      </c>
      <c r="AT501" s="89"/>
      <c r="AU501" s="89">
        <f t="shared" ca="1" si="100"/>
        <v>0</v>
      </c>
      <c r="AV501" s="20" t="str">
        <f t="shared" si="98"/>
        <v xml:space="preserve">LOGROS
LÍMITES
OBSERVACIÓN
ACCIONES DE FORTALECIMIENTO
</v>
      </c>
      <c r="AW501" s="139"/>
      <c r="CG501" s="140"/>
    </row>
    <row r="502" spans="1:85" s="135" customFormat="1" ht="20.25" hidden="1" customHeight="1">
      <c r="A502" s="20" t="str">
        <f>IF(FORMULACIÓN!A502="","",FORMULACIÓN!A502)</f>
        <v/>
      </c>
      <c r="B502" s="20" t="str">
        <f>IF(FORMULACIÓN!B502="","",FORMULACIÓN!B502)</f>
        <v/>
      </c>
      <c r="C502" s="20" t="str">
        <f>IF(FORMULACIÓN!C502="","",FORMULACIÓN!C502)</f>
        <v/>
      </c>
      <c r="D502" s="20" t="str">
        <f>IF(FORMULACIÓN!D502="","",FORMULACIÓN!D502)</f>
        <v/>
      </c>
      <c r="E502" s="20" t="str">
        <f>IF(FORMULACIÓN!E502="","",FORMULACIÓN!E502)</f>
        <v/>
      </c>
      <c r="F502" s="20" t="str">
        <f>IF(FORMULACIÓN!F502="","",FORMULACIÓN!F502)</f>
        <v/>
      </c>
      <c r="G502" s="20" t="str">
        <f>IF(FORMULACIÓN!G502="","",FORMULACIÓN!G502)</f>
        <v/>
      </c>
      <c r="H502" s="20" t="str">
        <f>IF(FORMULACIÓN!H502="","",FORMULACIÓN!H502)</f>
        <v/>
      </c>
      <c r="I502" s="88" t="str">
        <f>IF(FORMULACIÓN!I502="","",FORMULACIÓN!I502)</f>
        <v/>
      </c>
      <c r="J502" s="20" t="str">
        <f>IF(FORMULACIÓN!J502="","",FORMULACIÓN!J502)</f>
        <v/>
      </c>
      <c r="K502" s="88" t="str">
        <f>IF(FORMULACIÓN!K502="","",FORMULACIÓN!K502)</f>
        <v/>
      </c>
      <c r="L502" s="88" t="str">
        <f>IF(FORMULACIÓN!L502="","",FORMULACIÓN!L502)</f>
        <v/>
      </c>
      <c r="M502" s="210">
        <f>FORMULACIÓN!M502</f>
        <v>0</v>
      </c>
      <c r="N502" s="20" t="str">
        <f>IF(FORMULACIÓN!O502="","",FORMULACIÓN!O502)</f>
        <v/>
      </c>
      <c r="O502" s="20" t="str">
        <f>IF(FORMULACIÓN!P502="","",FORMULACIÓN!P502)</f>
        <v/>
      </c>
      <c r="P502" s="20" t="str">
        <f>IF(FORMULACIÓN!Q502="","",FORMULACIÓN!Q502)</f>
        <v/>
      </c>
      <c r="Q502" s="20" t="str">
        <f>IF(FORMULACIÓN!R502="","",FORMULACIÓN!R502)</f>
        <v/>
      </c>
      <c r="R502" s="20" t="str">
        <f>IF(FORMULACIÓN!S502="","",FORMULACIÓN!S502)</f>
        <v/>
      </c>
      <c r="S502" s="20" t="str">
        <f>IF(FORMULACIÓN!T502="","",FORMULACIÓN!T502)</f>
        <v/>
      </c>
      <c r="T502" s="179" t="str">
        <f ca="1">FORMULACIÓN!Y502</f>
        <v/>
      </c>
      <c r="U502" s="20" t="str">
        <f>IF(FORMULACIÓN!U502="","",FORMULACIÓN!U502)</f>
        <v/>
      </c>
      <c r="V502" s="211"/>
      <c r="W502" s="211"/>
      <c r="X502" s="21" t="str">
        <f ca="1">IFERROR(IF($S502=Lists!$S$2,SUM(SEGUIMIENTO!U502:W502),IF(SEGUIMIENTO!$S502=Lists!$S$3,SUM(SEGUIMIENTO!V502:W502),IF(SEGUIMIENTO!$S502=Lists!$S$4,AVERAGE(SEGUIMIENTO!V502:W502),IF(SEGUIMIENTO!$S502=Lists!$S$5,OFFSET(U502,0,COUNTA(V502:W502)),IF(SEGUIMIENTO!$S502=Lists!$S$6,COUNTIF(V502:W502,"&lt;"&amp;FORMULACIÓN!Y502)/COUNT(SEGUIMIENTO!V502:W502),""))))),"")</f>
        <v/>
      </c>
      <c r="Y502" s="176" t="str">
        <f ca="1">IF($Q502=Lists!$R$3,TEXT(SEGUIMIENTO!X502,"00,00%"),IF(SEGUIMIENTO!X502=0,0,TEXT(SEGUIMIENTO!X502,"##.###")))</f>
        <v/>
      </c>
      <c r="Z502" s="179" t="str">
        <f>IF(FORMULACIÓN!N502="X",VLOOKUP(A502,Lists!$C$100:$D$1099,2,FALSE),"")</f>
        <v/>
      </c>
      <c r="AA502" s="181">
        <f>IF(FORMULACIÓN!N502="X",IF(VALUE(VLOOKUP(A502,Lists!$C$100:$D$1099,2,FALSE))&gt;=SEGUIMIENTO!X502,1,0),2)</f>
        <v>2</v>
      </c>
      <c r="AB502" s="150">
        <f>IFERROR(VALUE(LEFT(#REF!,1)),0)</f>
        <v>0</v>
      </c>
      <c r="AC502" s="149"/>
      <c r="AD502" s="131"/>
      <c r="AE502" s="131"/>
      <c r="AF502" s="129"/>
      <c r="AG502"/>
      <c r="AH502" s="139"/>
      <c r="AI502" s="139"/>
      <c r="AJ502" s="139" t="str">
        <f t="shared" si="87"/>
        <v/>
      </c>
      <c r="AK502" s="139">
        <f t="shared" ca="1" si="97"/>
        <v>0</v>
      </c>
      <c r="AL502" s="139" t="str">
        <f t="shared" si="88"/>
        <v/>
      </c>
      <c r="AM502" s="139" t="str">
        <f t="shared" si="89"/>
        <v/>
      </c>
      <c r="AN502" s="20" t="str">
        <f t="shared" si="90"/>
        <v/>
      </c>
      <c r="AO502" s="20" t="str">
        <f t="shared" si="91"/>
        <v/>
      </c>
      <c r="AP502" s="20" t="str">
        <f t="shared" si="92"/>
        <v/>
      </c>
      <c r="AQ502" s="88" t="str">
        <f ca="1">IF(S502=Lists!$S$6,"CUMPLIMIENTO",IF($Q502=Lists!$R$3,TEXT(Y502,"00,00%")&amp;" / "&amp;TEXT(FORMULACIÓN!Y502,"00,00%"),IF(Y502=0,0,TEXT(Y502,"##.###")&amp;" / "&amp;TEXT(FORMULACIÓN!Y502,"##.###"))))</f>
        <v xml:space="preserve"> / </v>
      </c>
      <c r="AR502" s="133">
        <f ca="1">VALUE(IFERROR(IF(S502=Lists!$S$6,SEGUIMIENTO!Y502,IF((Y502/FORMULACIÓN!Y502)&lt;&gt;0,Y502/FORMULACIÓN!Y502,0)),0))</f>
        <v>0</v>
      </c>
      <c r="AS502" s="89" t="str">
        <f t="shared" ca="1" si="99"/>
        <v/>
      </c>
      <c r="AT502" s="89"/>
      <c r="AU502" s="89">
        <f t="shared" ca="1" si="100"/>
        <v>0</v>
      </c>
      <c r="AV502" s="20" t="str">
        <f t="shared" si="98"/>
        <v xml:space="preserve">LOGROS
LÍMITES
OBSERVACIÓN
ACCIONES DE FORTALECIMIENTO
</v>
      </c>
      <c r="AW502" s="139"/>
      <c r="CG502" s="140"/>
    </row>
    <row r="503" spans="1:85" s="135" customFormat="1" ht="20.25" hidden="1" customHeight="1">
      <c r="A503" s="20" t="str">
        <f>IF(FORMULACIÓN!A503="","",FORMULACIÓN!A503)</f>
        <v/>
      </c>
      <c r="B503" s="20" t="str">
        <f>IF(FORMULACIÓN!B503="","",FORMULACIÓN!B503)</f>
        <v/>
      </c>
      <c r="C503" s="20" t="str">
        <f>IF(FORMULACIÓN!C503="","",FORMULACIÓN!C503)</f>
        <v/>
      </c>
      <c r="D503" s="20" t="str">
        <f>IF(FORMULACIÓN!D503="","",FORMULACIÓN!D503)</f>
        <v/>
      </c>
      <c r="E503" s="20" t="str">
        <f>IF(FORMULACIÓN!E503="","",FORMULACIÓN!E503)</f>
        <v/>
      </c>
      <c r="F503" s="20" t="str">
        <f>IF(FORMULACIÓN!F503="","",FORMULACIÓN!F503)</f>
        <v/>
      </c>
      <c r="G503" s="20" t="str">
        <f>IF(FORMULACIÓN!G503="","",FORMULACIÓN!G503)</f>
        <v/>
      </c>
      <c r="H503" s="20" t="str">
        <f>IF(FORMULACIÓN!H503="","",FORMULACIÓN!H503)</f>
        <v/>
      </c>
      <c r="I503" s="88" t="str">
        <f>IF(FORMULACIÓN!I503="","",FORMULACIÓN!I503)</f>
        <v/>
      </c>
      <c r="J503" s="20" t="str">
        <f>IF(FORMULACIÓN!J503="","",FORMULACIÓN!J503)</f>
        <v/>
      </c>
      <c r="K503" s="88" t="str">
        <f>IF(FORMULACIÓN!K503="","",FORMULACIÓN!K503)</f>
        <v/>
      </c>
      <c r="L503" s="88" t="str">
        <f>IF(FORMULACIÓN!L503="","",FORMULACIÓN!L503)</f>
        <v/>
      </c>
      <c r="M503" s="210">
        <f>FORMULACIÓN!M503</f>
        <v>0</v>
      </c>
      <c r="N503" s="20" t="str">
        <f>IF(FORMULACIÓN!O503="","",FORMULACIÓN!O503)</f>
        <v/>
      </c>
      <c r="O503" s="20" t="str">
        <f>IF(FORMULACIÓN!P503="","",FORMULACIÓN!P503)</f>
        <v/>
      </c>
      <c r="P503" s="20" t="str">
        <f>IF(FORMULACIÓN!Q503="","",FORMULACIÓN!Q503)</f>
        <v/>
      </c>
      <c r="Q503" s="20" t="str">
        <f>IF(FORMULACIÓN!R503="","",FORMULACIÓN!R503)</f>
        <v/>
      </c>
      <c r="R503" s="20" t="str">
        <f>IF(FORMULACIÓN!S503="","",FORMULACIÓN!S503)</f>
        <v/>
      </c>
      <c r="S503" s="20" t="str">
        <f>IF(FORMULACIÓN!T503="","",FORMULACIÓN!T503)</f>
        <v/>
      </c>
      <c r="T503" s="179" t="str">
        <f ca="1">FORMULACIÓN!Y503</f>
        <v/>
      </c>
      <c r="U503" s="20" t="str">
        <f>IF(FORMULACIÓN!U503="","",FORMULACIÓN!U503)</f>
        <v/>
      </c>
      <c r="V503" s="211"/>
      <c r="W503" s="211"/>
      <c r="X503" s="21" t="str">
        <f ca="1">IFERROR(IF($S503=Lists!$S$2,SUM(SEGUIMIENTO!U503:W503),IF(SEGUIMIENTO!$S503=Lists!$S$3,SUM(SEGUIMIENTO!V503:W503),IF(SEGUIMIENTO!$S503=Lists!$S$4,AVERAGE(SEGUIMIENTO!V503:W503),IF(SEGUIMIENTO!$S503=Lists!$S$5,OFFSET(U503,0,COUNTA(V503:W503)),IF(SEGUIMIENTO!$S503=Lists!$S$6,COUNTIF(V503:W503,"&lt;"&amp;FORMULACIÓN!Y503)/COUNT(SEGUIMIENTO!V503:W503),""))))),"")</f>
        <v/>
      </c>
      <c r="Y503" s="176" t="str">
        <f ca="1">IF($Q503=Lists!$R$3,TEXT(SEGUIMIENTO!X503,"00,00%"),IF(SEGUIMIENTO!X503=0,0,TEXT(SEGUIMIENTO!X503,"##.###")))</f>
        <v/>
      </c>
      <c r="Z503" s="179" t="str">
        <f>IF(FORMULACIÓN!N503="X",VLOOKUP(A503,Lists!$C$100:$D$1099,2,FALSE),"")</f>
        <v/>
      </c>
      <c r="AA503" s="181">
        <f>IF(FORMULACIÓN!N503="X",IF(VALUE(VLOOKUP(A503,Lists!$C$100:$D$1099,2,FALSE))&gt;=SEGUIMIENTO!X503,1,0),2)</f>
        <v>2</v>
      </c>
      <c r="AB503" s="150">
        <f>IFERROR(VALUE(LEFT(#REF!,1)),0)</f>
        <v>0</v>
      </c>
      <c r="AC503" s="149"/>
      <c r="AD503" s="131"/>
      <c r="AE503" s="131"/>
      <c r="AF503" s="129"/>
      <c r="AG503"/>
      <c r="AH503" s="139"/>
      <c r="AI503" s="139"/>
      <c r="AJ503" s="139" t="str">
        <f t="shared" si="87"/>
        <v/>
      </c>
      <c r="AK503" s="139">
        <f t="shared" ca="1" si="97"/>
        <v>0</v>
      </c>
      <c r="AL503" s="139" t="str">
        <f t="shared" si="88"/>
        <v/>
      </c>
      <c r="AM503" s="139" t="str">
        <f t="shared" si="89"/>
        <v/>
      </c>
      <c r="AN503" s="20" t="str">
        <f t="shared" si="90"/>
        <v/>
      </c>
      <c r="AO503" s="20" t="str">
        <f t="shared" si="91"/>
        <v/>
      </c>
      <c r="AP503" s="20" t="str">
        <f t="shared" si="92"/>
        <v/>
      </c>
      <c r="AQ503" s="88" t="str">
        <f ca="1">IF(S503=Lists!$S$6,"CUMPLIMIENTO",IF($Q503=Lists!$R$3,TEXT(Y503,"00,00%")&amp;" / "&amp;TEXT(FORMULACIÓN!Y503,"00,00%"),IF(Y503=0,0,TEXT(Y503,"##.###")&amp;" / "&amp;TEXT(FORMULACIÓN!Y503,"##.###"))))</f>
        <v xml:space="preserve"> / </v>
      </c>
      <c r="AR503" s="133">
        <f ca="1">VALUE(IFERROR(IF(S503=Lists!$S$6,SEGUIMIENTO!Y503,IF((Y503/FORMULACIÓN!Y503)&lt;&gt;0,Y503/FORMULACIÓN!Y503,0)),0))</f>
        <v>0</v>
      </c>
      <c r="AS503" s="89" t="str">
        <f t="shared" ca="1" si="99"/>
        <v/>
      </c>
      <c r="AT503" s="89"/>
      <c r="AU503" s="89">
        <f t="shared" ca="1" si="100"/>
        <v>0</v>
      </c>
      <c r="AV503" s="20" t="str">
        <f t="shared" si="98"/>
        <v xml:space="preserve">LOGROS
LÍMITES
OBSERVACIÓN
ACCIONES DE FORTALECIMIENTO
</v>
      </c>
      <c r="AW503" s="139"/>
      <c r="CG503" s="140"/>
    </row>
    <row r="504" spans="1:85" s="135" customFormat="1" ht="20.25" hidden="1" customHeight="1">
      <c r="A504" s="20" t="str">
        <f>IF(FORMULACIÓN!A504="","",FORMULACIÓN!A504)</f>
        <v/>
      </c>
      <c r="B504" s="20" t="str">
        <f>IF(FORMULACIÓN!B504="","",FORMULACIÓN!B504)</f>
        <v/>
      </c>
      <c r="C504" s="20" t="str">
        <f>IF(FORMULACIÓN!C504="","",FORMULACIÓN!C504)</f>
        <v/>
      </c>
      <c r="D504" s="20" t="str">
        <f>IF(FORMULACIÓN!D504="","",FORMULACIÓN!D504)</f>
        <v/>
      </c>
      <c r="E504" s="20" t="str">
        <f>IF(FORMULACIÓN!E504="","",FORMULACIÓN!E504)</f>
        <v/>
      </c>
      <c r="F504" s="20" t="str">
        <f>IF(FORMULACIÓN!F504="","",FORMULACIÓN!F504)</f>
        <v/>
      </c>
      <c r="G504" s="20" t="str">
        <f>IF(FORMULACIÓN!G504="","",FORMULACIÓN!G504)</f>
        <v/>
      </c>
      <c r="H504" s="20" t="str">
        <f>IF(FORMULACIÓN!H504="","",FORMULACIÓN!H504)</f>
        <v/>
      </c>
      <c r="I504" s="88" t="str">
        <f>IF(FORMULACIÓN!I504="","",FORMULACIÓN!I504)</f>
        <v/>
      </c>
      <c r="J504" s="20" t="str">
        <f>IF(FORMULACIÓN!J504="","",FORMULACIÓN!J504)</f>
        <v/>
      </c>
      <c r="K504" s="88" t="str">
        <f>IF(FORMULACIÓN!K504="","",FORMULACIÓN!K504)</f>
        <v/>
      </c>
      <c r="L504" s="88" t="str">
        <f>IF(FORMULACIÓN!L504="","",FORMULACIÓN!L504)</f>
        <v/>
      </c>
      <c r="M504" s="210">
        <f>FORMULACIÓN!M504</f>
        <v>0</v>
      </c>
      <c r="N504" s="20" t="str">
        <f>IF(FORMULACIÓN!O504="","",FORMULACIÓN!O504)</f>
        <v/>
      </c>
      <c r="O504" s="20" t="str">
        <f>IF(FORMULACIÓN!P504="","",FORMULACIÓN!P504)</f>
        <v/>
      </c>
      <c r="P504" s="20" t="str">
        <f>IF(FORMULACIÓN!Q504="","",FORMULACIÓN!Q504)</f>
        <v/>
      </c>
      <c r="Q504" s="20" t="str">
        <f>IF(FORMULACIÓN!R504="","",FORMULACIÓN!R504)</f>
        <v/>
      </c>
      <c r="R504" s="20" t="str">
        <f>IF(FORMULACIÓN!S504="","",FORMULACIÓN!S504)</f>
        <v/>
      </c>
      <c r="S504" s="20" t="str">
        <f>IF(FORMULACIÓN!T504="","",FORMULACIÓN!T504)</f>
        <v/>
      </c>
      <c r="T504" s="179" t="str">
        <f ca="1">FORMULACIÓN!Y504</f>
        <v/>
      </c>
      <c r="U504" s="20" t="str">
        <f>IF(FORMULACIÓN!U504="","",FORMULACIÓN!U504)</f>
        <v/>
      </c>
      <c r="V504" s="211"/>
      <c r="W504" s="211"/>
      <c r="X504" s="21" t="str">
        <f ca="1">IFERROR(IF($S504=Lists!$S$2,SUM(SEGUIMIENTO!U504:W504),IF(SEGUIMIENTO!$S504=Lists!$S$3,SUM(SEGUIMIENTO!V504:W504),IF(SEGUIMIENTO!$S504=Lists!$S$4,AVERAGE(SEGUIMIENTO!V504:W504),IF(SEGUIMIENTO!$S504=Lists!$S$5,OFFSET(U504,0,COUNTA(V504:W504)),IF(SEGUIMIENTO!$S504=Lists!$S$6,COUNTIF(V504:W504,"&lt;"&amp;FORMULACIÓN!Y504)/COUNT(SEGUIMIENTO!V504:W504),""))))),"")</f>
        <v/>
      </c>
      <c r="Y504" s="176" t="str">
        <f ca="1">IF($Q504=Lists!$R$3,TEXT(SEGUIMIENTO!X504,"00,00%"),IF(SEGUIMIENTO!X504=0,0,TEXT(SEGUIMIENTO!X504,"##.###")))</f>
        <v/>
      </c>
      <c r="Z504" s="179" t="str">
        <f>IF(FORMULACIÓN!N504="X",VLOOKUP(A504,Lists!$C$100:$D$1099,2,FALSE),"")</f>
        <v/>
      </c>
      <c r="AA504" s="181">
        <f>IF(FORMULACIÓN!N504="X",IF(VALUE(VLOOKUP(A504,Lists!$C$100:$D$1099,2,FALSE))&gt;=SEGUIMIENTO!X504,1,0),2)</f>
        <v>2</v>
      </c>
      <c r="AB504" s="150">
        <f>IFERROR(VALUE(LEFT(#REF!,1)),0)</f>
        <v>0</v>
      </c>
      <c r="AC504" s="149"/>
      <c r="AD504" s="131"/>
      <c r="AE504" s="131"/>
      <c r="AF504" s="129"/>
      <c r="AG504"/>
      <c r="AH504" s="139"/>
      <c r="AI504" s="139"/>
      <c r="AJ504" s="139" t="str">
        <f t="shared" si="87"/>
        <v/>
      </c>
      <c r="AK504" s="139">
        <f t="shared" ca="1" si="97"/>
        <v>0</v>
      </c>
      <c r="AL504" s="139" t="str">
        <f t="shared" si="88"/>
        <v/>
      </c>
      <c r="AM504" s="139" t="str">
        <f t="shared" si="89"/>
        <v/>
      </c>
      <c r="AN504" s="20" t="str">
        <f t="shared" si="90"/>
        <v/>
      </c>
      <c r="AO504" s="20" t="str">
        <f t="shared" si="91"/>
        <v/>
      </c>
      <c r="AP504" s="20" t="str">
        <f t="shared" si="92"/>
        <v/>
      </c>
      <c r="AQ504" s="88" t="str">
        <f ca="1">IF(S504=Lists!$S$6,"CUMPLIMIENTO",IF($Q504=Lists!$R$3,TEXT(Y504,"00,00%")&amp;" / "&amp;TEXT(FORMULACIÓN!Y504,"00,00%"),IF(Y504=0,0,TEXT(Y504,"##.###")&amp;" / "&amp;TEXT(FORMULACIÓN!Y504,"##.###"))))</f>
        <v xml:space="preserve"> / </v>
      </c>
      <c r="AR504" s="133">
        <f ca="1">VALUE(IFERROR(IF(S504=Lists!$S$6,SEGUIMIENTO!Y504,IF((Y504/FORMULACIÓN!Y504)&lt;&gt;0,Y504/FORMULACIÓN!Y504,0)),0))</f>
        <v>0</v>
      </c>
      <c r="AS504" s="89" t="str">
        <f t="shared" ca="1" si="99"/>
        <v/>
      </c>
      <c r="AT504" s="89"/>
      <c r="AU504" s="89">
        <f t="shared" ca="1" si="100"/>
        <v>0</v>
      </c>
      <c r="AV504" s="20" t="str">
        <f t="shared" si="98"/>
        <v xml:space="preserve">LOGROS
LÍMITES
OBSERVACIÓN
ACCIONES DE FORTALECIMIENTO
</v>
      </c>
      <c r="AW504" s="139"/>
      <c r="CG504" s="140"/>
    </row>
    <row r="505" spans="1:85" s="135" customFormat="1" ht="20.25" hidden="1" customHeight="1">
      <c r="A505" s="20" t="str">
        <f>IF(FORMULACIÓN!A505="","",FORMULACIÓN!A505)</f>
        <v/>
      </c>
      <c r="B505" s="20" t="str">
        <f>IF(FORMULACIÓN!B505="","",FORMULACIÓN!B505)</f>
        <v/>
      </c>
      <c r="C505" s="20" t="str">
        <f>IF(FORMULACIÓN!C505="","",FORMULACIÓN!C505)</f>
        <v/>
      </c>
      <c r="D505" s="20" t="str">
        <f>IF(FORMULACIÓN!D505="","",FORMULACIÓN!D505)</f>
        <v/>
      </c>
      <c r="E505" s="20" t="str">
        <f>IF(FORMULACIÓN!E505="","",FORMULACIÓN!E505)</f>
        <v/>
      </c>
      <c r="F505" s="20" t="str">
        <f>IF(FORMULACIÓN!F505="","",FORMULACIÓN!F505)</f>
        <v/>
      </c>
      <c r="G505" s="20" t="str">
        <f>IF(FORMULACIÓN!G505="","",FORMULACIÓN!G505)</f>
        <v/>
      </c>
      <c r="H505" s="20" t="str">
        <f>IF(FORMULACIÓN!H505="","",FORMULACIÓN!H505)</f>
        <v/>
      </c>
      <c r="I505" s="88" t="str">
        <f>IF(FORMULACIÓN!I505="","",FORMULACIÓN!I505)</f>
        <v/>
      </c>
      <c r="J505" s="20" t="str">
        <f>IF(FORMULACIÓN!J505="","",FORMULACIÓN!J505)</f>
        <v/>
      </c>
      <c r="K505" s="88" t="str">
        <f>IF(FORMULACIÓN!K505="","",FORMULACIÓN!K505)</f>
        <v/>
      </c>
      <c r="L505" s="88" t="str">
        <f>IF(FORMULACIÓN!L505="","",FORMULACIÓN!L505)</f>
        <v/>
      </c>
      <c r="M505" s="210">
        <f>FORMULACIÓN!M505</f>
        <v>0</v>
      </c>
      <c r="N505" s="20" t="str">
        <f>IF(FORMULACIÓN!O505="","",FORMULACIÓN!O505)</f>
        <v/>
      </c>
      <c r="O505" s="20" t="str">
        <f>IF(FORMULACIÓN!P505="","",FORMULACIÓN!P505)</f>
        <v/>
      </c>
      <c r="P505" s="20" t="str">
        <f>IF(FORMULACIÓN!Q505="","",FORMULACIÓN!Q505)</f>
        <v/>
      </c>
      <c r="Q505" s="20" t="str">
        <f>IF(FORMULACIÓN!R505="","",FORMULACIÓN!R505)</f>
        <v/>
      </c>
      <c r="R505" s="20" t="str">
        <f>IF(FORMULACIÓN!S505="","",FORMULACIÓN!S505)</f>
        <v/>
      </c>
      <c r="S505" s="20" t="str">
        <f>IF(FORMULACIÓN!T505="","",FORMULACIÓN!T505)</f>
        <v/>
      </c>
      <c r="T505" s="179" t="str">
        <f ca="1">FORMULACIÓN!Y505</f>
        <v/>
      </c>
      <c r="U505" s="20" t="str">
        <f>IF(FORMULACIÓN!U505="","",FORMULACIÓN!U505)</f>
        <v/>
      </c>
      <c r="V505" s="211"/>
      <c r="W505" s="211"/>
      <c r="X505" s="21" t="str">
        <f ca="1">IFERROR(IF($S505=Lists!$S$2,SUM(SEGUIMIENTO!U505:W505),IF(SEGUIMIENTO!$S505=Lists!$S$3,SUM(SEGUIMIENTO!V505:W505),IF(SEGUIMIENTO!$S505=Lists!$S$4,AVERAGE(SEGUIMIENTO!V505:W505),IF(SEGUIMIENTO!$S505=Lists!$S$5,OFFSET(U505,0,COUNTA(V505:W505)),IF(SEGUIMIENTO!$S505=Lists!$S$6,COUNTIF(V505:W505,"&lt;"&amp;FORMULACIÓN!Y505)/COUNT(SEGUIMIENTO!V505:W505),""))))),"")</f>
        <v/>
      </c>
      <c r="Y505" s="176" t="str">
        <f ca="1">IF($Q505=Lists!$R$3,TEXT(SEGUIMIENTO!X505,"00,00%"),IF(SEGUIMIENTO!X505=0,0,TEXT(SEGUIMIENTO!X505,"##.###")))</f>
        <v/>
      </c>
      <c r="Z505" s="179" t="str">
        <f>IF(FORMULACIÓN!N505="X",VLOOKUP(A505,Lists!$C$100:$D$1099,2,FALSE),"")</f>
        <v/>
      </c>
      <c r="AA505" s="181">
        <f>IF(FORMULACIÓN!N505="X",IF(VALUE(VLOOKUP(A505,Lists!$C$100:$D$1099,2,FALSE))&gt;=SEGUIMIENTO!X505,1,0),2)</f>
        <v>2</v>
      </c>
      <c r="AB505" s="150">
        <f>IFERROR(VALUE(LEFT(#REF!,1)),0)</f>
        <v>0</v>
      </c>
      <c r="AC505" s="149"/>
      <c r="AD505" s="131"/>
      <c r="AE505" s="131"/>
      <c r="AF505" s="129"/>
      <c r="AG505"/>
      <c r="AH505" s="139"/>
      <c r="AI505" s="139"/>
      <c r="AJ505" s="139" t="str">
        <f t="shared" si="87"/>
        <v/>
      </c>
      <c r="AK505" s="139">
        <f t="shared" ca="1" si="97"/>
        <v>0</v>
      </c>
      <c r="AL505" s="139" t="str">
        <f t="shared" si="88"/>
        <v/>
      </c>
      <c r="AM505" s="139" t="str">
        <f t="shared" si="89"/>
        <v/>
      </c>
      <c r="AN505" s="20" t="str">
        <f t="shared" si="90"/>
        <v/>
      </c>
      <c r="AO505" s="20" t="str">
        <f t="shared" si="91"/>
        <v/>
      </c>
      <c r="AP505" s="20" t="str">
        <f t="shared" si="92"/>
        <v/>
      </c>
      <c r="AQ505" s="88" t="str">
        <f ca="1">IF(S505=Lists!$S$6,"CUMPLIMIENTO",IF($Q505=Lists!$R$3,TEXT(Y505,"00,00%")&amp;" / "&amp;TEXT(FORMULACIÓN!Y505,"00,00%"),IF(Y505=0,0,TEXT(Y505,"##.###")&amp;" / "&amp;TEXT(FORMULACIÓN!Y505,"##.###"))))</f>
        <v xml:space="preserve"> / </v>
      </c>
      <c r="AR505" s="133">
        <f ca="1">VALUE(IFERROR(IF(S505=Lists!$S$6,SEGUIMIENTO!Y505,IF((Y505/FORMULACIÓN!Y505)&lt;&gt;0,Y505/FORMULACIÓN!Y505,0)),0))</f>
        <v>0</v>
      </c>
      <c r="AS505" s="89" t="str">
        <f t="shared" ca="1" si="99"/>
        <v/>
      </c>
      <c r="AT505" s="89"/>
      <c r="AU505" s="89">
        <f t="shared" ca="1" si="100"/>
        <v>0</v>
      </c>
      <c r="AV505" s="20" t="str">
        <f t="shared" si="98"/>
        <v xml:space="preserve">LOGROS
LÍMITES
OBSERVACIÓN
ACCIONES DE FORTALECIMIENTO
</v>
      </c>
      <c r="AW505" s="139"/>
      <c r="CG505" s="140"/>
    </row>
    <row r="506" spans="1:85" s="135" customFormat="1" ht="20.25" hidden="1" customHeight="1">
      <c r="A506" s="20" t="str">
        <f>IF(FORMULACIÓN!A506="","",FORMULACIÓN!A506)</f>
        <v/>
      </c>
      <c r="B506" s="20" t="str">
        <f>IF(FORMULACIÓN!B506="","",FORMULACIÓN!B506)</f>
        <v/>
      </c>
      <c r="C506" s="20" t="str">
        <f>IF(FORMULACIÓN!C506="","",FORMULACIÓN!C506)</f>
        <v/>
      </c>
      <c r="D506" s="20" t="str">
        <f>IF(FORMULACIÓN!D506="","",FORMULACIÓN!D506)</f>
        <v/>
      </c>
      <c r="E506" s="20" t="str">
        <f>IF(FORMULACIÓN!E506="","",FORMULACIÓN!E506)</f>
        <v/>
      </c>
      <c r="F506" s="20" t="str">
        <f>IF(FORMULACIÓN!F506="","",FORMULACIÓN!F506)</f>
        <v/>
      </c>
      <c r="G506" s="20" t="str">
        <f>IF(FORMULACIÓN!G506="","",FORMULACIÓN!G506)</f>
        <v/>
      </c>
      <c r="H506" s="20" t="str">
        <f>IF(FORMULACIÓN!H506="","",FORMULACIÓN!H506)</f>
        <v/>
      </c>
      <c r="I506" s="88" t="str">
        <f>IF(FORMULACIÓN!I506="","",FORMULACIÓN!I506)</f>
        <v/>
      </c>
      <c r="J506" s="20" t="str">
        <f>IF(FORMULACIÓN!J506="","",FORMULACIÓN!J506)</f>
        <v/>
      </c>
      <c r="K506" s="88" t="str">
        <f>IF(FORMULACIÓN!K506="","",FORMULACIÓN!K506)</f>
        <v/>
      </c>
      <c r="L506" s="88" t="str">
        <f>IF(FORMULACIÓN!L506="","",FORMULACIÓN!L506)</f>
        <v/>
      </c>
      <c r="M506" s="210">
        <f>FORMULACIÓN!M506</f>
        <v>0</v>
      </c>
      <c r="N506" s="20" t="str">
        <f>IF(FORMULACIÓN!O506="","",FORMULACIÓN!O506)</f>
        <v/>
      </c>
      <c r="O506" s="20" t="str">
        <f>IF(FORMULACIÓN!P506="","",FORMULACIÓN!P506)</f>
        <v/>
      </c>
      <c r="P506" s="20" t="str">
        <f>IF(FORMULACIÓN!Q506="","",FORMULACIÓN!Q506)</f>
        <v/>
      </c>
      <c r="Q506" s="20" t="str">
        <f>IF(FORMULACIÓN!R506="","",FORMULACIÓN!R506)</f>
        <v/>
      </c>
      <c r="R506" s="20" t="str">
        <f>IF(FORMULACIÓN!S506="","",FORMULACIÓN!S506)</f>
        <v/>
      </c>
      <c r="S506" s="20" t="str">
        <f>IF(FORMULACIÓN!T506="","",FORMULACIÓN!T506)</f>
        <v/>
      </c>
      <c r="T506" s="179" t="str">
        <f ca="1">FORMULACIÓN!Y506</f>
        <v/>
      </c>
      <c r="U506" s="20" t="str">
        <f>IF(FORMULACIÓN!U506="","",FORMULACIÓN!U506)</f>
        <v/>
      </c>
      <c r="V506" s="211"/>
      <c r="W506" s="211"/>
      <c r="X506" s="21" t="str">
        <f ca="1">IFERROR(IF($S506=Lists!$S$2,SUM(SEGUIMIENTO!U506:W506),IF(SEGUIMIENTO!$S506=Lists!$S$3,SUM(SEGUIMIENTO!V506:W506),IF(SEGUIMIENTO!$S506=Lists!$S$4,AVERAGE(SEGUIMIENTO!V506:W506),IF(SEGUIMIENTO!$S506=Lists!$S$5,OFFSET(U506,0,COUNTA(V506:W506)),IF(SEGUIMIENTO!$S506=Lists!$S$6,COUNTIF(V506:W506,"&lt;"&amp;FORMULACIÓN!Y506)/COUNT(SEGUIMIENTO!V506:W506),""))))),"")</f>
        <v/>
      </c>
      <c r="Y506" s="176" t="str">
        <f ca="1">IF($Q506=Lists!$R$3,TEXT(SEGUIMIENTO!X506,"00,00%"),IF(SEGUIMIENTO!X506=0,0,TEXT(SEGUIMIENTO!X506,"##.###")))</f>
        <v/>
      </c>
      <c r="Z506" s="179" t="str">
        <f>IF(FORMULACIÓN!N506="X",VLOOKUP(A506,Lists!$C$100:$D$1099,2,FALSE),"")</f>
        <v/>
      </c>
      <c r="AA506" s="181">
        <f>IF(FORMULACIÓN!N506="X",IF(VALUE(VLOOKUP(A506,Lists!$C$100:$D$1099,2,FALSE))&gt;=SEGUIMIENTO!X506,1,0),2)</f>
        <v>2</v>
      </c>
      <c r="AB506" s="150">
        <f>IFERROR(VALUE(LEFT(#REF!,1)),0)</f>
        <v>0</v>
      </c>
      <c r="AC506" s="149"/>
      <c r="AD506" s="131"/>
      <c r="AE506" s="131"/>
      <c r="AF506" s="129"/>
      <c r="AG506"/>
      <c r="AH506" s="139"/>
      <c r="AI506" s="139"/>
      <c r="AJ506" s="139" t="str">
        <f t="shared" si="87"/>
        <v/>
      </c>
      <c r="AK506" s="139">
        <f t="shared" ca="1" si="97"/>
        <v>0</v>
      </c>
      <c r="AL506" s="139" t="str">
        <f t="shared" si="88"/>
        <v/>
      </c>
      <c r="AM506" s="139" t="str">
        <f t="shared" si="89"/>
        <v/>
      </c>
      <c r="AN506" s="20" t="str">
        <f t="shared" si="90"/>
        <v/>
      </c>
      <c r="AO506" s="20" t="str">
        <f t="shared" si="91"/>
        <v/>
      </c>
      <c r="AP506" s="20" t="str">
        <f t="shared" si="92"/>
        <v/>
      </c>
      <c r="AQ506" s="88" t="str">
        <f ca="1">IF(S506=Lists!$S$6,"CUMPLIMIENTO",IF($Q506=Lists!$R$3,TEXT(Y506,"00,00%")&amp;" / "&amp;TEXT(FORMULACIÓN!Y506,"00,00%"),IF(Y506=0,0,TEXT(Y506,"##.###")&amp;" / "&amp;TEXT(FORMULACIÓN!Y506,"##.###"))))</f>
        <v xml:space="preserve"> / </v>
      </c>
      <c r="AR506" s="133">
        <f ca="1">VALUE(IFERROR(IF(S506=Lists!$S$6,SEGUIMIENTO!Y506,IF((Y506/FORMULACIÓN!Y506)&lt;&gt;0,Y506/FORMULACIÓN!Y506,0)),0))</f>
        <v>0</v>
      </c>
      <c r="AS506" s="89" t="str">
        <f t="shared" ca="1" si="99"/>
        <v/>
      </c>
      <c r="AT506" s="89"/>
      <c r="AU506" s="89">
        <f t="shared" ca="1" si="100"/>
        <v>0</v>
      </c>
      <c r="AV506" s="20" t="str">
        <f t="shared" si="98"/>
        <v xml:space="preserve">LOGROS
LÍMITES
OBSERVACIÓN
ACCIONES DE FORTALECIMIENTO
</v>
      </c>
      <c r="AW506" s="139"/>
      <c r="CG506" s="140"/>
    </row>
    <row r="507" spans="1:85" s="135" customFormat="1" ht="20.25" hidden="1" customHeight="1">
      <c r="A507" s="20" t="str">
        <f>IF(FORMULACIÓN!A507="","",FORMULACIÓN!A507)</f>
        <v/>
      </c>
      <c r="B507" s="20" t="str">
        <f>IF(FORMULACIÓN!B507="","",FORMULACIÓN!B507)</f>
        <v/>
      </c>
      <c r="C507" s="20" t="str">
        <f>IF(FORMULACIÓN!C507="","",FORMULACIÓN!C507)</f>
        <v/>
      </c>
      <c r="D507" s="20" t="str">
        <f>IF(FORMULACIÓN!D507="","",FORMULACIÓN!D507)</f>
        <v/>
      </c>
      <c r="E507" s="20" t="str">
        <f>IF(FORMULACIÓN!E507="","",FORMULACIÓN!E507)</f>
        <v/>
      </c>
      <c r="F507" s="20" t="str">
        <f>IF(FORMULACIÓN!F507="","",FORMULACIÓN!F507)</f>
        <v/>
      </c>
      <c r="G507" s="20" t="str">
        <f>IF(FORMULACIÓN!G507="","",FORMULACIÓN!G507)</f>
        <v/>
      </c>
      <c r="H507" s="20" t="str">
        <f>IF(FORMULACIÓN!H507="","",FORMULACIÓN!H507)</f>
        <v/>
      </c>
      <c r="I507" s="88" t="str">
        <f>IF(FORMULACIÓN!I507="","",FORMULACIÓN!I507)</f>
        <v/>
      </c>
      <c r="J507" s="20" t="str">
        <f>IF(FORMULACIÓN!J507="","",FORMULACIÓN!J507)</f>
        <v/>
      </c>
      <c r="K507" s="88" t="str">
        <f>IF(FORMULACIÓN!K507="","",FORMULACIÓN!K507)</f>
        <v/>
      </c>
      <c r="L507" s="88" t="str">
        <f>IF(FORMULACIÓN!L507="","",FORMULACIÓN!L507)</f>
        <v/>
      </c>
      <c r="M507" s="210">
        <f>FORMULACIÓN!M507</f>
        <v>0</v>
      </c>
      <c r="N507" s="20" t="str">
        <f>IF(FORMULACIÓN!O507="","",FORMULACIÓN!O507)</f>
        <v/>
      </c>
      <c r="O507" s="20" t="str">
        <f>IF(FORMULACIÓN!P507="","",FORMULACIÓN!P507)</f>
        <v/>
      </c>
      <c r="P507" s="20" t="str">
        <f>IF(FORMULACIÓN!Q507="","",FORMULACIÓN!Q507)</f>
        <v/>
      </c>
      <c r="Q507" s="20" t="str">
        <f>IF(FORMULACIÓN!R507="","",FORMULACIÓN!R507)</f>
        <v/>
      </c>
      <c r="R507" s="20" t="str">
        <f>IF(FORMULACIÓN!S507="","",FORMULACIÓN!S507)</f>
        <v/>
      </c>
      <c r="S507" s="20" t="str">
        <f>IF(FORMULACIÓN!T507="","",FORMULACIÓN!T507)</f>
        <v/>
      </c>
      <c r="T507" s="179" t="str">
        <f ca="1">FORMULACIÓN!Y507</f>
        <v/>
      </c>
      <c r="U507" s="20" t="str">
        <f>IF(FORMULACIÓN!U507="","",FORMULACIÓN!U507)</f>
        <v/>
      </c>
      <c r="V507" s="211"/>
      <c r="W507" s="211"/>
      <c r="X507" s="21" t="str">
        <f ca="1">IFERROR(IF($S507=Lists!$S$2,SUM(SEGUIMIENTO!U507:W507),IF(SEGUIMIENTO!$S507=Lists!$S$3,SUM(SEGUIMIENTO!V507:W507),IF(SEGUIMIENTO!$S507=Lists!$S$4,AVERAGE(SEGUIMIENTO!V507:W507),IF(SEGUIMIENTO!$S507=Lists!$S$5,OFFSET(U507,0,COUNTA(V507:W507)),IF(SEGUIMIENTO!$S507=Lists!$S$6,COUNTIF(V507:W507,"&lt;"&amp;FORMULACIÓN!Y507)/COUNT(SEGUIMIENTO!V507:W507),""))))),"")</f>
        <v/>
      </c>
      <c r="Y507" s="176" t="str">
        <f ca="1">IF($Q507=Lists!$R$3,TEXT(SEGUIMIENTO!X507,"00,00%"),IF(SEGUIMIENTO!X507=0,0,TEXT(SEGUIMIENTO!X507,"##.###")))</f>
        <v/>
      </c>
      <c r="Z507" s="179" t="str">
        <f>IF(FORMULACIÓN!N507="X",VLOOKUP(A507,Lists!$C$100:$D$1099,2,FALSE),"")</f>
        <v/>
      </c>
      <c r="AA507" s="181">
        <f>IF(FORMULACIÓN!N507="X",IF(VALUE(VLOOKUP(A507,Lists!$C$100:$D$1099,2,FALSE))&gt;=SEGUIMIENTO!X507,1,0),2)</f>
        <v>2</v>
      </c>
      <c r="AB507" s="150">
        <f>IFERROR(VALUE(LEFT(#REF!,1)),0)</f>
        <v>0</v>
      </c>
      <c r="AC507" s="149"/>
      <c r="AD507" s="131"/>
      <c r="AE507" s="131"/>
      <c r="AF507" s="129"/>
      <c r="AG507"/>
      <c r="AH507" s="139"/>
      <c r="AI507" s="139"/>
      <c r="AJ507" s="139" t="str">
        <f t="shared" si="87"/>
        <v/>
      </c>
      <c r="AK507" s="139">
        <f t="shared" ca="1" si="97"/>
        <v>0</v>
      </c>
      <c r="AL507" s="139" t="str">
        <f t="shared" si="88"/>
        <v/>
      </c>
      <c r="AM507" s="139" t="str">
        <f t="shared" si="89"/>
        <v/>
      </c>
      <c r="AN507" s="20" t="str">
        <f t="shared" si="90"/>
        <v/>
      </c>
      <c r="AO507" s="20" t="str">
        <f t="shared" si="91"/>
        <v/>
      </c>
      <c r="AP507" s="20" t="str">
        <f t="shared" si="92"/>
        <v/>
      </c>
      <c r="AQ507" s="88" t="str">
        <f ca="1">IF(S507=Lists!$S$6,"CUMPLIMIENTO",IF($Q507=Lists!$R$3,TEXT(Y507,"00,00%")&amp;" / "&amp;TEXT(FORMULACIÓN!Y507,"00,00%"),IF(Y507=0,0,TEXT(Y507,"##.###")&amp;" / "&amp;TEXT(FORMULACIÓN!Y507,"##.###"))))</f>
        <v xml:space="preserve"> / </v>
      </c>
      <c r="AR507" s="133">
        <f ca="1">VALUE(IFERROR(IF(S507=Lists!$S$6,SEGUIMIENTO!Y507,IF((Y507/FORMULACIÓN!Y507)&lt;&gt;0,Y507/FORMULACIÓN!Y507,0)),0))</f>
        <v>0</v>
      </c>
      <c r="AS507" s="89" t="str">
        <f t="shared" ca="1" si="99"/>
        <v/>
      </c>
      <c r="AT507" s="89"/>
      <c r="AU507" s="89">
        <f t="shared" ca="1" si="100"/>
        <v>0</v>
      </c>
      <c r="AV507" s="20" t="str">
        <f t="shared" si="98"/>
        <v xml:space="preserve">LOGROS
LÍMITES
OBSERVACIÓN
ACCIONES DE FORTALECIMIENTO
</v>
      </c>
      <c r="AW507" s="139"/>
      <c r="CG507" s="140"/>
    </row>
    <row r="508" spans="1:85" s="135" customFormat="1" ht="20.25" hidden="1" customHeight="1">
      <c r="A508" s="20" t="str">
        <f>IF(FORMULACIÓN!A508="","",FORMULACIÓN!A508)</f>
        <v/>
      </c>
      <c r="B508" s="20" t="str">
        <f>IF(FORMULACIÓN!B508="","",FORMULACIÓN!B508)</f>
        <v/>
      </c>
      <c r="C508" s="20" t="str">
        <f>IF(FORMULACIÓN!C508="","",FORMULACIÓN!C508)</f>
        <v/>
      </c>
      <c r="D508" s="20" t="str">
        <f>IF(FORMULACIÓN!D508="","",FORMULACIÓN!D508)</f>
        <v/>
      </c>
      <c r="E508" s="20" t="str">
        <f>IF(FORMULACIÓN!E508="","",FORMULACIÓN!E508)</f>
        <v/>
      </c>
      <c r="F508" s="20" t="str">
        <f>IF(FORMULACIÓN!F508="","",FORMULACIÓN!F508)</f>
        <v/>
      </c>
      <c r="G508" s="20" t="str">
        <f>IF(FORMULACIÓN!G508="","",FORMULACIÓN!G508)</f>
        <v/>
      </c>
      <c r="H508" s="20" t="str">
        <f>IF(FORMULACIÓN!H508="","",FORMULACIÓN!H508)</f>
        <v/>
      </c>
      <c r="I508" s="88" t="str">
        <f>IF(FORMULACIÓN!I508="","",FORMULACIÓN!I508)</f>
        <v/>
      </c>
      <c r="J508" s="20" t="str">
        <f>IF(FORMULACIÓN!J508="","",FORMULACIÓN!J508)</f>
        <v/>
      </c>
      <c r="K508" s="88" t="str">
        <f>IF(FORMULACIÓN!K508="","",FORMULACIÓN!K508)</f>
        <v/>
      </c>
      <c r="L508" s="88" t="str">
        <f>IF(FORMULACIÓN!L508="","",FORMULACIÓN!L508)</f>
        <v/>
      </c>
      <c r="M508" s="210">
        <f>FORMULACIÓN!M508</f>
        <v>0</v>
      </c>
      <c r="N508" s="20" t="str">
        <f>IF(FORMULACIÓN!O508="","",FORMULACIÓN!O508)</f>
        <v/>
      </c>
      <c r="O508" s="20" t="str">
        <f>IF(FORMULACIÓN!P508="","",FORMULACIÓN!P508)</f>
        <v/>
      </c>
      <c r="P508" s="20" t="str">
        <f>IF(FORMULACIÓN!Q508="","",FORMULACIÓN!Q508)</f>
        <v/>
      </c>
      <c r="Q508" s="20" t="str">
        <f>IF(FORMULACIÓN!R508="","",FORMULACIÓN!R508)</f>
        <v/>
      </c>
      <c r="R508" s="20" t="str">
        <f>IF(FORMULACIÓN!S508="","",FORMULACIÓN!S508)</f>
        <v/>
      </c>
      <c r="S508" s="20" t="str">
        <f>IF(FORMULACIÓN!T508="","",FORMULACIÓN!T508)</f>
        <v/>
      </c>
      <c r="T508" s="179" t="str">
        <f ca="1">FORMULACIÓN!Y508</f>
        <v/>
      </c>
      <c r="U508" s="20" t="str">
        <f>IF(FORMULACIÓN!U508="","",FORMULACIÓN!U508)</f>
        <v/>
      </c>
      <c r="V508" s="211"/>
      <c r="W508" s="211"/>
      <c r="X508" s="21" t="str">
        <f ca="1">IFERROR(IF($S508=Lists!$S$2,SUM(SEGUIMIENTO!U508:W508),IF(SEGUIMIENTO!$S508=Lists!$S$3,SUM(SEGUIMIENTO!V508:W508),IF(SEGUIMIENTO!$S508=Lists!$S$4,AVERAGE(SEGUIMIENTO!V508:W508),IF(SEGUIMIENTO!$S508=Lists!$S$5,OFFSET(U508,0,COUNTA(V508:W508)),IF(SEGUIMIENTO!$S508=Lists!$S$6,COUNTIF(V508:W508,"&lt;"&amp;FORMULACIÓN!Y508)/COUNT(SEGUIMIENTO!V508:W508),""))))),"")</f>
        <v/>
      </c>
      <c r="Y508" s="176" t="str">
        <f ca="1">IF($Q508=Lists!$R$3,TEXT(SEGUIMIENTO!X508,"00,00%"),IF(SEGUIMIENTO!X508=0,0,TEXT(SEGUIMIENTO!X508,"##.###")))</f>
        <v/>
      </c>
      <c r="Z508" s="179" t="str">
        <f>IF(FORMULACIÓN!N508="X",VLOOKUP(A508,Lists!$C$100:$D$1099,2,FALSE),"")</f>
        <v/>
      </c>
      <c r="AA508" s="181">
        <f>IF(FORMULACIÓN!N508="X",IF(VALUE(VLOOKUP(A508,Lists!$C$100:$D$1099,2,FALSE))&gt;=SEGUIMIENTO!X508,1,0),2)</f>
        <v>2</v>
      </c>
      <c r="AB508" s="150">
        <f>IFERROR(VALUE(LEFT(#REF!,1)),0)</f>
        <v>0</v>
      </c>
      <c r="AC508" s="149"/>
      <c r="AD508" s="131"/>
      <c r="AE508" s="131"/>
      <c r="AF508" s="129"/>
      <c r="AG508"/>
      <c r="AH508" s="139"/>
      <c r="AI508" s="139"/>
      <c r="AJ508" s="139" t="str">
        <f t="shared" si="87"/>
        <v/>
      </c>
      <c r="AK508" s="139">
        <f t="shared" ca="1" si="97"/>
        <v>0</v>
      </c>
      <c r="AL508" s="139" t="str">
        <f t="shared" si="88"/>
        <v/>
      </c>
      <c r="AM508" s="139" t="str">
        <f t="shared" si="89"/>
        <v/>
      </c>
      <c r="AN508" s="20" t="str">
        <f t="shared" si="90"/>
        <v/>
      </c>
      <c r="AO508" s="20" t="str">
        <f t="shared" si="91"/>
        <v/>
      </c>
      <c r="AP508" s="20" t="str">
        <f t="shared" si="92"/>
        <v/>
      </c>
      <c r="AQ508" s="88" t="str">
        <f ca="1">IF(S508=Lists!$S$6,"CUMPLIMIENTO",IF($Q508=Lists!$R$3,TEXT(Y508,"00,00%")&amp;" / "&amp;TEXT(FORMULACIÓN!Y508,"00,00%"),IF(Y508=0,0,TEXT(Y508,"##.###")&amp;" / "&amp;TEXT(FORMULACIÓN!Y508,"##.###"))))</f>
        <v xml:space="preserve"> / </v>
      </c>
      <c r="AR508" s="133">
        <f ca="1">VALUE(IFERROR(IF(S508=Lists!$S$6,SEGUIMIENTO!Y508,IF((Y508/FORMULACIÓN!Y508)&lt;&gt;0,Y508/FORMULACIÓN!Y508,0)),0))</f>
        <v>0</v>
      </c>
      <c r="AS508" s="89" t="str">
        <f t="shared" ca="1" si="99"/>
        <v/>
      </c>
      <c r="AT508" s="89"/>
      <c r="AU508" s="89">
        <f t="shared" ca="1" si="100"/>
        <v>0</v>
      </c>
      <c r="AV508" s="20" t="str">
        <f t="shared" si="98"/>
        <v xml:space="preserve">LOGROS
LÍMITES
OBSERVACIÓN
ACCIONES DE FORTALECIMIENTO
</v>
      </c>
      <c r="AW508" s="139"/>
      <c r="CG508" s="140"/>
    </row>
    <row r="509" spans="1:85" s="135" customFormat="1" ht="20.25" hidden="1" customHeight="1">
      <c r="A509" s="20" t="str">
        <f>IF(FORMULACIÓN!A509="","",FORMULACIÓN!A509)</f>
        <v/>
      </c>
      <c r="B509" s="20" t="str">
        <f>IF(FORMULACIÓN!B509="","",FORMULACIÓN!B509)</f>
        <v/>
      </c>
      <c r="C509" s="20" t="str">
        <f>IF(FORMULACIÓN!C509="","",FORMULACIÓN!C509)</f>
        <v/>
      </c>
      <c r="D509" s="20" t="str">
        <f>IF(FORMULACIÓN!D509="","",FORMULACIÓN!D509)</f>
        <v/>
      </c>
      <c r="E509" s="20" t="str">
        <f>IF(FORMULACIÓN!E509="","",FORMULACIÓN!E509)</f>
        <v/>
      </c>
      <c r="F509" s="20" t="str">
        <f>IF(FORMULACIÓN!F509="","",FORMULACIÓN!F509)</f>
        <v/>
      </c>
      <c r="G509" s="20" t="str">
        <f>IF(FORMULACIÓN!G509="","",FORMULACIÓN!G509)</f>
        <v/>
      </c>
      <c r="H509" s="20" t="str">
        <f>IF(FORMULACIÓN!H509="","",FORMULACIÓN!H509)</f>
        <v/>
      </c>
      <c r="I509" s="88" t="str">
        <f>IF(FORMULACIÓN!I509="","",FORMULACIÓN!I509)</f>
        <v/>
      </c>
      <c r="J509" s="20" t="str">
        <f>IF(FORMULACIÓN!J509="","",FORMULACIÓN!J509)</f>
        <v/>
      </c>
      <c r="K509" s="88" t="str">
        <f>IF(FORMULACIÓN!K509="","",FORMULACIÓN!K509)</f>
        <v/>
      </c>
      <c r="L509" s="88" t="str">
        <f>IF(FORMULACIÓN!L509="","",FORMULACIÓN!L509)</f>
        <v/>
      </c>
      <c r="M509" s="210">
        <f>FORMULACIÓN!M509</f>
        <v>0</v>
      </c>
      <c r="N509" s="20" t="str">
        <f>IF(FORMULACIÓN!O509="","",FORMULACIÓN!O509)</f>
        <v/>
      </c>
      <c r="O509" s="20" t="str">
        <f>IF(FORMULACIÓN!P509="","",FORMULACIÓN!P509)</f>
        <v/>
      </c>
      <c r="P509" s="20" t="str">
        <f>IF(FORMULACIÓN!Q509="","",FORMULACIÓN!Q509)</f>
        <v/>
      </c>
      <c r="Q509" s="20" t="str">
        <f>IF(FORMULACIÓN!R509="","",FORMULACIÓN!R509)</f>
        <v/>
      </c>
      <c r="R509" s="20" t="str">
        <f>IF(FORMULACIÓN!S509="","",FORMULACIÓN!S509)</f>
        <v/>
      </c>
      <c r="S509" s="20" t="str">
        <f>IF(FORMULACIÓN!T509="","",FORMULACIÓN!T509)</f>
        <v/>
      </c>
      <c r="T509" s="179" t="str">
        <f ca="1">FORMULACIÓN!Y509</f>
        <v/>
      </c>
      <c r="U509" s="20" t="str">
        <f>IF(FORMULACIÓN!U509="","",FORMULACIÓN!U509)</f>
        <v/>
      </c>
      <c r="V509" s="211"/>
      <c r="W509" s="211"/>
      <c r="X509" s="21" t="str">
        <f ca="1">IFERROR(IF($S509=Lists!$S$2,SUM(SEGUIMIENTO!U509:W509),IF(SEGUIMIENTO!$S509=Lists!$S$3,SUM(SEGUIMIENTO!V509:W509),IF(SEGUIMIENTO!$S509=Lists!$S$4,AVERAGE(SEGUIMIENTO!V509:W509),IF(SEGUIMIENTO!$S509=Lists!$S$5,OFFSET(U509,0,COUNTA(V509:W509)),IF(SEGUIMIENTO!$S509=Lists!$S$6,COUNTIF(V509:W509,"&lt;"&amp;FORMULACIÓN!Y509)/COUNT(SEGUIMIENTO!V509:W509),""))))),"")</f>
        <v/>
      </c>
      <c r="Y509" s="176" t="str">
        <f ca="1">IF($Q509=Lists!$R$3,TEXT(SEGUIMIENTO!X509,"00,00%"),IF(SEGUIMIENTO!X509=0,0,TEXT(SEGUIMIENTO!X509,"##.###")))</f>
        <v/>
      </c>
      <c r="Z509" s="179" t="str">
        <f>IF(FORMULACIÓN!N509="X",VLOOKUP(A509,Lists!$C$100:$D$1099,2,FALSE),"")</f>
        <v/>
      </c>
      <c r="AA509" s="181">
        <f>IF(FORMULACIÓN!N509="X",IF(VALUE(VLOOKUP(A509,Lists!$C$100:$D$1099,2,FALSE))&gt;=SEGUIMIENTO!X509,1,0),2)</f>
        <v>2</v>
      </c>
      <c r="AB509" s="150">
        <f>IFERROR(VALUE(LEFT(#REF!,1)),0)</f>
        <v>0</v>
      </c>
      <c r="AC509" s="149"/>
      <c r="AD509" s="131"/>
      <c r="AE509" s="131"/>
      <c r="AF509" s="129"/>
      <c r="AG509"/>
      <c r="AH509" s="139"/>
      <c r="AI509" s="139"/>
      <c r="AJ509" s="139" t="str">
        <f t="shared" si="87"/>
        <v/>
      </c>
      <c r="AK509" s="139">
        <f t="shared" ca="1" si="97"/>
        <v>0</v>
      </c>
      <c r="AL509" s="139" t="str">
        <f t="shared" si="88"/>
        <v/>
      </c>
      <c r="AM509" s="139" t="str">
        <f t="shared" si="89"/>
        <v/>
      </c>
      <c r="AN509" s="20" t="str">
        <f t="shared" si="90"/>
        <v/>
      </c>
      <c r="AO509" s="20" t="str">
        <f t="shared" si="91"/>
        <v/>
      </c>
      <c r="AP509" s="20" t="str">
        <f t="shared" si="92"/>
        <v/>
      </c>
      <c r="AQ509" s="88" t="str">
        <f ca="1">IF(S509=Lists!$S$6,"CUMPLIMIENTO",IF($Q509=Lists!$R$3,TEXT(Y509,"00,00%")&amp;" / "&amp;TEXT(FORMULACIÓN!Y509,"00,00%"),IF(Y509=0,0,TEXT(Y509,"##.###")&amp;" / "&amp;TEXT(FORMULACIÓN!Y509,"##.###"))))</f>
        <v xml:space="preserve"> / </v>
      </c>
      <c r="AR509" s="133">
        <f ca="1">VALUE(IFERROR(IF(S509=Lists!$S$6,SEGUIMIENTO!Y509,IF((Y509/FORMULACIÓN!Y509)&lt;&gt;0,Y509/FORMULACIÓN!Y509,0)),0))</f>
        <v>0</v>
      </c>
      <c r="AS509" s="89" t="str">
        <f t="shared" ca="1" si="99"/>
        <v/>
      </c>
      <c r="AT509" s="89"/>
      <c r="AU509" s="89">
        <f t="shared" ca="1" si="100"/>
        <v>0</v>
      </c>
      <c r="AV509" s="20" t="str">
        <f t="shared" si="98"/>
        <v xml:space="preserve">LOGROS
LÍMITES
OBSERVACIÓN
ACCIONES DE FORTALECIMIENTO
</v>
      </c>
      <c r="AW509" s="139"/>
      <c r="CG509" s="140"/>
    </row>
    <row r="510" spans="1:85" s="135" customFormat="1" ht="20.25" hidden="1" customHeight="1">
      <c r="A510" s="20" t="str">
        <f>IF(FORMULACIÓN!A510="","",FORMULACIÓN!A510)</f>
        <v/>
      </c>
      <c r="B510" s="20" t="str">
        <f>IF(FORMULACIÓN!B510="","",FORMULACIÓN!B510)</f>
        <v/>
      </c>
      <c r="C510" s="20" t="str">
        <f>IF(FORMULACIÓN!C510="","",FORMULACIÓN!C510)</f>
        <v/>
      </c>
      <c r="D510" s="20" t="str">
        <f>IF(FORMULACIÓN!D510="","",FORMULACIÓN!D510)</f>
        <v/>
      </c>
      <c r="E510" s="20" t="str">
        <f>IF(FORMULACIÓN!E510="","",FORMULACIÓN!E510)</f>
        <v/>
      </c>
      <c r="F510" s="20" t="str">
        <f>IF(FORMULACIÓN!F510="","",FORMULACIÓN!F510)</f>
        <v/>
      </c>
      <c r="G510" s="20" t="str">
        <f>IF(FORMULACIÓN!G510="","",FORMULACIÓN!G510)</f>
        <v/>
      </c>
      <c r="H510" s="20" t="str">
        <f>IF(FORMULACIÓN!H510="","",FORMULACIÓN!H510)</f>
        <v/>
      </c>
      <c r="I510" s="88" t="str">
        <f>IF(FORMULACIÓN!I510="","",FORMULACIÓN!I510)</f>
        <v/>
      </c>
      <c r="J510" s="20" t="str">
        <f>IF(FORMULACIÓN!J510="","",FORMULACIÓN!J510)</f>
        <v/>
      </c>
      <c r="K510" s="88" t="str">
        <f>IF(FORMULACIÓN!K510="","",FORMULACIÓN!K510)</f>
        <v/>
      </c>
      <c r="L510" s="88" t="str">
        <f>IF(FORMULACIÓN!L510="","",FORMULACIÓN!L510)</f>
        <v/>
      </c>
      <c r="M510" s="210">
        <f>FORMULACIÓN!M510</f>
        <v>0</v>
      </c>
      <c r="N510" s="20" t="str">
        <f>IF(FORMULACIÓN!O510="","",FORMULACIÓN!O510)</f>
        <v/>
      </c>
      <c r="O510" s="20" t="str">
        <f>IF(FORMULACIÓN!P510="","",FORMULACIÓN!P510)</f>
        <v/>
      </c>
      <c r="P510" s="20" t="str">
        <f>IF(FORMULACIÓN!Q510="","",FORMULACIÓN!Q510)</f>
        <v/>
      </c>
      <c r="Q510" s="20" t="str">
        <f>IF(FORMULACIÓN!R510="","",FORMULACIÓN!R510)</f>
        <v/>
      </c>
      <c r="R510" s="20" t="str">
        <f>IF(FORMULACIÓN!S510="","",FORMULACIÓN!S510)</f>
        <v/>
      </c>
      <c r="S510" s="20" t="str">
        <f>IF(FORMULACIÓN!T510="","",FORMULACIÓN!T510)</f>
        <v/>
      </c>
      <c r="T510" s="179" t="str">
        <f ca="1">FORMULACIÓN!Y510</f>
        <v/>
      </c>
      <c r="U510" s="20" t="str">
        <f>IF(FORMULACIÓN!U510="","",FORMULACIÓN!U510)</f>
        <v/>
      </c>
      <c r="V510" s="211"/>
      <c r="W510" s="211"/>
      <c r="X510" s="21" t="str">
        <f ca="1">IFERROR(IF($S510=Lists!$S$2,SUM(SEGUIMIENTO!U510:W510),IF(SEGUIMIENTO!$S510=Lists!$S$3,SUM(SEGUIMIENTO!V510:W510),IF(SEGUIMIENTO!$S510=Lists!$S$4,AVERAGE(SEGUIMIENTO!V510:W510),IF(SEGUIMIENTO!$S510=Lists!$S$5,OFFSET(U510,0,COUNTA(V510:W510)),IF(SEGUIMIENTO!$S510=Lists!$S$6,COUNTIF(V510:W510,"&lt;"&amp;FORMULACIÓN!Y510)/COUNT(SEGUIMIENTO!V510:W510),""))))),"")</f>
        <v/>
      </c>
      <c r="Y510" s="176" t="str">
        <f ca="1">IF($Q510=Lists!$R$3,TEXT(SEGUIMIENTO!X510,"00,00%"),IF(SEGUIMIENTO!X510=0,0,TEXT(SEGUIMIENTO!X510,"##.###")))</f>
        <v/>
      </c>
      <c r="Z510" s="179" t="str">
        <f>IF(FORMULACIÓN!N510="X",VLOOKUP(A510,Lists!$C$100:$D$1099,2,FALSE),"")</f>
        <v/>
      </c>
      <c r="AA510" s="181">
        <f>IF(FORMULACIÓN!N510="X",IF(VALUE(VLOOKUP(A510,Lists!$C$100:$D$1099,2,FALSE))&gt;=SEGUIMIENTO!X510,1,0),2)</f>
        <v>2</v>
      </c>
      <c r="AB510" s="150">
        <f>IFERROR(VALUE(LEFT(#REF!,1)),0)</f>
        <v>0</v>
      </c>
      <c r="AC510" s="149"/>
      <c r="AD510" s="131"/>
      <c r="AE510" s="131"/>
      <c r="AF510" s="129"/>
      <c r="AG510"/>
      <c r="AH510" s="139"/>
      <c r="AI510" s="139"/>
      <c r="AJ510" s="139" t="str">
        <f t="shared" si="87"/>
        <v/>
      </c>
      <c r="AK510" s="139">
        <f t="shared" ca="1" si="97"/>
        <v>0</v>
      </c>
      <c r="AL510" s="139" t="str">
        <f t="shared" si="88"/>
        <v/>
      </c>
      <c r="AM510" s="139" t="str">
        <f t="shared" si="89"/>
        <v/>
      </c>
      <c r="AN510" s="20" t="str">
        <f t="shared" si="90"/>
        <v/>
      </c>
      <c r="AO510" s="20" t="str">
        <f t="shared" si="91"/>
        <v/>
      </c>
      <c r="AP510" s="20" t="str">
        <f t="shared" si="92"/>
        <v/>
      </c>
      <c r="AQ510" s="88" t="str">
        <f ca="1">IF(S510=Lists!$S$6,"CUMPLIMIENTO",IF($Q510=Lists!$R$3,TEXT(Y510,"00,00%")&amp;" / "&amp;TEXT(FORMULACIÓN!Y510,"00,00%"),IF(Y510=0,0,TEXT(Y510,"##.###")&amp;" / "&amp;TEXT(FORMULACIÓN!Y510,"##.###"))))</f>
        <v xml:space="preserve"> / </v>
      </c>
      <c r="AR510" s="133">
        <f ca="1">VALUE(IFERROR(IF(S510=Lists!$S$6,SEGUIMIENTO!Y510,IF((Y510/FORMULACIÓN!Y510)&lt;&gt;0,Y510/FORMULACIÓN!Y510,0)),0))</f>
        <v>0</v>
      </c>
      <c r="AS510" s="89" t="str">
        <f t="shared" ca="1" si="99"/>
        <v/>
      </c>
      <c r="AT510" s="89"/>
      <c r="AU510" s="89">
        <f t="shared" ca="1" si="100"/>
        <v>0</v>
      </c>
      <c r="AV510" s="20" t="str">
        <f t="shared" si="98"/>
        <v xml:space="preserve">LOGROS
LÍMITES
OBSERVACIÓN
ACCIONES DE FORTALECIMIENTO
</v>
      </c>
      <c r="AW510" s="139"/>
      <c r="CG510" s="140"/>
    </row>
    <row r="511" spans="1:85" s="135" customFormat="1" ht="20.25" hidden="1" customHeight="1">
      <c r="A511" s="20" t="str">
        <f>IF(FORMULACIÓN!A511="","",FORMULACIÓN!A511)</f>
        <v/>
      </c>
      <c r="B511" s="20" t="str">
        <f>IF(FORMULACIÓN!B511="","",FORMULACIÓN!B511)</f>
        <v/>
      </c>
      <c r="C511" s="20" t="str">
        <f>IF(FORMULACIÓN!C511="","",FORMULACIÓN!C511)</f>
        <v/>
      </c>
      <c r="D511" s="20" t="str">
        <f>IF(FORMULACIÓN!D511="","",FORMULACIÓN!D511)</f>
        <v/>
      </c>
      <c r="E511" s="20" t="str">
        <f>IF(FORMULACIÓN!E511="","",FORMULACIÓN!E511)</f>
        <v/>
      </c>
      <c r="F511" s="20" t="str">
        <f>IF(FORMULACIÓN!F511="","",FORMULACIÓN!F511)</f>
        <v/>
      </c>
      <c r="G511" s="20" t="str">
        <f>IF(FORMULACIÓN!G511="","",FORMULACIÓN!G511)</f>
        <v/>
      </c>
      <c r="H511" s="20" t="str">
        <f>IF(FORMULACIÓN!H511="","",FORMULACIÓN!H511)</f>
        <v/>
      </c>
      <c r="I511" s="88" t="str">
        <f>IF(FORMULACIÓN!I511="","",FORMULACIÓN!I511)</f>
        <v/>
      </c>
      <c r="J511" s="20" t="str">
        <f>IF(FORMULACIÓN!J511="","",FORMULACIÓN!J511)</f>
        <v/>
      </c>
      <c r="K511" s="88" t="str">
        <f>IF(FORMULACIÓN!K511="","",FORMULACIÓN!K511)</f>
        <v/>
      </c>
      <c r="L511" s="88" t="str">
        <f>IF(FORMULACIÓN!L511="","",FORMULACIÓN!L511)</f>
        <v/>
      </c>
      <c r="M511" s="210">
        <f>FORMULACIÓN!M511</f>
        <v>0</v>
      </c>
      <c r="N511" s="20" t="str">
        <f>IF(FORMULACIÓN!O511="","",FORMULACIÓN!O511)</f>
        <v/>
      </c>
      <c r="O511" s="20" t="str">
        <f>IF(FORMULACIÓN!P511="","",FORMULACIÓN!P511)</f>
        <v/>
      </c>
      <c r="P511" s="20" t="str">
        <f>IF(FORMULACIÓN!Q511="","",FORMULACIÓN!Q511)</f>
        <v/>
      </c>
      <c r="Q511" s="20" t="str">
        <f>IF(FORMULACIÓN!R511="","",FORMULACIÓN!R511)</f>
        <v/>
      </c>
      <c r="R511" s="20" t="str">
        <f>IF(FORMULACIÓN!S511="","",FORMULACIÓN!S511)</f>
        <v/>
      </c>
      <c r="S511" s="20" t="str">
        <f>IF(FORMULACIÓN!T511="","",FORMULACIÓN!T511)</f>
        <v/>
      </c>
      <c r="T511" s="179" t="str">
        <f ca="1">FORMULACIÓN!Y511</f>
        <v/>
      </c>
      <c r="U511" s="20" t="str">
        <f>IF(FORMULACIÓN!U511="","",FORMULACIÓN!U511)</f>
        <v/>
      </c>
      <c r="V511" s="211"/>
      <c r="W511" s="211"/>
      <c r="X511" s="21" t="str">
        <f ca="1">IFERROR(IF($S511=Lists!$S$2,SUM(SEGUIMIENTO!U511:W511),IF(SEGUIMIENTO!$S511=Lists!$S$3,SUM(SEGUIMIENTO!V511:W511),IF(SEGUIMIENTO!$S511=Lists!$S$4,AVERAGE(SEGUIMIENTO!V511:W511),IF(SEGUIMIENTO!$S511=Lists!$S$5,OFFSET(U511,0,COUNTA(V511:W511)),IF(SEGUIMIENTO!$S511=Lists!$S$6,COUNTIF(V511:W511,"&lt;"&amp;FORMULACIÓN!Y511)/COUNT(SEGUIMIENTO!V511:W511),""))))),"")</f>
        <v/>
      </c>
      <c r="Y511" s="176" t="str">
        <f ca="1">IF($Q511=Lists!$R$3,TEXT(SEGUIMIENTO!X511,"00,00%"),IF(SEGUIMIENTO!X511=0,0,TEXT(SEGUIMIENTO!X511,"##.###")))</f>
        <v/>
      </c>
      <c r="Z511" s="179" t="str">
        <f>IF(FORMULACIÓN!N511="X",VLOOKUP(A511,Lists!$C$100:$D$1099,2,FALSE),"")</f>
        <v/>
      </c>
      <c r="AA511" s="181">
        <f>IF(FORMULACIÓN!N511="X",IF(VALUE(VLOOKUP(A511,Lists!$C$100:$D$1099,2,FALSE))&gt;=SEGUIMIENTO!X511,1,0),2)</f>
        <v>2</v>
      </c>
      <c r="AB511" s="150">
        <f>IFERROR(VALUE(LEFT(#REF!,1)),0)</f>
        <v>0</v>
      </c>
      <c r="AC511" s="149"/>
      <c r="AD511" s="131"/>
      <c r="AE511" s="131"/>
      <c r="AF511" s="129"/>
      <c r="AG511"/>
      <c r="AH511" s="139"/>
      <c r="AI511" s="139"/>
      <c r="AJ511" s="139" t="str">
        <f t="shared" si="87"/>
        <v/>
      </c>
      <c r="AK511" s="139">
        <f t="shared" ca="1" si="97"/>
        <v>0</v>
      </c>
      <c r="AL511" s="139" t="str">
        <f t="shared" si="88"/>
        <v/>
      </c>
      <c r="AM511" s="139" t="str">
        <f t="shared" si="89"/>
        <v/>
      </c>
      <c r="AN511" s="20" t="str">
        <f t="shared" si="90"/>
        <v/>
      </c>
      <c r="AO511" s="20" t="str">
        <f t="shared" si="91"/>
        <v/>
      </c>
      <c r="AP511" s="20" t="str">
        <f t="shared" si="92"/>
        <v/>
      </c>
      <c r="AQ511" s="88" t="str">
        <f ca="1">IF(S511=Lists!$S$6,"CUMPLIMIENTO",IF($Q511=Lists!$R$3,TEXT(Y511,"00,00%")&amp;" / "&amp;TEXT(FORMULACIÓN!Y511,"00,00%"),IF(Y511=0,0,TEXT(Y511,"##.###")&amp;" / "&amp;TEXT(FORMULACIÓN!Y511,"##.###"))))</f>
        <v xml:space="preserve"> / </v>
      </c>
      <c r="AR511" s="133">
        <f ca="1">VALUE(IFERROR(IF(S511=Lists!$S$6,SEGUIMIENTO!Y511,IF((Y511/FORMULACIÓN!Y511)&lt;&gt;0,Y511/FORMULACIÓN!Y511,0)),0))</f>
        <v>0</v>
      </c>
      <c r="AS511" s="89" t="str">
        <f t="shared" ca="1" si="99"/>
        <v/>
      </c>
      <c r="AT511" s="89"/>
      <c r="AU511" s="89">
        <f t="shared" ca="1" si="100"/>
        <v>0</v>
      </c>
      <c r="AV511" s="20" t="str">
        <f t="shared" si="98"/>
        <v xml:space="preserve">LOGROS
LÍMITES
OBSERVACIÓN
ACCIONES DE FORTALECIMIENTO
</v>
      </c>
      <c r="AW511" s="139"/>
      <c r="CG511" s="140"/>
    </row>
    <row r="512" spans="1:85" s="135" customFormat="1" ht="20.25" hidden="1" customHeight="1">
      <c r="A512" s="20" t="str">
        <f>IF(FORMULACIÓN!A512="","",FORMULACIÓN!A512)</f>
        <v/>
      </c>
      <c r="B512" s="20" t="str">
        <f>IF(FORMULACIÓN!B512="","",FORMULACIÓN!B512)</f>
        <v/>
      </c>
      <c r="C512" s="20" t="str">
        <f>IF(FORMULACIÓN!C512="","",FORMULACIÓN!C512)</f>
        <v/>
      </c>
      <c r="D512" s="20" t="str">
        <f>IF(FORMULACIÓN!D512="","",FORMULACIÓN!D512)</f>
        <v/>
      </c>
      <c r="E512" s="20" t="str">
        <f>IF(FORMULACIÓN!E512="","",FORMULACIÓN!E512)</f>
        <v/>
      </c>
      <c r="F512" s="20" t="str">
        <f>IF(FORMULACIÓN!F512="","",FORMULACIÓN!F512)</f>
        <v/>
      </c>
      <c r="G512" s="20" t="str">
        <f>IF(FORMULACIÓN!G512="","",FORMULACIÓN!G512)</f>
        <v/>
      </c>
      <c r="H512" s="20" t="str">
        <f>IF(FORMULACIÓN!H512="","",FORMULACIÓN!H512)</f>
        <v/>
      </c>
      <c r="I512" s="88" t="str">
        <f>IF(FORMULACIÓN!I512="","",FORMULACIÓN!I512)</f>
        <v/>
      </c>
      <c r="J512" s="20" t="str">
        <f>IF(FORMULACIÓN!J512="","",FORMULACIÓN!J512)</f>
        <v/>
      </c>
      <c r="K512" s="88" t="str">
        <f>IF(FORMULACIÓN!K512="","",FORMULACIÓN!K512)</f>
        <v/>
      </c>
      <c r="L512" s="88" t="str">
        <f>IF(FORMULACIÓN!L512="","",FORMULACIÓN!L512)</f>
        <v/>
      </c>
      <c r="M512" s="210">
        <f>FORMULACIÓN!M512</f>
        <v>0</v>
      </c>
      <c r="N512" s="20" t="str">
        <f>IF(FORMULACIÓN!O512="","",FORMULACIÓN!O512)</f>
        <v/>
      </c>
      <c r="O512" s="20" t="str">
        <f>IF(FORMULACIÓN!P512="","",FORMULACIÓN!P512)</f>
        <v/>
      </c>
      <c r="P512" s="20" t="str">
        <f>IF(FORMULACIÓN!Q512="","",FORMULACIÓN!Q512)</f>
        <v/>
      </c>
      <c r="Q512" s="20" t="str">
        <f>IF(FORMULACIÓN!R512="","",FORMULACIÓN!R512)</f>
        <v/>
      </c>
      <c r="R512" s="20" t="str">
        <f>IF(FORMULACIÓN!S512="","",FORMULACIÓN!S512)</f>
        <v/>
      </c>
      <c r="S512" s="20" t="str">
        <f>IF(FORMULACIÓN!T512="","",FORMULACIÓN!T512)</f>
        <v/>
      </c>
      <c r="T512" s="179" t="str">
        <f ca="1">FORMULACIÓN!Y512</f>
        <v/>
      </c>
      <c r="U512" s="20" t="str">
        <f>IF(FORMULACIÓN!U512="","",FORMULACIÓN!U512)</f>
        <v/>
      </c>
      <c r="V512" s="211"/>
      <c r="W512" s="211"/>
      <c r="X512" s="21" t="str">
        <f ca="1">IFERROR(IF($S512=Lists!$S$2,SUM(SEGUIMIENTO!U512:W512),IF(SEGUIMIENTO!$S512=Lists!$S$3,SUM(SEGUIMIENTO!V512:W512),IF(SEGUIMIENTO!$S512=Lists!$S$4,AVERAGE(SEGUIMIENTO!V512:W512),IF(SEGUIMIENTO!$S512=Lists!$S$5,OFFSET(U512,0,COUNTA(V512:W512)),IF(SEGUIMIENTO!$S512=Lists!$S$6,COUNTIF(V512:W512,"&lt;"&amp;FORMULACIÓN!Y512)/COUNT(SEGUIMIENTO!V512:W512),""))))),"")</f>
        <v/>
      </c>
      <c r="Y512" s="176" t="str">
        <f ca="1">IF($Q512=Lists!$R$3,TEXT(SEGUIMIENTO!X512,"00,00%"),IF(SEGUIMIENTO!X512=0,0,TEXT(SEGUIMIENTO!X512,"##.###")))</f>
        <v/>
      </c>
      <c r="Z512" s="179" t="str">
        <f>IF(FORMULACIÓN!N512="X",VLOOKUP(A512,Lists!$C$100:$D$1099,2,FALSE),"")</f>
        <v/>
      </c>
      <c r="AA512" s="181">
        <f>IF(FORMULACIÓN!N512="X",IF(VALUE(VLOOKUP(A512,Lists!$C$100:$D$1099,2,FALSE))&gt;=SEGUIMIENTO!X512,1,0),2)</f>
        <v>2</v>
      </c>
      <c r="AB512" s="150">
        <f>IFERROR(VALUE(LEFT(#REF!,1)),0)</f>
        <v>0</v>
      </c>
      <c r="AC512" s="149"/>
      <c r="AD512" s="131"/>
      <c r="AE512" s="131"/>
      <c r="AF512" s="129"/>
      <c r="AG512"/>
      <c r="AH512" s="139"/>
      <c r="AI512" s="139"/>
      <c r="AJ512" s="139" t="str">
        <f t="shared" si="87"/>
        <v/>
      </c>
      <c r="AK512" s="139">
        <f t="shared" ca="1" si="97"/>
        <v>0</v>
      </c>
      <c r="AL512" s="139" t="str">
        <f t="shared" si="88"/>
        <v/>
      </c>
      <c r="AM512" s="139" t="str">
        <f t="shared" si="89"/>
        <v/>
      </c>
      <c r="AN512" s="20" t="str">
        <f t="shared" si="90"/>
        <v/>
      </c>
      <c r="AO512" s="20" t="str">
        <f t="shared" si="91"/>
        <v/>
      </c>
      <c r="AP512" s="20" t="str">
        <f t="shared" si="92"/>
        <v/>
      </c>
      <c r="AQ512" s="88" t="str">
        <f ca="1">IF(S512=Lists!$S$6,"CUMPLIMIENTO",IF($Q512=Lists!$R$3,TEXT(Y512,"00,00%")&amp;" / "&amp;TEXT(FORMULACIÓN!Y512,"00,00%"),IF(Y512=0,0,TEXT(Y512,"##.###")&amp;" / "&amp;TEXT(FORMULACIÓN!Y512,"##.###"))))</f>
        <v xml:space="preserve"> / </v>
      </c>
      <c r="AR512" s="133">
        <f ca="1">VALUE(IFERROR(IF(S512=Lists!$S$6,SEGUIMIENTO!Y512,IF((Y512/FORMULACIÓN!Y512)&lt;&gt;0,Y512/FORMULACIÓN!Y512,0)),0))</f>
        <v>0</v>
      </c>
      <c r="AS512" s="89" t="str">
        <f t="shared" ca="1" si="99"/>
        <v/>
      </c>
      <c r="AT512" s="89"/>
      <c r="AU512" s="89">
        <f t="shared" ca="1" si="100"/>
        <v>0</v>
      </c>
      <c r="AV512" s="20" t="str">
        <f t="shared" si="98"/>
        <v xml:space="preserve">LOGROS
LÍMITES
OBSERVACIÓN
ACCIONES DE FORTALECIMIENTO
</v>
      </c>
      <c r="AW512" s="139"/>
      <c r="CG512" s="140"/>
    </row>
    <row r="513" spans="1:85" s="135" customFormat="1" ht="20.25" hidden="1" customHeight="1">
      <c r="A513" s="20" t="str">
        <f>IF(FORMULACIÓN!A513="","",FORMULACIÓN!A513)</f>
        <v/>
      </c>
      <c r="B513" s="20" t="str">
        <f>IF(FORMULACIÓN!B513="","",FORMULACIÓN!B513)</f>
        <v/>
      </c>
      <c r="C513" s="20" t="str">
        <f>IF(FORMULACIÓN!C513="","",FORMULACIÓN!C513)</f>
        <v/>
      </c>
      <c r="D513" s="20" t="str">
        <f>IF(FORMULACIÓN!D513="","",FORMULACIÓN!D513)</f>
        <v/>
      </c>
      <c r="E513" s="20" t="str">
        <f>IF(FORMULACIÓN!E513="","",FORMULACIÓN!E513)</f>
        <v/>
      </c>
      <c r="F513" s="20" t="str">
        <f>IF(FORMULACIÓN!F513="","",FORMULACIÓN!F513)</f>
        <v/>
      </c>
      <c r="G513" s="20" t="str">
        <f>IF(FORMULACIÓN!G513="","",FORMULACIÓN!G513)</f>
        <v/>
      </c>
      <c r="H513" s="20" t="str">
        <f>IF(FORMULACIÓN!H513="","",FORMULACIÓN!H513)</f>
        <v/>
      </c>
      <c r="I513" s="88" t="str">
        <f>IF(FORMULACIÓN!I513="","",FORMULACIÓN!I513)</f>
        <v/>
      </c>
      <c r="J513" s="20" t="str">
        <f>IF(FORMULACIÓN!J513="","",FORMULACIÓN!J513)</f>
        <v/>
      </c>
      <c r="K513" s="88" t="str">
        <f>IF(FORMULACIÓN!K513="","",FORMULACIÓN!K513)</f>
        <v/>
      </c>
      <c r="L513" s="88" t="str">
        <f>IF(FORMULACIÓN!L513="","",FORMULACIÓN!L513)</f>
        <v/>
      </c>
      <c r="M513" s="210">
        <f>FORMULACIÓN!M513</f>
        <v>0</v>
      </c>
      <c r="N513" s="20" t="str">
        <f>IF(FORMULACIÓN!O513="","",FORMULACIÓN!O513)</f>
        <v/>
      </c>
      <c r="O513" s="20" t="str">
        <f>IF(FORMULACIÓN!P513="","",FORMULACIÓN!P513)</f>
        <v/>
      </c>
      <c r="P513" s="20" t="str">
        <f>IF(FORMULACIÓN!Q513="","",FORMULACIÓN!Q513)</f>
        <v/>
      </c>
      <c r="Q513" s="20" t="str">
        <f>IF(FORMULACIÓN!R513="","",FORMULACIÓN!R513)</f>
        <v/>
      </c>
      <c r="R513" s="20" t="str">
        <f>IF(FORMULACIÓN!S513="","",FORMULACIÓN!S513)</f>
        <v/>
      </c>
      <c r="S513" s="20" t="str">
        <f>IF(FORMULACIÓN!T513="","",FORMULACIÓN!T513)</f>
        <v/>
      </c>
      <c r="T513" s="179" t="str">
        <f ca="1">FORMULACIÓN!Y513</f>
        <v/>
      </c>
      <c r="U513" s="20" t="str">
        <f>IF(FORMULACIÓN!U513="","",FORMULACIÓN!U513)</f>
        <v/>
      </c>
      <c r="V513" s="211"/>
      <c r="W513" s="211"/>
      <c r="X513" s="21" t="str">
        <f ca="1">IFERROR(IF($S513=Lists!$S$2,SUM(SEGUIMIENTO!U513:W513),IF(SEGUIMIENTO!$S513=Lists!$S$3,SUM(SEGUIMIENTO!V513:W513),IF(SEGUIMIENTO!$S513=Lists!$S$4,AVERAGE(SEGUIMIENTO!V513:W513),IF(SEGUIMIENTO!$S513=Lists!$S$5,OFFSET(U513,0,COUNTA(V513:W513)),IF(SEGUIMIENTO!$S513=Lists!$S$6,COUNTIF(V513:W513,"&lt;"&amp;FORMULACIÓN!Y513)/COUNT(SEGUIMIENTO!V513:W513),""))))),"")</f>
        <v/>
      </c>
      <c r="Y513" s="176" t="str">
        <f ca="1">IF($Q513=Lists!$R$3,TEXT(SEGUIMIENTO!X513,"00,00%"),IF(SEGUIMIENTO!X513=0,0,TEXT(SEGUIMIENTO!X513,"##.###")))</f>
        <v/>
      </c>
      <c r="Z513" s="179" t="str">
        <f>IF(FORMULACIÓN!N513="X",VLOOKUP(A513,Lists!$C$100:$D$1099,2,FALSE),"")</f>
        <v/>
      </c>
      <c r="AA513" s="181">
        <f>IF(FORMULACIÓN!N513="X",IF(VALUE(VLOOKUP(A513,Lists!$C$100:$D$1099,2,FALSE))&gt;=SEGUIMIENTO!X513,1,0),2)</f>
        <v>2</v>
      </c>
      <c r="AB513" s="150">
        <f>IFERROR(VALUE(LEFT(#REF!,1)),0)</f>
        <v>0</v>
      </c>
      <c r="AC513" s="149"/>
      <c r="AD513" s="131"/>
      <c r="AE513" s="131"/>
      <c r="AF513" s="129"/>
      <c r="AG513"/>
      <c r="AH513" s="139"/>
      <c r="AI513" s="139"/>
      <c r="AJ513" s="139" t="str">
        <f t="shared" si="87"/>
        <v/>
      </c>
      <c r="AK513" s="139">
        <f t="shared" ca="1" si="97"/>
        <v>0</v>
      </c>
      <c r="AL513" s="139" t="str">
        <f t="shared" si="88"/>
        <v/>
      </c>
      <c r="AM513" s="139" t="str">
        <f t="shared" si="89"/>
        <v/>
      </c>
      <c r="AN513" s="20" t="str">
        <f t="shared" si="90"/>
        <v/>
      </c>
      <c r="AO513" s="20" t="str">
        <f t="shared" si="91"/>
        <v/>
      </c>
      <c r="AP513" s="20" t="str">
        <f t="shared" si="92"/>
        <v/>
      </c>
      <c r="AQ513" s="88" t="str">
        <f ca="1">IF(S513=Lists!$S$6,"CUMPLIMIENTO",IF($Q513=Lists!$R$3,TEXT(Y513,"00,00%")&amp;" / "&amp;TEXT(FORMULACIÓN!Y513,"00,00%"),IF(Y513=0,0,TEXT(Y513,"##.###")&amp;" / "&amp;TEXT(FORMULACIÓN!Y513,"##.###"))))</f>
        <v xml:space="preserve"> / </v>
      </c>
      <c r="AR513" s="133">
        <f ca="1">VALUE(IFERROR(IF(S513=Lists!$S$6,SEGUIMIENTO!Y513,IF((Y513/FORMULACIÓN!Y513)&lt;&gt;0,Y513/FORMULACIÓN!Y513,0)),0))</f>
        <v>0</v>
      </c>
      <c r="AS513" s="89" t="str">
        <f t="shared" ca="1" si="99"/>
        <v/>
      </c>
      <c r="AT513" s="89"/>
      <c r="AU513" s="89">
        <f t="shared" ca="1" si="100"/>
        <v>0</v>
      </c>
      <c r="AV513" s="20" t="str">
        <f t="shared" si="98"/>
        <v xml:space="preserve">LOGROS
LÍMITES
OBSERVACIÓN
ACCIONES DE FORTALECIMIENTO
</v>
      </c>
      <c r="AW513" s="139"/>
      <c r="CG513" s="140"/>
    </row>
    <row r="514" spans="1:85" s="135" customFormat="1" ht="20.25" hidden="1" customHeight="1">
      <c r="A514" s="20" t="str">
        <f>IF(FORMULACIÓN!A514="","",FORMULACIÓN!A514)</f>
        <v/>
      </c>
      <c r="B514" s="20" t="str">
        <f>IF(FORMULACIÓN!B514="","",FORMULACIÓN!B514)</f>
        <v/>
      </c>
      <c r="C514" s="20" t="str">
        <f>IF(FORMULACIÓN!C514="","",FORMULACIÓN!C514)</f>
        <v/>
      </c>
      <c r="D514" s="20" t="str">
        <f>IF(FORMULACIÓN!D514="","",FORMULACIÓN!D514)</f>
        <v/>
      </c>
      <c r="E514" s="20" t="str">
        <f>IF(FORMULACIÓN!E514="","",FORMULACIÓN!E514)</f>
        <v/>
      </c>
      <c r="F514" s="20" t="str">
        <f>IF(FORMULACIÓN!F514="","",FORMULACIÓN!F514)</f>
        <v/>
      </c>
      <c r="G514" s="20" t="str">
        <f>IF(FORMULACIÓN!G514="","",FORMULACIÓN!G514)</f>
        <v/>
      </c>
      <c r="H514" s="20" t="str">
        <f>IF(FORMULACIÓN!H514="","",FORMULACIÓN!H514)</f>
        <v/>
      </c>
      <c r="I514" s="88" t="str">
        <f>IF(FORMULACIÓN!I514="","",FORMULACIÓN!I514)</f>
        <v/>
      </c>
      <c r="J514" s="20" t="str">
        <f>IF(FORMULACIÓN!J514="","",FORMULACIÓN!J514)</f>
        <v/>
      </c>
      <c r="K514" s="88" t="str">
        <f>IF(FORMULACIÓN!K514="","",FORMULACIÓN!K514)</f>
        <v/>
      </c>
      <c r="L514" s="88" t="str">
        <f>IF(FORMULACIÓN!L514="","",FORMULACIÓN!L514)</f>
        <v/>
      </c>
      <c r="M514" s="210">
        <f>FORMULACIÓN!M514</f>
        <v>0</v>
      </c>
      <c r="N514" s="20" t="str">
        <f>IF(FORMULACIÓN!O514="","",FORMULACIÓN!O514)</f>
        <v/>
      </c>
      <c r="O514" s="20" t="str">
        <f>IF(FORMULACIÓN!P514="","",FORMULACIÓN!P514)</f>
        <v/>
      </c>
      <c r="P514" s="20" t="str">
        <f>IF(FORMULACIÓN!Q514="","",FORMULACIÓN!Q514)</f>
        <v/>
      </c>
      <c r="Q514" s="20" t="str">
        <f>IF(FORMULACIÓN!R514="","",FORMULACIÓN!R514)</f>
        <v/>
      </c>
      <c r="R514" s="20" t="str">
        <f>IF(FORMULACIÓN!S514="","",FORMULACIÓN!S514)</f>
        <v/>
      </c>
      <c r="S514" s="20" t="str">
        <f>IF(FORMULACIÓN!T514="","",FORMULACIÓN!T514)</f>
        <v/>
      </c>
      <c r="T514" s="179" t="str">
        <f ca="1">FORMULACIÓN!Y514</f>
        <v/>
      </c>
      <c r="U514" s="20" t="str">
        <f>IF(FORMULACIÓN!U514="","",FORMULACIÓN!U514)</f>
        <v/>
      </c>
      <c r="V514" s="211"/>
      <c r="W514" s="211"/>
      <c r="X514" s="21" t="str">
        <f ca="1">IFERROR(IF($S514=Lists!$S$2,SUM(SEGUIMIENTO!U514:W514),IF(SEGUIMIENTO!$S514=Lists!$S$3,SUM(SEGUIMIENTO!V514:W514),IF(SEGUIMIENTO!$S514=Lists!$S$4,AVERAGE(SEGUIMIENTO!V514:W514),IF(SEGUIMIENTO!$S514=Lists!$S$5,OFFSET(U514,0,COUNTA(V514:W514)),IF(SEGUIMIENTO!$S514=Lists!$S$6,COUNTIF(V514:W514,"&lt;"&amp;FORMULACIÓN!Y514)/COUNT(SEGUIMIENTO!V514:W514),""))))),"")</f>
        <v/>
      </c>
      <c r="Y514" s="176" t="str">
        <f ca="1">IF($Q514=Lists!$R$3,TEXT(SEGUIMIENTO!X514,"00,00%"),IF(SEGUIMIENTO!X514=0,0,TEXT(SEGUIMIENTO!X514,"##.###")))</f>
        <v/>
      </c>
      <c r="Z514" s="179" t="str">
        <f>IF(FORMULACIÓN!N514="X",VLOOKUP(A514,Lists!$C$100:$D$1099,2,FALSE),"")</f>
        <v/>
      </c>
      <c r="AA514" s="181">
        <f>IF(FORMULACIÓN!N514="X",IF(VALUE(VLOOKUP(A514,Lists!$C$100:$D$1099,2,FALSE))&gt;=SEGUIMIENTO!X514,1,0),2)</f>
        <v>2</v>
      </c>
      <c r="AB514" s="150">
        <f>IFERROR(VALUE(LEFT(#REF!,1)),0)</f>
        <v>0</v>
      </c>
      <c r="AC514" s="149"/>
      <c r="AD514" s="131"/>
      <c r="AE514" s="131"/>
      <c r="AF514" s="129"/>
      <c r="AG514"/>
      <c r="AH514" s="139"/>
      <c r="AI514" s="139"/>
      <c r="AJ514" s="139" t="str">
        <f t="shared" si="87"/>
        <v/>
      </c>
      <c r="AK514" s="139">
        <f t="shared" ca="1" si="97"/>
        <v>0</v>
      </c>
      <c r="AL514" s="139" t="str">
        <f t="shared" si="88"/>
        <v/>
      </c>
      <c r="AM514" s="139" t="str">
        <f t="shared" si="89"/>
        <v/>
      </c>
      <c r="AN514" s="20" t="str">
        <f t="shared" si="90"/>
        <v/>
      </c>
      <c r="AO514" s="20" t="str">
        <f t="shared" si="91"/>
        <v/>
      </c>
      <c r="AP514" s="20" t="str">
        <f t="shared" si="92"/>
        <v/>
      </c>
      <c r="AQ514" s="88" t="str">
        <f ca="1">IF(S514=Lists!$S$6,"CUMPLIMIENTO",IF($Q514=Lists!$R$3,TEXT(Y514,"00,00%")&amp;" / "&amp;TEXT(FORMULACIÓN!Y514,"00,00%"),IF(Y514=0,0,TEXT(Y514,"##.###")&amp;" / "&amp;TEXT(FORMULACIÓN!Y514,"##.###"))))</f>
        <v xml:space="preserve"> / </v>
      </c>
      <c r="AR514" s="133">
        <f ca="1">VALUE(IFERROR(IF(S514=Lists!$S$6,SEGUIMIENTO!Y514,IF((Y514/FORMULACIÓN!Y514)&lt;&gt;0,Y514/FORMULACIÓN!Y514,0)),0))</f>
        <v>0</v>
      </c>
      <c r="AS514" s="89" t="str">
        <f t="shared" ca="1" si="99"/>
        <v/>
      </c>
      <c r="AT514" s="89"/>
      <c r="AU514" s="89">
        <f t="shared" ca="1" si="100"/>
        <v>0</v>
      </c>
      <c r="AV514" s="20" t="str">
        <f t="shared" si="98"/>
        <v xml:space="preserve">LOGROS
LÍMITES
OBSERVACIÓN
ACCIONES DE FORTALECIMIENTO
</v>
      </c>
      <c r="AW514" s="139"/>
      <c r="CG514" s="140"/>
    </row>
    <row r="515" spans="1:85" s="135" customFormat="1" ht="20.25" hidden="1" customHeight="1">
      <c r="A515" s="20" t="str">
        <f>IF(FORMULACIÓN!A515="","",FORMULACIÓN!A515)</f>
        <v/>
      </c>
      <c r="B515" s="20" t="str">
        <f>IF(FORMULACIÓN!B515="","",FORMULACIÓN!B515)</f>
        <v/>
      </c>
      <c r="C515" s="20" t="str">
        <f>IF(FORMULACIÓN!C515="","",FORMULACIÓN!C515)</f>
        <v/>
      </c>
      <c r="D515" s="20" t="str">
        <f>IF(FORMULACIÓN!D515="","",FORMULACIÓN!D515)</f>
        <v/>
      </c>
      <c r="E515" s="20" t="str">
        <f>IF(FORMULACIÓN!E515="","",FORMULACIÓN!E515)</f>
        <v/>
      </c>
      <c r="F515" s="20" t="str">
        <f>IF(FORMULACIÓN!F515="","",FORMULACIÓN!F515)</f>
        <v/>
      </c>
      <c r="G515" s="20" t="str">
        <f>IF(FORMULACIÓN!G515="","",FORMULACIÓN!G515)</f>
        <v/>
      </c>
      <c r="H515" s="20" t="str">
        <f>IF(FORMULACIÓN!H515="","",FORMULACIÓN!H515)</f>
        <v/>
      </c>
      <c r="I515" s="88" t="str">
        <f>IF(FORMULACIÓN!I515="","",FORMULACIÓN!I515)</f>
        <v/>
      </c>
      <c r="J515" s="20" t="str">
        <f>IF(FORMULACIÓN!J515="","",FORMULACIÓN!J515)</f>
        <v/>
      </c>
      <c r="K515" s="88" t="str">
        <f>IF(FORMULACIÓN!K515="","",FORMULACIÓN!K515)</f>
        <v/>
      </c>
      <c r="L515" s="88" t="str">
        <f>IF(FORMULACIÓN!L515="","",FORMULACIÓN!L515)</f>
        <v/>
      </c>
      <c r="M515" s="210">
        <f>FORMULACIÓN!M515</f>
        <v>0</v>
      </c>
      <c r="N515" s="20" t="str">
        <f>IF(FORMULACIÓN!O515="","",FORMULACIÓN!O515)</f>
        <v/>
      </c>
      <c r="O515" s="20" t="str">
        <f>IF(FORMULACIÓN!P515="","",FORMULACIÓN!P515)</f>
        <v/>
      </c>
      <c r="P515" s="20" t="str">
        <f>IF(FORMULACIÓN!Q515="","",FORMULACIÓN!Q515)</f>
        <v/>
      </c>
      <c r="Q515" s="20" t="str">
        <f>IF(FORMULACIÓN!R515="","",FORMULACIÓN!R515)</f>
        <v/>
      </c>
      <c r="R515" s="20" t="str">
        <f>IF(FORMULACIÓN!S515="","",FORMULACIÓN!S515)</f>
        <v/>
      </c>
      <c r="S515" s="20" t="str">
        <f>IF(FORMULACIÓN!T515="","",FORMULACIÓN!T515)</f>
        <v/>
      </c>
      <c r="T515" s="179" t="str">
        <f ca="1">FORMULACIÓN!Y515</f>
        <v/>
      </c>
      <c r="U515" s="20" t="str">
        <f>IF(FORMULACIÓN!U515="","",FORMULACIÓN!U515)</f>
        <v/>
      </c>
      <c r="V515" s="211"/>
      <c r="W515" s="211"/>
      <c r="X515" s="21" t="str">
        <f ca="1">IFERROR(IF($S515=Lists!$S$2,SUM(SEGUIMIENTO!U515:W515),IF(SEGUIMIENTO!$S515=Lists!$S$3,SUM(SEGUIMIENTO!V515:W515),IF(SEGUIMIENTO!$S515=Lists!$S$4,AVERAGE(SEGUIMIENTO!V515:W515),IF(SEGUIMIENTO!$S515=Lists!$S$5,OFFSET(U515,0,COUNTA(V515:W515)),IF(SEGUIMIENTO!$S515=Lists!$S$6,COUNTIF(V515:W515,"&lt;"&amp;FORMULACIÓN!Y515)/COUNT(SEGUIMIENTO!V515:W515),""))))),"")</f>
        <v/>
      </c>
      <c r="Y515" s="176" t="str">
        <f ca="1">IF($Q515=Lists!$R$3,TEXT(SEGUIMIENTO!X515,"00,00%"),IF(SEGUIMIENTO!X515=0,0,TEXT(SEGUIMIENTO!X515,"##.###")))</f>
        <v/>
      </c>
      <c r="Z515" s="179" t="str">
        <f>IF(FORMULACIÓN!N515="X",VLOOKUP(A515,Lists!$C$100:$D$1099,2,FALSE),"")</f>
        <v/>
      </c>
      <c r="AA515" s="181">
        <f>IF(FORMULACIÓN!N515="X",IF(VALUE(VLOOKUP(A515,Lists!$C$100:$D$1099,2,FALSE))&gt;=SEGUIMIENTO!X515,1,0),2)</f>
        <v>2</v>
      </c>
      <c r="AB515" s="150">
        <f>IFERROR(VALUE(LEFT(#REF!,1)),0)</f>
        <v>0</v>
      </c>
      <c r="AC515" s="149"/>
      <c r="AD515" s="131"/>
      <c r="AE515" s="131"/>
      <c r="AF515" s="129"/>
      <c r="AG515"/>
      <c r="AH515" s="139"/>
      <c r="AI515" s="139"/>
      <c r="AJ515" s="139" t="str">
        <f t="shared" si="87"/>
        <v/>
      </c>
      <c r="AK515" s="139">
        <f t="shared" ca="1" si="97"/>
        <v>0</v>
      </c>
      <c r="AL515" s="139" t="str">
        <f t="shared" si="88"/>
        <v/>
      </c>
      <c r="AM515" s="139" t="str">
        <f t="shared" si="89"/>
        <v/>
      </c>
      <c r="AN515" s="20" t="str">
        <f t="shared" si="90"/>
        <v/>
      </c>
      <c r="AO515" s="20" t="str">
        <f t="shared" si="91"/>
        <v/>
      </c>
      <c r="AP515" s="20" t="str">
        <f t="shared" si="92"/>
        <v/>
      </c>
      <c r="AQ515" s="88" t="str">
        <f ca="1">IF(S515=Lists!$S$6,"CUMPLIMIENTO",IF($Q515=Lists!$R$3,TEXT(Y515,"00,00%")&amp;" / "&amp;TEXT(FORMULACIÓN!Y515,"00,00%"),IF(Y515=0,0,TEXT(Y515,"##.###")&amp;" / "&amp;TEXT(FORMULACIÓN!Y515,"##.###"))))</f>
        <v xml:space="preserve"> / </v>
      </c>
      <c r="AR515" s="133">
        <f ca="1">VALUE(IFERROR(IF(S515=Lists!$S$6,SEGUIMIENTO!Y515,IF((Y515/FORMULACIÓN!Y515)&lt;&gt;0,Y515/FORMULACIÓN!Y515,0)),0))</f>
        <v>0</v>
      </c>
      <c r="AS515" s="89" t="str">
        <f t="shared" ca="1" si="99"/>
        <v/>
      </c>
      <c r="AT515" s="89"/>
      <c r="AU515" s="89">
        <f t="shared" ca="1" si="100"/>
        <v>0</v>
      </c>
      <c r="AV515" s="20" t="str">
        <f t="shared" si="98"/>
        <v xml:space="preserve">LOGROS
LÍMITES
OBSERVACIÓN
ACCIONES DE FORTALECIMIENTO
</v>
      </c>
      <c r="AW515" s="139"/>
      <c r="CG515" s="140"/>
    </row>
    <row r="516" spans="1:85" s="135" customFormat="1" ht="20.25" hidden="1" customHeight="1">
      <c r="A516" s="20" t="str">
        <f>IF(FORMULACIÓN!A516="","",FORMULACIÓN!A516)</f>
        <v/>
      </c>
      <c r="B516" s="20" t="str">
        <f>IF(FORMULACIÓN!B516="","",FORMULACIÓN!B516)</f>
        <v/>
      </c>
      <c r="C516" s="20" t="str">
        <f>IF(FORMULACIÓN!C516="","",FORMULACIÓN!C516)</f>
        <v/>
      </c>
      <c r="D516" s="20" t="str">
        <f>IF(FORMULACIÓN!D516="","",FORMULACIÓN!D516)</f>
        <v/>
      </c>
      <c r="E516" s="20" t="str">
        <f>IF(FORMULACIÓN!E516="","",FORMULACIÓN!E516)</f>
        <v/>
      </c>
      <c r="F516" s="20" t="str">
        <f>IF(FORMULACIÓN!F516="","",FORMULACIÓN!F516)</f>
        <v/>
      </c>
      <c r="G516" s="20" t="str">
        <f>IF(FORMULACIÓN!G516="","",FORMULACIÓN!G516)</f>
        <v/>
      </c>
      <c r="H516" s="20" t="str">
        <f>IF(FORMULACIÓN!H516="","",FORMULACIÓN!H516)</f>
        <v/>
      </c>
      <c r="I516" s="88" t="str">
        <f>IF(FORMULACIÓN!I516="","",FORMULACIÓN!I516)</f>
        <v/>
      </c>
      <c r="J516" s="20" t="str">
        <f>IF(FORMULACIÓN!J516="","",FORMULACIÓN!J516)</f>
        <v/>
      </c>
      <c r="K516" s="88" t="str">
        <f>IF(FORMULACIÓN!K516="","",FORMULACIÓN!K516)</f>
        <v/>
      </c>
      <c r="L516" s="88" t="str">
        <f>IF(FORMULACIÓN!L516="","",FORMULACIÓN!L516)</f>
        <v/>
      </c>
      <c r="M516" s="210">
        <f>FORMULACIÓN!M516</f>
        <v>0</v>
      </c>
      <c r="N516" s="20" t="str">
        <f>IF(FORMULACIÓN!O516="","",FORMULACIÓN!O516)</f>
        <v/>
      </c>
      <c r="O516" s="20" t="str">
        <f>IF(FORMULACIÓN!P516="","",FORMULACIÓN!P516)</f>
        <v/>
      </c>
      <c r="P516" s="20" t="str">
        <f>IF(FORMULACIÓN!Q516="","",FORMULACIÓN!Q516)</f>
        <v/>
      </c>
      <c r="Q516" s="20" t="str">
        <f>IF(FORMULACIÓN!R516="","",FORMULACIÓN!R516)</f>
        <v/>
      </c>
      <c r="R516" s="20" t="str">
        <f>IF(FORMULACIÓN!S516="","",FORMULACIÓN!S516)</f>
        <v/>
      </c>
      <c r="S516" s="20" t="str">
        <f>IF(FORMULACIÓN!T516="","",FORMULACIÓN!T516)</f>
        <v/>
      </c>
      <c r="T516" s="179" t="str">
        <f ca="1">FORMULACIÓN!Y516</f>
        <v/>
      </c>
      <c r="U516" s="20" t="str">
        <f>IF(FORMULACIÓN!U516="","",FORMULACIÓN!U516)</f>
        <v/>
      </c>
      <c r="V516" s="211"/>
      <c r="W516" s="211"/>
      <c r="X516" s="21" t="str">
        <f ca="1">IFERROR(IF($S516=Lists!$S$2,SUM(SEGUIMIENTO!U516:W516),IF(SEGUIMIENTO!$S516=Lists!$S$3,SUM(SEGUIMIENTO!V516:W516),IF(SEGUIMIENTO!$S516=Lists!$S$4,AVERAGE(SEGUIMIENTO!V516:W516),IF(SEGUIMIENTO!$S516=Lists!$S$5,OFFSET(U516,0,COUNTA(V516:W516)),IF(SEGUIMIENTO!$S516=Lists!$S$6,COUNTIF(V516:W516,"&lt;"&amp;FORMULACIÓN!Y516)/COUNT(SEGUIMIENTO!V516:W516),""))))),"")</f>
        <v/>
      </c>
      <c r="Y516" s="176" t="str">
        <f ca="1">IF($Q516=Lists!$R$3,TEXT(SEGUIMIENTO!X516,"00,00%"),IF(SEGUIMIENTO!X516=0,0,TEXT(SEGUIMIENTO!X516,"##.###")))</f>
        <v/>
      </c>
      <c r="Z516" s="179" t="str">
        <f>IF(FORMULACIÓN!N516="X",VLOOKUP(A516,Lists!$C$100:$D$1099,2,FALSE),"")</f>
        <v/>
      </c>
      <c r="AA516" s="181">
        <f>IF(FORMULACIÓN!N516="X",IF(VALUE(VLOOKUP(A516,Lists!$C$100:$D$1099,2,FALSE))&gt;=SEGUIMIENTO!X516,1,0),2)</f>
        <v>2</v>
      </c>
      <c r="AB516" s="150">
        <f>IFERROR(VALUE(LEFT(#REF!,1)),0)</f>
        <v>0</v>
      </c>
      <c r="AC516" s="149"/>
      <c r="AD516" s="131"/>
      <c r="AE516" s="131"/>
      <c r="AF516" s="129"/>
      <c r="AG516"/>
      <c r="AH516" s="139"/>
      <c r="AI516" s="139"/>
      <c r="AJ516" s="139" t="str">
        <f t="shared" si="87"/>
        <v/>
      </c>
      <c r="AK516" s="139">
        <f t="shared" ca="1" si="97"/>
        <v>0</v>
      </c>
      <c r="AL516" s="139" t="str">
        <f t="shared" si="88"/>
        <v/>
      </c>
      <c r="AM516" s="139" t="str">
        <f t="shared" si="89"/>
        <v/>
      </c>
      <c r="AN516" s="20" t="str">
        <f t="shared" si="90"/>
        <v/>
      </c>
      <c r="AO516" s="20" t="str">
        <f t="shared" si="91"/>
        <v/>
      </c>
      <c r="AP516" s="20" t="str">
        <f t="shared" si="92"/>
        <v/>
      </c>
      <c r="AQ516" s="88" t="str">
        <f ca="1">IF(S516=Lists!$S$6,"CUMPLIMIENTO",IF($Q516=Lists!$R$3,TEXT(Y516,"00,00%")&amp;" / "&amp;TEXT(FORMULACIÓN!Y516,"00,00%"),IF(Y516=0,0,TEXT(Y516,"##.###")&amp;" / "&amp;TEXT(FORMULACIÓN!Y516,"##.###"))))</f>
        <v xml:space="preserve"> / </v>
      </c>
      <c r="AR516" s="133">
        <f ca="1">VALUE(IFERROR(IF(S516=Lists!$S$6,SEGUIMIENTO!Y516,IF((Y516/FORMULACIÓN!Y516)&lt;&gt;0,Y516/FORMULACIÓN!Y516,0)),0))</f>
        <v>0</v>
      </c>
      <c r="AS516" s="89" t="str">
        <f t="shared" ca="1" si="99"/>
        <v/>
      </c>
      <c r="AT516" s="89"/>
      <c r="AU516" s="89">
        <f t="shared" ca="1" si="100"/>
        <v>0</v>
      </c>
      <c r="AV516" s="20" t="str">
        <f t="shared" si="98"/>
        <v xml:space="preserve">LOGROS
LÍMITES
OBSERVACIÓN
ACCIONES DE FORTALECIMIENTO
</v>
      </c>
      <c r="AW516" s="139"/>
      <c r="CG516" s="140"/>
    </row>
    <row r="517" spans="1:85" s="135" customFormat="1" ht="20.25" hidden="1" customHeight="1">
      <c r="A517" s="20" t="str">
        <f>IF(FORMULACIÓN!A517="","",FORMULACIÓN!A517)</f>
        <v/>
      </c>
      <c r="B517" s="20" t="str">
        <f>IF(FORMULACIÓN!B517="","",FORMULACIÓN!B517)</f>
        <v/>
      </c>
      <c r="C517" s="20" t="str">
        <f>IF(FORMULACIÓN!C517="","",FORMULACIÓN!C517)</f>
        <v/>
      </c>
      <c r="D517" s="20" t="str">
        <f>IF(FORMULACIÓN!D517="","",FORMULACIÓN!D517)</f>
        <v/>
      </c>
      <c r="E517" s="20" t="str">
        <f>IF(FORMULACIÓN!E517="","",FORMULACIÓN!E517)</f>
        <v/>
      </c>
      <c r="F517" s="20" t="str">
        <f>IF(FORMULACIÓN!F517="","",FORMULACIÓN!F517)</f>
        <v/>
      </c>
      <c r="G517" s="20" t="str">
        <f>IF(FORMULACIÓN!G517="","",FORMULACIÓN!G517)</f>
        <v/>
      </c>
      <c r="H517" s="20" t="str">
        <f>IF(FORMULACIÓN!H517="","",FORMULACIÓN!H517)</f>
        <v/>
      </c>
      <c r="I517" s="88" t="str">
        <f>IF(FORMULACIÓN!I517="","",FORMULACIÓN!I517)</f>
        <v/>
      </c>
      <c r="J517" s="20" t="str">
        <f>IF(FORMULACIÓN!J517="","",FORMULACIÓN!J517)</f>
        <v/>
      </c>
      <c r="K517" s="88" t="str">
        <f>IF(FORMULACIÓN!K517="","",FORMULACIÓN!K517)</f>
        <v/>
      </c>
      <c r="L517" s="88" t="str">
        <f>IF(FORMULACIÓN!L517="","",FORMULACIÓN!L517)</f>
        <v/>
      </c>
      <c r="M517" s="210">
        <f>FORMULACIÓN!M517</f>
        <v>0</v>
      </c>
      <c r="N517" s="20" t="str">
        <f>IF(FORMULACIÓN!O517="","",FORMULACIÓN!O517)</f>
        <v/>
      </c>
      <c r="O517" s="20" t="str">
        <f>IF(FORMULACIÓN!P517="","",FORMULACIÓN!P517)</f>
        <v/>
      </c>
      <c r="P517" s="20" t="str">
        <f>IF(FORMULACIÓN!Q517="","",FORMULACIÓN!Q517)</f>
        <v/>
      </c>
      <c r="Q517" s="20" t="str">
        <f>IF(FORMULACIÓN!R517="","",FORMULACIÓN!R517)</f>
        <v/>
      </c>
      <c r="R517" s="20" t="str">
        <f>IF(FORMULACIÓN!S517="","",FORMULACIÓN!S517)</f>
        <v/>
      </c>
      <c r="S517" s="20" t="str">
        <f>IF(FORMULACIÓN!T517="","",FORMULACIÓN!T517)</f>
        <v/>
      </c>
      <c r="T517" s="179" t="str">
        <f ca="1">FORMULACIÓN!Y517</f>
        <v/>
      </c>
      <c r="U517" s="20" t="str">
        <f>IF(FORMULACIÓN!U517="","",FORMULACIÓN!U517)</f>
        <v/>
      </c>
      <c r="V517" s="211"/>
      <c r="W517" s="211"/>
      <c r="X517" s="21" t="str">
        <f ca="1">IFERROR(IF($S517=Lists!$S$2,SUM(SEGUIMIENTO!U517:W517),IF(SEGUIMIENTO!$S517=Lists!$S$3,SUM(SEGUIMIENTO!V517:W517),IF(SEGUIMIENTO!$S517=Lists!$S$4,AVERAGE(SEGUIMIENTO!V517:W517),IF(SEGUIMIENTO!$S517=Lists!$S$5,OFFSET(U517,0,COUNTA(V517:W517)),IF(SEGUIMIENTO!$S517=Lists!$S$6,COUNTIF(V517:W517,"&lt;"&amp;FORMULACIÓN!Y517)/COUNT(SEGUIMIENTO!V517:W517),""))))),"")</f>
        <v/>
      </c>
      <c r="Y517" s="176" t="str">
        <f ca="1">IF($Q517=Lists!$R$3,TEXT(SEGUIMIENTO!X517,"00,00%"),IF(SEGUIMIENTO!X517=0,0,TEXT(SEGUIMIENTO!X517,"##.###")))</f>
        <v/>
      </c>
      <c r="Z517" s="179" t="str">
        <f>IF(FORMULACIÓN!N517="X",VLOOKUP(A517,Lists!$C$100:$D$1099,2,FALSE),"")</f>
        <v/>
      </c>
      <c r="AA517" s="181">
        <f>IF(FORMULACIÓN!N517="X",IF(VALUE(VLOOKUP(A517,Lists!$C$100:$D$1099,2,FALSE))&gt;=SEGUIMIENTO!X517,1,0),2)</f>
        <v>2</v>
      </c>
      <c r="AB517" s="150">
        <f>IFERROR(VALUE(LEFT(#REF!,1)),0)</f>
        <v>0</v>
      </c>
      <c r="AC517" s="149"/>
      <c r="AD517" s="131"/>
      <c r="AE517" s="131"/>
      <c r="AF517" s="129"/>
      <c r="AG517"/>
      <c r="AH517" s="139"/>
      <c r="AI517" s="139"/>
      <c r="AJ517" s="139" t="str">
        <f t="shared" si="87"/>
        <v/>
      </c>
      <c r="AK517" s="139">
        <f t="shared" ca="1" si="97"/>
        <v>0</v>
      </c>
      <c r="AL517" s="139" t="str">
        <f t="shared" si="88"/>
        <v/>
      </c>
      <c r="AM517" s="139" t="str">
        <f t="shared" si="89"/>
        <v/>
      </c>
      <c r="AN517" s="20" t="str">
        <f t="shared" si="90"/>
        <v/>
      </c>
      <c r="AO517" s="20" t="str">
        <f t="shared" si="91"/>
        <v/>
      </c>
      <c r="AP517" s="20" t="str">
        <f t="shared" si="92"/>
        <v/>
      </c>
      <c r="AQ517" s="88" t="str">
        <f ca="1">IF(S517=Lists!$S$6,"CUMPLIMIENTO",IF($Q517=Lists!$R$3,TEXT(Y517,"00,00%")&amp;" / "&amp;TEXT(FORMULACIÓN!Y517,"00,00%"),IF(Y517=0,0,TEXT(Y517,"##.###")&amp;" / "&amp;TEXT(FORMULACIÓN!Y517,"##.###"))))</f>
        <v xml:space="preserve"> / </v>
      </c>
      <c r="AR517" s="133">
        <f ca="1">VALUE(IFERROR(IF(S517=Lists!$S$6,SEGUIMIENTO!Y517,IF((Y517/FORMULACIÓN!Y517)&lt;&gt;0,Y517/FORMULACIÓN!Y517,0)),0))</f>
        <v>0</v>
      </c>
      <c r="AS517" s="89" t="str">
        <f t="shared" ca="1" si="99"/>
        <v/>
      </c>
      <c r="AT517" s="89"/>
      <c r="AU517" s="89">
        <f t="shared" ca="1" si="100"/>
        <v>0</v>
      </c>
      <c r="AV517" s="20" t="str">
        <f t="shared" si="98"/>
        <v xml:space="preserve">LOGROS
LÍMITES
OBSERVACIÓN
ACCIONES DE FORTALECIMIENTO
</v>
      </c>
      <c r="AW517" s="139"/>
      <c r="CG517" s="140"/>
    </row>
    <row r="518" spans="1:85" s="135" customFormat="1" ht="20.25" hidden="1" customHeight="1">
      <c r="A518" s="20" t="str">
        <f>IF(FORMULACIÓN!A518="","",FORMULACIÓN!A518)</f>
        <v/>
      </c>
      <c r="B518" s="20" t="str">
        <f>IF(FORMULACIÓN!B518="","",FORMULACIÓN!B518)</f>
        <v/>
      </c>
      <c r="C518" s="20" t="str">
        <f>IF(FORMULACIÓN!C518="","",FORMULACIÓN!C518)</f>
        <v/>
      </c>
      <c r="D518" s="20" t="str">
        <f>IF(FORMULACIÓN!D518="","",FORMULACIÓN!D518)</f>
        <v/>
      </c>
      <c r="E518" s="20" t="str">
        <f>IF(FORMULACIÓN!E518="","",FORMULACIÓN!E518)</f>
        <v/>
      </c>
      <c r="F518" s="20" t="str">
        <f>IF(FORMULACIÓN!F518="","",FORMULACIÓN!F518)</f>
        <v/>
      </c>
      <c r="G518" s="20" t="str">
        <f>IF(FORMULACIÓN!G518="","",FORMULACIÓN!G518)</f>
        <v/>
      </c>
      <c r="H518" s="20" t="str">
        <f>IF(FORMULACIÓN!H518="","",FORMULACIÓN!H518)</f>
        <v/>
      </c>
      <c r="I518" s="88" t="str">
        <f>IF(FORMULACIÓN!I518="","",FORMULACIÓN!I518)</f>
        <v/>
      </c>
      <c r="J518" s="20" t="str">
        <f>IF(FORMULACIÓN!J518="","",FORMULACIÓN!J518)</f>
        <v/>
      </c>
      <c r="K518" s="88" t="str">
        <f>IF(FORMULACIÓN!K518="","",FORMULACIÓN!K518)</f>
        <v/>
      </c>
      <c r="L518" s="88" t="str">
        <f>IF(FORMULACIÓN!L518="","",FORMULACIÓN!L518)</f>
        <v/>
      </c>
      <c r="M518" s="210">
        <f>FORMULACIÓN!M518</f>
        <v>0</v>
      </c>
      <c r="N518" s="20" t="str">
        <f>IF(FORMULACIÓN!O518="","",FORMULACIÓN!O518)</f>
        <v/>
      </c>
      <c r="O518" s="20" t="str">
        <f>IF(FORMULACIÓN!P518="","",FORMULACIÓN!P518)</f>
        <v/>
      </c>
      <c r="P518" s="20" t="str">
        <f>IF(FORMULACIÓN!Q518="","",FORMULACIÓN!Q518)</f>
        <v/>
      </c>
      <c r="Q518" s="20" t="str">
        <f>IF(FORMULACIÓN!R518="","",FORMULACIÓN!R518)</f>
        <v/>
      </c>
      <c r="R518" s="20" t="str">
        <f>IF(FORMULACIÓN!S518="","",FORMULACIÓN!S518)</f>
        <v/>
      </c>
      <c r="S518" s="20" t="str">
        <f>IF(FORMULACIÓN!T518="","",FORMULACIÓN!T518)</f>
        <v/>
      </c>
      <c r="T518" s="179" t="str">
        <f ca="1">FORMULACIÓN!Y518</f>
        <v/>
      </c>
      <c r="U518" s="20" t="str">
        <f>IF(FORMULACIÓN!U518="","",FORMULACIÓN!U518)</f>
        <v/>
      </c>
      <c r="V518" s="211"/>
      <c r="W518" s="211"/>
      <c r="X518" s="21" t="str">
        <f ca="1">IFERROR(IF($S518=Lists!$S$2,SUM(SEGUIMIENTO!U518:W518),IF(SEGUIMIENTO!$S518=Lists!$S$3,SUM(SEGUIMIENTO!V518:W518),IF(SEGUIMIENTO!$S518=Lists!$S$4,AVERAGE(SEGUIMIENTO!V518:W518),IF(SEGUIMIENTO!$S518=Lists!$S$5,OFFSET(U518,0,COUNTA(V518:W518)),IF(SEGUIMIENTO!$S518=Lists!$S$6,COUNTIF(V518:W518,"&lt;"&amp;FORMULACIÓN!Y518)/COUNT(SEGUIMIENTO!V518:W518),""))))),"")</f>
        <v/>
      </c>
      <c r="Y518" s="176" t="str">
        <f ca="1">IF($Q518=Lists!$R$3,TEXT(SEGUIMIENTO!X518,"00,00%"),IF(SEGUIMIENTO!X518=0,0,TEXT(SEGUIMIENTO!X518,"##.###")))</f>
        <v/>
      </c>
      <c r="Z518" s="179" t="str">
        <f>IF(FORMULACIÓN!N518="X",VLOOKUP(A518,Lists!$C$100:$D$1099,2,FALSE),"")</f>
        <v/>
      </c>
      <c r="AA518" s="181">
        <f>IF(FORMULACIÓN!N518="X",IF(VALUE(VLOOKUP(A518,Lists!$C$100:$D$1099,2,FALSE))&gt;=SEGUIMIENTO!X518,1,0),2)</f>
        <v>2</v>
      </c>
      <c r="AB518" s="150">
        <f>IFERROR(VALUE(LEFT(#REF!,1)),0)</f>
        <v>0</v>
      </c>
      <c r="AC518" s="149"/>
      <c r="AD518" s="131"/>
      <c r="AE518" s="131"/>
      <c r="AF518" s="129"/>
      <c r="AG518"/>
      <c r="AH518" s="139"/>
      <c r="AI518" s="139"/>
      <c r="AJ518" s="139" t="str">
        <f t="shared" si="87"/>
        <v/>
      </c>
      <c r="AK518" s="139">
        <f t="shared" ca="1" si="97"/>
        <v>0</v>
      </c>
      <c r="AL518" s="139" t="str">
        <f t="shared" si="88"/>
        <v/>
      </c>
      <c r="AM518" s="139" t="str">
        <f t="shared" si="89"/>
        <v/>
      </c>
      <c r="AN518" s="20" t="str">
        <f t="shared" si="90"/>
        <v/>
      </c>
      <c r="AO518" s="20" t="str">
        <f t="shared" si="91"/>
        <v/>
      </c>
      <c r="AP518" s="20" t="str">
        <f t="shared" si="92"/>
        <v/>
      </c>
      <c r="AQ518" s="88" t="str">
        <f ca="1">IF(S518=Lists!$S$6,"CUMPLIMIENTO",IF($Q518=Lists!$R$3,TEXT(Y518,"00,00%")&amp;" / "&amp;TEXT(FORMULACIÓN!Y518,"00,00%"),IF(Y518=0,0,TEXT(Y518,"##.###")&amp;" / "&amp;TEXT(FORMULACIÓN!Y518,"##.###"))))</f>
        <v xml:space="preserve"> / </v>
      </c>
      <c r="AR518" s="133">
        <f ca="1">VALUE(IFERROR(IF(S518=Lists!$S$6,SEGUIMIENTO!Y518,IF((Y518/FORMULACIÓN!Y518)&lt;&gt;0,Y518/FORMULACIÓN!Y518,0)),0))</f>
        <v>0</v>
      </c>
      <c r="AS518" s="89" t="str">
        <f t="shared" ca="1" si="99"/>
        <v/>
      </c>
      <c r="AT518" s="89"/>
      <c r="AU518" s="89">
        <f t="shared" ca="1" si="100"/>
        <v>0</v>
      </c>
      <c r="AV518" s="20" t="str">
        <f t="shared" si="98"/>
        <v xml:space="preserve">LOGROS
LÍMITES
OBSERVACIÓN
ACCIONES DE FORTALECIMIENTO
</v>
      </c>
      <c r="AW518" s="139"/>
      <c r="CG518" s="140"/>
    </row>
    <row r="519" spans="1:85" s="135" customFormat="1" ht="20.25" hidden="1" customHeight="1">
      <c r="A519" s="20" t="str">
        <f>IF(FORMULACIÓN!A519="","",FORMULACIÓN!A519)</f>
        <v/>
      </c>
      <c r="B519" s="20" t="str">
        <f>IF(FORMULACIÓN!B519="","",FORMULACIÓN!B519)</f>
        <v/>
      </c>
      <c r="C519" s="20" t="str">
        <f>IF(FORMULACIÓN!C519="","",FORMULACIÓN!C519)</f>
        <v/>
      </c>
      <c r="D519" s="20" t="str">
        <f>IF(FORMULACIÓN!D519="","",FORMULACIÓN!D519)</f>
        <v/>
      </c>
      <c r="E519" s="20" t="str">
        <f>IF(FORMULACIÓN!E519="","",FORMULACIÓN!E519)</f>
        <v/>
      </c>
      <c r="F519" s="20" t="str">
        <f>IF(FORMULACIÓN!F519="","",FORMULACIÓN!F519)</f>
        <v/>
      </c>
      <c r="G519" s="20" t="str">
        <f>IF(FORMULACIÓN!G519="","",FORMULACIÓN!G519)</f>
        <v/>
      </c>
      <c r="H519" s="20" t="str">
        <f>IF(FORMULACIÓN!H519="","",FORMULACIÓN!H519)</f>
        <v/>
      </c>
      <c r="I519" s="88" t="str">
        <f>IF(FORMULACIÓN!I519="","",FORMULACIÓN!I519)</f>
        <v/>
      </c>
      <c r="J519" s="20" t="str">
        <f>IF(FORMULACIÓN!J519="","",FORMULACIÓN!J519)</f>
        <v/>
      </c>
      <c r="K519" s="88" t="str">
        <f>IF(FORMULACIÓN!K519="","",FORMULACIÓN!K519)</f>
        <v/>
      </c>
      <c r="L519" s="88" t="str">
        <f>IF(FORMULACIÓN!L519="","",FORMULACIÓN!L519)</f>
        <v/>
      </c>
      <c r="M519" s="210">
        <f>FORMULACIÓN!M519</f>
        <v>0</v>
      </c>
      <c r="N519" s="20" t="str">
        <f>IF(FORMULACIÓN!O519="","",FORMULACIÓN!O519)</f>
        <v/>
      </c>
      <c r="O519" s="20" t="str">
        <f>IF(FORMULACIÓN!P519="","",FORMULACIÓN!P519)</f>
        <v/>
      </c>
      <c r="P519" s="20" t="str">
        <f>IF(FORMULACIÓN!Q519="","",FORMULACIÓN!Q519)</f>
        <v/>
      </c>
      <c r="Q519" s="20" t="str">
        <f>IF(FORMULACIÓN!R519="","",FORMULACIÓN!R519)</f>
        <v/>
      </c>
      <c r="R519" s="20" t="str">
        <f>IF(FORMULACIÓN!S519="","",FORMULACIÓN!S519)</f>
        <v/>
      </c>
      <c r="S519" s="20" t="str">
        <f>IF(FORMULACIÓN!T519="","",FORMULACIÓN!T519)</f>
        <v/>
      </c>
      <c r="T519" s="179" t="str">
        <f ca="1">FORMULACIÓN!Y519</f>
        <v/>
      </c>
      <c r="U519" s="20" t="str">
        <f>IF(FORMULACIÓN!U519="","",FORMULACIÓN!U519)</f>
        <v/>
      </c>
      <c r="V519" s="211"/>
      <c r="W519" s="211"/>
      <c r="X519" s="21" t="str">
        <f ca="1">IFERROR(IF($S519=Lists!$S$2,SUM(SEGUIMIENTO!U519:W519),IF(SEGUIMIENTO!$S519=Lists!$S$3,SUM(SEGUIMIENTO!V519:W519),IF(SEGUIMIENTO!$S519=Lists!$S$4,AVERAGE(SEGUIMIENTO!V519:W519),IF(SEGUIMIENTO!$S519=Lists!$S$5,OFFSET(U519,0,COUNTA(V519:W519)),IF(SEGUIMIENTO!$S519=Lists!$S$6,COUNTIF(V519:W519,"&lt;"&amp;FORMULACIÓN!Y519)/COUNT(SEGUIMIENTO!V519:W519),""))))),"")</f>
        <v/>
      </c>
      <c r="Y519" s="176" t="str">
        <f ca="1">IF($Q519=Lists!$R$3,TEXT(SEGUIMIENTO!X519,"00,00%"),IF(SEGUIMIENTO!X519=0,0,TEXT(SEGUIMIENTO!X519,"##.###")))</f>
        <v/>
      </c>
      <c r="Z519" s="179" t="str">
        <f>IF(FORMULACIÓN!N519="X",VLOOKUP(A519,Lists!$C$100:$D$1099,2,FALSE),"")</f>
        <v/>
      </c>
      <c r="AA519" s="181">
        <f>IF(FORMULACIÓN!N519="X",IF(VALUE(VLOOKUP(A519,Lists!$C$100:$D$1099,2,FALSE))&gt;=SEGUIMIENTO!X519,1,0),2)</f>
        <v>2</v>
      </c>
      <c r="AB519" s="150">
        <f>IFERROR(VALUE(LEFT(#REF!,1)),0)</f>
        <v>0</v>
      </c>
      <c r="AC519" s="149"/>
      <c r="AD519" s="131"/>
      <c r="AE519" s="131"/>
      <c r="AF519" s="129"/>
      <c r="AG519"/>
      <c r="AH519" s="139"/>
      <c r="AI519" s="139"/>
      <c r="AJ519" s="139" t="str">
        <f t="shared" si="87"/>
        <v/>
      </c>
      <c r="AK519" s="139">
        <f t="shared" ca="1" si="97"/>
        <v>0</v>
      </c>
      <c r="AL519" s="139" t="str">
        <f t="shared" si="88"/>
        <v/>
      </c>
      <c r="AM519" s="139" t="str">
        <f t="shared" si="89"/>
        <v/>
      </c>
      <c r="AN519" s="20" t="str">
        <f t="shared" si="90"/>
        <v/>
      </c>
      <c r="AO519" s="20" t="str">
        <f t="shared" si="91"/>
        <v/>
      </c>
      <c r="AP519" s="20" t="str">
        <f t="shared" si="92"/>
        <v/>
      </c>
      <c r="AQ519" s="88" t="str">
        <f ca="1">IF(S519=Lists!$S$6,"CUMPLIMIENTO",IF($Q519=Lists!$R$3,TEXT(Y519,"00,00%")&amp;" / "&amp;TEXT(FORMULACIÓN!Y519,"00,00%"),IF(Y519=0,0,TEXT(Y519,"##.###")&amp;" / "&amp;TEXT(FORMULACIÓN!Y519,"##.###"))))</f>
        <v xml:space="preserve"> / </v>
      </c>
      <c r="AR519" s="133">
        <f ca="1">VALUE(IFERROR(IF(S519=Lists!$S$6,SEGUIMIENTO!Y519,IF((Y519/FORMULACIÓN!Y519)&lt;&gt;0,Y519/FORMULACIÓN!Y519,0)),0))</f>
        <v>0</v>
      </c>
      <c r="AS519" s="89" t="str">
        <f t="shared" ca="1" si="99"/>
        <v/>
      </c>
      <c r="AT519" s="89"/>
      <c r="AU519" s="89">
        <f t="shared" ca="1" si="100"/>
        <v>0</v>
      </c>
      <c r="AV519" s="20" t="str">
        <f t="shared" si="98"/>
        <v xml:space="preserve">LOGROS
LÍMITES
OBSERVACIÓN
ACCIONES DE FORTALECIMIENTO
</v>
      </c>
      <c r="AW519" s="139"/>
      <c r="CG519" s="140"/>
    </row>
    <row r="520" spans="1:85" s="135" customFormat="1" ht="20.25" hidden="1" customHeight="1">
      <c r="A520" s="20" t="str">
        <f>IF(FORMULACIÓN!A520="","",FORMULACIÓN!A520)</f>
        <v/>
      </c>
      <c r="B520" s="20" t="str">
        <f>IF(FORMULACIÓN!B520="","",FORMULACIÓN!B520)</f>
        <v/>
      </c>
      <c r="C520" s="20" t="str">
        <f>IF(FORMULACIÓN!C520="","",FORMULACIÓN!C520)</f>
        <v/>
      </c>
      <c r="D520" s="20" t="str">
        <f>IF(FORMULACIÓN!D520="","",FORMULACIÓN!D520)</f>
        <v/>
      </c>
      <c r="E520" s="20" t="str">
        <f>IF(FORMULACIÓN!E520="","",FORMULACIÓN!E520)</f>
        <v/>
      </c>
      <c r="F520" s="20" t="str">
        <f>IF(FORMULACIÓN!F520="","",FORMULACIÓN!F520)</f>
        <v/>
      </c>
      <c r="G520" s="20" t="str">
        <f>IF(FORMULACIÓN!G520="","",FORMULACIÓN!G520)</f>
        <v/>
      </c>
      <c r="H520" s="20" t="str">
        <f>IF(FORMULACIÓN!H520="","",FORMULACIÓN!H520)</f>
        <v/>
      </c>
      <c r="I520" s="88" t="str">
        <f>IF(FORMULACIÓN!I520="","",FORMULACIÓN!I520)</f>
        <v/>
      </c>
      <c r="J520" s="20" t="str">
        <f>IF(FORMULACIÓN!J520="","",FORMULACIÓN!J520)</f>
        <v/>
      </c>
      <c r="K520" s="88" t="str">
        <f>IF(FORMULACIÓN!K520="","",FORMULACIÓN!K520)</f>
        <v/>
      </c>
      <c r="L520" s="88" t="str">
        <f>IF(FORMULACIÓN!L520="","",FORMULACIÓN!L520)</f>
        <v/>
      </c>
      <c r="M520" s="210">
        <f>FORMULACIÓN!M520</f>
        <v>0</v>
      </c>
      <c r="N520" s="20" t="str">
        <f>IF(FORMULACIÓN!O520="","",FORMULACIÓN!O520)</f>
        <v/>
      </c>
      <c r="O520" s="20" t="str">
        <f>IF(FORMULACIÓN!P520="","",FORMULACIÓN!P520)</f>
        <v/>
      </c>
      <c r="P520" s="20" t="str">
        <f>IF(FORMULACIÓN!Q520="","",FORMULACIÓN!Q520)</f>
        <v/>
      </c>
      <c r="Q520" s="20" t="str">
        <f>IF(FORMULACIÓN!R520="","",FORMULACIÓN!R520)</f>
        <v/>
      </c>
      <c r="R520" s="20" t="str">
        <f>IF(FORMULACIÓN!S520="","",FORMULACIÓN!S520)</f>
        <v/>
      </c>
      <c r="S520" s="20" t="str">
        <f>IF(FORMULACIÓN!T520="","",FORMULACIÓN!T520)</f>
        <v/>
      </c>
      <c r="T520" s="179" t="str">
        <f ca="1">FORMULACIÓN!Y520</f>
        <v/>
      </c>
      <c r="U520" s="20" t="str">
        <f>IF(FORMULACIÓN!U520="","",FORMULACIÓN!U520)</f>
        <v/>
      </c>
      <c r="V520" s="211"/>
      <c r="W520" s="211"/>
      <c r="X520" s="21" t="str">
        <f ca="1">IFERROR(IF($S520=Lists!$S$2,SUM(SEGUIMIENTO!U520:W520),IF(SEGUIMIENTO!$S520=Lists!$S$3,SUM(SEGUIMIENTO!V520:W520),IF(SEGUIMIENTO!$S520=Lists!$S$4,AVERAGE(SEGUIMIENTO!V520:W520),IF(SEGUIMIENTO!$S520=Lists!$S$5,OFFSET(U520,0,COUNTA(V520:W520)),IF(SEGUIMIENTO!$S520=Lists!$S$6,COUNTIF(V520:W520,"&lt;"&amp;FORMULACIÓN!Y520)/COUNT(SEGUIMIENTO!V520:W520),""))))),"")</f>
        <v/>
      </c>
      <c r="Y520" s="176" t="str">
        <f ca="1">IF($Q520=Lists!$R$3,TEXT(SEGUIMIENTO!X520,"00,00%"),IF(SEGUIMIENTO!X520=0,0,TEXT(SEGUIMIENTO!X520,"##.###")))</f>
        <v/>
      </c>
      <c r="Z520" s="179" t="str">
        <f>IF(FORMULACIÓN!N520="X",VLOOKUP(A520,Lists!$C$100:$D$1099,2,FALSE),"")</f>
        <v/>
      </c>
      <c r="AA520" s="181">
        <f>IF(FORMULACIÓN!N520="X",IF(VALUE(VLOOKUP(A520,Lists!$C$100:$D$1099,2,FALSE))&gt;=SEGUIMIENTO!X520,1,0),2)</f>
        <v>2</v>
      </c>
      <c r="AB520" s="150">
        <f>IFERROR(VALUE(LEFT(#REF!,1)),0)</f>
        <v>0</v>
      </c>
      <c r="AC520" s="149"/>
      <c r="AD520" s="131"/>
      <c r="AE520" s="131"/>
      <c r="AF520" s="129"/>
      <c r="AG520"/>
      <c r="AH520" s="139"/>
      <c r="AI520" s="139"/>
      <c r="AJ520" s="139" t="str">
        <f t="shared" si="87"/>
        <v/>
      </c>
      <c r="AK520" s="139">
        <f t="shared" ca="1" si="97"/>
        <v>0</v>
      </c>
      <c r="AL520" s="139" t="str">
        <f t="shared" si="88"/>
        <v/>
      </c>
      <c r="AM520" s="139" t="str">
        <f t="shared" si="89"/>
        <v/>
      </c>
      <c r="AN520" s="20" t="str">
        <f t="shared" si="90"/>
        <v/>
      </c>
      <c r="AO520" s="20" t="str">
        <f t="shared" si="91"/>
        <v/>
      </c>
      <c r="AP520" s="20" t="str">
        <f t="shared" si="92"/>
        <v/>
      </c>
      <c r="AQ520" s="88" t="str">
        <f ca="1">IF(S520=Lists!$S$6,"CUMPLIMIENTO",IF($Q520=Lists!$R$3,TEXT(Y520,"00,00%")&amp;" / "&amp;TEXT(FORMULACIÓN!Y520,"00,00%"),IF(Y520=0,0,TEXT(Y520,"##.###")&amp;" / "&amp;TEXT(FORMULACIÓN!Y520,"##.###"))))</f>
        <v xml:space="preserve"> / </v>
      </c>
      <c r="AR520" s="133">
        <f ca="1">VALUE(IFERROR(IF(S520=Lists!$S$6,SEGUIMIENTO!Y520,IF((Y520/FORMULACIÓN!Y520)&lt;&gt;0,Y520/FORMULACIÓN!Y520,0)),0))</f>
        <v>0</v>
      </c>
      <c r="AS520" s="89" t="str">
        <f t="shared" ca="1" si="99"/>
        <v/>
      </c>
      <c r="AT520" s="89"/>
      <c r="AU520" s="89">
        <f t="shared" ca="1" si="100"/>
        <v>0</v>
      </c>
      <c r="AV520" s="20" t="str">
        <f t="shared" si="98"/>
        <v xml:space="preserve">LOGROS
LÍMITES
OBSERVACIÓN
ACCIONES DE FORTALECIMIENTO
</v>
      </c>
      <c r="AW520" s="139"/>
      <c r="CG520" s="140"/>
    </row>
    <row r="521" spans="1:85" s="135" customFormat="1" ht="20.25" hidden="1" customHeight="1">
      <c r="A521" s="20" t="str">
        <f>IF(FORMULACIÓN!A521="","",FORMULACIÓN!A521)</f>
        <v/>
      </c>
      <c r="B521" s="20" t="str">
        <f>IF(FORMULACIÓN!B521="","",FORMULACIÓN!B521)</f>
        <v/>
      </c>
      <c r="C521" s="20" t="str">
        <f>IF(FORMULACIÓN!C521="","",FORMULACIÓN!C521)</f>
        <v/>
      </c>
      <c r="D521" s="20" t="str">
        <f>IF(FORMULACIÓN!D521="","",FORMULACIÓN!D521)</f>
        <v/>
      </c>
      <c r="E521" s="20" t="str">
        <f>IF(FORMULACIÓN!E521="","",FORMULACIÓN!E521)</f>
        <v/>
      </c>
      <c r="F521" s="20" t="str">
        <f>IF(FORMULACIÓN!F521="","",FORMULACIÓN!F521)</f>
        <v/>
      </c>
      <c r="G521" s="20" t="str">
        <f>IF(FORMULACIÓN!G521="","",FORMULACIÓN!G521)</f>
        <v/>
      </c>
      <c r="H521" s="20" t="str">
        <f>IF(FORMULACIÓN!H521="","",FORMULACIÓN!H521)</f>
        <v/>
      </c>
      <c r="I521" s="88" t="str">
        <f>IF(FORMULACIÓN!I521="","",FORMULACIÓN!I521)</f>
        <v/>
      </c>
      <c r="J521" s="20" t="str">
        <f>IF(FORMULACIÓN!J521="","",FORMULACIÓN!J521)</f>
        <v/>
      </c>
      <c r="K521" s="88" t="str">
        <f>IF(FORMULACIÓN!K521="","",FORMULACIÓN!K521)</f>
        <v/>
      </c>
      <c r="L521" s="88" t="str">
        <f>IF(FORMULACIÓN!L521="","",FORMULACIÓN!L521)</f>
        <v/>
      </c>
      <c r="M521" s="210">
        <f>FORMULACIÓN!M521</f>
        <v>0</v>
      </c>
      <c r="N521" s="20" t="str">
        <f>IF(FORMULACIÓN!O521="","",FORMULACIÓN!O521)</f>
        <v/>
      </c>
      <c r="O521" s="20" t="str">
        <f>IF(FORMULACIÓN!P521="","",FORMULACIÓN!P521)</f>
        <v/>
      </c>
      <c r="P521" s="20" t="str">
        <f>IF(FORMULACIÓN!Q521="","",FORMULACIÓN!Q521)</f>
        <v/>
      </c>
      <c r="Q521" s="20" t="str">
        <f>IF(FORMULACIÓN!R521="","",FORMULACIÓN!R521)</f>
        <v/>
      </c>
      <c r="R521" s="20" t="str">
        <f>IF(FORMULACIÓN!S521="","",FORMULACIÓN!S521)</f>
        <v/>
      </c>
      <c r="S521" s="20" t="str">
        <f>IF(FORMULACIÓN!T521="","",FORMULACIÓN!T521)</f>
        <v/>
      </c>
      <c r="T521" s="179" t="str">
        <f ca="1">FORMULACIÓN!Y521</f>
        <v/>
      </c>
      <c r="U521" s="20" t="str">
        <f>IF(FORMULACIÓN!U521="","",FORMULACIÓN!U521)</f>
        <v/>
      </c>
      <c r="V521" s="211"/>
      <c r="W521" s="211"/>
      <c r="X521" s="21" t="str">
        <f ca="1">IFERROR(IF($S521=Lists!$S$2,SUM(SEGUIMIENTO!U521:W521),IF(SEGUIMIENTO!$S521=Lists!$S$3,SUM(SEGUIMIENTO!V521:W521),IF(SEGUIMIENTO!$S521=Lists!$S$4,AVERAGE(SEGUIMIENTO!V521:W521),IF(SEGUIMIENTO!$S521=Lists!$S$5,OFFSET(U521,0,COUNTA(V521:W521)),IF(SEGUIMIENTO!$S521=Lists!$S$6,COUNTIF(V521:W521,"&lt;"&amp;FORMULACIÓN!Y521)/COUNT(SEGUIMIENTO!V521:W521),""))))),"")</f>
        <v/>
      </c>
      <c r="Y521" s="176" t="str">
        <f ca="1">IF($Q521=Lists!$R$3,TEXT(SEGUIMIENTO!X521,"00,00%"),IF(SEGUIMIENTO!X521=0,0,TEXT(SEGUIMIENTO!X521,"##.###")))</f>
        <v/>
      </c>
      <c r="Z521" s="179" t="str">
        <f>IF(FORMULACIÓN!N521="X",VLOOKUP(A521,Lists!$C$100:$D$1099,2,FALSE),"")</f>
        <v/>
      </c>
      <c r="AA521" s="181">
        <f>IF(FORMULACIÓN!N521="X",IF(VALUE(VLOOKUP(A521,Lists!$C$100:$D$1099,2,FALSE))&gt;=SEGUIMIENTO!X521,1,0),2)</f>
        <v>2</v>
      </c>
      <c r="AB521" s="150">
        <f>IFERROR(VALUE(LEFT(#REF!,1)),0)</f>
        <v>0</v>
      </c>
      <c r="AC521" s="149"/>
      <c r="AD521" s="131"/>
      <c r="AE521" s="131"/>
      <c r="AF521" s="129"/>
      <c r="AG521"/>
      <c r="AH521" s="139"/>
      <c r="AI521" s="139"/>
      <c r="AJ521" s="139" t="str">
        <f t="shared" si="87"/>
        <v/>
      </c>
      <c r="AK521" s="139">
        <f t="shared" ca="1" si="97"/>
        <v>0</v>
      </c>
      <c r="AL521" s="139" t="str">
        <f t="shared" si="88"/>
        <v/>
      </c>
      <c r="AM521" s="139" t="str">
        <f t="shared" si="89"/>
        <v/>
      </c>
      <c r="AN521" s="20" t="str">
        <f t="shared" si="90"/>
        <v/>
      </c>
      <c r="AO521" s="20" t="str">
        <f t="shared" si="91"/>
        <v/>
      </c>
      <c r="AP521" s="20" t="str">
        <f t="shared" si="92"/>
        <v/>
      </c>
      <c r="AQ521" s="88" t="str">
        <f ca="1">IF(S521=Lists!$S$6,"CUMPLIMIENTO",IF($Q521=Lists!$R$3,TEXT(Y521,"00,00%")&amp;" / "&amp;TEXT(FORMULACIÓN!Y521,"00,00%"),IF(Y521=0,0,TEXT(Y521,"##.###")&amp;" / "&amp;TEXT(FORMULACIÓN!Y521,"##.###"))))</f>
        <v xml:space="preserve"> / </v>
      </c>
      <c r="AR521" s="133">
        <f ca="1">VALUE(IFERROR(IF(S521=Lists!$S$6,SEGUIMIENTO!Y521,IF((Y521/FORMULACIÓN!Y521)&lt;&gt;0,Y521/FORMULACIÓN!Y521,0)),0))</f>
        <v>0</v>
      </c>
      <c r="AS521" s="89" t="str">
        <f t="shared" ca="1" si="99"/>
        <v/>
      </c>
      <c r="AT521" s="89"/>
      <c r="AU521" s="89">
        <f t="shared" ca="1" si="100"/>
        <v>0</v>
      </c>
      <c r="AV521" s="20" t="str">
        <f t="shared" si="98"/>
        <v xml:space="preserve">LOGROS
LÍMITES
OBSERVACIÓN
ACCIONES DE FORTALECIMIENTO
</v>
      </c>
      <c r="AW521" s="139"/>
      <c r="CG521" s="140"/>
    </row>
    <row r="522" spans="1:85" s="135" customFormat="1" ht="20.25" hidden="1" customHeight="1">
      <c r="A522" s="20" t="str">
        <f>IF(FORMULACIÓN!A522="","",FORMULACIÓN!A522)</f>
        <v/>
      </c>
      <c r="B522" s="20" t="str">
        <f>IF(FORMULACIÓN!B522="","",FORMULACIÓN!B522)</f>
        <v/>
      </c>
      <c r="C522" s="20" t="str">
        <f>IF(FORMULACIÓN!C522="","",FORMULACIÓN!C522)</f>
        <v/>
      </c>
      <c r="D522" s="20" t="str">
        <f>IF(FORMULACIÓN!D522="","",FORMULACIÓN!D522)</f>
        <v/>
      </c>
      <c r="E522" s="20" t="str">
        <f>IF(FORMULACIÓN!E522="","",FORMULACIÓN!E522)</f>
        <v/>
      </c>
      <c r="F522" s="20" t="str">
        <f>IF(FORMULACIÓN!F522="","",FORMULACIÓN!F522)</f>
        <v/>
      </c>
      <c r="G522" s="20" t="str">
        <f>IF(FORMULACIÓN!G522="","",FORMULACIÓN!G522)</f>
        <v/>
      </c>
      <c r="H522" s="20" t="str">
        <f>IF(FORMULACIÓN!H522="","",FORMULACIÓN!H522)</f>
        <v/>
      </c>
      <c r="I522" s="88" t="str">
        <f>IF(FORMULACIÓN!I522="","",FORMULACIÓN!I522)</f>
        <v/>
      </c>
      <c r="J522" s="20" t="str">
        <f>IF(FORMULACIÓN!J522="","",FORMULACIÓN!J522)</f>
        <v/>
      </c>
      <c r="K522" s="88" t="str">
        <f>IF(FORMULACIÓN!K522="","",FORMULACIÓN!K522)</f>
        <v/>
      </c>
      <c r="L522" s="88" t="str">
        <f>IF(FORMULACIÓN!L522="","",FORMULACIÓN!L522)</f>
        <v/>
      </c>
      <c r="M522" s="210">
        <f>FORMULACIÓN!M522</f>
        <v>0</v>
      </c>
      <c r="N522" s="20" t="str">
        <f>IF(FORMULACIÓN!O522="","",FORMULACIÓN!O522)</f>
        <v/>
      </c>
      <c r="O522" s="20" t="str">
        <f>IF(FORMULACIÓN!P522="","",FORMULACIÓN!P522)</f>
        <v/>
      </c>
      <c r="P522" s="20" t="str">
        <f>IF(FORMULACIÓN!Q522="","",FORMULACIÓN!Q522)</f>
        <v/>
      </c>
      <c r="Q522" s="20" t="str">
        <f>IF(FORMULACIÓN!R522="","",FORMULACIÓN!R522)</f>
        <v/>
      </c>
      <c r="R522" s="20" t="str">
        <f>IF(FORMULACIÓN!S522="","",FORMULACIÓN!S522)</f>
        <v/>
      </c>
      <c r="S522" s="20" t="str">
        <f>IF(FORMULACIÓN!T522="","",FORMULACIÓN!T522)</f>
        <v/>
      </c>
      <c r="T522" s="179" t="str">
        <f ca="1">FORMULACIÓN!Y522</f>
        <v/>
      </c>
      <c r="U522" s="20" t="str">
        <f>IF(FORMULACIÓN!U522="","",FORMULACIÓN!U522)</f>
        <v/>
      </c>
      <c r="V522" s="211"/>
      <c r="W522" s="211"/>
      <c r="X522" s="21" t="str">
        <f ca="1">IFERROR(IF($S522=Lists!$S$2,SUM(SEGUIMIENTO!U522:W522),IF(SEGUIMIENTO!$S522=Lists!$S$3,SUM(SEGUIMIENTO!V522:W522),IF(SEGUIMIENTO!$S522=Lists!$S$4,AVERAGE(SEGUIMIENTO!V522:W522),IF(SEGUIMIENTO!$S522=Lists!$S$5,OFFSET(U522,0,COUNTA(V522:W522)),IF(SEGUIMIENTO!$S522=Lists!$S$6,COUNTIF(V522:W522,"&lt;"&amp;FORMULACIÓN!Y522)/COUNT(SEGUIMIENTO!V522:W522),""))))),"")</f>
        <v/>
      </c>
      <c r="Y522" s="176" t="str">
        <f ca="1">IF($Q522=Lists!$R$3,TEXT(SEGUIMIENTO!X522,"00,00%"),IF(SEGUIMIENTO!X522=0,0,TEXT(SEGUIMIENTO!X522,"##.###")))</f>
        <v/>
      </c>
      <c r="Z522" s="179" t="str">
        <f>IF(FORMULACIÓN!N522="X",VLOOKUP(A522,Lists!$C$100:$D$1099,2,FALSE),"")</f>
        <v/>
      </c>
      <c r="AA522" s="181">
        <f>IF(FORMULACIÓN!N522="X",IF(VALUE(VLOOKUP(A522,Lists!$C$100:$D$1099,2,FALSE))&gt;=SEGUIMIENTO!X522,1,0),2)</f>
        <v>2</v>
      </c>
      <c r="AB522" s="150">
        <f>IFERROR(VALUE(LEFT(#REF!,1)),0)</f>
        <v>0</v>
      </c>
      <c r="AC522" s="149"/>
      <c r="AD522" s="131"/>
      <c r="AE522" s="131"/>
      <c r="AF522" s="129"/>
      <c r="AG522"/>
      <c r="AH522" s="139"/>
      <c r="AI522" s="139"/>
      <c r="AJ522" s="139" t="str">
        <f t="shared" ref="AJ522:AJ585" si="101">E522</f>
        <v/>
      </c>
      <c r="AK522" s="139">
        <f t="shared" ca="1" si="97"/>
        <v>0</v>
      </c>
      <c r="AL522" s="139" t="str">
        <f t="shared" ref="AL522:AL585" si="102">C522</f>
        <v/>
      </c>
      <c r="AM522" s="139" t="str">
        <f t="shared" ref="AM522:AM585" si="103">F522</f>
        <v/>
      </c>
      <c r="AN522" s="20" t="str">
        <f t="shared" ref="AN522:AN585" si="104">H522</f>
        <v/>
      </c>
      <c r="AO522" s="20" t="str">
        <f t="shared" ref="AO522:AO585" si="105">N522</f>
        <v/>
      </c>
      <c r="AP522" s="20" t="str">
        <f t="shared" ref="AP522:AP585" si="106">O522</f>
        <v/>
      </c>
      <c r="AQ522" s="88" t="str">
        <f ca="1">IF(S522=Lists!$S$6,"CUMPLIMIENTO",IF($Q522=Lists!$R$3,TEXT(Y522,"00,00%")&amp;" / "&amp;TEXT(FORMULACIÓN!Y522,"00,00%"),IF(Y522=0,0,TEXT(Y522,"##.###")&amp;" / "&amp;TEXT(FORMULACIÓN!Y522,"##.###"))))</f>
        <v xml:space="preserve"> / </v>
      </c>
      <c r="AR522" s="133">
        <f ca="1">VALUE(IFERROR(IF(S522=Lists!$S$6,SEGUIMIENTO!Y522,IF((Y522/FORMULACIÓN!Y522)&lt;&gt;0,Y522/FORMULACIÓN!Y522,0)),0))</f>
        <v>0</v>
      </c>
      <c r="AS522" s="89" t="str">
        <f t="shared" ref="AS522:AS585" ca="1" si="107">IFERROR(IF(AR522&gt;1,1,AR522)*K522,"")</f>
        <v/>
      </c>
      <c r="AT522" s="89"/>
      <c r="AU522" s="89">
        <f t="shared" ca="1" si="100"/>
        <v>0</v>
      </c>
      <c r="AV522" s="20" t="str">
        <f t="shared" si="98"/>
        <v xml:space="preserve">LOGROS
LÍMITES
OBSERVACIÓN
ACCIONES DE FORTALECIMIENTO
</v>
      </c>
      <c r="AW522" s="139"/>
      <c r="CG522" s="140"/>
    </row>
    <row r="523" spans="1:85" s="135" customFormat="1" ht="20.25" hidden="1" customHeight="1">
      <c r="A523" s="20" t="str">
        <f>IF(FORMULACIÓN!A523="","",FORMULACIÓN!A523)</f>
        <v/>
      </c>
      <c r="B523" s="20" t="str">
        <f>IF(FORMULACIÓN!B523="","",FORMULACIÓN!B523)</f>
        <v/>
      </c>
      <c r="C523" s="20" t="str">
        <f>IF(FORMULACIÓN!C523="","",FORMULACIÓN!C523)</f>
        <v/>
      </c>
      <c r="D523" s="20" t="str">
        <f>IF(FORMULACIÓN!D523="","",FORMULACIÓN!D523)</f>
        <v/>
      </c>
      <c r="E523" s="20" t="str">
        <f>IF(FORMULACIÓN!E523="","",FORMULACIÓN!E523)</f>
        <v/>
      </c>
      <c r="F523" s="20" t="str">
        <f>IF(FORMULACIÓN!F523="","",FORMULACIÓN!F523)</f>
        <v/>
      </c>
      <c r="G523" s="20" t="str">
        <f>IF(FORMULACIÓN!G523="","",FORMULACIÓN!G523)</f>
        <v/>
      </c>
      <c r="H523" s="20" t="str">
        <f>IF(FORMULACIÓN!H523="","",FORMULACIÓN!H523)</f>
        <v/>
      </c>
      <c r="I523" s="88" t="str">
        <f>IF(FORMULACIÓN!I523="","",FORMULACIÓN!I523)</f>
        <v/>
      </c>
      <c r="J523" s="20" t="str">
        <f>IF(FORMULACIÓN!J523="","",FORMULACIÓN!J523)</f>
        <v/>
      </c>
      <c r="K523" s="88" t="str">
        <f>IF(FORMULACIÓN!K523="","",FORMULACIÓN!K523)</f>
        <v/>
      </c>
      <c r="L523" s="88" t="str">
        <f>IF(FORMULACIÓN!L523="","",FORMULACIÓN!L523)</f>
        <v/>
      </c>
      <c r="M523" s="210">
        <f>FORMULACIÓN!M523</f>
        <v>0</v>
      </c>
      <c r="N523" s="20" t="str">
        <f>IF(FORMULACIÓN!O523="","",FORMULACIÓN!O523)</f>
        <v/>
      </c>
      <c r="O523" s="20" t="str">
        <f>IF(FORMULACIÓN!P523="","",FORMULACIÓN!P523)</f>
        <v/>
      </c>
      <c r="P523" s="20" t="str">
        <f>IF(FORMULACIÓN!Q523="","",FORMULACIÓN!Q523)</f>
        <v/>
      </c>
      <c r="Q523" s="20" t="str">
        <f>IF(FORMULACIÓN!R523="","",FORMULACIÓN!R523)</f>
        <v/>
      </c>
      <c r="R523" s="20" t="str">
        <f>IF(FORMULACIÓN!S523="","",FORMULACIÓN!S523)</f>
        <v/>
      </c>
      <c r="S523" s="20" t="str">
        <f>IF(FORMULACIÓN!T523="","",FORMULACIÓN!T523)</f>
        <v/>
      </c>
      <c r="T523" s="179" t="str">
        <f ca="1">FORMULACIÓN!Y523</f>
        <v/>
      </c>
      <c r="U523" s="20" t="str">
        <f>IF(FORMULACIÓN!U523="","",FORMULACIÓN!U523)</f>
        <v/>
      </c>
      <c r="V523" s="211"/>
      <c r="W523" s="211"/>
      <c r="X523" s="21" t="str">
        <f ca="1">IFERROR(IF($S523=Lists!$S$2,SUM(SEGUIMIENTO!U523:W523),IF(SEGUIMIENTO!$S523=Lists!$S$3,SUM(SEGUIMIENTO!V523:W523),IF(SEGUIMIENTO!$S523=Lists!$S$4,AVERAGE(SEGUIMIENTO!V523:W523),IF(SEGUIMIENTO!$S523=Lists!$S$5,OFFSET(U523,0,COUNTA(V523:W523)),IF(SEGUIMIENTO!$S523=Lists!$S$6,COUNTIF(V523:W523,"&lt;"&amp;FORMULACIÓN!Y523)/COUNT(SEGUIMIENTO!V523:W523),""))))),"")</f>
        <v/>
      </c>
      <c r="Y523" s="176" t="str">
        <f ca="1">IF($Q523=Lists!$R$3,TEXT(SEGUIMIENTO!X523,"00,00%"),IF(SEGUIMIENTO!X523=0,0,TEXT(SEGUIMIENTO!X523,"##.###")))</f>
        <v/>
      </c>
      <c r="Z523" s="179" t="str">
        <f>IF(FORMULACIÓN!N523="X",VLOOKUP(A523,Lists!$C$100:$D$1099,2,FALSE),"")</f>
        <v/>
      </c>
      <c r="AA523" s="181">
        <f>IF(FORMULACIÓN!N523="X",IF(VALUE(VLOOKUP(A523,Lists!$C$100:$D$1099,2,FALSE))&gt;=SEGUIMIENTO!X523,1,0),2)</f>
        <v>2</v>
      </c>
      <c r="AB523" s="150">
        <f>IFERROR(VALUE(LEFT(#REF!,1)),0)</f>
        <v>0</v>
      </c>
      <c r="AC523" s="149"/>
      <c r="AD523" s="131"/>
      <c r="AE523" s="131"/>
      <c r="AF523" s="129"/>
      <c r="AG523"/>
      <c r="AH523" s="139"/>
      <c r="AI523" s="139"/>
      <c r="AJ523" s="139" t="str">
        <f t="shared" si="101"/>
        <v/>
      </c>
      <c r="AK523" s="139">
        <f t="shared" ref="AK523:AK586" ca="1" si="108">IF(AR523&gt;=0.9,1,0)</f>
        <v>0</v>
      </c>
      <c r="AL523" s="139" t="str">
        <f t="shared" si="102"/>
        <v/>
      </c>
      <c r="AM523" s="139" t="str">
        <f t="shared" si="103"/>
        <v/>
      </c>
      <c r="AN523" s="20" t="str">
        <f t="shared" si="104"/>
        <v/>
      </c>
      <c r="AO523" s="20" t="str">
        <f t="shared" si="105"/>
        <v/>
      </c>
      <c r="AP523" s="20" t="str">
        <f t="shared" si="106"/>
        <v/>
      </c>
      <c r="AQ523" s="88" t="str">
        <f ca="1">IF(S523=Lists!$S$6,"CUMPLIMIENTO",IF($Q523=Lists!$R$3,TEXT(Y523,"00,00%")&amp;" / "&amp;TEXT(FORMULACIÓN!Y523,"00,00%"),IF(Y523=0,0,TEXT(Y523,"##.###")&amp;" / "&amp;TEXT(FORMULACIÓN!Y523,"##.###"))))</f>
        <v xml:space="preserve"> / </v>
      </c>
      <c r="AR523" s="133">
        <f ca="1">VALUE(IFERROR(IF(S523=Lists!$S$6,SEGUIMIENTO!Y523,IF((Y523/FORMULACIÓN!Y523)&lt;&gt;0,Y523/FORMULACIÓN!Y523,0)),0))</f>
        <v>0</v>
      </c>
      <c r="AS523" s="89" t="str">
        <f t="shared" ca="1" si="107"/>
        <v/>
      </c>
      <c r="AT523" s="89"/>
      <c r="AU523" s="89">
        <f t="shared" ca="1" si="100"/>
        <v>0</v>
      </c>
      <c r="AV523" s="20" t="str">
        <f t="shared" si="98"/>
        <v xml:space="preserve">LOGROS
LÍMITES
OBSERVACIÓN
ACCIONES DE FORTALECIMIENTO
</v>
      </c>
      <c r="AW523" s="139"/>
      <c r="CG523" s="140"/>
    </row>
    <row r="524" spans="1:85" s="135" customFormat="1" ht="20.25" hidden="1" customHeight="1">
      <c r="A524" s="20" t="str">
        <f>IF(FORMULACIÓN!A524="","",FORMULACIÓN!A524)</f>
        <v/>
      </c>
      <c r="B524" s="20" t="str">
        <f>IF(FORMULACIÓN!B524="","",FORMULACIÓN!B524)</f>
        <v/>
      </c>
      <c r="C524" s="20" t="str">
        <f>IF(FORMULACIÓN!C524="","",FORMULACIÓN!C524)</f>
        <v/>
      </c>
      <c r="D524" s="20" t="str">
        <f>IF(FORMULACIÓN!D524="","",FORMULACIÓN!D524)</f>
        <v/>
      </c>
      <c r="E524" s="20" t="str">
        <f>IF(FORMULACIÓN!E524="","",FORMULACIÓN!E524)</f>
        <v/>
      </c>
      <c r="F524" s="20" t="str">
        <f>IF(FORMULACIÓN!F524="","",FORMULACIÓN!F524)</f>
        <v/>
      </c>
      <c r="G524" s="20" t="str">
        <f>IF(FORMULACIÓN!G524="","",FORMULACIÓN!G524)</f>
        <v/>
      </c>
      <c r="H524" s="20" t="str">
        <f>IF(FORMULACIÓN!H524="","",FORMULACIÓN!H524)</f>
        <v/>
      </c>
      <c r="I524" s="88" t="str">
        <f>IF(FORMULACIÓN!I524="","",FORMULACIÓN!I524)</f>
        <v/>
      </c>
      <c r="J524" s="20" t="str">
        <f>IF(FORMULACIÓN!J524="","",FORMULACIÓN!J524)</f>
        <v/>
      </c>
      <c r="K524" s="88" t="str">
        <f>IF(FORMULACIÓN!K524="","",FORMULACIÓN!K524)</f>
        <v/>
      </c>
      <c r="L524" s="88" t="str">
        <f>IF(FORMULACIÓN!L524="","",FORMULACIÓN!L524)</f>
        <v/>
      </c>
      <c r="M524" s="210">
        <f>FORMULACIÓN!M524</f>
        <v>0</v>
      </c>
      <c r="N524" s="20" t="str">
        <f>IF(FORMULACIÓN!O524="","",FORMULACIÓN!O524)</f>
        <v/>
      </c>
      <c r="O524" s="20" t="str">
        <f>IF(FORMULACIÓN!P524="","",FORMULACIÓN!P524)</f>
        <v/>
      </c>
      <c r="P524" s="20" t="str">
        <f>IF(FORMULACIÓN!Q524="","",FORMULACIÓN!Q524)</f>
        <v/>
      </c>
      <c r="Q524" s="20" t="str">
        <f>IF(FORMULACIÓN!R524="","",FORMULACIÓN!R524)</f>
        <v/>
      </c>
      <c r="R524" s="20" t="str">
        <f>IF(FORMULACIÓN!S524="","",FORMULACIÓN!S524)</f>
        <v/>
      </c>
      <c r="S524" s="20" t="str">
        <f>IF(FORMULACIÓN!T524="","",FORMULACIÓN!T524)</f>
        <v/>
      </c>
      <c r="T524" s="179" t="str">
        <f ca="1">FORMULACIÓN!Y524</f>
        <v/>
      </c>
      <c r="U524" s="20" t="str">
        <f>IF(FORMULACIÓN!U524="","",FORMULACIÓN!U524)</f>
        <v/>
      </c>
      <c r="V524" s="211"/>
      <c r="W524" s="211"/>
      <c r="X524" s="21" t="str">
        <f ca="1">IFERROR(IF($S524=Lists!$S$2,SUM(SEGUIMIENTO!U524:W524),IF(SEGUIMIENTO!$S524=Lists!$S$3,SUM(SEGUIMIENTO!V524:W524),IF(SEGUIMIENTO!$S524=Lists!$S$4,AVERAGE(SEGUIMIENTO!V524:W524),IF(SEGUIMIENTO!$S524=Lists!$S$5,OFFSET(U524,0,COUNTA(V524:W524)),IF(SEGUIMIENTO!$S524=Lists!$S$6,COUNTIF(V524:W524,"&lt;"&amp;FORMULACIÓN!Y524)/COUNT(SEGUIMIENTO!V524:W524),""))))),"")</f>
        <v/>
      </c>
      <c r="Y524" s="176" t="str">
        <f ca="1">IF($Q524=Lists!$R$3,TEXT(SEGUIMIENTO!X524,"00,00%"),IF(SEGUIMIENTO!X524=0,0,TEXT(SEGUIMIENTO!X524,"##.###")))</f>
        <v/>
      </c>
      <c r="Z524" s="179" t="str">
        <f>IF(FORMULACIÓN!N524="X",VLOOKUP(A524,Lists!$C$100:$D$1099,2,FALSE),"")</f>
        <v/>
      </c>
      <c r="AA524" s="181">
        <f>IF(FORMULACIÓN!N524="X",IF(VALUE(VLOOKUP(A524,Lists!$C$100:$D$1099,2,FALSE))&gt;=SEGUIMIENTO!X524,1,0),2)</f>
        <v>2</v>
      </c>
      <c r="AB524" s="150">
        <f>IFERROR(VALUE(LEFT(#REF!,1)),0)</f>
        <v>0</v>
      </c>
      <c r="AC524" s="149"/>
      <c r="AD524" s="131"/>
      <c r="AE524" s="131"/>
      <c r="AF524" s="129"/>
      <c r="AG524"/>
      <c r="AH524" s="139"/>
      <c r="AI524" s="139"/>
      <c r="AJ524" s="139" t="str">
        <f t="shared" si="101"/>
        <v/>
      </c>
      <c r="AK524" s="139">
        <f t="shared" ca="1" si="108"/>
        <v>0</v>
      </c>
      <c r="AL524" s="139" t="str">
        <f t="shared" si="102"/>
        <v/>
      </c>
      <c r="AM524" s="139" t="str">
        <f t="shared" si="103"/>
        <v/>
      </c>
      <c r="AN524" s="20" t="str">
        <f t="shared" si="104"/>
        <v/>
      </c>
      <c r="AO524" s="20" t="str">
        <f t="shared" si="105"/>
        <v/>
      </c>
      <c r="AP524" s="20" t="str">
        <f t="shared" si="106"/>
        <v/>
      </c>
      <c r="AQ524" s="88" t="str">
        <f ca="1">IF(S524=Lists!$S$6,"CUMPLIMIENTO",IF($Q524=Lists!$R$3,TEXT(Y524,"00,00%")&amp;" / "&amp;TEXT(FORMULACIÓN!Y524,"00,00%"),IF(Y524=0,0,TEXT(Y524,"##.###")&amp;" / "&amp;TEXT(FORMULACIÓN!Y524,"##.###"))))</f>
        <v xml:space="preserve"> / </v>
      </c>
      <c r="AR524" s="133">
        <f ca="1">VALUE(IFERROR(IF(S524=Lists!$S$6,SEGUIMIENTO!Y524,IF((Y524/FORMULACIÓN!Y524)&lt;&gt;0,Y524/FORMULACIÓN!Y524,0)),0))</f>
        <v>0</v>
      </c>
      <c r="AS524" s="89" t="str">
        <f t="shared" ca="1" si="107"/>
        <v/>
      </c>
      <c r="AT524" s="89"/>
      <c r="AU524" s="89">
        <f t="shared" ca="1" si="100"/>
        <v>0</v>
      </c>
      <c r="AV524" s="20" t="str">
        <f t="shared" si="98"/>
        <v xml:space="preserve">LOGROS
LÍMITES
OBSERVACIÓN
ACCIONES DE FORTALECIMIENTO
</v>
      </c>
      <c r="AW524" s="139"/>
      <c r="CG524" s="140"/>
    </row>
    <row r="525" spans="1:85" s="135" customFormat="1" ht="20.25" hidden="1" customHeight="1">
      <c r="A525" s="20" t="str">
        <f>IF(FORMULACIÓN!A525="","",FORMULACIÓN!A525)</f>
        <v/>
      </c>
      <c r="B525" s="20" t="str">
        <f>IF(FORMULACIÓN!B525="","",FORMULACIÓN!B525)</f>
        <v/>
      </c>
      <c r="C525" s="20" t="str">
        <f>IF(FORMULACIÓN!C525="","",FORMULACIÓN!C525)</f>
        <v/>
      </c>
      <c r="D525" s="20" t="str">
        <f>IF(FORMULACIÓN!D525="","",FORMULACIÓN!D525)</f>
        <v/>
      </c>
      <c r="E525" s="20" t="str">
        <f>IF(FORMULACIÓN!E525="","",FORMULACIÓN!E525)</f>
        <v/>
      </c>
      <c r="F525" s="20" t="str">
        <f>IF(FORMULACIÓN!F525="","",FORMULACIÓN!F525)</f>
        <v/>
      </c>
      <c r="G525" s="20" t="str">
        <f>IF(FORMULACIÓN!G525="","",FORMULACIÓN!G525)</f>
        <v/>
      </c>
      <c r="H525" s="20" t="str">
        <f>IF(FORMULACIÓN!H525="","",FORMULACIÓN!H525)</f>
        <v/>
      </c>
      <c r="I525" s="88" t="str">
        <f>IF(FORMULACIÓN!I525="","",FORMULACIÓN!I525)</f>
        <v/>
      </c>
      <c r="J525" s="20" t="str">
        <f>IF(FORMULACIÓN!J525="","",FORMULACIÓN!J525)</f>
        <v/>
      </c>
      <c r="K525" s="88" t="str">
        <f>IF(FORMULACIÓN!K525="","",FORMULACIÓN!K525)</f>
        <v/>
      </c>
      <c r="L525" s="88" t="str">
        <f>IF(FORMULACIÓN!L525="","",FORMULACIÓN!L525)</f>
        <v/>
      </c>
      <c r="M525" s="210">
        <f>FORMULACIÓN!M525</f>
        <v>0</v>
      </c>
      <c r="N525" s="20" t="str">
        <f>IF(FORMULACIÓN!O525="","",FORMULACIÓN!O525)</f>
        <v/>
      </c>
      <c r="O525" s="20" t="str">
        <f>IF(FORMULACIÓN!P525="","",FORMULACIÓN!P525)</f>
        <v/>
      </c>
      <c r="P525" s="20" t="str">
        <f>IF(FORMULACIÓN!Q525="","",FORMULACIÓN!Q525)</f>
        <v/>
      </c>
      <c r="Q525" s="20" t="str">
        <f>IF(FORMULACIÓN!R525="","",FORMULACIÓN!R525)</f>
        <v/>
      </c>
      <c r="R525" s="20" t="str">
        <f>IF(FORMULACIÓN!S525="","",FORMULACIÓN!S525)</f>
        <v/>
      </c>
      <c r="S525" s="20" t="str">
        <f>IF(FORMULACIÓN!T525="","",FORMULACIÓN!T525)</f>
        <v/>
      </c>
      <c r="T525" s="179" t="str">
        <f ca="1">FORMULACIÓN!Y525</f>
        <v/>
      </c>
      <c r="U525" s="20" t="str">
        <f>IF(FORMULACIÓN!U525="","",FORMULACIÓN!U525)</f>
        <v/>
      </c>
      <c r="V525" s="211"/>
      <c r="W525" s="211"/>
      <c r="X525" s="21" t="str">
        <f ca="1">IFERROR(IF($S525=Lists!$S$2,SUM(SEGUIMIENTO!U525:W525),IF(SEGUIMIENTO!$S525=Lists!$S$3,SUM(SEGUIMIENTO!V525:W525),IF(SEGUIMIENTO!$S525=Lists!$S$4,AVERAGE(SEGUIMIENTO!V525:W525),IF(SEGUIMIENTO!$S525=Lists!$S$5,OFFSET(U525,0,COUNTA(V525:W525)),IF(SEGUIMIENTO!$S525=Lists!$S$6,COUNTIF(V525:W525,"&lt;"&amp;FORMULACIÓN!Y525)/COUNT(SEGUIMIENTO!V525:W525),""))))),"")</f>
        <v/>
      </c>
      <c r="Y525" s="176" t="str">
        <f ca="1">IF($Q525=Lists!$R$3,TEXT(SEGUIMIENTO!X525,"00,00%"),IF(SEGUIMIENTO!X525=0,0,TEXT(SEGUIMIENTO!X525,"##.###")))</f>
        <v/>
      </c>
      <c r="Z525" s="179" t="str">
        <f>IF(FORMULACIÓN!N525="X",VLOOKUP(A525,Lists!$C$100:$D$1099,2,FALSE),"")</f>
        <v/>
      </c>
      <c r="AA525" s="181">
        <f>IF(FORMULACIÓN!N525="X",IF(VALUE(VLOOKUP(A525,Lists!$C$100:$D$1099,2,FALSE))&gt;=SEGUIMIENTO!X525,1,0),2)</f>
        <v>2</v>
      </c>
      <c r="AB525" s="150">
        <f>IFERROR(VALUE(LEFT(#REF!,1)),0)</f>
        <v>0</v>
      </c>
      <c r="AC525" s="149"/>
      <c r="AD525" s="131"/>
      <c r="AE525" s="131"/>
      <c r="AF525" s="129"/>
      <c r="AG525"/>
      <c r="AH525" s="139"/>
      <c r="AI525" s="139"/>
      <c r="AJ525" s="139" t="str">
        <f t="shared" si="101"/>
        <v/>
      </c>
      <c r="AK525" s="139">
        <f t="shared" ca="1" si="108"/>
        <v>0</v>
      </c>
      <c r="AL525" s="139" t="str">
        <f t="shared" si="102"/>
        <v/>
      </c>
      <c r="AM525" s="139" t="str">
        <f t="shared" si="103"/>
        <v/>
      </c>
      <c r="AN525" s="20" t="str">
        <f t="shared" si="104"/>
        <v/>
      </c>
      <c r="AO525" s="20" t="str">
        <f t="shared" si="105"/>
        <v/>
      </c>
      <c r="AP525" s="20" t="str">
        <f t="shared" si="106"/>
        <v/>
      </c>
      <c r="AQ525" s="88" t="str">
        <f ca="1">IF(S525=Lists!$S$6,"CUMPLIMIENTO",IF($Q525=Lists!$R$3,TEXT(Y525,"00,00%")&amp;" / "&amp;TEXT(FORMULACIÓN!Y525,"00,00%"),IF(Y525=0,0,TEXT(Y525,"##.###")&amp;" / "&amp;TEXT(FORMULACIÓN!Y525,"##.###"))))</f>
        <v xml:space="preserve"> / </v>
      </c>
      <c r="AR525" s="133">
        <f ca="1">VALUE(IFERROR(IF(S525=Lists!$S$6,SEGUIMIENTO!Y525,IF((Y525/FORMULACIÓN!Y525)&lt;&gt;0,Y525/FORMULACIÓN!Y525,0)),0))</f>
        <v>0</v>
      </c>
      <c r="AS525" s="89" t="str">
        <f t="shared" ca="1" si="107"/>
        <v/>
      </c>
      <c r="AT525" s="89"/>
      <c r="AU525" s="89">
        <f t="shared" ca="1" si="100"/>
        <v>0</v>
      </c>
      <c r="AV525" s="20" t="str">
        <f t="shared" si="98"/>
        <v xml:space="preserve">LOGROS
LÍMITES
OBSERVACIÓN
ACCIONES DE FORTALECIMIENTO
</v>
      </c>
      <c r="AW525" s="139"/>
      <c r="CG525" s="140"/>
    </row>
    <row r="526" spans="1:85" s="135" customFormat="1" ht="20.25" hidden="1" customHeight="1">
      <c r="A526" s="20" t="str">
        <f>IF(FORMULACIÓN!A526="","",FORMULACIÓN!A526)</f>
        <v/>
      </c>
      <c r="B526" s="20" t="str">
        <f>IF(FORMULACIÓN!B526="","",FORMULACIÓN!B526)</f>
        <v/>
      </c>
      <c r="C526" s="20" t="str">
        <f>IF(FORMULACIÓN!C526="","",FORMULACIÓN!C526)</f>
        <v/>
      </c>
      <c r="D526" s="20" t="str">
        <f>IF(FORMULACIÓN!D526="","",FORMULACIÓN!D526)</f>
        <v/>
      </c>
      <c r="E526" s="20" t="str">
        <f>IF(FORMULACIÓN!E526="","",FORMULACIÓN!E526)</f>
        <v/>
      </c>
      <c r="F526" s="20" t="str">
        <f>IF(FORMULACIÓN!F526="","",FORMULACIÓN!F526)</f>
        <v/>
      </c>
      <c r="G526" s="20" t="str">
        <f>IF(FORMULACIÓN!G526="","",FORMULACIÓN!G526)</f>
        <v/>
      </c>
      <c r="H526" s="20" t="str">
        <f>IF(FORMULACIÓN!H526="","",FORMULACIÓN!H526)</f>
        <v/>
      </c>
      <c r="I526" s="88" t="str">
        <f>IF(FORMULACIÓN!I526="","",FORMULACIÓN!I526)</f>
        <v/>
      </c>
      <c r="J526" s="20" t="str">
        <f>IF(FORMULACIÓN!J526="","",FORMULACIÓN!J526)</f>
        <v/>
      </c>
      <c r="K526" s="88" t="str">
        <f>IF(FORMULACIÓN!K526="","",FORMULACIÓN!K526)</f>
        <v/>
      </c>
      <c r="L526" s="88" t="str">
        <f>IF(FORMULACIÓN!L526="","",FORMULACIÓN!L526)</f>
        <v/>
      </c>
      <c r="M526" s="210">
        <f>FORMULACIÓN!M526</f>
        <v>0</v>
      </c>
      <c r="N526" s="20" t="str">
        <f>IF(FORMULACIÓN!O526="","",FORMULACIÓN!O526)</f>
        <v/>
      </c>
      <c r="O526" s="20" t="str">
        <f>IF(FORMULACIÓN!P526="","",FORMULACIÓN!P526)</f>
        <v/>
      </c>
      <c r="P526" s="20" t="str">
        <f>IF(FORMULACIÓN!Q526="","",FORMULACIÓN!Q526)</f>
        <v/>
      </c>
      <c r="Q526" s="20" t="str">
        <f>IF(FORMULACIÓN!R526="","",FORMULACIÓN!R526)</f>
        <v/>
      </c>
      <c r="R526" s="20" t="str">
        <f>IF(FORMULACIÓN!S526="","",FORMULACIÓN!S526)</f>
        <v/>
      </c>
      <c r="S526" s="20" t="str">
        <f>IF(FORMULACIÓN!T526="","",FORMULACIÓN!T526)</f>
        <v/>
      </c>
      <c r="T526" s="179" t="str">
        <f ca="1">FORMULACIÓN!Y526</f>
        <v/>
      </c>
      <c r="U526" s="20" t="str">
        <f>IF(FORMULACIÓN!U526="","",FORMULACIÓN!U526)</f>
        <v/>
      </c>
      <c r="V526" s="211"/>
      <c r="W526" s="211"/>
      <c r="X526" s="21" t="str">
        <f ca="1">IFERROR(IF($S526=Lists!$S$2,SUM(SEGUIMIENTO!U526:W526),IF(SEGUIMIENTO!$S526=Lists!$S$3,SUM(SEGUIMIENTO!V526:W526),IF(SEGUIMIENTO!$S526=Lists!$S$4,AVERAGE(SEGUIMIENTO!V526:W526),IF(SEGUIMIENTO!$S526=Lists!$S$5,OFFSET(U526,0,COUNTA(V526:W526)),IF(SEGUIMIENTO!$S526=Lists!$S$6,COUNTIF(V526:W526,"&lt;"&amp;FORMULACIÓN!Y526)/COUNT(SEGUIMIENTO!V526:W526),""))))),"")</f>
        <v/>
      </c>
      <c r="Y526" s="176" t="str">
        <f ca="1">IF($Q526=Lists!$R$3,TEXT(SEGUIMIENTO!X526,"00,00%"),IF(SEGUIMIENTO!X526=0,0,TEXT(SEGUIMIENTO!X526,"##.###")))</f>
        <v/>
      </c>
      <c r="Z526" s="179" t="str">
        <f>IF(FORMULACIÓN!N526="X",VLOOKUP(A526,Lists!$C$100:$D$1099,2,FALSE),"")</f>
        <v/>
      </c>
      <c r="AA526" s="181">
        <f>IF(FORMULACIÓN!N526="X",IF(VALUE(VLOOKUP(A526,Lists!$C$100:$D$1099,2,FALSE))&gt;=SEGUIMIENTO!X526,1,0),2)</f>
        <v>2</v>
      </c>
      <c r="AB526" s="150">
        <f>IFERROR(VALUE(LEFT(#REF!,1)),0)</f>
        <v>0</v>
      </c>
      <c r="AC526" s="149"/>
      <c r="AD526" s="131"/>
      <c r="AE526" s="131"/>
      <c r="AF526" s="129"/>
      <c r="AG526"/>
      <c r="AH526" s="139"/>
      <c r="AI526" s="139"/>
      <c r="AJ526" s="139" t="str">
        <f t="shared" si="101"/>
        <v/>
      </c>
      <c r="AK526" s="139">
        <f t="shared" ca="1" si="108"/>
        <v>0</v>
      </c>
      <c r="AL526" s="139" t="str">
        <f t="shared" si="102"/>
        <v/>
      </c>
      <c r="AM526" s="139" t="str">
        <f t="shared" si="103"/>
        <v/>
      </c>
      <c r="AN526" s="20" t="str">
        <f t="shared" si="104"/>
        <v/>
      </c>
      <c r="AO526" s="20" t="str">
        <f t="shared" si="105"/>
        <v/>
      </c>
      <c r="AP526" s="20" t="str">
        <f t="shared" si="106"/>
        <v/>
      </c>
      <c r="AQ526" s="88" t="str">
        <f ca="1">IF(S526=Lists!$S$6,"CUMPLIMIENTO",IF($Q526=Lists!$R$3,TEXT(Y526,"00,00%")&amp;" / "&amp;TEXT(FORMULACIÓN!Y526,"00,00%"),IF(Y526=0,0,TEXT(Y526,"##.###")&amp;" / "&amp;TEXT(FORMULACIÓN!Y526,"##.###"))))</f>
        <v xml:space="preserve"> / </v>
      </c>
      <c r="AR526" s="133">
        <f ca="1">VALUE(IFERROR(IF(S526=Lists!$S$6,SEGUIMIENTO!Y526,IF((Y526/FORMULACIÓN!Y526)&lt;&gt;0,Y526/FORMULACIÓN!Y526,0)),0))</f>
        <v>0</v>
      </c>
      <c r="AS526" s="89" t="str">
        <f t="shared" ca="1" si="107"/>
        <v/>
      </c>
      <c r="AT526" s="89"/>
      <c r="AU526" s="89">
        <f t="shared" ca="1" si="100"/>
        <v>0</v>
      </c>
      <c r="AV526" s="20" t="str">
        <f t="shared" si="98"/>
        <v xml:space="preserve">LOGROS
LÍMITES
OBSERVACIÓN
ACCIONES DE FORTALECIMIENTO
</v>
      </c>
      <c r="AW526" s="139"/>
      <c r="CG526" s="140"/>
    </row>
    <row r="527" spans="1:85" s="135" customFormat="1" ht="20.25" hidden="1" customHeight="1">
      <c r="A527" s="20" t="str">
        <f>IF(FORMULACIÓN!A527="","",FORMULACIÓN!A527)</f>
        <v/>
      </c>
      <c r="B527" s="20" t="str">
        <f>IF(FORMULACIÓN!B527="","",FORMULACIÓN!B527)</f>
        <v/>
      </c>
      <c r="C527" s="20" t="str">
        <f>IF(FORMULACIÓN!C527="","",FORMULACIÓN!C527)</f>
        <v/>
      </c>
      <c r="D527" s="20" t="str">
        <f>IF(FORMULACIÓN!D527="","",FORMULACIÓN!D527)</f>
        <v/>
      </c>
      <c r="E527" s="20" t="str">
        <f>IF(FORMULACIÓN!E527="","",FORMULACIÓN!E527)</f>
        <v/>
      </c>
      <c r="F527" s="20" t="str">
        <f>IF(FORMULACIÓN!F527="","",FORMULACIÓN!F527)</f>
        <v/>
      </c>
      <c r="G527" s="20" t="str">
        <f>IF(FORMULACIÓN!G527="","",FORMULACIÓN!G527)</f>
        <v/>
      </c>
      <c r="H527" s="20" t="str">
        <f>IF(FORMULACIÓN!H527="","",FORMULACIÓN!H527)</f>
        <v/>
      </c>
      <c r="I527" s="88" t="str">
        <f>IF(FORMULACIÓN!I527="","",FORMULACIÓN!I527)</f>
        <v/>
      </c>
      <c r="J527" s="20" t="str">
        <f>IF(FORMULACIÓN!J527="","",FORMULACIÓN!J527)</f>
        <v/>
      </c>
      <c r="K527" s="88" t="str">
        <f>IF(FORMULACIÓN!K527="","",FORMULACIÓN!K527)</f>
        <v/>
      </c>
      <c r="L527" s="88" t="str">
        <f>IF(FORMULACIÓN!L527="","",FORMULACIÓN!L527)</f>
        <v/>
      </c>
      <c r="M527" s="210">
        <f>FORMULACIÓN!M527</f>
        <v>0</v>
      </c>
      <c r="N527" s="20" t="str">
        <f>IF(FORMULACIÓN!O527="","",FORMULACIÓN!O527)</f>
        <v/>
      </c>
      <c r="O527" s="20" t="str">
        <f>IF(FORMULACIÓN!P527="","",FORMULACIÓN!P527)</f>
        <v/>
      </c>
      <c r="P527" s="20" t="str">
        <f>IF(FORMULACIÓN!Q527="","",FORMULACIÓN!Q527)</f>
        <v/>
      </c>
      <c r="Q527" s="20" t="str">
        <f>IF(FORMULACIÓN!R527="","",FORMULACIÓN!R527)</f>
        <v/>
      </c>
      <c r="R527" s="20" t="str">
        <f>IF(FORMULACIÓN!S527="","",FORMULACIÓN!S527)</f>
        <v/>
      </c>
      <c r="S527" s="20" t="str">
        <f>IF(FORMULACIÓN!T527="","",FORMULACIÓN!T527)</f>
        <v/>
      </c>
      <c r="T527" s="179" t="str">
        <f ca="1">FORMULACIÓN!Y527</f>
        <v/>
      </c>
      <c r="U527" s="20" t="str">
        <f>IF(FORMULACIÓN!U527="","",FORMULACIÓN!U527)</f>
        <v/>
      </c>
      <c r="V527" s="211"/>
      <c r="W527" s="211"/>
      <c r="X527" s="21" t="str">
        <f ca="1">IFERROR(IF($S527=Lists!$S$2,SUM(SEGUIMIENTO!U527:W527),IF(SEGUIMIENTO!$S527=Lists!$S$3,SUM(SEGUIMIENTO!V527:W527),IF(SEGUIMIENTO!$S527=Lists!$S$4,AVERAGE(SEGUIMIENTO!V527:W527),IF(SEGUIMIENTO!$S527=Lists!$S$5,OFFSET(U527,0,COUNTA(V527:W527)),IF(SEGUIMIENTO!$S527=Lists!$S$6,COUNTIF(V527:W527,"&lt;"&amp;FORMULACIÓN!Y527)/COUNT(SEGUIMIENTO!V527:W527),""))))),"")</f>
        <v/>
      </c>
      <c r="Y527" s="176" t="str">
        <f ca="1">IF($Q527=Lists!$R$3,TEXT(SEGUIMIENTO!X527,"00,00%"),IF(SEGUIMIENTO!X527=0,0,TEXT(SEGUIMIENTO!X527,"##.###")))</f>
        <v/>
      </c>
      <c r="Z527" s="179" t="str">
        <f>IF(FORMULACIÓN!N527="X",VLOOKUP(A527,Lists!$C$100:$D$1099,2,FALSE),"")</f>
        <v/>
      </c>
      <c r="AA527" s="181">
        <f>IF(FORMULACIÓN!N527="X",IF(VALUE(VLOOKUP(A527,Lists!$C$100:$D$1099,2,FALSE))&gt;=SEGUIMIENTO!X527,1,0),2)</f>
        <v>2</v>
      </c>
      <c r="AB527" s="150">
        <f>IFERROR(VALUE(LEFT(#REF!,1)),0)</f>
        <v>0</v>
      </c>
      <c r="AC527" s="149"/>
      <c r="AD527" s="131"/>
      <c r="AE527" s="131"/>
      <c r="AF527" s="129"/>
      <c r="AG527"/>
      <c r="AH527" s="139"/>
      <c r="AI527" s="139"/>
      <c r="AJ527" s="139" t="str">
        <f t="shared" si="101"/>
        <v/>
      </c>
      <c r="AK527" s="139">
        <f t="shared" ca="1" si="108"/>
        <v>0</v>
      </c>
      <c r="AL527" s="139" t="str">
        <f t="shared" si="102"/>
        <v/>
      </c>
      <c r="AM527" s="139" t="str">
        <f t="shared" si="103"/>
        <v/>
      </c>
      <c r="AN527" s="20" t="str">
        <f t="shared" si="104"/>
        <v/>
      </c>
      <c r="AO527" s="20" t="str">
        <f t="shared" si="105"/>
        <v/>
      </c>
      <c r="AP527" s="20" t="str">
        <f t="shared" si="106"/>
        <v/>
      </c>
      <c r="AQ527" s="88" t="str">
        <f ca="1">IF(S527=Lists!$S$6,"CUMPLIMIENTO",IF($Q527=Lists!$R$3,TEXT(Y527,"00,00%")&amp;" / "&amp;TEXT(FORMULACIÓN!Y527,"00,00%"),IF(Y527=0,0,TEXT(Y527,"##.###")&amp;" / "&amp;TEXT(FORMULACIÓN!Y527,"##.###"))))</f>
        <v xml:space="preserve"> / </v>
      </c>
      <c r="AR527" s="133">
        <f ca="1">VALUE(IFERROR(IF(S527=Lists!$S$6,SEGUIMIENTO!Y527,IF((Y527/FORMULACIÓN!Y527)&lt;&gt;0,Y527/FORMULACIÓN!Y527,0)),0))</f>
        <v>0</v>
      </c>
      <c r="AS527" s="89" t="str">
        <f t="shared" ca="1" si="107"/>
        <v/>
      </c>
      <c r="AT527" s="89"/>
      <c r="AU527" s="89">
        <f t="shared" ca="1" si="100"/>
        <v>0</v>
      </c>
      <c r="AV527" s="20" t="str">
        <f t="shared" si="98"/>
        <v xml:space="preserve">LOGROS
LÍMITES
OBSERVACIÓN
ACCIONES DE FORTALECIMIENTO
</v>
      </c>
      <c r="AW527" s="139"/>
      <c r="CG527" s="140"/>
    </row>
    <row r="528" spans="1:85" s="135" customFormat="1" ht="20.25" hidden="1" customHeight="1">
      <c r="A528" s="20" t="str">
        <f>IF(FORMULACIÓN!A528="","",FORMULACIÓN!A528)</f>
        <v/>
      </c>
      <c r="B528" s="20" t="str">
        <f>IF(FORMULACIÓN!B528="","",FORMULACIÓN!B528)</f>
        <v/>
      </c>
      <c r="C528" s="20" t="str">
        <f>IF(FORMULACIÓN!C528="","",FORMULACIÓN!C528)</f>
        <v/>
      </c>
      <c r="D528" s="20" t="str">
        <f>IF(FORMULACIÓN!D528="","",FORMULACIÓN!D528)</f>
        <v/>
      </c>
      <c r="E528" s="20" t="str">
        <f>IF(FORMULACIÓN!E528="","",FORMULACIÓN!E528)</f>
        <v/>
      </c>
      <c r="F528" s="20" t="str">
        <f>IF(FORMULACIÓN!F528="","",FORMULACIÓN!F528)</f>
        <v/>
      </c>
      <c r="G528" s="20" t="str">
        <f>IF(FORMULACIÓN!G528="","",FORMULACIÓN!G528)</f>
        <v/>
      </c>
      <c r="H528" s="20" t="str">
        <f>IF(FORMULACIÓN!H528="","",FORMULACIÓN!H528)</f>
        <v/>
      </c>
      <c r="I528" s="88" t="str">
        <f>IF(FORMULACIÓN!I528="","",FORMULACIÓN!I528)</f>
        <v/>
      </c>
      <c r="J528" s="20" t="str">
        <f>IF(FORMULACIÓN!J528="","",FORMULACIÓN!J528)</f>
        <v/>
      </c>
      <c r="K528" s="88" t="str">
        <f>IF(FORMULACIÓN!K528="","",FORMULACIÓN!K528)</f>
        <v/>
      </c>
      <c r="L528" s="88" t="str">
        <f>IF(FORMULACIÓN!L528="","",FORMULACIÓN!L528)</f>
        <v/>
      </c>
      <c r="M528" s="210">
        <f>FORMULACIÓN!M528</f>
        <v>0</v>
      </c>
      <c r="N528" s="20" t="str">
        <f>IF(FORMULACIÓN!O528="","",FORMULACIÓN!O528)</f>
        <v/>
      </c>
      <c r="O528" s="20" t="str">
        <f>IF(FORMULACIÓN!P528="","",FORMULACIÓN!P528)</f>
        <v/>
      </c>
      <c r="P528" s="20" t="str">
        <f>IF(FORMULACIÓN!Q528="","",FORMULACIÓN!Q528)</f>
        <v/>
      </c>
      <c r="Q528" s="20" t="str">
        <f>IF(FORMULACIÓN!R528="","",FORMULACIÓN!R528)</f>
        <v/>
      </c>
      <c r="R528" s="20" t="str">
        <f>IF(FORMULACIÓN!S528="","",FORMULACIÓN!S528)</f>
        <v/>
      </c>
      <c r="S528" s="20" t="str">
        <f>IF(FORMULACIÓN!T528="","",FORMULACIÓN!T528)</f>
        <v/>
      </c>
      <c r="T528" s="179" t="str">
        <f ca="1">FORMULACIÓN!Y528</f>
        <v/>
      </c>
      <c r="U528" s="20" t="str">
        <f>IF(FORMULACIÓN!U528="","",FORMULACIÓN!U528)</f>
        <v/>
      </c>
      <c r="V528" s="211"/>
      <c r="W528" s="211"/>
      <c r="X528" s="21" t="str">
        <f ca="1">IFERROR(IF($S528=Lists!$S$2,SUM(SEGUIMIENTO!U528:W528),IF(SEGUIMIENTO!$S528=Lists!$S$3,SUM(SEGUIMIENTO!V528:W528),IF(SEGUIMIENTO!$S528=Lists!$S$4,AVERAGE(SEGUIMIENTO!V528:W528),IF(SEGUIMIENTO!$S528=Lists!$S$5,OFFSET(U528,0,COUNTA(V528:W528)),IF(SEGUIMIENTO!$S528=Lists!$S$6,COUNTIF(V528:W528,"&lt;"&amp;FORMULACIÓN!Y528)/COUNT(SEGUIMIENTO!V528:W528),""))))),"")</f>
        <v/>
      </c>
      <c r="Y528" s="176" t="str">
        <f ca="1">IF($Q528=Lists!$R$3,TEXT(SEGUIMIENTO!X528,"00,00%"),IF(SEGUIMIENTO!X528=0,0,TEXT(SEGUIMIENTO!X528,"##.###")))</f>
        <v/>
      </c>
      <c r="Z528" s="179" t="str">
        <f>IF(FORMULACIÓN!N528="X",VLOOKUP(A528,Lists!$C$100:$D$1099,2,FALSE),"")</f>
        <v/>
      </c>
      <c r="AA528" s="181">
        <f>IF(FORMULACIÓN!N528="X",IF(VALUE(VLOOKUP(A528,Lists!$C$100:$D$1099,2,FALSE))&gt;=SEGUIMIENTO!X528,1,0),2)</f>
        <v>2</v>
      </c>
      <c r="AB528" s="150">
        <f>IFERROR(VALUE(LEFT(#REF!,1)),0)</f>
        <v>0</v>
      </c>
      <c r="AC528" s="149"/>
      <c r="AD528" s="131"/>
      <c r="AE528" s="131"/>
      <c r="AF528" s="129"/>
      <c r="AG528"/>
      <c r="AH528" s="139"/>
      <c r="AI528" s="139"/>
      <c r="AJ528" s="139" t="str">
        <f t="shared" si="101"/>
        <v/>
      </c>
      <c r="AK528" s="139">
        <f t="shared" ca="1" si="108"/>
        <v>0</v>
      </c>
      <c r="AL528" s="139" t="str">
        <f t="shared" si="102"/>
        <v/>
      </c>
      <c r="AM528" s="139" t="str">
        <f t="shared" si="103"/>
        <v/>
      </c>
      <c r="AN528" s="20" t="str">
        <f t="shared" si="104"/>
        <v/>
      </c>
      <c r="AO528" s="20" t="str">
        <f t="shared" si="105"/>
        <v/>
      </c>
      <c r="AP528" s="20" t="str">
        <f t="shared" si="106"/>
        <v/>
      </c>
      <c r="AQ528" s="88" t="str">
        <f ca="1">IF(S528=Lists!$S$6,"CUMPLIMIENTO",IF($Q528=Lists!$R$3,TEXT(Y528,"00,00%")&amp;" / "&amp;TEXT(FORMULACIÓN!Y528,"00,00%"),IF(Y528=0,0,TEXT(Y528,"##.###")&amp;" / "&amp;TEXT(FORMULACIÓN!Y528,"##.###"))))</f>
        <v xml:space="preserve"> / </v>
      </c>
      <c r="AR528" s="133">
        <f ca="1">VALUE(IFERROR(IF(S528=Lists!$S$6,SEGUIMIENTO!Y528,IF((Y528/FORMULACIÓN!Y528)&lt;&gt;0,Y528/FORMULACIÓN!Y528,0)),0))</f>
        <v>0</v>
      </c>
      <c r="AS528" s="89" t="str">
        <f t="shared" ca="1" si="107"/>
        <v/>
      </c>
      <c r="AT528" s="89"/>
      <c r="AU528" s="89">
        <f t="shared" ca="1" si="100"/>
        <v>0</v>
      </c>
      <c r="AV528" s="20" t="str">
        <f t="shared" si="98"/>
        <v xml:space="preserve">LOGROS
LÍMITES
OBSERVACIÓN
ACCIONES DE FORTALECIMIENTO
</v>
      </c>
      <c r="AW528" s="139"/>
      <c r="CG528" s="140"/>
    </row>
    <row r="529" spans="1:85" s="135" customFormat="1" ht="20.25" hidden="1" customHeight="1">
      <c r="A529" s="20" t="str">
        <f>IF(FORMULACIÓN!A529="","",FORMULACIÓN!A529)</f>
        <v/>
      </c>
      <c r="B529" s="20" t="str">
        <f>IF(FORMULACIÓN!B529="","",FORMULACIÓN!B529)</f>
        <v/>
      </c>
      <c r="C529" s="20" t="str">
        <f>IF(FORMULACIÓN!C529="","",FORMULACIÓN!C529)</f>
        <v/>
      </c>
      <c r="D529" s="20" t="str">
        <f>IF(FORMULACIÓN!D529="","",FORMULACIÓN!D529)</f>
        <v/>
      </c>
      <c r="E529" s="20" t="str">
        <f>IF(FORMULACIÓN!E529="","",FORMULACIÓN!E529)</f>
        <v/>
      </c>
      <c r="F529" s="20" t="str">
        <f>IF(FORMULACIÓN!F529="","",FORMULACIÓN!F529)</f>
        <v/>
      </c>
      <c r="G529" s="20" t="str">
        <f>IF(FORMULACIÓN!G529="","",FORMULACIÓN!G529)</f>
        <v/>
      </c>
      <c r="H529" s="20" t="str">
        <f>IF(FORMULACIÓN!H529="","",FORMULACIÓN!H529)</f>
        <v/>
      </c>
      <c r="I529" s="88" t="str">
        <f>IF(FORMULACIÓN!I529="","",FORMULACIÓN!I529)</f>
        <v/>
      </c>
      <c r="J529" s="20" t="str">
        <f>IF(FORMULACIÓN!J529="","",FORMULACIÓN!J529)</f>
        <v/>
      </c>
      <c r="K529" s="88" t="str">
        <f>IF(FORMULACIÓN!K529="","",FORMULACIÓN!K529)</f>
        <v/>
      </c>
      <c r="L529" s="88" t="str">
        <f>IF(FORMULACIÓN!L529="","",FORMULACIÓN!L529)</f>
        <v/>
      </c>
      <c r="M529" s="210">
        <f>FORMULACIÓN!M529</f>
        <v>0</v>
      </c>
      <c r="N529" s="20" t="str">
        <f>IF(FORMULACIÓN!O529="","",FORMULACIÓN!O529)</f>
        <v/>
      </c>
      <c r="O529" s="20" t="str">
        <f>IF(FORMULACIÓN!P529="","",FORMULACIÓN!P529)</f>
        <v/>
      </c>
      <c r="P529" s="20" t="str">
        <f>IF(FORMULACIÓN!Q529="","",FORMULACIÓN!Q529)</f>
        <v/>
      </c>
      <c r="Q529" s="20" t="str">
        <f>IF(FORMULACIÓN!R529="","",FORMULACIÓN!R529)</f>
        <v/>
      </c>
      <c r="R529" s="20" t="str">
        <f>IF(FORMULACIÓN!S529="","",FORMULACIÓN!S529)</f>
        <v/>
      </c>
      <c r="S529" s="20" t="str">
        <f>IF(FORMULACIÓN!T529="","",FORMULACIÓN!T529)</f>
        <v/>
      </c>
      <c r="T529" s="179" t="str">
        <f ca="1">FORMULACIÓN!Y529</f>
        <v/>
      </c>
      <c r="U529" s="20" t="str">
        <f>IF(FORMULACIÓN!U529="","",FORMULACIÓN!U529)</f>
        <v/>
      </c>
      <c r="V529" s="211"/>
      <c r="W529" s="211"/>
      <c r="X529" s="21" t="str">
        <f ca="1">IFERROR(IF($S529=Lists!$S$2,SUM(SEGUIMIENTO!U529:W529),IF(SEGUIMIENTO!$S529=Lists!$S$3,SUM(SEGUIMIENTO!V529:W529),IF(SEGUIMIENTO!$S529=Lists!$S$4,AVERAGE(SEGUIMIENTO!V529:W529),IF(SEGUIMIENTO!$S529=Lists!$S$5,OFFSET(U529,0,COUNTA(V529:W529)),IF(SEGUIMIENTO!$S529=Lists!$S$6,COUNTIF(V529:W529,"&lt;"&amp;FORMULACIÓN!Y529)/COUNT(SEGUIMIENTO!V529:W529),""))))),"")</f>
        <v/>
      </c>
      <c r="Y529" s="176" t="str">
        <f ca="1">IF($Q529=Lists!$R$3,TEXT(SEGUIMIENTO!X529,"00,00%"),IF(SEGUIMIENTO!X529=0,0,TEXT(SEGUIMIENTO!X529,"##.###")))</f>
        <v/>
      </c>
      <c r="Z529" s="179" t="str">
        <f>IF(FORMULACIÓN!N529="X",VLOOKUP(A529,Lists!$C$100:$D$1099,2,FALSE),"")</f>
        <v/>
      </c>
      <c r="AA529" s="181">
        <f>IF(FORMULACIÓN!N529="X",IF(VALUE(VLOOKUP(A529,Lists!$C$100:$D$1099,2,FALSE))&gt;=SEGUIMIENTO!X529,1,0),2)</f>
        <v>2</v>
      </c>
      <c r="AB529" s="150">
        <f>IFERROR(VALUE(LEFT(#REF!,1)),0)</f>
        <v>0</v>
      </c>
      <c r="AC529" s="149"/>
      <c r="AD529" s="131"/>
      <c r="AE529" s="131"/>
      <c r="AF529" s="129"/>
      <c r="AG529"/>
      <c r="AH529" s="139"/>
      <c r="AI529" s="139"/>
      <c r="AJ529" s="139" t="str">
        <f t="shared" si="101"/>
        <v/>
      </c>
      <c r="AK529" s="139">
        <f t="shared" ca="1" si="108"/>
        <v>0</v>
      </c>
      <c r="AL529" s="139" t="str">
        <f t="shared" si="102"/>
        <v/>
      </c>
      <c r="AM529" s="139" t="str">
        <f t="shared" si="103"/>
        <v/>
      </c>
      <c r="AN529" s="20" t="str">
        <f t="shared" si="104"/>
        <v/>
      </c>
      <c r="AO529" s="20" t="str">
        <f t="shared" si="105"/>
        <v/>
      </c>
      <c r="AP529" s="20" t="str">
        <f t="shared" si="106"/>
        <v/>
      </c>
      <c r="AQ529" s="88" t="str">
        <f ca="1">IF(S529=Lists!$S$6,"CUMPLIMIENTO",IF($Q529=Lists!$R$3,TEXT(Y529,"00,00%")&amp;" / "&amp;TEXT(FORMULACIÓN!Y529,"00,00%"),IF(Y529=0,0,TEXT(Y529,"##.###")&amp;" / "&amp;TEXT(FORMULACIÓN!Y529,"##.###"))))</f>
        <v xml:space="preserve"> / </v>
      </c>
      <c r="AR529" s="133">
        <f ca="1">VALUE(IFERROR(IF(S529=Lists!$S$6,SEGUIMIENTO!Y529,IF((Y529/FORMULACIÓN!Y529)&lt;&gt;0,Y529/FORMULACIÓN!Y529,0)),0))</f>
        <v>0</v>
      </c>
      <c r="AS529" s="89" t="str">
        <f t="shared" ca="1" si="107"/>
        <v/>
      </c>
      <c r="AT529" s="89"/>
      <c r="AU529" s="89">
        <f t="shared" ca="1" si="100"/>
        <v>0</v>
      </c>
      <c r="AV529" s="20" t="str">
        <f t="shared" si="98"/>
        <v xml:space="preserve">LOGROS
LÍMITES
OBSERVACIÓN
ACCIONES DE FORTALECIMIENTO
</v>
      </c>
      <c r="AW529" s="139"/>
      <c r="CG529" s="140"/>
    </row>
    <row r="530" spans="1:85" s="135" customFormat="1" ht="20.25" hidden="1" customHeight="1">
      <c r="A530" s="20" t="str">
        <f>IF(FORMULACIÓN!A530="","",FORMULACIÓN!A530)</f>
        <v/>
      </c>
      <c r="B530" s="20" t="str">
        <f>IF(FORMULACIÓN!B530="","",FORMULACIÓN!B530)</f>
        <v/>
      </c>
      <c r="C530" s="20" t="str">
        <f>IF(FORMULACIÓN!C530="","",FORMULACIÓN!C530)</f>
        <v/>
      </c>
      <c r="D530" s="20" t="str">
        <f>IF(FORMULACIÓN!D530="","",FORMULACIÓN!D530)</f>
        <v/>
      </c>
      <c r="E530" s="20" t="str">
        <f>IF(FORMULACIÓN!E530="","",FORMULACIÓN!E530)</f>
        <v/>
      </c>
      <c r="F530" s="20" t="str">
        <f>IF(FORMULACIÓN!F530="","",FORMULACIÓN!F530)</f>
        <v/>
      </c>
      <c r="G530" s="20" t="str">
        <f>IF(FORMULACIÓN!G530="","",FORMULACIÓN!G530)</f>
        <v/>
      </c>
      <c r="H530" s="20" t="str">
        <f>IF(FORMULACIÓN!H530="","",FORMULACIÓN!H530)</f>
        <v/>
      </c>
      <c r="I530" s="88" t="str">
        <f>IF(FORMULACIÓN!I530="","",FORMULACIÓN!I530)</f>
        <v/>
      </c>
      <c r="J530" s="20" t="str">
        <f>IF(FORMULACIÓN!J530="","",FORMULACIÓN!J530)</f>
        <v/>
      </c>
      <c r="K530" s="88" t="str">
        <f>IF(FORMULACIÓN!K530="","",FORMULACIÓN!K530)</f>
        <v/>
      </c>
      <c r="L530" s="88" t="str">
        <f>IF(FORMULACIÓN!L530="","",FORMULACIÓN!L530)</f>
        <v/>
      </c>
      <c r="M530" s="210">
        <f>FORMULACIÓN!M530</f>
        <v>0</v>
      </c>
      <c r="N530" s="20" t="str">
        <f>IF(FORMULACIÓN!O530="","",FORMULACIÓN!O530)</f>
        <v/>
      </c>
      <c r="O530" s="20" t="str">
        <f>IF(FORMULACIÓN!P530="","",FORMULACIÓN!P530)</f>
        <v/>
      </c>
      <c r="P530" s="20" t="str">
        <f>IF(FORMULACIÓN!Q530="","",FORMULACIÓN!Q530)</f>
        <v/>
      </c>
      <c r="Q530" s="20" t="str">
        <f>IF(FORMULACIÓN!R530="","",FORMULACIÓN!R530)</f>
        <v/>
      </c>
      <c r="R530" s="20" t="str">
        <f>IF(FORMULACIÓN!S530="","",FORMULACIÓN!S530)</f>
        <v/>
      </c>
      <c r="S530" s="20" t="str">
        <f>IF(FORMULACIÓN!T530="","",FORMULACIÓN!T530)</f>
        <v/>
      </c>
      <c r="T530" s="179" t="str">
        <f ca="1">FORMULACIÓN!Y530</f>
        <v/>
      </c>
      <c r="U530" s="20" t="str">
        <f>IF(FORMULACIÓN!U530="","",FORMULACIÓN!U530)</f>
        <v/>
      </c>
      <c r="V530" s="211"/>
      <c r="W530" s="211"/>
      <c r="X530" s="21" t="str">
        <f ca="1">IFERROR(IF($S530=Lists!$S$2,SUM(SEGUIMIENTO!U530:W530),IF(SEGUIMIENTO!$S530=Lists!$S$3,SUM(SEGUIMIENTO!V530:W530),IF(SEGUIMIENTO!$S530=Lists!$S$4,AVERAGE(SEGUIMIENTO!V530:W530),IF(SEGUIMIENTO!$S530=Lists!$S$5,OFFSET(U530,0,COUNTA(V530:W530)),IF(SEGUIMIENTO!$S530=Lists!$S$6,COUNTIF(V530:W530,"&lt;"&amp;FORMULACIÓN!Y530)/COUNT(SEGUIMIENTO!V530:W530),""))))),"")</f>
        <v/>
      </c>
      <c r="Y530" s="176" t="str">
        <f ca="1">IF($Q530=Lists!$R$3,TEXT(SEGUIMIENTO!X530,"00,00%"),IF(SEGUIMIENTO!X530=0,0,TEXT(SEGUIMIENTO!X530,"##.###")))</f>
        <v/>
      </c>
      <c r="Z530" s="179" t="str">
        <f>IF(FORMULACIÓN!N530="X",VLOOKUP(A530,Lists!$C$100:$D$1099,2,FALSE),"")</f>
        <v/>
      </c>
      <c r="AA530" s="181">
        <f>IF(FORMULACIÓN!N530="X",IF(VALUE(VLOOKUP(A530,Lists!$C$100:$D$1099,2,FALSE))&gt;=SEGUIMIENTO!X530,1,0),2)</f>
        <v>2</v>
      </c>
      <c r="AB530" s="150">
        <f>IFERROR(VALUE(LEFT(#REF!,1)),0)</f>
        <v>0</v>
      </c>
      <c r="AC530" s="149"/>
      <c r="AD530" s="131"/>
      <c r="AE530" s="131"/>
      <c r="AF530" s="129"/>
      <c r="AG530"/>
      <c r="AH530" s="139"/>
      <c r="AI530" s="139"/>
      <c r="AJ530" s="139" t="str">
        <f t="shared" si="101"/>
        <v/>
      </c>
      <c r="AK530" s="139">
        <f t="shared" ca="1" si="108"/>
        <v>0</v>
      </c>
      <c r="AL530" s="139" t="str">
        <f t="shared" si="102"/>
        <v/>
      </c>
      <c r="AM530" s="139" t="str">
        <f t="shared" si="103"/>
        <v/>
      </c>
      <c r="AN530" s="20" t="str">
        <f t="shared" si="104"/>
        <v/>
      </c>
      <c r="AO530" s="20" t="str">
        <f t="shared" si="105"/>
        <v/>
      </c>
      <c r="AP530" s="20" t="str">
        <f t="shared" si="106"/>
        <v/>
      </c>
      <c r="AQ530" s="88" t="str">
        <f ca="1">IF(S530=Lists!$S$6,"CUMPLIMIENTO",IF($Q530=Lists!$R$3,TEXT(Y530,"00,00%")&amp;" / "&amp;TEXT(FORMULACIÓN!Y530,"00,00%"),IF(Y530=0,0,TEXT(Y530,"##.###")&amp;" / "&amp;TEXT(FORMULACIÓN!Y530,"##.###"))))</f>
        <v xml:space="preserve"> / </v>
      </c>
      <c r="AR530" s="133">
        <f ca="1">VALUE(IFERROR(IF(S530=Lists!$S$6,SEGUIMIENTO!Y530,IF((Y530/FORMULACIÓN!Y530)&lt;&gt;0,Y530/FORMULACIÓN!Y530,0)),0))</f>
        <v>0</v>
      </c>
      <c r="AS530" s="89" t="str">
        <f t="shared" ca="1" si="107"/>
        <v/>
      </c>
      <c r="AT530" s="89"/>
      <c r="AU530" s="89">
        <f t="shared" ca="1" si="100"/>
        <v>0</v>
      </c>
      <c r="AV530" s="20" t="str">
        <f t="shared" si="98"/>
        <v xml:space="preserve">LOGROS
LÍMITES
OBSERVACIÓN
ACCIONES DE FORTALECIMIENTO
</v>
      </c>
      <c r="AW530" s="139"/>
      <c r="CG530" s="140"/>
    </row>
    <row r="531" spans="1:85" s="135" customFormat="1" ht="20.25" hidden="1" customHeight="1">
      <c r="A531" s="20" t="str">
        <f>IF(FORMULACIÓN!A531="","",FORMULACIÓN!A531)</f>
        <v/>
      </c>
      <c r="B531" s="20" t="str">
        <f>IF(FORMULACIÓN!B531="","",FORMULACIÓN!B531)</f>
        <v/>
      </c>
      <c r="C531" s="20" t="str">
        <f>IF(FORMULACIÓN!C531="","",FORMULACIÓN!C531)</f>
        <v/>
      </c>
      <c r="D531" s="20" t="str">
        <f>IF(FORMULACIÓN!D531="","",FORMULACIÓN!D531)</f>
        <v/>
      </c>
      <c r="E531" s="20" t="str">
        <f>IF(FORMULACIÓN!E531="","",FORMULACIÓN!E531)</f>
        <v/>
      </c>
      <c r="F531" s="20" t="str">
        <f>IF(FORMULACIÓN!F531="","",FORMULACIÓN!F531)</f>
        <v/>
      </c>
      <c r="G531" s="20" t="str">
        <f>IF(FORMULACIÓN!G531="","",FORMULACIÓN!G531)</f>
        <v/>
      </c>
      <c r="H531" s="20" t="str">
        <f>IF(FORMULACIÓN!H531="","",FORMULACIÓN!H531)</f>
        <v/>
      </c>
      <c r="I531" s="88" t="str">
        <f>IF(FORMULACIÓN!I531="","",FORMULACIÓN!I531)</f>
        <v/>
      </c>
      <c r="J531" s="20" t="str">
        <f>IF(FORMULACIÓN!J531="","",FORMULACIÓN!J531)</f>
        <v/>
      </c>
      <c r="K531" s="88" t="str">
        <f>IF(FORMULACIÓN!K531="","",FORMULACIÓN!K531)</f>
        <v/>
      </c>
      <c r="L531" s="88" t="str">
        <f>IF(FORMULACIÓN!L531="","",FORMULACIÓN!L531)</f>
        <v/>
      </c>
      <c r="M531" s="210">
        <f>FORMULACIÓN!M531</f>
        <v>0</v>
      </c>
      <c r="N531" s="20" t="str">
        <f>IF(FORMULACIÓN!O531="","",FORMULACIÓN!O531)</f>
        <v/>
      </c>
      <c r="O531" s="20" t="str">
        <f>IF(FORMULACIÓN!P531="","",FORMULACIÓN!P531)</f>
        <v/>
      </c>
      <c r="P531" s="20" t="str">
        <f>IF(FORMULACIÓN!Q531="","",FORMULACIÓN!Q531)</f>
        <v/>
      </c>
      <c r="Q531" s="20" t="str">
        <f>IF(FORMULACIÓN!R531="","",FORMULACIÓN!R531)</f>
        <v/>
      </c>
      <c r="R531" s="20" t="str">
        <f>IF(FORMULACIÓN!S531="","",FORMULACIÓN!S531)</f>
        <v/>
      </c>
      <c r="S531" s="20" t="str">
        <f>IF(FORMULACIÓN!T531="","",FORMULACIÓN!T531)</f>
        <v/>
      </c>
      <c r="T531" s="179" t="str">
        <f ca="1">FORMULACIÓN!Y531</f>
        <v/>
      </c>
      <c r="U531" s="20" t="str">
        <f>IF(FORMULACIÓN!U531="","",FORMULACIÓN!U531)</f>
        <v/>
      </c>
      <c r="V531" s="211"/>
      <c r="W531" s="211"/>
      <c r="X531" s="21" t="str">
        <f ca="1">IFERROR(IF($S531=Lists!$S$2,SUM(SEGUIMIENTO!U531:W531),IF(SEGUIMIENTO!$S531=Lists!$S$3,SUM(SEGUIMIENTO!V531:W531),IF(SEGUIMIENTO!$S531=Lists!$S$4,AVERAGE(SEGUIMIENTO!V531:W531),IF(SEGUIMIENTO!$S531=Lists!$S$5,OFFSET(U531,0,COUNTA(V531:W531)),IF(SEGUIMIENTO!$S531=Lists!$S$6,COUNTIF(V531:W531,"&lt;"&amp;FORMULACIÓN!Y531)/COUNT(SEGUIMIENTO!V531:W531),""))))),"")</f>
        <v/>
      </c>
      <c r="Y531" s="176" t="str">
        <f ca="1">IF($Q531=Lists!$R$3,TEXT(SEGUIMIENTO!X531,"00,00%"),IF(SEGUIMIENTO!X531=0,0,TEXT(SEGUIMIENTO!X531,"##.###")))</f>
        <v/>
      </c>
      <c r="Z531" s="179" t="str">
        <f>IF(FORMULACIÓN!N531="X",VLOOKUP(A531,Lists!$C$100:$D$1099,2,FALSE),"")</f>
        <v/>
      </c>
      <c r="AA531" s="181">
        <f>IF(FORMULACIÓN!N531="X",IF(VALUE(VLOOKUP(A531,Lists!$C$100:$D$1099,2,FALSE))&gt;=SEGUIMIENTO!X531,1,0),2)</f>
        <v>2</v>
      </c>
      <c r="AB531" s="150">
        <f>IFERROR(VALUE(LEFT(#REF!,1)),0)</f>
        <v>0</v>
      </c>
      <c r="AC531" s="149"/>
      <c r="AD531" s="131"/>
      <c r="AE531" s="131"/>
      <c r="AF531" s="129"/>
      <c r="AG531"/>
      <c r="AH531" s="139"/>
      <c r="AI531" s="139"/>
      <c r="AJ531" s="139" t="str">
        <f t="shared" si="101"/>
        <v/>
      </c>
      <c r="AK531" s="139">
        <f t="shared" ca="1" si="108"/>
        <v>0</v>
      </c>
      <c r="AL531" s="139" t="str">
        <f t="shared" si="102"/>
        <v/>
      </c>
      <c r="AM531" s="139" t="str">
        <f t="shared" si="103"/>
        <v/>
      </c>
      <c r="AN531" s="20" t="str">
        <f t="shared" si="104"/>
        <v/>
      </c>
      <c r="AO531" s="20" t="str">
        <f t="shared" si="105"/>
        <v/>
      </c>
      <c r="AP531" s="20" t="str">
        <f t="shared" si="106"/>
        <v/>
      </c>
      <c r="AQ531" s="88" t="str">
        <f ca="1">IF(S531=Lists!$S$6,"CUMPLIMIENTO",IF($Q531=Lists!$R$3,TEXT(Y531,"00,00%")&amp;" / "&amp;TEXT(FORMULACIÓN!Y531,"00,00%"),IF(Y531=0,0,TEXT(Y531,"##.###")&amp;" / "&amp;TEXT(FORMULACIÓN!Y531,"##.###"))))</f>
        <v xml:space="preserve"> / </v>
      </c>
      <c r="AR531" s="133">
        <f ca="1">VALUE(IFERROR(IF(S531=Lists!$S$6,SEGUIMIENTO!Y531,IF((Y531/FORMULACIÓN!Y531)&lt;&gt;0,Y531/FORMULACIÓN!Y531,0)),0))</f>
        <v>0</v>
      </c>
      <c r="AS531" s="89" t="str">
        <f t="shared" ca="1" si="107"/>
        <v/>
      </c>
      <c r="AT531" s="89"/>
      <c r="AU531" s="89">
        <f t="shared" ca="1" si="100"/>
        <v>0</v>
      </c>
      <c r="AV531" s="20" t="str">
        <f t="shared" si="98"/>
        <v xml:space="preserve">LOGROS
LÍMITES
OBSERVACIÓN
ACCIONES DE FORTALECIMIENTO
</v>
      </c>
      <c r="AW531" s="139"/>
      <c r="CG531" s="140"/>
    </row>
    <row r="532" spans="1:85" s="135" customFormat="1" ht="20.25" hidden="1" customHeight="1">
      <c r="A532" s="20" t="str">
        <f>IF(FORMULACIÓN!A532="","",FORMULACIÓN!A532)</f>
        <v/>
      </c>
      <c r="B532" s="20" t="str">
        <f>IF(FORMULACIÓN!B532="","",FORMULACIÓN!B532)</f>
        <v/>
      </c>
      <c r="C532" s="20" t="str">
        <f>IF(FORMULACIÓN!C532="","",FORMULACIÓN!C532)</f>
        <v/>
      </c>
      <c r="D532" s="20" t="str">
        <f>IF(FORMULACIÓN!D532="","",FORMULACIÓN!D532)</f>
        <v/>
      </c>
      <c r="E532" s="20" t="str">
        <f>IF(FORMULACIÓN!E532="","",FORMULACIÓN!E532)</f>
        <v/>
      </c>
      <c r="F532" s="20" t="str">
        <f>IF(FORMULACIÓN!F532="","",FORMULACIÓN!F532)</f>
        <v/>
      </c>
      <c r="G532" s="20" t="str">
        <f>IF(FORMULACIÓN!G532="","",FORMULACIÓN!G532)</f>
        <v/>
      </c>
      <c r="H532" s="20" t="str">
        <f>IF(FORMULACIÓN!H532="","",FORMULACIÓN!H532)</f>
        <v/>
      </c>
      <c r="I532" s="88" t="str">
        <f>IF(FORMULACIÓN!I532="","",FORMULACIÓN!I532)</f>
        <v/>
      </c>
      <c r="J532" s="20" t="str">
        <f>IF(FORMULACIÓN!J532="","",FORMULACIÓN!J532)</f>
        <v/>
      </c>
      <c r="K532" s="88" t="str">
        <f>IF(FORMULACIÓN!K532="","",FORMULACIÓN!K532)</f>
        <v/>
      </c>
      <c r="L532" s="88" t="str">
        <f>IF(FORMULACIÓN!L532="","",FORMULACIÓN!L532)</f>
        <v/>
      </c>
      <c r="M532" s="210">
        <f>FORMULACIÓN!M532</f>
        <v>0</v>
      </c>
      <c r="N532" s="20" t="str">
        <f>IF(FORMULACIÓN!O532="","",FORMULACIÓN!O532)</f>
        <v/>
      </c>
      <c r="O532" s="20" t="str">
        <f>IF(FORMULACIÓN!P532="","",FORMULACIÓN!P532)</f>
        <v/>
      </c>
      <c r="P532" s="20" t="str">
        <f>IF(FORMULACIÓN!Q532="","",FORMULACIÓN!Q532)</f>
        <v/>
      </c>
      <c r="Q532" s="20" t="str">
        <f>IF(FORMULACIÓN!R532="","",FORMULACIÓN!R532)</f>
        <v/>
      </c>
      <c r="R532" s="20" t="str">
        <f>IF(FORMULACIÓN!S532="","",FORMULACIÓN!S532)</f>
        <v/>
      </c>
      <c r="S532" s="20" t="str">
        <f>IF(FORMULACIÓN!T532="","",FORMULACIÓN!T532)</f>
        <v/>
      </c>
      <c r="T532" s="179" t="str">
        <f ca="1">FORMULACIÓN!Y532</f>
        <v/>
      </c>
      <c r="U532" s="20" t="str">
        <f>IF(FORMULACIÓN!U532="","",FORMULACIÓN!U532)</f>
        <v/>
      </c>
      <c r="V532" s="211"/>
      <c r="W532" s="211"/>
      <c r="X532" s="21" t="str">
        <f ca="1">IFERROR(IF($S532=Lists!$S$2,SUM(SEGUIMIENTO!U532:W532),IF(SEGUIMIENTO!$S532=Lists!$S$3,SUM(SEGUIMIENTO!V532:W532),IF(SEGUIMIENTO!$S532=Lists!$S$4,AVERAGE(SEGUIMIENTO!V532:W532),IF(SEGUIMIENTO!$S532=Lists!$S$5,OFFSET(U532,0,COUNTA(V532:W532)),IF(SEGUIMIENTO!$S532=Lists!$S$6,COUNTIF(V532:W532,"&lt;"&amp;FORMULACIÓN!Y532)/COUNT(SEGUIMIENTO!V532:W532),""))))),"")</f>
        <v/>
      </c>
      <c r="Y532" s="176" t="str">
        <f ca="1">IF($Q532=Lists!$R$3,TEXT(SEGUIMIENTO!X532,"00,00%"),IF(SEGUIMIENTO!X532=0,0,TEXT(SEGUIMIENTO!X532,"##.###")))</f>
        <v/>
      </c>
      <c r="Z532" s="179" t="str">
        <f>IF(FORMULACIÓN!N532="X",VLOOKUP(A532,Lists!$C$100:$D$1099,2,FALSE),"")</f>
        <v/>
      </c>
      <c r="AA532" s="181">
        <f>IF(FORMULACIÓN!N532="X",IF(VALUE(VLOOKUP(A532,Lists!$C$100:$D$1099,2,FALSE))&gt;=SEGUIMIENTO!X532,1,0),2)</f>
        <v>2</v>
      </c>
      <c r="AB532" s="150">
        <f>IFERROR(VALUE(LEFT(#REF!,1)),0)</f>
        <v>0</v>
      </c>
      <c r="AC532" s="149"/>
      <c r="AD532" s="131"/>
      <c r="AE532" s="131"/>
      <c r="AF532" s="129"/>
      <c r="AG532"/>
      <c r="AH532" s="139"/>
      <c r="AI532" s="139"/>
      <c r="AJ532" s="139" t="str">
        <f t="shared" si="101"/>
        <v/>
      </c>
      <c r="AK532" s="139">
        <f t="shared" ca="1" si="108"/>
        <v>0</v>
      </c>
      <c r="AL532" s="139" t="str">
        <f t="shared" si="102"/>
        <v/>
      </c>
      <c r="AM532" s="139" t="str">
        <f t="shared" si="103"/>
        <v/>
      </c>
      <c r="AN532" s="20" t="str">
        <f t="shared" si="104"/>
        <v/>
      </c>
      <c r="AO532" s="20" t="str">
        <f t="shared" si="105"/>
        <v/>
      </c>
      <c r="AP532" s="20" t="str">
        <f t="shared" si="106"/>
        <v/>
      </c>
      <c r="AQ532" s="88" t="str">
        <f ca="1">IF(S532=Lists!$S$6,"CUMPLIMIENTO",IF($Q532=Lists!$R$3,TEXT(Y532,"00,00%")&amp;" / "&amp;TEXT(FORMULACIÓN!Y532,"00,00%"),IF(Y532=0,0,TEXT(Y532,"##.###")&amp;" / "&amp;TEXT(FORMULACIÓN!Y532,"##.###"))))</f>
        <v xml:space="preserve"> / </v>
      </c>
      <c r="AR532" s="133">
        <f ca="1">VALUE(IFERROR(IF(S532=Lists!$S$6,SEGUIMIENTO!Y532,IF((Y532/FORMULACIÓN!Y532)&lt;&gt;0,Y532/FORMULACIÓN!Y532,0)),0))</f>
        <v>0</v>
      </c>
      <c r="AS532" s="89" t="str">
        <f t="shared" ca="1" si="107"/>
        <v/>
      </c>
      <c r="AT532" s="89"/>
      <c r="AU532" s="89">
        <f t="shared" ca="1" si="100"/>
        <v>0</v>
      </c>
      <c r="AV532" s="20" t="str">
        <f t="shared" si="98"/>
        <v xml:space="preserve">LOGROS
LÍMITES
OBSERVACIÓN
ACCIONES DE FORTALECIMIENTO
</v>
      </c>
      <c r="AW532" s="139"/>
      <c r="CG532" s="140"/>
    </row>
    <row r="533" spans="1:85" s="135" customFormat="1" ht="20.25" hidden="1" customHeight="1">
      <c r="A533" s="20" t="str">
        <f>IF(FORMULACIÓN!A533="","",FORMULACIÓN!A533)</f>
        <v/>
      </c>
      <c r="B533" s="20" t="str">
        <f>IF(FORMULACIÓN!B533="","",FORMULACIÓN!B533)</f>
        <v/>
      </c>
      <c r="C533" s="20" t="str">
        <f>IF(FORMULACIÓN!C533="","",FORMULACIÓN!C533)</f>
        <v/>
      </c>
      <c r="D533" s="20" t="str">
        <f>IF(FORMULACIÓN!D533="","",FORMULACIÓN!D533)</f>
        <v/>
      </c>
      <c r="E533" s="20" t="str">
        <f>IF(FORMULACIÓN!E533="","",FORMULACIÓN!E533)</f>
        <v/>
      </c>
      <c r="F533" s="20" t="str">
        <f>IF(FORMULACIÓN!F533="","",FORMULACIÓN!F533)</f>
        <v/>
      </c>
      <c r="G533" s="20" t="str">
        <f>IF(FORMULACIÓN!G533="","",FORMULACIÓN!G533)</f>
        <v/>
      </c>
      <c r="H533" s="20" t="str">
        <f>IF(FORMULACIÓN!H533="","",FORMULACIÓN!H533)</f>
        <v/>
      </c>
      <c r="I533" s="88" t="str">
        <f>IF(FORMULACIÓN!I533="","",FORMULACIÓN!I533)</f>
        <v/>
      </c>
      <c r="J533" s="20" t="str">
        <f>IF(FORMULACIÓN!J533="","",FORMULACIÓN!J533)</f>
        <v/>
      </c>
      <c r="K533" s="88" t="str">
        <f>IF(FORMULACIÓN!K533="","",FORMULACIÓN!K533)</f>
        <v/>
      </c>
      <c r="L533" s="88" t="str">
        <f>IF(FORMULACIÓN!L533="","",FORMULACIÓN!L533)</f>
        <v/>
      </c>
      <c r="M533" s="210">
        <f>FORMULACIÓN!M533</f>
        <v>0</v>
      </c>
      <c r="N533" s="20" t="str">
        <f>IF(FORMULACIÓN!O533="","",FORMULACIÓN!O533)</f>
        <v/>
      </c>
      <c r="O533" s="20" t="str">
        <f>IF(FORMULACIÓN!P533="","",FORMULACIÓN!P533)</f>
        <v/>
      </c>
      <c r="P533" s="20" t="str">
        <f>IF(FORMULACIÓN!Q533="","",FORMULACIÓN!Q533)</f>
        <v/>
      </c>
      <c r="Q533" s="20" t="str">
        <f>IF(FORMULACIÓN!R533="","",FORMULACIÓN!R533)</f>
        <v/>
      </c>
      <c r="R533" s="20" t="str">
        <f>IF(FORMULACIÓN!S533="","",FORMULACIÓN!S533)</f>
        <v/>
      </c>
      <c r="S533" s="20" t="str">
        <f>IF(FORMULACIÓN!T533="","",FORMULACIÓN!T533)</f>
        <v/>
      </c>
      <c r="T533" s="179" t="str">
        <f ca="1">FORMULACIÓN!Y533</f>
        <v/>
      </c>
      <c r="U533" s="20" t="str">
        <f>IF(FORMULACIÓN!U533="","",FORMULACIÓN!U533)</f>
        <v/>
      </c>
      <c r="V533" s="211"/>
      <c r="W533" s="211"/>
      <c r="X533" s="21" t="str">
        <f ca="1">IFERROR(IF($S533=Lists!$S$2,SUM(SEGUIMIENTO!U533:W533),IF(SEGUIMIENTO!$S533=Lists!$S$3,SUM(SEGUIMIENTO!V533:W533),IF(SEGUIMIENTO!$S533=Lists!$S$4,AVERAGE(SEGUIMIENTO!V533:W533),IF(SEGUIMIENTO!$S533=Lists!$S$5,OFFSET(U533,0,COUNTA(V533:W533)),IF(SEGUIMIENTO!$S533=Lists!$S$6,COUNTIF(V533:W533,"&lt;"&amp;FORMULACIÓN!Y533)/COUNT(SEGUIMIENTO!V533:W533),""))))),"")</f>
        <v/>
      </c>
      <c r="Y533" s="176" t="str">
        <f ca="1">IF($Q533=Lists!$R$3,TEXT(SEGUIMIENTO!X533,"00,00%"),IF(SEGUIMIENTO!X533=0,0,TEXT(SEGUIMIENTO!X533,"##.###")))</f>
        <v/>
      </c>
      <c r="Z533" s="179" t="str">
        <f>IF(FORMULACIÓN!N533="X",VLOOKUP(A533,Lists!$C$100:$D$1099,2,FALSE),"")</f>
        <v/>
      </c>
      <c r="AA533" s="181">
        <f>IF(FORMULACIÓN!N533="X",IF(VALUE(VLOOKUP(A533,Lists!$C$100:$D$1099,2,FALSE))&gt;=SEGUIMIENTO!X533,1,0),2)</f>
        <v>2</v>
      </c>
      <c r="AB533" s="150">
        <f>IFERROR(VALUE(LEFT(#REF!,1)),0)</f>
        <v>0</v>
      </c>
      <c r="AC533" s="149"/>
      <c r="AD533" s="131"/>
      <c r="AE533" s="131"/>
      <c r="AF533" s="129"/>
      <c r="AG533"/>
      <c r="AH533" s="139"/>
      <c r="AI533" s="139"/>
      <c r="AJ533" s="139" t="str">
        <f t="shared" si="101"/>
        <v/>
      </c>
      <c r="AK533" s="139">
        <f t="shared" ca="1" si="108"/>
        <v>0</v>
      </c>
      <c r="AL533" s="139" t="str">
        <f t="shared" si="102"/>
        <v/>
      </c>
      <c r="AM533" s="139" t="str">
        <f t="shared" si="103"/>
        <v/>
      </c>
      <c r="AN533" s="20" t="str">
        <f t="shared" si="104"/>
        <v/>
      </c>
      <c r="AO533" s="20" t="str">
        <f t="shared" si="105"/>
        <v/>
      </c>
      <c r="AP533" s="20" t="str">
        <f t="shared" si="106"/>
        <v/>
      </c>
      <c r="AQ533" s="88" t="str">
        <f ca="1">IF(S533=Lists!$S$6,"CUMPLIMIENTO",IF($Q533=Lists!$R$3,TEXT(Y533,"00,00%")&amp;" / "&amp;TEXT(FORMULACIÓN!Y533,"00,00%"),IF(Y533=0,0,TEXT(Y533,"##.###")&amp;" / "&amp;TEXT(FORMULACIÓN!Y533,"##.###"))))</f>
        <v xml:space="preserve"> / </v>
      </c>
      <c r="AR533" s="133">
        <f ca="1">VALUE(IFERROR(IF(S533=Lists!$S$6,SEGUIMIENTO!Y533,IF((Y533/FORMULACIÓN!Y533)&lt;&gt;0,Y533/FORMULACIÓN!Y533,0)),0))</f>
        <v>0</v>
      </c>
      <c r="AS533" s="89" t="str">
        <f t="shared" ca="1" si="107"/>
        <v/>
      </c>
      <c r="AT533" s="89"/>
      <c r="AU533" s="89">
        <f t="shared" ca="1" si="100"/>
        <v>0</v>
      </c>
      <c r="AV533" s="20" t="str">
        <f t="shared" si="98"/>
        <v xml:space="preserve">LOGROS
LÍMITES
OBSERVACIÓN
ACCIONES DE FORTALECIMIENTO
</v>
      </c>
      <c r="AW533" s="139"/>
      <c r="CG533" s="140"/>
    </row>
    <row r="534" spans="1:85" s="135" customFormat="1" ht="20.25" hidden="1" customHeight="1">
      <c r="A534" s="20" t="str">
        <f>IF(FORMULACIÓN!A534="","",FORMULACIÓN!A534)</f>
        <v/>
      </c>
      <c r="B534" s="20" t="str">
        <f>IF(FORMULACIÓN!B534="","",FORMULACIÓN!B534)</f>
        <v/>
      </c>
      <c r="C534" s="20" t="str">
        <f>IF(FORMULACIÓN!C534="","",FORMULACIÓN!C534)</f>
        <v/>
      </c>
      <c r="D534" s="20" t="str">
        <f>IF(FORMULACIÓN!D534="","",FORMULACIÓN!D534)</f>
        <v/>
      </c>
      <c r="E534" s="20" t="str">
        <f>IF(FORMULACIÓN!E534="","",FORMULACIÓN!E534)</f>
        <v/>
      </c>
      <c r="F534" s="20" t="str">
        <f>IF(FORMULACIÓN!F534="","",FORMULACIÓN!F534)</f>
        <v/>
      </c>
      <c r="G534" s="20" t="str">
        <f>IF(FORMULACIÓN!G534="","",FORMULACIÓN!G534)</f>
        <v/>
      </c>
      <c r="H534" s="20" t="str">
        <f>IF(FORMULACIÓN!H534="","",FORMULACIÓN!H534)</f>
        <v/>
      </c>
      <c r="I534" s="88" t="str">
        <f>IF(FORMULACIÓN!I534="","",FORMULACIÓN!I534)</f>
        <v/>
      </c>
      <c r="J534" s="20" t="str">
        <f>IF(FORMULACIÓN!J534="","",FORMULACIÓN!J534)</f>
        <v/>
      </c>
      <c r="K534" s="88" t="str">
        <f>IF(FORMULACIÓN!K534="","",FORMULACIÓN!K534)</f>
        <v/>
      </c>
      <c r="L534" s="88" t="str">
        <f>IF(FORMULACIÓN!L534="","",FORMULACIÓN!L534)</f>
        <v/>
      </c>
      <c r="M534" s="210">
        <f>FORMULACIÓN!M534</f>
        <v>0</v>
      </c>
      <c r="N534" s="20" t="str">
        <f>IF(FORMULACIÓN!O534="","",FORMULACIÓN!O534)</f>
        <v/>
      </c>
      <c r="O534" s="20" t="str">
        <f>IF(FORMULACIÓN!P534="","",FORMULACIÓN!P534)</f>
        <v/>
      </c>
      <c r="P534" s="20" t="str">
        <f>IF(FORMULACIÓN!Q534="","",FORMULACIÓN!Q534)</f>
        <v/>
      </c>
      <c r="Q534" s="20" t="str">
        <f>IF(FORMULACIÓN!R534="","",FORMULACIÓN!R534)</f>
        <v/>
      </c>
      <c r="R534" s="20" t="str">
        <f>IF(FORMULACIÓN!S534="","",FORMULACIÓN!S534)</f>
        <v/>
      </c>
      <c r="S534" s="20" t="str">
        <f>IF(FORMULACIÓN!T534="","",FORMULACIÓN!T534)</f>
        <v/>
      </c>
      <c r="T534" s="179" t="str">
        <f ca="1">FORMULACIÓN!Y534</f>
        <v/>
      </c>
      <c r="U534" s="20" t="str">
        <f>IF(FORMULACIÓN!U534="","",FORMULACIÓN!U534)</f>
        <v/>
      </c>
      <c r="V534" s="211"/>
      <c r="W534" s="211"/>
      <c r="X534" s="21" t="str">
        <f ca="1">IFERROR(IF($S534=Lists!$S$2,SUM(SEGUIMIENTO!U534:W534),IF(SEGUIMIENTO!$S534=Lists!$S$3,SUM(SEGUIMIENTO!V534:W534),IF(SEGUIMIENTO!$S534=Lists!$S$4,AVERAGE(SEGUIMIENTO!V534:W534),IF(SEGUIMIENTO!$S534=Lists!$S$5,OFFSET(U534,0,COUNTA(V534:W534)),IF(SEGUIMIENTO!$S534=Lists!$S$6,COUNTIF(V534:W534,"&lt;"&amp;FORMULACIÓN!Y534)/COUNT(SEGUIMIENTO!V534:W534),""))))),"")</f>
        <v/>
      </c>
      <c r="Y534" s="176" t="str">
        <f ca="1">IF($Q534=Lists!$R$3,TEXT(SEGUIMIENTO!X534,"00,00%"),IF(SEGUIMIENTO!X534=0,0,TEXT(SEGUIMIENTO!X534,"##.###")))</f>
        <v/>
      </c>
      <c r="Z534" s="179" t="str">
        <f>IF(FORMULACIÓN!N534="X",VLOOKUP(A534,Lists!$C$100:$D$1099,2,FALSE),"")</f>
        <v/>
      </c>
      <c r="AA534" s="181">
        <f>IF(FORMULACIÓN!N534="X",IF(VALUE(VLOOKUP(A534,Lists!$C$100:$D$1099,2,FALSE))&gt;=SEGUIMIENTO!X534,1,0),2)</f>
        <v>2</v>
      </c>
      <c r="AB534" s="150">
        <f>IFERROR(VALUE(LEFT(#REF!,1)),0)</f>
        <v>0</v>
      </c>
      <c r="AC534" s="149"/>
      <c r="AD534" s="131"/>
      <c r="AE534" s="131"/>
      <c r="AF534" s="129"/>
      <c r="AG534"/>
      <c r="AH534" s="139"/>
      <c r="AI534" s="139"/>
      <c r="AJ534" s="139" t="str">
        <f t="shared" si="101"/>
        <v/>
      </c>
      <c r="AK534" s="139">
        <f t="shared" ca="1" si="108"/>
        <v>0</v>
      </c>
      <c r="AL534" s="139" t="str">
        <f t="shared" si="102"/>
        <v/>
      </c>
      <c r="AM534" s="139" t="str">
        <f t="shared" si="103"/>
        <v/>
      </c>
      <c r="AN534" s="20" t="str">
        <f t="shared" si="104"/>
        <v/>
      </c>
      <c r="AO534" s="20" t="str">
        <f t="shared" si="105"/>
        <v/>
      </c>
      <c r="AP534" s="20" t="str">
        <f t="shared" si="106"/>
        <v/>
      </c>
      <c r="AQ534" s="88" t="str">
        <f ca="1">IF(S534=Lists!$S$6,"CUMPLIMIENTO",IF($Q534=Lists!$R$3,TEXT(Y534,"00,00%")&amp;" / "&amp;TEXT(FORMULACIÓN!Y534,"00,00%"),IF(Y534=0,0,TEXT(Y534,"##.###")&amp;" / "&amp;TEXT(FORMULACIÓN!Y534,"##.###"))))</f>
        <v xml:space="preserve"> / </v>
      </c>
      <c r="AR534" s="133">
        <f ca="1">VALUE(IFERROR(IF(S534=Lists!$S$6,SEGUIMIENTO!Y534,IF((Y534/FORMULACIÓN!Y534)&lt;&gt;0,Y534/FORMULACIÓN!Y534,0)),0))</f>
        <v>0</v>
      </c>
      <c r="AS534" s="89" t="str">
        <f t="shared" ca="1" si="107"/>
        <v/>
      </c>
      <c r="AT534" s="89"/>
      <c r="AU534" s="89">
        <f t="shared" ca="1" si="100"/>
        <v>0</v>
      </c>
      <c r="AV534" s="20" t="str">
        <f t="shared" si="98"/>
        <v xml:space="preserve">LOGROS
LÍMITES
OBSERVACIÓN
ACCIONES DE FORTALECIMIENTO
</v>
      </c>
      <c r="AW534" s="139"/>
      <c r="CG534" s="140"/>
    </row>
    <row r="535" spans="1:85" s="135" customFormat="1" ht="20.25" hidden="1" customHeight="1">
      <c r="A535" s="20" t="str">
        <f>IF(FORMULACIÓN!A535="","",FORMULACIÓN!A535)</f>
        <v/>
      </c>
      <c r="B535" s="20" t="str">
        <f>IF(FORMULACIÓN!B535="","",FORMULACIÓN!B535)</f>
        <v/>
      </c>
      <c r="C535" s="20" t="str">
        <f>IF(FORMULACIÓN!C535="","",FORMULACIÓN!C535)</f>
        <v/>
      </c>
      <c r="D535" s="20" t="str">
        <f>IF(FORMULACIÓN!D535="","",FORMULACIÓN!D535)</f>
        <v/>
      </c>
      <c r="E535" s="20" t="str">
        <f>IF(FORMULACIÓN!E535="","",FORMULACIÓN!E535)</f>
        <v/>
      </c>
      <c r="F535" s="20" t="str">
        <f>IF(FORMULACIÓN!F535="","",FORMULACIÓN!F535)</f>
        <v/>
      </c>
      <c r="G535" s="20" t="str">
        <f>IF(FORMULACIÓN!G535="","",FORMULACIÓN!G535)</f>
        <v/>
      </c>
      <c r="H535" s="20" t="str">
        <f>IF(FORMULACIÓN!H535="","",FORMULACIÓN!H535)</f>
        <v/>
      </c>
      <c r="I535" s="88" t="str">
        <f>IF(FORMULACIÓN!I535="","",FORMULACIÓN!I535)</f>
        <v/>
      </c>
      <c r="J535" s="20" t="str">
        <f>IF(FORMULACIÓN!J535="","",FORMULACIÓN!J535)</f>
        <v/>
      </c>
      <c r="K535" s="88" t="str">
        <f>IF(FORMULACIÓN!K535="","",FORMULACIÓN!K535)</f>
        <v/>
      </c>
      <c r="L535" s="88" t="str">
        <f>IF(FORMULACIÓN!L535="","",FORMULACIÓN!L535)</f>
        <v/>
      </c>
      <c r="M535" s="210">
        <f>FORMULACIÓN!M535</f>
        <v>0</v>
      </c>
      <c r="N535" s="20" t="str">
        <f>IF(FORMULACIÓN!O535="","",FORMULACIÓN!O535)</f>
        <v/>
      </c>
      <c r="O535" s="20" t="str">
        <f>IF(FORMULACIÓN!P535="","",FORMULACIÓN!P535)</f>
        <v/>
      </c>
      <c r="P535" s="20" t="str">
        <f>IF(FORMULACIÓN!Q535="","",FORMULACIÓN!Q535)</f>
        <v/>
      </c>
      <c r="Q535" s="20" t="str">
        <f>IF(FORMULACIÓN!R535="","",FORMULACIÓN!R535)</f>
        <v/>
      </c>
      <c r="R535" s="20" t="str">
        <f>IF(FORMULACIÓN!S535="","",FORMULACIÓN!S535)</f>
        <v/>
      </c>
      <c r="S535" s="20" t="str">
        <f>IF(FORMULACIÓN!T535="","",FORMULACIÓN!T535)</f>
        <v/>
      </c>
      <c r="T535" s="179" t="str">
        <f ca="1">FORMULACIÓN!Y535</f>
        <v/>
      </c>
      <c r="U535" s="20" t="str">
        <f>IF(FORMULACIÓN!U535="","",FORMULACIÓN!U535)</f>
        <v/>
      </c>
      <c r="V535" s="211"/>
      <c r="W535" s="211"/>
      <c r="X535" s="21" t="str">
        <f ca="1">IFERROR(IF($S535=Lists!$S$2,SUM(SEGUIMIENTO!U535:W535),IF(SEGUIMIENTO!$S535=Lists!$S$3,SUM(SEGUIMIENTO!V535:W535),IF(SEGUIMIENTO!$S535=Lists!$S$4,AVERAGE(SEGUIMIENTO!V535:W535),IF(SEGUIMIENTO!$S535=Lists!$S$5,OFFSET(U535,0,COUNTA(V535:W535)),IF(SEGUIMIENTO!$S535=Lists!$S$6,COUNTIF(V535:W535,"&lt;"&amp;FORMULACIÓN!Y535)/COUNT(SEGUIMIENTO!V535:W535),""))))),"")</f>
        <v/>
      </c>
      <c r="Y535" s="176" t="str">
        <f ca="1">IF($Q535=Lists!$R$3,TEXT(SEGUIMIENTO!X535,"00,00%"),IF(SEGUIMIENTO!X535=0,0,TEXT(SEGUIMIENTO!X535,"##.###")))</f>
        <v/>
      </c>
      <c r="Z535" s="179" t="str">
        <f>IF(FORMULACIÓN!N535="X",VLOOKUP(A535,Lists!$C$100:$D$1099,2,FALSE),"")</f>
        <v/>
      </c>
      <c r="AA535" s="181">
        <f>IF(FORMULACIÓN!N535="X",IF(VALUE(VLOOKUP(A535,Lists!$C$100:$D$1099,2,FALSE))&gt;=SEGUIMIENTO!X535,1,0),2)</f>
        <v>2</v>
      </c>
      <c r="AB535" s="150">
        <f>IFERROR(VALUE(LEFT(#REF!,1)),0)</f>
        <v>0</v>
      </c>
      <c r="AC535" s="149"/>
      <c r="AD535" s="131"/>
      <c r="AE535" s="131"/>
      <c r="AF535" s="129"/>
      <c r="AG535"/>
      <c r="AH535" s="139"/>
      <c r="AI535" s="139"/>
      <c r="AJ535" s="139" t="str">
        <f t="shared" si="101"/>
        <v/>
      </c>
      <c r="AK535" s="139">
        <f t="shared" ca="1" si="108"/>
        <v>0</v>
      </c>
      <c r="AL535" s="139" t="str">
        <f t="shared" si="102"/>
        <v/>
      </c>
      <c r="AM535" s="139" t="str">
        <f t="shared" si="103"/>
        <v/>
      </c>
      <c r="AN535" s="20" t="str">
        <f t="shared" si="104"/>
        <v/>
      </c>
      <c r="AO535" s="20" t="str">
        <f t="shared" si="105"/>
        <v/>
      </c>
      <c r="AP535" s="20" t="str">
        <f t="shared" si="106"/>
        <v/>
      </c>
      <c r="AQ535" s="88" t="str">
        <f ca="1">IF(S535=Lists!$S$6,"CUMPLIMIENTO",IF($Q535=Lists!$R$3,TEXT(Y535,"00,00%")&amp;" / "&amp;TEXT(FORMULACIÓN!Y535,"00,00%"),IF(Y535=0,0,TEXT(Y535,"##.###")&amp;" / "&amp;TEXT(FORMULACIÓN!Y535,"##.###"))))</f>
        <v xml:space="preserve"> / </v>
      </c>
      <c r="AR535" s="133">
        <f ca="1">VALUE(IFERROR(IF(S535=Lists!$S$6,SEGUIMIENTO!Y535,IF((Y535/FORMULACIÓN!Y535)&lt;&gt;0,Y535/FORMULACIÓN!Y535,0)),0))</f>
        <v>0</v>
      </c>
      <c r="AS535" s="89" t="str">
        <f t="shared" ca="1" si="107"/>
        <v/>
      </c>
      <c r="AT535" s="89"/>
      <c r="AU535" s="89">
        <f t="shared" ca="1" si="100"/>
        <v>0</v>
      </c>
      <c r="AV535" s="20" t="str">
        <f t="shared" si="98"/>
        <v xml:space="preserve">LOGROS
LÍMITES
OBSERVACIÓN
ACCIONES DE FORTALECIMIENTO
</v>
      </c>
      <c r="AW535" s="139"/>
      <c r="CG535" s="140"/>
    </row>
    <row r="536" spans="1:85" s="135" customFormat="1" ht="20.25" hidden="1" customHeight="1">
      <c r="A536" s="20" t="str">
        <f>IF(FORMULACIÓN!A536="","",FORMULACIÓN!A536)</f>
        <v/>
      </c>
      <c r="B536" s="20" t="str">
        <f>IF(FORMULACIÓN!B536="","",FORMULACIÓN!B536)</f>
        <v/>
      </c>
      <c r="C536" s="20" t="str">
        <f>IF(FORMULACIÓN!C536="","",FORMULACIÓN!C536)</f>
        <v/>
      </c>
      <c r="D536" s="20" t="str">
        <f>IF(FORMULACIÓN!D536="","",FORMULACIÓN!D536)</f>
        <v/>
      </c>
      <c r="E536" s="20" t="str">
        <f>IF(FORMULACIÓN!E536="","",FORMULACIÓN!E536)</f>
        <v/>
      </c>
      <c r="F536" s="20" t="str">
        <f>IF(FORMULACIÓN!F536="","",FORMULACIÓN!F536)</f>
        <v/>
      </c>
      <c r="G536" s="20" t="str">
        <f>IF(FORMULACIÓN!G536="","",FORMULACIÓN!G536)</f>
        <v/>
      </c>
      <c r="H536" s="20" t="str">
        <f>IF(FORMULACIÓN!H536="","",FORMULACIÓN!H536)</f>
        <v/>
      </c>
      <c r="I536" s="88" t="str">
        <f>IF(FORMULACIÓN!I536="","",FORMULACIÓN!I536)</f>
        <v/>
      </c>
      <c r="J536" s="20" t="str">
        <f>IF(FORMULACIÓN!J536="","",FORMULACIÓN!J536)</f>
        <v/>
      </c>
      <c r="K536" s="88" t="str">
        <f>IF(FORMULACIÓN!K536="","",FORMULACIÓN!K536)</f>
        <v/>
      </c>
      <c r="L536" s="88" t="str">
        <f>IF(FORMULACIÓN!L536="","",FORMULACIÓN!L536)</f>
        <v/>
      </c>
      <c r="M536" s="210">
        <f>FORMULACIÓN!M536</f>
        <v>0</v>
      </c>
      <c r="N536" s="20" t="str">
        <f>IF(FORMULACIÓN!O536="","",FORMULACIÓN!O536)</f>
        <v/>
      </c>
      <c r="O536" s="20" t="str">
        <f>IF(FORMULACIÓN!P536="","",FORMULACIÓN!P536)</f>
        <v/>
      </c>
      <c r="P536" s="20" t="str">
        <f>IF(FORMULACIÓN!Q536="","",FORMULACIÓN!Q536)</f>
        <v/>
      </c>
      <c r="Q536" s="20" t="str">
        <f>IF(FORMULACIÓN!R536="","",FORMULACIÓN!R536)</f>
        <v/>
      </c>
      <c r="R536" s="20" t="str">
        <f>IF(FORMULACIÓN!S536="","",FORMULACIÓN!S536)</f>
        <v/>
      </c>
      <c r="S536" s="20" t="str">
        <f>IF(FORMULACIÓN!T536="","",FORMULACIÓN!T536)</f>
        <v/>
      </c>
      <c r="T536" s="179" t="str">
        <f ca="1">FORMULACIÓN!Y536</f>
        <v/>
      </c>
      <c r="U536" s="20" t="str">
        <f>IF(FORMULACIÓN!U536="","",FORMULACIÓN!U536)</f>
        <v/>
      </c>
      <c r="V536" s="211"/>
      <c r="W536" s="211"/>
      <c r="X536" s="21" t="str">
        <f ca="1">IFERROR(IF($S536=Lists!$S$2,SUM(SEGUIMIENTO!U536:W536),IF(SEGUIMIENTO!$S536=Lists!$S$3,SUM(SEGUIMIENTO!V536:W536),IF(SEGUIMIENTO!$S536=Lists!$S$4,AVERAGE(SEGUIMIENTO!V536:W536),IF(SEGUIMIENTO!$S536=Lists!$S$5,OFFSET(U536,0,COUNTA(V536:W536)),IF(SEGUIMIENTO!$S536=Lists!$S$6,COUNTIF(V536:W536,"&lt;"&amp;FORMULACIÓN!Y536)/COUNT(SEGUIMIENTO!V536:W536),""))))),"")</f>
        <v/>
      </c>
      <c r="Y536" s="176" t="str">
        <f ca="1">IF($Q536=Lists!$R$3,TEXT(SEGUIMIENTO!X536,"00,00%"),IF(SEGUIMIENTO!X536=0,0,TEXT(SEGUIMIENTO!X536,"##.###")))</f>
        <v/>
      </c>
      <c r="Z536" s="179" t="str">
        <f>IF(FORMULACIÓN!N536="X",VLOOKUP(A536,Lists!$C$100:$D$1099,2,FALSE),"")</f>
        <v/>
      </c>
      <c r="AA536" s="181">
        <f>IF(FORMULACIÓN!N536="X",IF(VALUE(VLOOKUP(A536,Lists!$C$100:$D$1099,2,FALSE))&gt;=SEGUIMIENTO!X536,1,0),2)</f>
        <v>2</v>
      </c>
      <c r="AB536" s="150">
        <f>IFERROR(VALUE(LEFT(#REF!,1)),0)</f>
        <v>0</v>
      </c>
      <c r="AC536" s="149"/>
      <c r="AD536" s="131"/>
      <c r="AE536" s="131"/>
      <c r="AF536" s="129"/>
      <c r="AG536"/>
      <c r="AH536" s="139"/>
      <c r="AI536" s="139"/>
      <c r="AJ536" s="139" t="str">
        <f t="shared" si="101"/>
        <v/>
      </c>
      <c r="AK536" s="139">
        <f t="shared" ca="1" si="108"/>
        <v>0</v>
      </c>
      <c r="AL536" s="139" t="str">
        <f t="shared" si="102"/>
        <v/>
      </c>
      <c r="AM536" s="139" t="str">
        <f t="shared" si="103"/>
        <v/>
      </c>
      <c r="AN536" s="20" t="str">
        <f t="shared" si="104"/>
        <v/>
      </c>
      <c r="AO536" s="20" t="str">
        <f t="shared" si="105"/>
        <v/>
      </c>
      <c r="AP536" s="20" t="str">
        <f t="shared" si="106"/>
        <v/>
      </c>
      <c r="AQ536" s="88" t="str">
        <f ca="1">IF(S536=Lists!$S$6,"CUMPLIMIENTO",IF($Q536=Lists!$R$3,TEXT(Y536,"00,00%")&amp;" / "&amp;TEXT(FORMULACIÓN!Y536,"00,00%"),IF(Y536=0,0,TEXT(Y536,"##.###")&amp;" / "&amp;TEXT(FORMULACIÓN!Y536,"##.###"))))</f>
        <v xml:space="preserve"> / </v>
      </c>
      <c r="AR536" s="133">
        <f ca="1">VALUE(IFERROR(IF(S536=Lists!$S$6,SEGUIMIENTO!Y536,IF((Y536/FORMULACIÓN!Y536)&lt;&gt;0,Y536/FORMULACIÓN!Y536,0)),0))</f>
        <v>0</v>
      </c>
      <c r="AS536" s="89" t="str">
        <f t="shared" ca="1" si="107"/>
        <v/>
      </c>
      <c r="AT536" s="89"/>
      <c r="AU536" s="89">
        <f t="shared" ca="1" si="100"/>
        <v>0</v>
      </c>
      <c r="AV536" s="20" t="str">
        <f t="shared" si="98"/>
        <v xml:space="preserve">LOGROS
LÍMITES
OBSERVACIÓN
ACCIONES DE FORTALECIMIENTO
</v>
      </c>
      <c r="AW536" s="139"/>
      <c r="CG536" s="140"/>
    </row>
    <row r="537" spans="1:85" s="135" customFormat="1" ht="20.25" hidden="1" customHeight="1">
      <c r="A537" s="20" t="str">
        <f>IF(FORMULACIÓN!A537="","",FORMULACIÓN!A537)</f>
        <v/>
      </c>
      <c r="B537" s="20" t="str">
        <f>IF(FORMULACIÓN!B537="","",FORMULACIÓN!B537)</f>
        <v/>
      </c>
      <c r="C537" s="20" t="str">
        <f>IF(FORMULACIÓN!C537="","",FORMULACIÓN!C537)</f>
        <v/>
      </c>
      <c r="D537" s="20" t="str">
        <f>IF(FORMULACIÓN!D537="","",FORMULACIÓN!D537)</f>
        <v/>
      </c>
      <c r="E537" s="20" t="str">
        <f>IF(FORMULACIÓN!E537="","",FORMULACIÓN!E537)</f>
        <v/>
      </c>
      <c r="F537" s="20" t="str">
        <f>IF(FORMULACIÓN!F537="","",FORMULACIÓN!F537)</f>
        <v/>
      </c>
      <c r="G537" s="20" t="str">
        <f>IF(FORMULACIÓN!G537="","",FORMULACIÓN!G537)</f>
        <v/>
      </c>
      <c r="H537" s="20" t="str">
        <f>IF(FORMULACIÓN!H537="","",FORMULACIÓN!H537)</f>
        <v/>
      </c>
      <c r="I537" s="88" t="str">
        <f>IF(FORMULACIÓN!I537="","",FORMULACIÓN!I537)</f>
        <v/>
      </c>
      <c r="J537" s="20" t="str">
        <f>IF(FORMULACIÓN!J537="","",FORMULACIÓN!J537)</f>
        <v/>
      </c>
      <c r="K537" s="88" t="str">
        <f>IF(FORMULACIÓN!K537="","",FORMULACIÓN!K537)</f>
        <v/>
      </c>
      <c r="L537" s="88" t="str">
        <f>IF(FORMULACIÓN!L537="","",FORMULACIÓN!L537)</f>
        <v/>
      </c>
      <c r="M537" s="210">
        <f>FORMULACIÓN!M537</f>
        <v>0</v>
      </c>
      <c r="N537" s="20" t="str">
        <f>IF(FORMULACIÓN!O537="","",FORMULACIÓN!O537)</f>
        <v/>
      </c>
      <c r="O537" s="20" t="str">
        <f>IF(FORMULACIÓN!P537="","",FORMULACIÓN!P537)</f>
        <v/>
      </c>
      <c r="P537" s="20" t="str">
        <f>IF(FORMULACIÓN!Q537="","",FORMULACIÓN!Q537)</f>
        <v/>
      </c>
      <c r="Q537" s="20" t="str">
        <f>IF(FORMULACIÓN!R537="","",FORMULACIÓN!R537)</f>
        <v/>
      </c>
      <c r="R537" s="20" t="str">
        <f>IF(FORMULACIÓN!S537="","",FORMULACIÓN!S537)</f>
        <v/>
      </c>
      <c r="S537" s="20" t="str">
        <f>IF(FORMULACIÓN!T537="","",FORMULACIÓN!T537)</f>
        <v/>
      </c>
      <c r="T537" s="179" t="str">
        <f ca="1">FORMULACIÓN!Y537</f>
        <v/>
      </c>
      <c r="U537" s="20" t="str">
        <f>IF(FORMULACIÓN!U537="","",FORMULACIÓN!U537)</f>
        <v/>
      </c>
      <c r="V537" s="211"/>
      <c r="W537" s="211"/>
      <c r="X537" s="21" t="str">
        <f ca="1">IFERROR(IF($S537=Lists!$S$2,SUM(SEGUIMIENTO!U537:W537),IF(SEGUIMIENTO!$S537=Lists!$S$3,SUM(SEGUIMIENTO!V537:W537),IF(SEGUIMIENTO!$S537=Lists!$S$4,AVERAGE(SEGUIMIENTO!V537:W537),IF(SEGUIMIENTO!$S537=Lists!$S$5,OFFSET(U537,0,COUNTA(V537:W537)),IF(SEGUIMIENTO!$S537=Lists!$S$6,COUNTIF(V537:W537,"&lt;"&amp;FORMULACIÓN!Y537)/COUNT(SEGUIMIENTO!V537:W537),""))))),"")</f>
        <v/>
      </c>
      <c r="Y537" s="176" t="str">
        <f ca="1">IF($Q537=Lists!$R$3,TEXT(SEGUIMIENTO!X537,"00,00%"),IF(SEGUIMIENTO!X537=0,0,TEXT(SEGUIMIENTO!X537,"##.###")))</f>
        <v/>
      </c>
      <c r="Z537" s="179" t="str">
        <f>IF(FORMULACIÓN!N537="X",VLOOKUP(A537,Lists!$C$100:$D$1099,2,FALSE),"")</f>
        <v/>
      </c>
      <c r="AA537" s="181">
        <f>IF(FORMULACIÓN!N537="X",IF(VALUE(VLOOKUP(A537,Lists!$C$100:$D$1099,2,FALSE))&gt;=SEGUIMIENTO!X537,1,0),2)</f>
        <v>2</v>
      </c>
      <c r="AB537" s="150">
        <f>IFERROR(VALUE(LEFT(#REF!,1)),0)</f>
        <v>0</v>
      </c>
      <c r="AC537" s="149"/>
      <c r="AD537" s="131"/>
      <c r="AE537" s="131"/>
      <c r="AF537" s="129"/>
      <c r="AG537"/>
      <c r="AH537" s="139"/>
      <c r="AI537" s="139"/>
      <c r="AJ537" s="139" t="str">
        <f t="shared" si="101"/>
        <v/>
      </c>
      <c r="AK537" s="139">
        <f t="shared" ca="1" si="108"/>
        <v>0</v>
      </c>
      <c r="AL537" s="139" t="str">
        <f t="shared" si="102"/>
        <v/>
      </c>
      <c r="AM537" s="139" t="str">
        <f t="shared" si="103"/>
        <v/>
      </c>
      <c r="AN537" s="20" t="str">
        <f t="shared" si="104"/>
        <v/>
      </c>
      <c r="AO537" s="20" t="str">
        <f t="shared" si="105"/>
        <v/>
      </c>
      <c r="AP537" s="20" t="str">
        <f t="shared" si="106"/>
        <v/>
      </c>
      <c r="AQ537" s="88" t="str">
        <f ca="1">IF(S537=Lists!$S$6,"CUMPLIMIENTO",IF($Q537=Lists!$R$3,TEXT(Y537,"00,00%")&amp;" / "&amp;TEXT(FORMULACIÓN!Y537,"00,00%"),IF(Y537=0,0,TEXT(Y537,"##.###")&amp;" / "&amp;TEXT(FORMULACIÓN!Y537,"##.###"))))</f>
        <v xml:space="preserve"> / </v>
      </c>
      <c r="AR537" s="133">
        <f ca="1">VALUE(IFERROR(IF(S537=Lists!$S$6,SEGUIMIENTO!Y537,IF((Y537/FORMULACIÓN!Y537)&lt;&gt;0,Y537/FORMULACIÓN!Y537,0)),0))</f>
        <v>0</v>
      </c>
      <c r="AS537" s="89" t="str">
        <f t="shared" ca="1" si="107"/>
        <v/>
      </c>
      <c r="AT537" s="89"/>
      <c r="AU537" s="89">
        <f t="shared" ca="1" si="100"/>
        <v>0</v>
      </c>
      <c r="AV537" s="20" t="str">
        <f t="shared" si="98"/>
        <v xml:space="preserve">LOGROS
LÍMITES
OBSERVACIÓN
ACCIONES DE FORTALECIMIENTO
</v>
      </c>
      <c r="AW537" s="139"/>
      <c r="CG537" s="140"/>
    </row>
    <row r="538" spans="1:85" s="135" customFormat="1" ht="20.25" hidden="1" customHeight="1">
      <c r="A538" s="20" t="str">
        <f>IF(FORMULACIÓN!A538="","",FORMULACIÓN!A538)</f>
        <v/>
      </c>
      <c r="B538" s="20" t="str">
        <f>IF(FORMULACIÓN!B538="","",FORMULACIÓN!B538)</f>
        <v/>
      </c>
      <c r="C538" s="20" t="str">
        <f>IF(FORMULACIÓN!C538="","",FORMULACIÓN!C538)</f>
        <v/>
      </c>
      <c r="D538" s="20" t="str">
        <f>IF(FORMULACIÓN!D538="","",FORMULACIÓN!D538)</f>
        <v/>
      </c>
      <c r="E538" s="20" t="str">
        <f>IF(FORMULACIÓN!E538="","",FORMULACIÓN!E538)</f>
        <v/>
      </c>
      <c r="F538" s="20" t="str">
        <f>IF(FORMULACIÓN!F538="","",FORMULACIÓN!F538)</f>
        <v/>
      </c>
      <c r="G538" s="20" t="str">
        <f>IF(FORMULACIÓN!G538="","",FORMULACIÓN!G538)</f>
        <v/>
      </c>
      <c r="H538" s="20" t="str">
        <f>IF(FORMULACIÓN!H538="","",FORMULACIÓN!H538)</f>
        <v/>
      </c>
      <c r="I538" s="88" t="str">
        <f>IF(FORMULACIÓN!I538="","",FORMULACIÓN!I538)</f>
        <v/>
      </c>
      <c r="J538" s="20" t="str">
        <f>IF(FORMULACIÓN!J538="","",FORMULACIÓN!J538)</f>
        <v/>
      </c>
      <c r="K538" s="88" t="str">
        <f>IF(FORMULACIÓN!K538="","",FORMULACIÓN!K538)</f>
        <v/>
      </c>
      <c r="L538" s="88" t="str">
        <f>IF(FORMULACIÓN!L538="","",FORMULACIÓN!L538)</f>
        <v/>
      </c>
      <c r="M538" s="210">
        <f>FORMULACIÓN!M538</f>
        <v>0</v>
      </c>
      <c r="N538" s="20" t="str">
        <f>IF(FORMULACIÓN!O538="","",FORMULACIÓN!O538)</f>
        <v/>
      </c>
      <c r="O538" s="20" t="str">
        <f>IF(FORMULACIÓN!P538="","",FORMULACIÓN!P538)</f>
        <v/>
      </c>
      <c r="P538" s="20" t="str">
        <f>IF(FORMULACIÓN!Q538="","",FORMULACIÓN!Q538)</f>
        <v/>
      </c>
      <c r="Q538" s="20" t="str">
        <f>IF(FORMULACIÓN!R538="","",FORMULACIÓN!R538)</f>
        <v/>
      </c>
      <c r="R538" s="20" t="str">
        <f>IF(FORMULACIÓN!S538="","",FORMULACIÓN!S538)</f>
        <v/>
      </c>
      <c r="S538" s="20" t="str">
        <f>IF(FORMULACIÓN!T538="","",FORMULACIÓN!T538)</f>
        <v/>
      </c>
      <c r="T538" s="179" t="str">
        <f ca="1">FORMULACIÓN!Y538</f>
        <v/>
      </c>
      <c r="U538" s="20" t="str">
        <f>IF(FORMULACIÓN!U538="","",FORMULACIÓN!U538)</f>
        <v/>
      </c>
      <c r="V538" s="211"/>
      <c r="W538" s="211"/>
      <c r="X538" s="21" t="str">
        <f ca="1">IFERROR(IF($S538=Lists!$S$2,SUM(SEGUIMIENTO!U538:W538),IF(SEGUIMIENTO!$S538=Lists!$S$3,SUM(SEGUIMIENTO!V538:W538),IF(SEGUIMIENTO!$S538=Lists!$S$4,AVERAGE(SEGUIMIENTO!V538:W538),IF(SEGUIMIENTO!$S538=Lists!$S$5,OFFSET(U538,0,COUNTA(V538:W538)),IF(SEGUIMIENTO!$S538=Lists!$S$6,COUNTIF(V538:W538,"&lt;"&amp;FORMULACIÓN!Y538)/COUNT(SEGUIMIENTO!V538:W538),""))))),"")</f>
        <v/>
      </c>
      <c r="Y538" s="176" t="str">
        <f ca="1">IF($Q538=Lists!$R$3,TEXT(SEGUIMIENTO!X538,"00,00%"),IF(SEGUIMIENTO!X538=0,0,TEXT(SEGUIMIENTO!X538,"##.###")))</f>
        <v/>
      </c>
      <c r="Z538" s="179" t="str">
        <f>IF(FORMULACIÓN!N538="X",VLOOKUP(A538,Lists!$C$100:$D$1099,2,FALSE),"")</f>
        <v/>
      </c>
      <c r="AA538" s="181">
        <f>IF(FORMULACIÓN!N538="X",IF(VALUE(VLOOKUP(A538,Lists!$C$100:$D$1099,2,FALSE))&gt;=SEGUIMIENTO!X538,1,0),2)</f>
        <v>2</v>
      </c>
      <c r="AB538" s="150">
        <f>IFERROR(VALUE(LEFT(#REF!,1)),0)</f>
        <v>0</v>
      </c>
      <c r="AC538" s="149"/>
      <c r="AD538" s="131"/>
      <c r="AE538" s="131"/>
      <c r="AF538" s="129"/>
      <c r="AG538"/>
      <c r="AH538" s="139"/>
      <c r="AI538" s="139"/>
      <c r="AJ538" s="139" t="str">
        <f t="shared" si="101"/>
        <v/>
      </c>
      <c r="AK538" s="139">
        <f t="shared" ca="1" si="108"/>
        <v>0</v>
      </c>
      <c r="AL538" s="139" t="str">
        <f t="shared" si="102"/>
        <v/>
      </c>
      <c r="AM538" s="139" t="str">
        <f t="shared" si="103"/>
        <v/>
      </c>
      <c r="AN538" s="20" t="str">
        <f t="shared" si="104"/>
        <v/>
      </c>
      <c r="AO538" s="20" t="str">
        <f t="shared" si="105"/>
        <v/>
      </c>
      <c r="AP538" s="20" t="str">
        <f t="shared" si="106"/>
        <v/>
      </c>
      <c r="AQ538" s="88" t="str">
        <f ca="1">IF(S538=Lists!$S$6,"CUMPLIMIENTO",IF($Q538=Lists!$R$3,TEXT(Y538,"00,00%")&amp;" / "&amp;TEXT(FORMULACIÓN!Y538,"00,00%"),IF(Y538=0,0,TEXT(Y538,"##.###")&amp;" / "&amp;TEXT(FORMULACIÓN!Y538,"##.###"))))</f>
        <v xml:space="preserve"> / </v>
      </c>
      <c r="AR538" s="133">
        <f ca="1">VALUE(IFERROR(IF(S538=Lists!$S$6,SEGUIMIENTO!Y538,IF((Y538/FORMULACIÓN!Y538)&lt;&gt;0,Y538/FORMULACIÓN!Y538,0)),0))</f>
        <v>0</v>
      </c>
      <c r="AS538" s="89" t="str">
        <f t="shared" ca="1" si="107"/>
        <v/>
      </c>
      <c r="AT538" s="89"/>
      <c r="AU538" s="89">
        <f t="shared" ca="1" si="100"/>
        <v>0</v>
      </c>
      <c r="AV538" s="20" t="str">
        <f t="shared" si="98"/>
        <v xml:space="preserve">LOGROS
LÍMITES
OBSERVACIÓN
ACCIONES DE FORTALECIMIENTO
</v>
      </c>
      <c r="AW538" s="139"/>
      <c r="CG538" s="140"/>
    </row>
    <row r="539" spans="1:85" s="135" customFormat="1" ht="20.25" hidden="1" customHeight="1">
      <c r="A539" s="20" t="str">
        <f>IF(FORMULACIÓN!A539="","",FORMULACIÓN!A539)</f>
        <v/>
      </c>
      <c r="B539" s="20" t="str">
        <f>IF(FORMULACIÓN!B539="","",FORMULACIÓN!B539)</f>
        <v/>
      </c>
      <c r="C539" s="20" t="str">
        <f>IF(FORMULACIÓN!C539="","",FORMULACIÓN!C539)</f>
        <v/>
      </c>
      <c r="D539" s="20" t="str">
        <f>IF(FORMULACIÓN!D539="","",FORMULACIÓN!D539)</f>
        <v/>
      </c>
      <c r="E539" s="20" t="str">
        <f>IF(FORMULACIÓN!E539="","",FORMULACIÓN!E539)</f>
        <v/>
      </c>
      <c r="F539" s="20" t="str">
        <f>IF(FORMULACIÓN!F539="","",FORMULACIÓN!F539)</f>
        <v/>
      </c>
      <c r="G539" s="20" t="str">
        <f>IF(FORMULACIÓN!G539="","",FORMULACIÓN!G539)</f>
        <v/>
      </c>
      <c r="H539" s="20" t="str">
        <f>IF(FORMULACIÓN!H539="","",FORMULACIÓN!H539)</f>
        <v/>
      </c>
      <c r="I539" s="88" t="str">
        <f>IF(FORMULACIÓN!I539="","",FORMULACIÓN!I539)</f>
        <v/>
      </c>
      <c r="J539" s="20" t="str">
        <f>IF(FORMULACIÓN!J539="","",FORMULACIÓN!J539)</f>
        <v/>
      </c>
      <c r="K539" s="88" t="str">
        <f>IF(FORMULACIÓN!K539="","",FORMULACIÓN!K539)</f>
        <v/>
      </c>
      <c r="L539" s="88" t="str">
        <f>IF(FORMULACIÓN!L539="","",FORMULACIÓN!L539)</f>
        <v/>
      </c>
      <c r="M539" s="210">
        <f>FORMULACIÓN!M539</f>
        <v>0</v>
      </c>
      <c r="N539" s="20" t="str">
        <f>IF(FORMULACIÓN!O539="","",FORMULACIÓN!O539)</f>
        <v/>
      </c>
      <c r="O539" s="20" t="str">
        <f>IF(FORMULACIÓN!P539="","",FORMULACIÓN!P539)</f>
        <v/>
      </c>
      <c r="P539" s="20" t="str">
        <f>IF(FORMULACIÓN!Q539="","",FORMULACIÓN!Q539)</f>
        <v/>
      </c>
      <c r="Q539" s="20" t="str">
        <f>IF(FORMULACIÓN!R539="","",FORMULACIÓN!R539)</f>
        <v/>
      </c>
      <c r="R539" s="20" t="str">
        <f>IF(FORMULACIÓN!S539="","",FORMULACIÓN!S539)</f>
        <v/>
      </c>
      <c r="S539" s="20" t="str">
        <f>IF(FORMULACIÓN!T539="","",FORMULACIÓN!T539)</f>
        <v/>
      </c>
      <c r="T539" s="179" t="str">
        <f ca="1">FORMULACIÓN!Y539</f>
        <v/>
      </c>
      <c r="U539" s="20" t="str">
        <f>IF(FORMULACIÓN!U539="","",FORMULACIÓN!U539)</f>
        <v/>
      </c>
      <c r="V539" s="211"/>
      <c r="W539" s="211"/>
      <c r="X539" s="21" t="str">
        <f ca="1">IFERROR(IF($S539=Lists!$S$2,SUM(SEGUIMIENTO!U539:W539),IF(SEGUIMIENTO!$S539=Lists!$S$3,SUM(SEGUIMIENTO!V539:W539),IF(SEGUIMIENTO!$S539=Lists!$S$4,AVERAGE(SEGUIMIENTO!V539:W539),IF(SEGUIMIENTO!$S539=Lists!$S$5,OFFSET(U539,0,COUNTA(V539:W539)),IF(SEGUIMIENTO!$S539=Lists!$S$6,COUNTIF(V539:W539,"&lt;"&amp;FORMULACIÓN!Y539)/COUNT(SEGUIMIENTO!V539:W539),""))))),"")</f>
        <v/>
      </c>
      <c r="Y539" s="176" t="str">
        <f ca="1">IF($Q539=Lists!$R$3,TEXT(SEGUIMIENTO!X539,"00,00%"),IF(SEGUIMIENTO!X539=0,0,TEXT(SEGUIMIENTO!X539,"##.###")))</f>
        <v/>
      </c>
      <c r="Z539" s="179" t="str">
        <f>IF(FORMULACIÓN!N539="X",VLOOKUP(A539,Lists!$C$100:$D$1099,2,FALSE),"")</f>
        <v/>
      </c>
      <c r="AA539" s="181">
        <f>IF(FORMULACIÓN!N539="X",IF(VALUE(VLOOKUP(A539,Lists!$C$100:$D$1099,2,FALSE))&gt;=SEGUIMIENTO!X539,1,0),2)</f>
        <v>2</v>
      </c>
      <c r="AB539" s="150">
        <f>IFERROR(VALUE(LEFT(#REF!,1)),0)</f>
        <v>0</v>
      </c>
      <c r="AC539" s="149"/>
      <c r="AD539" s="131"/>
      <c r="AE539" s="131"/>
      <c r="AF539" s="129"/>
      <c r="AG539"/>
      <c r="AH539" s="139"/>
      <c r="AI539" s="139"/>
      <c r="AJ539" s="139" t="str">
        <f t="shared" si="101"/>
        <v/>
      </c>
      <c r="AK539" s="139">
        <f t="shared" ca="1" si="108"/>
        <v>0</v>
      </c>
      <c r="AL539" s="139" t="str">
        <f t="shared" si="102"/>
        <v/>
      </c>
      <c r="AM539" s="139" t="str">
        <f t="shared" si="103"/>
        <v/>
      </c>
      <c r="AN539" s="20" t="str">
        <f t="shared" si="104"/>
        <v/>
      </c>
      <c r="AO539" s="20" t="str">
        <f t="shared" si="105"/>
        <v/>
      </c>
      <c r="AP539" s="20" t="str">
        <f t="shared" si="106"/>
        <v/>
      </c>
      <c r="AQ539" s="88" t="str">
        <f ca="1">IF(S539=Lists!$S$6,"CUMPLIMIENTO",IF($Q539=Lists!$R$3,TEXT(Y539,"00,00%")&amp;" / "&amp;TEXT(FORMULACIÓN!Y539,"00,00%"),IF(Y539=0,0,TEXT(Y539,"##.###")&amp;" / "&amp;TEXT(FORMULACIÓN!Y539,"##.###"))))</f>
        <v xml:space="preserve"> / </v>
      </c>
      <c r="AR539" s="133">
        <f ca="1">VALUE(IFERROR(IF(S539=Lists!$S$6,SEGUIMIENTO!Y539,IF((Y539/FORMULACIÓN!Y539)&lt;&gt;0,Y539/FORMULACIÓN!Y539,0)),0))</f>
        <v>0</v>
      </c>
      <c r="AS539" s="89" t="str">
        <f t="shared" ca="1" si="107"/>
        <v/>
      </c>
      <c r="AT539" s="89"/>
      <c r="AU539" s="89">
        <f t="shared" ca="1" si="100"/>
        <v>0</v>
      </c>
      <c r="AV539" s="20" t="str">
        <f t="shared" ref="AV539:AV602" si="109">$AC$9&amp;CHAR(10)&amp;AC539&amp;CHAR(10)&amp;$AD$9&amp;CHAR(10)&amp;AD539&amp;CHAR(10)&amp;$AE$9&amp;CHAR(10)&amp;AE539&amp;CHAR(10)&amp;$AF$9&amp;CHAR(10)&amp;AF539</f>
        <v xml:space="preserve">LOGROS
LÍMITES
OBSERVACIÓN
ACCIONES DE FORTALECIMIENTO
</v>
      </c>
      <c r="AW539" s="139"/>
      <c r="CG539" s="140"/>
    </row>
    <row r="540" spans="1:85" s="135" customFormat="1" ht="20.25" hidden="1" customHeight="1">
      <c r="A540" s="20" t="str">
        <f>IF(FORMULACIÓN!A540="","",FORMULACIÓN!A540)</f>
        <v/>
      </c>
      <c r="B540" s="20" t="str">
        <f>IF(FORMULACIÓN!B540="","",FORMULACIÓN!B540)</f>
        <v/>
      </c>
      <c r="C540" s="20" t="str">
        <f>IF(FORMULACIÓN!C540="","",FORMULACIÓN!C540)</f>
        <v/>
      </c>
      <c r="D540" s="20" t="str">
        <f>IF(FORMULACIÓN!D540="","",FORMULACIÓN!D540)</f>
        <v/>
      </c>
      <c r="E540" s="20" t="str">
        <f>IF(FORMULACIÓN!E540="","",FORMULACIÓN!E540)</f>
        <v/>
      </c>
      <c r="F540" s="20" t="str">
        <f>IF(FORMULACIÓN!F540="","",FORMULACIÓN!F540)</f>
        <v/>
      </c>
      <c r="G540" s="20" t="str">
        <f>IF(FORMULACIÓN!G540="","",FORMULACIÓN!G540)</f>
        <v/>
      </c>
      <c r="H540" s="20" t="str">
        <f>IF(FORMULACIÓN!H540="","",FORMULACIÓN!H540)</f>
        <v/>
      </c>
      <c r="I540" s="88" t="str">
        <f>IF(FORMULACIÓN!I540="","",FORMULACIÓN!I540)</f>
        <v/>
      </c>
      <c r="J540" s="20" t="str">
        <f>IF(FORMULACIÓN!J540="","",FORMULACIÓN!J540)</f>
        <v/>
      </c>
      <c r="K540" s="88" t="str">
        <f>IF(FORMULACIÓN!K540="","",FORMULACIÓN!K540)</f>
        <v/>
      </c>
      <c r="L540" s="88" t="str">
        <f>IF(FORMULACIÓN!L540="","",FORMULACIÓN!L540)</f>
        <v/>
      </c>
      <c r="M540" s="210">
        <f>FORMULACIÓN!M540</f>
        <v>0</v>
      </c>
      <c r="N540" s="20" t="str">
        <f>IF(FORMULACIÓN!O540="","",FORMULACIÓN!O540)</f>
        <v/>
      </c>
      <c r="O540" s="20" t="str">
        <f>IF(FORMULACIÓN!P540="","",FORMULACIÓN!P540)</f>
        <v/>
      </c>
      <c r="P540" s="20" t="str">
        <f>IF(FORMULACIÓN!Q540="","",FORMULACIÓN!Q540)</f>
        <v/>
      </c>
      <c r="Q540" s="20" t="str">
        <f>IF(FORMULACIÓN!R540="","",FORMULACIÓN!R540)</f>
        <v/>
      </c>
      <c r="R540" s="20" t="str">
        <f>IF(FORMULACIÓN!S540="","",FORMULACIÓN!S540)</f>
        <v/>
      </c>
      <c r="S540" s="20" t="str">
        <f>IF(FORMULACIÓN!T540="","",FORMULACIÓN!T540)</f>
        <v/>
      </c>
      <c r="T540" s="179" t="str">
        <f ca="1">FORMULACIÓN!Y540</f>
        <v/>
      </c>
      <c r="U540" s="20" t="str">
        <f>IF(FORMULACIÓN!U540="","",FORMULACIÓN!U540)</f>
        <v/>
      </c>
      <c r="V540" s="211"/>
      <c r="W540" s="211"/>
      <c r="X540" s="21" t="str">
        <f ca="1">IFERROR(IF($S540=Lists!$S$2,SUM(SEGUIMIENTO!U540:W540),IF(SEGUIMIENTO!$S540=Lists!$S$3,SUM(SEGUIMIENTO!V540:W540),IF(SEGUIMIENTO!$S540=Lists!$S$4,AVERAGE(SEGUIMIENTO!V540:W540),IF(SEGUIMIENTO!$S540=Lists!$S$5,OFFSET(U540,0,COUNTA(V540:W540)),IF(SEGUIMIENTO!$S540=Lists!$S$6,COUNTIF(V540:W540,"&lt;"&amp;FORMULACIÓN!Y540)/COUNT(SEGUIMIENTO!V540:W540),""))))),"")</f>
        <v/>
      </c>
      <c r="Y540" s="176" t="str">
        <f ca="1">IF($Q540=Lists!$R$3,TEXT(SEGUIMIENTO!X540,"00,00%"),IF(SEGUIMIENTO!X540=0,0,TEXT(SEGUIMIENTO!X540,"##.###")))</f>
        <v/>
      </c>
      <c r="Z540" s="179" t="str">
        <f>IF(FORMULACIÓN!N540="X",VLOOKUP(A540,Lists!$C$100:$D$1099,2,FALSE),"")</f>
        <v/>
      </c>
      <c r="AA540" s="181">
        <f>IF(FORMULACIÓN!N540="X",IF(VALUE(VLOOKUP(A540,Lists!$C$100:$D$1099,2,FALSE))&gt;=SEGUIMIENTO!X540,1,0),2)</f>
        <v>2</v>
      </c>
      <c r="AB540" s="150">
        <f>IFERROR(VALUE(LEFT(#REF!,1)),0)</f>
        <v>0</v>
      </c>
      <c r="AC540" s="149"/>
      <c r="AD540" s="131"/>
      <c r="AE540" s="131"/>
      <c r="AF540" s="129"/>
      <c r="AG540"/>
      <c r="AH540" s="139"/>
      <c r="AI540" s="139"/>
      <c r="AJ540" s="139" t="str">
        <f t="shared" si="101"/>
        <v/>
      </c>
      <c r="AK540" s="139">
        <f t="shared" ca="1" si="108"/>
        <v>0</v>
      </c>
      <c r="AL540" s="139" t="str">
        <f t="shared" si="102"/>
        <v/>
      </c>
      <c r="AM540" s="139" t="str">
        <f t="shared" si="103"/>
        <v/>
      </c>
      <c r="AN540" s="20" t="str">
        <f t="shared" si="104"/>
        <v/>
      </c>
      <c r="AO540" s="20" t="str">
        <f t="shared" si="105"/>
        <v/>
      </c>
      <c r="AP540" s="20" t="str">
        <f t="shared" si="106"/>
        <v/>
      </c>
      <c r="AQ540" s="88" t="str">
        <f ca="1">IF(S540=Lists!$S$6,"CUMPLIMIENTO",IF($Q540=Lists!$R$3,TEXT(Y540,"00,00%")&amp;" / "&amp;TEXT(FORMULACIÓN!Y540,"00,00%"),IF(Y540=0,0,TEXT(Y540,"##.###")&amp;" / "&amp;TEXT(FORMULACIÓN!Y540,"##.###"))))</f>
        <v xml:space="preserve"> / </v>
      </c>
      <c r="AR540" s="133">
        <f ca="1">VALUE(IFERROR(IF(S540=Lists!$S$6,SEGUIMIENTO!Y540,IF((Y540/FORMULACIÓN!Y540)&lt;&gt;0,Y540/FORMULACIÓN!Y540,0)),0))</f>
        <v>0</v>
      </c>
      <c r="AS540" s="89" t="str">
        <f t="shared" ca="1" si="107"/>
        <v/>
      </c>
      <c r="AT540" s="89"/>
      <c r="AU540" s="89">
        <f t="shared" ca="1" si="100"/>
        <v>0</v>
      </c>
      <c r="AV540" s="20" t="str">
        <f t="shared" si="109"/>
        <v xml:space="preserve">LOGROS
LÍMITES
OBSERVACIÓN
ACCIONES DE FORTALECIMIENTO
</v>
      </c>
      <c r="AW540" s="139"/>
      <c r="CG540" s="140"/>
    </row>
    <row r="541" spans="1:85" s="135" customFormat="1" ht="20.25" hidden="1" customHeight="1">
      <c r="A541" s="20" t="str">
        <f>IF(FORMULACIÓN!A541="","",FORMULACIÓN!A541)</f>
        <v/>
      </c>
      <c r="B541" s="20" t="str">
        <f>IF(FORMULACIÓN!B541="","",FORMULACIÓN!B541)</f>
        <v/>
      </c>
      <c r="C541" s="20" t="str">
        <f>IF(FORMULACIÓN!C541="","",FORMULACIÓN!C541)</f>
        <v/>
      </c>
      <c r="D541" s="20" t="str">
        <f>IF(FORMULACIÓN!D541="","",FORMULACIÓN!D541)</f>
        <v/>
      </c>
      <c r="E541" s="20" t="str">
        <f>IF(FORMULACIÓN!E541="","",FORMULACIÓN!E541)</f>
        <v/>
      </c>
      <c r="F541" s="20" t="str">
        <f>IF(FORMULACIÓN!F541="","",FORMULACIÓN!F541)</f>
        <v/>
      </c>
      <c r="G541" s="20" t="str">
        <f>IF(FORMULACIÓN!G541="","",FORMULACIÓN!G541)</f>
        <v/>
      </c>
      <c r="H541" s="20" t="str">
        <f>IF(FORMULACIÓN!H541="","",FORMULACIÓN!H541)</f>
        <v/>
      </c>
      <c r="I541" s="88" t="str">
        <f>IF(FORMULACIÓN!I541="","",FORMULACIÓN!I541)</f>
        <v/>
      </c>
      <c r="J541" s="20" t="str">
        <f>IF(FORMULACIÓN!J541="","",FORMULACIÓN!J541)</f>
        <v/>
      </c>
      <c r="K541" s="88" t="str">
        <f>IF(FORMULACIÓN!K541="","",FORMULACIÓN!K541)</f>
        <v/>
      </c>
      <c r="L541" s="88" t="str">
        <f>IF(FORMULACIÓN!L541="","",FORMULACIÓN!L541)</f>
        <v/>
      </c>
      <c r="M541" s="210">
        <f>FORMULACIÓN!M541</f>
        <v>0</v>
      </c>
      <c r="N541" s="20" t="str">
        <f>IF(FORMULACIÓN!O541="","",FORMULACIÓN!O541)</f>
        <v/>
      </c>
      <c r="O541" s="20" t="str">
        <f>IF(FORMULACIÓN!P541="","",FORMULACIÓN!P541)</f>
        <v/>
      </c>
      <c r="P541" s="20" t="str">
        <f>IF(FORMULACIÓN!Q541="","",FORMULACIÓN!Q541)</f>
        <v/>
      </c>
      <c r="Q541" s="20" t="str">
        <f>IF(FORMULACIÓN!R541="","",FORMULACIÓN!R541)</f>
        <v/>
      </c>
      <c r="R541" s="20" t="str">
        <f>IF(FORMULACIÓN!S541="","",FORMULACIÓN!S541)</f>
        <v/>
      </c>
      <c r="S541" s="20" t="str">
        <f>IF(FORMULACIÓN!T541="","",FORMULACIÓN!T541)</f>
        <v/>
      </c>
      <c r="T541" s="179" t="str">
        <f ca="1">FORMULACIÓN!Y541</f>
        <v/>
      </c>
      <c r="U541" s="20" t="str">
        <f>IF(FORMULACIÓN!U541="","",FORMULACIÓN!U541)</f>
        <v/>
      </c>
      <c r="V541" s="211"/>
      <c r="W541" s="211"/>
      <c r="X541" s="21" t="str">
        <f ca="1">IFERROR(IF($S541=Lists!$S$2,SUM(SEGUIMIENTO!U541:W541),IF(SEGUIMIENTO!$S541=Lists!$S$3,SUM(SEGUIMIENTO!V541:W541),IF(SEGUIMIENTO!$S541=Lists!$S$4,AVERAGE(SEGUIMIENTO!V541:W541),IF(SEGUIMIENTO!$S541=Lists!$S$5,OFFSET(U541,0,COUNTA(V541:W541)),IF(SEGUIMIENTO!$S541=Lists!$S$6,COUNTIF(V541:W541,"&lt;"&amp;FORMULACIÓN!Y541)/COUNT(SEGUIMIENTO!V541:W541),""))))),"")</f>
        <v/>
      </c>
      <c r="Y541" s="176" t="str">
        <f ca="1">IF($Q541=Lists!$R$3,TEXT(SEGUIMIENTO!X541,"00,00%"),IF(SEGUIMIENTO!X541=0,0,TEXT(SEGUIMIENTO!X541,"##.###")))</f>
        <v/>
      </c>
      <c r="Z541" s="179" t="str">
        <f>IF(FORMULACIÓN!N541="X",VLOOKUP(A541,Lists!$C$100:$D$1099,2,FALSE),"")</f>
        <v/>
      </c>
      <c r="AA541" s="181">
        <f>IF(FORMULACIÓN!N541="X",IF(VALUE(VLOOKUP(A541,Lists!$C$100:$D$1099,2,FALSE))&gt;=SEGUIMIENTO!X541,1,0),2)</f>
        <v>2</v>
      </c>
      <c r="AB541" s="150">
        <f>IFERROR(VALUE(LEFT(#REF!,1)),0)</f>
        <v>0</v>
      </c>
      <c r="AC541" s="149"/>
      <c r="AD541" s="131"/>
      <c r="AE541" s="131"/>
      <c r="AF541" s="129"/>
      <c r="AG541"/>
      <c r="AH541" s="139"/>
      <c r="AI541" s="139"/>
      <c r="AJ541" s="139" t="str">
        <f t="shared" si="101"/>
        <v/>
      </c>
      <c r="AK541" s="139">
        <f t="shared" ca="1" si="108"/>
        <v>0</v>
      </c>
      <c r="AL541" s="139" t="str">
        <f t="shared" si="102"/>
        <v/>
      </c>
      <c r="AM541" s="139" t="str">
        <f t="shared" si="103"/>
        <v/>
      </c>
      <c r="AN541" s="20" t="str">
        <f t="shared" si="104"/>
        <v/>
      </c>
      <c r="AO541" s="20" t="str">
        <f t="shared" si="105"/>
        <v/>
      </c>
      <c r="AP541" s="20" t="str">
        <f t="shared" si="106"/>
        <v/>
      </c>
      <c r="AQ541" s="88" t="str">
        <f ca="1">IF(S541=Lists!$S$6,"CUMPLIMIENTO",IF($Q541=Lists!$R$3,TEXT(Y541,"00,00%")&amp;" / "&amp;TEXT(FORMULACIÓN!Y541,"00,00%"),IF(Y541=0,0,TEXT(Y541,"##.###")&amp;" / "&amp;TEXT(FORMULACIÓN!Y541,"##.###"))))</f>
        <v xml:space="preserve"> / </v>
      </c>
      <c r="AR541" s="133">
        <f ca="1">VALUE(IFERROR(IF(S541=Lists!$S$6,SEGUIMIENTO!Y541,IF((Y541/FORMULACIÓN!Y541)&lt;&gt;0,Y541/FORMULACIÓN!Y541,0)),0))</f>
        <v>0</v>
      </c>
      <c r="AS541" s="89" t="str">
        <f t="shared" ca="1" si="107"/>
        <v/>
      </c>
      <c r="AT541" s="89"/>
      <c r="AU541" s="89">
        <f t="shared" ca="1" si="100"/>
        <v>0</v>
      </c>
      <c r="AV541" s="20" t="str">
        <f t="shared" si="109"/>
        <v xml:space="preserve">LOGROS
LÍMITES
OBSERVACIÓN
ACCIONES DE FORTALECIMIENTO
</v>
      </c>
      <c r="AW541" s="139"/>
      <c r="CG541" s="140"/>
    </row>
    <row r="542" spans="1:85" s="135" customFormat="1" ht="20.25" hidden="1" customHeight="1">
      <c r="A542" s="20" t="str">
        <f>IF(FORMULACIÓN!A542="","",FORMULACIÓN!A542)</f>
        <v/>
      </c>
      <c r="B542" s="20" t="str">
        <f>IF(FORMULACIÓN!B542="","",FORMULACIÓN!B542)</f>
        <v/>
      </c>
      <c r="C542" s="20" t="str">
        <f>IF(FORMULACIÓN!C542="","",FORMULACIÓN!C542)</f>
        <v/>
      </c>
      <c r="D542" s="20" t="str">
        <f>IF(FORMULACIÓN!D542="","",FORMULACIÓN!D542)</f>
        <v/>
      </c>
      <c r="E542" s="20" t="str">
        <f>IF(FORMULACIÓN!E542="","",FORMULACIÓN!E542)</f>
        <v/>
      </c>
      <c r="F542" s="20" t="str">
        <f>IF(FORMULACIÓN!F542="","",FORMULACIÓN!F542)</f>
        <v/>
      </c>
      <c r="G542" s="20" t="str">
        <f>IF(FORMULACIÓN!G542="","",FORMULACIÓN!G542)</f>
        <v/>
      </c>
      <c r="H542" s="20" t="str">
        <f>IF(FORMULACIÓN!H542="","",FORMULACIÓN!H542)</f>
        <v/>
      </c>
      <c r="I542" s="88" t="str">
        <f>IF(FORMULACIÓN!I542="","",FORMULACIÓN!I542)</f>
        <v/>
      </c>
      <c r="J542" s="20" t="str">
        <f>IF(FORMULACIÓN!J542="","",FORMULACIÓN!J542)</f>
        <v/>
      </c>
      <c r="K542" s="88" t="str">
        <f>IF(FORMULACIÓN!K542="","",FORMULACIÓN!K542)</f>
        <v/>
      </c>
      <c r="L542" s="88" t="str">
        <f>IF(FORMULACIÓN!L542="","",FORMULACIÓN!L542)</f>
        <v/>
      </c>
      <c r="M542" s="210">
        <f>FORMULACIÓN!M542</f>
        <v>0</v>
      </c>
      <c r="N542" s="20" t="str">
        <f>IF(FORMULACIÓN!O542="","",FORMULACIÓN!O542)</f>
        <v/>
      </c>
      <c r="O542" s="20" t="str">
        <f>IF(FORMULACIÓN!P542="","",FORMULACIÓN!P542)</f>
        <v/>
      </c>
      <c r="P542" s="20" t="str">
        <f>IF(FORMULACIÓN!Q542="","",FORMULACIÓN!Q542)</f>
        <v/>
      </c>
      <c r="Q542" s="20" t="str">
        <f>IF(FORMULACIÓN!R542="","",FORMULACIÓN!R542)</f>
        <v/>
      </c>
      <c r="R542" s="20" t="str">
        <f>IF(FORMULACIÓN!S542="","",FORMULACIÓN!S542)</f>
        <v/>
      </c>
      <c r="S542" s="20" t="str">
        <f>IF(FORMULACIÓN!T542="","",FORMULACIÓN!T542)</f>
        <v/>
      </c>
      <c r="T542" s="179" t="str">
        <f ca="1">FORMULACIÓN!Y542</f>
        <v/>
      </c>
      <c r="U542" s="20" t="str">
        <f>IF(FORMULACIÓN!U542="","",FORMULACIÓN!U542)</f>
        <v/>
      </c>
      <c r="V542" s="211"/>
      <c r="W542" s="211"/>
      <c r="X542" s="21" t="str">
        <f ca="1">IFERROR(IF($S542=Lists!$S$2,SUM(SEGUIMIENTO!U542:W542),IF(SEGUIMIENTO!$S542=Lists!$S$3,SUM(SEGUIMIENTO!V542:W542),IF(SEGUIMIENTO!$S542=Lists!$S$4,AVERAGE(SEGUIMIENTO!V542:W542),IF(SEGUIMIENTO!$S542=Lists!$S$5,OFFSET(U542,0,COUNTA(V542:W542)),IF(SEGUIMIENTO!$S542=Lists!$S$6,COUNTIF(V542:W542,"&lt;"&amp;FORMULACIÓN!Y542)/COUNT(SEGUIMIENTO!V542:W542),""))))),"")</f>
        <v/>
      </c>
      <c r="Y542" s="176" t="str">
        <f ca="1">IF($Q542=Lists!$R$3,TEXT(SEGUIMIENTO!X542,"00,00%"),IF(SEGUIMIENTO!X542=0,0,TEXT(SEGUIMIENTO!X542,"##.###")))</f>
        <v/>
      </c>
      <c r="Z542" s="179" t="str">
        <f>IF(FORMULACIÓN!N542="X",VLOOKUP(A542,Lists!$C$100:$D$1099,2,FALSE),"")</f>
        <v/>
      </c>
      <c r="AA542" s="181">
        <f>IF(FORMULACIÓN!N542="X",IF(VALUE(VLOOKUP(A542,Lists!$C$100:$D$1099,2,FALSE))&gt;=SEGUIMIENTO!X542,1,0),2)</f>
        <v>2</v>
      </c>
      <c r="AB542" s="150">
        <f>IFERROR(VALUE(LEFT(#REF!,1)),0)</f>
        <v>0</v>
      </c>
      <c r="AC542" s="149"/>
      <c r="AD542" s="131"/>
      <c r="AE542" s="131"/>
      <c r="AF542" s="129"/>
      <c r="AG542"/>
      <c r="AH542" s="139"/>
      <c r="AI542" s="139"/>
      <c r="AJ542" s="139" t="str">
        <f t="shared" si="101"/>
        <v/>
      </c>
      <c r="AK542" s="139">
        <f t="shared" ca="1" si="108"/>
        <v>0</v>
      </c>
      <c r="AL542" s="139" t="str">
        <f t="shared" si="102"/>
        <v/>
      </c>
      <c r="AM542" s="139" t="str">
        <f t="shared" si="103"/>
        <v/>
      </c>
      <c r="AN542" s="20" t="str">
        <f t="shared" si="104"/>
        <v/>
      </c>
      <c r="AO542" s="20" t="str">
        <f t="shared" si="105"/>
        <v/>
      </c>
      <c r="AP542" s="20" t="str">
        <f t="shared" si="106"/>
        <v/>
      </c>
      <c r="AQ542" s="88" t="str">
        <f ca="1">IF(S542=Lists!$S$6,"CUMPLIMIENTO",IF($Q542=Lists!$R$3,TEXT(Y542,"00,00%")&amp;" / "&amp;TEXT(FORMULACIÓN!Y542,"00,00%"),IF(Y542=0,0,TEXT(Y542,"##.###")&amp;" / "&amp;TEXT(FORMULACIÓN!Y542,"##.###"))))</f>
        <v xml:space="preserve"> / </v>
      </c>
      <c r="AR542" s="133">
        <f ca="1">VALUE(IFERROR(IF(S542=Lists!$S$6,SEGUIMIENTO!Y542,IF((Y542/FORMULACIÓN!Y542)&lt;&gt;0,Y542/FORMULACIÓN!Y542,0)),0))</f>
        <v>0</v>
      </c>
      <c r="AS542" s="89" t="str">
        <f t="shared" ca="1" si="107"/>
        <v/>
      </c>
      <c r="AT542" s="89"/>
      <c r="AU542" s="89">
        <f t="shared" ca="1" si="100"/>
        <v>0</v>
      </c>
      <c r="AV542" s="20" t="str">
        <f t="shared" si="109"/>
        <v xml:space="preserve">LOGROS
LÍMITES
OBSERVACIÓN
ACCIONES DE FORTALECIMIENTO
</v>
      </c>
      <c r="AW542" s="139"/>
      <c r="CG542" s="140"/>
    </row>
    <row r="543" spans="1:85" s="135" customFormat="1" ht="20.25" hidden="1" customHeight="1">
      <c r="A543" s="20" t="str">
        <f>IF(FORMULACIÓN!A543="","",FORMULACIÓN!A543)</f>
        <v/>
      </c>
      <c r="B543" s="20" t="str">
        <f>IF(FORMULACIÓN!B543="","",FORMULACIÓN!B543)</f>
        <v/>
      </c>
      <c r="C543" s="20" t="str">
        <f>IF(FORMULACIÓN!C543="","",FORMULACIÓN!C543)</f>
        <v/>
      </c>
      <c r="D543" s="20" t="str">
        <f>IF(FORMULACIÓN!D543="","",FORMULACIÓN!D543)</f>
        <v/>
      </c>
      <c r="E543" s="20" t="str">
        <f>IF(FORMULACIÓN!E543="","",FORMULACIÓN!E543)</f>
        <v/>
      </c>
      <c r="F543" s="20" t="str">
        <f>IF(FORMULACIÓN!F543="","",FORMULACIÓN!F543)</f>
        <v/>
      </c>
      <c r="G543" s="20" t="str">
        <f>IF(FORMULACIÓN!G543="","",FORMULACIÓN!G543)</f>
        <v/>
      </c>
      <c r="H543" s="20" t="str">
        <f>IF(FORMULACIÓN!H543="","",FORMULACIÓN!H543)</f>
        <v/>
      </c>
      <c r="I543" s="88" t="str">
        <f>IF(FORMULACIÓN!I543="","",FORMULACIÓN!I543)</f>
        <v/>
      </c>
      <c r="J543" s="20" t="str">
        <f>IF(FORMULACIÓN!J543="","",FORMULACIÓN!J543)</f>
        <v/>
      </c>
      <c r="K543" s="88" t="str">
        <f>IF(FORMULACIÓN!K543="","",FORMULACIÓN!K543)</f>
        <v/>
      </c>
      <c r="L543" s="88" t="str">
        <f>IF(FORMULACIÓN!L543="","",FORMULACIÓN!L543)</f>
        <v/>
      </c>
      <c r="M543" s="210">
        <f>FORMULACIÓN!M543</f>
        <v>0</v>
      </c>
      <c r="N543" s="20" t="str">
        <f>IF(FORMULACIÓN!O543="","",FORMULACIÓN!O543)</f>
        <v/>
      </c>
      <c r="O543" s="20" t="str">
        <f>IF(FORMULACIÓN!P543="","",FORMULACIÓN!P543)</f>
        <v/>
      </c>
      <c r="P543" s="20" t="str">
        <f>IF(FORMULACIÓN!Q543="","",FORMULACIÓN!Q543)</f>
        <v/>
      </c>
      <c r="Q543" s="20" t="str">
        <f>IF(FORMULACIÓN!R543="","",FORMULACIÓN!R543)</f>
        <v/>
      </c>
      <c r="R543" s="20" t="str">
        <f>IF(FORMULACIÓN!S543="","",FORMULACIÓN!S543)</f>
        <v/>
      </c>
      <c r="S543" s="20" t="str">
        <f>IF(FORMULACIÓN!T543="","",FORMULACIÓN!T543)</f>
        <v/>
      </c>
      <c r="T543" s="179" t="str">
        <f ca="1">FORMULACIÓN!Y543</f>
        <v/>
      </c>
      <c r="U543" s="20" t="str">
        <f>IF(FORMULACIÓN!U543="","",FORMULACIÓN!U543)</f>
        <v/>
      </c>
      <c r="V543" s="211"/>
      <c r="W543" s="211"/>
      <c r="X543" s="21" t="str">
        <f ca="1">IFERROR(IF($S543=Lists!$S$2,SUM(SEGUIMIENTO!U543:W543),IF(SEGUIMIENTO!$S543=Lists!$S$3,SUM(SEGUIMIENTO!V543:W543),IF(SEGUIMIENTO!$S543=Lists!$S$4,AVERAGE(SEGUIMIENTO!V543:W543),IF(SEGUIMIENTO!$S543=Lists!$S$5,OFFSET(U543,0,COUNTA(V543:W543)),IF(SEGUIMIENTO!$S543=Lists!$S$6,COUNTIF(V543:W543,"&lt;"&amp;FORMULACIÓN!Y543)/COUNT(SEGUIMIENTO!V543:W543),""))))),"")</f>
        <v/>
      </c>
      <c r="Y543" s="176" t="str">
        <f ca="1">IF($Q543=Lists!$R$3,TEXT(SEGUIMIENTO!X543,"00,00%"),IF(SEGUIMIENTO!X543=0,0,TEXT(SEGUIMIENTO!X543,"##.###")))</f>
        <v/>
      </c>
      <c r="Z543" s="179" t="str">
        <f>IF(FORMULACIÓN!N543="X",VLOOKUP(A543,Lists!$C$100:$D$1099,2,FALSE),"")</f>
        <v/>
      </c>
      <c r="AA543" s="181">
        <f>IF(FORMULACIÓN!N543="X",IF(VALUE(VLOOKUP(A543,Lists!$C$100:$D$1099,2,FALSE))&gt;=SEGUIMIENTO!X543,1,0),2)</f>
        <v>2</v>
      </c>
      <c r="AB543" s="150">
        <f>IFERROR(VALUE(LEFT(#REF!,1)),0)</f>
        <v>0</v>
      </c>
      <c r="AC543" s="149"/>
      <c r="AD543" s="131"/>
      <c r="AE543" s="131"/>
      <c r="AF543" s="129"/>
      <c r="AG543"/>
      <c r="AH543" s="139"/>
      <c r="AI543" s="139"/>
      <c r="AJ543" s="139" t="str">
        <f t="shared" si="101"/>
        <v/>
      </c>
      <c r="AK543" s="139">
        <f t="shared" ca="1" si="108"/>
        <v>0</v>
      </c>
      <c r="AL543" s="139" t="str">
        <f t="shared" si="102"/>
        <v/>
      </c>
      <c r="AM543" s="139" t="str">
        <f t="shared" si="103"/>
        <v/>
      </c>
      <c r="AN543" s="20" t="str">
        <f t="shared" si="104"/>
        <v/>
      </c>
      <c r="AO543" s="20" t="str">
        <f t="shared" si="105"/>
        <v/>
      </c>
      <c r="AP543" s="20" t="str">
        <f t="shared" si="106"/>
        <v/>
      </c>
      <c r="AQ543" s="88" t="str">
        <f ca="1">IF(S543=Lists!$S$6,"CUMPLIMIENTO",IF($Q543=Lists!$R$3,TEXT(Y543,"00,00%")&amp;" / "&amp;TEXT(FORMULACIÓN!Y543,"00,00%"),IF(Y543=0,0,TEXT(Y543,"##.###")&amp;" / "&amp;TEXT(FORMULACIÓN!Y543,"##.###"))))</f>
        <v xml:space="preserve"> / </v>
      </c>
      <c r="AR543" s="133">
        <f ca="1">VALUE(IFERROR(IF(S543=Lists!$S$6,SEGUIMIENTO!Y543,IF((Y543/FORMULACIÓN!Y543)&lt;&gt;0,Y543/FORMULACIÓN!Y543,0)),0))</f>
        <v>0</v>
      </c>
      <c r="AS543" s="89" t="str">
        <f t="shared" ca="1" si="107"/>
        <v/>
      </c>
      <c r="AT543" s="89"/>
      <c r="AU543" s="89">
        <f t="shared" ca="1" si="100"/>
        <v>0</v>
      </c>
      <c r="AV543" s="20" t="str">
        <f t="shared" si="109"/>
        <v xml:space="preserve">LOGROS
LÍMITES
OBSERVACIÓN
ACCIONES DE FORTALECIMIENTO
</v>
      </c>
      <c r="AW543" s="139"/>
      <c r="CG543" s="140"/>
    </row>
    <row r="544" spans="1:85" s="135" customFormat="1" ht="20.25" hidden="1" customHeight="1">
      <c r="A544" s="20" t="str">
        <f>IF(FORMULACIÓN!A544="","",FORMULACIÓN!A544)</f>
        <v/>
      </c>
      <c r="B544" s="20" t="str">
        <f>IF(FORMULACIÓN!B544="","",FORMULACIÓN!B544)</f>
        <v/>
      </c>
      <c r="C544" s="20" t="str">
        <f>IF(FORMULACIÓN!C544="","",FORMULACIÓN!C544)</f>
        <v/>
      </c>
      <c r="D544" s="20" t="str">
        <f>IF(FORMULACIÓN!D544="","",FORMULACIÓN!D544)</f>
        <v/>
      </c>
      <c r="E544" s="20" t="str">
        <f>IF(FORMULACIÓN!E544="","",FORMULACIÓN!E544)</f>
        <v/>
      </c>
      <c r="F544" s="20" t="str">
        <f>IF(FORMULACIÓN!F544="","",FORMULACIÓN!F544)</f>
        <v/>
      </c>
      <c r="G544" s="20" t="str">
        <f>IF(FORMULACIÓN!G544="","",FORMULACIÓN!G544)</f>
        <v/>
      </c>
      <c r="H544" s="20" t="str">
        <f>IF(FORMULACIÓN!H544="","",FORMULACIÓN!H544)</f>
        <v/>
      </c>
      <c r="I544" s="88" t="str">
        <f>IF(FORMULACIÓN!I544="","",FORMULACIÓN!I544)</f>
        <v/>
      </c>
      <c r="J544" s="20" t="str">
        <f>IF(FORMULACIÓN!J544="","",FORMULACIÓN!J544)</f>
        <v/>
      </c>
      <c r="K544" s="88" t="str">
        <f>IF(FORMULACIÓN!K544="","",FORMULACIÓN!K544)</f>
        <v/>
      </c>
      <c r="L544" s="88" t="str">
        <f>IF(FORMULACIÓN!L544="","",FORMULACIÓN!L544)</f>
        <v/>
      </c>
      <c r="M544" s="210">
        <f>FORMULACIÓN!M544</f>
        <v>0</v>
      </c>
      <c r="N544" s="20" t="str">
        <f>IF(FORMULACIÓN!O544="","",FORMULACIÓN!O544)</f>
        <v/>
      </c>
      <c r="O544" s="20" t="str">
        <f>IF(FORMULACIÓN!P544="","",FORMULACIÓN!P544)</f>
        <v/>
      </c>
      <c r="P544" s="20" t="str">
        <f>IF(FORMULACIÓN!Q544="","",FORMULACIÓN!Q544)</f>
        <v/>
      </c>
      <c r="Q544" s="20" t="str">
        <f>IF(FORMULACIÓN!R544="","",FORMULACIÓN!R544)</f>
        <v/>
      </c>
      <c r="R544" s="20" t="str">
        <f>IF(FORMULACIÓN!S544="","",FORMULACIÓN!S544)</f>
        <v/>
      </c>
      <c r="S544" s="20" t="str">
        <f>IF(FORMULACIÓN!T544="","",FORMULACIÓN!T544)</f>
        <v/>
      </c>
      <c r="T544" s="179" t="str">
        <f ca="1">FORMULACIÓN!Y544</f>
        <v/>
      </c>
      <c r="U544" s="20" t="str">
        <f>IF(FORMULACIÓN!U544="","",FORMULACIÓN!U544)</f>
        <v/>
      </c>
      <c r="V544" s="211"/>
      <c r="W544" s="211"/>
      <c r="X544" s="21" t="str">
        <f ca="1">IFERROR(IF($S544=Lists!$S$2,SUM(SEGUIMIENTO!U544:W544),IF(SEGUIMIENTO!$S544=Lists!$S$3,SUM(SEGUIMIENTO!V544:W544),IF(SEGUIMIENTO!$S544=Lists!$S$4,AVERAGE(SEGUIMIENTO!V544:W544),IF(SEGUIMIENTO!$S544=Lists!$S$5,OFFSET(U544,0,COUNTA(V544:W544)),IF(SEGUIMIENTO!$S544=Lists!$S$6,COUNTIF(V544:W544,"&lt;"&amp;FORMULACIÓN!Y544)/COUNT(SEGUIMIENTO!V544:W544),""))))),"")</f>
        <v/>
      </c>
      <c r="Y544" s="176" t="str">
        <f ca="1">IF($Q544=Lists!$R$3,TEXT(SEGUIMIENTO!X544,"00,00%"),IF(SEGUIMIENTO!X544=0,0,TEXT(SEGUIMIENTO!X544,"##.###")))</f>
        <v/>
      </c>
      <c r="Z544" s="179" t="str">
        <f>IF(FORMULACIÓN!N544="X",VLOOKUP(A544,Lists!$C$100:$D$1099,2,FALSE),"")</f>
        <v/>
      </c>
      <c r="AA544" s="181">
        <f>IF(FORMULACIÓN!N544="X",IF(VALUE(VLOOKUP(A544,Lists!$C$100:$D$1099,2,FALSE))&gt;=SEGUIMIENTO!X544,1,0),2)</f>
        <v>2</v>
      </c>
      <c r="AB544" s="150">
        <f>IFERROR(VALUE(LEFT(#REF!,1)),0)</f>
        <v>0</v>
      </c>
      <c r="AC544" s="149"/>
      <c r="AD544" s="131"/>
      <c r="AE544" s="131"/>
      <c r="AF544" s="129"/>
      <c r="AG544"/>
      <c r="AH544" s="139"/>
      <c r="AI544" s="139"/>
      <c r="AJ544" s="139" t="str">
        <f t="shared" si="101"/>
        <v/>
      </c>
      <c r="AK544" s="139">
        <f t="shared" ca="1" si="108"/>
        <v>0</v>
      </c>
      <c r="AL544" s="139" t="str">
        <f t="shared" si="102"/>
        <v/>
      </c>
      <c r="AM544" s="139" t="str">
        <f t="shared" si="103"/>
        <v/>
      </c>
      <c r="AN544" s="20" t="str">
        <f t="shared" si="104"/>
        <v/>
      </c>
      <c r="AO544" s="20" t="str">
        <f t="shared" si="105"/>
        <v/>
      </c>
      <c r="AP544" s="20" t="str">
        <f t="shared" si="106"/>
        <v/>
      </c>
      <c r="AQ544" s="88" t="str">
        <f ca="1">IF(S544=Lists!$S$6,"CUMPLIMIENTO",IF($Q544=Lists!$R$3,TEXT(Y544,"00,00%")&amp;" / "&amp;TEXT(FORMULACIÓN!Y544,"00,00%"),IF(Y544=0,0,TEXT(Y544,"##.###")&amp;" / "&amp;TEXT(FORMULACIÓN!Y544,"##.###"))))</f>
        <v xml:space="preserve"> / </v>
      </c>
      <c r="AR544" s="133">
        <f ca="1">VALUE(IFERROR(IF(S544=Lists!$S$6,SEGUIMIENTO!Y544,IF((Y544/FORMULACIÓN!Y544)&lt;&gt;0,Y544/FORMULACIÓN!Y544,0)),0))</f>
        <v>0</v>
      </c>
      <c r="AS544" s="89" t="str">
        <f t="shared" ca="1" si="107"/>
        <v/>
      </c>
      <c r="AT544" s="89"/>
      <c r="AU544" s="89">
        <f t="shared" ca="1" si="100"/>
        <v>0</v>
      </c>
      <c r="AV544" s="20" t="str">
        <f t="shared" si="109"/>
        <v xml:space="preserve">LOGROS
LÍMITES
OBSERVACIÓN
ACCIONES DE FORTALECIMIENTO
</v>
      </c>
      <c r="AW544" s="139"/>
      <c r="CG544" s="140"/>
    </row>
    <row r="545" spans="1:85" s="135" customFormat="1" ht="20.25" hidden="1" customHeight="1">
      <c r="A545" s="20" t="str">
        <f>IF(FORMULACIÓN!A545="","",FORMULACIÓN!A545)</f>
        <v/>
      </c>
      <c r="B545" s="20" t="str">
        <f>IF(FORMULACIÓN!B545="","",FORMULACIÓN!B545)</f>
        <v/>
      </c>
      <c r="C545" s="20" t="str">
        <f>IF(FORMULACIÓN!C545="","",FORMULACIÓN!C545)</f>
        <v/>
      </c>
      <c r="D545" s="20" t="str">
        <f>IF(FORMULACIÓN!D545="","",FORMULACIÓN!D545)</f>
        <v/>
      </c>
      <c r="E545" s="20" t="str">
        <f>IF(FORMULACIÓN!E545="","",FORMULACIÓN!E545)</f>
        <v/>
      </c>
      <c r="F545" s="20" t="str">
        <f>IF(FORMULACIÓN!F545="","",FORMULACIÓN!F545)</f>
        <v/>
      </c>
      <c r="G545" s="20" t="str">
        <f>IF(FORMULACIÓN!G545="","",FORMULACIÓN!G545)</f>
        <v/>
      </c>
      <c r="H545" s="20" t="str">
        <f>IF(FORMULACIÓN!H545="","",FORMULACIÓN!H545)</f>
        <v/>
      </c>
      <c r="I545" s="88" t="str">
        <f>IF(FORMULACIÓN!I545="","",FORMULACIÓN!I545)</f>
        <v/>
      </c>
      <c r="J545" s="20" t="str">
        <f>IF(FORMULACIÓN!J545="","",FORMULACIÓN!J545)</f>
        <v/>
      </c>
      <c r="K545" s="88" t="str">
        <f>IF(FORMULACIÓN!K545="","",FORMULACIÓN!K545)</f>
        <v/>
      </c>
      <c r="L545" s="88" t="str">
        <f>IF(FORMULACIÓN!L545="","",FORMULACIÓN!L545)</f>
        <v/>
      </c>
      <c r="M545" s="210">
        <f>FORMULACIÓN!M545</f>
        <v>0</v>
      </c>
      <c r="N545" s="20" t="str">
        <f>IF(FORMULACIÓN!O545="","",FORMULACIÓN!O545)</f>
        <v/>
      </c>
      <c r="O545" s="20" t="str">
        <f>IF(FORMULACIÓN!P545="","",FORMULACIÓN!P545)</f>
        <v/>
      </c>
      <c r="P545" s="20" t="str">
        <f>IF(FORMULACIÓN!Q545="","",FORMULACIÓN!Q545)</f>
        <v/>
      </c>
      <c r="Q545" s="20" t="str">
        <f>IF(FORMULACIÓN!R545="","",FORMULACIÓN!R545)</f>
        <v/>
      </c>
      <c r="R545" s="20" t="str">
        <f>IF(FORMULACIÓN!S545="","",FORMULACIÓN!S545)</f>
        <v/>
      </c>
      <c r="S545" s="20" t="str">
        <f>IF(FORMULACIÓN!T545="","",FORMULACIÓN!T545)</f>
        <v/>
      </c>
      <c r="T545" s="179" t="str">
        <f ca="1">FORMULACIÓN!Y545</f>
        <v/>
      </c>
      <c r="U545" s="20" t="str">
        <f>IF(FORMULACIÓN!U545="","",FORMULACIÓN!U545)</f>
        <v/>
      </c>
      <c r="V545" s="211"/>
      <c r="W545" s="211"/>
      <c r="X545" s="21" t="str">
        <f ca="1">IFERROR(IF($S545=Lists!$S$2,SUM(SEGUIMIENTO!U545:W545),IF(SEGUIMIENTO!$S545=Lists!$S$3,SUM(SEGUIMIENTO!V545:W545),IF(SEGUIMIENTO!$S545=Lists!$S$4,AVERAGE(SEGUIMIENTO!V545:W545),IF(SEGUIMIENTO!$S545=Lists!$S$5,OFFSET(U545,0,COUNTA(V545:W545)),IF(SEGUIMIENTO!$S545=Lists!$S$6,COUNTIF(V545:W545,"&lt;"&amp;FORMULACIÓN!Y545)/COUNT(SEGUIMIENTO!V545:W545),""))))),"")</f>
        <v/>
      </c>
      <c r="Y545" s="176" t="str">
        <f ca="1">IF($Q545=Lists!$R$3,TEXT(SEGUIMIENTO!X545,"00,00%"),IF(SEGUIMIENTO!X545=0,0,TEXT(SEGUIMIENTO!X545,"##.###")))</f>
        <v/>
      </c>
      <c r="Z545" s="179" t="str">
        <f>IF(FORMULACIÓN!N545="X",VLOOKUP(A545,Lists!$C$100:$D$1099,2,FALSE),"")</f>
        <v/>
      </c>
      <c r="AA545" s="181">
        <f>IF(FORMULACIÓN!N545="X",IF(VALUE(VLOOKUP(A545,Lists!$C$100:$D$1099,2,FALSE))&gt;=SEGUIMIENTO!X545,1,0),2)</f>
        <v>2</v>
      </c>
      <c r="AB545" s="150">
        <f>IFERROR(VALUE(LEFT(#REF!,1)),0)</f>
        <v>0</v>
      </c>
      <c r="AC545" s="149"/>
      <c r="AD545" s="131"/>
      <c r="AE545" s="131"/>
      <c r="AF545" s="129"/>
      <c r="AG545"/>
      <c r="AH545" s="139"/>
      <c r="AI545" s="139"/>
      <c r="AJ545" s="139" t="str">
        <f t="shared" si="101"/>
        <v/>
      </c>
      <c r="AK545" s="139">
        <f t="shared" ca="1" si="108"/>
        <v>0</v>
      </c>
      <c r="AL545" s="139" t="str">
        <f t="shared" si="102"/>
        <v/>
      </c>
      <c r="AM545" s="139" t="str">
        <f t="shared" si="103"/>
        <v/>
      </c>
      <c r="AN545" s="20" t="str">
        <f t="shared" si="104"/>
        <v/>
      </c>
      <c r="AO545" s="20" t="str">
        <f t="shared" si="105"/>
        <v/>
      </c>
      <c r="AP545" s="20" t="str">
        <f t="shared" si="106"/>
        <v/>
      </c>
      <c r="AQ545" s="88" t="str">
        <f ca="1">IF(S545=Lists!$S$6,"CUMPLIMIENTO",IF($Q545=Lists!$R$3,TEXT(Y545,"00,00%")&amp;" / "&amp;TEXT(FORMULACIÓN!Y545,"00,00%"),IF(Y545=0,0,TEXT(Y545,"##.###")&amp;" / "&amp;TEXT(FORMULACIÓN!Y545,"##.###"))))</f>
        <v xml:space="preserve"> / </v>
      </c>
      <c r="AR545" s="133">
        <f ca="1">VALUE(IFERROR(IF(S545=Lists!$S$6,SEGUIMIENTO!Y545,IF((Y545/FORMULACIÓN!Y545)&lt;&gt;0,Y545/FORMULACIÓN!Y545,0)),0))</f>
        <v>0</v>
      </c>
      <c r="AS545" s="89" t="str">
        <f t="shared" ca="1" si="107"/>
        <v/>
      </c>
      <c r="AT545" s="89"/>
      <c r="AU545" s="89">
        <f t="shared" ca="1" si="100"/>
        <v>0</v>
      </c>
      <c r="AV545" s="20" t="str">
        <f t="shared" si="109"/>
        <v xml:space="preserve">LOGROS
LÍMITES
OBSERVACIÓN
ACCIONES DE FORTALECIMIENTO
</v>
      </c>
      <c r="AW545" s="139"/>
      <c r="CG545" s="140"/>
    </row>
    <row r="546" spans="1:85" s="135" customFormat="1" ht="20.25" hidden="1" customHeight="1">
      <c r="A546" s="20" t="str">
        <f>IF(FORMULACIÓN!A546="","",FORMULACIÓN!A546)</f>
        <v/>
      </c>
      <c r="B546" s="20" t="str">
        <f>IF(FORMULACIÓN!B546="","",FORMULACIÓN!B546)</f>
        <v/>
      </c>
      <c r="C546" s="20" t="str">
        <f>IF(FORMULACIÓN!C546="","",FORMULACIÓN!C546)</f>
        <v/>
      </c>
      <c r="D546" s="20" t="str">
        <f>IF(FORMULACIÓN!D546="","",FORMULACIÓN!D546)</f>
        <v/>
      </c>
      <c r="E546" s="20" t="str">
        <f>IF(FORMULACIÓN!E546="","",FORMULACIÓN!E546)</f>
        <v/>
      </c>
      <c r="F546" s="20" t="str">
        <f>IF(FORMULACIÓN!F546="","",FORMULACIÓN!F546)</f>
        <v/>
      </c>
      <c r="G546" s="20" t="str">
        <f>IF(FORMULACIÓN!G546="","",FORMULACIÓN!G546)</f>
        <v/>
      </c>
      <c r="H546" s="20" t="str">
        <f>IF(FORMULACIÓN!H546="","",FORMULACIÓN!H546)</f>
        <v/>
      </c>
      <c r="I546" s="88" t="str">
        <f>IF(FORMULACIÓN!I546="","",FORMULACIÓN!I546)</f>
        <v/>
      </c>
      <c r="J546" s="20" t="str">
        <f>IF(FORMULACIÓN!J546="","",FORMULACIÓN!J546)</f>
        <v/>
      </c>
      <c r="K546" s="88" t="str">
        <f>IF(FORMULACIÓN!K546="","",FORMULACIÓN!K546)</f>
        <v/>
      </c>
      <c r="L546" s="88" t="str">
        <f>IF(FORMULACIÓN!L546="","",FORMULACIÓN!L546)</f>
        <v/>
      </c>
      <c r="M546" s="210">
        <f>FORMULACIÓN!M546</f>
        <v>0</v>
      </c>
      <c r="N546" s="20" t="str">
        <f>IF(FORMULACIÓN!O546="","",FORMULACIÓN!O546)</f>
        <v/>
      </c>
      <c r="O546" s="20" t="str">
        <f>IF(FORMULACIÓN!P546="","",FORMULACIÓN!P546)</f>
        <v/>
      </c>
      <c r="P546" s="20" t="str">
        <f>IF(FORMULACIÓN!Q546="","",FORMULACIÓN!Q546)</f>
        <v/>
      </c>
      <c r="Q546" s="20" t="str">
        <f>IF(FORMULACIÓN!R546="","",FORMULACIÓN!R546)</f>
        <v/>
      </c>
      <c r="R546" s="20" t="str">
        <f>IF(FORMULACIÓN!S546="","",FORMULACIÓN!S546)</f>
        <v/>
      </c>
      <c r="S546" s="20" t="str">
        <f>IF(FORMULACIÓN!T546="","",FORMULACIÓN!T546)</f>
        <v/>
      </c>
      <c r="T546" s="179" t="str">
        <f ca="1">FORMULACIÓN!Y546</f>
        <v/>
      </c>
      <c r="U546" s="20" t="str">
        <f>IF(FORMULACIÓN!U546="","",FORMULACIÓN!U546)</f>
        <v/>
      </c>
      <c r="V546" s="211"/>
      <c r="W546" s="211"/>
      <c r="X546" s="21" t="str">
        <f ca="1">IFERROR(IF($S546=Lists!$S$2,SUM(SEGUIMIENTO!U546:W546),IF(SEGUIMIENTO!$S546=Lists!$S$3,SUM(SEGUIMIENTO!V546:W546),IF(SEGUIMIENTO!$S546=Lists!$S$4,AVERAGE(SEGUIMIENTO!V546:W546),IF(SEGUIMIENTO!$S546=Lists!$S$5,OFFSET(U546,0,COUNTA(V546:W546)),IF(SEGUIMIENTO!$S546=Lists!$S$6,COUNTIF(V546:W546,"&lt;"&amp;FORMULACIÓN!Y546)/COUNT(SEGUIMIENTO!V546:W546),""))))),"")</f>
        <v/>
      </c>
      <c r="Y546" s="176" t="str">
        <f ca="1">IF($Q546=Lists!$R$3,TEXT(SEGUIMIENTO!X546,"00,00%"),IF(SEGUIMIENTO!X546=0,0,TEXT(SEGUIMIENTO!X546,"##.###")))</f>
        <v/>
      </c>
      <c r="Z546" s="179" t="str">
        <f>IF(FORMULACIÓN!N546="X",VLOOKUP(A546,Lists!$C$100:$D$1099,2,FALSE),"")</f>
        <v/>
      </c>
      <c r="AA546" s="181">
        <f>IF(FORMULACIÓN!N546="X",IF(VALUE(VLOOKUP(A546,Lists!$C$100:$D$1099,2,FALSE))&gt;=SEGUIMIENTO!X546,1,0),2)</f>
        <v>2</v>
      </c>
      <c r="AB546" s="150">
        <f>IFERROR(VALUE(LEFT(#REF!,1)),0)</f>
        <v>0</v>
      </c>
      <c r="AC546" s="149"/>
      <c r="AD546" s="131"/>
      <c r="AE546" s="131"/>
      <c r="AF546" s="129"/>
      <c r="AG546"/>
      <c r="AH546" s="139"/>
      <c r="AI546" s="139"/>
      <c r="AJ546" s="139" t="str">
        <f t="shared" si="101"/>
        <v/>
      </c>
      <c r="AK546" s="139">
        <f t="shared" ca="1" si="108"/>
        <v>0</v>
      </c>
      <c r="AL546" s="139" t="str">
        <f t="shared" si="102"/>
        <v/>
      </c>
      <c r="AM546" s="139" t="str">
        <f t="shared" si="103"/>
        <v/>
      </c>
      <c r="AN546" s="20" t="str">
        <f t="shared" si="104"/>
        <v/>
      </c>
      <c r="AO546" s="20" t="str">
        <f t="shared" si="105"/>
        <v/>
      </c>
      <c r="AP546" s="20" t="str">
        <f t="shared" si="106"/>
        <v/>
      </c>
      <c r="AQ546" s="88" t="str">
        <f ca="1">IF(S546=Lists!$S$6,"CUMPLIMIENTO",IF($Q546=Lists!$R$3,TEXT(Y546,"00,00%")&amp;" / "&amp;TEXT(FORMULACIÓN!Y546,"00,00%"),IF(Y546=0,0,TEXT(Y546,"##.###")&amp;" / "&amp;TEXT(FORMULACIÓN!Y546,"##.###"))))</f>
        <v xml:space="preserve"> / </v>
      </c>
      <c r="AR546" s="133">
        <f ca="1">VALUE(IFERROR(IF(S546=Lists!$S$6,SEGUIMIENTO!Y546,IF((Y546/FORMULACIÓN!Y546)&lt;&gt;0,Y546/FORMULACIÓN!Y546,0)),0))</f>
        <v>0</v>
      </c>
      <c r="AS546" s="89" t="str">
        <f t="shared" ca="1" si="107"/>
        <v/>
      </c>
      <c r="AT546" s="89"/>
      <c r="AU546" s="89">
        <f t="shared" ca="1" si="100"/>
        <v>0</v>
      </c>
      <c r="AV546" s="20" t="str">
        <f t="shared" si="109"/>
        <v xml:space="preserve">LOGROS
LÍMITES
OBSERVACIÓN
ACCIONES DE FORTALECIMIENTO
</v>
      </c>
      <c r="AW546" s="139"/>
      <c r="CG546" s="140"/>
    </row>
    <row r="547" spans="1:85" s="135" customFormat="1" ht="20.25" hidden="1" customHeight="1">
      <c r="A547" s="20" t="str">
        <f>IF(FORMULACIÓN!A547="","",FORMULACIÓN!A547)</f>
        <v/>
      </c>
      <c r="B547" s="20" t="str">
        <f>IF(FORMULACIÓN!B547="","",FORMULACIÓN!B547)</f>
        <v/>
      </c>
      <c r="C547" s="20" t="str">
        <f>IF(FORMULACIÓN!C547="","",FORMULACIÓN!C547)</f>
        <v/>
      </c>
      <c r="D547" s="20" t="str">
        <f>IF(FORMULACIÓN!D547="","",FORMULACIÓN!D547)</f>
        <v/>
      </c>
      <c r="E547" s="20" t="str">
        <f>IF(FORMULACIÓN!E547="","",FORMULACIÓN!E547)</f>
        <v/>
      </c>
      <c r="F547" s="20" t="str">
        <f>IF(FORMULACIÓN!F547="","",FORMULACIÓN!F547)</f>
        <v/>
      </c>
      <c r="G547" s="20" t="str">
        <f>IF(FORMULACIÓN!G547="","",FORMULACIÓN!G547)</f>
        <v/>
      </c>
      <c r="H547" s="20" t="str">
        <f>IF(FORMULACIÓN!H547="","",FORMULACIÓN!H547)</f>
        <v/>
      </c>
      <c r="I547" s="88" t="str">
        <f>IF(FORMULACIÓN!I547="","",FORMULACIÓN!I547)</f>
        <v/>
      </c>
      <c r="J547" s="20" t="str">
        <f>IF(FORMULACIÓN!J547="","",FORMULACIÓN!J547)</f>
        <v/>
      </c>
      <c r="K547" s="88" t="str">
        <f>IF(FORMULACIÓN!K547="","",FORMULACIÓN!K547)</f>
        <v/>
      </c>
      <c r="L547" s="88" t="str">
        <f>IF(FORMULACIÓN!L547="","",FORMULACIÓN!L547)</f>
        <v/>
      </c>
      <c r="M547" s="210">
        <f>FORMULACIÓN!M547</f>
        <v>0</v>
      </c>
      <c r="N547" s="20" t="str">
        <f>IF(FORMULACIÓN!O547="","",FORMULACIÓN!O547)</f>
        <v/>
      </c>
      <c r="O547" s="20" t="str">
        <f>IF(FORMULACIÓN!P547="","",FORMULACIÓN!P547)</f>
        <v/>
      </c>
      <c r="P547" s="20" t="str">
        <f>IF(FORMULACIÓN!Q547="","",FORMULACIÓN!Q547)</f>
        <v/>
      </c>
      <c r="Q547" s="20" t="str">
        <f>IF(FORMULACIÓN!R547="","",FORMULACIÓN!R547)</f>
        <v/>
      </c>
      <c r="R547" s="20" t="str">
        <f>IF(FORMULACIÓN!S547="","",FORMULACIÓN!S547)</f>
        <v/>
      </c>
      <c r="S547" s="20" t="str">
        <f>IF(FORMULACIÓN!T547="","",FORMULACIÓN!T547)</f>
        <v/>
      </c>
      <c r="T547" s="179" t="str">
        <f ca="1">FORMULACIÓN!Y547</f>
        <v/>
      </c>
      <c r="U547" s="20" t="str">
        <f>IF(FORMULACIÓN!U547="","",FORMULACIÓN!U547)</f>
        <v/>
      </c>
      <c r="V547" s="211"/>
      <c r="W547" s="211"/>
      <c r="X547" s="21" t="str">
        <f ca="1">IFERROR(IF($S547=Lists!$S$2,SUM(SEGUIMIENTO!U547:W547),IF(SEGUIMIENTO!$S547=Lists!$S$3,SUM(SEGUIMIENTO!V547:W547),IF(SEGUIMIENTO!$S547=Lists!$S$4,AVERAGE(SEGUIMIENTO!V547:W547),IF(SEGUIMIENTO!$S547=Lists!$S$5,OFFSET(U547,0,COUNTA(V547:W547)),IF(SEGUIMIENTO!$S547=Lists!$S$6,COUNTIF(V547:W547,"&lt;"&amp;FORMULACIÓN!Y547)/COUNT(SEGUIMIENTO!V547:W547),""))))),"")</f>
        <v/>
      </c>
      <c r="Y547" s="176" t="str">
        <f ca="1">IF($Q547=Lists!$R$3,TEXT(SEGUIMIENTO!X547,"00,00%"),IF(SEGUIMIENTO!X547=0,0,TEXT(SEGUIMIENTO!X547,"##.###")))</f>
        <v/>
      </c>
      <c r="Z547" s="179" t="str">
        <f>IF(FORMULACIÓN!N547="X",VLOOKUP(A547,Lists!$C$100:$D$1099,2,FALSE),"")</f>
        <v/>
      </c>
      <c r="AA547" s="181">
        <f>IF(FORMULACIÓN!N547="X",IF(VALUE(VLOOKUP(A547,Lists!$C$100:$D$1099,2,FALSE))&gt;=SEGUIMIENTO!X547,1,0),2)</f>
        <v>2</v>
      </c>
      <c r="AB547" s="150">
        <f>IFERROR(VALUE(LEFT(#REF!,1)),0)</f>
        <v>0</v>
      </c>
      <c r="AC547" s="149"/>
      <c r="AD547" s="131"/>
      <c r="AE547" s="131"/>
      <c r="AF547" s="129"/>
      <c r="AG547"/>
      <c r="AH547" s="139"/>
      <c r="AI547" s="139"/>
      <c r="AJ547" s="139" t="str">
        <f t="shared" si="101"/>
        <v/>
      </c>
      <c r="AK547" s="139">
        <f t="shared" ca="1" si="108"/>
        <v>0</v>
      </c>
      <c r="AL547" s="139" t="str">
        <f t="shared" si="102"/>
        <v/>
      </c>
      <c r="AM547" s="139" t="str">
        <f t="shared" si="103"/>
        <v/>
      </c>
      <c r="AN547" s="20" t="str">
        <f t="shared" si="104"/>
        <v/>
      </c>
      <c r="AO547" s="20" t="str">
        <f t="shared" si="105"/>
        <v/>
      </c>
      <c r="AP547" s="20" t="str">
        <f t="shared" si="106"/>
        <v/>
      </c>
      <c r="AQ547" s="88" t="str">
        <f ca="1">IF(S547=Lists!$S$6,"CUMPLIMIENTO",IF($Q547=Lists!$R$3,TEXT(Y547,"00,00%")&amp;" / "&amp;TEXT(FORMULACIÓN!Y547,"00,00%"),IF(Y547=0,0,TEXT(Y547,"##.###")&amp;" / "&amp;TEXT(FORMULACIÓN!Y547,"##.###"))))</f>
        <v xml:space="preserve"> / </v>
      </c>
      <c r="AR547" s="133">
        <f ca="1">VALUE(IFERROR(IF(S547=Lists!$S$6,SEGUIMIENTO!Y547,IF((Y547/FORMULACIÓN!Y547)&lt;&gt;0,Y547/FORMULACIÓN!Y547,0)),0))</f>
        <v>0</v>
      </c>
      <c r="AS547" s="89" t="str">
        <f t="shared" ca="1" si="107"/>
        <v/>
      </c>
      <c r="AT547" s="89"/>
      <c r="AU547" s="89">
        <f t="shared" ca="1" si="100"/>
        <v>0</v>
      </c>
      <c r="AV547" s="20" t="str">
        <f t="shared" si="109"/>
        <v xml:space="preserve">LOGROS
LÍMITES
OBSERVACIÓN
ACCIONES DE FORTALECIMIENTO
</v>
      </c>
      <c r="AW547" s="139"/>
      <c r="CG547" s="140"/>
    </row>
    <row r="548" spans="1:85" s="135" customFormat="1" ht="20.25" hidden="1" customHeight="1">
      <c r="A548" s="20" t="str">
        <f>IF(FORMULACIÓN!A548="","",FORMULACIÓN!A548)</f>
        <v/>
      </c>
      <c r="B548" s="20" t="str">
        <f>IF(FORMULACIÓN!B548="","",FORMULACIÓN!B548)</f>
        <v/>
      </c>
      <c r="C548" s="20" t="str">
        <f>IF(FORMULACIÓN!C548="","",FORMULACIÓN!C548)</f>
        <v/>
      </c>
      <c r="D548" s="20" t="str">
        <f>IF(FORMULACIÓN!D548="","",FORMULACIÓN!D548)</f>
        <v/>
      </c>
      <c r="E548" s="20" t="str">
        <f>IF(FORMULACIÓN!E548="","",FORMULACIÓN!E548)</f>
        <v/>
      </c>
      <c r="F548" s="20" t="str">
        <f>IF(FORMULACIÓN!F548="","",FORMULACIÓN!F548)</f>
        <v/>
      </c>
      <c r="G548" s="20" t="str">
        <f>IF(FORMULACIÓN!G548="","",FORMULACIÓN!G548)</f>
        <v/>
      </c>
      <c r="H548" s="20" t="str">
        <f>IF(FORMULACIÓN!H548="","",FORMULACIÓN!H548)</f>
        <v/>
      </c>
      <c r="I548" s="88" t="str">
        <f>IF(FORMULACIÓN!I548="","",FORMULACIÓN!I548)</f>
        <v/>
      </c>
      <c r="J548" s="20" t="str">
        <f>IF(FORMULACIÓN!J548="","",FORMULACIÓN!J548)</f>
        <v/>
      </c>
      <c r="K548" s="88" t="str">
        <f>IF(FORMULACIÓN!K548="","",FORMULACIÓN!K548)</f>
        <v/>
      </c>
      <c r="L548" s="88" t="str">
        <f>IF(FORMULACIÓN!L548="","",FORMULACIÓN!L548)</f>
        <v/>
      </c>
      <c r="M548" s="210">
        <f>FORMULACIÓN!M548</f>
        <v>0</v>
      </c>
      <c r="N548" s="20" t="str">
        <f>IF(FORMULACIÓN!O548="","",FORMULACIÓN!O548)</f>
        <v/>
      </c>
      <c r="O548" s="20" t="str">
        <f>IF(FORMULACIÓN!P548="","",FORMULACIÓN!P548)</f>
        <v/>
      </c>
      <c r="P548" s="20" t="str">
        <f>IF(FORMULACIÓN!Q548="","",FORMULACIÓN!Q548)</f>
        <v/>
      </c>
      <c r="Q548" s="20" t="str">
        <f>IF(FORMULACIÓN!R548="","",FORMULACIÓN!R548)</f>
        <v/>
      </c>
      <c r="R548" s="20" t="str">
        <f>IF(FORMULACIÓN!S548="","",FORMULACIÓN!S548)</f>
        <v/>
      </c>
      <c r="S548" s="20" t="str">
        <f>IF(FORMULACIÓN!T548="","",FORMULACIÓN!T548)</f>
        <v/>
      </c>
      <c r="T548" s="179" t="str">
        <f ca="1">FORMULACIÓN!Y548</f>
        <v/>
      </c>
      <c r="U548" s="20" t="str">
        <f>IF(FORMULACIÓN!U548="","",FORMULACIÓN!U548)</f>
        <v/>
      </c>
      <c r="V548" s="211"/>
      <c r="W548" s="211"/>
      <c r="X548" s="21" t="str">
        <f ca="1">IFERROR(IF($S548=Lists!$S$2,SUM(SEGUIMIENTO!U548:W548),IF(SEGUIMIENTO!$S548=Lists!$S$3,SUM(SEGUIMIENTO!V548:W548),IF(SEGUIMIENTO!$S548=Lists!$S$4,AVERAGE(SEGUIMIENTO!V548:W548),IF(SEGUIMIENTO!$S548=Lists!$S$5,OFFSET(U548,0,COUNTA(V548:W548)),IF(SEGUIMIENTO!$S548=Lists!$S$6,COUNTIF(V548:W548,"&lt;"&amp;FORMULACIÓN!Y548)/COUNT(SEGUIMIENTO!V548:W548),""))))),"")</f>
        <v/>
      </c>
      <c r="Y548" s="176" t="str">
        <f ca="1">IF($Q548=Lists!$R$3,TEXT(SEGUIMIENTO!X548,"00,00%"),IF(SEGUIMIENTO!X548=0,0,TEXT(SEGUIMIENTO!X548,"##.###")))</f>
        <v/>
      </c>
      <c r="Z548" s="179" t="str">
        <f>IF(FORMULACIÓN!N548="X",VLOOKUP(A548,Lists!$C$100:$D$1099,2,FALSE),"")</f>
        <v/>
      </c>
      <c r="AA548" s="181">
        <f>IF(FORMULACIÓN!N548="X",IF(VALUE(VLOOKUP(A548,Lists!$C$100:$D$1099,2,FALSE))&gt;=SEGUIMIENTO!X548,1,0),2)</f>
        <v>2</v>
      </c>
      <c r="AB548" s="150">
        <f>IFERROR(VALUE(LEFT(#REF!,1)),0)</f>
        <v>0</v>
      </c>
      <c r="AC548" s="149"/>
      <c r="AD548" s="131"/>
      <c r="AE548" s="131"/>
      <c r="AF548" s="129"/>
      <c r="AG548"/>
      <c r="AH548" s="139"/>
      <c r="AI548" s="139"/>
      <c r="AJ548" s="139" t="str">
        <f t="shared" si="101"/>
        <v/>
      </c>
      <c r="AK548" s="139">
        <f t="shared" ca="1" si="108"/>
        <v>0</v>
      </c>
      <c r="AL548" s="139" t="str">
        <f t="shared" si="102"/>
        <v/>
      </c>
      <c r="AM548" s="139" t="str">
        <f t="shared" si="103"/>
        <v/>
      </c>
      <c r="AN548" s="20" t="str">
        <f t="shared" si="104"/>
        <v/>
      </c>
      <c r="AO548" s="20" t="str">
        <f t="shared" si="105"/>
        <v/>
      </c>
      <c r="AP548" s="20" t="str">
        <f t="shared" si="106"/>
        <v/>
      </c>
      <c r="AQ548" s="88" t="str">
        <f ca="1">IF(S548=Lists!$S$6,"CUMPLIMIENTO",IF($Q548=Lists!$R$3,TEXT(Y548,"00,00%")&amp;" / "&amp;TEXT(FORMULACIÓN!Y548,"00,00%"),IF(Y548=0,0,TEXT(Y548,"##.###")&amp;" / "&amp;TEXT(FORMULACIÓN!Y548,"##.###"))))</f>
        <v xml:space="preserve"> / </v>
      </c>
      <c r="AR548" s="133">
        <f ca="1">VALUE(IFERROR(IF(S548=Lists!$S$6,SEGUIMIENTO!Y548,IF((Y548/FORMULACIÓN!Y548)&lt;&gt;0,Y548/FORMULACIÓN!Y548,0)),0))</f>
        <v>0</v>
      </c>
      <c r="AS548" s="89" t="str">
        <f t="shared" ca="1" si="107"/>
        <v/>
      </c>
      <c r="AT548" s="89"/>
      <c r="AU548" s="89">
        <f t="shared" ca="1" si="100"/>
        <v>0</v>
      </c>
      <c r="AV548" s="20" t="str">
        <f t="shared" si="109"/>
        <v xml:space="preserve">LOGROS
LÍMITES
OBSERVACIÓN
ACCIONES DE FORTALECIMIENTO
</v>
      </c>
      <c r="AW548" s="139"/>
      <c r="CG548" s="140"/>
    </row>
    <row r="549" spans="1:85" s="135" customFormat="1" ht="20.25" hidden="1" customHeight="1">
      <c r="A549" s="20" t="str">
        <f>IF(FORMULACIÓN!A549="","",FORMULACIÓN!A549)</f>
        <v/>
      </c>
      <c r="B549" s="20" t="str">
        <f>IF(FORMULACIÓN!B549="","",FORMULACIÓN!B549)</f>
        <v/>
      </c>
      <c r="C549" s="20" t="str">
        <f>IF(FORMULACIÓN!C549="","",FORMULACIÓN!C549)</f>
        <v/>
      </c>
      <c r="D549" s="20" t="str">
        <f>IF(FORMULACIÓN!D549="","",FORMULACIÓN!D549)</f>
        <v/>
      </c>
      <c r="E549" s="20" t="str">
        <f>IF(FORMULACIÓN!E549="","",FORMULACIÓN!E549)</f>
        <v/>
      </c>
      <c r="F549" s="20" t="str">
        <f>IF(FORMULACIÓN!F549="","",FORMULACIÓN!F549)</f>
        <v/>
      </c>
      <c r="G549" s="20" t="str">
        <f>IF(FORMULACIÓN!G549="","",FORMULACIÓN!G549)</f>
        <v/>
      </c>
      <c r="H549" s="20" t="str">
        <f>IF(FORMULACIÓN!H549="","",FORMULACIÓN!H549)</f>
        <v/>
      </c>
      <c r="I549" s="88" t="str">
        <f>IF(FORMULACIÓN!I549="","",FORMULACIÓN!I549)</f>
        <v/>
      </c>
      <c r="J549" s="20" t="str">
        <f>IF(FORMULACIÓN!J549="","",FORMULACIÓN!J549)</f>
        <v/>
      </c>
      <c r="K549" s="88" t="str">
        <f>IF(FORMULACIÓN!K549="","",FORMULACIÓN!K549)</f>
        <v/>
      </c>
      <c r="L549" s="88" t="str">
        <f>IF(FORMULACIÓN!L549="","",FORMULACIÓN!L549)</f>
        <v/>
      </c>
      <c r="M549" s="210">
        <f>FORMULACIÓN!M549</f>
        <v>0</v>
      </c>
      <c r="N549" s="20" t="str">
        <f>IF(FORMULACIÓN!O549="","",FORMULACIÓN!O549)</f>
        <v/>
      </c>
      <c r="O549" s="20" t="str">
        <f>IF(FORMULACIÓN!P549="","",FORMULACIÓN!P549)</f>
        <v/>
      </c>
      <c r="P549" s="20" t="str">
        <f>IF(FORMULACIÓN!Q549="","",FORMULACIÓN!Q549)</f>
        <v/>
      </c>
      <c r="Q549" s="20" t="str">
        <f>IF(FORMULACIÓN!R549="","",FORMULACIÓN!R549)</f>
        <v/>
      </c>
      <c r="R549" s="20" t="str">
        <f>IF(FORMULACIÓN!S549="","",FORMULACIÓN!S549)</f>
        <v/>
      </c>
      <c r="S549" s="20" t="str">
        <f>IF(FORMULACIÓN!T549="","",FORMULACIÓN!T549)</f>
        <v/>
      </c>
      <c r="T549" s="179" t="str">
        <f ca="1">FORMULACIÓN!Y549</f>
        <v/>
      </c>
      <c r="U549" s="20" t="str">
        <f>IF(FORMULACIÓN!U549="","",FORMULACIÓN!U549)</f>
        <v/>
      </c>
      <c r="V549" s="211"/>
      <c r="W549" s="211"/>
      <c r="X549" s="21" t="str">
        <f ca="1">IFERROR(IF($S549=Lists!$S$2,SUM(SEGUIMIENTO!U549:W549),IF(SEGUIMIENTO!$S549=Lists!$S$3,SUM(SEGUIMIENTO!V549:W549),IF(SEGUIMIENTO!$S549=Lists!$S$4,AVERAGE(SEGUIMIENTO!V549:W549),IF(SEGUIMIENTO!$S549=Lists!$S$5,OFFSET(U549,0,COUNTA(V549:W549)),IF(SEGUIMIENTO!$S549=Lists!$S$6,COUNTIF(V549:W549,"&lt;"&amp;FORMULACIÓN!Y549)/COUNT(SEGUIMIENTO!V549:W549),""))))),"")</f>
        <v/>
      </c>
      <c r="Y549" s="176" t="str">
        <f ca="1">IF($Q549=Lists!$R$3,TEXT(SEGUIMIENTO!X549,"00,00%"),IF(SEGUIMIENTO!X549=0,0,TEXT(SEGUIMIENTO!X549,"##.###")))</f>
        <v/>
      </c>
      <c r="Z549" s="179" t="str">
        <f>IF(FORMULACIÓN!N549="X",VLOOKUP(A549,Lists!$C$100:$D$1099,2,FALSE),"")</f>
        <v/>
      </c>
      <c r="AA549" s="181">
        <f>IF(FORMULACIÓN!N549="X",IF(VALUE(VLOOKUP(A549,Lists!$C$100:$D$1099,2,FALSE))&gt;=SEGUIMIENTO!X549,1,0),2)</f>
        <v>2</v>
      </c>
      <c r="AB549" s="150">
        <f>IFERROR(VALUE(LEFT(#REF!,1)),0)</f>
        <v>0</v>
      </c>
      <c r="AC549" s="149"/>
      <c r="AD549" s="131"/>
      <c r="AE549" s="131"/>
      <c r="AF549" s="129"/>
      <c r="AG549"/>
      <c r="AH549" s="139"/>
      <c r="AI549" s="139"/>
      <c r="AJ549" s="139" t="str">
        <f t="shared" si="101"/>
        <v/>
      </c>
      <c r="AK549" s="139">
        <f t="shared" ca="1" si="108"/>
        <v>0</v>
      </c>
      <c r="AL549" s="139" t="str">
        <f t="shared" si="102"/>
        <v/>
      </c>
      <c r="AM549" s="139" t="str">
        <f t="shared" si="103"/>
        <v/>
      </c>
      <c r="AN549" s="20" t="str">
        <f t="shared" si="104"/>
        <v/>
      </c>
      <c r="AO549" s="20" t="str">
        <f t="shared" si="105"/>
        <v/>
      </c>
      <c r="AP549" s="20" t="str">
        <f t="shared" si="106"/>
        <v/>
      </c>
      <c r="AQ549" s="88" t="str">
        <f ca="1">IF(S549=Lists!$S$6,"CUMPLIMIENTO",IF($Q549=Lists!$R$3,TEXT(Y549,"00,00%")&amp;" / "&amp;TEXT(FORMULACIÓN!Y549,"00,00%"),IF(Y549=0,0,TEXT(Y549,"##.###")&amp;" / "&amp;TEXT(FORMULACIÓN!Y549,"##.###"))))</f>
        <v xml:space="preserve"> / </v>
      </c>
      <c r="AR549" s="133">
        <f ca="1">VALUE(IFERROR(IF(S549=Lists!$S$6,SEGUIMIENTO!Y549,IF((Y549/FORMULACIÓN!Y549)&lt;&gt;0,Y549/FORMULACIÓN!Y549,0)),0))</f>
        <v>0</v>
      </c>
      <c r="AS549" s="89" t="str">
        <f t="shared" ca="1" si="107"/>
        <v/>
      </c>
      <c r="AT549" s="89"/>
      <c r="AU549" s="89">
        <f t="shared" ca="1" si="100"/>
        <v>0</v>
      </c>
      <c r="AV549" s="20" t="str">
        <f t="shared" si="109"/>
        <v xml:space="preserve">LOGROS
LÍMITES
OBSERVACIÓN
ACCIONES DE FORTALECIMIENTO
</v>
      </c>
      <c r="AW549" s="139"/>
      <c r="CG549" s="140"/>
    </row>
    <row r="550" spans="1:85" s="135" customFormat="1" ht="20.25" hidden="1" customHeight="1">
      <c r="A550" s="20" t="str">
        <f>IF(FORMULACIÓN!A550="","",FORMULACIÓN!A550)</f>
        <v/>
      </c>
      <c r="B550" s="20" t="str">
        <f>IF(FORMULACIÓN!B550="","",FORMULACIÓN!B550)</f>
        <v/>
      </c>
      <c r="C550" s="20" t="str">
        <f>IF(FORMULACIÓN!C550="","",FORMULACIÓN!C550)</f>
        <v/>
      </c>
      <c r="D550" s="20" t="str">
        <f>IF(FORMULACIÓN!D550="","",FORMULACIÓN!D550)</f>
        <v/>
      </c>
      <c r="E550" s="20" t="str">
        <f>IF(FORMULACIÓN!E550="","",FORMULACIÓN!E550)</f>
        <v/>
      </c>
      <c r="F550" s="20" t="str">
        <f>IF(FORMULACIÓN!F550="","",FORMULACIÓN!F550)</f>
        <v/>
      </c>
      <c r="G550" s="20" t="str">
        <f>IF(FORMULACIÓN!G550="","",FORMULACIÓN!G550)</f>
        <v/>
      </c>
      <c r="H550" s="20" t="str">
        <f>IF(FORMULACIÓN!H550="","",FORMULACIÓN!H550)</f>
        <v/>
      </c>
      <c r="I550" s="88" t="str">
        <f>IF(FORMULACIÓN!I550="","",FORMULACIÓN!I550)</f>
        <v/>
      </c>
      <c r="J550" s="20" t="str">
        <f>IF(FORMULACIÓN!J550="","",FORMULACIÓN!J550)</f>
        <v/>
      </c>
      <c r="K550" s="88" t="str">
        <f>IF(FORMULACIÓN!K550="","",FORMULACIÓN!K550)</f>
        <v/>
      </c>
      <c r="L550" s="88" t="str">
        <f>IF(FORMULACIÓN!L550="","",FORMULACIÓN!L550)</f>
        <v/>
      </c>
      <c r="M550" s="210">
        <f>FORMULACIÓN!M550</f>
        <v>0</v>
      </c>
      <c r="N550" s="20" t="str">
        <f>IF(FORMULACIÓN!O550="","",FORMULACIÓN!O550)</f>
        <v/>
      </c>
      <c r="O550" s="20" t="str">
        <f>IF(FORMULACIÓN!P550="","",FORMULACIÓN!P550)</f>
        <v/>
      </c>
      <c r="P550" s="20" t="str">
        <f>IF(FORMULACIÓN!Q550="","",FORMULACIÓN!Q550)</f>
        <v/>
      </c>
      <c r="Q550" s="20" t="str">
        <f>IF(FORMULACIÓN!R550="","",FORMULACIÓN!R550)</f>
        <v/>
      </c>
      <c r="R550" s="20" t="str">
        <f>IF(FORMULACIÓN!S550="","",FORMULACIÓN!S550)</f>
        <v/>
      </c>
      <c r="S550" s="20" t="str">
        <f>IF(FORMULACIÓN!T550="","",FORMULACIÓN!T550)</f>
        <v/>
      </c>
      <c r="T550" s="179" t="str">
        <f ca="1">FORMULACIÓN!Y550</f>
        <v/>
      </c>
      <c r="U550" s="20" t="str">
        <f>IF(FORMULACIÓN!U550="","",FORMULACIÓN!U550)</f>
        <v/>
      </c>
      <c r="V550" s="211"/>
      <c r="W550" s="211"/>
      <c r="X550" s="21" t="str">
        <f ca="1">IFERROR(IF($S550=Lists!$S$2,SUM(SEGUIMIENTO!U550:W550),IF(SEGUIMIENTO!$S550=Lists!$S$3,SUM(SEGUIMIENTO!V550:W550),IF(SEGUIMIENTO!$S550=Lists!$S$4,AVERAGE(SEGUIMIENTO!V550:W550),IF(SEGUIMIENTO!$S550=Lists!$S$5,OFFSET(U550,0,COUNTA(V550:W550)),IF(SEGUIMIENTO!$S550=Lists!$S$6,COUNTIF(V550:W550,"&lt;"&amp;FORMULACIÓN!Y550)/COUNT(SEGUIMIENTO!V550:W550),""))))),"")</f>
        <v/>
      </c>
      <c r="Y550" s="176" t="str">
        <f ca="1">IF($Q550=Lists!$R$3,TEXT(SEGUIMIENTO!X550,"00,00%"),IF(SEGUIMIENTO!X550=0,0,TEXT(SEGUIMIENTO!X550,"##.###")))</f>
        <v/>
      </c>
      <c r="Z550" s="179" t="str">
        <f>IF(FORMULACIÓN!N550="X",VLOOKUP(A550,Lists!$C$100:$D$1099,2,FALSE),"")</f>
        <v/>
      </c>
      <c r="AA550" s="181">
        <f>IF(FORMULACIÓN!N550="X",IF(VALUE(VLOOKUP(A550,Lists!$C$100:$D$1099,2,FALSE))&gt;=SEGUIMIENTO!X550,1,0),2)</f>
        <v>2</v>
      </c>
      <c r="AB550" s="150">
        <f>IFERROR(VALUE(LEFT(#REF!,1)),0)</f>
        <v>0</v>
      </c>
      <c r="AC550" s="149"/>
      <c r="AD550" s="131"/>
      <c r="AE550" s="131"/>
      <c r="AF550" s="129"/>
      <c r="AG550"/>
      <c r="AH550" s="139"/>
      <c r="AI550" s="139"/>
      <c r="AJ550" s="139" t="str">
        <f t="shared" si="101"/>
        <v/>
      </c>
      <c r="AK550" s="139">
        <f t="shared" ca="1" si="108"/>
        <v>0</v>
      </c>
      <c r="AL550" s="139" t="str">
        <f t="shared" si="102"/>
        <v/>
      </c>
      <c r="AM550" s="139" t="str">
        <f t="shared" si="103"/>
        <v/>
      </c>
      <c r="AN550" s="20" t="str">
        <f t="shared" si="104"/>
        <v/>
      </c>
      <c r="AO550" s="20" t="str">
        <f t="shared" si="105"/>
        <v/>
      </c>
      <c r="AP550" s="20" t="str">
        <f t="shared" si="106"/>
        <v/>
      </c>
      <c r="AQ550" s="88" t="str">
        <f ca="1">IF(S550=Lists!$S$6,"CUMPLIMIENTO",IF($Q550=Lists!$R$3,TEXT(Y550,"00,00%")&amp;" / "&amp;TEXT(FORMULACIÓN!Y550,"00,00%"),IF(Y550=0,0,TEXT(Y550,"##.###")&amp;" / "&amp;TEXT(FORMULACIÓN!Y550,"##.###"))))</f>
        <v xml:space="preserve"> / </v>
      </c>
      <c r="AR550" s="133">
        <f ca="1">VALUE(IFERROR(IF(S550=Lists!$S$6,SEGUIMIENTO!Y550,IF((Y550/FORMULACIÓN!Y550)&lt;&gt;0,Y550/FORMULACIÓN!Y550,0)),0))</f>
        <v>0</v>
      </c>
      <c r="AS550" s="89" t="str">
        <f t="shared" ca="1" si="107"/>
        <v/>
      </c>
      <c r="AT550" s="89"/>
      <c r="AU550" s="89">
        <f t="shared" ca="1" si="100"/>
        <v>0</v>
      </c>
      <c r="AV550" s="20" t="str">
        <f t="shared" si="109"/>
        <v xml:space="preserve">LOGROS
LÍMITES
OBSERVACIÓN
ACCIONES DE FORTALECIMIENTO
</v>
      </c>
      <c r="AW550" s="139"/>
      <c r="CG550" s="140"/>
    </row>
    <row r="551" spans="1:85" s="135" customFormat="1" ht="20.25" hidden="1" customHeight="1">
      <c r="A551" s="20" t="str">
        <f>IF(FORMULACIÓN!A551="","",FORMULACIÓN!A551)</f>
        <v/>
      </c>
      <c r="B551" s="20" t="str">
        <f>IF(FORMULACIÓN!B551="","",FORMULACIÓN!B551)</f>
        <v/>
      </c>
      <c r="C551" s="20" t="str">
        <f>IF(FORMULACIÓN!C551="","",FORMULACIÓN!C551)</f>
        <v/>
      </c>
      <c r="D551" s="20" t="str">
        <f>IF(FORMULACIÓN!D551="","",FORMULACIÓN!D551)</f>
        <v/>
      </c>
      <c r="E551" s="20" t="str">
        <f>IF(FORMULACIÓN!E551="","",FORMULACIÓN!E551)</f>
        <v/>
      </c>
      <c r="F551" s="20" t="str">
        <f>IF(FORMULACIÓN!F551="","",FORMULACIÓN!F551)</f>
        <v/>
      </c>
      <c r="G551" s="20" t="str">
        <f>IF(FORMULACIÓN!G551="","",FORMULACIÓN!G551)</f>
        <v/>
      </c>
      <c r="H551" s="20" t="str">
        <f>IF(FORMULACIÓN!H551="","",FORMULACIÓN!H551)</f>
        <v/>
      </c>
      <c r="I551" s="88" t="str">
        <f>IF(FORMULACIÓN!I551="","",FORMULACIÓN!I551)</f>
        <v/>
      </c>
      <c r="J551" s="20" t="str">
        <f>IF(FORMULACIÓN!J551="","",FORMULACIÓN!J551)</f>
        <v/>
      </c>
      <c r="K551" s="88" t="str">
        <f>IF(FORMULACIÓN!K551="","",FORMULACIÓN!K551)</f>
        <v/>
      </c>
      <c r="L551" s="88" t="str">
        <f>IF(FORMULACIÓN!L551="","",FORMULACIÓN!L551)</f>
        <v/>
      </c>
      <c r="M551" s="210">
        <f>FORMULACIÓN!M551</f>
        <v>0</v>
      </c>
      <c r="N551" s="20" t="str">
        <f>IF(FORMULACIÓN!O551="","",FORMULACIÓN!O551)</f>
        <v/>
      </c>
      <c r="O551" s="20" t="str">
        <f>IF(FORMULACIÓN!P551="","",FORMULACIÓN!P551)</f>
        <v/>
      </c>
      <c r="P551" s="20" t="str">
        <f>IF(FORMULACIÓN!Q551="","",FORMULACIÓN!Q551)</f>
        <v/>
      </c>
      <c r="Q551" s="20" t="str">
        <f>IF(FORMULACIÓN!R551="","",FORMULACIÓN!R551)</f>
        <v/>
      </c>
      <c r="R551" s="20" t="str">
        <f>IF(FORMULACIÓN!S551="","",FORMULACIÓN!S551)</f>
        <v/>
      </c>
      <c r="S551" s="20" t="str">
        <f>IF(FORMULACIÓN!T551="","",FORMULACIÓN!T551)</f>
        <v/>
      </c>
      <c r="T551" s="179" t="str">
        <f ca="1">FORMULACIÓN!Y551</f>
        <v/>
      </c>
      <c r="U551" s="20" t="str">
        <f>IF(FORMULACIÓN!U551="","",FORMULACIÓN!U551)</f>
        <v/>
      </c>
      <c r="V551" s="211"/>
      <c r="W551" s="211"/>
      <c r="X551" s="21" t="str">
        <f ca="1">IFERROR(IF($S551=Lists!$S$2,SUM(SEGUIMIENTO!U551:W551),IF(SEGUIMIENTO!$S551=Lists!$S$3,SUM(SEGUIMIENTO!V551:W551),IF(SEGUIMIENTO!$S551=Lists!$S$4,AVERAGE(SEGUIMIENTO!V551:W551),IF(SEGUIMIENTO!$S551=Lists!$S$5,OFFSET(U551,0,COUNTA(V551:W551)),IF(SEGUIMIENTO!$S551=Lists!$S$6,COUNTIF(V551:W551,"&lt;"&amp;FORMULACIÓN!Y551)/COUNT(SEGUIMIENTO!V551:W551),""))))),"")</f>
        <v/>
      </c>
      <c r="Y551" s="176" t="str">
        <f ca="1">IF($Q551=Lists!$R$3,TEXT(SEGUIMIENTO!X551,"00,00%"),IF(SEGUIMIENTO!X551=0,0,TEXT(SEGUIMIENTO!X551,"##.###")))</f>
        <v/>
      </c>
      <c r="Z551" s="179" t="str">
        <f>IF(FORMULACIÓN!N551="X",VLOOKUP(A551,Lists!$C$100:$D$1099,2,FALSE),"")</f>
        <v/>
      </c>
      <c r="AA551" s="181">
        <f>IF(FORMULACIÓN!N551="X",IF(VALUE(VLOOKUP(A551,Lists!$C$100:$D$1099,2,FALSE))&gt;=SEGUIMIENTO!X551,1,0),2)</f>
        <v>2</v>
      </c>
      <c r="AB551" s="150">
        <f>IFERROR(VALUE(LEFT(#REF!,1)),0)</f>
        <v>0</v>
      </c>
      <c r="AC551" s="149"/>
      <c r="AD551" s="131"/>
      <c r="AE551" s="131"/>
      <c r="AF551" s="129"/>
      <c r="AG551"/>
      <c r="AH551" s="139"/>
      <c r="AI551" s="139"/>
      <c r="AJ551" s="139" t="str">
        <f t="shared" si="101"/>
        <v/>
      </c>
      <c r="AK551" s="139">
        <f t="shared" ca="1" si="108"/>
        <v>0</v>
      </c>
      <c r="AL551" s="139" t="str">
        <f t="shared" si="102"/>
        <v/>
      </c>
      <c r="AM551" s="139" t="str">
        <f t="shared" si="103"/>
        <v/>
      </c>
      <c r="AN551" s="20" t="str">
        <f t="shared" si="104"/>
        <v/>
      </c>
      <c r="AO551" s="20" t="str">
        <f t="shared" si="105"/>
        <v/>
      </c>
      <c r="AP551" s="20" t="str">
        <f t="shared" si="106"/>
        <v/>
      </c>
      <c r="AQ551" s="88" t="str">
        <f ca="1">IF(S551=Lists!$S$6,"CUMPLIMIENTO",IF($Q551=Lists!$R$3,TEXT(Y551,"00,00%")&amp;" / "&amp;TEXT(FORMULACIÓN!Y551,"00,00%"),IF(Y551=0,0,TEXT(Y551,"##.###")&amp;" / "&amp;TEXT(FORMULACIÓN!Y551,"##.###"))))</f>
        <v xml:space="preserve"> / </v>
      </c>
      <c r="AR551" s="133">
        <f ca="1">VALUE(IFERROR(IF(S551=Lists!$S$6,SEGUIMIENTO!Y551,IF((Y551/FORMULACIÓN!Y551)&lt;&gt;0,Y551/FORMULACIÓN!Y551,0)),0))</f>
        <v>0</v>
      </c>
      <c r="AS551" s="89" t="str">
        <f t="shared" ca="1" si="107"/>
        <v/>
      </c>
      <c r="AT551" s="89"/>
      <c r="AU551" s="89">
        <f t="shared" ca="1" si="100"/>
        <v>0</v>
      </c>
      <c r="AV551" s="20" t="str">
        <f t="shared" si="109"/>
        <v xml:space="preserve">LOGROS
LÍMITES
OBSERVACIÓN
ACCIONES DE FORTALECIMIENTO
</v>
      </c>
      <c r="AW551" s="139"/>
      <c r="CG551" s="140"/>
    </row>
    <row r="552" spans="1:85" s="135" customFormat="1" ht="20.25" hidden="1" customHeight="1">
      <c r="A552" s="20" t="str">
        <f>IF(FORMULACIÓN!A552="","",FORMULACIÓN!A552)</f>
        <v/>
      </c>
      <c r="B552" s="20" t="str">
        <f>IF(FORMULACIÓN!B552="","",FORMULACIÓN!B552)</f>
        <v/>
      </c>
      <c r="C552" s="20" t="str">
        <f>IF(FORMULACIÓN!C552="","",FORMULACIÓN!C552)</f>
        <v/>
      </c>
      <c r="D552" s="20" t="str">
        <f>IF(FORMULACIÓN!D552="","",FORMULACIÓN!D552)</f>
        <v/>
      </c>
      <c r="E552" s="20" t="str">
        <f>IF(FORMULACIÓN!E552="","",FORMULACIÓN!E552)</f>
        <v/>
      </c>
      <c r="F552" s="20" t="str">
        <f>IF(FORMULACIÓN!F552="","",FORMULACIÓN!F552)</f>
        <v/>
      </c>
      <c r="G552" s="20" t="str">
        <f>IF(FORMULACIÓN!G552="","",FORMULACIÓN!G552)</f>
        <v/>
      </c>
      <c r="H552" s="20" t="str">
        <f>IF(FORMULACIÓN!H552="","",FORMULACIÓN!H552)</f>
        <v/>
      </c>
      <c r="I552" s="88" t="str">
        <f>IF(FORMULACIÓN!I552="","",FORMULACIÓN!I552)</f>
        <v/>
      </c>
      <c r="J552" s="20" t="str">
        <f>IF(FORMULACIÓN!J552="","",FORMULACIÓN!J552)</f>
        <v/>
      </c>
      <c r="K552" s="88" t="str">
        <f>IF(FORMULACIÓN!K552="","",FORMULACIÓN!K552)</f>
        <v/>
      </c>
      <c r="L552" s="88" t="str">
        <f>IF(FORMULACIÓN!L552="","",FORMULACIÓN!L552)</f>
        <v/>
      </c>
      <c r="M552" s="210">
        <f>FORMULACIÓN!M552</f>
        <v>0</v>
      </c>
      <c r="N552" s="20" t="str">
        <f>IF(FORMULACIÓN!O552="","",FORMULACIÓN!O552)</f>
        <v/>
      </c>
      <c r="O552" s="20" t="str">
        <f>IF(FORMULACIÓN!P552="","",FORMULACIÓN!P552)</f>
        <v/>
      </c>
      <c r="P552" s="20" t="str">
        <f>IF(FORMULACIÓN!Q552="","",FORMULACIÓN!Q552)</f>
        <v/>
      </c>
      <c r="Q552" s="20" t="str">
        <f>IF(FORMULACIÓN!R552="","",FORMULACIÓN!R552)</f>
        <v/>
      </c>
      <c r="R552" s="20" t="str">
        <f>IF(FORMULACIÓN!S552="","",FORMULACIÓN!S552)</f>
        <v/>
      </c>
      <c r="S552" s="20" t="str">
        <f>IF(FORMULACIÓN!T552="","",FORMULACIÓN!T552)</f>
        <v/>
      </c>
      <c r="T552" s="179" t="str">
        <f ca="1">FORMULACIÓN!Y552</f>
        <v/>
      </c>
      <c r="U552" s="20" t="str">
        <f>IF(FORMULACIÓN!U552="","",FORMULACIÓN!U552)</f>
        <v/>
      </c>
      <c r="V552" s="211"/>
      <c r="W552" s="211"/>
      <c r="X552" s="21" t="str">
        <f ca="1">IFERROR(IF($S552=Lists!$S$2,SUM(SEGUIMIENTO!U552:W552),IF(SEGUIMIENTO!$S552=Lists!$S$3,SUM(SEGUIMIENTO!V552:W552),IF(SEGUIMIENTO!$S552=Lists!$S$4,AVERAGE(SEGUIMIENTO!V552:W552),IF(SEGUIMIENTO!$S552=Lists!$S$5,OFFSET(U552,0,COUNTA(V552:W552)),IF(SEGUIMIENTO!$S552=Lists!$S$6,COUNTIF(V552:W552,"&lt;"&amp;FORMULACIÓN!Y552)/COUNT(SEGUIMIENTO!V552:W552),""))))),"")</f>
        <v/>
      </c>
      <c r="Y552" s="176" t="str">
        <f ca="1">IF($Q552=Lists!$R$3,TEXT(SEGUIMIENTO!X552,"00,00%"),IF(SEGUIMIENTO!X552=0,0,TEXT(SEGUIMIENTO!X552,"##.###")))</f>
        <v/>
      </c>
      <c r="Z552" s="179" t="str">
        <f>IF(FORMULACIÓN!N552="X",VLOOKUP(A552,Lists!$C$100:$D$1099,2,FALSE),"")</f>
        <v/>
      </c>
      <c r="AA552" s="181">
        <f>IF(FORMULACIÓN!N552="X",IF(VALUE(VLOOKUP(A552,Lists!$C$100:$D$1099,2,FALSE))&gt;=SEGUIMIENTO!X552,1,0),2)</f>
        <v>2</v>
      </c>
      <c r="AB552" s="150">
        <f>IFERROR(VALUE(LEFT(#REF!,1)),0)</f>
        <v>0</v>
      </c>
      <c r="AC552" s="149"/>
      <c r="AD552" s="131"/>
      <c r="AE552" s="131"/>
      <c r="AF552" s="129"/>
      <c r="AG552"/>
      <c r="AH552" s="139"/>
      <c r="AI552" s="139"/>
      <c r="AJ552" s="139" t="str">
        <f t="shared" si="101"/>
        <v/>
      </c>
      <c r="AK552" s="139">
        <f t="shared" ca="1" si="108"/>
        <v>0</v>
      </c>
      <c r="AL552" s="139" t="str">
        <f t="shared" si="102"/>
        <v/>
      </c>
      <c r="AM552" s="139" t="str">
        <f t="shared" si="103"/>
        <v/>
      </c>
      <c r="AN552" s="20" t="str">
        <f t="shared" si="104"/>
        <v/>
      </c>
      <c r="AO552" s="20" t="str">
        <f t="shared" si="105"/>
        <v/>
      </c>
      <c r="AP552" s="20" t="str">
        <f t="shared" si="106"/>
        <v/>
      </c>
      <c r="AQ552" s="88" t="str">
        <f ca="1">IF(S552=Lists!$S$6,"CUMPLIMIENTO",IF($Q552=Lists!$R$3,TEXT(Y552,"00,00%")&amp;" / "&amp;TEXT(FORMULACIÓN!Y552,"00,00%"),IF(Y552=0,0,TEXT(Y552,"##.###")&amp;" / "&amp;TEXT(FORMULACIÓN!Y552,"##.###"))))</f>
        <v xml:space="preserve"> / </v>
      </c>
      <c r="AR552" s="133">
        <f ca="1">VALUE(IFERROR(IF(S552=Lists!$S$6,SEGUIMIENTO!Y552,IF((Y552/FORMULACIÓN!Y552)&lt;&gt;0,Y552/FORMULACIÓN!Y552,0)),0))</f>
        <v>0</v>
      </c>
      <c r="AS552" s="89" t="str">
        <f t="shared" ca="1" si="107"/>
        <v/>
      </c>
      <c r="AT552" s="89"/>
      <c r="AU552" s="89">
        <f t="shared" ca="1" si="100"/>
        <v>0</v>
      </c>
      <c r="AV552" s="20" t="str">
        <f t="shared" si="109"/>
        <v xml:space="preserve">LOGROS
LÍMITES
OBSERVACIÓN
ACCIONES DE FORTALECIMIENTO
</v>
      </c>
      <c r="AW552" s="139"/>
      <c r="CG552" s="140"/>
    </row>
    <row r="553" spans="1:85" s="135" customFormat="1" ht="20.25" hidden="1" customHeight="1">
      <c r="A553" s="20" t="str">
        <f>IF(FORMULACIÓN!A553="","",FORMULACIÓN!A553)</f>
        <v/>
      </c>
      <c r="B553" s="20" t="str">
        <f>IF(FORMULACIÓN!B553="","",FORMULACIÓN!B553)</f>
        <v/>
      </c>
      <c r="C553" s="20" t="str">
        <f>IF(FORMULACIÓN!C553="","",FORMULACIÓN!C553)</f>
        <v/>
      </c>
      <c r="D553" s="20" t="str">
        <f>IF(FORMULACIÓN!D553="","",FORMULACIÓN!D553)</f>
        <v/>
      </c>
      <c r="E553" s="20" t="str">
        <f>IF(FORMULACIÓN!E553="","",FORMULACIÓN!E553)</f>
        <v/>
      </c>
      <c r="F553" s="20" t="str">
        <f>IF(FORMULACIÓN!F553="","",FORMULACIÓN!F553)</f>
        <v/>
      </c>
      <c r="G553" s="20" t="str">
        <f>IF(FORMULACIÓN!G553="","",FORMULACIÓN!G553)</f>
        <v/>
      </c>
      <c r="H553" s="20" t="str">
        <f>IF(FORMULACIÓN!H553="","",FORMULACIÓN!H553)</f>
        <v/>
      </c>
      <c r="I553" s="88" t="str">
        <f>IF(FORMULACIÓN!I553="","",FORMULACIÓN!I553)</f>
        <v/>
      </c>
      <c r="J553" s="20" t="str">
        <f>IF(FORMULACIÓN!J553="","",FORMULACIÓN!J553)</f>
        <v/>
      </c>
      <c r="K553" s="88" t="str">
        <f>IF(FORMULACIÓN!K553="","",FORMULACIÓN!K553)</f>
        <v/>
      </c>
      <c r="L553" s="88" t="str">
        <f>IF(FORMULACIÓN!L553="","",FORMULACIÓN!L553)</f>
        <v/>
      </c>
      <c r="M553" s="210">
        <f>FORMULACIÓN!M553</f>
        <v>0</v>
      </c>
      <c r="N553" s="20" t="str">
        <f>IF(FORMULACIÓN!O553="","",FORMULACIÓN!O553)</f>
        <v/>
      </c>
      <c r="O553" s="20" t="str">
        <f>IF(FORMULACIÓN!P553="","",FORMULACIÓN!P553)</f>
        <v/>
      </c>
      <c r="P553" s="20" t="str">
        <f>IF(FORMULACIÓN!Q553="","",FORMULACIÓN!Q553)</f>
        <v/>
      </c>
      <c r="Q553" s="20" t="str">
        <f>IF(FORMULACIÓN!R553="","",FORMULACIÓN!R553)</f>
        <v/>
      </c>
      <c r="R553" s="20" t="str">
        <f>IF(FORMULACIÓN!S553="","",FORMULACIÓN!S553)</f>
        <v/>
      </c>
      <c r="S553" s="20" t="str">
        <f>IF(FORMULACIÓN!T553="","",FORMULACIÓN!T553)</f>
        <v/>
      </c>
      <c r="T553" s="179" t="str">
        <f ca="1">FORMULACIÓN!Y553</f>
        <v/>
      </c>
      <c r="U553" s="20" t="str">
        <f>IF(FORMULACIÓN!U553="","",FORMULACIÓN!U553)</f>
        <v/>
      </c>
      <c r="V553" s="211"/>
      <c r="W553" s="211"/>
      <c r="X553" s="21" t="str">
        <f ca="1">IFERROR(IF($S553=Lists!$S$2,SUM(SEGUIMIENTO!U553:W553),IF(SEGUIMIENTO!$S553=Lists!$S$3,SUM(SEGUIMIENTO!V553:W553),IF(SEGUIMIENTO!$S553=Lists!$S$4,AVERAGE(SEGUIMIENTO!V553:W553),IF(SEGUIMIENTO!$S553=Lists!$S$5,OFFSET(U553,0,COUNTA(V553:W553)),IF(SEGUIMIENTO!$S553=Lists!$S$6,COUNTIF(V553:W553,"&lt;"&amp;FORMULACIÓN!Y553)/COUNT(SEGUIMIENTO!V553:W553),""))))),"")</f>
        <v/>
      </c>
      <c r="Y553" s="176" t="str">
        <f ca="1">IF($Q553=Lists!$R$3,TEXT(SEGUIMIENTO!X553,"00,00%"),IF(SEGUIMIENTO!X553=0,0,TEXT(SEGUIMIENTO!X553,"##.###")))</f>
        <v/>
      </c>
      <c r="Z553" s="179" t="str">
        <f>IF(FORMULACIÓN!N553="X",VLOOKUP(A553,Lists!$C$100:$D$1099,2,FALSE),"")</f>
        <v/>
      </c>
      <c r="AA553" s="181">
        <f>IF(FORMULACIÓN!N553="X",IF(VALUE(VLOOKUP(A553,Lists!$C$100:$D$1099,2,FALSE))&gt;=SEGUIMIENTO!X553,1,0),2)</f>
        <v>2</v>
      </c>
      <c r="AB553" s="150">
        <f>IFERROR(VALUE(LEFT(#REF!,1)),0)</f>
        <v>0</v>
      </c>
      <c r="AC553" s="149"/>
      <c r="AD553" s="131"/>
      <c r="AE553" s="131"/>
      <c r="AF553" s="129"/>
      <c r="AG553"/>
      <c r="AH553" s="139"/>
      <c r="AI553" s="139"/>
      <c r="AJ553" s="139" t="str">
        <f t="shared" si="101"/>
        <v/>
      </c>
      <c r="AK553" s="139">
        <f t="shared" ca="1" si="108"/>
        <v>0</v>
      </c>
      <c r="AL553" s="139" t="str">
        <f t="shared" si="102"/>
        <v/>
      </c>
      <c r="AM553" s="139" t="str">
        <f t="shared" si="103"/>
        <v/>
      </c>
      <c r="AN553" s="20" t="str">
        <f t="shared" si="104"/>
        <v/>
      </c>
      <c r="AO553" s="20" t="str">
        <f t="shared" si="105"/>
        <v/>
      </c>
      <c r="AP553" s="20" t="str">
        <f t="shared" si="106"/>
        <v/>
      </c>
      <c r="AQ553" s="88" t="str">
        <f ca="1">IF(S553=Lists!$S$6,"CUMPLIMIENTO",IF($Q553=Lists!$R$3,TEXT(Y553,"00,00%")&amp;" / "&amp;TEXT(FORMULACIÓN!Y553,"00,00%"),IF(Y553=0,0,TEXT(Y553,"##.###")&amp;" / "&amp;TEXT(FORMULACIÓN!Y553,"##.###"))))</f>
        <v xml:space="preserve"> / </v>
      </c>
      <c r="AR553" s="133">
        <f ca="1">VALUE(IFERROR(IF(S553=Lists!$S$6,SEGUIMIENTO!Y553,IF((Y553/FORMULACIÓN!Y553)&lt;&gt;0,Y553/FORMULACIÓN!Y553,0)),0))</f>
        <v>0</v>
      </c>
      <c r="AS553" s="89" t="str">
        <f t="shared" ca="1" si="107"/>
        <v/>
      </c>
      <c r="AT553" s="89"/>
      <c r="AU553" s="89">
        <f t="shared" ca="1" si="100"/>
        <v>0</v>
      </c>
      <c r="AV553" s="20" t="str">
        <f t="shared" si="109"/>
        <v xml:space="preserve">LOGROS
LÍMITES
OBSERVACIÓN
ACCIONES DE FORTALECIMIENTO
</v>
      </c>
      <c r="AW553" s="139"/>
      <c r="CG553" s="140"/>
    </row>
    <row r="554" spans="1:85" s="135" customFormat="1" ht="20.25" hidden="1" customHeight="1">
      <c r="A554" s="20" t="str">
        <f>IF(FORMULACIÓN!A554="","",FORMULACIÓN!A554)</f>
        <v/>
      </c>
      <c r="B554" s="20" t="str">
        <f>IF(FORMULACIÓN!B554="","",FORMULACIÓN!B554)</f>
        <v/>
      </c>
      <c r="C554" s="20" t="str">
        <f>IF(FORMULACIÓN!C554="","",FORMULACIÓN!C554)</f>
        <v/>
      </c>
      <c r="D554" s="20" t="str">
        <f>IF(FORMULACIÓN!D554="","",FORMULACIÓN!D554)</f>
        <v/>
      </c>
      <c r="E554" s="20" t="str">
        <f>IF(FORMULACIÓN!E554="","",FORMULACIÓN!E554)</f>
        <v/>
      </c>
      <c r="F554" s="20" t="str">
        <f>IF(FORMULACIÓN!F554="","",FORMULACIÓN!F554)</f>
        <v/>
      </c>
      <c r="G554" s="20" t="str">
        <f>IF(FORMULACIÓN!G554="","",FORMULACIÓN!G554)</f>
        <v/>
      </c>
      <c r="H554" s="20" t="str">
        <f>IF(FORMULACIÓN!H554="","",FORMULACIÓN!H554)</f>
        <v/>
      </c>
      <c r="I554" s="88" t="str">
        <f>IF(FORMULACIÓN!I554="","",FORMULACIÓN!I554)</f>
        <v/>
      </c>
      <c r="J554" s="20" t="str">
        <f>IF(FORMULACIÓN!J554="","",FORMULACIÓN!J554)</f>
        <v/>
      </c>
      <c r="K554" s="88" t="str">
        <f>IF(FORMULACIÓN!K554="","",FORMULACIÓN!K554)</f>
        <v/>
      </c>
      <c r="L554" s="88" t="str">
        <f>IF(FORMULACIÓN!L554="","",FORMULACIÓN!L554)</f>
        <v/>
      </c>
      <c r="M554" s="210">
        <f>FORMULACIÓN!M554</f>
        <v>0</v>
      </c>
      <c r="N554" s="20" t="str">
        <f>IF(FORMULACIÓN!O554="","",FORMULACIÓN!O554)</f>
        <v/>
      </c>
      <c r="O554" s="20" t="str">
        <f>IF(FORMULACIÓN!P554="","",FORMULACIÓN!P554)</f>
        <v/>
      </c>
      <c r="P554" s="20" t="str">
        <f>IF(FORMULACIÓN!Q554="","",FORMULACIÓN!Q554)</f>
        <v/>
      </c>
      <c r="Q554" s="20" t="str">
        <f>IF(FORMULACIÓN!R554="","",FORMULACIÓN!R554)</f>
        <v/>
      </c>
      <c r="R554" s="20" t="str">
        <f>IF(FORMULACIÓN!S554="","",FORMULACIÓN!S554)</f>
        <v/>
      </c>
      <c r="S554" s="20" t="str">
        <f>IF(FORMULACIÓN!T554="","",FORMULACIÓN!T554)</f>
        <v/>
      </c>
      <c r="T554" s="179" t="str">
        <f ca="1">FORMULACIÓN!Y554</f>
        <v/>
      </c>
      <c r="U554" s="20" t="str">
        <f>IF(FORMULACIÓN!U554="","",FORMULACIÓN!U554)</f>
        <v/>
      </c>
      <c r="V554" s="211"/>
      <c r="W554" s="211"/>
      <c r="X554" s="21" t="str">
        <f ca="1">IFERROR(IF($S554=Lists!$S$2,SUM(SEGUIMIENTO!U554:W554),IF(SEGUIMIENTO!$S554=Lists!$S$3,SUM(SEGUIMIENTO!V554:W554),IF(SEGUIMIENTO!$S554=Lists!$S$4,AVERAGE(SEGUIMIENTO!V554:W554),IF(SEGUIMIENTO!$S554=Lists!$S$5,OFFSET(U554,0,COUNTA(V554:W554)),IF(SEGUIMIENTO!$S554=Lists!$S$6,COUNTIF(V554:W554,"&lt;"&amp;FORMULACIÓN!Y554)/COUNT(SEGUIMIENTO!V554:W554),""))))),"")</f>
        <v/>
      </c>
      <c r="Y554" s="176" t="str">
        <f ca="1">IF($Q554=Lists!$R$3,TEXT(SEGUIMIENTO!X554,"00,00%"),IF(SEGUIMIENTO!X554=0,0,TEXT(SEGUIMIENTO!X554,"##.###")))</f>
        <v/>
      </c>
      <c r="Z554" s="179" t="str">
        <f>IF(FORMULACIÓN!N554="X",VLOOKUP(A554,Lists!$C$100:$D$1099,2,FALSE),"")</f>
        <v/>
      </c>
      <c r="AA554" s="181">
        <f>IF(FORMULACIÓN!N554="X",IF(VALUE(VLOOKUP(A554,Lists!$C$100:$D$1099,2,FALSE))&gt;=SEGUIMIENTO!X554,1,0),2)</f>
        <v>2</v>
      </c>
      <c r="AB554" s="150">
        <f>IFERROR(VALUE(LEFT(#REF!,1)),0)</f>
        <v>0</v>
      </c>
      <c r="AC554" s="149"/>
      <c r="AD554" s="131"/>
      <c r="AE554" s="131"/>
      <c r="AF554" s="129"/>
      <c r="AG554"/>
      <c r="AH554" s="139"/>
      <c r="AI554" s="139"/>
      <c r="AJ554" s="139" t="str">
        <f t="shared" si="101"/>
        <v/>
      </c>
      <c r="AK554" s="139">
        <f t="shared" ca="1" si="108"/>
        <v>0</v>
      </c>
      <c r="AL554" s="139" t="str">
        <f t="shared" si="102"/>
        <v/>
      </c>
      <c r="AM554" s="139" t="str">
        <f t="shared" si="103"/>
        <v/>
      </c>
      <c r="AN554" s="20" t="str">
        <f t="shared" si="104"/>
        <v/>
      </c>
      <c r="AO554" s="20" t="str">
        <f t="shared" si="105"/>
        <v/>
      </c>
      <c r="AP554" s="20" t="str">
        <f t="shared" si="106"/>
        <v/>
      </c>
      <c r="AQ554" s="88" t="str">
        <f ca="1">IF(S554=Lists!$S$6,"CUMPLIMIENTO",IF($Q554=Lists!$R$3,TEXT(Y554,"00,00%")&amp;" / "&amp;TEXT(FORMULACIÓN!Y554,"00,00%"),IF(Y554=0,0,TEXT(Y554,"##.###")&amp;" / "&amp;TEXT(FORMULACIÓN!Y554,"##.###"))))</f>
        <v xml:space="preserve"> / </v>
      </c>
      <c r="AR554" s="133">
        <f ca="1">VALUE(IFERROR(IF(S554=Lists!$S$6,SEGUIMIENTO!Y554,IF((Y554/FORMULACIÓN!Y554)&lt;&gt;0,Y554/FORMULACIÓN!Y554,0)),0))</f>
        <v>0</v>
      </c>
      <c r="AS554" s="89" t="str">
        <f t="shared" ca="1" si="107"/>
        <v/>
      </c>
      <c r="AT554" s="89"/>
      <c r="AU554" s="89">
        <f t="shared" ca="1" si="100"/>
        <v>0</v>
      </c>
      <c r="AV554" s="20" t="str">
        <f t="shared" si="109"/>
        <v xml:space="preserve">LOGROS
LÍMITES
OBSERVACIÓN
ACCIONES DE FORTALECIMIENTO
</v>
      </c>
      <c r="AW554" s="139"/>
      <c r="CG554" s="140"/>
    </row>
    <row r="555" spans="1:85" s="135" customFormat="1" ht="20.25" hidden="1" customHeight="1">
      <c r="A555" s="20" t="str">
        <f>IF(FORMULACIÓN!A555="","",FORMULACIÓN!A555)</f>
        <v/>
      </c>
      <c r="B555" s="20" t="str">
        <f>IF(FORMULACIÓN!B555="","",FORMULACIÓN!B555)</f>
        <v/>
      </c>
      <c r="C555" s="20" t="str">
        <f>IF(FORMULACIÓN!C555="","",FORMULACIÓN!C555)</f>
        <v/>
      </c>
      <c r="D555" s="20" t="str">
        <f>IF(FORMULACIÓN!D555="","",FORMULACIÓN!D555)</f>
        <v/>
      </c>
      <c r="E555" s="20" t="str">
        <f>IF(FORMULACIÓN!E555="","",FORMULACIÓN!E555)</f>
        <v/>
      </c>
      <c r="F555" s="20" t="str">
        <f>IF(FORMULACIÓN!F555="","",FORMULACIÓN!F555)</f>
        <v/>
      </c>
      <c r="G555" s="20" t="str">
        <f>IF(FORMULACIÓN!G555="","",FORMULACIÓN!G555)</f>
        <v/>
      </c>
      <c r="H555" s="20" t="str">
        <f>IF(FORMULACIÓN!H555="","",FORMULACIÓN!H555)</f>
        <v/>
      </c>
      <c r="I555" s="88" t="str">
        <f>IF(FORMULACIÓN!I555="","",FORMULACIÓN!I555)</f>
        <v/>
      </c>
      <c r="J555" s="20" t="str">
        <f>IF(FORMULACIÓN!J555="","",FORMULACIÓN!J555)</f>
        <v/>
      </c>
      <c r="K555" s="88" t="str">
        <f>IF(FORMULACIÓN!K555="","",FORMULACIÓN!K555)</f>
        <v/>
      </c>
      <c r="L555" s="88" t="str">
        <f>IF(FORMULACIÓN!L555="","",FORMULACIÓN!L555)</f>
        <v/>
      </c>
      <c r="M555" s="210">
        <f>FORMULACIÓN!M555</f>
        <v>0</v>
      </c>
      <c r="N555" s="20" t="str">
        <f>IF(FORMULACIÓN!O555="","",FORMULACIÓN!O555)</f>
        <v/>
      </c>
      <c r="O555" s="20" t="str">
        <f>IF(FORMULACIÓN!P555="","",FORMULACIÓN!P555)</f>
        <v/>
      </c>
      <c r="P555" s="20" t="str">
        <f>IF(FORMULACIÓN!Q555="","",FORMULACIÓN!Q555)</f>
        <v/>
      </c>
      <c r="Q555" s="20" t="str">
        <f>IF(FORMULACIÓN!R555="","",FORMULACIÓN!R555)</f>
        <v/>
      </c>
      <c r="R555" s="20" t="str">
        <f>IF(FORMULACIÓN!S555="","",FORMULACIÓN!S555)</f>
        <v/>
      </c>
      <c r="S555" s="20" t="str">
        <f>IF(FORMULACIÓN!T555="","",FORMULACIÓN!T555)</f>
        <v/>
      </c>
      <c r="T555" s="179" t="str">
        <f ca="1">FORMULACIÓN!Y555</f>
        <v/>
      </c>
      <c r="U555" s="20" t="str">
        <f>IF(FORMULACIÓN!U555="","",FORMULACIÓN!U555)</f>
        <v/>
      </c>
      <c r="V555" s="211"/>
      <c r="W555" s="211"/>
      <c r="X555" s="21" t="str">
        <f ca="1">IFERROR(IF($S555=Lists!$S$2,SUM(SEGUIMIENTO!U555:W555),IF(SEGUIMIENTO!$S555=Lists!$S$3,SUM(SEGUIMIENTO!V555:W555),IF(SEGUIMIENTO!$S555=Lists!$S$4,AVERAGE(SEGUIMIENTO!V555:W555),IF(SEGUIMIENTO!$S555=Lists!$S$5,OFFSET(U555,0,COUNTA(V555:W555)),IF(SEGUIMIENTO!$S555=Lists!$S$6,COUNTIF(V555:W555,"&lt;"&amp;FORMULACIÓN!Y555)/COUNT(SEGUIMIENTO!V555:W555),""))))),"")</f>
        <v/>
      </c>
      <c r="Y555" s="176" t="str">
        <f ca="1">IF($Q555=Lists!$R$3,TEXT(SEGUIMIENTO!X555,"00,00%"),IF(SEGUIMIENTO!X555=0,0,TEXT(SEGUIMIENTO!X555,"##.###")))</f>
        <v/>
      </c>
      <c r="Z555" s="179" t="str">
        <f>IF(FORMULACIÓN!N555="X",VLOOKUP(A555,Lists!$C$100:$D$1099,2,FALSE),"")</f>
        <v/>
      </c>
      <c r="AA555" s="181">
        <f>IF(FORMULACIÓN!N555="X",IF(VALUE(VLOOKUP(A555,Lists!$C$100:$D$1099,2,FALSE))&gt;=SEGUIMIENTO!X555,1,0),2)</f>
        <v>2</v>
      </c>
      <c r="AB555" s="150">
        <f>IFERROR(VALUE(LEFT(#REF!,1)),0)</f>
        <v>0</v>
      </c>
      <c r="AC555" s="149"/>
      <c r="AD555" s="131"/>
      <c r="AE555" s="131"/>
      <c r="AF555" s="129"/>
      <c r="AG555"/>
      <c r="AH555" s="139"/>
      <c r="AI555" s="139"/>
      <c r="AJ555" s="139" t="str">
        <f t="shared" si="101"/>
        <v/>
      </c>
      <c r="AK555" s="139">
        <f t="shared" ca="1" si="108"/>
        <v>0</v>
      </c>
      <c r="AL555" s="139" t="str">
        <f t="shared" si="102"/>
        <v/>
      </c>
      <c r="AM555" s="139" t="str">
        <f t="shared" si="103"/>
        <v/>
      </c>
      <c r="AN555" s="20" t="str">
        <f t="shared" si="104"/>
        <v/>
      </c>
      <c r="AO555" s="20" t="str">
        <f t="shared" si="105"/>
        <v/>
      </c>
      <c r="AP555" s="20" t="str">
        <f t="shared" si="106"/>
        <v/>
      </c>
      <c r="AQ555" s="88" t="str">
        <f ca="1">IF(S555=Lists!$S$6,"CUMPLIMIENTO",IF($Q555=Lists!$R$3,TEXT(Y555,"00,00%")&amp;" / "&amp;TEXT(FORMULACIÓN!Y555,"00,00%"),IF(Y555=0,0,TEXT(Y555,"##.###")&amp;" / "&amp;TEXT(FORMULACIÓN!Y555,"##.###"))))</f>
        <v xml:space="preserve"> / </v>
      </c>
      <c r="AR555" s="133">
        <f ca="1">VALUE(IFERROR(IF(S555=Lists!$S$6,SEGUIMIENTO!Y555,IF((Y555/FORMULACIÓN!Y555)&lt;&gt;0,Y555/FORMULACIÓN!Y555,0)),0))</f>
        <v>0</v>
      </c>
      <c r="AS555" s="89" t="str">
        <f t="shared" ca="1" si="107"/>
        <v/>
      </c>
      <c r="AT555" s="89"/>
      <c r="AU555" s="89">
        <f t="shared" ca="1" si="100"/>
        <v>0</v>
      </c>
      <c r="AV555" s="20" t="str">
        <f t="shared" si="109"/>
        <v xml:space="preserve">LOGROS
LÍMITES
OBSERVACIÓN
ACCIONES DE FORTALECIMIENTO
</v>
      </c>
      <c r="AW555" s="139"/>
      <c r="CG555" s="140"/>
    </row>
    <row r="556" spans="1:85" s="135" customFormat="1" ht="20.25" hidden="1" customHeight="1">
      <c r="A556" s="20" t="str">
        <f>IF(FORMULACIÓN!A556="","",FORMULACIÓN!A556)</f>
        <v/>
      </c>
      <c r="B556" s="20" t="str">
        <f>IF(FORMULACIÓN!B556="","",FORMULACIÓN!B556)</f>
        <v/>
      </c>
      <c r="C556" s="20" t="str">
        <f>IF(FORMULACIÓN!C556="","",FORMULACIÓN!C556)</f>
        <v/>
      </c>
      <c r="D556" s="20" t="str">
        <f>IF(FORMULACIÓN!D556="","",FORMULACIÓN!D556)</f>
        <v/>
      </c>
      <c r="E556" s="20" t="str">
        <f>IF(FORMULACIÓN!E556="","",FORMULACIÓN!E556)</f>
        <v/>
      </c>
      <c r="F556" s="20" t="str">
        <f>IF(FORMULACIÓN!F556="","",FORMULACIÓN!F556)</f>
        <v/>
      </c>
      <c r="G556" s="20" t="str">
        <f>IF(FORMULACIÓN!G556="","",FORMULACIÓN!G556)</f>
        <v/>
      </c>
      <c r="H556" s="20" t="str">
        <f>IF(FORMULACIÓN!H556="","",FORMULACIÓN!H556)</f>
        <v/>
      </c>
      <c r="I556" s="88" t="str">
        <f>IF(FORMULACIÓN!I556="","",FORMULACIÓN!I556)</f>
        <v/>
      </c>
      <c r="J556" s="20" t="str">
        <f>IF(FORMULACIÓN!J556="","",FORMULACIÓN!J556)</f>
        <v/>
      </c>
      <c r="K556" s="88" t="str">
        <f>IF(FORMULACIÓN!K556="","",FORMULACIÓN!K556)</f>
        <v/>
      </c>
      <c r="L556" s="88" t="str">
        <f>IF(FORMULACIÓN!L556="","",FORMULACIÓN!L556)</f>
        <v/>
      </c>
      <c r="M556" s="210">
        <f>FORMULACIÓN!M556</f>
        <v>0</v>
      </c>
      <c r="N556" s="20" t="str">
        <f>IF(FORMULACIÓN!O556="","",FORMULACIÓN!O556)</f>
        <v/>
      </c>
      <c r="O556" s="20" t="str">
        <f>IF(FORMULACIÓN!P556="","",FORMULACIÓN!P556)</f>
        <v/>
      </c>
      <c r="P556" s="20" t="str">
        <f>IF(FORMULACIÓN!Q556="","",FORMULACIÓN!Q556)</f>
        <v/>
      </c>
      <c r="Q556" s="20" t="str">
        <f>IF(FORMULACIÓN!R556="","",FORMULACIÓN!R556)</f>
        <v/>
      </c>
      <c r="R556" s="20" t="str">
        <f>IF(FORMULACIÓN!S556="","",FORMULACIÓN!S556)</f>
        <v/>
      </c>
      <c r="S556" s="20" t="str">
        <f>IF(FORMULACIÓN!T556="","",FORMULACIÓN!T556)</f>
        <v/>
      </c>
      <c r="T556" s="179" t="str">
        <f ca="1">FORMULACIÓN!Y556</f>
        <v/>
      </c>
      <c r="U556" s="20" t="str">
        <f>IF(FORMULACIÓN!U556="","",FORMULACIÓN!U556)</f>
        <v/>
      </c>
      <c r="V556" s="211"/>
      <c r="W556" s="211"/>
      <c r="X556" s="21" t="str">
        <f ca="1">IFERROR(IF($S556=Lists!$S$2,SUM(SEGUIMIENTO!U556:W556),IF(SEGUIMIENTO!$S556=Lists!$S$3,SUM(SEGUIMIENTO!V556:W556),IF(SEGUIMIENTO!$S556=Lists!$S$4,AVERAGE(SEGUIMIENTO!V556:W556),IF(SEGUIMIENTO!$S556=Lists!$S$5,OFFSET(U556,0,COUNTA(V556:W556)),IF(SEGUIMIENTO!$S556=Lists!$S$6,COUNTIF(V556:W556,"&lt;"&amp;FORMULACIÓN!Y556)/COUNT(SEGUIMIENTO!V556:W556),""))))),"")</f>
        <v/>
      </c>
      <c r="Y556" s="176" t="str">
        <f ca="1">IF($Q556=Lists!$R$3,TEXT(SEGUIMIENTO!X556,"00,00%"),IF(SEGUIMIENTO!X556=0,0,TEXT(SEGUIMIENTO!X556,"##.###")))</f>
        <v/>
      </c>
      <c r="Z556" s="179" t="str">
        <f>IF(FORMULACIÓN!N556="X",VLOOKUP(A556,Lists!$C$100:$D$1099,2,FALSE),"")</f>
        <v/>
      </c>
      <c r="AA556" s="181">
        <f>IF(FORMULACIÓN!N556="X",IF(VALUE(VLOOKUP(A556,Lists!$C$100:$D$1099,2,FALSE))&gt;=SEGUIMIENTO!X556,1,0),2)</f>
        <v>2</v>
      </c>
      <c r="AB556" s="150">
        <f>IFERROR(VALUE(LEFT(#REF!,1)),0)</f>
        <v>0</v>
      </c>
      <c r="AC556" s="149"/>
      <c r="AD556" s="131"/>
      <c r="AE556" s="131"/>
      <c r="AF556" s="129"/>
      <c r="AG556"/>
      <c r="AH556" s="139"/>
      <c r="AI556" s="139"/>
      <c r="AJ556" s="139" t="str">
        <f t="shared" si="101"/>
        <v/>
      </c>
      <c r="AK556" s="139">
        <f t="shared" ca="1" si="108"/>
        <v>0</v>
      </c>
      <c r="AL556" s="139" t="str">
        <f t="shared" si="102"/>
        <v/>
      </c>
      <c r="AM556" s="139" t="str">
        <f t="shared" si="103"/>
        <v/>
      </c>
      <c r="AN556" s="20" t="str">
        <f t="shared" si="104"/>
        <v/>
      </c>
      <c r="AO556" s="20" t="str">
        <f t="shared" si="105"/>
        <v/>
      </c>
      <c r="AP556" s="20" t="str">
        <f t="shared" si="106"/>
        <v/>
      </c>
      <c r="AQ556" s="88" t="str">
        <f ca="1">IF(S556=Lists!$S$6,"CUMPLIMIENTO",IF($Q556=Lists!$R$3,TEXT(Y556,"00,00%")&amp;" / "&amp;TEXT(FORMULACIÓN!Y556,"00,00%"),IF(Y556=0,0,TEXT(Y556,"##.###")&amp;" / "&amp;TEXT(FORMULACIÓN!Y556,"##.###"))))</f>
        <v xml:space="preserve"> / </v>
      </c>
      <c r="AR556" s="133">
        <f ca="1">VALUE(IFERROR(IF(S556=Lists!$S$6,SEGUIMIENTO!Y556,IF((Y556/FORMULACIÓN!Y556)&lt;&gt;0,Y556/FORMULACIÓN!Y556,0)),0))</f>
        <v>0</v>
      </c>
      <c r="AS556" s="89" t="str">
        <f t="shared" ca="1" si="107"/>
        <v/>
      </c>
      <c r="AT556" s="89"/>
      <c r="AU556" s="89">
        <f t="shared" ca="1" si="100"/>
        <v>0</v>
      </c>
      <c r="AV556" s="20" t="str">
        <f t="shared" si="109"/>
        <v xml:space="preserve">LOGROS
LÍMITES
OBSERVACIÓN
ACCIONES DE FORTALECIMIENTO
</v>
      </c>
      <c r="AW556" s="139"/>
      <c r="CG556" s="140"/>
    </row>
    <row r="557" spans="1:85" s="135" customFormat="1" ht="20.25" hidden="1" customHeight="1">
      <c r="A557" s="20" t="str">
        <f>IF(FORMULACIÓN!A557="","",FORMULACIÓN!A557)</f>
        <v/>
      </c>
      <c r="B557" s="20" t="str">
        <f>IF(FORMULACIÓN!B557="","",FORMULACIÓN!B557)</f>
        <v/>
      </c>
      <c r="C557" s="20" t="str">
        <f>IF(FORMULACIÓN!C557="","",FORMULACIÓN!C557)</f>
        <v/>
      </c>
      <c r="D557" s="20" t="str">
        <f>IF(FORMULACIÓN!D557="","",FORMULACIÓN!D557)</f>
        <v/>
      </c>
      <c r="E557" s="20" t="str">
        <f>IF(FORMULACIÓN!E557="","",FORMULACIÓN!E557)</f>
        <v/>
      </c>
      <c r="F557" s="20" t="str">
        <f>IF(FORMULACIÓN!F557="","",FORMULACIÓN!F557)</f>
        <v/>
      </c>
      <c r="G557" s="20" t="str">
        <f>IF(FORMULACIÓN!G557="","",FORMULACIÓN!G557)</f>
        <v/>
      </c>
      <c r="H557" s="20" t="str">
        <f>IF(FORMULACIÓN!H557="","",FORMULACIÓN!H557)</f>
        <v/>
      </c>
      <c r="I557" s="88" t="str">
        <f>IF(FORMULACIÓN!I557="","",FORMULACIÓN!I557)</f>
        <v/>
      </c>
      <c r="J557" s="20" t="str">
        <f>IF(FORMULACIÓN!J557="","",FORMULACIÓN!J557)</f>
        <v/>
      </c>
      <c r="K557" s="88" t="str">
        <f>IF(FORMULACIÓN!K557="","",FORMULACIÓN!K557)</f>
        <v/>
      </c>
      <c r="L557" s="88" t="str">
        <f>IF(FORMULACIÓN!L557="","",FORMULACIÓN!L557)</f>
        <v/>
      </c>
      <c r="M557" s="210">
        <f>FORMULACIÓN!M557</f>
        <v>0</v>
      </c>
      <c r="N557" s="20" t="str">
        <f>IF(FORMULACIÓN!O557="","",FORMULACIÓN!O557)</f>
        <v/>
      </c>
      <c r="O557" s="20" t="str">
        <f>IF(FORMULACIÓN!P557="","",FORMULACIÓN!P557)</f>
        <v/>
      </c>
      <c r="P557" s="20" t="str">
        <f>IF(FORMULACIÓN!Q557="","",FORMULACIÓN!Q557)</f>
        <v/>
      </c>
      <c r="Q557" s="20" t="str">
        <f>IF(FORMULACIÓN!R557="","",FORMULACIÓN!R557)</f>
        <v/>
      </c>
      <c r="R557" s="20" t="str">
        <f>IF(FORMULACIÓN!S557="","",FORMULACIÓN!S557)</f>
        <v/>
      </c>
      <c r="S557" s="20" t="str">
        <f>IF(FORMULACIÓN!T557="","",FORMULACIÓN!T557)</f>
        <v/>
      </c>
      <c r="T557" s="179" t="str">
        <f ca="1">FORMULACIÓN!Y557</f>
        <v/>
      </c>
      <c r="U557" s="20" t="str">
        <f>IF(FORMULACIÓN!U557="","",FORMULACIÓN!U557)</f>
        <v/>
      </c>
      <c r="V557" s="211"/>
      <c r="W557" s="211"/>
      <c r="X557" s="21" t="str">
        <f ca="1">IFERROR(IF($S557=Lists!$S$2,SUM(SEGUIMIENTO!U557:W557),IF(SEGUIMIENTO!$S557=Lists!$S$3,SUM(SEGUIMIENTO!V557:W557),IF(SEGUIMIENTO!$S557=Lists!$S$4,AVERAGE(SEGUIMIENTO!V557:W557),IF(SEGUIMIENTO!$S557=Lists!$S$5,OFFSET(U557,0,COUNTA(V557:W557)),IF(SEGUIMIENTO!$S557=Lists!$S$6,COUNTIF(V557:W557,"&lt;"&amp;FORMULACIÓN!Y557)/COUNT(SEGUIMIENTO!V557:W557),""))))),"")</f>
        <v/>
      </c>
      <c r="Y557" s="176" t="str">
        <f ca="1">IF($Q557=Lists!$R$3,TEXT(SEGUIMIENTO!X557,"00,00%"),IF(SEGUIMIENTO!X557=0,0,TEXT(SEGUIMIENTO!X557,"##.###")))</f>
        <v/>
      </c>
      <c r="Z557" s="179" t="str">
        <f>IF(FORMULACIÓN!N557="X",VLOOKUP(A557,Lists!$C$100:$D$1099,2,FALSE),"")</f>
        <v/>
      </c>
      <c r="AA557" s="181">
        <f>IF(FORMULACIÓN!N557="X",IF(VALUE(VLOOKUP(A557,Lists!$C$100:$D$1099,2,FALSE))&gt;=SEGUIMIENTO!X557,1,0),2)</f>
        <v>2</v>
      </c>
      <c r="AB557" s="150">
        <f>IFERROR(VALUE(LEFT(#REF!,1)),0)</f>
        <v>0</v>
      </c>
      <c r="AC557" s="149"/>
      <c r="AD557" s="131"/>
      <c r="AE557" s="131"/>
      <c r="AF557" s="129"/>
      <c r="AG557"/>
      <c r="AH557" s="139"/>
      <c r="AI557" s="139"/>
      <c r="AJ557" s="139" t="str">
        <f t="shared" si="101"/>
        <v/>
      </c>
      <c r="AK557" s="139">
        <f t="shared" ca="1" si="108"/>
        <v>0</v>
      </c>
      <c r="AL557" s="139" t="str">
        <f t="shared" si="102"/>
        <v/>
      </c>
      <c r="AM557" s="139" t="str">
        <f t="shared" si="103"/>
        <v/>
      </c>
      <c r="AN557" s="20" t="str">
        <f t="shared" si="104"/>
        <v/>
      </c>
      <c r="AO557" s="20" t="str">
        <f t="shared" si="105"/>
        <v/>
      </c>
      <c r="AP557" s="20" t="str">
        <f t="shared" si="106"/>
        <v/>
      </c>
      <c r="AQ557" s="88" t="str">
        <f ca="1">IF(S557=Lists!$S$6,"CUMPLIMIENTO",IF($Q557=Lists!$R$3,TEXT(Y557,"00,00%")&amp;" / "&amp;TEXT(FORMULACIÓN!Y557,"00,00%"),IF(Y557=0,0,TEXT(Y557,"##.###")&amp;" / "&amp;TEXT(FORMULACIÓN!Y557,"##.###"))))</f>
        <v xml:space="preserve"> / </v>
      </c>
      <c r="AR557" s="133">
        <f ca="1">VALUE(IFERROR(IF(S557=Lists!$S$6,SEGUIMIENTO!Y557,IF((Y557/FORMULACIÓN!Y557)&lt;&gt;0,Y557/FORMULACIÓN!Y557,0)),0))</f>
        <v>0</v>
      </c>
      <c r="AS557" s="89" t="str">
        <f t="shared" ca="1" si="107"/>
        <v/>
      </c>
      <c r="AT557" s="89"/>
      <c r="AU557" s="89">
        <f t="shared" ca="1" si="100"/>
        <v>0</v>
      </c>
      <c r="AV557" s="20" t="str">
        <f t="shared" si="109"/>
        <v xml:space="preserve">LOGROS
LÍMITES
OBSERVACIÓN
ACCIONES DE FORTALECIMIENTO
</v>
      </c>
      <c r="AW557" s="139"/>
      <c r="CG557" s="140"/>
    </row>
    <row r="558" spans="1:85" s="135" customFormat="1" ht="20.25" hidden="1" customHeight="1">
      <c r="A558" s="20" t="str">
        <f>IF(FORMULACIÓN!A558="","",FORMULACIÓN!A558)</f>
        <v/>
      </c>
      <c r="B558" s="20" t="str">
        <f>IF(FORMULACIÓN!B558="","",FORMULACIÓN!B558)</f>
        <v/>
      </c>
      <c r="C558" s="20" t="str">
        <f>IF(FORMULACIÓN!C558="","",FORMULACIÓN!C558)</f>
        <v/>
      </c>
      <c r="D558" s="20" t="str">
        <f>IF(FORMULACIÓN!D558="","",FORMULACIÓN!D558)</f>
        <v/>
      </c>
      <c r="E558" s="20" t="str">
        <f>IF(FORMULACIÓN!E558="","",FORMULACIÓN!E558)</f>
        <v/>
      </c>
      <c r="F558" s="20" t="str">
        <f>IF(FORMULACIÓN!F558="","",FORMULACIÓN!F558)</f>
        <v/>
      </c>
      <c r="G558" s="20" t="str">
        <f>IF(FORMULACIÓN!G558="","",FORMULACIÓN!G558)</f>
        <v/>
      </c>
      <c r="H558" s="20" t="str">
        <f>IF(FORMULACIÓN!H558="","",FORMULACIÓN!H558)</f>
        <v/>
      </c>
      <c r="I558" s="88" t="str">
        <f>IF(FORMULACIÓN!I558="","",FORMULACIÓN!I558)</f>
        <v/>
      </c>
      <c r="J558" s="20" t="str">
        <f>IF(FORMULACIÓN!J558="","",FORMULACIÓN!J558)</f>
        <v/>
      </c>
      <c r="K558" s="88" t="str">
        <f>IF(FORMULACIÓN!K558="","",FORMULACIÓN!K558)</f>
        <v/>
      </c>
      <c r="L558" s="88" t="str">
        <f>IF(FORMULACIÓN!L558="","",FORMULACIÓN!L558)</f>
        <v/>
      </c>
      <c r="M558" s="210">
        <f>FORMULACIÓN!M558</f>
        <v>0</v>
      </c>
      <c r="N558" s="20" t="str">
        <f>IF(FORMULACIÓN!O558="","",FORMULACIÓN!O558)</f>
        <v/>
      </c>
      <c r="O558" s="20" t="str">
        <f>IF(FORMULACIÓN!P558="","",FORMULACIÓN!P558)</f>
        <v/>
      </c>
      <c r="P558" s="20" t="str">
        <f>IF(FORMULACIÓN!Q558="","",FORMULACIÓN!Q558)</f>
        <v/>
      </c>
      <c r="Q558" s="20" t="str">
        <f>IF(FORMULACIÓN!R558="","",FORMULACIÓN!R558)</f>
        <v/>
      </c>
      <c r="R558" s="20" t="str">
        <f>IF(FORMULACIÓN!S558="","",FORMULACIÓN!S558)</f>
        <v/>
      </c>
      <c r="S558" s="20" t="str">
        <f>IF(FORMULACIÓN!T558="","",FORMULACIÓN!T558)</f>
        <v/>
      </c>
      <c r="T558" s="179" t="str">
        <f ca="1">FORMULACIÓN!Y558</f>
        <v/>
      </c>
      <c r="U558" s="20" t="str">
        <f>IF(FORMULACIÓN!U558="","",FORMULACIÓN!U558)</f>
        <v/>
      </c>
      <c r="V558" s="211"/>
      <c r="W558" s="211"/>
      <c r="X558" s="21" t="str">
        <f ca="1">IFERROR(IF($S558=Lists!$S$2,SUM(SEGUIMIENTO!U558:W558),IF(SEGUIMIENTO!$S558=Lists!$S$3,SUM(SEGUIMIENTO!V558:W558),IF(SEGUIMIENTO!$S558=Lists!$S$4,AVERAGE(SEGUIMIENTO!V558:W558),IF(SEGUIMIENTO!$S558=Lists!$S$5,OFFSET(U558,0,COUNTA(V558:W558)),IF(SEGUIMIENTO!$S558=Lists!$S$6,COUNTIF(V558:W558,"&lt;"&amp;FORMULACIÓN!Y558)/COUNT(SEGUIMIENTO!V558:W558),""))))),"")</f>
        <v/>
      </c>
      <c r="Y558" s="176" t="str">
        <f ca="1">IF($Q558=Lists!$R$3,TEXT(SEGUIMIENTO!X558,"00,00%"),IF(SEGUIMIENTO!X558=0,0,TEXT(SEGUIMIENTO!X558,"##.###")))</f>
        <v/>
      </c>
      <c r="Z558" s="179" t="str">
        <f>IF(FORMULACIÓN!N558="X",VLOOKUP(A558,Lists!$C$100:$D$1099,2,FALSE),"")</f>
        <v/>
      </c>
      <c r="AA558" s="181">
        <f>IF(FORMULACIÓN!N558="X",IF(VALUE(VLOOKUP(A558,Lists!$C$100:$D$1099,2,FALSE))&gt;=SEGUIMIENTO!X558,1,0),2)</f>
        <v>2</v>
      </c>
      <c r="AB558" s="150">
        <f>IFERROR(VALUE(LEFT(#REF!,1)),0)</f>
        <v>0</v>
      </c>
      <c r="AC558" s="149"/>
      <c r="AD558" s="131"/>
      <c r="AE558" s="131"/>
      <c r="AF558" s="129"/>
      <c r="AG558"/>
      <c r="AH558" s="139"/>
      <c r="AI558" s="139"/>
      <c r="AJ558" s="139" t="str">
        <f t="shared" si="101"/>
        <v/>
      </c>
      <c r="AK558" s="139">
        <f t="shared" ca="1" si="108"/>
        <v>0</v>
      </c>
      <c r="AL558" s="139" t="str">
        <f t="shared" si="102"/>
        <v/>
      </c>
      <c r="AM558" s="139" t="str">
        <f t="shared" si="103"/>
        <v/>
      </c>
      <c r="AN558" s="20" t="str">
        <f t="shared" si="104"/>
        <v/>
      </c>
      <c r="AO558" s="20" t="str">
        <f t="shared" si="105"/>
        <v/>
      </c>
      <c r="AP558" s="20" t="str">
        <f t="shared" si="106"/>
        <v/>
      </c>
      <c r="AQ558" s="88" t="str">
        <f ca="1">IF(S558=Lists!$S$6,"CUMPLIMIENTO",IF($Q558=Lists!$R$3,TEXT(Y558,"00,00%")&amp;" / "&amp;TEXT(FORMULACIÓN!Y558,"00,00%"),IF(Y558=0,0,TEXT(Y558,"##.###")&amp;" / "&amp;TEXT(FORMULACIÓN!Y558,"##.###"))))</f>
        <v xml:space="preserve"> / </v>
      </c>
      <c r="AR558" s="133">
        <f ca="1">VALUE(IFERROR(IF(S558=Lists!$S$6,SEGUIMIENTO!Y558,IF((Y558/FORMULACIÓN!Y558)&lt;&gt;0,Y558/FORMULACIÓN!Y558,0)),0))</f>
        <v>0</v>
      </c>
      <c r="AS558" s="89" t="str">
        <f t="shared" ca="1" si="107"/>
        <v/>
      </c>
      <c r="AT558" s="89"/>
      <c r="AU558" s="89">
        <f t="shared" ca="1" si="100"/>
        <v>0</v>
      </c>
      <c r="AV558" s="20" t="str">
        <f t="shared" si="109"/>
        <v xml:space="preserve">LOGROS
LÍMITES
OBSERVACIÓN
ACCIONES DE FORTALECIMIENTO
</v>
      </c>
      <c r="AW558" s="139"/>
      <c r="CG558" s="140"/>
    </row>
    <row r="559" spans="1:85" s="135" customFormat="1" ht="20.25" hidden="1" customHeight="1">
      <c r="A559" s="20" t="str">
        <f>IF(FORMULACIÓN!A559="","",FORMULACIÓN!A559)</f>
        <v/>
      </c>
      <c r="B559" s="20" t="str">
        <f>IF(FORMULACIÓN!B559="","",FORMULACIÓN!B559)</f>
        <v/>
      </c>
      <c r="C559" s="20" t="str">
        <f>IF(FORMULACIÓN!C559="","",FORMULACIÓN!C559)</f>
        <v/>
      </c>
      <c r="D559" s="20" t="str">
        <f>IF(FORMULACIÓN!D559="","",FORMULACIÓN!D559)</f>
        <v/>
      </c>
      <c r="E559" s="20" t="str">
        <f>IF(FORMULACIÓN!E559="","",FORMULACIÓN!E559)</f>
        <v/>
      </c>
      <c r="F559" s="20" t="str">
        <f>IF(FORMULACIÓN!F559="","",FORMULACIÓN!F559)</f>
        <v/>
      </c>
      <c r="G559" s="20" t="str">
        <f>IF(FORMULACIÓN!G559="","",FORMULACIÓN!G559)</f>
        <v/>
      </c>
      <c r="H559" s="20" t="str">
        <f>IF(FORMULACIÓN!H559="","",FORMULACIÓN!H559)</f>
        <v/>
      </c>
      <c r="I559" s="88" t="str">
        <f>IF(FORMULACIÓN!I559="","",FORMULACIÓN!I559)</f>
        <v/>
      </c>
      <c r="J559" s="20" t="str">
        <f>IF(FORMULACIÓN!J559="","",FORMULACIÓN!J559)</f>
        <v/>
      </c>
      <c r="K559" s="88" t="str">
        <f>IF(FORMULACIÓN!K559="","",FORMULACIÓN!K559)</f>
        <v/>
      </c>
      <c r="L559" s="88" t="str">
        <f>IF(FORMULACIÓN!L559="","",FORMULACIÓN!L559)</f>
        <v/>
      </c>
      <c r="M559" s="210">
        <f>FORMULACIÓN!M559</f>
        <v>0</v>
      </c>
      <c r="N559" s="20" t="str">
        <f>IF(FORMULACIÓN!O559="","",FORMULACIÓN!O559)</f>
        <v/>
      </c>
      <c r="O559" s="20" t="str">
        <f>IF(FORMULACIÓN!P559="","",FORMULACIÓN!P559)</f>
        <v/>
      </c>
      <c r="P559" s="20" t="str">
        <f>IF(FORMULACIÓN!Q559="","",FORMULACIÓN!Q559)</f>
        <v/>
      </c>
      <c r="Q559" s="20" t="str">
        <f>IF(FORMULACIÓN!R559="","",FORMULACIÓN!R559)</f>
        <v/>
      </c>
      <c r="R559" s="20" t="str">
        <f>IF(FORMULACIÓN!S559="","",FORMULACIÓN!S559)</f>
        <v/>
      </c>
      <c r="S559" s="20" t="str">
        <f>IF(FORMULACIÓN!T559="","",FORMULACIÓN!T559)</f>
        <v/>
      </c>
      <c r="T559" s="179" t="str">
        <f ca="1">FORMULACIÓN!Y559</f>
        <v/>
      </c>
      <c r="U559" s="20" t="str">
        <f>IF(FORMULACIÓN!U559="","",FORMULACIÓN!U559)</f>
        <v/>
      </c>
      <c r="V559" s="211"/>
      <c r="W559" s="211"/>
      <c r="X559" s="21" t="str">
        <f ca="1">IFERROR(IF($S559=Lists!$S$2,SUM(SEGUIMIENTO!U559:W559),IF(SEGUIMIENTO!$S559=Lists!$S$3,SUM(SEGUIMIENTO!V559:W559),IF(SEGUIMIENTO!$S559=Lists!$S$4,AVERAGE(SEGUIMIENTO!V559:W559),IF(SEGUIMIENTO!$S559=Lists!$S$5,OFFSET(U559,0,COUNTA(V559:W559)),IF(SEGUIMIENTO!$S559=Lists!$S$6,COUNTIF(V559:W559,"&lt;"&amp;FORMULACIÓN!Y559)/COUNT(SEGUIMIENTO!V559:W559),""))))),"")</f>
        <v/>
      </c>
      <c r="Y559" s="176" t="str">
        <f ca="1">IF($Q559=Lists!$R$3,TEXT(SEGUIMIENTO!X559,"00,00%"),IF(SEGUIMIENTO!X559=0,0,TEXT(SEGUIMIENTO!X559,"##.###")))</f>
        <v/>
      </c>
      <c r="Z559" s="179" t="str">
        <f>IF(FORMULACIÓN!N559="X",VLOOKUP(A559,Lists!$C$100:$D$1099,2,FALSE),"")</f>
        <v/>
      </c>
      <c r="AA559" s="181">
        <f>IF(FORMULACIÓN!N559="X",IF(VALUE(VLOOKUP(A559,Lists!$C$100:$D$1099,2,FALSE))&gt;=SEGUIMIENTO!X559,1,0),2)</f>
        <v>2</v>
      </c>
      <c r="AB559" s="150">
        <f>IFERROR(VALUE(LEFT(#REF!,1)),0)</f>
        <v>0</v>
      </c>
      <c r="AC559" s="149"/>
      <c r="AD559" s="131"/>
      <c r="AE559" s="131"/>
      <c r="AF559" s="129"/>
      <c r="AG559"/>
      <c r="AH559" s="139"/>
      <c r="AI559" s="139"/>
      <c r="AJ559" s="139" t="str">
        <f t="shared" si="101"/>
        <v/>
      </c>
      <c r="AK559" s="139">
        <f t="shared" ca="1" si="108"/>
        <v>0</v>
      </c>
      <c r="AL559" s="139" t="str">
        <f t="shared" si="102"/>
        <v/>
      </c>
      <c r="AM559" s="139" t="str">
        <f t="shared" si="103"/>
        <v/>
      </c>
      <c r="AN559" s="20" t="str">
        <f t="shared" si="104"/>
        <v/>
      </c>
      <c r="AO559" s="20" t="str">
        <f t="shared" si="105"/>
        <v/>
      </c>
      <c r="AP559" s="20" t="str">
        <f t="shared" si="106"/>
        <v/>
      </c>
      <c r="AQ559" s="88" t="str">
        <f ca="1">IF(S559=Lists!$S$6,"CUMPLIMIENTO",IF($Q559=Lists!$R$3,TEXT(Y559,"00,00%")&amp;" / "&amp;TEXT(FORMULACIÓN!Y559,"00,00%"),IF(Y559=0,0,TEXT(Y559,"##.###")&amp;" / "&amp;TEXT(FORMULACIÓN!Y559,"##.###"))))</f>
        <v xml:space="preserve"> / </v>
      </c>
      <c r="AR559" s="133">
        <f ca="1">VALUE(IFERROR(IF(S559=Lists!$S$6,SEGUIMIENTO!Y559,IF((Y559/FORMULACIÓN!Y559)&lt;&gt;0,Y559/FORMULACIÓN!Y559,0)),0))</f>
        <v>0</v>
      </c>
      <c r="AS559" s="89" t="str">
        <f t="shared" ca="1" si="107"/>
        <v/>
      </c>
      <c r="AT559" s="89"/>
      <c r="AU559" s="89">
        <f t="shared" ca="1" si="100"/>
        <v>0</v>
      </c>
      <c r="AV559" s="20" t="str">
        <f t="shared" si="109"/>
        <v xml:space="preserve">LOGROS
LÍMITES
OBSERVACIÓN
ACCIONES DE FORTALECIMIENTO
</v>
      </c>
      <c r="AW559" s="139"/>
      <c r="CG559" s="140"/>
    </row>
    <row r="560" spans="1:85" s="135" customFormat="1" ht="20.25" hidden="1" customHeight="1">
      <c r="A560" s="20" t="str">
        <f>IF(FORMULACIÓN!A560="","",FORMULACIÓN!A560)</f>
        <v/>
      </c>
      <c r="B560" s="20" t="str">
        <f>IF(FORMULACIÓN!B560="","",FORMULACIÓN!B560)</f>
        <v/>
      </c>
      <c r="C560" s="20" t="str">
        <f>IF(FORMULACIÓN!C560="","",FORMULACIÓN!C560)</f>
        <v/>
      </c>
      <c r="D560" s="20" t="str">
        <f>IF(FORMULACIÓN!D560="","",FORMULACIÓN!D560)</f>
        <v/>
      </c>
      <c r="E560" s="20" t="str">
        <f>IF(FORMULACIÓN!E560="","",FORMULACIÓN!E560)</f>
        <v/>
      </c>
      <c r="F560" s="20" t="str">
        <f>IF(FORMULACIÓN!F560="","",FORMULACIÓN!F560)</f>
        <v/>
      </c>
      <c r="G560" s="20" t="str">
        <f>IF(FORMULACIÓN!G560="","",FORMULACIÓN!G560)</f>
        <v/>
      </c>
      <c r="H560" s="20" t="str">
        <f>IF(FORMULACIÓN!H560="","",FORMULACIÓN!H560)</f>
        <v/>
      </c>
      <c r="I560" s="88" t="str">
        <f>IF(FORMULACIÓN!I560="","",FORMULACIÓN!I560)</f>
        <v/>
      </c>
      <c r="J560" s="20" t="str">
        <f>IF(FORMULACIÓN!J560="","",FORMULACIÓN!J560)</f>
        <v/>
      </c>
      <c r="K560" s="88" t="str">
        <f>IF(FORMULACIÓN!K560="","",FORMULACIÓN!K560)</f>
        <v/>
      </c>
      <c r="L560" s="88" t="str">
        <f>IF(FORMULACIÓN!L560="","",FORMULACIÓN!L560)</f>
        <v/>
      </c>
      <c r="M560" s="210">
        <f>FORMULACIÓN!M560</f>
        <v>0</v>
      </c>
      <c r="N560" s="20" t="str">
        <f>IF(FORMULACIÓN!O560="","",FORMULACIÓN!O560)</f>
        <v/>
      </c>
      <c r="O560" s="20" t="str">
        <f>IF(FORMULACIÓN!P560="","",FORMULACIÓN!P560)</f>
        <v/>
      </c>
      <c r="P560" s="20" t="str">
        <f>IF(FORMULACIÓN!Q560="","",FORMULACIÓN!Q560)</f>
        <v/>
      </c>
      <c r="Q560" s="20" t="str">
        <f>IF(FORMULACIÓN!R560="","",FORMULACIÓN!R560)</f>
        <v/>
      </c>
      <c r="R560" s="20" t="str">
        <f>IF(FORMULACIÓN!S560="","",FORMULACIÓN!S560)</f>
        <v/>
      </c>
      <c r="S560" s="20" t="str">
        <f>IF(FORMULACIÓN!T560="","",FORMULACIÓN!T560)</f>
        <v/>
      </c>
      <c r="T560" s="179" t="str">
        <f ca="1">FORMULACIÓN!Y560</f>
        <v/>
      </c>
      <c r="U560" s="20" t="str">
        <f>IF(FORMULACIÓN!U560="","",FORMULACIÓN!U560)</f>
        <v/>
      </c>
      <c r="V560" s="211"/>
      <c r="W560" s="211"/>
      <c r="X560" s="21" t="str">
        <f ca="1">IFERROR(IF($S560=Lists!$S$2,SUM(SEGUIMIENTO!U560:W560),IF(SEGUIMIENTO!$S560=Lists!$S$3,SUM(SEGUIMIENTO!V560:W560),IF(SEGUIMIENTO!$S560=Lists!$S$4,AVERAGE(SEGUIMIENTO!V560:W560),IF(SEGUIMIENTO!$S560=Lists!$S$5,OFFSET(U560,0,COUNTA(V560:W560)),IF(SEGUIMIENTO!$S560=Lists!$S$6,COUNTIF(V560:W560,"&lt;"&amp;FORMULACIÓN!Y560)/COUNT(SEGUIMIENTO!V560:W560),""))))),"")</f>
        <v/>
      </c>
      <c r="Y560" s="176" t="str">
        <f ca="1">IF($Q560=Lists!$R$3,TEXT(SEGUIMIENTO!X560,"00,00%"),IF(SEGUIMIENTO!X560=0,0,TEXT(SEGUIMIENTO!X560,"##.###")))</f>
        <v/>
      </c>
      <c r="Z560" s="179" t="str">
        <f>IF(FORMULACIÓN!N560="X",VLOOKUP(A560,Lists!$C$100:$D$1099,2,FALSE),"")</f>
        <v/>
      </c>
      <c r="AA560" s="181">
        <f>IF(FORMULACIÓN!N560="X",IF(VALUE(VLOOKUP(A560,Lists!$C$100:$D$1099,2,FALSE))&gt;=SEGUIMIENTO!X560,1,0),2)</f>
        <v>2</v>
      </c>
      <c r="AB560" s="150">
        <f>IFERROR(VALUE(LEFT(#REF!,1)),0)</f>
        <v>0</v>
      </c>
      <c r="AC560" s="149"/>
      <c r="AD560" s="131"/>
      <c r="AE560" s="131"/>
      <c r="AF560" s="129"/>
      <c r="AG560"/>
      <c r="AH560" s="139"/>
      <c r="AI560" s="139"/>
      <c r="AJ560" s="139" t="str">
        <f t="shared" si="101"/>
        <v/>
      </c>
      <c r="AK560" s="139">
        <f t="shared" ca="1" si="108"/>
        <v>0</v>
      </c>
      <c r="AL560" s="139" t="str">
        <f t="shared" si="102"/>
        <v/>
      </c>
      <c r="AM560" s="139" t="str">
        <f t="shared" si="103"/>
        <v/>
      </c>
      <c r="AN560" s="20" t="str">
        <f t="shared" si="104"/>
        <v/>
      </c>
      <c r="AO560" s="20" t="str">
        <f t="shared" si="105"/>
        <v/>
      </c>
      <c r="AP560" s="20" t="str">
        <f t="shared" si="106"/>
        <v/>
      </c>
      <c r="AQ560" s="88" t="str">
        <f ca="1">IF(S560=Lists!$S$6,"CUMPLIMIENTO",IF($Q560=Lists!$R$3,TEXT(Y560,"00,00%")&amp;" / "&amp;TEXT(FORMULACIÓN!Y560,"00,00%"),IF(Y560=0,0,TEXT(Y560,"##.###")&amp;" / "&amp;TEXT(FORMULACIÓN!Y560,"##.###"))))</f>
        <v xml:space="preserve"> / </v>
      </c>
      <c r="AR560" s="133">
        <f ca="1">VALUE(IFERROR(IF(S560=Lists!$S$6,SEGUIMIENTO!Y560,IF((Y560/FORMULACIÓN!Y560)&lt;&gt;0,Y560/FORMULACIÓN!Y560,0)),0))</f>
        <v>0</v>
      </c>
      <c r="AS560" s="89" t="str">
        <f t="shared" ca="1" si="107"/>
        <v/>
      </c>
      <c r="AT560" s="89"/>
      <c r="AU560" s="89">
        <f t="shared" ca="1" si="100"/>
        <v>0</v>
      </c>
      <c r="AV560" s="20" t="str">
        <f t="shared" si="109"/>
        <v xml:space="preserve">LOGROS
LÍMITES
OBSERVACIÓN
ACCIONES DE FORTALECIMIENTO
</v>
      </c>
      <c r="AW560" s="139"/>
      <c r="CG560" s="140"/>
    </row>
    <row r="561" spans="1:85" s="135" customFormat="1" ht="20.25" hidden="1" customHeight="1">
      <c r="A561" s="20" t="str">
        <f>IF(FORMULACIÓN!A561="","",FORMULACIÓN!A561)</f>
        <v/>
      </c>
      <c r="B561" s="20" t="str">
        <f>IF(FORMULACIÓN!B561="","",FORMULACIÓN!B561)</f>
        <v/>
      </c>
      <c r="C561" s="20" t="str">
        <f>IF(FORMULACIÓN!C561="","",FORMULACIÓN!C561)</f>
        <v/>
      </c>
      <c r="D561" s="20" t="str">
        <f>IF(FORMULACIÓN!D561="","",FORMULACIÓN!D561)</f>
        <v/>
      </c>
      <c r="E561" s="20" t="str">
        <f>IF(FORMULACIÓN!E561="","",FORMULACIÓN!E561)</f>
        <v/>
      </c>
      <c r="F561" s="20" t="str">
        <f>IF(FORMULACIÓN!F561="","",FORMULACIÓN!F561)</f>
        <v/>
      </c>
      <c r="G561" s="20" t="str">
        <f>IF(FORMULACIÓN!G561="","",FORMULACIÓN!G561)</f>
        <v/>
      </c>
      <c r="H561" s="20" t="str">
        <f>IF(FORMULACIÓN!H561="","",FORMULACIÓN!H561)</f>
        <v/>
      </c>
      <c r="I561" s="88" t="str">
        <f>IF(FORMULACIÓN!I561="","",FORMULACIÓN!I561)</f>
        <v/>
      </c>
      <c r="J561" s="20" t="str">
        <f>IF(FORMULACIÓN!J561="","",FORMULACIÓN!J561)</f>
        <v/>
      </c>
      <c r="K561" s="88" t="str">
        <f>IF(FORMULACIÓN!K561="","",FORMULACIÓN!K561)</f>
        <v/>
      </c>
      <c r="L561" s="88" t="str">
        <f>IF(FORMULACIÓN!L561="","",FORMULACIÓN!L561)</f>
        <v/>
      </c>
      <c r="M561" s="210">
        <f>FORMULACIÓN!M561</f>
        <v>0</v>
      </c>
      <c r="N561" s="20" t="str">
        <f>IF(FORMULACIÓN!O561="","",FORMULACIÓN!O561)</f>
        <v/>
      </c>
      <c r="O561" s="20" t="str">
        <f>IF(FORMULACIÓN!P561="","",FORMULACIÓN!P561)</f>
        <v/>
      </c>
      <c r="P561" s="20" t="str">
        <f>IF(FORMULACIÓN!Q561="","",FORMULACIÓN!Q561)</f>
        <v/>
      </c>
      <c r="Q561" s="20" t="str">
        <f>IF(FORMULACIÓN!R561="","",FORMULACIÓN!R561)</f>
        <v/>
      </c>
      <c r="R561" s="20" t="str">
        <f>IF(FORMULACIÓN!S561="","",FORMULACIÓN!S561)</f>
        <v/>
      </c>
      <c r="S561" s="20" t="str">
        <f>IF(FORMULACIÓN!T561="","",FORMULACIÓN!T561)</f>
        <v/>
      </c>
      <c r="T561" s="179" t="str">
        <f ca="1">FORMULACIÓN!Y561</f>
        <v/>
      </c>
      <c r="U561" s="20" t="str">
        <f>IF(FORMULACIÓN!U561="","",FORMULACIÓN!U561)</f>
        <v/>
      </c>
      <c r="V561" s="211"/>
      <c r="W561" s="211"/>
      <c r="X561" s="21" t="str">
        <f ca="1">IFERROR(IF($S561=Lists!$S$2,SUM(SEGUIMIENTO!U561:W561),IF(SEGUIMIENTO!$S561=Lists!$S$3,SUM(SEGUIMIENTO!V561:W561),IF(SEGUIMIENTO!$S561=Lists!$S$4,AVERAGE(SEGUIMIENTO!V561:W561),IF(SEGUIMIENTO!$S561=Lists!$S$5,OFFSET(U561,0,COUNTA(V561:W561)),IF(SEGUIMIENTO!$S561=Lists!$S$6,COUNTIF(V561:W561,"&lt;"&amp;FORMULACIÓN!Y561)/COUNT(SEGUIMIENTO!V561:W561),""))))),"")</f>
        <v/>
      </c>
      <c r="Y561" s="176" t="str">
        <f ca="1">IF($Q561=Lists!$R$3,TEXT(SEGUIMIENTO!X561,"00,00%"),IF(SEGUIMIENTO!X561=0,0,TEXT(SEGUIMIENTO!X561,"##.###")))</f>
        <v/>
      </c>
      <c r="Z561" s="179" t="str">
        <f>IF(FORMULACIÓN!N561="X",VLOOKUP(A561,Lists!$C$100:$D$1099,2,FALSE),"")</f>
        <v/>
      </c>
      <c r="AA561" s="181">
        <f>IF(FORMULACIÓN!N561="X",IF(VALUE(VLOOKUP(A561,Lists!$C$100:$D$1099,2,FALSE))&gt;=SEGUIMIENTO!X561,1,0),2)</f>
        <v>2</v>
      </c>
      <c r="AB561" s="150">
        <f>IFERROR(VALUE(LEFT(#REF!,1)),0)</f>
        <v>0</v>
      </c>
      <c r="AC561" s="149"/>
      <c r="AD561" s="131"/>
      <c r="AE561" s="131"/>
      <c r="AF561" s="129"/>
      <c r="AG561"/>
      <c r="AH561" s="139"/>
      <c r="AI561" s="139"/>
      <c r="AJ561" s="139" t="str">
        <f t="shared" si="101"/>
        <v/>
      </c>
      <c r="AK561" s="139">
        <f t="shared" ca="1" si="108"/>
        <v>0</v>
      </c>
      <c r="AL561" s="139" t="str">
        <f t="shared" si="102"/>
        <v/>
      </c>
      <c r="AM561" s="139" t="str">
        <f t="shared" si="103"/>
        <v/>
      </c>
      <c r="AN561" s="20" t="str">
        <f t="shared" si="104"/>
        <v/>
      </c>
      <c r="AO561" s="20" t="str">
        <f t="shared" si="105"/>
        <v/>
      </c>
      <c r="AP561" s="20" t="str">
        <f t="shared" si="106"/>
        <v/>
      </c>
      <c r="AQ561" s="88" t="str">
        <f ca="1">IF(S561=Lists!$S$6,"CUMPLIMIENTO",IF($Q561=Lists!$R$3,TEXT(Y561,"00,00%")&amp;" / "&amp;TEXT(FORMULACIÓN!Y561,"00,00%"),IF(Y561=0,0,TEXT(Y561,"##.###")&amp;" / "&amp;TEXT(FORMULACIÓN!Y561,"##.###"))))</f>
        <v xml:space="preserve"> / </v>
      </c>
      <c r="AR561" s="133">
        <f ca="1">VALUE(IFERROR(IF(S561=Lists!$S$6,SEGUIMIENTO!Y561,IF((Y561/FORMULACIÓN!Y561)&lt;&gt;0,Y561/FORMULACIÓN!Y561,0)),0))</f>
        <v>0</v>
      </c>
      <c r="AS561" s="89" t="str">
        <f t="shared" ca="1" si="107"/>
        <v/>
      </c>
      <c r="AT561" s="89"/>
      <c r="AU561" s="89">
        <f t="shared" ca="1" si="100"/>
        <v>0</v>
      </c>
      <c r="AV561" s="20" t="str">
        <f t="shared" si="109"/>
        <v xml:space="preserve">LOGROS
LÍMITES
OBSERVACIÓN
ACCIONES DE FORTALECIMIENTO
</v>
      </c>
      <c r="AW561" s="139"/>
      <c r="CG561" s="140"/>
    </row>
    <row r="562" spans="1:85" s="135" customFormat="1" ht="20.25" hidden="1" customHeight="1">
      <c r="A562" s="20" t="str">
        <f>IF(FORMULACIÓN!A562="","",FORMULACIÓN!A562)</f>
        <v/>
      </c>
      <c r="B562" s="20" t="str">
        <f>IF(FORMULACIÓN!B562="","",FORMULACIÓN!B562)</f>
        <v/>
      </c>
      <c r="C562" s="20" t="str">
        <f>IF(FORMULACIÓN!C562="","",FORMULACIÓN!C562)</f>
        <v/>
      </c>
      <c r="D562" s="20" t="str">
        <f>IF(FORMULACIÓN!D562="","",FORMULACIÓN!D562)</f>
        <v/>
      </c>
      <c r="E562" s="20" t="str">
        <f>IF(FORMULACIÓN!E562="","",FORMULACIÓN!E562)</f>
        <v/>
      </c>
      <c r="F562" s="20" t="str">
        <f>IF(FORMULACIÓN!F562="","",FORMULACIÓN!F562)</f>
        <v/>
      </c>
      <c r="G562" s="20" t="str">
        <f>IF(FORMULACIÓN!G562="","",FORMULACIÓN!G562)</f>
        <v/>
      </c>
      <c r="H562" s="20" t="str">
        <f>IF(FORMULACIÓN!H562="","",FORMULACIÓN!H562)</f>
        <v/>
      </c>
      <c r="I562" s="88" t="str">
        <f>IF(FORMULACIÓN!I562="","",FORMULACIÓN!I562)</f>
        <v/>
      </c>
      <c r="J562" s="20" t="str">
        <f>IF(FORMULACIÓN!J562="","",FORMULACIÓN!J562)</f>
        <v/>
      </c>
      <c r="K562" s="88" t="str">
        <f>IF(FORMULACIÓN!K562="","",FORMULACIÓN!K562)</f>
        <v/>
      </c>
      <c r="L562" s="88" t="str">
        <f>IF(FORMULACIÓN!L562="","",FORMULACIÓN!L562)</f>
        <v/>
      </c>
      <c r="M562" s="210">
        <f>FORMULACIÓN!M562</f>
        <v>0</v>
      </c>
      <c r="N562" s="20" t="str">
        <f>IF(FORMULACIÓN!O562="","",FORMULACIÓN!O562)</f>
        <v/>
      </c>
      <c r="O562" s="20" t="str">
        <f>IF(FORMULACIÓN!P562="","",FORMULACIÓN!P562)</f>
        <v/>
      </c>
      <c r="P562" s="20" t="str">
        <f>IF(FORMULACIÓN!Q562="","",FORMULACIÓN!Q562)</f>
        <v/>
      </c>
      <c r="Q562" s="20" t="str">
        <f>IF(FORMULACIÓN!R562="","",FORMULACIÓN!R562)</f>
        <v/>
      </c>
      <c r="R562" s="20" t="str">
        <f>IF(FORMULACIÓN!S562="","",FORMULACIÓN!S562)</f>
        <v/>
      </c>
      <c r="S562" s="20" t="str">
        <f>IF(FORMULACIÓN!T562="","",FORMULACIÓN!T562)</f>
        <v/>
      </c>
      <c r="T562" s="179" t="str">
        <f ca="1">FORMULACIÓN!Y562</f>
        <v/>
      </c>
      <c r="U562" s="20" t="str">
        <f>IF(FORMULACIÓN!U562="","",FORMULACIÓN!U562)</f>
        <v/>
      </c>
      <c r="V562" s="211"/>
      <c r="W562" s="211"/>
      <c r="X562" s="21" t="str">
        <f ca="1">IFERROR(IF($S562=Lists!$S$2,SUM(SEGUIMIENTO!U562:W562),IF(SEGUIMIENTO!$S562=Lists!$S$3,SUM(SEGUIMIENTO!V562:W562),IF(SEGUIMIENTO!$S562=Lists!$S$4,AVERAGE(SEGUIMIENTO!V562:W562),IF(SEGUIMIENTO!$S562=Lists!$S$5,OFFSET(U562,0,COUNTA(V562:W562)),IF(SEGUIMIENTO!$S562=Lists!$S$6,COUNTIF(V562:W562,"&lt;"&amp;FORMULACIÓN!Y562)/COUNT(SEGUIMIENTO!V562:W562),""))))),"")</f>
        <v/>
      </c>
      <c r="Y562" s="176" t="str">
        <f ca="1">IF($Q562=Lists!$R$3,TEXT(SEGUIMIENTO!X562,"00,00%"),IF(SEGUIMIENTO!X562=0,0,TEXT(SEGUIMIENTO!X562,"##.###")))</f>
        <v/>
      </c>
      <c r="Z562" s="179" t="str">
        <f>IF(FORMULACIÓN!N562="X",VLOOKUP(A562,Lists!$C$100:$D$1099,2,FALSE),"")</f>
        <v/>
      </c>
      <c r="AA562" s="181">
        <f>IF(FORMULACIÓN!N562="X",IF(VALUE(VLOOKUP(A562,Lists!$C$100:$D$1099,2,FALSE))&gt;=SEGUIMIENTO!X562,1,0),2)</f>
        <v>2</v>
      </c>
      <c r="AB562" s="150">
        <f>IFERROR(VALUE(LEFT(#REF!,1)),0)</f>
        <v>0</v>
      </c>
      <c r="AC562" s="149"/>
      <c r="AD562" s="131"/>
      <c r="AE562" s="131"/>
      <c r="AF562" s="129"/>
      <c r="AG562"/>
      <c r="AH562" s="139"/>
      <c r="AI562" s="139"/>
      <c r="AJ562" s="139" t="str">
        <f t="shared" si="101"/>
        <v/>
      </c>
      <c r="AK562" s="139">
        <f t="shared" ca="1" si="108"/>
        <v>0</v>
      </c>
      <c r="AL562" s="139" t="str">
        <f t="shared" si="102"/>
        <v/>
      </c>
      <c r="AM562" s="139" t="str">
        <f t="shared" si="103"/>
        <v/>
      </c>
      <c r="AN562" s="20" t="str">
        <f t="shared" si="104"/>
        <v/>
      </c>
      <c r="AO562" s="20" t="str">
        <f t="shared" si="105"/>
        <v/>
      </c>
      <c r="AP562" s="20" t="str">
        <f t="shared" si="106"/>
        <v/>
      </c>
      <c r="AQ562" s="88" t="str">
        <f ca="1">IF(S562=Lists!$S$6,"CUMPLIMIENTO",IF($Q562=Lists!$R$3,TEXT(Y562,"00,00%")&amp;" / "&amp;TEXT(FORMULACIÓN!Y562,"00,00%"),IF(Y562=0,0,TEXT(Y562,"##.###")&amp;" / "&amp;TEXT(FORMULACIÓN!Y562,"##.###"))))</f>
        <v xml:space="preserve"> / </v>
      </c>
      <c r="AR562" s="133">
        <f ca="1">VALUE(IFERROR(IF(S562=Lists!$S$6,SEGUIMIENTO!Y562,IF((Y562/FORMULACIÓN!Y562)&lt;&gt;0,Y562/FORMULACIÓN!Y562,0)),0))</f>
        <v>0</v>
      </c>
      <c r="AS562" s="89" t="str">
        <f t="shared" ca="1" si="107"/>
        <v/>
      </c>
      <c r="AT562" s="89"/>
      <c r="AU562" s="89">
        <f t="shared" ca="1" si="100"/>
        <v>0</v>
      </c>
      <c r="AV562" s="20" t="str">
        <f t="shared" si="109"/>
        <v xml:space="preserve">LOGROS
LÍMITES
OBSERVACIÓN
ACCIONES DE FORTALECIMIENTO
</v>
      </c>
      <c r="AW562" s="139"/>
      <c r="CG562" s="140"/>
    </row>
    <row r="563" spans="1:85" s="135" customFormat="1" ht="20.25" hidden="1" customHeight="1">
      <c r="A563" s="20" t="str">
        <f>IF(FORMULACIÓN!A563="","",FORMULACIÓN!A563)</f>
        <v/>
      </c>
      <c r="B563" s="20" t="str">
        <f>IF(FORMULACIÓN!B563="","",FORMULACIÓN!B563)</f>
        <v/>
      </c>
      <c r="C563" s="20" t="str">
        <f>IF(FORMULACIÓN!C563="","",FORMULACIÓN!C563)</f>
        <v/>
      </c>
      <c r="D563" s="20" t="str">
        <f>IF(FORMULACIÓN!D563="","",FORMULACIÓN!D563)</f>
        <v/>
      </c>
      <c r="E563" s="20" t="str">
        <f>IF(FORMULACIÓN!E563="","",FORMULACIÓN!E563)</f>
        <v/>
      </c>
      <c r="F563" s="20" t="str">
        <f>IF(FORMULACIÓN!F563="","",FORMULACIÓN!F563)</f>
        <v/>
      </c>
      <c r="G563" s="20" t="str">
        <f>IF(FORMULACIÓN!G563="","",FORMULACIÓN!G563)</f>
        <v/>
      </c>
      <c r="H563" s="20" t="str">
        <f>IF(FORMULACIÓN!H563="","",FORMULACIÓN!H563)</f>
        <v/>
      </c>
      <c r="I563" s="88" t="str">
        <f>IF(FORMULACIÓN!I563="","",FORMULACIÓN!I563)</f>
        <v/>
      </c>
      <c r="J563" s="20" t="str">
        <f>IF(FORMULACIÓN!J563="","",FORMULACIÓN!J563)</f>
        <v/>
      </c>
      <c r="K563" s="88" t="str">
        <f>IF(FORMULACIÓN!K563="","",FORMULACIÓN!K563)</f>
        <v/>
      </c>
      <c r="L563" s="88" t="str">
        <f>IF(FORMULACIÓN!L563="","",FORMULACIÓN!L563)</f>
        <v/>
      </c>
      <c r="M563" s="210">
        <f>FORMULACIÓN!M563</f>
        <v>0</v>
      </c>
      <c r="N563" s="20" t="str">
        <f>IF(FORMULACIÓN!O563="","",FORMULACIÓN!O563)</f>
        <v/>
      </c>
      <c r="O563" s="20" t="str">
        <f>IF(FORMULACIÓN!P563="","",FORMULACIÓN!P563)</f>
        <v/>
      </c>
      <c r="P563" s="20" t="str">
        <f>IF(FORMULACIÓN!Q563="","",FORMULACIÓN!Q563)</f>
        <v/>
      </c>
      <c r="Q563" s="20" t="str">
        <f>IF(FORMULACIÓN!R563="","",FORMULACIÓN!R563)</f>
        <v/>
      </c>
      <c r="R563" s="20" t="str">
        <f>IF(FORMULACIÓN!S563="","",FORMULACIÓN!S563)</f>
        <v/>
      </c>
      <c r="S563" s="20" t="str">
        <f>IF(FORMULACIÓN!T563="","",FORMULACIÓN!T563)</f>
        <v/>
      </c>
      <c r="T563" s="179" t="str">
        <f ca="1">FORMULACIÓN!Y563</f>
        <v/>
      </c>
      <c r="U563" s="20" t="str">
        <f>IF(FORMULACIÓN!U563="","",FORMULACIÓN!U563)</f>
        <v/>
      </c>
      <c r="V563" s="211"/>
      <c r="W563" s="211"/>
      <c r="X563" s="21" t="str">
        <f ca="1">IFERROR(IF($S563=Lists!$S$2,SUM(SEGUIMIENTO!U563:W563),IF(SEGUIMIENTO!$S563=Lists!$S$3,SUM(SEGUIMIENTO!V563:W563),IF(SEGUIMIENTO!$S563=Lists!$S$4,AVERAGE(SEGUIMIENTO!V563:W563),IF(SEGUIMIENTO!$S563=Lists!$S$5,OFFSET(U563,0,COUNTA(V563:W563)),IF(SEGUIMIENTO!$S563=Lists!$S$6,COUNTIF(V563:W563,"&lt;"&amp;FORMULACIÓN!Y563)/COUNT(SEGUIMIENTO!V563:W563),""))))),"")</f>
        <v/>
      </c>
      <c r="Y563" s="176" t="str">
        <f ca="1">IF($Q563=Lists!$R$3,TEXT(SEGUIMIENTO!X563,"00,00%"),IF(SEGUIMIENTO!X563=0,0,TEXT(SEGUIMIENTO!X563,"##.###")))</f>
        <v/>
      </c>
      <c r="Z563" s="179" t="str">
        <f>IF(FORMULACIÓN!N563="X",VLOOKUP(A563,Lists!$C$100:$D$1099,2,FALSE),"")</f>
        <v/>
      </c>
      <c r="AA563" s="181">
        <f>IF(FORMULACIÓN!N563="X",IF(VALUE(VLOOKUP(A563,Lists!$C$100:$D$1099,2,FALSE))&gt;=SEGUIMIENTO!X563,1,0),2)</f>
        <v>2</v>
      </c>
      <c r="AB563" s="150">
        <f>IFERROR(VALUE(LEFT(#REF!,1)),0)</f>
        <v>0</v>
      </c>
      <c r="AC563" s="149"/>
      <c r="AD563" s="131"/>
      <c r="AE563" s="131"/>
      <c r="AF563" s="129"/>
      <c r="AG563"/>
      <c r="AH563" s="139"/>
      <c r="AI563" s="139"/>
      <c r="AJ563" s="139" t="str">
        <f t="shared" si="101"/>
        <v/>
      </c>
      <c r="AK563" s="139">
        <f t="shared" ca="1" si="108"/>
        <v>0</v>
      </c>
      <c r="AL563" s="139" t="str">
        <f t="shared" si="102"/>
        <v/>
      </c>
      <c r="AM563" s="139" t="str">
        <f t="shared" si="103"/>
        <v/>
      </c>
      <c r="AN563" s="20" t="str">
        <f t="shared" si="104"/>
        <v/>
      </c>
      <c r="AO563" s="20" t="str">
        <f t="shared" si="105"/>
        <v/>
      </c>
      <c r="AP563" s="20" t="str">
        <f t="shared" si="106"/>
        <v/>
      </c>
      <c r="AQ563" s="88" t="str">
        <f ca="1">IF(S563=Lists!$S$6,"CUMPLIMIENTO",IF($Q563=Lists!$R$3,TEXT(Y563,"00,00%")&amp;" / "&amp;TEXT(FORMULACIÓN!Y563,"00,00%"),IF(Y563=0,0,TEXT(Y563,"##.###")&amp;" / "&amp;TEXT(FORMULACIÓN!Y563,"##.###"))))</f>
        <v xml:space="preserve"> / </v>
      </c>
      <c r="AR563" s="133">
        <f ca="1">VALUE(IFERROR(IF(S563=Lists!$S$6,SEGUIMIENTO!Y563,IF((Y563/FORMULACIÓN!Y563)&lt;&gt;0,Y563/FORMULACIÓN!Y563,0)),0))</f>
        <v>0</v>
      </c>
      <c r="AS563" s="89" t="str">
        <f t="shared" ca="1" si="107"/>
        <v/>
      </c>
      <c r="AT563" s="89"/>
      <c r="AU563" s="89">
        <f t="shared" ca="1" si="100"/>
        <v>0</v>
      </c>
      <c r="AV563" s="20" t="str">
        <f t="shared" si="109"/>
        <v xml:space="preserve">LOGROS
LÍMITES
OBSERVACIÓN
ACCIONES DE FORTALECIMIENTO
</v>
      </c>
      <c r="AW563" s="139"/>
      <c r="CG563" s="140"/>
    </row>
    <row r="564" spans="1:85" s="135" customFormat="1" ht="20.25" hidden="1" customHeight="1">
      <c r="A564" s="20" t="str">
        <f>IF(FORMULACIÓN!A564="","",FORMULACIÓN!A564)</f>
        <v/>
      </c>
      <c r="B564" s="20" t="str">
        <f>IF(FORMULACIÓN!B564="","",FORMULACIÓN!B564)</f>
        <v/>
      </c>
      <c r="C564" s="20" t="str">
        <f>IF(FORMULACIÓN!C564="","",FORMULACIÓN!C564)</f>
        <v/>
      </c>
      <c r="D564" s="20" t="str">
        <f>IF(FORMULACIÓN!D564="","",FORMULACIÓN!D564)</f>
        <v/>
      </c>
      <c r="E564" s="20" t="str">
        <f>IF(FORMULACIÓN!E564="","",FORMULACIÓN!E564)</f>
        <v/>
      </c>
      <c r="F564" s="20" t="str">
        <f>IF(FORMULACIÓN!F564="","",FORMULACIÓN!F564)</f>
        <v/>
      </c>
      <c r="G564" s="20" t="str">
        <f>IF(FORMULACIÓN!G564="","",FORMULACIÓN!G564)</f>
        <v/>
      </c>
      <c r="H564" s="20" t="str">
        <f>IF(FORMULACIÓN!H564="","",FORMULACIÓN!H564)</f>
        <v/>
      </c>
      <c r="I564" s="88" t="str">
        <f>IF(FORMULACIÓN!I564="","",FORMULACIÓN!I564)</f>
        <v/>
      </c>
      <c r="J564" s="20" t="str">
        <f>IF(FORMULACIÓN!J564="","",FORMULACIÓN!J564)</f>
        <v/>
      </c>
      <c r="K564" s="88" t="str">
        <f>IF(FORMULACIÓN!K564="","",FORMULACIÓN!K564)</f>
        <v/>
      </c>
      <c r="L564" s="88" t="str">
        <f>IF(FORMULACIÓN!L564="","",FORMULACIÓN!L564)</f>
        <v/>
      </c>
      <c r="M564" s="210">
        <f>FORMULACIÓN!M564</f>
        <v>0</v>
      </c>
      <c r="N564" s="20" t="str">
        <f>IF(FORMULACIÓN!O564="","",FORMULACIÓN!O564)</f>
        <v/>
      </c>
      <c r="O564" s="20" t="str">
        <f>IF(FORMULACIÓN!P564="","",FORMULACIÓN!P564)</f>
        <v/>
      </c>
      <c r="P564" s="20" t="str">
        <f>IF(FORMULACIÓN!Q564="","",FORMULACIÓN!Q564)</f>
        <v/>
      </c>
      <c r="Q564" s="20" t="str">
        <f>IF(FORMULACIÓN!R564="","",FORMULACIÓN!R564)</f>
        <v/>
      </c>
      <c r="R564" s="20" t="str">
        <f>IF(FORMULACIÓN!S564="","",FORMULACIÓN!S564)</f>
        <v/>
      </c>
      <c r="S564" s="20" t="str">
        <f>IF(FORMULACIÓN!T564="","",FORMULACIÓN!T564)</f>
        <v/>
      </c>
      <c r="T564" s="179" t="str">
        <f ca="1">FORMULACIÓN!Y564</f>
        <v/>
      </c>
      <c r="U564" s="20" t="str">
        <f>IF(FORMULACIÓN!U564="","",FORMULACIÓN!U564)</f>
        <v/>
      </c>
      <c r="V564" s="211"/>
      <c r="W564" s="211"/>
      <c r="X564" s="21" t="str">
        <f ca="1">IFERROR(IF($S564=Lists!$S$2,SUM(SEGUIMIENTO!U564:W564),IF(SEGUIMIENTO!$S564=Lists!$S$3,SUM(SEGUIMIENTO!V564:W564),IF(SEGUIMIENTO!$S564=Lists!$S$4,AVERAGE(SEGUIMIENTO!V564:W564),IF(SEGUIMIENTO!$S564=Lists!$S$5,OFFSET(U564,0,COUNTA(V564:W564)),IF(SEGUIMIENTO!$S564=Lists!$S$6,COUNTIF(V564:W564,"&lt;"&amp;FORMULACIÓN!Y564)/COUNT(SEGUIMIENTO!V564:W564),""))))),"")</f>
        <v/>
      </c>
      <c r="Y564" s="176" t="str">
        <f ca="1">IF($Q564=Lists!$R$3,TEXT(SEGUIMIENTO!X564,"00,00%"),IF(SEGUIMIENTO!X564=0,0,TEXT(SEGUIMIENTO!X564,"##.###")))</f>
        <v/>
      </c>
      <c r="Z564" s="179" t="str">
        <f>IF(FORMULACIÓN!N564="X",VLOOKUP(A564,Lists!$C$100:$D$1099,2,FALSE),"")</f>
        <v/>
      </c>
      <c r="AA564" s="181">
        <f>IF(FORMULACIÓN!N564="X",IF(VALUE(VLOOKUP(A564,Lists!$C$100:$D$1099,2,FALSE))&gt;=SEGUIMIENTO!X564,1,0),2)</f>
        <v>2</v>
      </c>
      <c r="AB564" s="150">
        <f>IFERROR(VALUE(LEFT(#REF!,1)),0)</f>
        <v>0</v>
      </c>
      <c r="AC564" s="149"/>
      <c r="AD564" s="131"/>
      <c r="AE564" s="131"/>
      <c r="AF564" s="129"/>
      <c r="AG564"/>
      <c r="AH564" s="139"/>
      <c r="AI564" s="139"/>
      <c r="AJ564" s="139" t="str">
        <f t="shared" si="101"/>
        <v/>
      </c>
      <c r="AK564" s="139">
        <f t="shared" ca="1" si="108"/>
        <v>0</v>
      </c>
      <c r="AL564" s="139" t="str">
        <f t="shared" si="102"/>
        <v/>
      </c>
      <c r="AM564" s="139" t="str">
        <f t="shared" si="103"/>
        <v/>
      </c>
      <c r="AN564" s="20" t="str">
        <f t="shared" si="104"/>
        <v/>
      </c>
      <c r="AO564" s="20" t="str">
        <f t="shared" si="105"/>
        <v/>
      </c>
      <c r="AP564" s="20" t="str">
        <f t="shared" si="106"/>
        <v/>
      </c>
      <c r="AQ564" s="88" t="str">
        <f ca="1">IF(S564=Lists!$S$6,"CUMPLIMIENTO",IF($Q564=Lists!$R$3,TEXT(Y564,"00,00%")&amp;" / "&amp;TEXT(FORMULACIÓN!Y564,"00,00%"),IF(Y564=0,0,TEXT(Y564,"##.###")&amp;" / "&amp;TEXT(FORMULACIÓN!Y564,"##.###"))))</f>
        <v xml:space="preserve"> / </v>
      </c>
      <c r="AR564" s="133">
        <f ca="1">VALUE(IFERROR(IF(S564=Lists!$S$6,SEGUIMIENTO!Y564,IF((Y564/FORMULACIÓN!Y564)&lt;&gt;0,Y564/FORMULACIÓN!Y564,0)),0))</f>
        <v>0</v>
      </c>
      <c r="AS564" s="89" t="str">
        <f t="shared" ca="1" si="107"/>
        <v/>
      </c>
      <c r="AT564" s="89"/>
      <c r="AU564" s="89">
        <f t="shared" ref="AU564:AU627" ca="1" si="110">IF(AS564&lt;&gt;"",AS564*I564,0)</f>
        <v>0</v>
      </c>
      <c r="AV564" s="20" t="str">
        <f t="shared" si="109"/>
        <v xml:space="preserve">LOGROS
LÍMITES
OBSERVACIÓN
ACCIONES DE FORTALECIMIENTO
</v>
      </c>
      <c r="AW564" s="139"/>
      <c r="CG564" s="140"/>
    </row>
    <row r="565" spans="1:85" s="135" customFormat="1" ht="20.25" hidden="1" customHeight="1">
      <c r="A565" s="20" t="str">
        <f>IF(FORMULACIÓN!A565="","",FORMULACIÓN!A565)</f>
        <v/>
      </c>
      <c r="B565" s="20" t="str">
        <f>IF(FORMULACIÓN!B565="","",FORMULACIÓN!B565)</f>
        <v/>
      </c>
      <c r="C565" s="20" t="str">
        <f>IF(FORMULACIÓN!C565="","",FORMULACIÓN!C565)</f>
        <v/>
      </c>
      <c r="D565" s="20" t="str">
        <f>IF(FORMULACIÓN!D565="","",FORMULACIÓN!D565)</f>
        <v/>
      </c>
      <c r="E565" s="20" t="str">
        <f>IF(FORMULACIÓN!E565="","",FORMULACIÓN!E565)</f>
        <v/>
      </c>
      <c r="F565" s="20" t="str">
        <f>IF(FORMULACIÓN!F565="","",FORMULACIÓN!F565)</f>
        <v/>
      </c>
      <c r="G565" s="20" t="str">
        <f>IF(FORMULACIÓN!G565="","",FORMULACIÓN!G565)</f>
        <v/>
      </c>
      <c r="H565" s="20" t="str">
        <f>IF(FORMULACIÓN!H565="","",FORMULACIÓN!H565)</f>
        <v/>
      </c>
      <c r="I565" s="88" t="str">
        <f>IF(FORMULACIÓN!I565="","",FORMULACIÓN!I565)</f>
        <v/>
      </c>
      <c r="J565" s="20" t="str">
        <f>IF(FORMULACIÓN!J565="","",FORMULACIÓN!J565)</f>
        <v/>
      </c>
      <c r="K565" s="88" t="str">
        <f>IF(FORMULACIÓN!K565="","",FORMULACIÓN!K565)</f>
        <v/>
      </c>
      <c r="L565" s="88" t="str">
        <f>IF(FORMULACIÓN!L565="","",FORMULACIÓN!L565)</f>
        <v/>
      </c>
      <c r="M565" s="210">
        <f>FORMULACIÓN!M565</f>
        <v>0</v>
      </c>
      <c r="N565" s="20" t="str">
        <f>IF(FORMULACIÓN!O565="","",FORMULACIÓN!O565)</f>
        <v/>
      </c>
      <c r="O565" s="20" t="str">
        <f>IF(FORMULACIÓN!P565="","",FORMULACIÓN!P565)</f>
        <v/>
      </c>
      <c r="P565" s="20" t="str">
        <f>IF(FORMULACIÓN!Q565="","",FORMULACIÓN!Q565)</f>
        <v/>
      </c>
      <c r="Q565" s="20" t="str">
        <f>IF(FORMULACIÓN!R565="","",FORMULACIÓN!R565)</f>
        <v/>
      </c>
      <c r="R565" s="20" t="str">
        <f>IF(FORMULACIÓN!S565="","",FORMULACIÓN!S565)</f>
        <v/>
      </c>
      <c r="S565" s="20" t="str">
        <f>IF(FORMULACIÓN!T565="","",FORMULACIÓN!T565)</f>
        <v/>
      </c>
      <c r="T565" s="179" t="str">
        <f ca="1">FORMULACIÓN!Y565</f>
        <v/>
      </c>
      <c r="U565" s="20" t="str">
        <f>IF(FORMULACIÓN!U565="","",FORMULACIÓN!U565)</f>
        <v/>
      </c>
      <c r="V565" s="211"/>
      <c r="W565" s="211"/>
      <c r="X565" s="21" t="str">
        <f ca="1">IFERROR(IF($S565=Lists!$S$2,SUM(SEGUIMIENTO!U565:W565),IF(SEGUIMIENTO!$S565=Lists!$S$3,SUM(SEGUIMIENTO!V565:W565),IF(SEGUIMIENTO!$S565=Lists!$S$4,AVERAGE(SEGUIMIENTO!V565:W565),IF(SEGUIMIENTO!$S565=Lists!$S$5,OFFSET(U565,0,COUNTA(V565:W565)),IF(SEGUIMIENTO!$S565=Lists!$S$6,COUNTIF(V565:W565,"&lt;"&amp;FORMULACIÓN!Y565)/COUNT(SEGUIMIENTO!V565:W565),""))))),"")</f>
        <v/>
      </c>
      <c r="Y565" s="176" t="str">
        <f ca="1">IF($Q565=Lists!$R$3,TEXT(SEGUIMIENTO!X565,"00,00%"),IF(SEGUIMIENTO!X565=0,0,TEXT(SEGUIMIENTO!X565,"##.###")))</f>
        <v/>
      </c>
      <c r="Z565" s="179" t="str">
        <f>IF(FORMULACIÓN!N565="X",VLOOKUP(A565,Lists!$C$100:$D$1099,2,FALSE),"")</f>
        <v/>
      </c>
      <c r="AA565" s="181">
        <f>IF(FORMULACIÓN!N565="X",IF(VALUE(VLOOKUP(A565,Lists!$C$100:$D$1099,2,FALSE))&gt;=SEGUIMIENTO!X565,1,0),2)</f>
        <v>2</v>
      </c>
      <c r="AB565" s="150">
        <f>IFERROR(VALUE(LEFT(#REF!,1)),0)</f>
        <v>0</v>
      </c>
      <c r="AC565" s="149"/>
      <c r="AD565" s="131"/>
      <c r="AE565" s="131"/>
      <c r="AF565" s="129"/>
      <c r="AG565"/>
      <c r="AH565" s="139"/>
      <c r="AI565" s="139"/>
      <c r="AJ565" s="139" t="str">
        <f t="shared" si="101"/>
        <v/>
      </c>
      <c r="AK565" s="139">
        <f t="shared" ca="1" si="108"/>
        <v>0</v>
      </c>
      <c r="AL565" s="139" t="str">
        <f t="shared" si="102"/>
        <v/>
      </c>
      <c r="AM565" s="139" t="str">
        <f t="shared" si="103"/>
        <v/>
      </c>
      <c r="AN565" s="20" t="str">
        <f t="shared" si="104"/>
        <v/>
      </c>
      <c r="AO565" s="20" t="str">
        <f t="shared" si="105"/>
        <v/>
      </c>
      <c r="AP565" s="20" t="str">
        <f t="shared" si="106"/>
        <v/>
      </c>
      <c r="AQ565" s="88" t="str">
        <f ca="1">IF(S565=Lists!$S$6,"CUMPLIMIENTO",IF($Q565=Lists!$R$3,TEXT(Y565,"00,00%")&amp;" / "&amp;TEXT(FORMULACIÓN!Y565,"00,00%"),IF(Y565=0,0,TEXT(Y565,"##.###")&amp;" / "&amp;TEXT(FORMULACIÓN!Y565,"##.###"))))</f>
        <v xml:space="preserve"> / </v>
      </c>
      <c r="AR565" s="133">
        <f ca="1">VALUE(IFERROR(IF(S565=Lists!$S$6,SEGUIMIENTO!Y565,IF((Y565/FORMULACIÓN!Y565)&lt;&gt;0,Y565/FORMULACIÓN!Y565,0)),0))</f>
        <v>0</v>
      </c>
      <c r="AS565" s="89" t="str">
        <f t="shared" ca="1" si="107"/>
        <v/>
      </c>
      <c r="AT565" s="89"/>
      <c r="AU565" s="89">
        <f t="shared" ca="1" si="110"/>
        <v>0</v>
      </c>
      <c r="AV565" s="20" t="str">
        <f t="shared" si="109"/>
        <v xml:space="preserve">LOGROS
LÍMITES
OBSERVACIÓN
ACCIONES DE FORTALECIMIENTO
</v>
      </c>
      <c r="AW565" s="139"/>
      <c r="CG565" s="140"/>
    </row>
    <row r="566" spans="1:85" s="135" customFormat="1" ht="20.25" hidden="1" customHeight="1">
      <c r="A566" s="20" t="str">
        <f>IF(FORMULACIÓN!A566="","",FORMULACIÓN!A566)</f>
        <v/>
      </c>
      <c r="B566" s="20" t="str">
        <f>IF(FORMULACIÓN!B566="","",FORMULACIÓN!B566)</f>
        <v/>
      </c>
      <c r="C566" s="20" t="str">
        <f>IF(FORMULACIÓN!C566="","",FORMULACIÓN!C566)</f>
        <v/>
      </c>
      <c r="D566" s="20" t="str">
        <f>IF(FORMULACIÓN!D566="","",FORMULACIÓN!D566)</f>
        <v/>
      </c>
      <c r="E566" s="20" t="str">
        <f>IF(FORMULACIÓN!E566="","",FORMULACIÓN!E566)</f>
        <v/>
      </c>
      <c r="F566" s="20" t="str">
        <f>IF(FORMULACIÓN!F566="","",FORMULACIÓN!F566)</f>
        <v/>
      </c>
      <c r="G566" s="20" t="str">
        <f>IF(FORMULACIÓN!G566="","",FORMULACIÓN!G566)</f>
        <v/>
      </c>
      <c r="H566" s="20" t="str">
        <f>IF(FORMULACIÓN!H566="","",FORMULACIÓN!H566)</f>
        <v/>
      </c>
      <c r="I566" s="88" t="str">
        <f>IF(FORMULACIÓN!I566="","",FORMULACIÓN!I566)</f>
        <v/>
      </c>
      <c r="J566" s="20" t="str">
        <f>IF(FORMULACIÓN!J566="","",FORMULACIÓN!J566)</f>
        <v/>
      </c>
      <c r="K566" s="88" t="str">
        <f>IF(FORMULACIÓN!K566="","",FORMULACIÓN!K566)</f>
        <v/>
      </c>
      <c r="L566" s="88" t="str">
        <f>IF(FORMULACIÓN!L566="","",FORMULACIÓN!L566)</f>
        <v/>
      </c>
      <c r="M566" s="210">
        <f>FORMULACIÓN!M566</f>
        <v>0</v>
      </c>
      <c r="N566" s="20" t="str">
        <f>IF(FORMULACIÓN!O566="","",FORMULACIÓN!O566)</f>
        <v/>
      </c>
      <c r="O566" s="20" t="str">
        <f>IF(FORMULACIÓN!P566="","",FORMULACIÓN!P566)</f>
        <v/>
      </c>
      <c r="P566" s="20" t="str">
        <f>IF(FORMULACIÓN!Q566="","",FORMULACIÓN!Q566)</f>
        <v/>
      </c>
      <c r="Q566" s="20" t="str">
        <f>IF(FORMULACIÓN!R566="","",FORMULACIÓN!R566)</f>
        <v/>
      </c>
      <c r="R566" s="20" t="str">
        <f>IF(FORMULACIÓN!S566="","",FORMULACIÓN!S566)</f>
        <v/>
      </c>
      <c r="S566" s="20" t="str">
        <f>IF(FORMULACIÓN!T566="","",FORMULACIÓN!T566)</f>
        <v/>
      </c>
      <c r="T566" s="179" t="str">
        <f ca="1">FORMULACIÓN!Y566</f>
        <v/>
      </c>
      <c r="U566" s="20" t="str">
        <f>IF(FORMULACIÓN!U566="","",FORMULACIÓN!U566)</f>
        <v/>
      </c>
      <c r="V566" s="211"/>
      <c r="W566" s="211"/>
      <c r="X566" s="21" t="str">
        <f ca="1">IFERROR(IF($S566=Lists!$S$2,SUM(SEGUIMIENTO!U566:W566),IF(SEGUIMIENTO!$S566=Lists!$S$3,SUM(SEGUIMIENTO!V566:W566),IF(SEGUIMIENTO!$S566=Lists!$S$4,AVERAGE(SEGUIMIENTO!V566:W566),IF(SEGUIMIENTO!$S566=Lists!$S$5,OFFSET(U566,0,COUNTA(V566:W566)),IF(SEGUIMIENTO!$S566=Lists!$S$6,COUNTIF(V566:W566,"&lt;"&amp;FORMULACIÓN!Y566)/COUNT(SEGUIMIENTO!V566:W566),""))))),"")</f>
        <v/>
      </c>
      <c r="Y566" s="176" t="str">
        <f ca="1">IF($Q566=Lists!$R$3,TEXT(SEGUIMIENTO!X566,"00,00%"),IF(SEGUIMIENTO!X566=0,0,TEXT(SEGUIMIENTO!X566,"##.###")))</f>
        <v/>
      </c>
      <c r="Z566" s="179" t="str">
        <f>IF(FORMULACIÓN!N566="X",VLOOKUP(A566,Lists!$C$100:$D$1099,2,FALSE),"")</f>
        <v/>
      </c>
      <c r="AA566" s="181">
        <f>IF(FORMULACIÓN!N566="X",IF(VALUE(VLOOKUP(A566,Lists!$C$100:$D$1099,2,FALSE))&gt;=SEGUIMIENTO!X566,1,0),2)</f>
        <v>2</v>
      </c>
      <c r="AB566" s="150">
        <f>IFERROR(VALUE(LEFT(#REF!,1)),0)</f>
        <v>0</v>
      </c>
      <c r="AC566" s="149"/>
      <c r="AD566" s="131"/>
      <c r="AE566" s="131"/>
      <c r="AF566" s="129"/>
      <c r="AG566"/>
      <c r="AH566" s="139"/>
      <c r="AI566" s="139"/>
      <c r="AJ566" s="139" t="str">
        <f t="shared" si="101"/>
        <v/>
      </c>
      <c r="AK566" s="139">
        <f t="shared" ca="1" si="108"/>
        <v>0</v>
      </c>
      <c r="AL566" s="139" t="str">
        <f t="shared" si="102"/>
        <v/>
      </c>
      <c r="AM566" s="139" t="str">
        <f t="shared" si="103"/>
        <v/>
      </c>
      <c r="AN566" s="20" t="str">
        <f t="shared" si="104"/>
        <v/>
      </c>
      <c r="AO566" s="20" t="str">
        <f t="shared" si="105"/>
        <v/>
      </c>
      <c r="AP566" s="20" t="str">
        <f t="shared" si="106"/>
        <v/>
      </c>
      <c r="AQ566" s="88" t="str">
        <f ca="1">IF(S566=Lists!$S$6,"CUMPLIMIENTO",IF($Q566=Lists!$R$3,TEXT(Y566,"00,00%")&amp;" / "&amp;TEXT(FORMULACIÓN!Y566,"00,00%"),IF(Y566=0,0,TEXT(Y566,"##.###")&amp;" / "&amp;TEXT(FORMULACIÓN!Y566,"##.###"))))</f>
        <v xml:space="preserve"> / </v>
      </c>
      <c r="AR566" s="133">
        <f ca="1">VALUE(IFERROR(IF(S566=Lists!$S$6,SEGUIMIENTO!Y566,IF((Y566/FORMULACIÓN!Y566)&lt;&gt;0,Y566/FORMULACIÓN!Y566,0)),0))</f>
        <v>0</v>
      </c>
      <c r="AS566" s="89" t="str">
        <f t="shared" ca="1" si="107"/>
        <v/>
      </c>
      <c r="AT566" s="89"/>
      <c r="AU566" s="89">
        <f t="shared" ca="1" si="110"/>
        <v>0</v>
      </c>
      <c r="AV566" s="20" t="str">
        <f t="shared" si="109"/>
        <v xml:space="preserve">LOGROS
LÍMITES
OBSERVACIÓN
ACCIONES DE FORTALECIMIENTO
</v>
      </c>
      <c r="AW566" s="139"/>
      <c r="CG566" s="140"/>
    </row>
    <row r="567" spans="1:85" s="135" customFormat="1" ht="20.25" hidden="1" customHeight="1">
      <c r="A567" s="20" t="str">
        <f>IF(FORMULACIÓN!A567="","",FORMULACIÓN!A567)</f>
        <v/>
      </c>
      <c r="B567" s="20" t="str">
        <f>IF(FORMULACIÓN!B567="","",FORMULACIÓN!B567)</f>
        <v/>
      </c>
      <c r="C567" s="20" t="str">
        <f>IF(FORMULACIÓN!C567="","",FORMULACIÓN!C567)</f>
        <v/>
      </c>
      <c r="D567" s="20" t="str">
        <f>IF(FORMULACIÓN!D567="","",FORMULACIÓN!D567)</f>
        <v/>
      </c>
      <c r="E567" s="20" t="str">
        <f>IF(FORMULACIÓN!E567="","",FORMULACIÓN!E567)</f>
        <v/>
      </c>
      <c r="F567" s="20" t="str">
        <f>IF(FORMULACIÓN!F567="","",FORMULACIÓN!F567)</f>
        <v/>
      </c>
      <c r="G567" s="20" t="str">
        <f>IF(FORMULACIÓN!G567="","",FORMULACIÓN!G567)</f>
        <v/>
      </c>
      <c r="H567" s="20" t="str">
        <f>IF(FORMULACIÓN!H567="","",FORMULACIÓN!H567)</f>
        <v/>
      </c>
      <c r="I567" s="88" t="str">
        <f>IF(FORMULACIÓN!I567="","",FORMULACIÓN!I567)</f>
        <v/>
      </c>
      <c r="J567" s="20" t="str">
        <f>IF(FORMULACIÓN!J567="","",FORMULACIÓN!J567)</f>
        <v/>
      </c>
      <c r="K567" s="88" t="str">
        <f>IF(FORMULACIÓN!K567="","",FORMULACIÓN!K567)</f>
        <v/>
      </c>
      <c r="L567" s="88" t="str">
        <f>IF(FORMULACIÓN!L567="","",FORMULACIÓN!L567)</f>
        <v/>
      </c>
      <c r="M567" s="210">
        <f>FORMULACIÓN!M567</f>
        <v>0</v>
      </c>
      <c r="N567" s="20" t="str">
        <f>IF(FORMULACIÓN!O567="","",FORMULACIÓN!O567)</f>
        <v/>
      </c>
      <c r="O567" s="20" t="str">
        <f>IF(FORMULACIÓN!P567="","",FORMULACIÓN!P567)</f>
        <v/>
      </c>
      <c r="P567" s="20" t="str">
        <f>IF(FORMULACIÓN!Q567="","",FORMULACIÓN!Q567)</f>
        <v/>
      </c>
      <c r="Q567" s="20" t="str">
        <f>IF(FORMULACIÓN!R567="","",FORMULACIÓN!R567)</f>
        <v/>
      </c>
      <c r="R567" s="20" t="str">
        <f>IF(FORMULACIÓN!S567="","",FORMULACIÓN!S567)</f>
        <v/>
      </c>
      <c r="S567" s="20" t="str">
        <f>IF(FORMULACIÓN!T567="","",FORMULACIÓN!T567)</f>
        <v/>
      </c>
      <c r="T567" s="179" t="str">
        <f ca="1">FORMULACIÓN!Y567</f>
        <v/>
      </c>
      <c r="U567" s="20" t="str">
        <f>IF(FORMULACIÓN!U567="","",FORMULACIÓN!U567)</f>
        <v/>
      </c>
      <c r="V567" s="211"/>
      <c r="W567" s="211"/>
      <c r="X567" s="21" t="str">
        <f ca="1">IFERROR(IF($S567=Lists!$S$2,SUM(SEGUIMIENTO!U567:W567),IF(SEGUIMIENTO!$S567=Lists!$S$3,SUM(SEGUIMIENTO!V567:W567),IF(SEGUIMIENTO!$S567=Lists!$S$4,AVERAGE(SEGUIMIENTO!V567:W567),IF(SEGUIMIENTO!$S567=Lists!$S$5,OFFSET(U567,0,COUNTA(V567:W567)),IF(SEGUIMIENTO!$S567=Lists!$S$6,COUNTIF(V567:W567,"&lt;"&amp;FORMULACIÓN!Y567)/COUNT(SEGUIMIENTO!V567:W567),""))))),"")</f>
        <v/>
      </c>
      <c r="Y567" s="176" t="str">
        <f ca="1">IF($Q567=Lists!$R$3,TEXT(SEGUIMIENTO!X567,"00,00%"),IF(SEGUIMIENTO!X567=0,0,TEXT(SEGUIMIENTO!X567,"##.###")))</f>
        <v/>
      </c>
      <c r="Z567" s="179" t="str">
        <f>IF(FORMULACIÓN!N567="X",VLOOKUP(A567,Lists!$C$100:$D$1099,2,FALSE),"")</f>
        <v/>
      </c>
      <c r="AA567" s="181">
        <f>IF(FORMULACIÓN!N567="X",IF(VALUE(VLOOKUP(A567,Lists!$C$100:$D$1099,2,FALSE))&gt;=SEGUIMIENTO!X567,1,0),2)</f>
        <v>2</v>
      </c>
      <c r="AB567" s="150">
        <f>IFERROR(VALUE(LEFT(#REF!,1)),0)</f>
        <v>0</v>
      </c>
      <c r="AC567" s="149"/>
      <c r="AD567" s="131"/>
      <c r="AE567" s="131"/>
      <c r="AF567" s="129"/>
      <c r="AG567"/>
      <c r="AH567" s="139"/>
      <c r="AI567" s="139"/>
      <c r="AJ567" s="139" t="str">
        <f t="shared" si="101"/>
        <v/>
      </c>
      <c r="AK567" s="139">
        <f t="shared" ca="1" si="108"/>
        <v>0</v>
      </c>
      <c r="AL567" s="139" t="str">
        <f t="shared" si="102"/>
        <v/>
      </c>
      <c r="AM567" s="139" t="str">
        <f t="shared" si="103"/>
        <v/>
      </c>
      <c r="AN567" s="20" t="str">
        <f t="shared" si="104"/>
        <v/>
      </c>
      <c r="AO567" s="20" t="str">
        <f t="shared" si="105"/>
        <v/>
      </c>
      <c r="AP567" s="20" t="str">
        <f t="shared" si="106"/>
        <v/>
      </c>
      <c r="AQ567" s="88" t="str">
        <f ca="1">IF(S567=Lists!$S$6,"CUMPLIMIENTO",IF($Q567=Lists!$R$3,TEXT(Y567,"00,00%")&amp;" / "&amp;TEXT(FORMULACIÓN!Y567,"00,00%"),IF(Y567=0,0,TEXT(Y567,"##.###")&amp;" / "&amp;TEXT(FORMULACIÓN!Y567,"##.###"))))</f>
        <v xml:space="preserve"> / </v>
      </c>
      <c r="AR567" s="133">
        <f ca="1">VALUE(IFERROR(IF(S567=Lists!$S$6,SEGUIMIENTO!Y567,IF((Y567/FORMULACIÓN!Y567)&lt;&gt;0,Y567/FORMULACIÓN!Y567,0)),0))</f>
        <v>0</v>
      </c>
      <c r="AS567" s="89" t="str">
        <f t="shared" ca="1" si="107"/>
        <v/>
      </c>
      <c r="AT567" s="89"/>
      <c r="AU567" s="89">
        <f t="shared" ca="1" si="110"/>
        <v>0</v>
      </c>
      <c r="AV567" s="20" t="str">
        <f t="shared" si="109"/>
        <v xml:space="preserve">LOGROS
LÍMITES
OBSERVACIÓN
ACCIONES DE FORTALECIMIENTO
</v>
      </c>
      <c r="AW567" s="139"/>
      <c r="CG567" s="140"/>
    </row>
    <row r="568" spans="1:85" s="135" customFormat="1" ht="20.25" hidden="1" customHeight="1">
      <c r="A568" s="20" t="str">
        <f>IF(FORMULACIÓN!A568="","",FORMULACIÓN!A568)</f>
        <v/>
      </c>
      <c r="B568" s="20" t="str">
        <f>IF(FORMULACIÓN!B568="","",FORMULACIÓN!B568)</f>
        <v/>
      </c>
      <c r="C568" s="20" t="str">
        <f>IF(FORMULACIÓN!C568="","",FORMULACIÓN!C568)</f>
        <v/>
      </c>
      <c r="D568" s="20" t="str">
        <f>IF(FORMULACIÓN!D568="","",FORMULACIÓN!D568)</f>
        <v/>
      </c>
      <c r="E568" s="20" t="str">
        <f>IF(FORMULACIÓN!E568="","",FORMULACIÓN!E568)</f>
        <v/>
      </c>
      <c r="F568" s="20" t="str">
        <f>IF(FORMULACIÓN!F568="","",FORMULACIÓN!F568)</f>
        <v/>
      </c>
      <c r="G568" s="20" t="str">
        <f>IF(FORMULACIÓN!G568="","",FORMULACIÓN!G568)</f>
        <v/>
      </c>
      <c r="H568" s="20" t="str">
        <f>IF(FORMULACIÓN!H568="","",FORMULACIÓN!H568)</f>
        <v/>
      </c>
      <c r="I568" s="88" t="str">
        <f>IF(FORMULACIÓN!I568="","",FORMULACIÓN!I568)</f>
        <v/>
      </c>
      <c r="J568" s="20" t="str">
        <f>IF(FORMULACIÓN!J568="","",FORMULACIÓN!J568)</f>
        <v/>
      </c>
      <c r="K568" s="88" t="str">
        <f>IF(FORMULACIÓN!K568="","",FORMULACIÓN!K568)</f>
        <v/>
      </c>
      <c r="L568" s="88" t="str">
        <f>IF(FORMULACIÓN!L568="","",FORMULACIÓN!L568)</f>
        <v/>
      </c>
      <c r="M568" s="210">
        <f>FORMULACIÓN!M568</f>
        <v>0</v>
      </c>
      <c r="N568" s="20" t="str">
        <f>IF(FORMULACIÓN!O568="","",FORMULACIÓN!O568)</f>
        <v/>
      </c>
      <c r="O568" s="20" t="str">
        <f>IF(FORMULACIÓN!P568="","",FORMULACIÓN!P568)</f>
        <v/>
      </c>
      <c r="P568" s="20" t="str">
        <f>IF(FORMULACIÓN!Q568="","",FORMULACIÓN!Q568)</f>
        <v/>
      </c>
      <c r="Q568" s="20" t="str">
        <f>IF(FORMULACIÓN!R568="","",FORMULACIÓN!R568)</f>
        <v/>
      </c>
      <c r="R568" s="20" t="str">
        <f>IF(FORMULACIÓN!S568="","",FORMULACIÓN!S568)</f>
        <v/>
      </c>
      <c r="S568" s="20" t="str">
        <f>IF(FORMULACIÓN!T568="","",FORMULACIÓN!T568)</f>
        <v/>
      </c>
      <c r="T568" s="179" t="str">
        <f ca="1">FORMULACIÓN!Y568</f>
        <v/>
      </c>
      <c r="U568" s="20" t="str">
        <f>IF(FORMULACIÓN!U568="","",FORMULACIÓN!U568)</f>
        <v/>
      </c>
      <c r="V568" s="211"/>
      <c r="W568" s="211"/>
      <c r="X568" s="21" t="str">
        <f ca="1">IFERROR(IF($S568=Lists!$S$2,SUM(SEGUIMIENTO!U568:W568),IF(SEGUIMIENTO!$S568=Lists!$S$3,SUM(SEGUIMIENTO!V568:W568),IF(SEGUIMIENTO!$S568=Lists!$S$4,AVERAGE(SEGUIMIENTO!V568:W568),IF(SEGUIMIENTO!$S568=Lists!$S$5,OFFSET(U568,0,COUNTA(V568:W568)),IF(SEGUIMIENTO!$S568=Lists!$S$6,COUNTIF(V568:W568,"&lt;"&amp;FORMULACIÓN!Y568)/COUNT(SEGUIMIENTO!V568:W568),""))))),"")</f>
        <v/>
      </c>
      <c r="Y568" s="176" t="str">
        <f ca="1">IF($Q568=Lists!$R$3,TEXT(SEGUIMIENTO!X568,"00,00%"),IF(SEGUIMIENTO!X568=0,0,TEXT(SEGUIMIENTO!X568,"##.###")))</f>
        <v/>
      </c>
      <c r="Z568" s="179" t="str">
        <f>IF(FORMULACIÓN!N568="X",VLOOKUP(A568,Lists!$C$100:$D$1099,2,FALSE),"")</f>
        <v/>
      </c>
      <c r="AA568" s="181">
        <f>IF(FORMULACIÓN!N568="X",IF(VALUE(VLOOKUP(A568,Lists!$C$100:$D$1099,2,FALSE))&gt;=SEGUIMIENTO!X568,1,0),2)</f>
        <v>2</v>
      </c>
      <c r="AB568" s="150">
        <f>IFERROR(VALUE(LEFT(#REF!,1)),0)</f>
        <v>0</v>
      </c>
      <c r="AC568" s="149"/>
      <c r="AD568" s="131"/>
      <c r="AE568" s="131"/>
      <c r="AF568" s="129"/>
      <c r="AG568"/>
      <c r="AH568" s="139"/>
      <c r="AI568" s="139"/>
      <c r="AJ568" s="139" t="str">
        <f t="shared" si="101"/>
        <v/>
      </c>
      <c r="AK568" s="139">
        <f t="shared" ca="1" si="108"/>
        <v>0</v>
      </c>
      <c r="AL568" s="139" t="str">
        <f t="shared" si="102"/>
        <v/>
      </c>
      <c r="AM568" s="139" t="str">
        <f t="shared" si="103"/>
        <v/>
      </c>
      <c r="AN568" s="20" t="str">
        <f t="shared" si="104"/>
        <v/>
      </c>
      <c r="AO568" s="20" t="str">
        <f t="shared" si="105"/>
        <v/>
      </c>
      <c r="AP568" s="20" t="str">
        <f t="shared" si="106"/>
        <v/>
      </c>
      <c r="AQ568" s="88" t="str">
        <f ca="1">IF(S568=Lists!$S$6,"CUMPLIMIENTO",IF($Q568=Lists!$R$3,TEXT(Y568,"00,00%")&amp;" / "&amp;TEXT(FORMULACIÓN!Y568,"00,00%"),IF(Y568=0,0,TEXT(Y568,"##.###")&amp;" / "&amp;TEXT(FORMULACIÓN!Y568,"##.###"))))</f>
        <v xml:space="preserve"> / </v>
      </c>
      <c r="AR568" s="133">
        <f ca="1">VALUE(IFERROR(IF(S568=Lists!$S$6,SEGUIMIENTO!Y568,IF((Y568/FORMULACIÓN!Y568)&lt;&gt;0,Y568/FORMULACIÓN!Y568,0)),0))</f>
        <v>0</v>
      </c>
      <c r="AS568" s="89" t="str">
        <f t="shared" ca="1" si="107"/>
        <v/>
      </c>
      <c r="AT568" s="89"/>
      <c r="AU568" s="89">
        <f t="shared" ca="1" si="110"/>
        <v>0</v>
      </c>
      <c r="AV568" s="20" t="str">
        <f t="shared" si="109"/>
        <v xml:space="preserve">LOGROS
LÍMITES
OBSERVACIÓN
ACCIONES DE FORTALECIMIENTO
</v>
      </c>
      <c r="AW568" s="139"/>
      <c r="CG568" s="140"/>
    </row>
    <row r="569" spans="1:85" s="135" customFormat="1" ht="20.25" hidden="1" customHeight="1">
      <c r="A569" s="20" t="str">
        <f>IF(FORMULACIÓN!A569="","",FORMULACIÓN!A569)</f>
        <v/>
      </c>
      <c r="B569" s="20" t="str">
        <f>IF(FORMULACIÓN!B569="","",FORMULACIÓN!B569)</f>
        <v/>
      </c>
      <c r="C569" s="20" t="str">
        <f>IF(FORMULACIÓN!C569="","",FORMULACIÓN!C569)</f>
        <v/>
      </c>
      <c r="D569" s="20" t="str">
        <f>IF(FORMULACIÓN!D569="","",FORMULACIÓN!D569)</f>
        <v/>
      </c>
      <c r="E569" s="20" t="str">
        <f>IF(FORMULACIÓN!E569="","",FORMULACIÓN!E569)</f>
        <v/>
      </c>
      <c r="F569" s="20" t="str">
        <f>IF(FORMULACIÓN!F569="","",FORMULACIÓN!F569)</f>
        <v/>
      </c>
      <c r="G569" s="20" t="str">
        <f>IF(FORMULACIÓN!G569="","",FORMULACIÓN!G569)</f>
        <v/>
      </c>
      <c r="H569" s="20" t="str">
        <f>IF(FORMULACIÓN!H569="","",FORMULACIÓN!H569)</f>
        <v/>
      </c>
      <c r="I569" s="88" t="str">
        <f>IF(FORMULACIÓN!I569="","",FORMULACIÓN!I569)</f>
        <v/>
      </c>
      <c r="J569" s="20" t="str">
        <f>IF(FORMULACIÓN!J569="","",FORMULACIÓN!J569)</f>
        <v/>
      </c>
      <c r="K569" s="88" t="str">
        <f>IF(FORMULACIÓN!K569="","",FORMULACIÓN!K569)</f>
        <v/>
      </c>
      <c r="L569" s="88" t="str">
        <f>IF(FORMULACIÓN!L569="","",FORMULACIÓN!L569)</f>
        <v/>
      </c>
      <c r="M569" s="210">
        <f>FORMULACIÓN!M569</f>
        <v>0</v>
      </c>
      <c r="N569" s="20" t="str">
        <f>IF(FORMULACIÓN!O569="","",FORMULACIÓN!O569)</f>
        <v/>
      </c>
      <c r="O569" s="20" t="str">
        <f>IF(FORMULACIÓN!P569="","",FORMULACIÓN!P569)</f>
        <v/>
      </c>
      <c r="P569" s="20" t="str">
        <f>IF(FORMULACIÓN!Q569="","",FORMULACIÓN!Q569)</f>
        <v/>
      </c>
      <c r="Q569" s="20" t="str">
        <f>IF(FORMULACIÓN!R569="","",FORMULACIÓN!R569)</f>
        <v/>
      </c>
      <c r="R569" s="20" t="str">
        <f>IF(FORMULACIÓN!S569="","",FORMULACIÓN!S569)</f>
        <v/>
      </c>
      <c r="S569" s="20" t="str">
        <f>IF(FORMULACIÓN!T569="","",FORMULACIÓN!T569)</f>
        <v/>
      </c>
      <c r="T569" s="179" t="str">
        <f ca="1">FORMULACIÓN!Y569</f>
        <v/>
      </c>
      <c r="U569" s="20" t="str">
        <f>IF(FORMULACIÓN!U569="","",FORMULACIÓN!U569)</f>
        <v/>
      </c>
      <c r="V569" s="211"/>
      <c r="W569" s="211"/>
      <c r="X569" s="21" t="str">
        <f ca="1">IFERROR(IF($S569=Lists!$S$2,SUM(SEGUIMIENTO!U569:W569),IF(SEGUIMIENTO!$S569=Lists!$S$3,SUM(SEGUIMIENTO!V569:W569),IF(SEGUIMIENTO!$S569=Lists!$S$4,AVERAGE(SEGUIMIENTO!V569:W569),IF(SEGUIMIENTO!$S569=Lists!$S$5,OFFSET(U569,0,COUNTA(V569:W569)),IF(SEGUIMIENTO!$S569=Lists!$S$6,COUNTIF(V569:W569,"&lt;"&amp;FORMULACIÓN!Y569)/COUNT(SEGUIMIENTO!V569:W569),""))))),"")</f>
        <v/>
      </c>
      <c r="Y569" s="176" t="str">
        <f ca="1">IF($Q569=Lists!$R$3,TEXT(SEGUIMIENTO!X569,"00,00%"),IF(SEGUIMIENTO!X569=0,0,TEXT(SEGUIMIENTO!X569,"##.###")))</f>
        <v/>
      </c>
      <c r="Z569" s="179" t="str">
        <f>IF(FORMULACIÓN!N569="X",VLOOKUP(A569,Lists!$C$100:$D$1099,2,FALSE),"")</f>
        <v/>
      </c>
      <c r="AA569" s="181">
        <f>IF(FORMULACIÓN!N569="X",IF(VALUE(VLOOKUP(A569,Lists!$C$100:$D$1099,2,FALSE))&gt;=SEGUIMIENTO!X569,1,0),2)</f>
        <v>2</v>
      </c>
      <c r="AB569" s="150">
        <f>IFERROR(VALUE(LEFT(#REF!,1)),0)</f>
        <v>0</v>
      </c>
      <c r="AC569" s="149"/>
      <c r="AD569" s="131"/>
      <c r="AE569" s="131"/>
      <c r="AF569" s="129"/>
      <c r="AG569"/>
      <c r="AH569" s="139"/>
      <c r="AI569" s="139"/>
      <c r="AJ569" s="139" t="str">
        <f t="shared" si="101"/>
        <v/>
      </c>
      <c r="AK569" s="139">
        <f t="shared" ca="1" si="108"/>
        <v>0</v>
      </c>
      <c r="AL569" s="139" t="str">
        <f t="shared" si="102"/>
        <v/>
      </c>
      <c r="AM569" s="139" t="str">
        <f t="shared" si="103"/>
        <v/>
      </c>
      <c r="AN569" s="20" t="str">
        <f t="shared" si="104"/>
        <v/>
      </c>
      <c r="AO569" s="20" t="str">
        <f t="shared" si="105"/>
        <v/>
      </c>
      <c r="AP569" s="20" t="str">
        <f t="shared" si="106"/>
        <v/>
      </c>
      <c r="AQ569" s="88" t="str">
        <f ca="1">IF(S569=Lists!$S$6,"CUMPLIMIENTO",IF($Q569=Lists!$R$3,TEXT(Y569,"00,00%")&amp;" / "&amp;TEXT(FORMULACIÓN!Y569,"00,00%"),IF(Y569=0,0,TEXT(Y569,"##.###")&amp;" / "&amp;TEXT(FORMULACIÓN!Y569,"##.###"))))</f>
        <v xml:space="preserve"> / </v>
      </c>
      <c r="AR569" s="133">
        <f ca="1">VALUE(IFERROR(IF(S569=Lists!$S$6,SEGUIMIENTO!Y569,IF((Y569/FORMULACIÓN!Y569)&lt;&gt;0,Y569/FORMULACIÓN!Y569,0)),0))</f>
        <v>0</v>
      </c>
      <c r="AS569" s="89" t="str">
        <f t="shared" ca="1" si="107"/>
        <v/>
      </c>
      <c r="AT569" s="89"/>
      <c r="AU569" s="89">
        <f t="shared" ca="1" si="110"/>
        <v>0</v>
      </c>
      <c r="AV569" s="20" t="str">
        <f t="shared" si="109"/>
        <v xml:space="preserve">LOGROS
LÍMITES
OBSERVACIÓN
ACCIONES DE FORTALECIMIENTO
</v>
      </c>
      <c r="AW569" s="139"/>
      <c r="CG569" s="140"/>
    </row>
    <row r="570" spans="1:85" s="135" customFormat="1" ht="20.25" hidden="1" customHeight="1">
      <c r="A570" s="20" t="str">
        <f>IF(FORMULACIÓN!A570="","",FORMULACIÓN!A570)</f>
        <v/>
      </c>
      <c r="B570" s="20" t="str">
        <f>IF(FORMULACIÓN!B570="","",FORMULACIÓN!B570)</f>
        <v/>
      </c>
      <c r="C570" s="20" t="str">
        <f>IF(FORMULACIÓN!C570="","",FORMULACIÓN!C570)</f>
        <v/>
      </c>
      <c r="D570" s="20" t="str">
        <f>IF(FORMULACIÓN!D570="","",FORMULACIÓN!D570)</f>
        <v/>
      </c>
      <c r="E570" s="20" t="str">
        <f>IF(FORMULACIÓN!E570="","",FORMULACIÓN!E570)</f>
        <v/>
      </c>
      <c r="F570" s="20" t="str">
        <f>IF(FORMULACIÓN!F570="","",FORMULACIÓN!F570)</f>
        <v/>
      </c>
      <c r="G570" s="20" t="str">
        <f>IF(FORMULACIÓN!G570="","",FORMULACIÓN!G570)</f>
        <v/>
      </c>
      <c r="H570" s="20" t="str">
        <f>IF(FORMULACIÓN!H570="","",FORMULACIÓN!H570)</f>
        <v/>
      </c>
      <c r="I570" s="88" t="str">
        <f>IF(FORMULACIÓN!I570="","",FORMULACIÓN!I570)</f>
        <v/>
      </c>
      <c r="J570" s="20" t="str">
        <f>IF(FORMULACIÓN!J570="","",FORMULACIÓN!J570)</f>
        <v/>
      </c>
      <c r="K570" s="88" t="str">
        <f>IF(FORMULACIÓN!K570="","",FORMULACIÓN!K570)</f>
        <v/>
      </c>
      <c r="L570" s="88" t="str">
        <f>IF(FORMULACIÓN!L570="","",FORMULACIÓN!L570)</f>
        <v/>
      </c>
      <c r="M570" s="210">
        <f>FORMULACIÓN!M570</f>
        <v>0</v>
      </c>
      <c r="N570" s="20" t="str">
        <f>IF(FORMULACIÓN!O570="","",FORMULACIÓN!O570)</f>
        <v/>
      </c>
      <c r="O570" s="20" t="str">
        <f>IF(FORMULACIÓN!P570="","",FORMULACIÓN!P570)</f>
        <v/>
      </c>
      <c r="P570" s="20" t="str">
        <f>IF(FORMULACIÓN!Q570="","",FORMULACIÓN!Q570)</f>
        <v/>
      </c>
      <c r="Q570" s="20" t="str">
        <f>IF(FORMULACIÓN!R570="","",FORMULACIÓN!R570)</f>
        <v/>
      </c>
      <c r="R570" s="20" t="str">
        <f>IF(FORMULACIÓN!S570="","",FORMULACIÓN!S570)</f>
        <v/>
      </c>
      <c r="S570" s="20" t="str">
        <f>IF(FORMULACIÓN!T570="","",FORMULACIÓN!T570)</f>
        <v/>
      </c>
      <c r="T570" s="179" t="str">
        <f ca="1">FORMULACIÓN!Y570</f>
        <v/>
      </c>
      <c r="U570" s="20" t="str">
        <f>IF(FORMULACIÓN!U570="","",FORMULACIÓN!U570)</f>
        <v/>
      </c>
      <c r="V570" s="211"/>
      <c r="W570" s="211"/>
      <c r="X570" s="21" t="str">
        <f ca="1">IFERROR(IF($S570=Lists!$S$2,SUM(SEGUIMIENTO!U570:W570),IF(SEGUIMIENTO!$S570=Lists!$S$3,SUM(SEGUIMIENTO!V570:W570),IF(SEGUIMIENTO!$S570=Lists!$S$4,AVERAGE(SEGUIMIENTO!V570:W570),IF(SEGUIMIENTO!$S570=Lists!$S$5,OFFSET(U570,0,COUNTA(V570:W570)),IF(SEGUIMIENTO!$S570=Lists!$S$6,COUNTIF(V570:W570,"&lt;"&amp;FORMULACIÓN!Y570)/COUNT(SEGUIMIENTO!V570:W570),""))))),"")</f>
        <v/>
      </c>
      <c r="Y570" s="176" t="str">
        <f ca="1">IF($Q570=Lists!$R$3,TEXT(SEGUIMIENTO!X570,"00,00%"),IF(SEGUIMIENTO!X570=0,0,TEXT(SEGUIMIENTO!X570,"##.###")))</f>
        <v/>
      </c>
      <c r="Z570" s="179" t="str">
        <f>IF(FORMULACIÓN!N570="X",VLOOKUP(A570,Lists!$C$100:$D$1099,2,FALSE),"")</f>
        <v/>
      </c>
      <c r="AA570" s="181">
        <f>IF(FORMULACIÓN!N570="X",IF(VALUE(VLOOKUP(A570,Lists!$C$100:$D$1099,2,FALSE))&gt;=SEGUIMIENTO!X570,1,0),2)</f>
        <v>2</v>
      </c>
      <c r="AB570" s="150">
        <f>IFERROR(VALUE(LEFT(#REF!,1)),0)</f>
        <v>0</v>
      </c>
      <c r="AC570" s="149"/>
      <c r="AD570" s="131"/>
      <c r="AE570" s="131"/>
      <c r="AF570" s="129"/>
      <c r="AG570"/>
      <c r="AH570" s="139"/>
      <c r="AI570" s="139"/>
      <c r="AJ570" s="139" t="str">
        <f t="shared" si="101"/>
        <v/>
      </c>
      <c r="AK570" s="139">
        <f t="shared" ca="1" si="108"/>
        <v>0</v>
      </c>
      <c r="AL570" s="139" t="str">
        <f t="shared" si="102"/>
        <v/>
      </c>
      <c r="AM570" s="139" t="str">
        <f t="shared" si="103"/>
        <v/>
      </c>
      <c r="AN570" s="20" t="str">
        <f t="shared" si="104"/>
        <v/>
      </c>
      <c r="AO570" s="20" t="str">
        <f t="shared" si="105"/>
        <v/>
      </c>
      <c r="AP570" s="20" t="str">
        <f t="shared" si="106"/>
        <v/>
      </c>
      <c r="AQ570" s="88" t="str">
        <f ca="1">IF(S570=Lists!$S$6,"CUMPLIMIENTO",IF($Q570=Lists!$R$3,TEXT(Y570,"00,00%")&amp;" / "&amp;TEXT(FORMULACIÓN!Y570,"00,00%"),IF(Y570=0,0,TEXT(Y570,"##.###")&amp;" / "&amp;TEXT(FORMULACIÓN!Y570,"##.###"))))</f>
        <v xml:space="preserve"> / </v>
      </c>
      <c r="AR570" s="133">
        <f ca="1">VALUE(IFERROR(IF(S570=Lists!$S$6,SEGUIMIENTO!Y570,IF((Y570/FORMULACIÓN!Y570)&lt;&gt;0,Y570/FORMULACIÓN!Y570,0)),0))</f>
        <v>0</v>
      </c>
      <c r="AS570" s="89" t="str">
        <f t="shared" ca="1" si="107"/>
        <v/>
      </c>
      <c r="AT570" s="89"/>
      <c r="AU570" s="89">
        <f t="shared" ca="1" si="110"/>
        <v>0</v>
      </c>
      <c r="AV570" s="20" t="str">
        <f t="shared" si="109"/>
        <v xml:space="preserve">LOGROS
LÍMITES
OBSERVACIÓN
ACCIONES DE FORTALECIMIENTO
</v>
      </c>
      <c r="AW570" s="139"/>
      <c r="CG570" s="140"/>
    </row>
    <row r="571" spans="1:85" s="135" customFormat="1" ht="20.25" hidden="1" customHeight="1">
      <c r="A571" s="20" t="str">
        <f>IF(FORMULACIÓN!A571="","",FORMULACIÓN!A571)</f>
        <v/>
      </c>
      <c r="B571" s="20" t="str">
        <f>IF(FORMULACIÓN!B571="","",FORMULACIÓN!B571)</f>
        <v/>
      </c>
      <c r="C571" s="20" t="str">
        <f>IF(FORMULACIÓN!C571="","",FORMULACIÓN!C571)</f>
        <v/>
      </c>
      <c r="D571" s="20" t="str">
        <f>IF(FORMULACIÓN!D571="","",FORMULACIÓN!D571)</f>
        <v/>
      </c>
      <c r="E571" s="20" t="str">
        <f>IF(FORMULACIÓN!E571="","",FORMULACIÓN!E571)</f>
        <v/>
      </c>
      <c r="F571" s="20" t="str">
        <f>IF(FORMULACIÓN!F571="","",FORMULACIÓN!F571)</f>
        <v/>
      </c>
      <c r="G571" s="20" t="str">
        <f>IF(FORMULACIÓN!G571="","",FORMULACIÓN!G571)</f>
        <v/>
      </c>
      <c r="H571" s="20" t="str">
        <f>IF(FORMULACIÓN!H571="","",FORMULACIÓN!H571)</f>
        <v/>
      </c>
      <c r="I571" s="88" t="str">
        <f>IF(FORMULACIÓN!I571="","",FORMULACIÓN!I571)</f>
        <v/>
      </c>
      <c r="J571" s="20" t="str">
        <f>IF(FORMULACIÓN!J571="","",FORMULACIÓN!J571)</f>
        <v/>
      </c>
      <c r="K571" s="88" t="str">
        <f>IF(FORMULACIÓN!K571="","",FORMULACIÓN!K571)</f>
        <v/>
      </c>
      <c r="L571" s="88" t="str">
        <f>IF(FORMULACIÓN!L571="","",FORMULACIÓN!L571)</f>
        <v/>
      </c>
      <c r="M571" s="210">
        <f>FORMULACIÓN!M571</f>
        <v>0</v>
      </c>
      <c r="N571" s="20" t="str">
        <f>IF(FORMULACIÓN!O571="","",FORMULACIÓN!O571)</f>
        <v/>
      </c>
      <c r="O571" s="20" t="str">
        <f>IF(FORMULACIÓN!P571="","",FORMULACIÓN!P571)</f>
        <v/>
      </c>
      <c r="P571" s="20" t="str">
        <f>IF(FORMULACIÓN!Q571="","",FORMULACIÓN!Q571)</f>
        <v/>
      </c>
      <c r="Q571" s="20" t="str">
        <f>IF(FORMULACIÓN!R571="","",FORMULACIÓN!R571)</f>
        <v/>
      </c>
      <c r="R571" s="20" t="str">
        <f>IF(FORMULACIÓN!S571="","",FORMULACIÓN!S571)</f>
        <v/>
      </c>
      <c r="S571" s="20" t="str">
        <f>IF(FORMULACIÓN!T571="","",FORMULACIÓN!T571)</f>
        <v/>
      </c>
      <c r="T571" s="179" t="str">
        <f ca="1">FORMULACIÓN!Y571</f>
        <v/>
      </c>
      <c r="U571" s="20" t="str">
        <f>IF(FORMULACIÓN!U571="","",FORMULACIÓN!U571)</f>
        <v/>
      </c>
      <c r="V571" s="211"/>
      <c r="W571" s="211"/>
      <c r="X571" s="21" t="str">
        <f ca="1">IFERROR(IF($S571=Lists!$S$2,SUM(SEGUIMIENTO!U571:W571),IF(SEGUIMIENTO!$S571=Lists!$S$3,SUM(SEGUIMIENTO!V571:W571),IF(SEGUIMIENTO!$S571=Lists!$S$4,AVERAGE(SEGUIMIENTO!V571:W571),IF(SEGUIMIENTO!$S571=Lists!$S$5,OFFSET(U571,0,COUNTA(V571:W571)),IF(SEGUIMIENTO!$S571=Lists!$S$6,COUNTIF(V571:W571,"&lt;"&amp;FORMULACIÓN!Y571)/COUNT(SEGUIMIENTO!V571:W571),""))))),"")</f>
        <v/>
      </c>
      <c r="Y571" s="176" t="str">
        <f ca="1">IF($Q571=Lists!$R$3,TEXT(SEGUIMIENTO!X571,"00,00%"),IF(SEGUIMIENTO!X571=0,0,TEXT(SEGUIMIENTO!X571,"##.###")))</f>
        <v/>
      </c>
      <c r="Z571" s="179" t="str">
        <f>IF(FORMULACIÓN!N571="X",VLOOKUP(A571,Lists!$C$100:$D$1099,2,FALSE),"")</f>
        <v/>
      </c>
      <c r="AA571" s="181">
        <f>IF(FORMULACIÓN!N571="X",IF(VALUE(VLOOKUP(A571,Lists!$C$100:$D$1099,2,FALSE))&gt;=SEGUIMIENTO!X571,1,0),2)</f>
        <v>2</v>
      </c>
      <c r="AB571" s="150">
        <f>IFERROR(VALUE(LEFT(#REF!,1)),0)</f>
        <v>0</v>
      </c>
      <c r="AC571" s="149"/>
      <c r="AD571" s="131"/>
      <c r="AE571" s="131"/>
      <c r="AF571" s="129"/>
      <c r="AG571"/>
      <c r="AH571" s="139"/>
      <c r="AI571" s="139"/>
      <c r="AJ571" s="139" t="str">
        <f t="shared" si="101"/>
        <v/>
      </c>
      <c r="AK571" s="139">
        <f t="shared" ca="1" si="108"/>
        <v>0</v>
      </c>
      <c r="AL571" s="139" t="str">
        <f t="shared" si="102"/>
        <v/>
      </c>
      <c r="AM571" s="139" t="str">
        <f t="shared" si="103"/>
        <v/>
      </c>
      <c r="AN571" s="20" t="str">
        <f t="shared" si="104"/>
        <v/>
      </c>
      <c r="AO571" s="20" t="str">
        <f t="shared" si="105"/>
        <v/>
      </c>
      <c r="AP571" s="20" t="str">
        <f t="shared" si="106"/>
        <v/>
      </c>
      <c r="AQ571" s="88" t="str">
        <f ca="1">IF(S571=Lists!$S$6,"CUMPLIMIENTO",IF($Q571=Lists!$R$3,TEXT(Y571,"00,00%")&amp;" / "&amp;TEXT(FORMULACIÓN!Y571,"00,00%"),IF(Y571=0,0,TEXT(Y571,"##.###")&amp;" / "&amp;TEXT(FORMULACIÓN!Y571,"##.###"))))</f>
        <v xml:space="preserve"> / </v>
      </c>
      <c r="AR571" s="133">
        <f ca="1">VALUE(IFERROR(IF(S571=Lists!$S$6,SEGUIMIENTO!Y571,IF((Y571/FORMULACIÓN!Y571)&lt;&gt;0,Y571/FORMULACIÓN!Y571,0)),0))</f>
        <v>0</v>
      </c>
      <c r="AS571" s="89" t="str">
        <f t="shared" ca="1" si="107"/>
        <v/>
      </c>
      <c r="AT571" s="89"/>
      <c r="AU571" s="89">
        <f t="shared" ca="1" si="110"/>
        <v>0</v>
      </c>
      <c r="AV571" s="20" t="str">
        <f t="shared" si="109"/>
        <v xml:space="preserve">LOGROS
LÍMITES
OBSERVACIÓN
ACCIONES DE FORTALECIMIENTO
</v>
      </c>
      <c r="AW571" s="139"/>
      <c r="CG571" s="140"/>
    </row>
    <row r="572" spans="1:85" s="135" customFormat="1" ht="20.25" hidden="1" customHeight="1">
      <c r="A572" s="20" t="str">
        <f>IF(FORMULACIÓN!A572="","",FORMULACIÓN!A572)</f>
        <v/>
      </c>
      <c r="B572" s="20" t="str">
        <f>IF(FORMULACIÓN!B572="","",FORMULACIÓN!B572)</f>
        <v/>
      </c>
      <c r="C572" s="20" t="str">
        <f>IF(FORMULACIÓN!C572="","",FORMULACIÓN!C572)</f>
        <v/>
      </c>
      <c r="D572" s="20" t="str">
        <f>IF(FORMULACIÓN!D572="","",FORMULACIÓN!D572)</f>
        <v/>
      </c>
      <c r="E572" s="20" t="str">
        <f>IF(FORMULACIÓN!E572="","",FORMULACIÓN!E572)</f>
        <v/>
      </c>
      <c r="F572" s="20" t="str">
        <f>IF(FORMULACIÓN!F572="","",FORMULACIÓN!F572)</f>
        <v/>
      </c>
      <c r="G572" s="20" t="str">
        <f>IF(FORMULACIÓN!G572="","",FORMULACIÓN!G572)</f>
        <v/>
      </c>
      <c r="H572" s="20" t="str">
        <f>IF(FORMULACIÓN!H572="","",FORMULACIÓN!H572)</f>
        <v/>
      </c>
      <c r="I572" s="88" t="str">
        <f>IF(FORMULACIÓN!I572="","",FORMULACIÓN!I572)</f>
        <v/>
      </c>
      <c r="J572" s="20" t="str">
        <f>IF(FORMULACIÓN!J572="","",FORMULACIÓN!J572)</f>
        <v/>
      </c>
      <c r="K572" s="88" t="str">
        <f>IF(FORMULACIÓN!K572="","",FORMULACIÓN!K572)</f>
        <v/>
      </c>
      <c r="L572" s="88" t="str">
        <f>IF(FORMULACIÓN!L572="","",FORMULACIÓN!L572)</f>
        <v/>
      </c>
      <c r="M572" s="210">
        <f>FORMULACIÓN!M572</f>
        <v>0</v>
      </c>
      <c r="N572" s="20" t="str">
        <f>IF(FORMULACIÓN!O572="","",FORMULACIÓN!O572)</f>
        <v/>
      </c>
      <c r="O572" s="20" t="str">
        <f>IF(FORMULACIÓN!P572="","",FORMULACIÓN!P572)</f>
        <v/>
      </c>
      <c r="P572" s="20" t="str">
        <f>IF(FORMULACIÓN!Q572="","",FORMULACIÓN!Q572)</f>
        <v/>
      </c>
      <c r="Q572" s="20" t="str">
        <f>IF(FORMULACIÓN!R572="","",FORMULACIÓN!R572)</f>
        <v/>
      </c>
      <c r="R572" s="20" t="str">
        <f>IF(FORMULACIÓN!S572="","",FORMULACIÓN!S572)</f>
        <v/>
      </c>
      <c r="S572" s="20" t="str">
        <f>IF(FORMULACIÓN!T572="","",FORMULACIÓN!T572)</f>
        <v/>
      </c>
      <c r="T572" s="179" t="str">
        <f ca="1">FORMULACIÓN!Y572</f>
        <v/>
      </c>
      <c r="U572" s="20" t="str">
        <f>IF(FORMULACIÓN!U572="","",FORMULACIÓN!U572)</f>
        <v/>
      </c>
      <c r="V572" s="211"/>
      <c r="W572" s="211"/>
      <c r="X572" s="21" t="str">
        <f ca="1">IFERROR(IF($S572=Lists!$S$2,SUM(SEGUIMIENTO!U572:W572),IF(SEGUIMIENTO!$S572=Lists!$S$3,SUM(SEGUIMIENTO!V572:W572),IF(SEGUIMIENTO!$S572=Lists!$S$4,AVERAGE(SEGUIMIENTO!V572:W572),IF(SEGUIMIENTO!$S572=Lists!$S$5,OFFSET(U572,0,COUNTA(V572:W572)),IF(SEGUIMIENTO!$S572=Lists!$S$6,COUNTIF(V572:W572,"&lt;"&amp;FORMULACIÓN!Y572)/COUNT(SEGUIMIENTO!V572:W572),""))))),"")</f>
        <v/>
      </c>
      <c r="Y572" s="176" t="str">
        <f ca="1">IF($Q572=Lists!$R$3,TEXT(SEGUIMIENTO!X572,"00,00%"),IF(SEGUIMIENTO!X572=0,0,TEXT(SEGUIMIENTO!X572,"##.###")))</f>
        <v/>
      </c>
      <c r="Z572" s="179" t="str">
        <f>IF(FORMULACIÓN!N572="X",VLOOKUP(A572,Lists!$C$100:$D$1099,2,FALSE),"")</f>
        <v/>
      </c>
      <c r="AA572" s="181">
        <f>IF(FORMULACIÓN!N572="X",IF(VALUE(VLOOKUP(A572,Lists!$C$100:$D$1099,2,FALSE))&gt;=SEGUIMIENTO!X572,1,0),2)</f>
        <v>2</v>
      </c>
      <c r="AB572" s="150">
        <f>IFERROR(VALUE(LEFT(#REF!,1)),0)</f>
        <v>0</v>
      </c>
      <c r="AC572" s="149"/>
      <c r="AD572" s="131"/>
      <c r="AE572" s="131"/>
      <c r="AF572" s="129"/>
      <c r="AG572"/>
      <c r="AH572" s="139"/>
      <c r="AI572" s="139"/>
      <c r="AJ572" s="139" t="str">
        <f t="shared" si="101"/>
        <v/>
      </c>
      <c r="AK572" s="139">
        <f t="shared" ca="1" si="108"/>
        <v>0</v>
      </c>
      <c r="AL572" s="139" t="str">
        <f t="shared" si="102"/>
        <v/>
      </c>
      <c r="AM572" s="139" t="str">
        <f t="shared" si="103"/>
        <v/>
      </c>
      <c r="AN572" s="20" t="str">
        <f t="shared" si="104"/>
        <v/>
      </c>
      <c r="AO572" s="20" t="str">
        <f t="shared" si="105"/>
        <v/>
      </c>
      <c r="AP572" s="20" t="str">
        <f t="shared" si="106"/>
        <v/>
      </c>
      <c r="AQ572" s="88" t="str">
        <f ca="1">IF(S572=Lists!$S$6,"CUMPLIMIENTO",IF($Q572=Lists!$R$3,TEXT(Y572,"00,00%")&amp;" / "&amp;TEXT(FORMULACIÓN!Y572,"00,00%"),IF(Y572=0,0,TEXT(Y572,"##.###")&amp;" / "&amp;TEXT(FORMULACIÓN!Y572,"##.###"))))</f>
        <v xml:space="preserve"> / </v>
      </c>
      <c r="AR572" s="133">
        <f ca="1">VALUE(IFERROR(IF(S572=Lists!$S$6,SEGUIMIENTO!Y572,IF((Y572/FORMULACIÓN!Y572)&lt;&gt;0,Y572/FORMULACIÓN!Y572,0)),0))</f>
        <v>0</v>
      </c>
      <c r="AS572" s="89" t="str">
        <f t="shared" ca="1" si="107"/>
        <v/>
      </c>
      <c r="AT572" s="89"/>
      <c r="AU572" s="89">
        <f t="shared" ca="1" si="110"/>
        <v>0</v>
      </c>
      <c r="AV572" s="20" t="str">
        <f t="shared" si="109"/>
        <v xml:space="preserve">LOGROS
LÍMITES
OBSERVACIÓN
ACCIONES DE FORTALECIMIENTO
</v>
      </c>
      <c r="AW572" s="139"/>
      <c r="CG572" s="140"/>
    </row>
    <row r="573" spans="1:85" s="135" customFormat="1" ht="20.25" hidden="1" customHeight="1">
      <c r="A573" s="20" t="str">
        <f>IF(FORMULACIÓN!A573="","",FORMULACIÓN!A573)</f>
        <v/>
      </c>
      <c r="B573" s="20" t="str">
        <f>IF(FORMULACIÓN!B573="","",FORMULACIÓN!B573)</f>
        <v/>
      </c>
      <c r="C573" s="20" t="str">
        <f>IF(FORMULACIÓN!C573="","",FORMULACIÓN!C573)</f>
        <v/>
      </c>
      <c r="D573" s="20" t="str">
        <f>IF(FORMULACIÓN!D573="","",FORMULACIÓN!D573)</f>
        <v/>
      </c>
      <c r="E573" s="20" t="str">
        <f>IF(FORMULACIÓN!E573="","",FORMULACIÓN!E573)</f>
        <v/>
      </c>
      <c r="F573" s="20" t="str">
        <f>IF(FORMULACIÓN!F573="","",FORMULACIÓN!F573)</f>
        <v/>
      </c>
      <c r="G573" s="20" t="str">
        <f>IF(FORMULACIÓN!G573="","",FORMULACIÓN!G573)</f>
        <v/>
      </c>
      <c r="H573" s="20" t="str">
        <f>IF(FORMULACIÓN!H573="","",FORMULACIÓN!H573)</f>
        <v/>
      </c>
      <c r="I573" s="88" t="str">
        <f>IF(FORMULACIÓN!I573="","",FORMULACIÓN!I573)</f>
        <v/>
      </c>
      <c r="J573" s="20" t="str">
        <f>IF(FORMULACIÓN!J573="","",FORMULACIÓN!J573)</f>
        <v/>
      </c>
      <c r="K573" s="88" t="str">
        <f>IF(FORMULACIÓN!K573="","",FORMULACIÓN!K573)</f>
        <v/>
      </c>
      <c r="L573" s="88" t="str">
        <f>IF(FORMULACIÓN!L573="","",FORMULACIÓN!L573)</f>
        <v/>
      </c>
      <c r="M573" s="210">
        <f>FORMULACIÓN!M573</f>
        <v>0</v>
      </c>
      <c r="N573" s="20" t="str">
        <f>IF(FORMULACIÓN!O573="","",FORMULACIÓN!O573)</f>
        <v/>
      </c>
      <c r="O573" s="20" t="str">
        <f>IF(FORMULACIÓN!P573="","",FORMULACIÓN!P573)</f>
        <v/>
      </c>
      <c r="P573" s="20" t="str">
        <f>IF(FORMULACIÓN!Q573="","",FORMULACIÓN!Q573)</f>
        <v/>
      </c>
      <c r="Q573" s="20" t="str">
        <f>IF(FORMULACIÓN!R573="","",FORMULACIÓN!R573)</f>
        <v/>
      </c>
      <c r="R573" s="20" t="str">
        <f>IF(FORMULACIÓN!S573="","",FORMULACIÓN!S573)</f>
        <v/>
      </c>
      <c r="S573" s="20" t="str">
        <f>IF(FORMULACIÓN!T573="","",FORMULACIÓN!T573)</f>
        <v/>
      </c>
      <c r="T573" s="179" t="str">
        <f ca="1">FORMULACIÓN!Y573</f>
        <v/>
      </c>
      <c r="U573" s="20" t="str">
        <f>IF(FORMULACIÓN!U573="","",FORMULACIÓN!U573)</f>
        <v/>
      </c>
      <c r="V573" s="211"/>
      <c r="W573" s="211"/>
      <c r="X573" s="21" t="str">
        <f ca="1">IFERROR(IF($S573=Lists!$S$2,SUM(SEGUIMIENTO!U573:W573),IF(SEGUIMIENTO!$S573=Lists!$S$3,SUM(SEGUIMIENTO!V573:W573),IF(SEGUIMIENTO!$S573=Lists!$S$4,AVERAGE(SEGUIMIENTO!V573:W573),IF(SEGUIMIENTO!$S573=Lists!$S$5,OFFSET(U573,0,COUNTA(V573:W573)),IF(SEGUIMIENTO!$S573=Lists!$S$6,COUNTIF(V573:W573,"&lt;"&amp;FORMULACIÓN!Y573)/COUNT(SEGUIMIENTO!V573:W573),""))))),"")</f>
        <v/>
      </c>
      <c r="Y573" s="176" t="str">
        <f ca="1">IF($Q573=Lists!$R$3,TEXT(SEGUIMIENTO!X573,"00,00%"),IF(SEGUIMIENTO!X573=0,0,TEXT(SEGUIMIENTO!X573,"##.###")))</f>
        <v/>
      </c>
      <c r="Z573" s="179" t="str">
        <f>IF(FORMULACIÓN!N573="X",VLOOKUP(A573,Lists!$C$100:$D$1099,2,FALSE),"")</f>
        <v/>
      </c>
      <c r="AA573" s="181">
        <f>IF(FORMULACIÓN!N573="X",IF(VALUE(VLOOKUP(A573,Lists!$C$100:$D$1099,2,FALSE))&gt;=SEGUIMIENTO!X573,1,0),2)</f>
        <v>2</v>
      </c>
      <c r="AB573" s="150">
        <f>IFERROR(VALUE(LEFT(#REF!,1)),0)</f>
        <v>0</v>
      </c>
      <c r="AC573" s="149"/>
      <c r="AD573" s="131"/>
      <c r="AE573" s="131"/>
      <c r="AF573" s="129"/>
      <c r="AG573"/>
      <c r="AH573" s="139"/>
      <c r="AI573" s="139"/>
      <c r="AJ573" s="139" t="str">
        <f t="shared" si="101"/>
        <v/>
      </c>
      <c r="AK573" s="139">
        <f t="shared" ca="1" si="108"/>
        <v>0</v>
      </c>
      <c r="AL573" s="139" t="str">
        <f t="shared" si="102"/>
        <v/>
      </c>
      <c r="AM573" s="139" t="str">
        <f t="shared" si="103"/>
        <v/>
      </c>
      <c r="AN573" s="20" t="str">
        <f t="shared" si="104"/>
        <v/>
      </c>
      <c r="AO573" s="20" t="str">
        <f t="shared" si="105"/>
        <v/>
      </c>
      <c r="AP573" s="20" t="str">
        <f t="shared" si="106"/>
        <v/>
      </c>
      <c r="AQ573" s="88" t="str">
        <f ca="1">IF(S573=Lists!$S$6,"CUMPLIMIENTO",IF($Q573=Lists!$R$3,TEXT(Y573,"00,00%")&amp;" / "&amp;TEXT(FORMULACIÓN!Y573,"00,00%"),IF(Y573=0,0,TEXT(Y573,"##.###")&amp;" / "&amp;TEXT(FORMULACIÓN!Y573,"##.###"))))</f>
        <v xml:space="preserve"> / </v>
      </c>
      <c r="AR573" s="133">
        <f ca="1">VALUE(IFERROR(IF(S573=Lists!$S$6,SEGUIMIENTO!Y573,IF((Y573/FORMULACIÓN!Y573)&lt;&gt;0,Y573/FORMULACIÓN!Y573,0)),0))</f>
        <v>0</v>
      </c>
      <c r="AS573" s="89" t="str">
        <f t="shared" ca="1" si="107"/>
        <v/>
      </c>
      <c r="AT573" s="89"/>
      <c r="AU573" s="89">
        <f t="shared" ca="1" si="110"/>
        <v>0</v>
      </c>
      <c r="AV573" s="20" t="str">
        <f t="shared" si="109"/>
        <v xml:space="preserve">LOGROS
LÍMITES
OBSERVACIÓN
ACCIONES DE FORTALECIMIENTO
</v>
      </c>
      <c r="AW573" s="139"/>
      <c r="CG573" s="140"/>
    </row>
    <row r="574" spans="1:85" s="135" customFormat="1" ht="20.25" hidden="1" customHeight="1">
      <c r="A574" s="20" t="str">
        <f>IF(FORMULACIÓN!A574="","",FORMULACIÓN!A574)</f>
        <v/>
      </c>
      <c r="B574" s="20" t="str">
        <f>IF(FORMULACIÓN!B574="","",FORMULACIÓN!B574)</f>
        <v/>
      </c>
      <c r="C574" s="20" t="str">
        <f>IF(FORMULACIÓN!C574="","",FORMULACIÓN!C574)</f>
        <v/>
      </c>
      <c r="D574" s="20" t="str">
        <f>IF(FORMULACIÓN!D574="","",FORMULACIÓN!D574)</f>
        <v/>
      </c>
      <c r="E574" s="20" t="str">
        <f>IF(FORMULACIÓN!E574="","",FORMULACIÓN!E574)</f>
        <v/>
      </c>
      <c r="F574" s="20" t="str">
        <f>IF(FORMULACIÓN!F574="","",FORMULACIÓN!F574)</f>
        <v/>
      </c>
      <c r="G574" s="20" t="str">
        <f>IF(FORMULACIÓN!G574="","",FORMULACIÓN!G574)</f>
        <v/>
      </c>
      <c r="H574" s="20" t="str">
        <f>IF(FORMULACIÓN!H574="","",FORMULACIÓN!H574)</f>
        <v/>
      </c>
      <c r="I574" s="88" t="str">
        <f>IF(FORMULACIÓN!I574="","",FORMULACIÓN!I574)</f>
        <v/>
      </c>
      <c r="J574" s="20" t="str">
        <f>IF(FORMULACIÓN!J574="","",FORMULACIÓN!J574)</f>
        <v/>
      </c>
      <c r="K574" s="88" t="str">
        <f>IF(FORMULACIÓN!K574="","",FORMULACIÓN!K574)</f>
        <v/>
      </c>
      <c r="L574" s="88" t="str">
        <f>IF(FORMULACIÓN!L574="","",FORMULACIÓN!L574)</f>
        <v/>
      </c>
      <c r="M574" s="210">
        <f>FORMULACIÓN!M574</f>
        <v>0</v>
      </c>
      <c r="N574" s="20" t="str">
        <f>IF(FORMULACIÓN!O574="","",FORMULACIÓN!O574)</f>
        <v/>
      </c>
      <c r="O574" s="20" t="str">
        <f>IF(FORMULACIÓN!P574="","",FORMULACIÓN!P574)</f>
        <v/>
      </c>
      <c r="P574" s="20" t="str">
        <f>IF(FORMULACIÓN!Q574="","",FORMULACIÓN!Q574)</f>
        <v/>
      </c>
      <c r="Q574" s="20" t="str">
        <f>IF(FORMULACIÓN!R574="","",FORMULACIÓN!R574)</f>
        <v/>
      </c>
      <c r="R574" s="20" t="str">
        <f>IF(FORMULACIÓN!S574="","",FORMULACIÓN!S574)</f>
        <v/>
      </c>
      <c r="S574" s="20" t="str">
        <f>IF(FORMULACIÓN!T574="","",FORMULACIÓN!T574)</f>
        <v/>
      </c>
      <c r="T574" s="179" t="str">
        <f ca="1">FORMULACIÓN!Y574</f>
        <v/>
      </c>
      <c r="U574" s="20" t="str">
        <f>IF(FORMULACIÓN!U574="","",FORMULACIÓN!U574)</f>
        <v/>
      </c>
      <c r="V574" s="211"/>
      <c r="W574" s="211"/>
      <c r="X574" s="21" t="str">
        <f ca="1">IFERROR(IF($S574=Lists!$S$2,SUM(SEGUIMIENTO!U574:W574),IF(SEGUIMIENTO!$S574=Lists!$S$3,SUM(SEGUIMIENTO!V574:W574),IF(SEGUIMIENTO!$S574=Lists!$S$4,AVERAGE(SEGUIMIENTO!V574:W574),IF(SEGUIMIENTO!$S574=Lists!$S$5,OFFSET(U574,0,COUNTA(V574:W574)),IF(SEGUIMIENTO!$S574=Lists!$S$6,COUNTIF(V574:W574,"&lt;"&amp;FORMULACIÓN!Y574)/COUNT(SEGUIMIENTO!V574:W574),""))))),"")</f>
        <v/>
      </c>
      <c r="Y574" s="176" t="str">
        <f ca="1">IF($Q574=Lists!$R$3,TEXT(SEGUIMIENTO!X574,"00,00%"),IF(SEGUIMIENTO!X574=0,0,TEXT(SEGUIMIENTO!X574,"##.###")))</f>
        <v/>
      </c>
      <c r="Z574" s="179" t="str">
        <f>IF(FORMULACIÓN!N574="X",VLOOKUP(A574,Lists!$C$100:$D$1099,2,FALSE),"")</f>
        <v/>
      </c>
      <c r="AA574" s="181">
        <f>IF(FORMULACIÓN!N574="X",IF(VALUE(VLOOKUP(A574,Lists!$C$100:$D$1099,2,FALSE))&gt;=SEGUIMIENTO!X574,1,0),2)</f>
        <v>2</v>
      </c>
      <c r="AB574" s="150">
        <f>IFERROR(VALUE(LEFT(#REF!,1)),0)</f>
        <v>0</v>
      </c>
      <c r="AC574" s="149"/>
      <c r="AD574" s="131"/>
      <c r="AE574" s="131"/>
      <c r="AF574" s="129"/>
      <c r="AG574"/>
      <c r="AH574" s="139"/>
      <c r="AI574" s="139"/>
      <c r="AJ574" s="139" t="str">
        <f t="shared" si="101"/>
        <v/>
      </c>
      <c r="AK574" s="139">
        <f t="shared" ca="1" si="108"/>
        <v>0</v>
      </c>
      <c r="AL574" s="139" t="str">
        <f t="shared" si="102"/>
        <v/>
      </c>
      <c r="AM574" s="139" t="str">
        <f t="shared" si="103"/>
        <v/>
      </c>
      <c r="AN574" s="20" t="str">
        <f t="shared" si="104"/>
        <v/>
      </c>
      <c r="AO574" s="20" t="str">
        <f t="shared" si="105"/>
        <v/>
      </c>
      <c r="AP574" s="20" t="str">
        <f t="shared" si="106"/>
        <v/>
      </c>
      <c r="AQ574" s="88" t="str">
        <f ca="1">IF(S574=Lists!$S$6,"CUMPLIMIENTO",IF($Q574=Lists!$R$3,TEXT(Y574,"00,00%")&amp;" / "&amp;TEXT(FORMULACIÓN!Y574,"00,00%"),IF(Y574=0,0,TEXT(Y574,"##.###")&amp;" / "&amp;TEXT(FORMULACIÓN!Y574,"##.###"))))</f>
        <v xml:space="preserve"> / </v>
      </c>
      <c r="AR574" s="133">
        <f ca="1">VALUE(IFERROR(IF(S574=Lists!$S$6,SEGUIMIENTO!Y574,IF((Y574/FORMULACIÓN!Y574)&lt;&gt;0,Y574/FORMULACIÓN!Y574,0)),0))</f>
        <v>0</v>
      </c>
      <c r="AS574" s="89" t="str">
        <f t="shared" ca="1" si="107"/>
        <v/>
      </c>
      <c r="AT574" s="89"/>
      <c r="AU574" s="89">
        <f t="shared" ca="1" si="110"/>
        <v>0</v>
      </c>
      <c r="AV574" s="20" t="str">
        <f t="shared" si="109"/>
        <v xml:space="preserve">LOGROS
LÍMITES
OBSERVACIÓN
ACCIONES DE FORTALECIMIENTO
</v>
      </c>
      <c r="AW574" s="139"/>
      <c r="CG574" s="140"/>
    </row>
    <row r="575" spans="1:85" s="135" customFormat="1" ht="20.25" hidden="1" customHeight="1">
      <c r="A575" s="20" t="str">
        <f>IF(FORMULACIÓN!A575="","",FORMULACIÓN!A575)</f>
        <v/>
      </c>
      <c r="B575" s="20" t="str">
        <f>IF(FORMULACIÓN!B575="","",FORMULACIÓN!B575)</f>
        <v/>
      </c>
      <c r="C575" s="20" t="str">
        <f>IF(FORMULACIÓN!C575="","",FORMULACIÓN!C575)</f>
        <v/>
      </c>
      <c r="D575" s="20" t="str">
        <f>IF(FORMULACIÓN!D575="","",FORMULACIÓN!D575)</f>
        <v/>
      </c>
      <c r="E575" s="20" t="str">
        <f>IF(FORMULACIÓN!E575="","",FORMULACIÓN!E575)</f>
        <v/>
      </c>
      <c r="F575" s="20" t="str">
        <f>IF(FORMULACIÓN!F575="","",FORMULACIÓN!F575)</f>
        <v/>
      </c>
      <c r="G575" s="20" t="str">
        <f>IF(FORMULACIÓN!G575="","",FORMULACIÓN!G575)</f>
        <v/>
      </c>
      <c r="H575" s="20" t="str">
        <f>IF(FORMULACIÓN!H575="","",FORMULACIÓN!H575)</f>
        <v/>
      </c>
      <c r="I575" s="88" t="str">
        <f>IF(FORMULACIÓN!I575="","",FORMULACIÓN!I575)</f>
        <v/>
      </c>
      <c r="J575" s="20" t="str">
        <f>IF(FORMULACIÓN!J575="","",FORMULACIÓN!J575)</f>
        <v/>
      </c>
      <c r="K575" s="88" t="str">
        <f>IF(FORMULACIÓN!K575="","",FORMULACIÓN!K575)</f>
        <v/>
      </c>
      <c r="L575" s="88" t="str">
        <f>IF(FORMULACIÓN!L575="","",FORMULACIÓN!L575)</f>
        <v/>
      </c>
      <c r="M575" s="210">
        <f>FORMULACIÓN!M575</f>
        <v>0</v>
      </c>
      <c r="N575" s="20" t="str">
        <f>IF(FORMULACIÓN!O575="","",FORMULACIÓN!O575)</f>
        <v/>
      </c>
      <c r="O575" s="20" t="str">
        <f>IF(FORMULACIÓN!P575="","",FORMULACIÓN!P575)</f>
        <v/>
      </c>
      <c r="P575" s="20" t="str">
        <f>IF(FORMULACIÓN!Q575="","",FORMULACIÓN!Q575)</f>
        <v/>
      </c>
      <c r="Q575" s="20" t="str">
        <f>IF(FORMULACIÓN!R575="","",FORMULACIÓN!R575)</f>
        <v/>
      </c>
      <c r="R575" s="20" t="str">
        <f>IF(FORMULACIÓN!S575="","",FORMULACIÓN!S575)</f>
        <v/>
      </c>
      <c r="S575" s="20" t="str">
        <f>IF(FORMULACIÓN!T575="","",FORMULACIÓN!T575)</f>
        <v/>
      </c>
      <c r="T575" s="179" t="str">
        <f ca="1">FORMULACIÓN!Y575</f>
        <v/>
      </c>
      <c r="U575" s="20" t="str">
        <f>IF(FORMULACIÓN!U575="","",FORMULACIÓN!U575)</f>
        <v/>
      </c>
      <c r="V575" s="211"/>
      <c r="W575" s="211"/>
      <c r="X575" s="21" t="str">
        <f ca="1">IFERROR(IF($S575=Lists!$S$2,SUM(SEGUIMIENTO!U575:W575),IF(SEGUIMIENTO!$S575=Lists!$S$3,SUM(SEGUIMIENTO!V575:W575),IF(SEGUIMIENTO!$S575=Lists!$S$4,AVERAGE(SEGUIMIENTO!V575:W575),IF(SEGUIMIENTO!$S575=Lists!$S$5,OFFSET(U575,0,COUNTA(V575:W575)),IF(SEGUIMIENTO!$S575=Lists!$S$6,COUNTIF(V575:W575,"&lt;"&amp;FORMULACIÓN!Y575)/COUNT(SEGUIMIENTO!V575:W575),""))))),"")</f>
        <v/>
      </c>
      <c r="Y575" s="176" t="str">
        <f ca="1">IF($Q575=Lists!$R$3,TEXT(SEGUIMIENTO!X575,"00,00%"),IF(SEGUIMIENTO!X575=0,0,TEXT(SEGUIMIENTO!X575,"##.###")))</f>
        <v/>
      </c>
      <c r="Z575" s="179" t="str">
        <f>IF(FORMULACIÓN!N575="X",VLOOKUP(A575,Lists!$C$100:$D$1099,2,FALSE),"")</f>
        <v/>
      </c>
      <c r="AA575" s="181">
        <f>IF(FORMULACIÓN!N575="X",IF(VALUE(VLOOKUP(A575,Lists!$C$100:$D$1099,2,FALSE))&gt;=SEGUIMIENTO!X575,1,0),2)</f>
        <v>2</v>
      </c>
      <c r="AB575" s="150">
        <f>IFERROR(VALUE(LEFT(#REF!,1)),0)</f>
        <v>0</v>
      </c>
      <c r="AC575" s="149"/>
      <c r="AD575" s="131"/>
      <c r="AE575" s="131"/>
      <c r="AF575" s="129"/>
      <c r="AG575"/>
      <c r="AH575" s="139"/>
      <c r="AI575" s="139"/>
      <c r="AJ575" s="139" t="str">
        <f t="shared" si="101"/>
        <v/>
      </c>
      <c r="AK575" s="139">
        <f t="shared" ca="1" si="108"/>
        <v>0</v>
      </c>
      <c r="AL575" s="139" t="str">
        <f t="shared" si="102"/>
        <v/>
      </c>
      <c r="AM575" s="139" t="str">
        <f t="shared" si="103"/>
        <v/>
      </c>
      <c r="AN575" s="20" t="str">
        <f t="shared" si="104"/>
        <v/>
      </c>
      <c r="AO575" s="20" t="str">
        <f t="shared" si="105"/>
        <v/>
      </c>
      <c r="AP575" s="20" t="str">
        <f t="shared" si="106"/>
        <v/>
      </c>
      <c r="AQ575" s="88" t="str">
        <f ca="1">IF(S575=Lists!$S$6,"CUMPLIMIENTO",IF($Q575=Lists!$R$3,TEXT(Y575,"00,00%")&amp;" / "&amp;TEXT(FORMULACIÓN!Y575,"00,00%"),IF(Y575=0,0,TEXT(Y575,"##.###")&amp;" / "&amp;TEXT(FORMULACIÓN!Y575,"##.###"))))</f>
        <v xml:space="preserve"> / </v>
      </c>
      <c r="AR575" s="133">
        <f ca="1">VALUE(IFERROR(IF(S575=Lists!$S$6,SEGUIMIENTO!Y575,IF((Y575/FORMULACIÓN!Y575)&lt;&gt;0,Y575/FORMULACIÓN!Y575,0)),0))</f>
        <v>0</v>
      </c>
      <c r="AS575" s="89" t="str">
        <f t="shared" ca="1" si="107"/>
        <v/>
      </c>
      <c r="AT575" s="89"/>
      <c r="AU575" s="89">
        <f t="shared" ca="1" si="110"/>
        <v>0</v>
      </c>
      <c r="AV575" s="20" t="str">
        <f t="shared" si="109"/>
        <v xml:space="preserve">LOGROS
LÍMITES
OBSERVACIÓN
ACCIONES DE FORTALECIMIENTO
</v>
      </c>
      <c r="AW575" s="139"/>
      <c r="CG575" s="140"/>
    </row>
    <row r="576" spans="1:85" s="135" customFormat="1" ht="20.25" hidden="1" customHeight="1">
      <c r="A576" s="20" t="str">
        <f>IF(FORMULACIÓN!A576="","",FORMULACIÓN!A576)</f>
        <v/>
      </c>
      <c r="B576" s="20" t="str">
        <f>IF(FORMULACIÓN!B576="","",FORMULACIÓN!B576)</f>
        <v/>
      </c>
      <c r="C576" s="20" t="str">
        <f>IF(FORMULACIÓN!C576="","",FORMULACIÓN!C576)</f>
        <v/>
      </c>
      <c r="D576" s="20" t="str">
        <f>IF(FORMULACIÓN!D576="","",FORMULACIÓN!D576)</f>
        <v/>
      </c>
      <c r="E576" s="20" t="str">
        <f>IF(FORMULACIÓN!E576="","",FORMULACIÓN!E576)</f>
        <v/>
      </c>
      <c r="F576" s="20" t="str">
        <f>IF(FORMULACIÓN!F576="","",FORMULACIÓN!F576)</f>
        <v/>
      </c>
      <c r="G576" s="20" t="str">
        <f>IF(FORMULACIÓN!G576="","",FORMULACIÓN!G576)</f>
        <v/>
      </c>
      <c r="H576" s="20" t="str">
        <f>IF(FORMULACIÓN!H576="","",FORMULACIÓN!H576)</f>
        <v/>
      </c>
      <c r="I576" s="88" t="str">
        <f>IF(FORMULACIÓN!I576="","",FORMULACIÓN!I576)</f>
        <v/>
      </c>
      <c r="J576" s="20" t="str">
        <f>IF(FORMULACIÓN!J576="","",FORMULACIÓN!J576)</f>
        <v/>
      </c>
      <c r="K576" s="88" t="str">
        <f>IF(FORMULACIÓN!K576="","",FORMULACIÓN!K576)</f>
        <v/>
      </c>
      <c r="L576" s="88" t="str">
        <f>IF(FORMULACIÓN!L576="","",FORMULACIÓN!L576)</f>
        <v/>
      </c>
      <c r="M576" s="210">
        <f>FORMULACIÓN!M576</f>
        <v>0</v>
      </c>
      <c r="N576" s="20" t="str">
        <f>IF(FORMULACIÓN!O576="","",FORMULACIÓN!O576)</f>
        <v/>
      </c>
      <c r="O576" s="20" t="str">
        <f>IF(FORMULACIÓN!P576="","",FORMULACIÓN!P576)</f>
        <v/>
      </c>
      <c r="P576" s="20" t="str">
        <f>IF(FORMULACIÓN!Q576="","",FORMULACIÓN!Q576)</f>
        <v/>
      </c>
      <c r="Q576" s="20" t="str">
        <f>IF(FORMULACIÓN!R576="","",FORMULACIÓN!R576)</f>
        <v/>
      </c>
      <c r="R576" s="20" t="str">
        <f>IF(FORMULACIÓN!S576="","",FORMULACIÓN!S576)</f>
        <v/>
      </c>
      <c r="S576" s="20" t="str">
        <f>IF(FORMULACIÓN!T576="","",FORMULACIÓN!T576)</f>
        <v/>
      </c>
      <c r="T576" s="179" t="str">
        <f ca="1">FORMULACIÓN!Y576</f>
        <v/>
      </c>
      <c r="U576" s="20" t="str">
        <f>IF(FORMULACIÓN!U576="","",FORMULACIÓN!U576)</f>
        <v/>
      </c>
      <c r="V576" s="211"/>
      <c r="W576" s="211"/>
      <c r="X576" s="21" t="str">
        <f ca="1">IFERROR(IF($S576=Lists!$S$2,SUM(SEGUIMIENTO!U576:W576),IF(SEGUIMIENTO!$S576=Lists!$S$3,SUM(SEGUIMIENTO!V576:W576),IF(SEGUIMIENTO!$S576=Lists!$S$4,AVERAGE(SEGUIMIENTO!V576:W576),IF(SEGUIMIENTO!$S576=Lists!$S$5,OFFSET(U576,0,COUNTA(V576:W576)),IF(SEGUIMIENTO!$S576=Lists!$S$6,COUNTIF(V576:W576,"&lt;"&amp;FORMULACIÓN!Y576)/COUNT(SEGUIMIENTO!V576:W576),""))))),"")</f>
        <v/>
      </c>
      <c r="Y576" s="176" t="str">
        <f ca="1">IF($Q576=Lists!$R$3,TEXT(SEGUIMIENTO!X576,"00,00%"),IF(SEGUIMIENTO!X576=0,0,TEXT(SEGUIMIENTO!X576,"##.###")))</f>
        <v/>
      </c>
      <c r="Z576" s="179" t="str">
        <f>IF(FORMULACIÓN!N576="X",VLOOKUP(A576,Lists!$C$100:$D$1099,2,FALSE),"")</f>
        <v/>
      </c>
      <c r="AA576" s="181">
        <f>IF(FORMULACIÓN!N576="X",IF(VALUE(VLOOKUP(A576,Lists!$C$100:$D$1099,2,FALSE))&gt;=SEGUIMIENTO!X576,1,0),2)</f>
        <v>2</v>
      </c>
      <c r="AB576" s="150">
        <f>IFERROR(VALUE(LEFT(#REF!,1)),0)</f>
        <v>0</v>
      </c>
      <c r="AC576" s="149"/>
      <c r="AD576" s="131"/>
      <c r="AE576" s="131"/>
      <c r="AF576" s="129"/>
      <c r="AG576"/>
      <c r="AH576" s="139"/>
      <c r="AI576" s="139"/>
      <c r="AJ576" s="139" t="str">
        <f t="shared" si="101"/>
        <v/>
      </c>
      <c r="AK576" s="139">
        <f t="shared" ca="1" si="108"/>
        <v>0</v>
      </c>
      <c r="AL576" s="139" t="str">
        <f t="shared" si="102"/>
        <v/>
      </c>
      <c r="AM576" s="139" t="str">
        <f t="shared" si="103"/>
        <v/>
      </c>
      <c r="AN576" s="20" t="str">
        <f t="shared" si="104"/>
        <v/>
      </c>
      <c r="AO576" s="20" t="str">
        <f t="shared" si="105"/>
        <v/>
      </c>
      <c r="AP576" s="20" t="str">
        <f t="shared" si="106"/>
        <v/>
      </c>
      <c r="AQ576" s="88" t="str">
        <f ca="1">IF(S576=Lists!$S$6,"CUMPLIMIENTO",IF($Q576=Lists!$R$3,TEXT(Y576,"00,00%")&amp;" / "&amp;TEXT(FORMULACIÓN!Y576,"00,00%"),IF(Y576=0,0,TEXT(Y576,"##.###")&amp;" / "&amp;TEXT(FORMULACIÓN!Y576,"##.###"))))</f>
        <v xml:space="preserve"> / </v>
      </c>
      <c r="AR576" s="133">
        <f ca="1">VALUE(IFERROR(IF(S576=Lists!$S$6,SEGUIMIENTO!Y576,IF((Y576/FORMULACIÓN!Y576)&lt;&gt;0,Y576/FORMULACIÓN!Y576,0)),0))</f>
        <v>0</v>
      </c>
      <c r="AS576" s="89" t="str">
        <f t="shared" ca="1" si="107"/>
        <v/>
      </c>
      <c r="AT576" s="89"/>
      <c r="AU576" s="89">
        <f t="shared" ca="1" si="110"/>
        <v>0</v>
      </c>
      <c r="AV576" s="20" t="str">
        <f t="shared" si="109"/>
        <v xml:space="preserve">LOGROS
LÍMITES
OBSERVACIÓN
ACCIONES DE FORTALECIMIENTO
</v>
      </c>
      <c r="AW576" s="139"/>
      <c r="CG576" s="140"/>
    </row>
    <row r="577" spans="1:85" s="135" customFormat="1" ht="20.25" hidden="1" customHeight="1">
      <c r="A577" s="20" t="str">
        <f>IF(FORMULACIÓN!A577="","",FORMULACIÓN!A577)</f>
        <v/>
      </c>
      <c r="B577" s="20" t="str">
        <f>IF(FORMULACIÓN!B577="","",FORMULACIÓN!B577)</f>
        <v/>
      </c>
      <c r="C577" s="20" t="str">
        <f>IF(FORMULACIÓN!C577="","",FORMULACIÓN!C577)</f>
        <v/>
      </c>
      <c r="D577" s="20" t="str">
        <f>IF(FORMULACIÓN!D577="","",FORMULACIÓN!D577)</f>
        <v/>
      </c>
      <c r="E577" s="20" t="str">
        <f>IF(FORMULACIÓN!E577="","",FORMULACIÓN!E577)</f>
        <v/>
      </c>
      <c r="F577" s="20" t="str">
        <f>IF(FORMULACIÓN!F577="","",FORMULACIÓN!F577)</f>
        <v/>
      </c>
      <c r="G577" s="20" t="str">
        <f>IF(FORMULACIÓN!G577="","",FORMULACIÓN!G577)</f>
        <v/>
      </c>
      <c r="H577" s="20" t="str">
        <f>IF(FORMULACIÓN!H577="","",FORMULACIÓN!H577)</f>
        <v/>
      </c>
      <c r="I577" s="88" t="str">
        <f>IF(FORMULACIÓN!I577="","",FORMULACIÓN!I577)</f>
        <v/>
      </c>
      <c r="J577" s="20" t="str">
        <f>IF(FORMULACIÓN!J577="","",FORMULACIÓN!J577)</f>
        <v/>
      </c>
      <c r="K577" s="88" t="str">
        <f>IF(FORMULACIÓN!K577="","",FORMULACIÓN!K577)</f>
        <v/>
      </c>
      <c r="L577" s="88" t="str">
        <f>IF(FORMULACIÓN!L577="","",FORMULACIÓN!L577)</f>
        <v/>
      </c>
      <c r="M577" s="210">
        <f>FORMULACIÓN!M577</f>
        <v>0</v>
      </c>
      <c r="N577" s="20" t="str">
        <f>IF(FORMULACIÓN!O577="","",FORMULACIÓN!O577)</f>
        <v/>
      </c>
      <c r="O577" s="20" t="str">
        <f>IF(FORMULACIÓN!P577="","",FORMULACIÓN!P577)</f>
        <v/>
      </c>
      <c r="P577" s="20" t="str">
        <f>IF(FORMULACIÓN!Q577="","",FORMULACIÓN!Q577)</f>
        <v/>
      </c>
      <c r="Q577" s="20" t="str">
        <f>IF(FORMULACIÓN!R577="","",FORMULACIÓN!R577)</f>
        <v/>
      </c>
      <c r="R577" s="20" t="str">
        <f>IF(FORMULACIÓN!S577="","",FORMULACIÓN!S577)</f>
        <v/>
      </c>
      <c r="S577" s="20" t="str">
        <f>IF(FORMULACIÓN!T577="","",FORMULACIÓN!T577)</f>
        <v/>
      </c>
      <c r="T577" s="179" t="str">
        <f ca="1">FORMULACIÓN!Y577</f>
        <v/>
      </c>
      <c r="U577" s="20" t="str">
        <f>IF(FORMULACIÓN!U577="","",FORMULACIÓN!U577)</f>
        <v/>
      </c>
      <c r="V577" s="211"/>
      <c r="W577" s="211"/>
      <c r="X577" s="21" t="str">
        <f ca="1">IFERROR(IF($S577=Lists!$S$2,SUM(SEGUIMIENTO!U577:W577),IF(SEGUIMIENTO!$S577=Lists!$S$3,SUM(SEGUIMIENTO!V577:W577),IF(SEGUIMIENTO!$S577=Lists!$S$4,AVERAGE(SEGUIMIENTO!V577:W577),IF(SEGUIMIENTO!$S577=Lists!$S$5,OFFSET(U577,0,COUNTA(V577:W577)),IF(SEGUIMIENTO!$S577=Lists!$S$6,COUNTIF(V577:W577,"&lt;"&amp;FORMULACIÓN!Y577)/COUNT(SEGUIMIENTO!V577:W577),""))))),"")</f>
        <v/>
      </c>
      <c r="Y577" s="176" t="str">
        <f ca="1">IF($Q577=Lists!$R$3,TEXT(SEGUIMIENTO!X577,"00,00%"),IF(SEGUIMIENTO!X577=0,0,TEXT(SEGUIMIENTO!X577,"##.###")))</f>
        <v/>
      </c>
      <c r="Z577" s="179" t="str">
        <f>IF(FORMULACIÓN!N577="X",VLOOKUP(A577,Lists!$C$100:$D$1099,2,FALSE),"")</f>
        <v/>
      </c>
      <c r="AA577" s="181">
        <f>IF(FORMULACIÓN!N577="X",IF(VALUE(VLOOKUP(A577,Lists!$C$100:$D$1099,2,FALSE))&gt;=SEGUIMIENTO!X577,1,0),2)</f>
        <v>2</v>
      </c>
      <c r="AB577" s="150">
        <f>IFERROR(VALUE(LEFT(#REF!,1)),0)</f>
        <v>0</v>
      </c>
      <c r="AC577" s="149"/>
      <c r="AD577" s="131"/>
      <c r="AE577" s="131"/>
      <c r="AF577" s="129"/>
      <c r="AG577"/>
      <c r="AH577" s="139"/>
      <c r="AI577" s="139"/>
      <c r="AJ577" s="139" t="str">
        <f t="shared" si="101"/>
        <v/>
      </c>
      <c r="AK577" s="139">
        <f t="shared" ca="1" si="108"/>
        <v>0</v>
      </c>
      <c r="AL577" s="139" t="str">
        <f t="shared" si="102"/>
        <v/>
      </c>
      <c r="AM577" s="139" t="str">
        <f t="shared" si="103"/>
        <v/>
      </c>
      <c r="AN577" s="20" t="str">
        <f t="shared" si="104"/>
        <v/>
      </c>
      <c r="AO577" s="20" t="str">
        <f t="shared" si="105"/>
        <v/>
      </c>
      <c r="AP577" s="20" t="str">
        <f t="shared" si="106"/>
        <v/>
      </c>
      <c r="AQ577" s="88" t="str">
        <f ca="1">IF(S577=Lists!$S$6,"CUMPLIMIENTO",IF($Q577=Lists!$R$3,TEXT(Y577,"00,00%")&amp;" / "&amp;TEXT(FORMULACIÓN!Y577,"00,00%"),IF(Y577=0,0,TEXT(Y577,"##.###")&amp;" / "&amp;TEXT(FORMULACIÓN!Y577,"##.###"))))</f>
        <v xml:space="preserve"> / </v>
      </c>
      <c r="AR577" s="133">
        <f ca="1">VALUE(IFERROR(IF(S577=Lists!$S$6,SEGUIMIENTO!Y577,IF((Y577/FORMULACIÓN!Y577)&lt;&gt;0,Y577/FORMULACIÓN!Y577,0)),0))</f>
        <v>0</v>
      </c>
      <c r="AS577" s="89" t="str">
        <f t="shared" ca="1" si="107"/>
        <v/>
      </c>
      <c r="AT577" s="89"/>
      <c r="AU577" s="89">
        <f t="shared" ca="1" si="110"/>
        <v>0</v>
      </c>
      <c r="AV577" s="20" t="str">
        <f t="shared" si="109"/>
        <v xml:space="preserve">LOGROS
LÍMITES
OBSERVACIÓN
ACCIONES DE FORTALECIMIENTO
</v>
      </c>
      <c r="AW577" s="139"/>
      <c r="CG577" s="140"/>
    </row>
    <row r="578" spans="1:85" s="135" customFormat="1" ht="20.25" hidden="1" customHeight="1">
      <c r="A578" s="20" t="str">
        <f>IF(FORMULACIÓN!A578="","",FORMULACIÓN!A578)</f>
        <v/>
      </c>
      <c r="B578" s="20" t="str">
        <f>IF(FORMULACIÓN!B578="","",FORMULACIÓN!B578)</f>
        <v/>
      </c>
      <c r="C578" s="20" t="str">
        <f>IF(FORMULACIÓN!C578="","",FORMULACIÓN!C578)</f>
        <v/>
      </c>
      <c r="D578" s="20" t="str">
        <f>IF(FORMULACIÓN!D578="","",FORMULACIÓN!D578)</f>
        <v/>
      </c>
      <c r="E578" s="20" t="str">
        <f>IF(FORMULACIÓN!E578="","",FORMULACIÓN!E578)</f>
        <v/>
      </c>
      <c r="F578" s="20" t="str">
        <f>IF(FORMULACIÓN!F578="","",FORMULACIÓN!F578)</f>
        <v/>
      </c>
      <c r="G578" s="20" t="str">
        <f>IF(FORMULACIÓN!G578="","",FORMULACIÓN!G578)</f>
        <v/>
      </c>
      <c r="H578" s="20" t="str">
        <f>IF(FORMULACIÓN!H578="","",FORMULACIÓN!H578)</f>
        <v/>
      </c>
      <c r="I578" s="88" t="str">
        <f>IF(FORMULACIÓN!I578="","",FORMULACIÓN!I578)</f>
        <v/>
      </c>
      <c r="J578" s="20" t="str">
        <f>IF(FORMULACIÓN!J578="","",FORMULACIÓN!J578)</f>
        <v/>
      </c>
      <c r="K578" s="88" t="str">
        <f>IF(FORMULACIÓN!K578="","",FORMULACIÓN!K578)</f>
        <v/>
      </c>
      <c r="L578" s="88" t="str">
        <f>IF(FORMULACIÓN!L578="","",FORMULACIÓN!L578)</f>
        <v/>
      </c>
      <c r="M578" s="210">
        <f>FORMULACIÓN!M578</f>
        <v>0</v>
      </c>
      <c r="N578" s="20" t="str">
        <f>IF(FORMULACIÓN!O578="","",FORMULACIÓN!O578)</f>
        <v/>
      </c>
      <c r="O578" s="20" t="str">
        <f>IF(FORMULACIÓN!P578="","",FORMULACIÓN!P578)</f>
        <v/>
      </c>
      <c r="P578" s="20" t="str">
        <f>IF(FORMULACIÓN!Q578="","",FORMULACIÓN!Q578)</f>
        <v/>
      </c>
      <c r="Q578" s="20" t="str">
        <f>IF(FORMULACIÓN!R578="","",FORMULACIÓN!R578)</f>
        <v/>
      </c>
      <c r="R578" s="20" t="str">
        <f>IF(FORMULACIÓN!S578="","",FORMULACIÓN!S578)</f>
        <v/>
      </c>
      <c r="S578" s="20" t="str">
        <f>IF(FORMULACIÓN!T578="","",FORMULACIÓN!T578)</f>
        <v/>
      </c>
      <c r="T578" s="179" t="str">
        <f ca="1">FORMULACIÓN!Y578</f>
        <v/>
      </c>
      <c r="U578" s="20" t="str">
        <f>IF(FORMULACIÓN!U578="","",FORMULACIÓN!U578)</f>
        <v/>
      </c>
      <c r="V578" s="211"/>
      <c r="W578" s="211"/>
      <c r="X578" s="21" t="str">
        <f ca="1">IFERROR(IF($S578=Lists!$S$2,SUM(SEGUIMIENTO!U578:W578),IF(SEGUIMIENTO!$S578=Lists!$S$3,SUM(SEGUIMIENTO!V578:W578),IF(SEGUIMIENTO!$S578=Lists!$S$4,AVERAGE(SEGUIMIENTO!V578:W578),IF(SEGUIMIENTO!$S578=Lists!$S$5,OFFSET(U578,0,COUNTA(V578:W578)),IF(SEGUIMIENTO!$S578=Lists!$S$6,COUNTIF(V578:W578,"&lt;"&amp;FORMULACIÓN!Y578)/COUNT(SEGUIMIENTO!V578:W578),""))))),"")</f>
        <v/>
      </c>
      <c r="Y578" s="176" t="str">
        <f ca="1">IF($Q578=Lists!$R$3,TEXT(SEGUIMIENTO!X578,"00,00%"),IF(SEGUIMIENTO!X578=0,0,TEXT(SEGUIMIENTO!X578,"##.###")))</f>
        <v/>
      </c>
      <c r="Z578" s="179" t="str">
        <f>IF(FORMULACIÓN!N578="X",VLOOKUP(A578,Lists!$C$100:$D$1099,2,FALSE),"")</f>
        <v/>
      </c>
      <c r="AA578" s="181">
        <f>IF(FORMULACIÓN!N578="X",IF(VALUE(VLOOKUP(A578,Lists!$C$100:$D$1099,2,FALSE))&gt;=SEGUIMIENTO!X578,1,0),2)</f>
        <v>2</v>
      </c>
      <c r="AB578" s="150">
        <f>IFERROR(VALUE(LEFT(#REF!,1)),0)</f>
        <v>0</v>
      </c>
      <c r="AC578" s="149"/>
      <c r="AD578" s="131"/>
      <c r="AE578" s="131"/>
      <c r="AF578" s="129"/>
      <c r="AG578"/>
      <c r="AH578" s="139"/>
      <c r="AI578" s="139"/>
      <c r="AJ578" s="139" t="str">
        <f t="shared" si="101"/>
        <v/>
      </c>
      <c r="AK578" s="139">
        <f t="shared" ca="1" si="108"/>
        <v>0</v>
      </c>
      <c r="AL578" s="139" t="str">
        <f t="shared" si="102"/>
        <v/>
      </c>
      <c r="AM578" s="139" t="str">
        <f t="shared" si="103"/>
        <v/>
      </c>
      <c r="AN578" s="20" t="str">
        <f t="shared" si="104"/>
        <v/>
      </c>
      <c r="AO578" s="20" t="str">
        <f t="shared" si="105"/>
        <v/>
      </c>
      <c r="AP578" s="20" t="str">
        <f t="shared" si="106"/>
        <v/>
      </c>
      <c r="AQ578" s="88" t="str">
        <f ca="1">IF(S578=Lists!$S$6,"CUMPLIMIENTO",IF($Q578=Lists!$R$3,TEXT(Y578,"00,00%")&amp;" / "&amp;TEXT(FORMULACIÓN!Y578,"00,00%"),IF(Y578=0,0,TEXT(Y578,"##.###")&amp;" / "&amp;TEXT(FORMULACIÓN!Y578,"##.###"))))</f>
        <v xml:space="preserve"> / </v>
      </c>
      <c r="AR578" s="133">
        <f ca="1">VALUE(IFERROR(IF(S578=Lists!$S$6,SEGUIMIENTO!Y578,IF((Y578/FORMULACIÓN!Y578)&lt;&gt;0,Y578/FORMULACIÓN!Y578,0)),0))</f>
        <v>0</v>
      </c>
      <c r="AS578" s="89" t="str">
        <f t="shared" ca="1" si="107"/>
        <v/>
      </c>
      <c r="AT578" s="89"/>
      <c r="AU578" s="89">
        <f t="shared" ca="1" si="110"/>
        <v>0</v>
      </c>
      <c r="AV578" s="20" t="str">
        <f t="shared" si="109"/>
        <v xml:space="preserve">LOGROS
LÍMITES
OBSERVACIÓN
ACCIONES DE FORTALECIMIENTO
</v>
      </c>
      <c r="AW578" s="139"/>
      <c r="CG578" s="140"/>
    </row>
    <row r="579" spans="1:85" s="135" customFormat="1" ht="20.25" hidden="1" customHeight="1">
      <c r="A579" s="20" t="str">
        <f>IF(FORMULACIÓN!A579="","",FORMULACIÓN!A579)</f>
        <v/>
      </c>
      <c r="B579" s="20" t="str">
        <f>IF(FORMULACIÓN!B579="","",FORMULACIÓN!B579)</f>
        <v/>
      </c>
      <c r="C579" s="20" t="str">
        <f>IF(FORMULACIÓN!C579="","",FORMULACIÓN!C579)</f>
        <v/>
      </c>
      <c r="D579" s="20" t="str">
        <f>IF(FORMULACIÓN!D579="","",FORMULACIÓN!D579)</f>
        <v/>
      </c>
      <c r="E579" s="20" t="str">
        <f>IF(FORMULACIÓN!E579="","",FORMULACIÓN!E579)</f>
        <v/>
      </c>
      <c r="F579" s="20" t="str">
        <f>IF(FORMULACIÓN!F579="","",FORMULACIÓN!F579)</f>
        <v/>
      </c>
      <c r="G579" s="20" t="str">
        <f>IF(FORMULACIÓN!G579="","",FORMULACIÓN!G579)</f>
        <v/>
      </c>
      <c r="H579" s="20" t="str">
        <f>IF(FORMULACIÓN!H579="","",FORMULACIÓN!H579)</f>
        <v/>
      </c>
      <c r="I579" s="88" t="str">
        <f>IF(FORMULACIÓN!I579="","",FORMULACIÓN!I579)</f>
        <v/>
      </c>
      <c r="J579" s="20" t="str">
        <f>IF(FORMULACIÓN!J579="","",FORMULACIÓN!J579)</f>
        <v/>
      </c>
      <c r="K579" s="88" t="str">
        <f>IF(FORMULACIÓN!K579="","",FORMULACIÓN!K579)</f>
        <v/>
      </c>
      <c r="L579" s="88" t="str">
        <f>IF(FORMULACIÓN!L579="","",FORMULACIÓN!L579)</f>
        <v/>
      </c>
      <c r="M579" s="210">
        <f>FORMULACIÓN!M579</f>
        <v>0</v>
      </c>
      <c r="N579" s="20" t="str">
        <f>IF(FORMULACIÓN!O579="","",FORMULACIÓN!O579)</f>
        <v/>
      </c>
      <c r="O579" s="20" t="str">
        <f>IF(FORMULACIÓN!P579="","",FORMULACIÓN!P579)</f>
        <v/>
      </c>
      <c r="P579" s="20" t="str">
        <f>IF(FORMULACIÓN!Q579="","",FORMULACIÓN!Q579)</f>
        <v/>
      </c>
      <c r="Q579" s="20" t="str">
        <f>IF(FORMULACIÓN!R579="","",FORMULACIÓN!R579)</f>
        <v/>
      </c>
      <c r="R579" s="20" t="str">
        <f>IF(FORMULACIÓN!S579="","",FORMULACIÓN!S579)</f>
        <v/>
      </c>
      <c r="S579" s="20" t="str">
        <f>IF(FORMULACIÓN!T579="","",FORMULACIÓN!T579)</f>
        <v/>
      </c>
      <c r="T579" s="179" t="str">
        <f ca="1">FORMULACIÓN!Y579</f>
        <v/>
      </c>
      <c r="U579" s="20" t="str">
        <f>IF(FORMULACIÓN!U579="","",FORMULACIÓN!U579)</f>
        <v/>
      </c>
      <c r="V579" s="211"/>
      <c r="W579" s="211"/>
      <c r="X579" s="21" t="str">
        <f ca="1">IFERROR(IF($S579=Lists!$S$2,SUM(SEGUIMIENTO!U579:W579),IF(SEGUIMIENTO!$S579=Lists!$S$3,SUM(SEGUIMIENTO!V579:W579),IF(SEGUIMIENTO!$S579=Lists!$S$4,AVERAGE(SEGUIMIENTO!V579:W579),IF(SEGUIMIENTO!$S579=Lists!$S$5,OFFSET(U579,0,COUNTA(V579:W579)),IF(SEGUIMIENTO!$S579=Lists!$S$6,COUNTIF(V579:W579,"&lt;"&amp;FORMULACIÓN!Y579)/COUNT(SEGUIMIENTO!V579:W579),""))))),"")</f>
        <v/>
      </c>
      <c r="Y579" s="176" t="str">
        <f ca="1">IF($Q579=Lists!$R$3,TEXT(SEGUIMIENTO!X579,"00,00%"),IF(SEGUIMIENTO!X579=0,0,TEXT(SEGUIMIENTO!X579,"##.###")))</f>
        <v/>
      </c>
      <c r="Z579" s="179" t="str">
        <f>IF(FORMULACIÓN!N579="X",VLOOKUP(A579,Lists!$C$100:$D$1099,2,FALSE),"")</f>
        <v/>
      </c>
      <c r="AA579" s="181">
        <f>IF(FORMULACIÓN!N579="X",IF(VALUE(VLOOKUP(A579,Lists!$C$100:$D$1099,2,FALSE))&gt;=SEGUIMIENTO!X579,1,0),2)</f>
        <v>2</v>
      </c>
      <c r="AB579" s="150">
        <f>IFERROR(VALUE(LEFT(#REF!,1)),0)</f>
        <v>0</v>
      </c>
      <c r="AC579" s="149"/>
      <c r="AD579" s="131"/>
      <c r="AE579" s="131"/>
      <c r="AF579" s="129"/>
      <c r="AG579"/>
      <c r="AH579" s="139"/>
      <c r="AI579" s="139"/>
      <c r="AJ579" s="139" t="str">
        <f t="shared" si="101"/>
        <v/>
      </c>
      <c r="AK579" s="139">
        <f t="shared" ca="1" si="108"/>
        <v>0</v>
      </c>
      <c r="AL579" s="139" t="str">
        <f t="shared" si="102"/>
        <v/>
      </c>
      <c r="AM579" s="139" t="str">
        <f t="shared" si="103"/>
        <v/>
      </c>
      <c r="AN579" s="20" t="str">
        <f t="shared" si="104"/>
        <v/>
      </c>
      <c r="AO579" s="20" t="str">
        <f t="shared" si="105"/>
        <v/>
      </c>
      <c r="AP579" s="20" t="str">
        <f t="shared" si="106"/>
        <v/>
      </c>
      <c r="AQ579" s="88" t="str">
        <f ca="1">IF(S579=Lists!$S$6,"CUMPLIMIENTO",IF($Q579=Lists!$R$3,TEXT(Y579,"00,00%")&amp;" / "&amp;TEXT(FORMULACIÓN!Y579,"00,00%"),IF(Y579=0,0,TEXT(Y579,"##.###")&amp;" / "&amp;TEXT(FORMULACIÓN!Y579,"##.###"))))</f>
        <v xml:space="preserve"> / </v>
      </c>
      <c r="AR579" s="133">
        <f ca="1">VALUE(IFERROR(IF(S579=Lists!$S$6,SEGUIMIENTO!Y579,IF((Y579/FORMULACIÓN!Y579)&lt;&gt;0,Y579/FORMULACIÓN!Y579,0)),0))</f>
        <v>0</v>
      </c>
      <c r="AS579" s="89" t="str">
        <f t="shared" ca="1" si="107"/>
        <v/>
      </c>
      <c r="AT579" s="89"/>
      <c r="AU579" s="89">
        <f t="shared" ca="1" si="110"/>
        <v>0</v>
      </c>
      <c r="AV579" s="20" t="str">
        <f t="shared" si="109"/>
        <v xml:space="preserve">LOGROS
LÍMITES
OBSERVACIÓN
ACCIONES DE FORTALECIMIENTO
</v>
      </c>
      <c r="AW579" s="139"/>
      <c r="CG579" s="140"/>
    </row>
    <row r="580" spans="1:85" s="135" customFormat="1" ht="20.25" hidden="1" customHeight="1">
      <c r="A580" s="20" t="str">
        <f>IF(FORMULACIÓN!A580="","",FORMULACIÓN!A580)</f>
        <v/>
      </c>
      <c r="B580" s="20" t="str">
        <f>IF(FORMULACIÓN!B580="","",FORMULACIÓN!B580)</f>
        <v/>
      </c>
      <c r="C580" s="20" t="str">
        <f>IF(FORMULACIÓN!C580="","",FORMULACIÓN!C580)</f>
        <v/>
      </c>
      <c r="D580" s="20" t="str">
        <f>IF(FORMULACIÓN!D580="","",FORMULACIÓN!D580)</f>
        <v/>
      </c>
      <c r="E580" s="20" t="str">
        <f>IF(FORMULACIÓN!E580="","",FORMULACIÓN!E580)</f>
        <v/>
      </c>
      <c r="F580" s="20" t="str">
        <f>IF(FORMULACIÓN!F580="","",FORMULACIÓN!F580)</f>
        <v/>
      </c>
      <c r="G580" s="20" t="str">
        <f>IF(FORMULACIÓN!G580="","",FORMULACIÓN!G580)</f>
        <v/>
      </c>
      <c r="H580" s="20" t="str">
        <f>IF(FORMULACIÓN!H580="","",FORMULACIÓN!H580)</f>
        <v/>
      </c>
      <c r="I580" s="88" t="str">
        <f>IF(FORMULACIÓN!I580="","",FORMULACIÓN!I580)</f>
        <v/>
      </c>
      <c r="J580" s="20" t="str">
        <f>IF(FORMULACIÓN!J580="","",FORMULACIÓN!J580)</f>
        <v/>
      </c>
      <c r="K580" s="88" t="str">
        <f>IF(FORMULACIÓN!K580="","",FORMULACIÓN!K580)</f>
        <v/>
      </c>
      <c r="L580" s="88" t="str">
        <f>IF(FORMULACIÓN!L580="","",FORMULACIÓN!L580)</f>
        <v/>
      </c>
      <c r="M580" s="210">
        <f>FORMULACIÓN!M580</f>
        <v>0</v>
      </c>
      <c r="N580" s="20" t="str">
        <f>IF(FORMULACIÓN!O580="","",FORMULACIÓN!O580)</f>
        <v/>
      </c>
      <c r="O580" s="20" t="str">
        <f>IF(FORMULACIÓN!P580="","",FORMULACIÓN!P580)</f>
        <v/>
      </c>
      <c r="P580" s="20" t="str">
        <f>IF(FORMULACIÓN!Q580="","",FORMULACIÓN!Q580)</f>
        <v/>
      </c>
      <c r="Q580" s="20" t="str">
        <f>IF(FORMULACIÓN!R580="","",FORMULACIÓN!R580)</f>
        <v/>
      </c>
      <c r="R580" s="20" t="str">
        <f>IF(FORMULACIÓN!S580="","",FORMULACIÓN!S580)</f>
        <v/>
      </c>
      <c r="S580" s="20" t="str">
        <f>IF(FORMULACIÓN!T580="","",FORMULACIÓN!T580)</f>
        <v/>
      </c>
      <c r="T580" s="179" t="str">
        <f ca="1">FORMULACIÓN!Y580</f>
        <v/>
      </c>
      <c r="U580" s="20" t="str">
        <f>IF(FORMULACIÓN!U580="","",FORMULACIÓN!U580)</f>
        <v/>
      </c>
      <c r="V580" s="211"/>
      <c r="W580" s="211"/>
      <c r="X580" s="21" t="str">
        <f ca="1">IFERROR(IF($S580=Lists!$S$2,SUM(SEGUIMIENTO!U580:W580),IF(SEGUIMIENTO!$S580=Lists!$S$3,SUM(SEGUIMIENTO!V580:W580),IF(SEGUIMIENTO!$S580=Lists!$S$4,AVERAGE(SEGUIMIENTO!V580:W580),IF(SEGUIMIENTO!$S580=Lists!$S$5,OFFSET(U580,0,COUNTA(V580:W580)),IF(SEGUIMIENTO!$S580=Lists!$S$6,COUNTIF(V580:W580,"&lt;"&amp;FORMULACIÓN!Y580)/COUNT(SEGUIMIENTO!V580:W580),""))))),"")</f>
        <v/>
      </c>
      <c r="Y580" s="176" t="str">
        <f ca="1">IF($Q580=Lists!$R$3,TEXT(SEGUIMIENTO!X580,"00,00%"),IF(SEGUIMIENTO!X580=0,0,TEXT(SEGUIMIENTO!X580,"##.###")))</f>
        <v/>
      </c>
      <c r="Z580" s="179" t="str">
        <f>IF(FORMULACIÓN!N580="X",VLOOKUP(A580,Lists!$C$100:$D$1099,2,FALSE),"")</f>
        <v/>
      </c>
      <c r="AA580" s="181">
        <f>IF(FORMULACIÓN!N580="X",IF(VALUE(VLOOKUP(A580,Lists!$C$100:$D$1099,2,FALSE))&gt;=SEGUIMIENTO!X580,1,0),2)</f>
        <v>2</v>
      </c>
      <c r="AB580" s="150">
        <f>IFERROR(VALUE(LEFT(#REF!,1)),0)</f>
        <v>0</v>
      </c>
      <c r="AC580" s="149"/>
      <c r="AD580" s="131"/>
      <c r="AE580" s="131"/>
      <c r="AF580" s="129"/>
      <c r="AG580"/>
      <c r="AH580" s="139"/>
      <c r="AI580" s="139"/>
      <c r="AJ580" s="139" t="str">
        <f t="shared" si="101"/>
        <v/>
      </c>
      <c r="AK580" s="139">
        <f t="shared" ca="1" si="108"/>
        <v>0</v>
      </c>
      <c r="AL580" s="139" t="str">
        <f t="shared" si="102"/>
        <v/>
      </c>
      <c r="AM580" s="139" t="str">
        <f t="shared" si="103"/>
        <v/>
      </c>
      <c r="AN580" s="20" t="str">
        <f t="shared" si="104"/>
        <v/>
      </c>
      <c r="AO580" s="20" t="str">
        <f t="shared" si="105"/>
        <v/>
      </c>
      <c r="AP580" s="20" t="str">
        <f t="shared" si="106"/>
        <v/>
      </c>
      <c r="AQ580" s="88" t="str">
        <f ca="1">IF(S580=Lists!$S$6,"CUMPLIMIENTO",IF($Q580=Lists!$R$3,TEXT(Y580,"00,00%")&amp;" / "&amp;TEXT(FORMULACIÓN!Y580,"00,00%"),IF(Y580=0,0,TEXT(Y580,"##.###")&amp;" / "&amp;TEXT(FORMULACIÓN!Y580,"##.###"))))</f>
        <v xml:space="preserve"> / </v>
      </c>
      <c r="AR580" s="133">
        <f ca="1">VALUE(IFERROR(IF(S580=Lists!$S$6,SEGUIMIENTO!Y580,IF((Y580/FORMULACIÓN!Y580)&lt;&gt;0,Y580/FORMULACIÓN!Y580,0)),0))</f>
        <v>0</v>
      </c>
      <c r="AS580" s="89" t="str">
        <f t="shared" ca="1" si="107"/>
        <v/>
      </c>
      <c r="AT580" s="89"/>
      <c r="AU580" s="89">
        <f t="shared" ca="1" si="110"/>
        <v>0</v>
      </c>
      <c r="AV580" s="20" t="str">
        <f t="shared" si="109"/>
        <v xml:space="preserve">LOGROS
LÍMITES
OBSERVACIÓN
ACCIONES DE FORTALECIMIENTO
</v>
      </c>
      <c r="AW580" s="139"/>
      <c r="CG580" s="140"/>
    </row>
    <row r="581" spans="1:85" s="135" customFormat="1" ht="20.25" hidden="1" customHeight="1">
      <c r="A581" s="20" t="str">
        <f>IF(FORMULACIÓN!A581="","",FORMULACIÓN!A581)</f>
        <v/>
      </c>
      <c r="B581" s="20" t="str">
        <f>IF(FORMULACIÓN!B581="","",FORMULACIÓN!B581)</f>
        <v/>
      </c>
      <c r="C581" s="20" t="str">
        <f>IF(FORMULACIÓN!C581="","",FORMULACIÓN!C581)</f>
        <v/>
      </c>
      <c r="D581" s="20" t="str">
        <f>IF(FORMULACIÓN!D581="","",FORMULACIÓN!D581)</f>
        <v/>
      </c>
      <c r="E581" s="20" t="str">
        <f>IF(FORMULACIÓN!E581="","",FORMULACIÓN!E581)</f>
        <v/>
      </c>
      <c r="F581" s="20" t="str">
        <f>IF(FORMULACIÓN!F581="","",FORMULACIÓN!F581)</f>
        <v/>
      </c>
      <c r="G581" s="20" t="str">
        <f>IF(FORMULACIÓN!G581="","",FORMULACIÓN!G581)</f>
        <v/>
      </c>
      <c r="H581" s="20" t="str">
        <f>IF(FORMULACIÓN!H581="","",FORMULACIÓN!H581)</f>
        <v/>
      </c>
      <c r="I581" s="88" t="str">
        <f>IF(FORMULACIÓN!I581="","",FORMULACIÓN!I581)</f>
        <v/>
      </c>
      <c r="J581" s="20" t="str">
        <f>IF(FORMULACIÓN!J581="","",FORMULACIÓN!J581)</f>
        <v/>
      </c>
      <c r="K581" s="88" t="str">
        <f>IF(FORMULACIÓN!K581="","",FORMULACIÓN!K581)</f>
        <v/>
      </c>
      <c r="L581" s="88" t="str">
        <f>IF(FORMULACIÓN!L581="","",FORMULACIÓN!L581)</f>
        <v/>
      </c>
      <c r="M581" s="210">
        <f>FORMULACIÓN!M581</f>
        <v>0</v>
      </c>
      <c r="N581" s="20" t="str">
        <f>IF(FORMULACIÓN!O581="","",FORMULACIÓN!O581)</f>
        <v/>
      </c>
      <c r="O581" s="20" t="str">
        <f>IF(FORMULACIÓN!P581="","",FORMULACIÓN!P581)</f>
        <v/>
      </c>
      <c r="P581" s="20" t="str">
        <f>IF(FORMULACIÓN!Q581="","",FORMULACIÓN!Q581)</f>
        <v/>
      </c>
      <c r="Q581" s="20" t="str">
        <f>IF(FORMULACIÓN!R581="","",FORMULACIÓN!R581)</f>
        <v/>
      </c>
      <c r="R581" s="20" t="str">
        <f>IF(FORMULACIÓN!S581="","",FORMULACIÓN!S581)</f>
        <v/>
      </c>
      <c r="S581" s="20" t="str">
        <f>IF(FORMULACIÓN!T581="","",FORMULACIÓN!T581)</f>
        <v/>
      </c>
      <c r="T581" s="179" t="str">
        <f ca="1">FORMULACIÓN!Y581</f>
        <v/>
      </c>
      <c r="U581" s="20" t="str">
        <f>IF(FORMULACIÓN!U581="","",FORMULACIÓN!U581)</f>
        <v/>
      </c>
      <c r="V581" s="211"/>
      <c r="W581" s="211"/>
      <c r="X581" s="21" t="str">
        <f ca="1">IFERROR(IF($S581=Lists!$S$2,SUM(SEGUIMIENTO!U581:W581),IF(SEGUIMIENTO!$S581=Lists!$S$3,SUM(SEGUIMIENTO!V581:W581),IF(SEGUIMIENTO!$S581=Lists!$S$4,AVERAGE(SEGUIMIENTO!V581:W581),IF(SEGUIMIENTO!$S581=Lists!$S$5,OFFSET(U581,0,COUNTA(V581:W581)),IF(SEGUIMIENTO!$S581=Lists!$S$6,COUNTIF(V581:W581,"&lt;"&amp;FORMULACIÓN!Y581)/COUNT(SEGUIMIENTO!V581:W581),""))))),"")</f>
        <v/>
      </c>
      <c r="Y581" s="176" t="str">
        <f ca="1">IF($Q581=Lists!$R$3,TEXT(SEGUIMIENTO!X581,"00,00%"),IF(SEGUIMIENTO!X581=0,0,TEXT(SEGUIMIENTO!X581,"##.###")))</f>
        <v/>
      </c>
      <c r="Z581" s="179" t="str">
        <f>IF(FORMULACIÓN!N581="X",VLOOKUP(A581,Lists!$C$100:$D$1099,2,FALSE),"")</f>
        <v/>
      </c>
      <c r="AA581" s="181">
        <f>IF(FORMULACIÓN!N581="X",IF(VALUE(VLOOKUP(A581,Lists!$C$100:$D$1099,2,FALSE))&gt;=SEGUIMIENTO!X581,1,0),2)</f>
        <v>2</v>
      </c>
      <c r="AB581" s="150">
        <f>IFERROR(VALUE(LEFT(#REF!,1)),0)</f>
        <v>0</v>
      </c>
      <c r="AC581" s="149"/>
      <c r="AD581" s="131"/>
      <c r="AE581" s="131"/>
      <c r="AF581" s="129"/>
      <c r="AG581"/>
      <c r="AH581" s="139"/>
      <c r="AI581" s="139"/>
      <c r="AJ581" s="139" t="str">
        <f t="shared" si="101"/>
        <v/>
      </c>
      <c r="AK581" s="139">
        <f t="shared" ca="1" si="108"/>
        <v>0</v>
      </c>
      <c r="AL581" s="139" t="str">
        <f t="shared" si="102"/>
        <v/>
      </c>
      <c r="AM581" s="139" t="str">
        <f t="shared" si="103"/>
        <v/>
      </c>
      <c r="AN581" s="20" t="str">
        <f t="shared" si="104"/>
        <v/>
      </c>
      <c r="AO581" s="20" t="str">
        <f t="shared" si="105"/>
        <v/>
      </c>
      <c r="AP581" s="20" t="str">
        <f t="shared" si="106"/>
        <v/>
      </c>
      <c r="AQ581" s="88" t="str">
        <f ca="1">IF(S581=Lists!$S$6,"CUMPLIMIENTO",IF($Q581=Lists!$R$3,TEXT(Y581,"00,00%")&amp;" / "&amp;TEXT(FORMULACIÓN!Y581,"00,00%"),IF(Y581=0,0,TEXT(Y581,"##.###")&amp;" / "&amp;TEXT(FORMULACIÓN!Y581,"##.###"))))</f>
        <v xml:space="preserve"> / </v>
      </c>
      <c r="AR581" s="133">
        <f ca="1">VALUE(IFERROR(IF(S581=Lists!$S$6,SEGUIMIENTO!Y581,IF((Y581/FORMULACIÓN!Y581)&lt;&gt;0,Y581/FORMULACIÓN!Y581,0)),0))</f>
        <v>0</v>
      </c>
      <c r="AS581" s="89" t="str">
        <f t="shared" ca="1" si="107"/>
        <v/>
      </c>
      <c r="AT581" s="89"/>
      <c r="AU581" s="89">
        <f t="shared" ca="1" si="110"/>
        <v>0</v>
      </c>
      <c r="AV581" s="20" t="str">
        <f t="shared" si="109"/>
        <v xml:space="preserve">LOGROS
LÍMITES
OBSERVACIÓN
ACCIONES DE FORTALECIMIENTO
</v>
      </c>
      <c r="AW581" s="139"/>
      <c r="CG581" s="140"/>
    </row>
    <row r="582" spans="1:85" s="135" customFormat="1" ht="20.25" hidden="1" customHeight="1">
      <c r="A582" s="20" t="str">
        <f>IF(FORMULACIÓN!A582="","",FORMULACIÓN!A582)</f>
        <v/>
      </c>
      <c r="B582" s="20" t="str">
        <f>IF(FORMULACIÓN!B582="","",FORMULACIÓN!B582)</f>
        <v/>
      </c>
      <c r="C582" s="20" t="str">
        <f>IF(FORMULACIÓN!C582="","",FORMULACIÓN!C582)</f>
        <v/>
      </c>
      <c r="D582" s="20" t="str">
        <f>IF(FORMULACIÓN!D582="","",FORMULACIÓN!D582)</f>
        <v/>
      </c>
      <c r="E582" s="20" t="str">
        <f>IF(FORMULACIÓN!E582="","",FORMULACIÓN!E582)</f>
        <v/>
      </c>
      <c r="F582" s="20" t="str">
        <f>IF(FORMULACIÓN!F582="","",FORMULACIÓN!F582)</f>
        <v/>
      </c>
      <c r="G582" s="20" t="str">
        <f>IF(FORMULACIÓN!G582="","",FORMULACIÓN!G582)</f>
        <v/>
      </c>
      <c r="H582" s="20" t="str">
        <f>IF(FORMULACIÓN!H582="","",FORMULACIÓN!H582)</f>
        <v/>
      </c>
      <c r="I582" s="88" t="str">
        <f>IF(FORMULACIÓN!I582="","",FORMULACIÓN!I582)</f>
        <v/>
      </c>
      <c r="J582" s="20" t="str">
        <f>IF(FORMULACIÓN!J582="","",FORMULACIÓN!J582)</f>
        <v/>
      </c>
      <c r="K582" s="88" t="str">
        <f>IF(FORMULACIÓN!K582="","",FORMULACIÓN!K582)</f>
        <v/>
      </c>
      <c r="L582" s="88" t="str">
        <f>IF(FORMULACIÓN!L582="","",FORMULACIÓN!L582)</f>
        <v/>
      </c>
      <c r="M582" s="210">
        <f>FORMULACIÓN!M582</f>
        <v>0</v>
      </c>
      <c r="N582" s="20" t="str">
        <f>IF(FORMULACIÓN!O582="","",FORMULACIÓN!O582)</f>
        <v/>
      </c>
      <c r="O582" s="20" t="str">
        <f>IF(FORMULACIÓN!P582="","",FORMULACIÓN!P582)</f>
        <v/>
      </c>
      <c r="P582" s="20" t="str">
        <f>IF(FORMULACIÓN!Q582="","",FORMULACIÓN!Q582)</f>
        <v/>
      </c>
      <c r="Q582" s="20" t="str">
        <f>IF(FORMULACIÓN!R582="","",FORMULACIÓN!R582)</f>
        <v/>
      </c>
      <c r="R582" s="20" t="str">
        <f>IF(FORMULACIÓN!S582="","",FORMULACIÓN!S582)</f>
        <v/>
      </c>
      <c r="S582" s="20" t="str">
        <f>IF(FORMULACIÓN!T582="","",FORMULACIÓN!T582)</f>
        <v/>
      </c>
      <c r="T582" s="179" t="str">
        <f ca="1">FORMULACIÓN!Y582</f>
        <v/>
      </c>
      <c r="U582" s="20" t="str">
        <f>IF(FORMULACIÓN!U582="","",FORMULACIÓN!U582)</f>
        <v/>
      </c>
      <c r="V582" s="211"/>
      <c r="W582" s="211"/>
      <c r="X582" s="21" t="str">
        <f ca="1">IFERROR(IF($S582=Lists!$S$2,SUM(SEGUIMIENTO!U582:W582),IF(SEGUIMIENTO!$S582=Lists!$S$3,SUM(SEGUIMIENTO!V582:W582),IF(SEGUIMIENTO!$S582=Lists!$S$4,AVERAGE(SEGUIMIENTO!V582:W582),IF(SEGUIMIENTO!$S582=Lists!$S$5,OFFSET(U582,0,COUNTA(V582:W582)),IF(SEGUIMIENTO!$S582=Lists!$S$6,COUNTIF(V582:W582,"&lt;"&amp;FORMULACIÓN!Y582)/COUNT(SEGUIMIENTO!V582:W582),""))))),"")</f>
        <v/>
      </c>
      <c r="Y582" s="176" t="str">
        <f ca="1">IF($Q582=Lists!$R$3,TEXT(SEGUIMIENTO!X582,"00,00%"),IF(SEGUIMIENTO!X582=0,0,TEXT(SEGUIMIENTO!X582,"##.###")))</f>
        <v/>
      </c>
      <c r="Z582" s="179" t="str">
        <f>IF(FORMULACIÓN!N582="X",VLOOKUP(A582,Lists!$C$100:$D$1099,2,FALSE),"")</f>
        <v/>
      </c>
      <c r="AA582" s="181">
        <f>IF(FORMULACIÓN!N582="X",IF(VALUE(VLOOKUP(A582,Lists!$C$100:$D$1099,2,FALSE))&gt;=SEGUIMIENTO!X582,1,0),2)</f>
        <v>2</v>
      </c>
      <c r="AB582" s="150">
        <f>IFERROR(VALUE(LEFT(#REF!,1)),0)</f>
        <v>0</v>
      </c>
      <c r="AC582" s="149"/>
      <c r="AD582" s="131"/>
      <c r="AE582" s="131"/>
      <c r="AF582" s="129"/>
      <c r="AG582"/>
      <c r="AH582" s="139"/>
      <c r="AI582" s="139"/>
      <c r="AJ582" s="139" t="str">
        <f t="shared" si="101"/>
        <v/>
      </c>
      <c r="AK582" s="139">
        <f t="shared" ca="1" si="108"/>
        <v>0</v>
      </c>
      <c r="AL582" s="139" t="str">
        <f t="shared" si="102"/>
        <v/>
      </c>
      <c r="AM582" s="139" t="str">
        <f t="shared" si="103"/>
        <v/>
      </c>
      <c r="AN582" s="20" t="str">
        <f t="shared" si="104"/>
        <v/>
      </c>
      <c r="AO582" s="20" t="str">
        <f t="shared" si="105"/>
        <v/>
      </c>
      <c r="AP582" s="20" t="str">
        <f t="shared" si="106"/>
        <v/>
      </c>
      <c r="AQ582" s="88" t="str">
        <f ca="1">IF(S582=Lists!$S$6,"CUMPLIMIENTO",IF($Q582=Lists!$R$3,TEXT(Y582,"00,00%")&amp;" / "&amp;TEXT(FORMULACIÓN!Y582,"00,00%"),IF(Y582=0,0,TEXT(Y582,"##.###")&amp;" / "&amp;TEXT(FORMULACIÓN!Y582,"##.###"))))</f>
        <v xml:space="preserve"> / </v>
      </c>
      <c r="AR582" s="133">
        <f ca="1">VALUE(IFERROR(IF(S582=Lists!$S$6,SEGUIMIENTO!Y582,IF((Y582/FORMULACIÓN!Y582)&lt;&gt;0,Y582/FORMULACIÓN!Y582,0)),0))</f>
        <v>0</v>
      </c>
      <c r="AS582" s="89" t="str">
        <f t="shared" ca="1" si="107"/>
        <v/>
      </c>
      <c r="AT582" s="89"/>
      <c r="AU582" s="89">
        <f t="shared" ca="1" si="110"/>
        <v>0</v>
      </c>
      <c r="AV582" s="20" t="str">
        <f t="shared" si="109"/>
        <v xml:space="preserve">LOGROS
LÍMITES
OBSERVACIÓN
ACCIONES DE FORTALECIMIENTO
</v>
      </c>
      <c r="AW582" s="139"/>
      <c r="CG582" s="140"/>
    </row>
    <row r="583" spans="1:85" s="135" customFormat="1" ht="20.25" hidden="1" customHeight="1">
      <c r="A583" s="20" t="str">
        <f>IF(FORMULACIÓN!A583="","",FORMULACIÓN!A583)</f>
        <v/>
      </c>
      <c r="B583" s="20" t="str">
        <f>IF(FORMULACIÓN!B583="","",FORMULACIÓN!B583)</f>
        <v/>
      </c>
      <c r="C583" s="20" t="str">
        <f>IF(FORMULACIÓN!C583="","",FORMULACIÓN!C583)</f>
        <v/>
      </c>
      <c r="D583" s="20" t="str">
        <f>IF(FORMULACIÓN!D583="","",FORMULACIÓN!D583)</f>
        <v/>
      </c>
      <c r="E583" s="20" t="str">
        <f>IF(FORMULACIÓN!E583="","",FORMULACIÓN!E583)</f>
        <v/>
      </c>
      <c r="F583" s="20" t="str">
        <f>IF(FORMULACIÓN!F583="","",FORMULACIÓN!F583)</f>
        <v/>
      </c>
      <c r="G583" s="20" t="str">
        <f>IF(FORMULACIÓN!G583="","",FORMULACIÓN!G583)</f>
        <v/>
      </c>
      <c r="H583" s="20" t="str">
        <f>IF(FORMULACIÓN!H583="","",FORMULACIÓN!H583)</f>
        <v/>
      </c>
      <c r="I583" s="88" t="str">
        <f>IF(FORMULACIÓN!I583="","",FORMULACIÓN!I583)</f>
        <v/>
      </c>
      <c r="J583" s="20" t="str">
        <f>IF(FORMULACIÓN!J583="","",FORMULACIÓN!J583)</f>
        <v/>
      </c>
      <c r="K583" s="88" t="str">
        <f>IF(FORMULACIÓN!K583="","",FORMULACIÓN!K583)</f>
        <v/>
      </c>
      <c r="L583" s="88" t="str">
        <f>IF(FORMULACIÓN!L583="","",FORMULACIÓN!L583)</f>
        <v/>
      </c>
      <c r="M583" s="210">
        <f>FORMULACIÓN!M583</f>
        <v>0</v>
      </c>
      <c r="N583" s="20" t="str">
        <f>IF(FORMULACIÓN!O583="","",FORMULACIÓN!O583)</f>
        <v/>
      </c>
      <c r="O583" s="20" t="str">
        <f>IF(FORMULACIÓN!P583="","",FORMULACIÓN!P583)</f>
        <v/>
      </c>
      <c r="P583" s="20" t="str">
        <f>IF(FORMULACIÓN!Q583="","",FORMULACIÓN!Q583)</f>
        <v/>
      </c>
      <c r="Q583" s="20" t="str">
        <f>IF(FORMULACIÓN!R583="","",FORMULACIÓN!R583)</f>
        <v/>
      </c>
      <c r="R583" s="20" t="str">
        <f>IF(FORMULACIÓN!S583="","",FORMULACIÓN!S583)</f>
        <v/>
      </c>
      <c r="S583" s="20" t="str">
        <f>IF(FORMULACIÓN!T583="","",FORMULACIÓN!T583)</f>
        <v/>
      </c>
      <c r="T583" s="179" t="str">
        <f ca="1">FORMULACIÓN!Y583</f>
        <v/>
      </c>
      <c r="U583" s="20" t="str">
        <f>IF(FORMULACIÓN!U583="","",FORMULACIÓN!U583)</f>
        <v/>
      </c>
      <c r="V583" s="211"/>
      <c r="W583" s="211"/>
      <c r="X583" s="21" t="str">
        <f ca="1">IFERROR(IF($S583=Lists!$S$2,SUM(SEGUIMIENTO!U583:W583),IF(SEGUIMIENTO!$S583=Lists!$S$3,SUM(SEGUIMIENTO!V583:W583),IF(SEGUIMIENTO!$S583=Lists!$S$4,AVERAGE(SEGUIMIENTO!V583:W583),IF(SEGUIMIENTO!$S583=Lists!$S$5,OFFSET(U583,0,COUNTA(V583:W583)),IF(SEGUIMIENTO!$S583=Lists!$S$6,COUNTIF(V583:W583,"&lt;"&amp;FORMULACIÓN!Y583)/COUNT(SEGUIMIENTO!V583:W583),""))))),"")</f>
        <v/>
      </c>
      <c r="Y583" s="176" t="str">
        <f ca="1">IF($Q583=Lists!$R$3,TEXT(SEGUIMIENTO!X583,"00,00%"),IF(SEGUIMIENTO!X583=0,0,TEXT(SEGUIMIENTO!X583,"##.###")))</f>
        <v/>
      </c>
      <c r="Z583" s="179" t="str">
        <f>IF(FORMULACIÓN!N583="X",VLOOKUP(A583,Lists!$C$100:$D$1099,2,FALSE),"")</f>
        <v/>
      </c>
      <c r="AA583" s="181">
        <f>IF(FORMULACIÓN!N583="X",IF(VALUE(VLOOKUP(A583,Lists!$C$100:$D$1099,2,FALSE))&gt;=SEGUIMIENTO!X583,1,0),2)</f>
        <v>2</v>
      </c>
      <c r="AB583" s="150">
        <f>IFERROR(VALUE(LEFT(#REF!,1)),0)</f>
        <v>0</v>
      </c>
      <c r="AC583" s="149"/>
      <c r="AD583" s="131"/>
      <c r="AE583" s="131"/>
      <c r="AF583" s="129"/>
      <c r="AG583"/>
      <c r="AH583" s="139"/>
      <c r="AI583" s="139"/>
      <c r="AJ583" s="139" t="str">
        <f t="shared" si="101"/>
        <v/>
      </c>
      <c r="AK583" s="139">
        <f t="shared" ca="1" si="108"/>
        <v>0</v>
      </c>
      <c r="AL583" s="139" t="str">
        <f t="shared" si="102"/>
        <v/>
      </c>
      <c r="AM583" s="139" t="str">
        <f t="shared" si="103"/>
        <v/>
      </c>
      <c r="AN583" s="20" t="str">
        <f t="shared" si="104"/>
        <v/>
      </c>
      <c r="AO583" s="20" t="str">
        <f t="shared" si="105"/>
        <v/>
      </c>
      <c r="AP583" s="20" t="str">
        <f t="shared" si="106"/>
        <v/>
      </c>
      <c r="AQ583" s="88" t="str">
        <f ca="1">IF(S583=Lists!$S$6,"CUMPLIMIENTO",IF($Q583=Lists!$R$3,TEXT(Y583,"00,00%")&amp;" / "&amp;TEXT(FORMULACIÓN!Y583,"00,00%"),IF(Y583=0,0,TEXT(Y583,"##.###")&amp;" / "&amp;TEXT(FORMULACIÓN!Y583,"##.###"))))</f>
        <v xml:space="preserve"> / </v>
      </c>
      <c r="AR583" s="133">
        <f ca="1">VALUE(IFERROR(IF(S583=Lists!$S$6,SEGUIMIENTO!Y583,IF((Y583/FORMULACIÓN!Y583)&lt;&gt;0,Y583/FORMULACIÓN!Y583,0)),0))</f>
        <v>0</v>
      </c>
      <c r="AS583" s="89" t="str">
        <f t="shared" ca="1" si="107"/>
        <v/>
      </c>
      <c r="AT583" s="89"/>
      <c r="AU583" s="89">
        <f t="shared" ca="1" si="110"/>
        <v>0</v>
      </c>
      <c r="AV583" s="20" t="str">
        <f t="shared" si="109"/>
        <v xml:space="preserve">LOGROS
LÍMITES
OBSERVACIÓN
ACCIONES DE FORTALECIMIENTO
</v>
      </c>
      <c r="AW583" s="139"/>
      <c r="CG583" s="140"/>
    </row>
    <row r="584" spans="1:85" s="135" customFormat="1" ht="20.25" hidden="1" customHeight="1">
      <c r="A584" s="20" t="str">
        <f>IF(FORMULACIÓN!A584="","",FORMULACIÓN!A584)</f>
        <v/>
      </c>
      <c r="B584" s="20" t="str">
        <f>IF(FORMULACIÓN!B584="","",FORMULACIÓN!B584)</f>
        <v/>
      </c>
      <c r="C584" s="20" t="str">
        <f>IF(FORMULACIÓN!C584="","",FORMULACIÓN!C584)</f>
        <v/>
      </c>
      <c r="D584" s="20" t="str">
        <f>IF(FORMULACIÓN!D584="","",FORMULACIÓN!D584)</f>
        <v/>
      </c>
      <c r="E584" s="20" t="str">
        <f>IF(FORMULACIÓN!E584="","",FORMULACIÓN!E584)</f>
        <v/>
      </c>
      <c r="F584" s="20" t="str">
        <f>IF(FORMULACIÓN!F584="","",FORMULACIÓN!F584)</f>
        <v/>
      </c>
      <c r="G584" s="20" t="str">
        <f>IF(FORMULACIÓN!G584="","",FORMULACIÓN!G584)</f>
        <v/>
      </c>
      <c r="H584" s="20" t="str">
        <f>IF(FORMULACIÓN!H584="","",FORMULACIÓN!H584)</f>
        <v/>
      </c>
      <c r="I584" s="88" t="str">
        <f>IF(FORMULACIÓN!I584="","",FORMULACIÓN!I584)</f>
        <v/>
      </c>
      <c r="J584" s="20" t="str">
        <f>IF(FORMULACIÓN!J584="","",FORMULACIÓN!J584)</f>
        <v/>
      </c>
      <c r="K584" s="88" t="str">
        <f>IF(FORMULACIÓN!K584="","",FORMULACIÓN!K584)</f>
        <v/>
      </c>
      <c r="L584" s="88" t="str">
        <f>IF(FORMULACIÓN!L584="","",FORMULACIÓN!L584)</f>
        <v/>
      </c>
      <c r="M584" s="210">
        <f>FORMULACIÓN!M584</f>
        <v>0</v>
      </c>
      <c r="N584" s="20" t="str">
        <f>IF(FORMULACIÓN!O584="","",FORMULACIÓN!O584)</f>
        <v/>
      </c>
      <c r="O584" s="20" t="str">
        <f>IF(FORMULACIÓN!P584="","",FORMULACIÓN!P584)</f>
        <v/>
      </c>
      <c r="P584" s="20" t="str">
        <f>IF(FORMULACIÓN!Q584="","",FORMULACIÓN!Q584)</f>
        <v/>
      </c>
      <c r="Q584" s="20" t="str">
        <f>IF(FORMULACIÓN!R584="","",FORMULACIÓN!R584)</f>
        <v/>
      </c>
      <c r="R584" s="20" t="str">
        <f>IF(FORMULACIÓN!S584="","",FORMULACIÓN!S584)</f>
        <v/>
      </c>
      <c r="S584" s="20" t="str">
        <f>IF(FORMULACIÓN!T584="","",FORMULACIÓN!T584)</f>
        <v/>
      </c>
      <c r="T584" s="179" t="str">
        <f ca="1">FORMULACIÓN!Y584</f>
        <v/>
      </c>
      <c r="U584" s="20" t="str">
        <f>IF(FORMULACIÓN!U584="","",FORMULACIÓN!U584)</f>
        <v/>
      </c>
      <c r="V584" s="211"/>
      <c r="W584" s="211"/>
      <c r="X584" s="21" t="str">
        <f ca="1">IFERROR(IF($S584=Lists!$S$2,SUM(SEGUIMIENTO!U584:W584),IF(SEGUIMIENTO!$S584=Lists!$S$3,SUM(SEGUIMIENTO!V584:W584),IF(SEGUIMIENTO!$S584=Lists!$S$4,AVERAGE(SEGUIMIENTO!V584:W584),IF(SEGUIMIENTO!$S584=Lists!$S$5,OFFSET(U584,0,COUNTA(V584:W584)),IF(SEGUIMIENTO!$S584=Lists!$S$6,COUNTIF(V584:W584,"&lt;"&amp;FORMULACIÓN!Y584)/COUNT(SEGUIMIENTO!V584:W584),""))))),"")</f>
        <v/>
      </c>
      <c r="Y584" s="176" t="str">
        <f ca="1">IF($Q584=Lists!$R$3,TEXT(SEGUIMIENTO!X584,"00,00%"),IF(SEGUIMIENTO!X584=0,0,TEXT(SEGUIMIENTO!X584,"##.###")))</f>
        <v/>
      </c>
      <c r="Z584" s="179" t="str">
        <f>IF(FORMULACIÓN!N584="X",VLOOKUP(A584,Lists!$C$100:$D$1099,2,FALSE),"")</f>
        <v/>
      </c>
      <c r="AA584" s="181">
        <f>IF(FORMULACIÓN!N584="X",IF(VALUE(VLOOKUP(A584,Lists!$C$100:$D$1099,2,FALSE))&gt;=SEGUIMIENTO!X584,1,0),2)</f>
        <v>2</v>
      </c>
      <c r="AB584" s="150">
        <f>IFERROR(VALUE(LEFT(#REF!,1)),0)</f>
        <v>0</v>
      </c>
      <c r="AC584" s="149"/>
      <c r="AD584" s="131"/>
      <c r="AE584" s="131"/>
      <c r="AF584" s="129"/>
      <c r="AG584"/>
      <c r="AH584" s="139"/>
      <c r="AI584" s="139"/>
      <c r="AJ584" s="139" t="str">
        <f t="shared" si="101"/>
        <v/>
      </c>
      <c r="AK584" s="139">
        <f t="shared" ca="1" si="108"/>
        <v>0</v>
      </c>
      <c r="AL584" s="139" t="str">
        <f t="shared" si="102"/>
        <v/>
      </c>
      <c r="AM584" s="139" t="str">
        <f t="shared" si="103"/>
        <v/>
      </c>
      <c r="AN584" s="20" t="str">
        <f t="shared" si="104"/>
        <v/>
      </c>
      <c r="AO584" s="20" t="str">
        <f t="shared" si="105"/>
        <v/>
      </c>
      <c r="AP584" s="20" t="str">
        <f t="shared" si="106"/>
        <v/>
      </c>
      <c r="AQ584" s="88" t="str">
        <f ca="1">IF(S584=Lists!$S$6,"CUMPLIMIENTO",IF($Q584=Lists!$R$3,TEXT(Y584,"00,00%")&amp;" / "&amp;TEXT(FORMULACIÓN!Y584,"00,00%"),IF(Y584=0,0,TEXT(Y584,"##.###")&amp;" / "&amp;TEXT(FORMULACIÓN!Y584,"##.###"))))</f>
        <v xml:space="preserve"> / </v>
      </c>
      <c r="AR584" s="133">
        <f ca="1">VALUE(IFERROR(IF(S584=Lists!$S$6,SEGUIMIENTO!Y584,IF((Y584/FORMULACIÓN!Y584)&lt;&gt;0,Y584/FORMULACIÓN!Y584,0)),0))</f>
        <v>0</v>
      </c>
      <c r="AS584" s="89" t="str">
        <f t="shared" ca="1" si="107"/>
        <v/>
      </c>
      <c r="AT584" s="89"/>
      <c r="AU584" s="89">
        <f t="shared" ca="1" si="110"/>
        <v>0</v>
      </c>
      <c r="AV584" s="20" t="str">
        <f t="shared" si="109"/>
        <v xml:space="preserve">LOGROS
LÍMITES
OBSERVACIÓN
ACCIONES DE FORTALECIMIENTO
</v>
      </c>
      <c r="AW584" s="139"/>
      <c r="CG584" s="140"/>
    </row>
    <row r="585" spans="1:85" s="135" customFormat="1" ht="20.25" hidden="1" customHeight="1">
      <c r="A585" s="20" t="str">
        <f>IF(FORMULACIÓN!A585="","",FORMULACIÓN!A585)</f>
        <v/>
      </c>
      <c r="B585" s="20" t="str">
        <f>IF(FORMULACIÓN!B585="","",FORMULACIÓN!B585)</f>
        <v/>
      </c>
      <c r="C585" s="20" t="str">
        <f>IF(FORMULACIÓN!C585="","",FORMULACIÓN!C585)</f>
        <v/>
      </c>
      <c r="D585" s="20" t="str">
        <f>IF(FORMULACIÓN!D585="","",FORMULACIÓN!D585)</f>
        <v/>
      </c>
      <c r="E585" s="20" t="str">
        <f>IF(FORMULACIÓN!E585="","",FORMULACIÓN!E585)</f>
        <v/>
      </c>
      <c r="F585" s="20" t="str">
        <f>IF(FORMULACIÓN!F585="","",FORMULACIÓN!F585)</f>
        <v/>
      </c>
      <c r="G585" s="20" t="str">
        <f>IF(FORMULACIÓN!G585="","",FORMULACIÓN!G585)</f>
        <v/>
      </c>
      <c r="H585" s="20" t="str">
        <f>IF(FORMULACIÓN!H585="","",FORMULACIÓN!H585)</f>
        <v/>
      </c>
      <c r="I585" s="88" t="str">
        <f>IF(FORMULACIÓN!I585="","",FORMULACIÓN!I585)</f>
        <v/>
      </c>
      <c r="J585" s="20" t="str">
        <f>IF(FORMULACIÓN!J585="","",FORMULACIÓN!J585)</f>
        <v/>
      </c>
      <c r="K585" s="88" t="str">
        <f>IF(FORMULACIÓN!K585="","",FORMULACIÓN!K585)</f>
        <v/>
      </c>
      <c r="L585" s="88" t="str">
        <f>IF(FORMULACIÓN!L585="","",FORMULACIÓN!L585)</f>
        <v/>
      </c>
      <c r="M585" s="210">
        <f>FORMULACIÓN!M585</f>
        <v>0</v>
      </c>
      <c r="N585" s="20" t="str">
        <f>IF(FORMULACIÓN!O585="","",FORMULACIÓN!O585)</f>
        <v/>
      </c>
      <c r="O585" s="20" t="str">
        <f>IF(FORMULACIÓN!P585="","",FORMULACIÓN!P585)</f>
        <v/>
      </c>
      <c r="P585" s="20" t="str">
        <f>IF(FORMULACIÓN!Q585="","",FORMULACIÓN!Q585)</f>
        <v/>
      </c>
      <c r="Q585" s="20" t="str">
        <f>IF(FORMULACIÓN!R585="","",FORMULACIÓN!R585)</f>
        <v/>
      </c>
      <c r="R585" s="20" t="str">
        <f>IF(FORMULACIÓN!S585="","",FORMULACIÓN!S585)</f>
        <v/>
      </c>
      <c r="S585" s="20" t="str">
        <f>IF(FORMULACIÓN!T585="","",FORMULACIÓN!T585)</f>
        <v/>
      </c>
      <c r="T585" s="179" t="str">
        <f ca="1">FORMULACIÓN!Y585</f>
        <v/>
      </c>
      <c r="U585" s="20" t="str">
        <f>IF(FORMULACIÓN!U585="","",FORMULACIÓN!U585)</f>
        <v/>
      </c>
      <c r="V585" s="211"/>
      <c r="W585" s="211"/>
      <c r="X585" s="21" t="str">
        <f ca="1">IFERROR(IF($S585=Lists!$S$2,SUM(SEGUIMIENTO!U585:W585),IF(SEGUIMIENTO!$S585=Lists!$S$3,SUM(SEGUIMIENTO!V585:W585),IF(SEGUIMIENTO!$S585=Lists!$S$4,AVERAGE(SEGUIMIENTO!V585:W585),IF(SEGUIMIENTO!$S585=Lists!$S$5,OFFSET(U585,0,COUNTA(V585:W585)),IF(SEGUIMIENTO!$S585=Lists!$S$6,COUNTIF(V585:W585,"&lt;"&amp;FORMULACIÓN!Y585)/COUNT(SEGUIMIENTO!V585:W585),""))))),"")</f>
        <v/>
      </c>
      <c r="Y585" s="176" t="str">
        <f ca="1">IF($Q585=Lists!$R$3,TEXT(SEGUIMIENTO!X585,"00,00%"),IF(SEGUIMIENTO!X585=0,0,TEXT(SEGUIMIENTO!X585,"##.###")))</f>
        <v/>
      </c>
      <c r="Z585" s="179" t="str">
        <f>IF(FORMULACIÓN!N585="X",VLOOKUP(A585,Lists!$C$100:$D$1099,2,FALSE),"")</f>
        <v/>
      </c>
      <c r="AA585" s="181">
        <f>IF(FORMULACIÓN!N585="X",IF(VALUE(VLOOKUP(A585,Lists!$C$100:$D$1099,2,FALSE))&gt;=SEGUIMIENTO!X585,1,0),2)</f>
        <v>2</v>
      </c>
      <c r="AB585" s="150">
        <f>IFERROR(VALUE(LEFT(#REF!,1)),0)</f>
        <v>0</v>
      </c>
      <c r="AC585" s="149"/>
      <c r="AD585" s="131"/>
      <c r="AE585" s="131"/>
      <c r="AF585" s="129"/>
      <c r="AG585"/>
      <c r="AH585" s="139"/>
      <c r="AI585" s="139"/>
      <c r="AJ585" s="139" t="str">
        <f t="shared" si="101"/>
        <v/>
      </c>
      <c r="AK585" s="139">
        <f t="shared" ca="1" si="108"/>
        <v>0</v>
      </c>
      <c r="AL585" s="139" t="str">
        <f t="shared" si="102"/>
        <v/>
      </c>
      <c r="AM585" s="139" t="str">
        <f t="shared" si="103"/>
        <v/>
      </c>
      <c r="AN585" s="20" t="str">
        <f t="shared" si="104"/>
        <v/>
      </c>
      <c r="AO585" s="20" t="str">
        <f t="shared" si="105"/>
        <v/>
      </c>
      <c r="AP585" s="20" t="str">
        <f t="shared" si="106"/>
        <v/>
      </c>
      <c r="AQ585" s="88" t="str">
        <f ca="1">IF(S585=Lists!$S$6,"CUMPLIMIENTO",IF($Q585=Lists!$R$3,TEXT(Y585,"00,00%")&amp;" / "&amp;TEXT(FORMULACIÓN!Y585,"00,00%"),IF(Y585=0,0,TEXT(Y585,"##.###")&amp;" / "&amp;TEXT(FORMULACIÓN!Y585,"##.###"))))</f>
        <v xml:space="preserve"> / </v>
      </c>
      <c r="AR585" s="133">
        <f ca="1">VALUE(IFERROR(IF(S585=Lists!$S$6,SEGUIMIENTO!Y585,IF((Y585/FORMULACIÓN!Y585)&lt;&gt;0,Y585/FORMULACIÓN!Y585,0)),0))</f>
        <v>0</v>
      </c>
      <c r="AS585" s="89" t="str">
        <f t="shared" ca="1" si="107"/>
        <v/>
      </c>
      <c r="AT585" s="89"/>
      <c r="AU585" s="89">
        <f t="shared" ca="1" si="110"/>
        <v>0</v>
      </c>
      <c r="AV585" s="20" t="str">
        <f t="shared" si="109"/>
        <v xml:space="preserve">LOGROS
LÍMITES
OBSERVACIÓN
ACCIONES DE FORTALECIMIENTO
</v>
      </c>
      <c r="AW585" s="139"/>
      <c r="CG585" s="140"/>
    </row>
    <row r="586" spans="1:85" s="135" customFormat="1" ht="20.25" hidden="1" customHeight="1">
      <c r="A586" s="20" t="str">
        <f>IF(FORMULACIÓN!A586="","",FORMULACIÓN!A586)</f>
        <v/>
      </c>
      <c r="B586" s="20" t="str">
        <f>IF(FORMULACIÓN!B586="","",FORMULACIÓN!B586)</f>
        <v/>
      </c>
      <c r="C586" s="20" t="str">
        <f>IF(FORMULACIÓN!C586="","",FORMULACIÓN!C586)</f>
        <v/>
      </c>
      <c r="D586" s="20" t="str">
        <f>IF(FORMULACIÓN!D586="","",FORMULACIÓN!D586)</f>
        <v/>
      </c>
      <c r="E586" s="20" t="str">
        <f>IF(FORMULACIÓN!E586="","",FORMULACIÓN!E586)</f>
        <v/>
      </c>
      <c r="F586" s="20" t="str">
        <f>IF(FORMULACIÓN!F586="","",FORMULACIÓN!F586)</f>
        <v/>
      </c>
      <c r="G586" s="20" t="str">
        <f>IF(FORMULACIÓN!G586="","",FORMULACIÓN!G586)</f>
        <v/>
      </c>
      <c r="H586" s="20" t="str">
        <f>IF(FORMULACIÓN!H586="","",FORMULACIÓN!H586)</f>
        <v/>
      </c>
      <c r="I586" s="88" t="str">
        <f>IF(FORMULACIÓN!I586="","",FORMULACIÓN!I586)</f>
        <v/>
      </c>
      <c r="J586" s="20" t="str">
        <f>IF(FORMULACIÓN!J586="","",FORMULACIÓN!J586)</f>
        <v/>
      </c>
      <c r="K586" s="88" t="str">
        <f>IF(FORMULACIÓN!K586="","",FORMULACIÓN!K586)</f>
        <v/>
      </c>
      <c r="L586" s="88" t="str">
        <f>IF(FORMULACIÓN!L586="","",FORMULACIÓN!L586)</f>
        <v/>
      </c>
      <c r="M586" s="210">
        <f>FORMULACIÓN!M586</f>
        <v>0</v>
      </c>
      <c r="N586" s="20" t="str">
        <f>IF(FORMULACIÓN!O586="","",FORMULACIÓN!O586)</f>
        <v/>
      </c>
      <c r="O586" s="20" t="str">
        <f>IF(FORMULACIÓN!P586="","",FORMULACIÓN!P586)</f>
        <v/>
      </c>
      <c r="P586" s="20" t="str">
        <f>IF(FORMULACIÓN!Q586="","",FORMULACIÓN!Q586)</f>
        <v/>
      </c>
      <c r="Q586" s="20" t="str">
        <f>IF(FORMULACIÓN!R586="","",FORMULACIÓN!R586)</f>
        <v/>
      </c>
      <c r="R586" s="20" t="str">
        <f>IF(FORMULACIÓN!S586="","",FORMULACIÓN!S586)</f>
        <v/>
      </c>
      <c r="S586" s="20" t="str">
        <f>IF(FORMULACIÓN!T586="","",FORMULACIÓN!T586)</f>
        <v/>
      </c>
      <c r="T586" s="179" t="str">
        <f ca="1">FORMULACIÓN!Y586</f>
        <v/>
      </c>
      <c r="U586" s="20" t="str">
        <f>IF(FORMULACIÓN!U586="","",FORMULACIÓN!U586)</f>
        <v/>
      </c>
      <c r="V586" s="211"/>
      <c r="W586" s="211"/>
      <c r="X586" s="21" t="str">
        <f ca="1">IFERROR(IF($S586=Lists!$S$2,SUM(SEGUIMIENTO!U586:W586),IF(SEGUIMIENTO!$S586=Lists!$S$3,SUM(SEGUIMIENTO!V586:W586),IF(SEGUIMIENTO!$S586=Lists!$S$4,AVERAGE(SEGUIMIENTO!V586:W586),IF(SEGUIMIENTO!$S586=Lists!$S$5,OFFSET(U586,0,COUNTA(V586:W586)),IF(SEGUIMIENTO!$S586=Lists!$S$6,COUNTIF(V586:W586,"&lt;"&amp;FORMULACIÓN!Y586)/COUNT(SEGUIMIENTO!V586:W586),""))))),"")</f>
        <v/>
      </c>
      <c r="Y586" s="176" t="str">
        <f ca="1">IF($Q586=Lists!$R$3,TEXT(SEGUIMIENTO!X586,"00,00%"),IF(SEGUIMIENTO!X586=0,0,TEXT(SEGUIMIENTO!X586,"##.###")))</f>
        <v/>
      </c>
      <c r="Z586" s="179" t="str">
        <f>IF(FORMULACIÓN!N586="X",VLOOKUP(A586,Lists!$C$100:$D$1099,2,FALSE),"")</f>
        <v/>
      </c>
      <c r="AA586" s="181">
        <f>IF(FORMULACIÓN!N586="X",IF(VALUE(VLOOKUP(A586,Lists!$C$100:$D$1099,2,FALSE))&gt;=SEGUIMIENTO!X586,1,0),2)</f>
        <v>2</v>
      </c>
      <c r="AB586" s="150">
        <f>IFERROR(VALUE(LEFT(#REF!,1)),0)</f>
        <v>0</v>
      </c>
      <c r="AC586" s="149"/>
      <c r="AD586" s="131"/>
      <c r="AE586" s="131"/>
      <c r="AF586" s="129"/>
      <c r="AG586"/>
      <c r="AH586" s="139"/>
      <c r="AI586" s="139"/>
      <c r="AJ586" s="139" t="str">
        <f t="shared" ref="AJ586:AJ649" si="111">E586</f>
        <v/>
      </c>
      <c r="AK586" s="139">
        <f t="shared" ca="1" si="108"/>
        <v>0</v>
      </c>
      <c r="AL586" s="139" t="str">
        <f t="shared" ref="AL586:AL649" si="112">C586</f>
        <v/>
      </c>
      <c r="AM586" s="139" t="str">
        <f t="shared" ref="AM586:AM649" si="113">F586</f>
        <v/>
      </c>
      <c r="AN586" s="20" t="str">
        <f t="shared" ref="AN586:AN649" si="114">H586</f>
        <v/>
      </c>
      <c r="AO586" s="20" t="str">
        <f t="shared" ref="AO586:AO649" si="115">N586</f>
        <v/>
      </c>
      <c r="AP586" s="20" t="str">
        <f t="shared" ref="AP586:AP649" si="116">O586</f>
        <v/>
      </c>
      <c r="AQ586" s="88" t="str">
        <f ca="1">IF(S586=Lists!$S$6,"CUMPLIMIENTO",IF($Q586=Lists!$R$3,TEXT(Y586,"00,00%")&amp;" / "&amp;TEXT(FORMULACIÓN!Y586,"00,00%"),IF(Y586=0,0,TEXT(Y586,"##.###")&amp;" / "&amp;TEXT(FORMULACIÓN!Y586,"##.###"))))</f>
        <v xml:space="preserve"> / </v>
      </c>
      <c r="AR586" s="133">
        <f ca="1">VALUE(IFERROR(IF(S586=Lists!$S$6,SEGUIMIENTO!Y586,IF((Y586/FORMULACIÓN!Y586)&lt;&gt;0,Y586/FORMULACIÓN!Y586,0)),0))</f>
        <v>0</v>
      </c>
      <c r="AS586" s="89" t="str">
        <f t="shared" ref="AS586:AS649" ca="1" si="117">IFERROR(IF(AR586&gt;1,1,AR586)*K586,"")</f>
        <v/>
      </c>
      <c r="AT586" s="89"/>
      <c r="AU586" s="89">
        <f t="shared" ca="1" si="110"/>
        <v>0</v>
      </c>
      <c r="AV586" s="20" t="str">
        <f t="shared" si="109"/>
        <v xml:space="preserve">LOGROS
LÍMITES
OBSERVACIÓN
ACCIONES DE FORTALECIMIENTO
</v>
      </c>
      <c r="AW586" s="139"/>
      <c r="CG586" s="140"/>
    </row>
    <row r="587" spans="1:85" s="135" customFormat="1" ht="20.25" hidden="1" customHeight="1">
      <c r="A587" s="20" t="str">
        <f>IF(FORMULACIÓN!A587="","",FORMULACIÓN!A587)</f>
        <v/>
      </c>
      <c r="B587" s="20" t="str">
        <f>IF(FORMULACIÓN!B587="","",FORMULACIÓN!B587)</f>
        <v/>
      </c>
      <c r="C587" s="20" t="str">
        <f>IF(FORMULACIÓN!C587="","",FORMULACIÓN!C587)</f>
        <v/>
      </c>
      <c r="D587" s="20" t="str">
        <f>IF(FORMULACIÓN!D587="","",FORMULACIÓN!D587)</f>
        <v/>
      </c>
      <c r="E587" s="20" t="str">
        <f>IF(FORMULACIÓN!E587="","",FORMULACIÓN!E587)</f>
        <v/>
      </c>
      <c r="F587" s="20" t="str">
        <f>IF(FORMULACIÓN!F587="","",FORMULACIÓN!F587)</f>
        <v/>
      </c>
      <c r="G587" s="20" t="str">
        <f>IF(FORMULACIÓN!G587="","",FORMULACIÓN!G587)</f>
        <v/>
      </c>
      <c r="H587" s="20" t="str">
        <f>IF(FORMULACIÓN!H587="","",FORMULACIÓN!H587)</f>
        <v/>
      </c>
      <c r="I587" s="88" t="str">
        <f>IF(FORMULACIÓN!I587="","",FORMULACIÓN!I587)</f>
        <v/>
      </c>
      <c r="J587" s="20" t="str">
        <f>IF(FORMULACIÓN!J587="","",FORMULACIÓN!J587)</f>
        <v/>
      </c>
      <c r="K587" s="88" t="str">
        <f>IF(FORMULACIÓN!K587="","",FORMULACIÓN!K587)</f>
        <v/>
      </c>
      <c r="L587" s="88" t="str">
        <f>IF(FORMULACIÓN!L587="","",FORMULACIÓN!L587)</f>
        <v/>
      </c>
      <c r="M587" s="210">
        <f>FORMULACIÓN!M587</f>
        <v>0</v>
      </c>
      <c r="N587" s="20" t="str">
        <f>IF(FORMULACIÓN!O587="","",FORMULACIÓN!O587)</f>
        <v/>
      </c>
      <c r="O587" s="20" t="str">
        <f>IF(FORMULACIÓN!P587="","",FORMULACIÓN!P587)</f>
        <v/>
      </c>
      <c r="P587" s="20" t="str">
        <f>IF(FORMULACIÓN!Q587="","",FORMULACIÓN!Q587)</f>
        <v/>
      </c>
      <c r="Q587" s="20" t="str">
        <f>IF(FORMULACIÓN!R587="","",FORMULACIÓN!R587)</f>
        <v/>
      </c>
      <c r="R587" s="20" t="str">
        <f>IF(FORMULACIÓN!S587="","",FORMULACIÓN!S587)</f>
        <v/>
      </c>
      <c r="S587" s="20" t="str">
        <f>IF(FORMULACIÓN!T587="","",FORMULACIÓN!T587)</f>
        <v/>
      </c>
      <c r="T587" s="179" t="str">
        <f ca="1">FORMULACIÓN!Y587</f>
        <v/>
      </c>
      <c r="U587" s="20" t="str">
        <f>IF(FORMULACIÓN!U587="","",FORMULACIÓN!U587)</f>
        <v/>
      </c>
      <c r="V587" s="211"/>
      <c r="W587" s="211"/>
      <c r="X587" s="21" t="str">
        <f ca="1">IFERROR(IF($S587=Lists!$S$2,SUM(SEGUIMIENTO!U587:W587),IF(SEGUIMIENTO!$S587=Lists!$S$3,SUM(SEGUIMIENTO!V587:W587),IF(SEGUIMIENTO!$S587=Lists!$S$4,AVERAGE(SEGUIMIENTO!V587:W587),IF(SEGUIMIENTO!$S587=Lists!$S$5,OFFSET(U587,0,COUNTA(V587:W587)),IF(SEGUIMIENTO!$S587=Lists!$S$6,COUNTIF(V587:W587,"&lt;"&amp;FORMULACIÓN!Y587)/COUNT(SEGUIMIENTO!V587:W587),""))))),"")</f>
        <v/>
      </c>
      <c r="Y587" s="176" t="str">
        <f ca="1">IF($Q587=Lists!$R$3,TEXT(SEGUIMIENTO!X587,"00,00%"),IF(SEGUIMIENTO!X587=0,0,TEXT(SEGUIMIENTO!X587,"##.###")))</f>
        <v/>
      </c>
      <c r="Z587" s="179" t="str">
        <f>IF(FORMULACIÓN!N587="X",VLOOKUP(A587,Lists!$C$100:$D$1099,2,FALSE),"")</f>
        <v/>
      </c>
      <c r="AA587" s="181">
        <f>IF(FORMULACIÓN!N587="X",IF(VALUE(VLOOKUP(A587,Lists!$C$100:$D$1099,2,FALSE))&gt;=SEGUIMIENTO!X587,1,0),2)</f>
        <v>2</v>
      </c>
      <c r="AB587" s="150">
        <f>IFERROR(VALUE(LEFT(#REF!,1)),0)</f>
        <v>0</v>
      </c>
      <c r="AC587" s="149"/>
      <c r="AD587" s="131"/>
      <c r="AE587" s="131"/>
      <c r="AF587" s="129"/>
      <c r="AG587"/>
      <c r="AH587" s="139"/>
      <c r="AI587" s="139"/>
      <c r="AJ587" s="139" t="str">
        <f t="shared" si="111"/>
        <v/>
      </c>
      <c r="AK587" s="139">
        <f t="shared" ref="AK587:AK650" ca="1" si="118">IF(AR587&gt;=0.9,1,0)</f>
        <v>0</v>
      </c>
      <c r="AL587" s="139" t="str">
        <f t="shared" si="112"/>
        <v/>
      </c>
      <c r="AM587" s="139" t="str">
        <f t="shared" si="113"/>
        <v/>
      </c>
      <c r="AN587" s="20" t="str">
        <f t="shared" si="114"/>
        <v/>
      </c>
      <c r="AO587" s="20" t="str">
        <f t="shared" si="115"/>
        <v/>
      </c>
      <c r="AP587" s="20" t="str">
        <f t="shared" si="116"/>
        <v/>
      </c>
      <c r="AQ587" s="88" t="str">
        <f ca="1">IF(S587=Lists!$S$6,"CUMPLIMIENTO",IF($Q587=Lists!$R$3,TEXT(Y587,"00,00%")&amp;" / "&amp;TEXT(FORMULACIÓN!Y587,"00,00%"),IF(Y587=0,0,TEXT(Y587,"##.###")&amp;" / "&amp;TEXT(FORMULACIÓN!Y587,"##.###"))))</f>
        <v xml:space="preserve"> / </v>
      </c>
      <c r="AR587" s="133">
        <f ca="1">VALUE(IFERROR(IF(S587=Lists!$S$6,SEGUIMIENTO!Y587,IF((Y587/FORMULACIÓN!Y587)&lt;&gt;0,Y587/FORMULACIÓN!Y587,0)),0))</f>
        <v>0</v>
      </c>
      <c r="AS587" s="89" t="str">
        <f t="shared" ca="1" si="117"/>
        <v/>
      </c>
      <c r="AT587" s="89"/>
      <c r="AU587" s="89">
        <f t="shared" ca="1" si="110"/>
        <v>0</v>
      </c>
      <c r="AV587" s="20" t="str">
        <f t="shared" si="109"/>
        <v xml:space="preserve">LOGROS
LÍMITES
OBSERVACIÓN
ACCIONES DE FORTALECIMIENTO
</v>
      </c>
      <c r="AW587" s="139"/>
      <c r="CG587" s="140"/>
    </row>
    <row r="588" spans="1:85" s="135" customFormat="1" ht="20.25" hidden="1" customHeight="1">
      <c r="A588" s="20" t="str">
        <f>IF(FORMULACIÓN!A588="","",FORMULACIÓN!A588)</f>
        <v/>
      </c>
      <c r="B588" s="20" t="str">
        <f>IF(FORMULACIÓN!B588="","",FORMULACIÓN!B588)</f>
        <v/>
      </c>
      <c r="C588" s="20" t="str">
        <f>IF(FORMULACIÓN!C588="","",FORMULACIÓN!C588)</f>
        <v/>
      </c>
      <c r="D588" s="20" t="str">
        <f>IF(FORMULACIÓN!D588="","",FORMULACIÓN!D588)</f>
        <v/>
      </c>
      <c r="E588" s="20" t="str">
        <f>IF(FORMULACIÓN!E588="","",FORMULACIÓN!E588)</f>
        <v/>
      </c>
      <c r="F588" s="20" t="str">
        <f>IF(FORMULACIÓN!F588="","",FORMULACIÓN!F588)</f>
        <v/>
      </c>
      <c r="G588" s="20" t="str">
        <f>IF(FORMULACIÓN!G588="","",FORMULACIÓN!G588)</f>
        <v/>
      </c>
      <c r="H588" s="20" t="str">
        <f>IF(FORMULACIÓN!H588="","",FORMULACIÓN!H588)</f>
        <v/>
      </c>
      <c r="I588" s="88" t="str">
        <f>IF(FORMULACIÓN!I588="","",FORMULACIÓN!I588)</f>
        <v/>
      </c>
      <c r="J588" s="20" t="str">
        <f>IF(FORMULACIÓN!J588="","",FORMULACIÓN!J588)</f>
        <v/>
      </c>
      <c r="K588" s="88" t="str">
        <f>IF(FORMULACIÓN!K588="","",FORMULACIÓN!K588)</f>
        <v/>
      </c>
      <c r="L588" s="88" t="str">
        <f>IF(FORMULACIÓN!L588="","",FORMULACIÓN!L588)</f>
        <v/>
      </c>
      <c r="M588" s="210">
        <f>FORMULACIÓN!M588</f>
        <v>0</v>
      </c>
      <c r="N588" s="20" t="str">
        <f>IF(FORMULACIÓN!O588="","",FORMULACIÓN!O588)</f>
        <v/>
      </c>
      <c r="O588" s="20" t="str">
        <f>IF(FORMULACIÓN!P588="","",FORMULACIÓN!P588)</f>
        <v/>
      </c>
      <c r="P588" s="20" t="str">
        <f>IF(FORMULACIÓN!Q588="","",FORMULACIÓN!Q588)</f>
        <v/>
      </c>
      <c r="Q588" s="20" t="str">
        <f>IF(FORMULACIÓN!R588="","",FORMULACIÓN!R588)</f>
        <v/>
      </c>
      <c r="R588" s="20" t="str">
        <f>IF(FORMULACIÓN!S588="","",FORMULACIÓN!S588)</f>
        <v/>
      </c>
      <c r="S588" s="20" t="str">
        <f>IF(FORMULACIÓN!T588="","",FORMULACIÓN!T588)</f>
        <v/>
      </c>
      <c r="T588" s="179" t="str">
        <f ca="1">FORMULACIÓN!Y588</f>
        <v/>
      </c>
      <c r="U588" s="20" t="str">
        <f>IF(FORMULACIÓN!U588="","",FORMULACIÓN!U588)</f>
        <v/>
      </c>
      <c r="V588" s="211"/>
      <c r="W588" s="211"/>
      <c r="X588" s="21" t="str">
        <f ca="1">IFERROR(IF($S588=Lists!$S$2,SUM(SEGUIMIENTO!U588:W588),IF(SEGUIMIENTO!$S588=Lists!$S$3,SUM(SEGUIMIENTO!V588:W588),IF(SEGUIMIENTO!$S588=Lists!$S$4,AVERAGE(SEGUIMIENTO!V588:W588),IF(SEGUIMIENTO!$S588=Lists!$S$5,OFFSET(U588,0,COUNTA(V588:W588)),IF(SEGUIMIENTO!$S588=Lists!$S$6,COUNTIF(V588:W588,"&lt;"&amp;FORMULACIÓN!Y588)/COUNT(SEGUIMIENTO!V588:W588),""))))),"")</f>
        <v/>
      </c>
      <c r="Y588" s="176" t="str">
        <f ca="1">IF($Q588=Lists!$R$3,TEXT(SEGUIMIENTO!X588,"00,00%"),IF(SEGUIMIENTO!X588=0,0,TEXT(SEGUIMIENTO!X588,"##.###")))</f>
        <v/>
      </c>
      <c r="Z588" s="179" t="str">
        <f>IF(FORMULACIÓN!N588="X",VLOOKUP(A588,Lists!$C$100:$D$1099,2,FALSE),"")</f>
        <v/>
      </c>
      <c r="AA588" s="181">
        <f>IF(FORMULACIÓN!N588="X",IF(VALUE(VLOOKUP(A588,Lists!$C$100:$D$1099,2,FALSE))&gt;=SEGUIMIENTO!X588,1,0),2)</f>
        <v>2</v>
      </c>
      <c r="AB588" s="150">
        <f>IFERROR(VALUE(LEFT(#REF!,1)),0)</f>
        <v>0</v>
      </c>
      <c r="AC588" s="149"/>
      <c r="AD588" s="131"/>
      <c r="AE588" s="131"/>
      <c r="AF588" s="129"/>
      <c r="AG588"/>
      <c r="AH588" s="139"/>
      <c r="AI588" s="139"/>
      <c r="AJ588" s="139" t="str">
        <f t="shared" si="111"/>
        <v/>
      </c>
      <c r="AK588" s="139">
        <f t="shared" ca="1" si="118"/>
        <v>0</v>
      </c>
      <c r="AL588" s="139" t="str">
        <f t="shared" si="112"/>
        <v/>
      </c>
      <c r="AM588" s="139" t="str">
        <f t="shared" si="113"/>
        <v/>
      </c>
      <c r="AN588" s="20" t="str">
        <f t="shared" si="114"/>
        <v/>
      </c>
      <c r="AO588" s="20" t="str">
        <f t="shared" si="115"/>
        <v/>
      </c>
      <c r="AP588" s="20" t="str">
        <f t="shared" si="116"/>
        <v/>
      </c>
      <c r="AQ588" s="88" t="str">
        <f ca="1">IF(S588=Lists!$S$6,"CUMPLIMIENTO",IF($Q588=Lists!$R$3,TEXT(Y588,"00,00%")&amp;" / "&amp;TEXT(FORMULACIÓN!Y588,"00,00%"),IF(Y588=0,0,TEXT(Y588,"##.###")&amp;" / "&amp;TEXT(FORMULACIÓN!Y588,"##.###"))))</f>
        <v xml:space="preserve"> / </v>
      </c>
      <c r="AR588" s="133">
        <f ca="1">VALUE(IFERROR(IF(S588=Lists!$S$6,SEGUIMIENTO!Y588,IF((Y588/FORMULACIÓN!Y588)&lt;&gt;0,Y588/FORMULACIÓN!Y588,0)),0))</f>
        <v>0</v>
      </c>
      <c r="AS588" s="89" t="str">
        <f t="shared" ca="1" si="117"/>
        <v/>
      </c>
      <c r="AT588" s="89"/>
      <c r="AU588" s="89">
        <f t="shared" ca="1" si="110"/>
        <v>0</v>
      </c>
      <c r="AV588" s="20" t="str">
        <f t="shared" si="109"/>
        <v xml:space="preserve">LOGROS
LÍMITES
OBSERVACIÓN
ACCIONES DE FORTALECIMIENTO
</v>
      </c>
      <c r="AW588" s="139"/>
      <c r="CG588" s="140"/>
    </row>
    <row r="589" spans="1:85" s="135" customFormat="1" ht="20.25" hidden="1" customHeight="1">
      <c r="A589" s="20" t="str">
        <f>IF(FORMULACIÓN!A589="","",FORMULACIÓN!A589)</f>
        <v/>
      </c>
      <c r="B589" s="20" t="str">
        <f>IF(FORMULACIÓN!B589="","",FORMULACIÓN!B589)</f>
        <v/>
      </c>
      <c r="C589" s="20" t="str">
        <f>IF(FORMULACIÓN!C589="","",FORMULACIÓN!C589)</f>
        <v/>
      </c>
      <c r="D589" s="20" t="str">
        <f>IF(FORMULACIÓN!D589="","",FORMULACIÓN!D589)</f>
        <v/>
      </c>
      <c r="E589" s="20" t="str">
        <f>IF(FORMULACIÓN!E589="","",FORMULACIÓN!E589)</f>
        <v/>
      </c>
      <c r="F589" s="20" t="str">
        <f>IF(FORMULACIÓN!F589="","",FORMULACIÓN!F589)</f>
        <v/>
      </c>
      <c r="G589" s="20" t="str">
        <f>IF(FORMULACIÓN!G589="","",FORMULACIÓN!G589)</f>
        <v/>
      </c>
      <c r="H589" s="20" t="str">
        <f>IF(FORMULACIÓN!H589="","",FORMULACIÓN!H589)</f>
        <v/>
      </c>
      <c r="I589" s="88" t="str">
        <f>IF(FORMULACIÓN!I589="","",FORMULACIÓN!I589)</f>
        <v/>
      </c>
      <c r="J589" s="20" t="str">
        <f>IF(FORMULACIÓN!J589="","",FORMULACIÓN!J589)</f>
        <v/>
      </c>
      <c r="K589" s="88" t="str">
        <f>IF(FORMULACIÓN!K589="","",FORMULACIÓN!K589)</f>
        <v/>
      </c>
      <c r="L589" s="88" t="str">
        <f>IF(FORMULACIÓN!L589="","",FORMULACIÓN!L589)</f>
        <v/>
      </c>
      <c r="M589" s="210">
        <f>FORMULACIÓN!M589</f>
        <v>0</v>
      </c>
      <c r="N589" s="20" t="str">
        <f>IF(FORMULACIÓN!O589="","",FORMULACIÓN!O589)</f>
        <v/>
      </c>
      <c r="O589" s="20" t="str">
        <f>IF(FORMULACIÓN!P589="","",FORMULACIÓN!P589)</f>
        <v/>
      </c>
      <c r="P589" s="20" t="str">
        <f>IF(FORMULACIÓN!Q589="","",FORMULACIÓN!Q589)</f>
        <v/>
      </c>
      <c r="Q589" s="20" t="str">
        <f>IF(FORMULACIÓN!R589="","",FORMULACIÓN!R589)</f>
        <v/>
      </c>
      <c r="R589" s="20" t="str">
        <f>IF(FORMULACIÓN!S589="","",FORMULACIÓN!S589)</f>
        <v/>
      </c>
      <c r="S589" s="20" t="str">
        <f>IF(FORMULACIÓN!T589="","",FORMULACIÓN!T589)</f>
        <v/>
      </c>
      <c r="T589" s="179" t="str">
        <f ca="1">FORMULACIÓN!Y589</f>
        <v/>
      </c>
      <c r="U589" s="20" t="str">
        <f>IF(FORMULACIÓN!U589="","",FORMULACIÓN!U589)</f>
        <v/>
      </c>
      <c r="V589" s="211"/>
      <c r="W589" s="211"/>
      <c r="X589" s="21" t="str">
        <f ca="1">IFERROR(IF($S589=Lists!$S$2,SUM(SEGUIMIENTO!U589:W589),IF(SEGUIMIENTO!$S589=Lists!$S$3,SUM(SEGUIMIENTO!V589:W589),IF(SEGUIMIENTO!$S589=Lists!$S$4,AVERAGE(SEGUIMIENTO!V589:W589),IF(SEGUIMIENTO!$S589=Lists!$S$5,OFFSET(U589,0,COUNTA(V589:W589)),IF(SEGUIMIENTO!$S589=Lists!$S$6,COUNTIF(V589:W589,"&lt;"&amp;FORMULACIÓN!Y589)/COUNT(SEGUIMIENTO!V589:W589),""))))),"")</f>
        <v/>
      </c>
      <c r="Y589" s="176" t="str">
        <f ca="1">IF($Q589=Lists!$R$3,TEXT(SEGUIMIENTO!X589,"00,00%"),IF(SEGUIMIENTO!X589=0,0,TEXT(SEGUIMIENTO!X589,"##.###")))</f>
        <v/>
      </c>
      <c r="Z589" s="179" t="str">
        <f>IF(FORMULACIÓN!N589="X",VLOOKUP(A589,Lists!$C$100:$D$1099,2,FALSE),"")</f>
        <v/>
      </c>
      <c r="AA589" s="181">
        <f>IF(FORMULACIÓN!N589="X",IF(VALUE(VLOOKUP(A589,Lists!$C$100:$D$1099,2,FALSE))&gt;=SEGUIMIENTO!X589,1,0),2)</f>
        <v>2</v>
      </c>
      <c r="AB589" s="150">
        <f>IFERROR(VALUE(LEFT(#REF!,1)),0)</f>
        <v>0</v>
      </c>
      <c r="AC589" s="149"/>
      <c r="AD589" s="131"/>
      <c r="AE589" s="131"/>
      <c r="AF589" s="129"/>
      <c r="AG589"/>
      <c r="AH589" s="139"/>
      <c r="AI589" s="139"/>
      <c r="AJ589" s="139" t="str">
        <f t="shared" si="111"/>
        <v/>
      </c>
      <c r="AK589" s="139">
        <f t="shared" ca="1" si="118"/>
        <v>0</v>
      </c>
      <c r="AL589" s="139" t="str">
        <f t="shared" si="112"/>
        <v/>
      </c>
      <c r="AM589" s="139" t="str">
        <f t="shared" si="113"/>
        <v/>
      </c>
      <c r="AN589" s="20" t="str">
        <f t="shared" si="114"/>
        <v/>
      </c>
      <c r="AO589" s="20" t="str">
        <f t="shared" si="115"/>
        <v/>
      </c>
      <c r="AP589" s="20" t="str">
        <f t="shared" si="116"/>
        <v/>
      </c>
      <c r="AQ589" s="88" t="str">
        <f ca="1">IF(S589=Lists!$S$6,"CUMPLIMIENTO",IF($Q589=Lists!$R$3,TEXT(Y589,"00,00%")&amp;" / "&amp;TEXT(FORMULACIÓN!Y589,"00,00%"),IF(Y589=0,0,TEXT(Y589,"##.###")&amp;" / "&amp;TEXT(FORMULACIÓN!Y589,"##.###"))))</f>
        <v xml:space="preserve"> / </v>
      </c>
      <c r="AR589" s="133">
        <f ca="1">VALUE(IFERROR(IF(S589=Lists!$S$6,SEGUIMIENTO!Y589,IF((Y589/FORMULACIÓN!Y589)&lt;&gt;0,Y589/FORMULACIÓN!Y589,0)),0))</f>
        <v>0</v>
      </c>
      <c r="AS589" s="89" t="str">
        <f t="shared" ca="1" si="117"/>
        <v/>
      </c>
      <c r="AT589" s="89"/>
      <c r="AU589" s="89">
        <f t="shared" ca="1" si="110"/>
        <v>0</v>
      </c>
      <c r="AV589" s="20" t="str">
        <f t="shared" si="109"/>
        <v xml:space="preserve">LOGROS
LÍMITES
OBSERVACIÓN
ACCIONES DE FORTALECIMIENTO
</v>
      </c>
      <c r="AW589" s="139"/>
      <c r="CG589" s="140"/>
    </row>
    <row r="590" spans="1:85" s="135" customFormat="1" ht="20.25" hidden="1" customHeight="1">
      <c r="A590" s="20" t="str">
        <f>IF(FORMULACIÓN!A590="","",FORMULACIÓN!A590)</f>
        <v/>
      </c>
      <c r="B590" s="20" t="str">
        <f>IF(FORMULACIÓN!B590="","",FORMULACIÓN!B590)</f>
        <v/>
      </c>
      <c r="C590" s="20" t="str">
        <f>IF(FORMULACIÓN!C590="","",FORMULACIÓN!C590)</f>
        <v/>
      </c>
      <c r="D590" s="20" t="str">
        <f>IF(FORMULACIÓN!D590="","",FORMULACIÓN!D590)</f>
        <v/>
      </c>
      <c r="E590" s="20" t="str">
        <f>IF(FORMULACIÓN!E590="","",FORMULACIÓN!E590)</f>
        <v/>
      </c>
      <c r="F590" s="20" t="str">
        <f>IF(FORMULACIÓN!F590="","",FORMULACIÓN!F590)</f>
        <v/>
      </c>
      <c r="G590" s="20" t="str">
        <f>IF(FORMULACIÓN!G590="","",FORMULACIÓN!G590)</f>
        <v/>
      </c>
      <c r="H590" s="20" t="str">
        <f>IF(FORMULACIÓN!H590="","",FORMULACIÓN!H590)</f>
        <v/>
      </c>
      <c r="I590" s="88" t="str">
        <f>IF(FORMULACIÓN!I590="","",FORMULACIÓN!I590)</f>
        <v/>
      </c>
      <c r="J590" s="20" t="str">
        <f>IF(FORMULACIÓN!J590="","",FORMULACIÓN!J590)</f>
        <v/>
      </c>
      <c r="K590" s="88" t="str">
        <f>IF(FORMULACIÓN!K590="","",FORMULACIÓN!K590)</f>
        <v/>
      </c>
      <c r="L590" s="88" t="str">
        <f>IF(FORMULACIÓN!L590="","",FORMULACIÓN!L590)</f>
        <v/>
      </c>
      <c r="M590" s="210">
        <f>FORMULACIÓN!M590</f>
        <v>0</v>
      </c>
      <c r="N590" s="20" t="str">
        <f>IF(FORMULACIÓN!O590="","",FORMULACIÓN!O590)</f>
        <v/>
      </c>
      <c r="O590" s="20" t="str">
        <f>IF(FORMULACIÓN!P590="","",FORMULACIÓN!P590)</f>
        <v/>
      </c>
      <c r="P590" s="20" t="str">
        <f>IF(FORMULACIÓN!Q590="","",FORMULACIÓN!Q590)</f>
        <v/>
      </c>
      <c r="Q590" s="20" t="str">
        <f>IF(FORMULACIÓN!R590="","",FORMULACIÓN!R590)</f>
        <v/>
      </c>
      <c r="R590" s="20" t="str">
        <f>IF(FORMULACIÓN!S590="","",FORMULACIÓN!S590)</f>
        <v/>
      </c>
      <c r="S590" s="20" t="str">
        <f>IF(FORMULACIÓN!T590="","",FORMULACIÓN!T590)</f>
        <v/>
      </c>
      <c r="T590" s="179" t="str">
        <f ca="1">FORMULACIÓN!Y590</f>
        <v/>
      </c>
      <c r="U590" s="20" t="str">
        <f>IF(FORMULACIÓN!U590="","",FORMULACIÓN!U590)</f>
        <v/>
      </c>
      <c r="V590" s="211"/>
      <c r="W590" s="211"/>
      <c r="X590" s="21" t="str">
        <f ca="1">IFERROR(IF($S590=Lists!$S$2,SUM(SEGUIMIENTO!U590:W590),IF(SEGUIMIENTO!$S590=Lists!$S$3,SUM(SEGUIMIENTO!V590:W590),IF(SEGUIMIENTO!$S590=Lists!$S$4,AVERAGE(SEGUIMIENTO!V590:W590),IF(SEGUIMIENTO!$S590=Lists!$S$5,OFFSET(U590,0,COUNTA(V590:W590)),IF(SEGUIMIENTO!$S590=Lists!$S$6,COUNTIF(V590:W590,"&lt;"&amp;FORMULACIÓN!Y590)/COUNT(SEGUIMIENTO!V590:W590),""))))),"")</f>
        <v/>
      </c>
      <c r="Y590" s="176" t="str">
        <f ca="1">IF($Q590=Lists!$R$3,TEXT(SEGUIMIENTO!X590,"00,00%"),IF(SEGUIMIENTO!X590=0,0,TEXT(SEGUIMIENTO!X590,"##.###")))</f>
        <v/>
      </c>
      <c r="Z590" s="179" t="str">
        <f>IF(FORMULACIÓN!N590="X",VLOOKUP(A590,Lists!$C$100:$D$1099,2,FALSE),"")</f>
        <v/>
      </c>
      <c r="AA590" s="181">
        <f>IF(FORMULACIÓN!N590="X",IF(VALUE(VLOOKUP(A590,Lists!$C$100:$D$1099,2,FALSE))&gt;=SEGUIMIENTO!X590,1,0),2)</f>
        <v>2</v>
      </c>
      <c r="AB590" s="150">
        <f>IFERROR(VALUE(LEFT(#REF!,1)),0)</f>
        <v>0</v>
      </c>
      <c r="AC590" s="149"/>
      <c r="AD590" s="131"/>
      <c r="AE590" s="131"/>
      <c r="AF590" s="129"/>
      <c r="AG590"/>
      <c r="AH590" s="139"/>
      <c r="AI590" s="139"/>
      <c r="AJ590" s="139" t="str">
        <f t="shared" si="111"/>
        <v/>
      </c>
      <c r="AK590" s="139">
        <f t="shared" ca="1" si="118"/>
        <v>0</v>
      </c>
      <c r="AL590" s="139" t="str">
        <f t="shared" si="112"/>
        <v/>
      </c>
      <c r="AM590" s="139" t="str">
        <f t="shared" si="113"/>
        <v/>
      </c>
      <c r="AN590" s="20" t="str">
        <f t="shared" si="114"/>
        <v/>
      </c>
      <c r="AO590" s="20" t="str">
        <f t="shared" si="115"/>
        <v/>
      </c>
      <c r="AP590" s="20" t="str">
        <f t="shared" si="116"/>
        <v/>
      </c>
      <c r="AQ590" s="88" t="str">
        <f ca="1">IF(S590=Lists!$S$6,"CUMPLIMIENTO",IF($Q590=Lists!$R$3,TEXT(Y590,"00,00%")&amp;" / "&amp;TEXT(FORMULACIÓN!Y590,"00,00%"),IF(Y590=0,0,TEXT(Y590,"##.###")&amp;" / "&amp;TEXT(FORMULACIÓN!Y590,"##.###"))))</f>
        <v xml:space="preserve"> / </v>
      </c>
      <c r="AR590" s="133">
        <f ca="1">VALUE(IFERROR(IF(S590=Lists!$S$6,SEGUIMIENTO!Y590,IF((Y590/FORMULACIÓN!Y590)&lt;&gt;0,Y590/FORMULACIÓN!Y590,0)),0))</f>
        <v>0</v>
      </c>
      <c r="AS590" s="89" t="str">
        <f t="shared" ca="1" si="117"/>
        <v/>
      </c>
      <c r="AT590" s="89"/>
      <c r="AU590" s="89">
        <f t="shared" ca="1" si="110"/>
        <v>0</v>
      </c>
      <c r="AV590" s="20" t="str">
        <f t="shared" si="109"/>
        <v xml:space="preserve">LOGROS
LÍMITES
OBSERVACIÓN
ACCIONES DE FORTALECIMIENTO
</v>
      </c>
      <c r="AW590" s="139"/>
      <c r="CG590" s="140"/>
    </row>
    <row r="591" spans="1:85" s="135" customFormat="1" ht="20.25" hidden="1" customHeight="1">
      <c r="A591" s="20" t="str">
        <f>IF(FORMULACIÓN!A591="","",FORMULACIÓN!A591)</f>
        <v/>
      </c>
      <c r="B591" s="20" t="str">
        <f>IF(FORMULACIÓN!B591="","",FORMULACIÓN!B591)</f>
        <v/>
      </c>
      <c r="C591" s="20" t="str">
        <f>IF(FORMULACIÓN!C591="","",FORMULACIÓN!C591)</f>
        <v/>
      </c>
      <c r="D591" s="20" t="str">
        <f>IF(FORMULACIÓN!D591="","",FORMULACIÓN!D591)</f>
        <v/>
      </c>
      <c r="E591" s="20" t="str">
        <f>IF(FORMULACIÓN!E591="","",FORMULACIÓN!E591)</f>
        <v/>
      </c>
      <c r="F591" s="20" t="str">
        <f>IF(FORMULACIÓN!F591="","",FORMULACIÓN!F591)</f>
        <v/>
      </c>
      <c r="G591" s="20" t="str">
        <f>IF(FORMULACIÓN!G591="","",FORMULACIÓN!G591)</f>
        <v/>
      </c>
      <c r="H591" s="20" t="str">
        <f>IF(FORMULACIÓN!H591="","",FORMULACIÓN!H591)</f>
        <v/>
      </c>
      <c r="I591" s="88" t="str">
        <f>IF(FORMULACIÓN!I591="","",FORMULACIÓN!I591)</f>
        <v/>
      </c>
      <c r="J591" s="20" t="str">
        <f>IF(FORMULACIÓN!J591="","",FORMULACIÓN!J591)</f>
        <v/>
      </c>
      <c r="K591" s="88" t="str">
        <f>IF(FORMULACIÓN!K591="","",FORMULACIÓN!K591)</f>
        <v/>
      </c>
      <c r="L591" s="88" t="str">
        <f>IF(FORMULACIÓN!L591="","",FORMULACIÓN!L591)</f>
        <v/>
      </c>
      <c r="M591" s="210">
        <f>FORMULACIÓN!M591</f>
        <v>0</v>
      </c>
      <c r="N591" s="20" t="str">
        <f>IF(FORMULACIÓN!O591="","",FORMULACIÓN!O591)</f>
        <v/>
      </c>
      <c r="O591" s="20" t="str">
        <f>IF(FORMULACIÓN!P591="","",FORMULACIÓN!P591)</f>
        <v/>
      </c>
      <c r="P591" s="20" t="str">
        <f>IF(FORMULACIÓN!Q591="","",FORMULACIÓN!Q591)</f>
        <v/>
      </c>
      <c r="Q591" s="20" t="str">
        <f>IF(FORMULACIÓN!R591="","",FORMULACIÓN!R591)</f>
        <v/>
      </c>
      <c r="R591" s="20" t="str">
        <f>IF(FORMULACIÓN!S591="","",FORMULACIÓN!S591)</f>
        <v/>
      </c>
      <c r="S591" s="20" t="str">
        <f>IF(FORMULACIÓN!T591="","",FORMULACIÓN!T591)</f>
        <v/>
      </c>
      <c r="T591" s="179" t="str">
        <f ca="1">FORMULACIÓN!Y591</f>
        <v/>
      </c>
      <c r="U591" s="20" t="str">
        <f>IF(FORMULACIÓN!U591="","",FORMULACIÓN!U591)</f>
        <v/>
      </c>
      <c r="V591" s="211"/>
      <c r="W591" s="211"/>
      <c r="X591" s="21" t="str">
        <f ca="1">IFERROR(IF($S591=Lists!$S$2,SUM(SEGUIMIENTO!U591:W591),IF(SEGUIMIENTO!$S591=Lists!$S$3,SUM(SEGUIMIENTO!V591:W591),IF(SEGUIMIENTO!$S591=Lists!$S$4,AVERAGE(SEGUIMIENTO!V591:W591),IF(SEGUIMIENTO!$S591=Lists!$S$5,OFFSET(U591,0,COUNTA(V591:W591)),IF(SEGUIMIENTO!$S591=Lists!$S$6,COUNTIF(V591:W591,"&lt;"&amp;FORMULACIÓN!Y591)/COUNT(SEGUIMIENTO!V591:W591),""))))),"")</f>
        <v/>
      </c>
      <c r="Y591" s="176" t="str">
        <f ca="1">IF($Q591=Lists!$R$3,TEXT(SEGUIMIENTO!X591,"00,00%"),IF(SEGUIMIENTO!X591=0,0,TEXT(SEGUIMIENTO!X591,"##.###")))</f>
        <v/>
      </c>
      <c r="Z591" s="179" t="str">
        <f>IF(FORMULACIÓN!N591="X",VLOOKUP(A591,Lists!$C$100:$D$1099,2,FALSE),"")</f>
        <v/>
      </c>
      <c r="AA591" s="181">
        <f>IF(FORMULACIÓN!N591="X",IF(VALUE(VLOOKUP(A591,Lists!$C$100:$D$1099,2,FALSE))&gt;=SEGUIMIENTO!X591,1,0),2)</f>
        <v>2</v>
      </c>
      <c r="AB591" s="150">
        <f>IFERROR(VALUE(LEFT(#REF!,1)),0)</f>
        <v>0</v>
      </c>
      <c r="AC591" s="149"/>
      <c r="AD591" s="131"/>
      <c r="AE591" s="131"/>
      <c r="AF591" s="129"/>
      <c r="AG591"/>
      <c r="AH591" s="139"/>
      <c r="AI591" s="139"/>
      <c r="AJ591" s="139" t="str">
        <f t="shared" si="111"/>
        <v/>
      </c>
      <c r="AK591" s="139">
        <f t="shared" ca="1" si="118"/>
        <v>0</v>
      </c>
      <c r="AL591" s="139" t="str">
        <f t="shared" si="112"/>
        <v/>
      </c>
      <c r="AM591" s="139" t="str">
        <f t="shared" si="113"/>
        <v/>
      </c>
      <c r="AN591" s="20" t="str">
        <f t="shared" si="114"/>
        <v/>
      </c>
      <c r="AO591" s="20" t="str">
        <f t="shared" si="115"/>
        <v/>
      </c>
      <c r="AP591" s="20" t="str">
        <f t="shared" si="116"/>
        <v/>
      </c>
      <c r="AQ591" s="88" t="str">
        <f ca="1">IF(S591=Lists!$S$6,"CUMPLIMIENTO",IF($Q591=Lists!$R$3,TEXT(Y591,"00,00%")&amp;" / "&amp;TEXT(FORMULACIÓN!Y591,"00,00%"),IF(Y591=0,0,TEXT(Y591,"##.###")&amp;" / "&amp;TEXT(FORMULACIÓN!Y591,"##.###"))))</f>
        <v xml:space="preserve"> / </v>
      </c>
      <c r="AR591" s="133">
        <f ca="1">VALUE(IFERROR(IF(S591=Lists!$S$6,SEGUIMIENTO!Y591,IF((Y591/FORMULACIÓN!Y591)&lt;&gt;0,Y591/FORMULACIÓN!Y591,0)),0))</f>
        <v>0</v>
      </c>
      <c r="AS591" s="89" t="str">
        <f t="shared" ca="1" si="117"/>
        <v/>
      </c>
      <c r="AT591" s="89"/>
      <c r="AU591" s="89">
        <f t="shared" ca="1" si="110"/>
        <v>0</v>
      </c>
      <c r="AV591" s="20" t="str">
        <f t="shared" si="109"/>
        <v xml:space="preserve">LOGROS
LÍMITES
OBSERVACIÓN
ACCIONES DE FORTALECIMIENTO
</v>
      </c>
      <c r="AW591" s="139"/>
      <c r="CG591" s="140"/>
    </row>
    <row r="592" spans="1:85" s="135" customFormat="1" ht="20.25" hidden="1" customHeight="1">
      <c r="A592" s="20" t="str">
        <f>IF(FORMULACIÓN!A592="","",FORMULACIÓN!A592)</f>
        <v/>
      </c>
      <c r="B592" s="20" t="str">
        <f>IF(FORMULACIÓN!B592="","",FORMULACIÓN!B592)</f>
        <v/>
      </c>
      <c r="C592" s="20" t="str">
        <f>IF(FORMULACIÓN!C592="","",FORMULACIÓN!C592)</f>
        <v/>
      </c>
      <c r="D592" s="20" t="str">
        <f>IF(FORMULACIÓN!D592="","",FORMULACIÓN!D592)</f>
        <v/>
      </c>
      <c r="E592" s="20" t="str">
        <f>IF(FORMULACIÓN!E592="","",FORMULACIÓN!E592)</f>
        <v/>
      </c>
      <c r="F592" s="20" t="str">
        <f>IF(FORMULACIÓN!F592="","",FORMULACIÓN!F592)</f>
        <v/>
      </c>
      <c r="G592" s="20" t="str">
        <f>IF(FORMULACIÓN!G592="","",FORMULACIÓN!G592)</f>
        <v/>
      </c>
      <c r="H592" s="20" t="str">
        <f>IF(FORMULACIÓN!H592="","",FORMULACIÓN!H592)</f>
        <v/>
      </c>
      <c r="I592" s="88" t="str">
        <f>IF(FORMULACIÓN!I592="","",FORMULACIÓN!I592)</f>
        <v/>
      </c>
      <c r="J592" s="20" t="str">
        <f>IF(FORMULACIÓN!J592="","",FORMULACIÓN!J592)</f>
        <v/>
      </c>
      <c r="K592" s="88" t="str">
        <f>IF(FORMULACIÓN!K592="","",FORMULACIÓN!K592)</f>
        <v/>
      </c>
      <c r="L592" s="88" t="str">
        <f>IF(FORMULACIÓN!L592="","",FORMULACIÓN!L592)</f>
        <v/>
      </c>
      <c r="M592" s="210">
        <f>FORMULACIÓN!M592</f>
        <v>0</v>
      </c>
      <c r="N592" s="20" t="str">
        <f>IF(FORMULACIÓN!O592="","",FORMULACIÓN!O592)</f>
        <v/>
      </c>
      <c r="O592" s="20" t="str">
        <f>IF(FORMULACIÓN!P592="","",FORMULACIÓN!P592)</f>
        <v/>
      </c>
      <c r="P592" s="20" t="str">
        <f>IF(FORMULACIÓN!Q592="","",FORMULACIÓN!Q592)</f>
        <v/>
      </c>
      <c r="Q592" s="20" t="str">
        <f>IF(FORMULACIÓN!R592="","",FORMULACIÓN!R592)</f>
        <v/>
      </c>
      <c r="R592" s="20" t="str">
        <f>IF(FORMULACIÓN!S592="","",FORMULACIÓN!S592)</f>
        <v/>
      </c>
      <c r="S592" s="20" t="str">
        <f>IF(FORMULACIÓN!T592="","",FORMULACIÓN!T592)</f>
        <v/>
      </c>
      <c r="T592" s="179" t="str">
        <f ca="1">FORMULACIÓN!Y592</f>
        <v/>
      </c>
      <c r="U592" s="20" t="str">
        <f>IF(FORMULACIÓN!U592="","",FORMULACIÓN!U592)</f>
        <v/>
      </c>
      <c r="V592" s="211"/>
      <c r="W592" s="211"/>
      <c r="X592" s="21" t="str">
        <f ca="1">IFERROR(IF($S592=Lists!$S$2,SUM(SEGUIMIENTO!U592:W592),IF(SEGUIMIENTO!$S592=Lists!$S$3,SUM(SEGUIMIENTO!V592:W592),IF(SEGUIMIENTO!$S592=Lists!$S$4,AVERAGE(SEGUIMIENTO!V592:W592),IF(SEGUIMIENTO!$S592=Lists!$S$5,OFFSET(U592,0,COUNTA(V592:W592)),IF(SEGUIMIENTO!$S592=Lists!$S$6,COUNTIF(V592:W592,"&lt;"&amp;FORMULACIÓN!Y592)/COUNT(SEGUIMIENTO!V592:W592),""))))),"")</f>
        <v/>
      </c>
      <c r="Y592" s="176" t="str">
        <f ca="1">IF($Q592=Lists!$R$3,TEXT(SEGUIMIENTO!X592,"00,00%"),IF(SEGUIMIENTO!X592=0,0,TEXT(SEGUIMIENTO!X592,"##.###")))</f>
        <v/>
      </c>
      <c r="Z592" s="179" t="str">
        <f>IF(FORMULACIÓN!N592="X",VLOOKUP(A592,Lists!$C$100:$D$1099,2,FALSE),"")</f>
        <v/>
      </c>
      <c r="AA592" s="181">
        <f>IF(FORMULACIÓN!N592="X",IF(VALUE(VLOOKUP(A592,Lists!$C$100:$D$1099,2,FALSE))&gt;=SEGUIMIENTO!X592,1,0),2)</f>
        <v>2</v>
      </c>
      <c r="AB592" s="150">
        <f>IFERROR(VALUE(LEFT(#REF!,1)),0)</f>
        <v>0</v>
      </c>
      <c r="AC592" s="149"/>
      <c r="AD592" s="131"/>
      <c r="AE592" s="131"/>
      <c r="AF592" s="129"/>
      <c r="AG592"/>
      <c r="AH592" s="139"/>
      <c r="AI592" s="139"/>
      <c r="AJ592" s="139" t="str">
        <f t="shared" si="111"/>
        <v/>
      </c>
      <c r="AK592" s="139">
        <f t="shared" ca="1" si="118"/>
        <v>0</v>
      </c>
      <c r="AL592" s="139" t="str">
        <f t="shared" si="112"/>
        <v/>
      </c>
      <c r="AM592" s="139" t="str">
        <f t="shared" si="113"/>
        <v/>
      </c>
      <c r="AN592" s="20" t="str">
        <f t="shared" si="114"/>
        <v/>
      </c>
      <c r="AO592" s="20" t="str">
        <f t="shared" si="115"/>
        <v/>
      </c>
      <c r="AP592" s="20" t="str">
        <f t="shared" si="116"/>
        <v/>
      </c>
      <c r="AQ592" s="88" t="str">
        <f ca="1">IF(S592=Lists!$S$6,"CUMPLIMIENTO",IF($Q592=Lists!$R$3,TEXT(Y592,"00,00%")&amp;" / "&amp;TEXT(FORMULACIÓN!Y592,"00,00%"),IF(Y592=0,0,TEXT(Y592,"##.###")&amp;" / "&amp;TEXT(FORMULACIÓN!Y592,"##.###"))))</f>
        <v xml:space="preserve"> / </v>
      </c>
      <c r="AR592" s="133">
        <f ca="1">VALUE(IFERROR(IF(S592=Lists!$S$6,SEGUIMIENTO!Y592,IF((Y592/FORMULACIÓN!Y592)&lt;&gt;0,Y592/FORMULACIÓN!Y592,0)),0))</f>
        <v>0</v>
      </c>
      <c r="AS592" s="89" t="str">
        <f t="shared" ca="1" si="117"/>
        <v/>
      </c>
      <c r="AT592" s="89"/>
      <c r="AU592" s="89">
        <f t="shared" ca="1" si="110"/>
        <v>0</v>
      </c>
      <c r="AV592" s="20" t="str">
        <f t="shared" si="109"/>
        <v xml:space="preserve">LOGROS
LÍMITES
OBSERVACIÓN
ACCIONES DE FORTALECIMIENTO
</v>
      </c>
      <c r="AW592" s="139"/>
      <c r="CG592" s="140"/>
    </row>
    <row r="593" spans="1:85" s="135" customFormat="1" ht="20.25" hidden="1" customHeight="1">
      <c r="A593" s="20" t="str">
        <f>IF(FORMULACIÓN!A593="","",FORMULACIÓN!A593)</f>
        <v/>
      </c>
      <c r="B593" s="20" t="str">
        <f>IF(FORMULACIÓN!B593="","",FORMULACIÓN!B593)</f>
        <v/>
      </c>
      <c r="C593" s="20" t="str">
        <f>IF(FORMULACIÓN!C593="","",FORMULACIÓN!C593)</f>
        <v/>
      </c>
      <c r="D593" s="20" t="str">
        <f>IF(FORMULACIÓN!D593="","",FORMULACIÓN!D593)</f>
        <v/>
      </c>
      <c r="E593" s="20" t="str">
        <f>IF(FORMULACIÓN!E593="","",FORMULACIÓN!E593)</f>
        <v/>
      </c>
      <c r="F593" s="20" t="str">
        <f>IF(FORMULACIÓN!F593="","",FORMULACIÓN!F593)</f>
        <v/>
      </c>
      <c r="G593" s="20" t="str">
        <f>IF(FORMULACIÓN!G593="","",FORMULACIÓN!G593)</f>
        <v/>
      </c>
      <c r="H593" s="20" t="str">
        <f>IF(FORMULACIÓN!H593="","",FORMULACIÓN!H593)</f>
        <v/>
      </c>
      <c r="I593" s="88" t="str">
        <f>IF(FORMULACIÓN!I593="","",FORMULACIÓN!I593)</f>
        <v/>
      </c>
      <c r="J593" s="20" t="str">
        <f>IF(FORMULACIÓN!J593="","",FORMULACIÓN!J593)</f>
        <v/>
      </c>
      <c r="K593" s="88" t="str">
        <f>IF(FORMULACIÓN!K593="","",FORMULACIÓN!K593)</f>
        <v/>
      </c>
      <c r="L593" s="88" t="str">
        <f>IF(FORMULACIÓN!L593="","",FORMULACIÓN!L593)</f>
        <v/>
      </c>
      <c r="M593" s="210">
        <f>FORMULACIÓN!M593</f>
        <v>0</v>
      </c>
      <c r="N593" s="20" t="str">
        <f>IF(FORMULACIÓN!O593="","",FORMULACIÓN!O593)</f>
        <v/>
      </c>
      <c r="O593" s="20" t="str">
        <f>IF(FORMULACIÓN!P593="","",FORMULACIÓN!P593)</f>
        <v/>
      </c>
      <c r="P593" s="20" t="str">
        <f>IF(FORMULACIÓN!Q593="","",FORMULACIÓN!Q593)</f>
        <v/>
      </c>
      <c r="Q593" s="20" t="str">
        <f>IF(FORMULACIÓN!R593="","",FORMULACIÓN!R593)</f>
        <v/>
      </c>
      <c r="R593" s="20" t="str">
        <f>IF(FORMULACIÓN!S593="","",FORMULACIÓN!S593)</f>
        <v/>
      </c>
      <c r="S593" s="20" t="str">
        <f>IF(FORMULACIÓN!T593="","",FORMULACIÓN!T593)</f>
        <v/>
      </c>
      <c r="T593" s="179" t="str">
        <f ca="1">FORMULACIÓN!Y593</f>
        <v/>
      </c>
      <c r="U593" s="20" t="str">
        <f>IF(FORMULACIÓN!U593="","",FORMULACIÓN!U593)</f>
        <v/>
      </c>
      <c r="V593" s="211"/>
      <c r="W593" s="211"/>
      <c r="X593" s="21" t="str">
        <f ca="1">IFERROR(IF($S593=Lists!$S$2,SUM(SEGUIMIENTO!U593:W593),IF(SEGUIMIENTO!$S593=Lists!$S$3,SUM(SEGUIMIENTO!V593:W593),IF(SEGUIMIENTO!$S593=Lists!$S$4,AVERAGE(SEGUIMIENTO!V593:W593),IF(SEGUIMIENTO!$S593=Lists!$S$5,OFFSET(U593,0,COUNTA(V593:W593)),IF(SEGUIMIENTO!$S593=Lists!$S$6,COUNTIF(V593:W593,"&lt;"&amp;FORMULACIÓN!Y593)/COUNT(SEGUIMIENTO!V593:W593),""))))),"")</f>
        <v/>
      </c>
      <c r="Y593" s="176" t="str">
        <f ca="1">IF($Q593=Lists!$R$3,TEXT(SEGUIMIENTO!X593,"00,00%"),IF(SEGUIMIENTO!X593=0,0,TEXT(SEGUIMIENTO!X593,"##.###")))</f>
        <v/>
      </c>
      <c r="Z593" s="179" t="str">
        <f>IF(FORMULACIÓN!N593="X",VLOOKUP(A593,Lists!$C$100:$D$1099,2,FALSE),"")</f>
        <v/>
      </c>
      <c r="AA593" s="181">
        <f>IF(FORMULACIÓN!N593="X",IF(VALUE(VLOOKUP(A593,Lists!$C$100:$D$1099,2,FALSE))&gt;=SEGUIMIENTO!X593,1,0),2)</f>
        <v>2</v>
      </c>
      <c r="AB593" s="150">
        <f>IFERROR(VALUE(LEFT(#REF!,1)),0)</f>
        <v>0</v>
      </c>
      <c r="AC593" s="149"/>
      <c r="AD593" s="131"/>
      <c r="AE593" s="131"/>
      <c r="AF593" s="129"/>
      <c r="AG593"/>
      <c r="AH593" s="139"/>
      <c r="AI593" s="139"/>
      <c r="AJ593" s="139" t="str">
        <f t="shared" si="111"/>
        <v/>
      </c>
      <c r="AK593" s="139">
        <f t="shared" ca="1" si="118"/>
        <v>0</v>
      </c>
      <c r="AL593" s="139" t="str">
        <f t="shared" si="112"/>
        <v/>
      </c>
      <c r="AM593" s="139" t="str">
        <f t="shared" si="113"/>
        <v/>
      </c>
      <c r="AN593" s="20" t="str">
        <f t="shared" si="114"/>
        <v/>
      </c>
      <c r="AO593" s="20" t="str">
        <f t="shared" si="115"/>
        <v/>
      </c>
      <c r="AP593" s="20" t="str">
        <f t="shared" si="116"/>
        <v/>
      </c>
      <c r="AQ593" s="88" t="str">
        <f ca="1">IF(S593=Lists!$S$6,"CUMPLIMIENTO",IF($Q593=Lists!$R$3,TEXT(Y593,"00,00%")&amp;" / "&amp;TEXT(FORMULACIÓN!Y593,"00,00%"),IF(Y593=0,0,TEXT(Y593,"##.###")&amp;" / "&amp;TEXT(FORMULACIÓN!Y593,"##.###"))))</f>
        <v xml:space="preserve"> / </v>
      </c>
      <c r="AR593" s="133">
        <f ca="1">VALUE(IFERROR(IF(S593=Lists!$S$6,SEGUIMIENTO!Y593,IF((Y593/FORMULACIÓN!Y593)&lt;&gt;0,Y593/FORMULACIÓN!Y593,0)),0))</f>
        <v>0</v>
      </c>
      <c r="AS593" s="89" t="str">
        <f t="shared" ca="1" si="117"/>
        <v/>
      </c>
      <c r="AT593" s="89"/>
      <c r="AU593" s="89">
        <f t="shared" ca="1" si="110"/>
        <v>0</v>
      </c>
      <c r="AV593" s="20" t="str">
        <f t="shared" si="109"/>
        <v xml:space="preserve">LOGROS
LÍMITES
OBSERVACIÓN
ACCIONES DE FORTALECIMIENTO
</v>
      </c>
      <c r="AW593" s="139"/>
      <c r="CG593" s="140"/>
    </row>
    <row r="594" spans="1:85" s="135" customFormat="1" ht="20.25" hidden="1" customHeight="1">
      <c r="A594" s="20" t="str">
        <f>IF(FORMULACIÓN!A594="","",FORMULACIÓN!A594)</f>
        <v/>
      </c>
      <c r="B594" s="20" t="str">
        <f>IF(FORMULACIÓN!B594="","",FORMULACIÓN!B594)</f>
        <v/>
      </c>
      <c r="C594" s="20" t="str">
        <f>IF(FORMULACIÓN!C594="","",FORMULACIÓN!C594)</f>
        <v/>
      </c>
      <c r="D594" s="20" t="str">
        <f>IF(FORMULACIÓN!D594="","",FORMULACIÓN!D594)</f>
        <v/>
      </c>
      <c r="E594" s="20" t="str">
        <f>IF(FORMULACIÓN!E594="","",FORMULACIÓN!E594)</f>
        <v/>
      </c>
      <c r="F594" s="20" t="str">
        <f>IF(FORMULACIÓN!F594="","",FORMULACIÓN!F594)</f>
        <v/>
      </c>
      <c r="G594" s="20" t="str">
        <f>IF(FORMULACIÓN!G594="","",FORMULACIÓN!G594)</f>
        <v/>
      </c>
      <c r="H594" s="20" t="str">
        <f>IF(FORMULACIÓN!H594="","",FORMULACIÓN!H594)</f>
        <v/>
      </c>
      <c r="I594" s="88" t="str">
        <f>IF(FORMULACIÓN!I594="","",FORMULACIÓN!I594)</f>
        <v/>
      </c>
      <c r="J594" s="20" t="str">
        <f>IF(FORMULACIÓN!J594="","",FORMULACIÓN!J594)</f>
        <v/>
      </c>
      <c r="K594" s="88" t="str">
        <f>IF(FORMULACIÓN!K594="","",FORMULACIÓN!K594)</f>
        <v/>
      </c>
      <c r="L594" s="88" t="str">
        <f>IF(FORMULACIÓN!L594="","",FORMULACIÓN!L594)</f>
        <v/>
      </c>
      <c r="M594" s="210">
        <f>FORMULACIÓN!M594</f>
        <v>0</v>
      </c>
      <c r="N594" s="20" t="str">
        <f>IF(FORMULACIÓN!O594="","",FORMULACIÓN!O594)</f>
        <v/>
      </c>
      <c r="O594" s="20" t="str">
        <f>IF(FORMULACIÓN!P594="","",FORMULACIÓN!P594)</f>
        <v/>
      </c>
      <c r="P594" s="20" t="str">
        <f>IF(FORMULACIÓN!Q594="","",FORMULACIÓN!Q594)</f>
        <v/>
      </c>
      <c r="Q594" s="20" t="str">
        <f>IF(FORMULACIÓN!R594="","",FORMULACIÓN!R594)</f>
        <v/>
      </c>
      <c r="R594" s="20" t="str">
        <f>IF(FORMULACIÓN!S594="","",FORMULACIÓN!S594)</f>
        <v/>
      </c>
      <c r="S594" s="20" t="str">
        <f>IF(FORMULACIÓN!T594="","",FORMULACIÓN!T594)</f>
        <v/>
      </c>
      <c r="T594" s="179" t="str">
        <f ca="1">FORMULACIÓN!Y594</f>
        <v/>
      </c>
      <c r="U594" s="20" t="str">
        <f>IF(FORMULACIÓN!U594="","",FORMULACIÓN!U594)</f>
        <v/>
      </c>
      <c r="V594" s="211"/>
      <c r="W594" s="211"/>
      <c r="X594" s="21" t="str">
        <f ca="1">IFERROR(IF($S594=Lists!$S$2,SUM(SEGUIMIENTO!U594:W594),IF(SEGUIMIENTO!$S594=Lists!$S$3,SUM(SEGUIMIENTO!V594:W594),IF(SEGUIMIENTO!$S594=Lists!$S$4,AVERAGE(SEGUIMIENTO!V594:W594),IF(SEGUIMIENTO!$S594=Lists!$S$5,OFFSET(U594,0,COUNTA(V594:W594)),IF(SEGUIMIENTO!$S594=Lists!$S$6,COUNTIF(V594:W594,"&lt;"&amp;FORMULACIÓN!Y594)/COUNT(SEGUIMIENTO!V594:W594),""))))),"")</f>
        <v/>
      </c>
      <c r="Y594" s="176" t="str">
        <f ca="1">IF($Q594=Lists!$R$3,TEXT(SEGUIMIENTO!X594,"00,00%"),IF(SEGUIMIENTO!X594=0,0,TEXT(SEGUIMIENTO!X594,"##.###")))</f>
        <v/>
      </c>
      <c r="Z594" s="179" t="str">
        <f>IF(FORMULACIÓN!N594="X",VLOOKUP(A594,Lists!$C$100:$D$1099,2,FALSE),"")</f>
        <v/>
      </c>
      <c r="AA594" s="181">
        <f>IF(FORMULACIÓN!N594="X",IF(VALUE(VLOOKUP(A594,Lists!$C$100:$D$1099,2,FALSE))&gt;=SEGUIMIENTO!X594,1,0),2)</f>
        <v>2</v>
      </c>
      <c r="AB594" s="150">
        <f>IFERROR(VALUE(LEFT(#REF!,1)),0)</f>
        <v>0</v>
      </c>
      <c r="AC594" s="149"/>
      <c r="AD594" s="131"/>
      <c r="AE594" s="131"/>
      <c r="AF594" s="129"/>
      <c r="AG594"/>
      <c r="AH594" s="139"/>
      <c r="AI594" s="139"/>
      <c r="AJ594" s="139" t="str">
        <f t="shared" si="111"/>
        <v/>
      </c>
      <c r="AK594" s="139">
        <f t="shared" ca="1" si="118"/>
        <v>0</v>
      </c>
      <c r="AL594" s="139" t="str">
        <f t="shared" si="112"/>
        <v/>
      </c>
      <c r="AM594" s="139" t="str">
        <f t="shared" si="113"/>
        <v/>
      </c>
      <c r="AN594" s="20" t="str">
        <f t="shared" si="114"/>
        <v/>
      </c>
      <c r="AO594" s="20" t="str">
        <f t="shared" si="115"/>
        <v/>
      </c>
      <c r="AP594" s="20" t="str">
        <f t="shared" si="116"/>
        <v/>
      </c>
      <c r="AQ594" s="88" t="str">
        <f ca="1">IF(S594=Lists!$S$6,"CUMPLIMIENTO",IF($Q594=Lists!$R$3,TEXT(Y594,"00,00%")&amp;" / "&amp;TEXT(FORMULACIÓN!Y594,"00,00%"),IF(Y594=0,0,TEXT(Y594,"##.###")&amp;" / "&amp;TEXT(FORMULACIÓN!Y594,"##.###"))))</f>
        <v xml:space="preserve"> / </v>
      </c>
      <c r="AR594" s="133">
        <f ca="1">VALUE(IFERROR(IF(S594=Lists!$S$6,SEGUIMIENTO!Y594,IF((Y594/FORMULACIÓN!Y594)&lt;&gt;0,Y594/FORMULACIÓN!Y594,0)),0))</f>
        <v>0</v>
      </c>
      <c r="AS594" s="89" t="str">
        <f t="shared" ca="1" si="117"/>
        <v/>
      </c>
      <c r="AT594" s="89"/>
      <c r="AU594" s="89">
        <f t="shared" ca="1" si="110"/>
        <v>0</v>
      </c>
      <c r="AV594" s="20" t="str">
        <f t="shared" si="109"/>
        <v xml:space="preserve">LOGROS
LÍMITES
OBSERVACIÓN
ACCIONES DE FORTALECIMIENTO
</v>
      </c>
      <c r="AW594" s="139"/>
      <c r="CG594" s="140"/>
    </row>
    <row r="595" spans="1:85" s="135" customFormat="1" ht="20.25" hidden="1" customHeight="1">
      <c r="A595" s="20" t="str">
        <f>IF(FORMULACIÓN!A595="","",FORMULACIÓN!A595)</f>
        <v/>
      </c>
      <c r="B595" s="20" t="str">
        <f>IF(FORMULACIÓN!B595="","",FORMULACIÓN!B595)</f>
        <v/>
      </c>
      <c r="C595" s="20" t="str">
        <f>IF(FORMULACIÓN!C595="","",FORMULACIÓN!C595)</f>
        <v/>
      </c>
      <c r="D595" s="20" t="str">
        <f>IF(FORMULACIÓN!D595="","",FORMULACIÓN!D595)</f>
        <v/>
      </c>
      <c r="E595" s="20" t="str">
        <f>IF(FORMULACIÓN!E595="","",FORMULACIÓN!E595)</f>
        <v/>
      </c>
      <c r="F595" s="20" t="str">
        <f>IF(FORMULACIÓN!F595="","",FORMULACIÓN!F595)</f>
        <v/>
      </c>
      <c r="G595" s="20" t="str">
        <f>IF(FORMULACIÓN!G595="","",FORMULACIÓN!G595)</f>
        <v/>
      </c>
      <c r="H595" s="20" t="str">
        <f>IF(FORMULACIÓN!H595="","",FORMULACIÓN!H595)</f>
        <v/>
      </c>
      <c r="I595" s="88" t="str">
        <f>IF(FORMULACIÓN!I595="","",FORMULACIÓN!I595)</f>
        <v/>
      </c>
      <c r="J595" s="20" t="str">
        <f>IF(FORMULACIÓN!J595="","",FORMULACIÓN!J595)</f>
        <v/>
      </c>
      <c r="K595" s="88" t="str">
        <f>IF(FORMULACIÓN!K595="","",FORMULACIÓN!K595)</f>
        <v/>
      </c>
      <c r="L595" s="88" t="str">
        <f>IF(FORMULACIÓN!L595="","",FORMULACIÓN!L595)</f>
        <v/>
      </c>
      <c r="M595" s="210">
        <f>FORMULACIÓN!M595</f>
        <v>0</v>
      </c>
      <c r="N595" s="20" t="str">
        <f>IF(FORMULACIÓN!O595="","",FORMULACIÓN!O595)</f>
        <v/>
      </c>
      <c r="O595" s="20" t="str">
        <f>IF(FORMULACIÓN!P595="","",FORMULACIÓN!P595)</f>
        <v/>
      </c>
      <c r="P595" s="20" t="str">
        <f>IF(FORMULACIÓN!Q595="","",FORMULACIÓN!Q595)</f>
        <v/>
      </c>
      <c r="Q595" s="20" t="str">
        <f>IF(FORMULACIÓN!R595="","",FORMULACIÓN!R595)</f>
        <v/>
      </c>
      <c r="R595" s="20" t="str">
        <f>IF(FORMULACIÓN!S595="","",FORMULACIÓN!S595)</f>
        <v/>
      </c>
      <c r="S595" s="20" t="str">
        <f>IF(FORMULACIÓN!T595="","",FORMULACIÓN!T595)</f>
        <v/>
      </c>
      <c r="T595" s="179" t="str">
        <f ca="1">FORMULACIÓN!Y595</f>
        <v/>
      </c>
      <c r="U595" s="20" t="str">
        <f>IF(FORMULACIÓN!U595="","",FORMULACIÓN!U595)</f>
        <v/>
      </c>
      <c r="V595" s="211"/>
      <c r="W595" s="211"/>
      <c r="X595" s="21" t="str">
        <f ca="1">IFERROR(IF($S595=Lists!$S$2,SUM(SEGUIMIENTO!U595:W595),IF(SEGUIMIENTO!$S595=Lists!$S$3,SUM(SEGUIMIENTO!V595:W595),IF(SEGUIMIENTO!$S595=Lists!$S$4,AVERAGE(SEGUIMIENTO!V595:W595),IF(SEGUIMIENTO!$S595=Lists!$S$5,OFFSET(U595,0,COUNTA(V595:W595)),IF(SEGUIMIENTO!$S595=Lists!$S$6,COUNTIF(V595:W595,"&lt;"&amp;FORMULACIÓN!Y595)/COUNT(SEGUIMIENTO!V595:W595),""))))),"")</f>
        <v/>
      </c>
      <c r="Y595" s="176" t="str">
        <f ca="1">IF($Q595=Lists!$R$3,TEXT(SEGUIMIENTO!X595,"00,00%"),IF(SEGUIMIENTO!X595=0,0,TEXT(SEGUIMIENTO!X595,"##.###")))</f>
        <v/>
      </c>
      <c r="Z595" s="179" t="str">
        <f>IF(FORMULACIÓN!N595="X",VLOOKUP(A595,Lists!$C$100:$D$1099,2,FALSE),"")</f>
        <v/>
      </c>
      <c r="AA595" s="181">
        <f>IF(FORMULACIÓN!N595="X",IF(VALUE(VLOOKUP(A595,Lists!$C$100:$D$1099,2,FALSE))&gt;=SEGUIMIENTO!X595,1,0),2)</f>
        <v>2</v>
      </c>
      <c r="AB595" s="150">
        <f>IFERROR(VALUE(LEFT(#REF!,1)),0)</f>
        <v>0</v>
      </c>
      <c r="AC595" s="149"/>
      <c r="AD595" s="131"/>
      <c r="AE595" s="131"/>
      <c r="AF595" s="129"/>
      <c r="AG595"/>
      <c r="AH595" s="139"/>
      <c r="AI595" s="139"/>
      <c r="AJ595" s="139" t="str">
        <f t="shared" si="111"/>
        <v/>
      </c>
      <c r="AK595" s="139">
        <f t="shared" ca="1" si="118"/>
        <v>0</v>
      </c>
      <c r="AL595" s="139" t="str">
        <f t="shared" si="112"/>
        <v/>
      </c>
      <c r="AM595" s="139" t="str">
        <f t="shared" si="113"/>
        <v/>
      </c>
      <c r="AN595" s="20" t="str">
        <f t="shared" si="114"/>
        <v/>
      </c>
      <c r="AO595" s="20" t="str">
        <f t="shared" si="115"/>
        <v/>
      </c>
      <c r="AP595" s="20" t="str">
        <f t="shared" si="116"/>
        <v/>
      </c>
      <c r="AQ595" s="88" t="str">
        <f ca="1">IF(S595=Lists!$S$6,"CUMPLIMIENTO",IF($Q595=Lists!$R$3,TEXT(Y595,"00,00%")&amp;" / "&amp;TEXT(FORMULACIÓN!Y595,"00,00%"),IF(Y595=0,0,TEXT(Y595,"##.###")&amp;" / "&amp;TEXT(FORMULACIÓN!Y595,"##.###"))))</f>
        <v xml:space="preserve"> / </v>
      </c>
      <c r="AR595" s="133">
        <f ca="1">VALUE(IFERROR(IF(S595=Lists!$S$6,SEGUIMIENTO!Y595,IF((Y595/FORMULACIÓN!Y595)&lt;&gt;0,Y595/FORMULACIÓN!Y595,0)),0))</f>
        <v>0</v>
      </c>
      <c r="AS595" s="89" t="str">
        <f t="shared" ca="1" si="117"/>
        <v/>
      </c>
      <c r="AT595" s="89"/>
      <c r="AU595" s="89">
        <f t="shared" ca="1" si="110"/>
        <v>0</v>
      </c>
      <c r="AV595" s="20" t="str">
        <f t="shared" si="109"/>
        <v xml:space="preserve">LOGROS
LÍMITES
OBSERVACIÓN
ACCIONES DE FORTALECIMIENTO
</v>
      </c>
      <c r="AW595" s="139"/>
      <c r="CG595" s="140"/>
    </row>
    <row r="596" spans="1:85" s="135" customFormat="1" ht="20.25" hidden="1" customHeight="1">
      <c r="A596" s="20" t="str">
        <f>IF(FORMULACIÓN!A596="","",FORMULACIÓN!A596)</f>
        <v/>
      </c>
      <c r="B596" s="20" t="str">
        <f>IF(FORMULACIÓN!B596="","",FORMULACIÓN!B596)</f>
        <v/>
      </c>
      <c r="C596" s="20" t="str">
        <f>IF(FORMULACIÓN!C596="","",FORMULACIÓN!C596)</f>
        <v/>
      </c>
      <c r="D596" s="20" t="str">
        <f>IF(FORMULACIÓN!D596="","",FORMULACIÓN!D596)</f>
        <v/>
      </c>
      <c r="E596" s="20" t="str">
        <f>IF(FORMULACIÓN!E596="","",FORMULACIÓN!E596)</f>
        <v/>
      </c>
      <c r="F596" s="20" t="str">
        <f>IF(FORMULACIÓN!F596="","",FORMULACIÓN!F596)</f>
        <v/>
      </c>
      <c r="G596" s="20" t="str">
        <f>IF(FORMULACIÓN!G596="","",FORMULACIÓN!G596)</f>
        <v/>
      </c>
      <c r="H596" s="20" t="str">
        <f>IF(FORMULACIÓN!H596="","",FORMULACIÓN!H596)</f>
        <v/>
      </c>
      <c r="I596" s="88" t="str">
        <f>IF(FORMULACIÓN!I596="","",FORMULACIÓN!I596)</f>
        <v/>
      </c>
      <c r="J596" s="20" t="str">
        <f>IF(FORMULACIÓN!J596="","",FORMULACIÓN!J596)</f>
        <v/>
      </c>
      <c r="K596" s="88" t="str">
        <f>IF(FORMULACIÓN!K596="","",FORMULACIÓN!K596)</f>
        <v/>
      </c>
      <c r="L596" s="88" t="str">
        <f>IF(FORMULACIÓN!L596="","",FORMULACIÓN!L596)</f>
        <v/>
      </c>
      <c r="M596" s="210">
        <f>FORMULACIÓN!M596</f>
        <v>0</v>
      </c>
      <c r="N596" s="20" t="str">
        <f>IF(FORMULACIÓN!O596="","",FORMULACIÓN!O596)</f>
        <v/>
      </c>
      <c r="O596" s="20" t="str">
        <f>IF(FORMULACIÓN!P596="","",FORMULACIÓN!P596)</f>
        <v/>
      </c>
      <c r="P596" s="20" t="str">
        <f>IF(FORMULACIÓN!Q596="","",FORMULACIÓN!Q596)</f>
        <v/>
      </c>
      <c r="Q596" s="20" t="str">
        <f>IF(FORMULACIÓN!R596="","",FORMULACIÓN!R596)</f>
        <v/>
      </c>
      <c r="R596" s="20" t="str">
        <f>IF(FORMULACIÓN!S596="","",FORMULACIÓN!S596)</f>
        <v/>
      </c>
      <c r="S596" s="20" t="str">
        <f>IF(FORMULACIÓN!T596="","",FORMULACIÓN!T596)</f>
        <v/>
      </c>
      <c r="T596" s="179" t="str">
        <f ca="1">FORMULACIÓN!Y596</f>
        <v/>
      </c>
      <c r="U596" s="20" t="str">
        <f>IF(FORMULACIÓN!U596="","",FORMULACIÓN!U596)</f>
        <v/>
      </c>
      <c r="V596" s="211"/>
      <c r="W596" s="211"/>
      <c r="X596" s="21" t="str">
        <f ca="1">IFERROR(IF($S596=Lists!$S$2,SUM(SEGUIMIENTO!U596:W596),IF(SEGUIMIENTO!$S596=Lists!$S$3,SUM(SEGUIMIENTO!V596:W596),IF(SEGUIMIENTO!$S596=Lists!$S$4,AVERAGE(SEGUIMIENTO!V596:W596),IF(SEGUIMIENTO!$S596=Lists!$S$5,OFFSET(U596,0,COUNTA(V596:W596)),IF(SEGUIMIENTO!$S596=Lists!$S$6,COUNTIF(V596:W596,"&lt;"&amp;FORMULACIÓN!Y596)/COUNT(SEGUIMIENTO!V596:W596),""))))),"")</f>
        <v/>
      </c>
      <c r="Y596" s="176" t="str">
        <f ca="1">IF($Q596=Lists!$R$3,TEXT(SEGUIMIENTO!X596,"00,00%"),IF(SEGUIMIENTO!X596=0,0,TEXT(SEGUIMIENTO!X596,"##.###")))</f>
        <v/>
      </c>
      <c r="Z596" s="179" t="str">
        <f>IF(FORMULACIÓN!N596="X",VLOOKUP(A596,Lists!$C$100:$D$1099,2,FALSE),"")</f>
        <v/>
      </c>
      <c r="AA596" s="181">
        <f>IF(FORMULACIÓN!N596="X",IF(VALUE(VLOOKUP(A596,Lists!$C$100:$D$1099,2,FALSE))&gt;=SEGUIMIENTO!X596,1,0),2)</f>
        <v>2</v>
      </c>
      <c r="AB596" s="150">
        <f>IFERROR(VALUE(LEFT(#REF!,1)),0)</f>
        <v>0</v>
      </c>
      <c r="AC596" s="149"/>
      <c r="AD596" s="131"/>
      <c r="AE596" s="131"/>
      <c r="AF596" s="129"/>
      <c r="AG596"/>
      <c r="AH596" s="139"/>
      <c r="AI596" s="139"/>
      <c r="AJ596" s="139" t="str">
        <f t="shared" si="111"/>
        <v/>
      </c>
      <c r="AK596" s="139">
        <f t="shared" ca="1" si="118"/>
        <v>0</v>
      </c>
      <c r="AL596" s="139" t="str">
        <f t="shared" si="112"/>
        <v/>
      </c>
      <c r="AM596" s="139" t="str">
        <f t="shared" si="113"/>
        <v/>
      </c>
      <c r="AN596" s="20" t="str">
        <f t="shared" si="114"/>
        <v/>
      </c>
      <c r="AO596" s="20" t="str">
        <f t="shared" si="115"/>
        <v/>
      </c>
      <c r="AP596" s="20" t="str">
        <f t="shared" si="116"/>
        <v/>
      </c>
      <c r="AQ596" s="88" t="str">
        <f ca="1">IF(S596=Lists!$S$6,"CUMPLIMIENTO",IF($Q596=Lists!$R$3,TEXT(Y596,"00,00%")&amp;" / "&amp;TEXT(FORMULACIÓN!Y596,"00,00%"),IF(Y596=0,0,TEXT(Y596,"##.###")&amp;" / "&amp;TEXT(FORMULACIÓN!Y596,"##.###"))))</f>
        <v xml:space="preserve"> / </v>
      </c>
      <c r="AR596" s="133">
        <f ca="1">VALUE(IFERROR(IF(S596=Lists!$S$6,SEGUIMIENTO!Y596,IF((Y596/FORMULACIÓN!Y596)&lt;&gt;0,Y596/FORMULACIÓN!Y596,0)),0))</f>
        <v>0</v>
      </c>
      <c r="AS596" s="89" t="str">
        <f t="shared" ca="1" si="117"/>
        <v/>
      </c>
      <c r="AT596" s="89"/>
      <c r="AU596" s="89">
        <f t="shared" ca="1" si="110"/>
        <v>0</v>
      </c>
      <c r="AV596" s="20" t="str">
        <f t="shared" si="109"/>
        <v xml:space="preserve">LOGROS
LÍMITES
OBSERVACIÓN
ACCIONES DE FORTALECIMIENTO
</v>
      </c>
      <c r="AW596" s="139"/>
      <c r="CG596" s="140"/>
    </row>
    <row r="597" spans="1:85" s="135" customFormat="1" ht="20.25" hidden="1" customHeight="1">
      <c r="A597" s="20" t="str">
        <f>IF(FORMULACIÓN!A597="","",FORMULACIÓN!A597)</f>
        <v/>
      </c>
      <c r="B597" s="20" t="str">
        <f>IF(FORMULACIÓN!B597="","",FORMULACIÓN!B597)</f>
        <v/>
      </c>
      <c r="C597" s="20" t="str">
        <f>IF(FORMULACIÓN!C597="","",FORMULACIÓN!C597)</f>
        <v/>
      </c>
      <c r="D597" s="20" t="str">
        <f>IF(FORMULACIÓN!D597="","",FORMULACIÓN!D597)</f>
        <v/>
      </c>
      <c r="E597" s="20" t="str">
        <f>IF(FORMULACIÓN!E597="","",FORMULACIÓN!E597)</f>
        <v/>
      </c>
      <c r="F597" s="20" t="str">
        <f>IF(FORMULACIÓN!F597="","",FORMULACIÓN!F597)</f>
        <v/>
      </c>
      <c r="G597" s="20" t="str">
        <f>IF(FORMULACIÓN!G597="","",FORMULACIÓN!G597)</f>
        <v/>
      </c>
      <c r="H597" s="20" t="str">
        <f>IF(FORMULACIÓN!H597="","",FORMULACIÓN!H597)</f>
        <v/>
      </c>
      <c r="I597" s="88" t="str">
        <f>IF(FORMULACIÓN!I597="","",FORMULACIÓN!I597)</f>
        <v/>
      </c>
      <c r="J597" s="20" t="str">
        <f>IF(FORMULACIÓN!J597="","",FORMULACIÓN!J597)</f>
        <v/>
      </c>
      <c r="K597" s="88" t="str">
        <f>IF(FORMULACIÓN!K597="","",FORMULACIÓN!K597)</f>
        <v/>
      </c>
      <c r="L597" s="88" t="str">
        <f>IF(FORMULACIÓN!L597="","",FORMULACIÓN!L597)</f>
        <v/>
      </c>
      <c r="M597" s="210">
        <f>FORMULACIÓN!M597</f>
        <v>0</v>
      </c>
      <c r="N597" s="20" t="str">
        <f>IF(FORMULACIÓN!O597="","",FORMULACIÓN!O597)</f>
        <v/>
      </c>
      <c r="O597" s="20" t="str">
        <f>IF(FORMULACIÓN!P597="","",FORMULACIÓN!P597)</f>
        <v/>
      </c>
      <c r="P597" s="20" t="str">
        <f>IF(FORMULACIÓN!Q597="","",FORMULACIÓN!Q597)</f>
        <v/>
      </c>
      <c r="Q597" s="20" t="str">
        <f>IF(FORMULACIÓN!R597="","",FORMULACIÓN!R597)</f>
        <v/>
      </c>
      <c r="R597" s="20" t="str">
        <f>IF(FORMULACIÓN!S597="","",FORMULACIÓN!S597)</f>
        <v/>
      </c>
      <c r="S597" s="20" t="str">
        <f>IF(FORMULACIÓN!T597="","",FORMULACIÓN!T597)</f>
        <v/>
      </c>
      <c r="T597" s="179" t="str">
        <f ca="1">FORMULACIÓN!Y597</f>
        <v/>
      </c>
      <c r="U597" s="20" t="str">
        <f>IF(FORMULACIÓN!U597="","",FORMULACIÓN!U597)</f>
        <v/>
      </c>
      <c r="V597" s="211"/>
      <c r="W597" s="211"/>
      <c r="X597" s="21" t="str">
        <f ca="1">IFERROR(IF($S597=Lists!$S$2,SUM(SEGUIMIENTO!U597:W597),IF(SEGUIMIENTO!$S597=Lists!$S$3,SUM(SEGUIMIENTO!V597:W597),IF(SEGUIMIENTO!$S597=Lists!$S$4,AVERAGE(SEGUIMIENTO!V597:W597),IF(SEGUIMIENTO!$S597=Lists!$S$5,OFFSET(U597,0,COUNTA(V597:W597)),IF(SEGUIMIENTO!$S597=Lists!$S$6,COUNTIF(V597:W597,"&lt;"&amp;FORMULACIÓN!Y597)/COUNT(SEGUIMIENTO!V597:W597),""))))),"")</f>
        <v/>
      </c>
      <c r="Y597" s="176" t="str">
        <f ca="1">IF($Q597=Lists!$R$3,TEXT(SEGUIMIENTO!X597,"00,00%"),IF(SEGUIMIENTO!X597=0,0,TEXT(SEGUIMIENTO!X597,"##.###")))</f>
        <v/>
      </c>
      <c r="Z597" s="179" t="str">
        <f>IF(FORMULACIÓN!N597="X",VLOOKUP(A597,Lists!$C$100:$D$1099,2,FALSE),"")</f>
        <v/>
      </c>
      <c r="AA597" s="181">
        <f>IF(FORMULACIÓN!N597="X",IF(VALUE(VLOOKUP(A597,Lists!$C$100:$D$1099,2,FALSE))&gt;=SEGUIMIENTO!X597,1,0),2)</f>
        <v>2</v>
      </c>
      <c r="AB597" s="150">
        <f>IFERROR(VALUE(LEFT(#REF!,1)),0)</f>
        <v>0</v>
      </c>
      <c r="AC597" s="149"/>
      <c r="AD597" s="131"/>
      <c r="AE597" s="131"/>
      <c r="AF597" s="129"/>
      <c r="AG597"/>
      <c r="AH597" s="139"/>
      <c r="AI597" s="139"/>
      <c r="AJ597" s="139" t="str">
        <f t="shared" si="111"/>
        <v/>
      </c>
      <c r="AK597" s="139">
        <f t="shared" ca="1" si="118"/>
        <v>0</v>
      </c>
      <c r="AL597" s="139" t="str">
        <f t="shared" si="112"/>
        <v/>
      </c>
      <c r="AM597" s="139" t="str">
        <f t="shared" si="113"/>
        <v/>
      </c>
      <c r="AN597" s="20" t="str">
        <f t="shared" si="114"/>
        <v/>
      </c>
      <c r="AO597" s="20" t="str">
        <f t="shared" si="115"/>
        <v/>
      </c>
      <c r="AP597" s="20" t="str">
        <f t="shared" si="116"/>
        <v/>
      </c>
      <c r="AQ597" s="88" t="str">
        <f ca="1">IF(S597=Lists!$S$6,"CUMPLIMIENTO",IF($Q597=Lists!$R$3,TEXT(Y597,"00,00%")&amp;" / "&amp;TEXT(FORMULACIÓN!Y597,"00,00%"),IF(Y597=0,0,TEXT(Y597,"##.###")&amp;" / "&amp;TEXT(FORMULACIÓN!Y597,"##.###"))))</f>
        <v xml:space="preserve"> / </v>
      </c>
      <c r="AR597" s="133">
        <f ca="1">VALUE(IFERROR(IF(S597=Lists!$S$6,SEGUIMIENTO!Y597,IF((Y597/FORMULACIÓN!Y597)&lt;&gt;0,Y597/FORMULACIÓN!Y597,0)),0))</f>
        <v>0</v>
      </c>
      <c r="AS597" s="89" t="str">
        <f t="shared" ca="1" si="117"/>
        <v/>
      </c>
      <c r="AT597" s="89"/>
      <c r="AU597" s="89">
        <f t="shared" ca="1" si="110"/>
        <v>0</v>
      </c>
      <c r="AV597" s="20" t="str">
        <f t="shared" si="109"/>
        <v xml:space="preserve">LOGROS
LÍMITES
OBSERVACIÓN
ACCIONES DE FORTALECIMIENTO
</v>
      </c>
      <c r="AW597" s="139"/>
      <c r="CG597" s="140"/>
    </row>
    <row r="598" spans="1:85" s="135" customFormat="1" ht="20.25" hidden="1" customHeight="1">
      <c r="A598" s="20" t="str">
        <f>IF(FORMULACIÓN!A598="","",FORMULACIÓN!A598)</f>
        <v/>
      </c>
      <c r="B598" s="20" t="str">
        <f>IF(FORMULACIÓN!B598="","",FORMULACIÓN!B598)</f>
        <v/>
      </c>
      <c r="C598" s="20" t="str">
        <f>IF(FORMULACIÓN!C598="","",FORMULACIÓN!C598)</f>
        <v/>
      </c>
      <c r="D598" s="20" t="str">
        <f>IF(FORMULACIÓN!D598="","",FORMULACIÓN!D598)</f>
        <v/>
      </c>
      <c r="E598" s="20" t="str">
        <f>IF(FORMULACIÓN!E598="","",FORMULACIÓN!E598)</f>
        <v/>
      </c>
      <c r="F598" s="20" t="str">
        <f>IF(FORMULACIÓN!F598="","",FORMULACIÓN!F598)</f>
        <v/>
      </c>
      <c r="G598" s="20" t="str">
        <f>IF(FORMULACIÓN!G598="","",FORMULACIÓN!G598)</f>
        <v/>
      </c>
      <c r="H598" s="20" t="str">
        <f>IF(FORMULACIÓN!H598="","",FORMULACIÓN!H598)</f>
        <v/>
      </c>
      <c r="I598" s="88" t="str">
        <f>IF(FORMULACIÓN!I598="","",FORMULACIÓN!I598)</f>
        <v/>
      </c>
      <c r="J598" s="20" t="str">
        <f>IF(FORMULACIÓN!J598="","",FORMULACIÓN!J598)</f>
        <v/>
      </c>
      <c r="K598" s="88" t="str">
        <f>IF(FORMULACIÓN!K598="","",FORMULACIÓN!K598)</f>
        <v/>
      </c>
      <c r="L598" s="88" t="str">
        <f>IF(FORMULACIÓN!L598="","",FORMULACIÓN!L598)</f>
        <v/>
      </c>
      <c r="M598" s="210">
        <f>FORMULACIÓN!M598</f>
        <v>0</v>
      </c>
      <c r="N598" s="20" t="str">
        <f>IF(FORMULACIÓN!O598="","",FORMULACIÓN!O598)</f>
        <v/>
      </c>
      <c r="O598" s="20" t="str">
        <f>IF(FORMULACIÓN!P598="","",FORMULACIÓN!P598)</f>
        <v/>
      </c>
      <c r="P598" s="20" t="str">
        <f>IF(FORMULACIÓN!Q598="","",FORMULACIÓN!Q598)</f>
        <v/>
      </c>
      <c r="Q598" s="20" t="str">
        <f>IF(FORMULACIÓN!R598="","",FORMULACIÓN!R598)</f>
        <v/>
      </c>
      <c r="R598" s="20" t="str">
        <f>IF(FORMULACIÓN!S598="","",FORMULACIÓN!S598)</f>
        <v/>
      </c>
      <c r="S598" s="20" t="str">
        <f>IF(FORMULACIÓN!T598="","",FORMULACIÓN!T598)</f>
        <v/>
      </c>
      <c r="T598" s="179" t="str">
        <f ca="1">FORMULACIÓN!Y598</f>
        <v/>
      </c>
      <c r="U598" s="20" t="str">
        <f>IF(FORMULACIÓN!U598="","",FORMULACIÓN!U598)</f>
        <v/>
      </c>
      <c r="V598" s="211"/>
      <c r="W598" s="211"/>
      <c r="X598" s="21" t="str">
        <f ca="1">IFERROR(IF($S598=Lists!$S$2,SUM(SEGUIMIENTO!U598:W598),IF(SEGUIMIENTO!$S598=Lists!$S$3,SUM(SEGUIMIENTO!V598:W598),IF(SEGUIMIENTO!$S598=Lists!$S$4,AVERAGE(SEGUIMIENTO!V598:W598),IF(SEGUIMIENTO!$S598=Lists!$S$5,OFFSET(U598,0,COUNTA(V598:W598)),IF(SEGUIMIENTO!$S598=Lists!$S$6,COUNTIF(V598:W598,"&lt;"&amp;FORMULACIÓN!Y598)/COUNT(SEGUIMIENTO!V598:W598),""))))),"")</f>
        <v/>
      </c>
      <c r="Y598" s="176" t="str">
        <f ca="1">IF($Q598=Lists!$R$3,TEXT(SEGUIMIENTO!X598,"00,00%"),IF(SEGUIMIENTO!X598=0,0,TEXT(SEGUIMIENTO!X598,"##.###")))</f>
        <v/>
      </c>
      <c r="Z598" s="179" t="str">
        <f>IF(FORMULACIÓN!N598="X",VLOOKUP(A598,Lists!$C$100:$D$1099,2,FALSE),"")</f>
        <v/>
      </c>
      <c r="AA598" s="181">
        <f>IF(FORMULACIÓN!N598="X",IF(VALUE(VLOOKUP(A598,Lists!$C$100:$D$1099,2,FALSE))&gt;=SEGUIMIENTO!X598,1,0),2)</f>
        <v>2</v>
      </c>
      <c r="AB598" s="150">
        <f>IFERROR(VALUE(LEFT(#REF!,1)),0)</f>
        <v>0</v>
      </c>
      <c r="AC598" s="149"/>
      <c r="AD598" s="131"/>
      <c r="AE598" s="131"/>
      <c r="AF598" s="129"/>
      <c r="AG598"/>
      <c r="AH598" s="139"/>
      <c r="AI598" s="139"/>
      <c r="AJ598" s="139" t="str">
        <f t="shared" si="111"/>
        <v/>
      </c>
      <c r="AK598" s="139">
        <f t="shared" ca="1" si="118"/>
        <v>0</v>
      </c>
      <c r="AL598" s="139" t="str">
        <f t="shared" si="112"/>
        <v/>
      </c>
      <c r="AM598" s="139" t="str">
        <f t="shared" si="113"/>
        <v/>
      </c>
      <c r="AN598" s="20" t="str">
        <f t="shared" si="114"/>
        <v/>
      </c>
      <c r="AO598" s="20" t="str">
        <f t="shared" si="115"/>
        <v/>
      </c>
      <c r="AP598" s="20" t="str">
        <f t="shared" si="116"/>
        <v/>
      </c>
      <c r="AQ598" s="88" t="str">
        <f ca="1">IF(S598=Lists!$S$6,"CUMPLIMIENTO",IF($Q598=Lists!$R$3,TEXT(Y598,"00,00%")&amp;" / "&amp;TEXT(FORMULACIÓN!Y598,"00,00%"),IF(Y598=0,0,TEXT(Y598,"##.###")&amp;" / "&amp;TEXT(FORMULACIÓN!Y598,"##.###"))))</f>
        <v xml:space="preserve"> / </v>
      </c>
      <c r="AR598" s="133">
        <f ca="1">VALUE(IFERROR(IF(S598=Lists!$S$6,SEGUIMIENTO!Y598,IF((Y598/FORMULACIÓN!Y598)&lt;&gt;0,Y598/FORMULACIÓN!Y598,0)),0))</f>
        <v>0</v>
      </c>
      <c r="AS598" s="89" t="str">
        <f t="shared" ca="1" si="117"/>
        <v/>
      </c>
      <c r="AT598" s="89"/>
      <c r="AU598" s="89">
        <f t="shared" ca="1" si="110"/>
        <v>0</v>
      </c>
      <c r="AV598" s="20" t="str">
        <f t="shared" si="109"/>
        <v xml:space="preserve">LOGROS
LÍMITES
OBSERVACIÓN
ACCIONES DE FORTALECIMIENTO
</v>
      </c>
      <c r="AW598" s="139"/>
      <c r="CG598" s="140"/>
    </row>
    <row r="599" spans="1:85" s="135" customFormat="1" ht="20.25" hidden="1" customHeight="1">
      <c r="A599" s="20" t="str">
        <f>IF(FORMULACIÓN!A599="","",FORMULACIÓN!A599)</f>
        <v/>
      </c>
      <c r="B599" s="20" t="str">
        <f>IF(FORMULACIÓN!B599="","",FORMULACIÓN!B599)</f>
        <v/>
      </c>
      <c r="C599" s="20" t="str">
        <f>IF(FORMULACIÓN!C599="","",FORMULACIÓN!C599)</f>
        <v/>
      </c>
      <c r="D599" s="20" t="str">
        <f>IF(FORMULACIÓN!D599="","",FORMULACIÓN!D599)</f>
        <v/>
      </c>
      <c r="E599" s="20" t="str">
        <f>IF(FORMULACIÓN!E599="","",FORMULACIÓN!E599)</f>
        <v/>
      </c>
      <c r="F599" s="20" t="str">
        <f>IF(FORMULACIÓN!F599="","",FORMULACIÓN!F599)</f>
        <v/>
      </c>
      <c r="G599" s="20" t="str">
        <f>IF(FORMULACIÓN!G599="","",FORMULACIÓN!G599)</f>
        <v/>
      </c>
      <c r="H599" s="20" t="str">
        <f>IF(FORMULACIÓN!H599="","",FORMULACIÓN!H599)</f>
        <v/>
      </c>
      <c r="I599" s="88" t="str">
        <f>IF(FORMULACIÓN!I599="","",FORMULACIÓN!I599)</f>
        <v/>
      </c>
      <c r="J599" s="20" t="str">
        <f>IF(FORMULACIÓN!J599="","",FORMULACIÓN!J599)</f>
        <v/>
      </c>
      <c r="K599" s="88" t="str">
        <f>IF(FORMULACIÓN!K599="","",FORMULACIÓN!K599)</f>
        <v/>
      </c>
      <c r="L599" s="88" t="str">
        <f>IF(FORMULACIÓN!L599="","",FORMULACIÓN!L599)</f>
        <v/>
      </c>
      <c r="M599" s="210">
        <f>FORMULACIÓN!M599</f>
        <v>0</v>
      </c>
      <c r="N599" s="20" t="str">
        <f>IF(FORMULACIÓN!O599="","",FORMULACIÓN!O599)</f>
        <v/>
      </c>
      <c r="O599" s="20" t="str">
        <f>IF(FORMULACIÓN!P599="","",FORMULACIÓN!P599)</f>
        <v/>
      </c>
      <c r="P599" s="20" t="str">
        <f>IF(FORMULACIÓN!Q599="","",FORMULACIÓN!Q599)</f>
        <v/>
      </c>
      <c r="Q599" s="20" t="str">
        <f>IF(FORMULACIÓN!R599="","",FORMULACIÓN!R599)</f>
        <v/>
      </c>
      <c r="R599" s="20" t="str">
        <f>IF(FORMULACIÓN!S599="","",FORMULACIÓN!S599)</f>
        <v/>
      </c>
      <c r="S599" s="20" t="str">
        <f>IF(FORMULACIÓN!T599="","",FORMULACIÓN!T599)</f>
        <v/>
      </c>
      <c r="T599" s="179" t="str">
        <f ca="1">FORMULACIÓN!Y599</f>
        <v/>
      </c>
      <c r="U599" s="20" t="str">
        <f>IF(FORMULACIÓN!U599="","",FORMULACIÓN!U599)</f>
        <v/>
      </c>
      <c r="V599" s="211"/>
      <c r="W599" s="211"/>
      <c r="X599" s="21" t="str">
        <f ca="1">IFERROR(IF($S599=Lists!$S$2,SUM(SEGUIMIENTO!U599:W599),IF(SEGUIMIENTO!$S599=Lists!$S$3,SUM(SEGUIMIENTO!V599:W599),IF(SEGUIMIENTO!$S599=Lists!$S$4,AVERAGE(SEGUIMIENTO!V599:W599),IF(SEGUIMIENTO!$S599=Lists!$S$5,OFFSET(U599,0,COUNTA(V599:W599)),IF(SEGUIMIENTO!$S599=Lists!$S$6,COUNTIF(V599:W599,"&lt;"&amp;FORMULACIÓN!Y599)/COUNT(SEGUIMIENTO!V599:W599),""))))),"")</f>
        <v/>
      </c>
      <c r="Y599" s="176" t="str">
        <f ca="1">IF($Q599=Lists!$R$3,TEXT(SEGUIMIENTO!X599,"00,00%"),IF(SEGUIMIENTO!X599=0,0,TEXT(SEGUIMIENTO!X599,"##.###")))</f>
        <v/>
      </c>
      <c r="Z599" s="179" t="str">
        <f>IF(FORMULACIÓN!N599="X",VLOOKUP(A599,Lists!$C$100:$D$1099,2,FALSE),"")</f>
        <v/>
      </c>
      <c r="AA599" s="181">
        <f>IF(FORMULACIÓN!N599="X",IF(VALUE(VLOOKUP(A599,Lists!$C$100:$D$1099,2,FALSE))&gt;=SEGUIMIENTO!X599,1,0),2)</f>
        <v>2</v>
      </c>
      <c r="AB599" s="150">
        <f>IFERROR(VALUE(LEFT(#REF!,1)),0)</f>
        <v>0</v>
      </c>
      <c r="AC599" s="149"/>
      <c r="AD599" s="131"/>
      <c r="AE599" s="131"/>
      <c r="AF599" s="129"/>
      <c r="AG599"/>
      <c r="AH599" s="139"/>
      <c r="AI599" s="139"/>
      <c r="AJ599" s="139" t="str">
        <f t="shared" si="111"/>
        <v/>
      </c>
      <c r="AK599" s="139">
        <f t="shared" ca="1" si="118"/>
        <v>0</v>
      </c>
      <c r="AL599" s="139" t="str">
        <f t="shared" si="112"/>
        <v/>
      </c>
      <c r="AM599" s="139" t="str">
        <f t="shared" si="113"/>
        <v/>
      </c>
      <c r="AN599" s="20" t="str">
        <f t="shared" si="114"/>
        <v/>
      </c>
      <c r="AO599" s="20" t="str">
        <f t="shared" si="115"/>
        <v/>
      </c>
      <c r="AP599" s="20" t="str">
        <f t="shared" si="116"/>
        <v/>
      </c>
      <c r="AQ599" s="88" t="str">
        <f ca="1">IF(S599=Lists!$S$6,"CUMPLIMIENTO",IF($Q599=Lists!$R$3,TEXT(Y599,"00,00%")&amp;" / "&amp;TEXT(FORMULACIÓN!Y599,"00,00%"),IF(Y599=0,0,TEXT(Y599,"##.###")&amp;" / "&amp;TEXT(FORMULACIÓN!Y599,"##.###"))))</f>
        <v xml:space="preserve"> / </v>
      </c>
      <c r="AR599" s="133">
        <f ca="1">VALUE(IFERROR(IF(S599=Lists!$S$6,SEGUIMIENTO!Y599,IF((Y599/FORMULACIÓN!Y599)&lt;&gt;0,Y599/FORMULACIÓN!Y599,0)),0))</f>
        <v>0</v>
      </c>
      <c r="AS599" s="89" t="str">
        <f t="shared" ca="1" si="117"/>
        <v/>
      </c>
      <c r="AT599" s="89"/>
      <c r="AU599" s="89">
        <f t="shared" ca="1" si="110"/>
        <v>0</v>
      </c>
      <c r="AV599" s="20" t="str">
        <f t="shared" si="109"/>
        <v xml:space="preserve">LOGROS
LÍMITES
OBSERVACIÓN
ACCIONES DE FORTALECIMIENTO
</v>
      </c>
      <c r="AW599" s="139"/>
      <c r="CG599" s="140"/>
    </row>
    <row r="600" spans="1:85" s="135" customFormat="1" ht="20.25" hidden="1" customHeight="1">
      <c r="A600" s="20" t="str">
        <f>IF(FORMULACIÓN!A600="","",FORMULACIÓN!A600)</f>
        <v/>
      </c>
      <c r="B600" s="20" t="str">
        <f>IF(FORMULACIÓN!B600="","",FORMULACIÓN!B600)</f>
        <v/>
      </c>
      <c r="C600" s="20" t="str">
        <f>IF(FORMULACIÓN!C600="","",FORMULACIÓN!C600)</f>
        <v/>
      </c>
      <c r="D600" s="20" t="str">
        <f>IF(FORMULACIÓN!D600="","",FORMULACIÓN!D600)</f>
        <v/>
      </c>
      <c r="E600" s="20" t="str">
        <f>IF(FORMULACIÓN!E600="","",FORMULACIÓN!E600)</f>
        <v/>
      </c>
      <c r="F600" s="20" t="str">
        <f>IF(FORMULACIÓN!F600="","",FORMULACIÓN!F600)</f>
        <v/>
      </c>
      <c r="G600" s="20" t="str">
        <f>IF(FORMULACIÓN!G600="","",FORMULACIÓN!G600)</f>
        <v/>
      </c>
      <c r="H600" s="20" t="str">
        <f>IF(FORMULACIÓN!H600="","",FORMULACIÓN!H600)</f>
        <v/>
      </c>
      <c r="I600" s="88" t="str">
        <f>IF(FORMULACIÓN!I600="","",FORMULACIÓN!I600)</f>
        <v/>
      </c>
      <c r="J600" s="20" t="str">
        <f>IF(FORMULACIÓN!J600="","",FORMULACIÓN!J600)</f>
        <v/>
      </c>
      <c r="K600" s="88" t="str">
        <f>IF(FORMULACIÓN!K600="","",FORMULACIÓN!K600)</f>
        <v/>
      </c>
      <c r="L600" s="88" t="str">
        <f>IF(FORMULACIÓN!L600="","",FORMULACIÓN!L600)</f>
        <v/>
      </c>
      <c r="M600" s="210">
        <f>FORMULACIÓN!M600</f>
        <v>0</v>
      </c>
      <c r="N600" s="20" t="str">
        <f>IF(FORMULACIÓN!O600="","",FORMULACIÓN!O600)</f>
        <v/>
      </c>
      <c r="O600" s="20" t="str">
        <f>IF(FORMULACIÓN!P600="","",FORMULACIÓN!P600)</f>
        <v/>
      </c>
      <c r="P600" s="20" t="str">
        <f>IF(FORMULACIÓN!Q600="","",FORMULACIÓN!Q600)</f>
        <v/>
      </c>
      <c r="Q600" s="20" t="str">
        <f>IF(FORMULACIÓN!R600="","",FORMULACIÓN!R600)</f>
        <v/>
      </c>
      <c r="R600" s="20" t="str">
        <f>IF(FORMULACIÓN!S600="","",FORMULACIÓN!S600)</f>
        <v/>
      </c>
      <c r="S600" s="20" t="str">
        <f>IF(FORMULACIÓN!T600="","",FORMULACIÓN!T600)</f>
        <v/>
      </c>
      <c r="T600" s="179" t="str">
        <f ca="1">FORMULACIÓN!Y600</f>
        <v/>
      </c>
      <c r="U600" s="20" t="str">
        <f>IF(FORMULACIÓN!U600="","",FORMULACIÓN!U600)</f>
        <v/>
      </c>
      <c r="V600" s="211"/>
      <c r="W600" s="211"/>
      <c r="X600" s="21" t="str">
        <f ca="1">IFERROR(IF($S600=Lists!$S$2,SUM(SEGUIMIENTO!U600:W600),IF(SEGUIMIENTO!$S600=Lists!$S$3,SUM(SEGUIMIENTO!V600:W600),IF(SEGUIMIENTO!$S600=Lists!$S$4,AVERAGE(SEGUIMIENTO!V600:W600),IF(SEGUIMIENTO!$S600=Lists!$S$5,OFFSET(U600,0,COUNTA(V600:W600)),IF(SEGUIMIENTO!$S600=Lists!$S$6,COUNTIF(V600:W600,"&lt;"&amp;FORMULACIÓN!Y600)/COUNT(SEGUIMIENTO!V600:W600),""))))),"")</f>
        <v/>
      </c>
      <c r="Y600" s="176" t="str">
        <f ca="1">IF($Q600=Lists!$R$3,TEXT(SEGUIMIENTO!X600,"00,00%"),IF(SEGUIMIENTO!X600=0,0,TEXT(SEGUIMIENTO!X600,"##.###")))</f>
        <v/>
      </c>
      <c r="Z600" s="179" t="str">
        <f>IF(FORMULACIÓN!N600="X",VLOOKUP(A600,Lists!$C$100:$D$1099,2,FALSE),"")</f>
        <v/>
      </c>
      <c r="AA600" s="181">
        <f>IF(FORMULACIÓN!N600="X",IF(VALUE(VLOOKUP(A600,Lists!$C$100:$D$1099,2,FALSE))&gt;=SEGUIMIENTO!X600,1,0),2)</f>
        <v>2</v>
      </c>
      <c r="AB600" s="150">
        <f>IFERROR(VALUE(LEFT(#REF!,1)),0)</f>
        <v>0</v>
      </c>
      <c r="AC600" s="149"/>
      <c r="AD600" s="131"/>
      <c r="AE600" s="131"/>
      <c r="AF600" s="129"/>
      <c r="AG600"/>
      <c r="AH600" s="139"/>
      <c r="AI600" s="139"/>
      <c r="AJ600" s="139" t="str">
        <f t="shared" si="111"/>
        <v/>
      </c>
      <c r="AK600" s="139">
        <f t="shared" ca="1" si="118"/>
        <v>0</v>
      </c>
      <c r="AL600" s="139" t="str">
        <f t="shared" si="112"/>
        <v/>
      </c>
      <c r="AM600" s="139" t="str">
        <f t="shared" si="113"/>
        <v/>
      </c>
      <c r="AN600" s="20" t="str">
        <f t="shared" si="114"/>
        <v/>
      </c>
      <c r="AO600" s="20" t="str">
        <f t="shared" si="115"/>
        <v/>
      </c>
      <c r="AP600" s="20" t="str">
        <f t="shared" si="116"/>
        <v/>
      </c>
      <c r="AQ600" s="88" t="str">
        <f ca="1">IF(S600=Lists!$S$6,"CUMPLIMIENTO",IF($Q600=Lists!$R$3,TEXT(Y600,"00,00%")&amp;" / "&amp;TEXT(FORMULACIÓN!Y600,"00,00%"),IF(Y600=0,0,TEXT(Y600,"##.###")&amp;" / "&amp;TEXT(FORMULACIÓN!Y600,"##.###"))))</f>
        <v xml:space="preserve"> / </v>
      </c>
      <c r="AR600" s="133">
        <f ca="1">VALUE(IFERROR(IF(S600=Lists!$S$6,SEGUIMIENTO!Y600,IF((Y600/FORMULACIÓN!Y600)&lt;&gt;0,Y600/FORMULACIÓN!Y600,0)),0))</f>
        <v>0</v>
      </c>
      <c r="AS600" s="89" t="str">
        <f t="shared" ca="1" si="117"/>
        <v/>
      </c>
      <c r="AT600" s="89"/>
      <c r="AU600" s="89">
        <f t="shared" ca="1" si="110"/>
        <v>0</v>
      </c>
      <c r="AV600" s="20" t="str">
        <f t="shared" si="109"/>
        <v xml:space="preserve">LOGROS
LÍMITES
OBSERVACIÓN
ACCIONES DE FORTALECIMIENTO
</v>
      </c>
      <c r="AW600" s="139"/>
      <c r="CG600" s="140"/>
    </row>
    <row r="601" spans="1:85" s="135" customFormat="1" ht="20.25" hidden="1" customHeight="1">
      <c r="A601" s="20" t="str">
        <f>IF(FORMULACIÓN!A601="","",FORMULACIÓN!A601)</f>
        <v/>
      </c>
      <c r="B601" s="20" t="str">
        <f>IF(FORMULACIÓN!B601="","",FORMULACIÓN!B601)</f>
        <v/>
      </c>
      <c r="C601" s="20" t="str">
        <f>IF(FORMULACIÓN!C601="","",FORMULACIÓN!C601)</f>
        <v/>
      </c>
      <c r="D601" s="20" t="str">
        <f>IF(FORMULACIÓN!D601="","",FORMULACIÓN!D601)</f>
        <v/>
      </c>
      <c r="E601" s="20" t="str">
        <f>IF(FORMULACIÓN!E601="","",FORMULACIÓN!E601)</f>
        <v/>
      </c>
      <c r="F601" s="20" t="str">
        <f>IF(FORMULACIÓN!F601="","",FORMULACIÓN!F601)</f>
        <v/>
      </c>
      <c r="G601" s="20" t="str">
        <f>IF(FORMULACIÓN!G601="","",FORMULACIÓN!G601)</f>
        <v/>
      </c>
      <c r="H601" s="20" t="str">
        <f>IF(FORMULACIÓN!H601="","",FORMULACIÓN!H601)</f>
        <v/>
      </c>
      <c r="I601" s="88" t="str">
        <f>IF(FORMULACIÓN!I601="","",FORMULACIÓN!I601)</f>
        <v/>
      </c>
      <c r="J601" s="20" t="str">
        <f>IF(FORMULACIÓN!J601="","",FORMULACIÓN!J601)</f>
        <v/>
      </c>
      <c r="K601" s="88" t="str">
        <f>IF(FORMULACIÓN!K601="","",FORMULACIÓN!K601)</f>
        <v/>
      </c>
      <c r="L601" s="88" t="str">
        <f>IF(FORMULACIÓN!L601="","",FORMULACIÓN!L601)</f>
        <v/>
      </c>
      <c r="M601" s="210">
        <f>FORMULACIÓN!M601</f>
        <v>0</v>
      </c>
      <c r="N601" s="20" t="str">
        <f>IF(FORMULACIÓN!O601="","",FORMULACIÓN!O601)</f>
        <v/>
      </c>
      <c r="O601" s="20" t="str">
        <f>IF(FORMULACIÓN!P601="","",FORMULACIÓN!P601)</f>
        <v/>
      </c>
      <c r="P601" s="20" t="str">
        <f>IF(FORMULACIÓN!Q601="","",FORMULACIÓN!Q601)</f>
        <v/>
      </c>
      <c r="Q601" s="20" t="str">
        <f>IF(FORMULACIÓN!R601="","",FORMULACIÓN!R601)</f>
        <v/>
      </c>
      <c r="R601" s="20" t="str">
        <f>IF(FORMULACIÓN!S601="","",FORMULACIÓN!S601)</f>
        <v/>
      </c>
      <c r="S601" s="20" t="str">
        <f>IF(FORMULACIÓN!T601="","",FORMULACIÓN!T601)</f>
        <v/>
      </c>
      <c r="T601" s="179" t="str">
        <f ca="1">FORMULACIÓN!Y601</f>
        <v/>
      </c>
      <c r="U601" s="20" t="str">
        <f>IF(FORMULACIÓN!U601="","",FORMULACIÓN!U601)</f>
        <v/>
      </c>
      <c r="V601" s="211"/>
      <c r="W601" s="211"/>
      <c r="X601" s="21" t="str">
        <f ca="1">IFERROR(IF($S601=Lists!$S$2,SUM(SEGUIMIENTO!U601:W601),IF(SEGUIMIENTO!$S601=Lists!$S$3,SUM(SEGUIMIENTO!V601:W601),IF(SEGUIMIENTO!$S601=Lists!$S$4,AVERAGE(SEGUIMIENTO!V601:W601),IF(SEGUIMIENTO!$S601=Lists!$S$5,OFFSET(U601,0,COUNTA(V601:W601)),IF(SEGUIMIENTO!$S601=Lists!$S$6,COUNTIF(V601:W601,"&lt;"&amp;FORMULACIÓN!Y601)/COUNT(SEGUIMIENTO!V601:W601),""))))),"")</f>
        <v/>
      </c>
      <c r="Y601" s="176" t="str">
        <f ca="1">IF($Q601=Lists!$R$3,TEXT(SEGUIMIENTO!X601,"00,00%"),IF(SEGUIMIENTO!X601=0,0,TEXT(SEGUIMIENTO!X601,"##.###")))</f>
        <v/>
      </c>
      <c r="Z601" s="179" t="str">
        <f>IF(FORMULACIÓN!N601="X",VLOOKUP(A601,Lists!$C$100:$D$1099,2,FALSE),"")</f>
        <v/>
      </c>
      <c r="AA601" s="181">
        <f>IF(FORMULACIÓN!N601="X",IF(VALUE(VLOOKUP(A601,Lists!$C$100:$D$1099,2,FALSE))&gt;=SEGUIMIENTO!X601,1,0),2)</f>
        <v>2</v>
      </c>
      <c r="AB601" s="150">
        <f>IFERROR(VALUE(LEFT(#REF!,1)),0)</f>
        <v>0</v>
      </c>
      <c r="AC601" s="149"/>
      <c r="AD601" s="131"/>
      <c r="AE601" s="131"/>
      <c r="AF601" s="129"/>
      <c r="AG601"/>
      <c r="AH601" s="139"/>
      <c r="AI601" s="139"/>
      <c r="AJ601" s="139" t="str">
        <f t="shared" si="111"/>
        <v/>
      </c>
      <c r="AK601" s="139">
        <f t="shared" ca="1" si="118"/>
        <v>0</v>
      </c>
      <c r="AL601" s="139" t="str">
        <f t="shared" si="112"/>
        <v/>
      </c>
      <c r="AM601" s="139" t="str">
        <f t="shared" si="113"/>
        <v/>
      </c>
      <c r="AN601" s="20" t="str">
        <f t="shared" si="114"/>
        <v/>
      </c>
      <c r="AO601" s="20" t="str">
        <f t="shared" si="115"/>
        <v/>
      </c>
      <c r="AP601" s="20" t="str">
        <f t="shared" si="116"/>
        <v/>
      </c>
      <c r="AQ601" s="88" t="str">
        <f ca="1">IF(S601=Lists!$S$6,"CUMPLIMIENTO",IF($Q601=Lists!$R$3,TEXT(Y601,"00,00%")&amp;" / "&amp;TEXT(FORMULACIÓN!Y601,"00,00%"),IF(Y601=0,0,TEXT(Y601,"##.###")&amp;" / "&amp;TEXT(FORMULACIÓN!Y601,"##.###"))))</f>
        <v xml:space="preserve"> / </v>
      </c>
      <c r="AR601" s="133">
        <f ca="1">VALUE(IFERROR(IF(S601=Lists!$S$6,SEGUIMIENTO!Y601,IF((Y601/FORMULACIÓN!Y601)&lt;&gt;0,Y601/FORMULACIÓN!Y601,0)),0))</f>
        <v>0</v>
      </c>
      <c r="AS601" s="89" t="str">
        <f t="shared" ca="1" si="117"/>
        <v/>
      </c>
      <c r="AT601" s="89"/>
      <c r="AU601" s="89">
        <f t="shared" ca="1" si="110"/>
        <v>0</v>
      </c>
      <c r="AV601" s="20" t="str">
        <f t="shared" si="109"/>
        <v xml:space="preserve">LOGROS
LÍMITES
OBSERVACIÓN
ACCIONES DE FORTALECIMIENTO
</v>
      </c>
      <c r="AW601" s="139"/>
      <c r="CG601" s="140"/>
    </row>
    <row r="602" spans="1:85" s="135" customFormat="1" ht="20.25" hidden="1" customHeight="1">
      <c r="A602" s="20" t="str">
        <f>IF(FORMULACIÓN!A602="","",FORMULACIÓN!A602)</f>
        <v/>
      </c>
      <c r="B602" s="20" t="str">
        <f>IF(FORMULACIÓN!B602="","",FORMULACIÓN!B602)</f>
        <v/>
      </c>
      <c r="C602" s="20" t="str">
        <f>IF(FORMULACIÓN!C602="","",FORMULACIÓN!C602)</f>
        <v/>
      </c>
      <c r="D602" s="20" t="str">
        <f>IF(FORMULACIÓN!D602="","",FORMULACIÓN!D602)</f>
        <v/>
      </c>
      <c r="E602" s="20" t="str">
        <f>IF(FORMULACIÓN!E602="","",FORMULACIÓN!E602)</f>
        <v/>
      </c>
      <c r="F602" s="20" t="str">
        <f>IF(FORMULACIÓN!F602="","",FORMULACIÓN!F602)</f>
        <v/>
      </c>
      <c r="G602" s="20" t="str">
        <f>IF(FORMULACIÓN!G602="","",FORMULACIÓN!G602)</f>
        <v/>
      </c>
      <c r="H602" s="20" t="str">
        <f>IF(FORMULACIÓN!H602="","",FORMULACIÓN!H602)</f>
        <v/>
      </c>
      <c r="I602" s="88" t="str">
        <f>IF(FORMULACIÓN!I602="","",FORMULACIÓN!I602)</f>
        <v/>
      </c>
      <c r="J602" s="20" t="str">
        <f>IF(FORMULACIÓN!J602="","",FORMULACIÓN!J602)</f>
        <v/>
      </c>
      <c r="K602" s="88" t="str">
        <f>IF(FORMULACIÓN!K602="","",FORMULACIÓN!K602)</f>
        <v/>
      </c>
      <c r="L602" s="88" t="str">
        <f>IF(FORMULACIÓN!L602="","",FORMULACIÓN!L602)</f>
        <v/>
      </c>
      <c r="M602" s="210">
        <f>FORMULACIÓN!M602</f>
        <v>0</v>
      </c>
      <c r="N602" s="20" t="str">
        <f>IF(FORMULACIÓN!O602="","",FORMULACIÓN!O602)</f>
        <v/>
      </c>
      <c r="O602" s="20" t="str">
        <f>IF(FORMULACIÓN!P602="","",FORMULACIÓN!P602)</f>
        <v/>
      </c>
      <c r="P602" s="20" t="str">
        <f>IF(FORMULACIÓN!Q602="","",FORMULACIÓN!Q602)</f>
        <v/>
      </c>
      <c r="Q602" s="20" t="str">
        <f>IF(FORMULACIÓN!R602="","",FORMULACIÓN!R602)</f>
        <v/>
      </c>
      <c r="R602" s="20" t="str">
        <f>IF(FORMULACIÓN!S602="","",FORMULACIÓN!S602)</f>
        <v/>
      </c>
      <c r="S602" s="20" t="str">
        <f>IF(FORMULACIÓN!T602="","",FORMULACIÓN!T602)</f>
        <v/>
      </c>
      <c r="T602" s="179" t="str">
        <f ca="1">FORMULACIÓN!Y602</f>
        <v/>
      </c>
      <c r="U602" s="20" t="str">
        <f>IF(FORMULACIÓN!U602="","",FORMULACIÓN!U602)</f>
        <v/>
      </c>
      <c r="V602" s="211"/>
      <c r="W602" s="211"/>
      <c r="X602" s="21" t="str">
        <f ca="1">IFERROR(IF($S602=Lists!$S$2,SUM(SEGUIMIENTO!U602:W602),IF(SEGUIMIENTO!$S602=Lists!$S$3,SUM(SEGUIMIENTO!V602:W602),IF(SEGUIMIENTO!$S602=Lists!$S$4,AVERAGE(SEGUIMIENTO!V602:W602),IF(SEGUIMIENTO!$S602=Lists!$S$5,OFFSET(U602,0,COUNTA(V602:W602)),IF(SEGUIMIENTO!$S602=Lists!$S$6,COUNTIF(V602:W602,"&lt;"&amp;FORMULACIÓN!Y602)/COUNT(SEGUIMIENTO!V602:W602),""))))),"")</f>
        <v/>
      </c>
      <c r="Y602" s="176" t="str">
        <f ca="1">IF($Q602=Lists!$R$3,TEXT(SEGUIMIENTO!X602,"00,00%"),IF(SEGUIMIENTO!X602=0,0,TEXT(SEGUIMIENTO!X602,"##.###")))</f>
        <v/>
      </c>
      <c r="Z602" s="179" t="str">
        <f>IF(FORMULACIÓN!N602="X",VLOOKUP(A602,Lists!$C$100:$D$1099,2,FALSE),"")</f>
        <v/>
      </c>
      <c r="AA602" s="181">
        <f>IF(FORMULACIÓN!N602="X",IF(VALUE(VLOOKUP(A602,Lists!$C$100:$D$1099,2,FALSE))&gt;=SEGUIMIENTO!X602,1,0),2)</f>
        <v>2</v>
      </c>
      <c r="AB602" s="150">
        <f>IFERROR(VALUE(LEFT(#REF!,1)),0)</f>
        <v>0</v>
      </c>
      <c r="AC602" s="149"/>
      <c r="AD602" s="131"/>
      <c r="AE602" s="131"/>
      <c r="AF602" s="129"/>
      <c r="AG602"/>
      <c r="AH602" s="139"/>
      <c r="AI602" s="139"/>
      <c r="AJ602" s="139" t="str">
        <f t="shared" si="111"/>
        <v/>
      </c>
      <c r="AK602" s="139">
        <f t="shared" ca="1" si="118"/>
        <v>0</v>
      </c>
      <c r="AL602" s="139" t="str">
        <f t="shared" si="112"/>
        <v/>
      </c>
      <c r="AM602" s="139" t="str">
        <f t="shared" si="113"/>
        <v/>
      </c>
      <c r="AN602" s="20" t="str">
        <f t="shared" si="114"/>
        <v/>
      </c>
      <c r="AO602" s="20" t="str">
        <f t="shared" si="115"/>
        <v/>
      </c>
      <c r="AP602" s="20" t="str">
        <f t="shared" si="116"/>
        <v/>
      </c>
      <c r="AQ602" s="88" t="str">
        <f ca="1">IF(S602=Lists!$S$6,"CUMPLIMIENTO",IF($Q602=Lists!$R$3,TEXT(Y602,"00,00%")&amp;" / "&amp;TEXT(FORMULACIÓN!Y602,"00,00%"),IF(Y602=0,0,TEXT(Y602,"##.###")&amp;" / "&amp;TEXT(FORMULACIÓN!Y602,"##.###"))))</f>
        <v xml:space="preserve"> / </v>
      </c>
      <c r="AR602" s="133">
        <f ca="1">VALUE(IFERROR(IF(S602=Lists!$S$6,SEGUIMIENTO!Y602,IF((Y602/FORMULACIÓN!Y602)&lt;&gt;0,Y602/FORMULACIÓN!Y602,0)),0))</f>
        <v>0</v>
      </c>
      <c r="AS602" s="89" t="str">
        <f t="shared" ca="1" si="117"/>
        <v/>
      </c>
      <c r="AT602" s="89"/>
      <c r="AU602" s="89">
        <f t="shared" ca="1" si="110"/>
        <v>0</v>
      </c>
      <c r="AV602" s="20" t="str">
        <f t="shared" si="109"/>
        <v xml:space="preserve">LOGROS
LÍMITES
OBSERVACIÓN
ACCIONES DE FORTALECIMIENTO
</v>
      </c>
      <c r="AW602" s="139"/>
      <c r="CG602" s="140"/>
    </row>
    <row r="603" spans="1:85" s="135" customFormat="1" ht="20.25" hidden="1" customHeight="1">
      <c r="A603" s="20" t="str">
        <f>IF(FORMULACIÓN!A603="","",FORMULACIÓN!A603)</f>
        <v/>
      </c>
      <c r="B603" s="20" t="str">
        <f>IF(FORMULACIÓN!B603="","",FORMULACIÓN!B603)</f>
        <v/>
      </c>
      <c r="C603" s="20" t="str">
        <f>IF(FORMULACIÓN!C603="","",FORMULACIÓN!C603)</f>
        <v/>
      </c>
      <c r="D603" s="20" t="str">
        <f>IF(FORMULACIÓN!D603="","",FORMULACIÓN!D603)</f>
        <v/>
      </c>
      <c r="E603" s="20" t="str">
        <f>IF(FORMULACIÓN!E603="","",FORMULACIÓN!E603)</f>
        <v/>
      </c>
      <c r="F603" s="20" t="str">
        <f>IF(FORMULACIÓN!F603="","",FORMULACIÓN!F603)</f>
        <v/>
      </c>
      <c r="G603" s="20" t="str">
        <f>IF(FORMULACIÓN!G603="","",FORMULACIÓN!G603)</f>
        <v/>
      </c>
      <c r="H603" s="20" t="str">
        <f>IF(FORMULACIÓN!H603="","",FORMULACIÓN!H603)</f>
        <v/>
      </c>
      <c r="I603" s="88" t="str">
        <f>IF(FORMULACIÓN!I603="","",FORMULACIÓN!I603)</f>
        <v/>
      </c>
      <c r="J603" s="20" t="str">
        <f>IF(FORMULACIÓN!J603="","",FORMULACIÓN!J603)</f>
        <v/>
      </c>
      <c r="K603" s="88" t="str">
        <f>IF(FORMULACIÓN!K603="","",FORMULACIÓN!K603)</f>
        <v/>
      </c>
      <c r="L603" s="88" t="str">
        <f>IF(FORMULACIÓN!L603="","",FORMULACIÓN!L603)</f>
        <v/>
      </c>
      <c r="M603" s="210">
        <f>FORMULACIÓN!M603</f>
        <v>0</v>
      </c>
      <c r="N603" s="20" t="str">
        <f>IF(FORMULACIÓN!O603="","",FORMULACIÓN!O603)</f>
        <v/>
      </c>
      <c r="O603" s="20" t="str">
        <f>IF(FORMULACIÓN!P603="","",FORMULACIÓN!P603)</f>
        <v/>
      </c>
      <c r="P603" s="20" t="str">
        <f>IF(FORMULACIÓN!Q603="","",FORMULACIÓN!Q603)</f>
        <v/>
      </c>
      <c r="Q603" s="20" t="str">
        <f>IF(FORMULACIÓN!R603="","",FORMULACIÓN!R603)</f>
        <v/>
      </c>
      <c r="R603" s="20" t="str">
        <f>IF(FORMULACIÓN!S603="","",FORMULACIÓN!S603)</f>
        <v/>
      </c>
      <c r="S603" s="20" t="str">
        <f>IF(FORMULACIÓN!T603="","",FORMULACIÓN!T603)</f>
        <v/>
      </c>
      <c r="T603" s="179" t="str">
        <f ca="1">FORMULACIÓN!Y603</f>
        <v/>
      </c>
      <c r="U603" s="20" t="str">
        <f>IF(FORMULACIÓN!U603="","",FORMULACIÓN!U603)</f>
        <v/>
      </c>
      <c r="V603" s="211"/>
      <c r="W603" s="211"/>
      <c r="X603" s="21" t="str">
        <f ca="1">IFERROR(IF($S603=Lists!$S$2,SUM(SEGUIMIENTO!U603:W603),IF(SEGUIMIENTO!$S603=Lists!$S$3,SUM(SEGUIMIENTO!V603:W603),IF(SEGUIMIENTO!$S603=Lists!$S$4,AVERAGE(SEGUIMIENTO!V603:W603),IF(SEGUIMIENTO!$S603=Lists!$S$5,OFFSET(U603,0,COUNTA(V603:W603)),IF(SEGUIMIENTO!$S603=Lists!$S$6,COUNTIF(V603:W603,"&lt;"&amp;FORMULACIÓN!Y603)/COUNT(SEGUIMIENTO!V603:W603),""))))),"")</f>
        <v/>
      </c>
      <c r="Y603" s="176" t="str">
        <f ca="1">IF($Q603=Lists!$R$3,TEXT(SEGUIMIENTO!X603,"00,00%"),IF(SEGUIMIENTO!X603=0,0,TEXT(SEGUIMIENTO!X603,"##.###")))</f>
        <v/>
      </c>
      <c r="Z603" s="179" t="str">
        <f>IF(FORMULACIÓN!N603="X",VLOOKUP(A603,Lists!$C$100:$D$1099,2,FALSE),"")</f>
        <v/>
      </c>
      <c r="AA603" s="181">
        <f>IF(FORMULACIÓN!N603="X",IF(VALUE(VLOOKUP(A603,Lists!$C$100:$D$1099,2,FALSE))&gt;=SEGUIMIENTO!X603,1,0),2)</f>
        <v>2</v>
      </c>
      <c r="AB603" s="150">
        <f>IFERROR(VALUE(LEFT(#REF!,1)),0)</f>
        <v>0</v>
      </c>
      <c r="AC603" s="149"/>
      <c r="AD603" s="131"/>
      <c r="AE603" s="131"/>
      <c r="AF603" s="129"/>
      <c r="AG603"/>
      <c r="AH603" s="139"/>
      <c r="AI603" s="139"/>
      <c r="AJ603" s="139" t="str">
        <f t="shared" si="111"/>
        <v/>
      </c>
      <c r="AK603" s="139">
        <f t="shared" ca="1" si="118"/>
        <v>0</v>
      </c>
      <c r="AL603" s="139" t="str">
        <f t="shared" si="112"/>
        <v/>
      </c>
      <c r="AM603" s="139" t="str">
        <f t="shared" si="113"/>
        <v/>
      </c>
      <c r="AN603" s="20" t="str">
        <f t="shared" si="114"/>
        <v/>
      </c>
      <c r="AO603" s="20" t="str">
        <f t="shared" si="115"/>
        <v/>
      </c>
      <c r="AP603" s="20" t="str">
        <f t="shared" si="116"/>
        <v/>
      </c>
      <c r="AQ603" s="88" t="str">
        <f ca="1">IF(S603=Lists!$S$6,"CUMPLIMIENTO",IF($Q603=Lists!$R$3,TEXT(Y603,"00,00%")&amp;" / "&amp;TEXT(FORMULACIÓN!Y603,"00,00%"),IF(Y603=0,0,TEXT(Y603,"##.###")&amp;" / "&amp;TEXT(FORMULACIÓN!Y603,"##.###"))))</f>
        <v xml:space="preserve"> / </v>
      </c>
      <c r="AR603" s="133">
        <f ca="1">VALUE(IFERROR(IF(S603=Lists!$S$6,SEGUIMIENTO!Y603,IF((Y603/FORMULACIÓN!Y603)&lt;&gt;0,Y603/FORMULACIÓN!Y603,0)),0))</f>
        <v>0</v>
      </c>
      <c r="AS603" s="89" t="str">
        <f t="shared" ca="1" si="117"/>
        <v/>
      </c>
      <c r="AT603" s="89"/>
      <c r="AU603" s="89">
        <f t="shared" ca="1" si="110"/>
        <v>0</v>
      </c>
      <c r="AV603" s="20" t="str">
        <f t="shared" ref="AV603:AV666" si="119">$AC$9&amp;CHAR(10)&amp;AC603&amp;CHAR(10)&amp;$AD$9&amp;CHAR(10)&amp;AD603&amp;CHAR(10)&amp;$AE$9&amp;CHAR(10)&amp;AE603&amp;CHAR(10)&amp;$AF$9&amp;CHAR(10)&amp;AF603</f>
        <v xml:space="preserve">LOGROS
LÍMITES
OBSERVACIÓN
ACCIONES DE FORTALECIMIENTO
</v>
      </c>
      <c r="AW603" s="139"/>
      <c r="CG603" s="140"/>
    </row>
    <row r="604" spans="1:85" s="135" customFormat="1" ht="20.25" hidden="1" customHeight="1">
      <c r="A604" s="20" t="str">
        <f>IF(FORMULACIÓN!A604="","",FORMULACIÓN!A604)</f>
        <v/>
      </c>
      <c r="B604" s="20" t="str">
        <f>IF(FORMULACIÓN!B604="","",FORMULACIÓN!B604)</f>
        <v/>
      </c>
      <c r="C604" s="20" t="str">
        <f>IF(FORMULACIÓN!C604="","",FORMULACIÓN!C604)</f>
        <v/>
      </c>
      <c r="D604" s="20" t="str">
        <f>IF(FORMULACIÓN!D604="","",FORMULACIÓN!D604)</f>
        <v/>
      </c>
      <c r="E604" s="20" t="str">
        <f>IF(FORMULACIÓN!E604="","",FORMULACIÓN!E604)</f>
        <v/>
      </c>
      <c r="F604" s="20" t="str">
        <f>IF(FORMULACIÓN!F604="","",FORMULACIÓN!F604)</f>
        <v/>
      </c>
      <c r="G604" s="20" t="str">
        <f>IF(FORMULACIÓN!G604="","",FORMULACIÓN!G604)</f>
        <v/>
      </c>
      <c r="H604" s="20" t="str">
        <f>IF(FORMULACIÓN!H604="","",FORMULACIÓN!H604)</f>
        <v/>
      </c>
      <c r="I604" s="88" t="str">
        <f>IF(FORMULACIÓN!I604="","",FORMULACIÓN!I604)</f>
        <v/>
      </c>
      <c r="J604" s="20" t="str">
        <f>IF(FORMULACIÓN!J604="","",FORMULACIÓN!J604)</f>
        <v/>
      </c>
      <c r="K604" s="88" t="str">
        <f>IF(FORMULACIÓN!K604="","",FORMULACIÓN!K604)</f>
        <v/>
      </c>
      <c r="L604" s="88" t="str">
        <f>IF(FORMULACIÓN!L604="","",FORMULACIÓN!L604)</f>
        <v/>
      </c>
      <c r="M604" s="210">
        <f>FORMULACIÓN!M604</f>
        <v>0</v>
      </c>
      <c r="N604" s="20" t="str">
        <f>IF(FORMULACIÓN!O604="","",FORMULACIÓN!O604)</f>
        <v/>
      </c>
      <c r="O604" s="20" t="str">
        <f>IF(FORMULACIÓN!P604="","",FORMULACIÓN!P604)</f>
        <v/>
      </c>
      <c r="P604" s="20" t="str">
        <f>IF(FORMULACIÓN!Q604="","",FORMULACIÓN!Q604)</f>
        <v/>
      </c>
      <c r="Q604" s="20" t="str">
        <f>IF(FORMULACIÓN!R604="","",FORMULACIÓN!R604)</f>
        <v/>
      </c>
      <c r="R604" s="20" t="str">
        <f>IF(FORMULACIÓN!S604="","",FORMULACIÓN!S604)</f>
        <v/>
      </c>
      <c r="S604" s="20" t="str">
        <f>IF(FORMULACIÓN!T604="","",FORMULACIÓN!T604)</f>
        <v/>
      </c>
      <c r="T604" s="179" t="str">
        <f ca="1">FORMULACIÓN!Y604</f>
        <v/>
      </c>
      <c r="U604" s="20" t="str">
        <f>IF(FORMULACIÓN!U604="","",FORMULACIÓN!U604)</f>
        <v/>
      </c>
      <c r="V604" s="211"/>
      <c r="W604" s="211"/>
      <c r="X604" s="21" t="str">
        <f ca="1">IFERROR(IF($S604=Lists!$S$2,SUM(SEGUIMIENTO!U604:W604),IF(SEGUIMIENTO!$S604=Lists!$S$3,SUM(SEGUIMIENTO!V604:W604),IF(SEGUIMIENTO!$S604=Lists!$S$4,AVERAGE(SEGUIMIENTO!V604:W604),IF(SEGUIMIENTO!$S604=Lists!$S$5,OFFSET(U604,0,COUNTA(V604:W604)),IF(SEGUIMIENTO!$S604=Lists!$S$6,COUNTIF(V604:W604,"&lt;"&amp;FORMULACIÓN!Y604)/COUNT(SEGUIMIENTO!V604:W604),""))))),"")</f>
        <v/>
      </c>
      <c r="Y604" s="176" t="str">
        <f ca="1">IF($Q604=Lists!$R$3,TEXT(SEGUIMIENTO!X604,"00,00%"),IF(SEGUIMIENTO!X604=0,0,TEXT(SEGUIMIENTO!X604,"##.###")))</f>
        <v/>
      </c>
      <c r="Z604" s="179" t="str">
        <f>IF(FORMULACIÓN!N604="X",VLOOKUP(A604,Lists!$C$100:$D$1099,2,FALSE),"")</f>
        <v/>
      </c>
      <c r="AA604" s="181">
        <f>IF(FORMULACIÓN!N604="X",IF(VALUE(VLOOKUP(A604,Lists!$C$100:$D$1099,2,FALSE))&gt;=SEGUIMIENTO!X604,1,0),2)</f>
        <v>2</v>
      </c>
      <c r="AB604" s="150">
        <f>IFERROR(VALUE(LEFT(#REF!,1)),0)</f>
        <v>0</v>
      </c>
      <c r="AC604" s="149"/>
      <c r="AD604" s="131"/>
      <c r="AE604" s="131"/>
      <c r="AF604" s="129"/>
      <c r="AG604"/>
      <c r="AH604" s="139"/>
      <c r="AI604" s="139"/>
      <c r="AJ604" s="139" t="str">
        <f t="shared" si="111"/>
        <v/>
      </c>
      <c r="AK604" s="139">
        <f t="shared" ca="1" si="118"/>
        <v>0</v>
      </c>
      <c r="AL604" s="139" t="str">
        <f t="shared" si="112"/>
        <v/>
      </c>
      <c r="AM604" s="139" t="str">
        <f t="shared" si="113"/>
        <v/>
      </c>
      <c r="AN604" s="20" t="str">
        <f t="shared" si="114"/>
        <v/>
      </c>
      <c r="AO604" s="20" t="str">
        <f t="shared" si="115"/>
        <v/>
      </c>
      <c r="AP604" s="20" t="str">
        <f t="shared" si="116"/>
        <v/>
      </c>
      <c r="AQ604" s="88" t="str">
        <f ca="1">IF(S604=Lists!$S$6,"CUMPLIMIENTO",IF($Q604=Lists!$R$3,TEXT(Y604,"00,00%")&amp;" / "&amp;TEXT(FORMULACIÓN!Y604,"00,00%"),IF(Y604=0,0,TEXT(Y604,"##.###")&amp;" / "&amp;TEXT(FORMULACIÓN!Y604,"##.###"))))</f>
        <v xml:space="preserve"> / </v>
      </c>
      <c r="AR604" s="133">
        <f ca="1">VALUE(IFERROR(IF(S604=Lists!$S$6,SEGUIMIENTO!Y604,IF((Y604/FORMULACIÓN!Y604)&lt;&gt;0,Y604/FORMULACIÓN!Y604,0)),0))</f>
        <v>0</v>
      </c>
      <c r="AS604" s="89" t="str">
        <f t="shared" ca="1" si="117"/>
        <v/>
      </c>
      <c r="AT604" s="89"/>
      <c r="AU604" s="89">
        <f t="shared" ca="1" si="110"/>
        <v>0</v>
      </c>
      <c r="AV604" s="20" t="str">
        <f t="shared" si="119"/>
        <v xml:space="preserve">LOGROS
LÍMITES
OBSERVACIÓN
ACCIONES DE FORTALECIMIENTO
</v>
      </c>
      <c r="AW604" s="139"/>
      <c r="CG604" s="140"/>
    </row>
    <row r="605" spans="1:85" s="135" customFormat="1" ht="20.25" hidden="1" customHeight="1">
      <c r="A605" s="20" t="str">
        <f>IF(FORMULACIÓN!A605="","",FORMULACIÓN!A605)</f>
        <v/>
      </c>
      <c r="B605" s="20" t="str">
        <f>IF(FORMULACIÓN!B605="","",FORMULACIÓN!B605)</f>
        <v/>
      </c>
      <c r="C605" s="20" t="str">
        <f>IF(FORMULACIÓN!C605="","",FORMULACIÓN!C605)</f>
        <v/>
      </c>
      <c r="D605" s="20" t="str">
        <f>IF(FORMULACIÓN!D605="","",FORMULACIÓN!D605)</f>
        <v/>
      </c>
      <c r="E605" s="20" t="str">
        <f>IF(FORMULACIÓN!E605="","",FORMULACIÓN!E605)</f>
        <v/>
      </c>
      <c r="F605" s="20" t="str">
        <f>IF(FORMULACIÓN!F605="","",FORMULACIÓN!F605)</f>
        <v/>
      </c>
      <c r="G605" s="20" t="str">
        <f>IF(FORMULACIÓN!G605="","",FORMULACIÓN!G605)</f>
        <v/>
      </c>
      <c r="H605" s="20" t="str">
        <f>IF(FORMULACIÓN!H605="","",FORMULACIÓN!H605)</f>
        <v/>
      </c>
      <c r="I605" s="88" t="str">
        <f>IF(FORMULACIÓN!I605="","",FORMULACIÓN!I605)</f>
        <v/>
      </c>
      <c r="J605" s="20" t="str">
        <f>IF(FORMULACIÓN!J605="","",FORMULACIÓN!J605)</f>
        <v/>
      </c>
      <c r="K605" s="88" t="str">
        <f>IF(FORMULACIÓN!K605="","",FORMULACIÓN!K605)</f>
        <v/>
      </c>
      <c r="L605" s="88" t="str">
        <f>IF(FORMULACIÓN!L605="","",FORMULACIÓN!L605)</f>
        <v/>
      </c>
      <c r="M605" s="210">
        <f>FORMULACIÓN!M605</f>
        <v>0</v>
      </c>
      <c r="N605" s="20" t="str">
        <f>IF(FORMULACIÓN!O605="","",FORMULACIÓN!O605)</f>
        <v/>
      </c>
      <c r="O605" s="20" t="str">
        <f>IF(FORMULACIÓN!P605="","",FORMULACIÓN!P605)</f>
        <v/>
      </c>
      <c r="P605" s="20" t="str">
        <f>IF(FORMULACIÓN!Q605="","",FORMULACIÓN!Q605)</f>
        <v/>
      </c>
      <c r="Q605" s="20" t="str">
        <f>IF(FORMULACIÓN!R605="","",FORMULACIÓN!R605)</f>
        <v/>
      </c>
      <c r="R605" s="20" t="str">
        <f>IF(FORMULACIÓN!S605="","",FORMULACIÓN!S605)</f>
        <v/>
      </c>
      <c r="S605" s="20" t="str">
        <f>IF(FORMULACIÓN!T605="","",FORMULACIÓN!T605)</f>
        <v/>
      </c>
      <c r="T605" s="179" t="str">
        <f ca="1">FORMULACIÓN!Y605</f>
        <v/>
      </c>
      <c r="U605" s="20" t="str">
        <f>IF(FORMULACIÓN!U605="","",FORMULACIÓN!U605)</f>
        <v/>
      </c>
      <c r="V605" s="211"/>
      <c r="W605" s="211"/>
      <c r="X605" s="21" t="str">
        <f ca="1">IFERROR(IF($S605=Lists!$S$2,SUM(SEGUIMIENTO!U605:W605),IF(SEGUIMIENTO!$S605=Lists!$S$3,SUM(SEGUIMIENTO!V605:W605),IF(SEGUIMIENTO!$S605=Lists!$S$4,AVERAGE(SEGUIMIENTO!V605:W605),IF(SEGUIMIENTO!$S605=Lists!$S$5,OFFSET(U605,0,COUNTA(V605:W605)),IF(SEGUIMIENTO!$S605=Lists!$S$6,COUNTIF(V605:W605,"&lt;"&amp;FORMULACIÓN!Y605)/COUNT(SEGUIMIENTO!V605:W605),""))))),"")</f>
        <v/>
      </c>
      <c r="Y605" s="176" t="str">
        <f ca="1">IF($Q605=Lists!$R$3,TEXT(SEGUIMIENTO!X605,"00,00%"),IF(SEGUIMIENTO!X605=0,0,TEXT(SEGUIMIENTO!X605,"##.###")))</f>
        <v/>
      </c>
      <c r="Z605" s="179" t="str">
        <f>IF(FORMULACIÓN!N605="X",VLOOKUP(A605,Lists!$C$100:$D$1099,2,FALSE),"")</f>
        <v/>
      </c>
      <c r="AA605" s="181">
        <f>IF(FORMULACIÓN!N605="X",IF(VALUE(VLOOKUP(A605,Lists!$C$100:$D$1099,2,FALSE))&gt;=SEGUIMIENTO!X605,1,0),2)</f>
        <v>2</v>
      </c>
      <c r="AB605" s="150">
        <f>IFERROR(VALUE(LEFT(#REF!,1)),0)</f>
        <v>0</v>
      </c>
      <c r="AC605" s="149"/>
      <c r="AD605" s="131"/>
      <c r="AE605" s="131"/>
      <c r="AF605" s="129"/>
      <c r="AG605"/>
      <c r="AH605" s="139"/>
      <c r="AI605" s="139"/>
      <c r="AJ605" s="139" t="str">
        <f t="shared" si="111"/>
        <v/>
      </c>
      <c r="AK605" s="139">
        <f t="shared" ca="1" si="118"/>
        <v>0</v>
      </c>
      <c r="AL605" s="139" t="str">
        <f t="shared" si="112"/>
        <v/>
      </c>
      <c r="AM605" s="139" t="str">
        <f t="shared" si="113"/>
        <v/>
      </c>
      <c r="AN605" s="20" t="str">
        <f t="shared" si="114"/>
        <v/>
      </c>
      <c r="AO605" s="20" t="str">
        <f t="shared" si="115"/>
        <v/>
      </c>
      <c r="AP605" s="20" t="str">
        <f t="shared" si="116"/>
        <v/>
      </c>
      <c r="AQ605" s="88" t="str">
        <f ca="1">IF(S605=Lists!$S$6,"CUMPLIMIENTO",IF($Q605=Lists!$R$3,TEXT(Y605,"00,00%")&amp;" / "&amp;TEXT(FORMULACIÓN!Y605,"00,00%"),IF(Y605=0,0,TEXT(Y605,"##.###")&amp;" / "&amp;TEXT(FORMULACIÓN!Y605,"##.###"))))</f>
        <v xml:space="preserve"> / </v>
      </c>
      <c r="AR605" s="133">
        <f ca="1">VALUE(IFERROR(IF(S605=Lists!$S$6,SEGUIMIENTO!Y605,IF((Y605/FORMULACIÓN!Y605)&lt;&gt;0,Y605/FORMULACIÓN!Y605,0)),0))</f>
        <v>0</v>
      </c>
      <c r="AS605" s="89" t="str">
        <f t="shared" ca="1" si="117"/>
        <v/>
      </c>
      <c r="AT605" s="89"/>
      <c r="AU605" s="89">
        <f t="shared" ca="1" si="110"/>
        <v>0</v>
      </c>
      <c r="AV605" s="20" t="str">
        <f t="shared" si="119"/>
        <v xml:space="preserve">LOGROS
LÍMITES
OBSERVACIÓN
ACCIONES DE FORTALECIMIENTO
</v>
      </c>
      <c r="AW605" s="139"/>
      <c r="CG605" s="140"/>
    </row>
    <row r="606" spans="1:85" s="135" customFormat="1" ht="20.25" hidden="1" customHeight="1">
      <c r="A606" s="20" t="str">
        <f>IF(FORMULACIÓN!A606="","",FORMULACIÓN!A606)</f>
        <v/>
      </c>
      <c r="B606" s="20" t="str">
        <f>IF(FORMULACIÓN!B606="","",FORMULACIÓN!B606)</f>
        <v/>
      </c>
      <c r="C606" s="20" t="str">
        <f>IF(FORMULACIÓN!C606="","",FORMULACIÓN!C606)</f>
        <v/>
      </c>
      <c r="D606" s="20" t="str">
        <f>IF(FORMULACIÓN!D606="","",FORMULACIÓN!D606)</f>
        <v/>
      </c>
      <c r="E606" s="20" t="str">
        <f>IF(FORMULACIÓN!E606="","",FORMULACIÓN!E606)</f>
        <v/>
      </c>
      <c r="F606" s="20" t="str">
        <f>IF(FORMULACIÓN!F606="","",FORMULACIÓN!F606)</f>
        <v/>
      </c>
      <c r="G606" s="20" t="str">
        <f>IF(FORMULACIÓN!G606="","",FORMULACIÓN!G606)</f>
        <v/>
      </c>
      <c r="H606" s="20" t="str">
        <f>IF(FORMULACIÓN!H606="","",FORMULACIÓN!H606)</f>
        <v/>
      </c>
      <c r="I606" s="88" t="str">
        <f>IF(FORMULACIÓN!I606="","",FORMULACIÓN!I606)</f>
        <v/>
      </c>
      <c r="J606" s="20" t="str">
        <f>IF(FORMULACIÓN!J606="","",FORMULACIÓN!J606)</f>
        <v/>
      </c>
      <c r="K606" s="88" t="str">
        <f>IF(FORMULACIÓN!K606="","",FORMULACIÓN!K606)</f>
        <v/>
      </c>
      <c r="L606" s="88" t="str">
        <f>IF(FORMULACIÓN!L606="","",FORMULACIÓN!L606)</f>
        <v/>
      </c>
      <c r="M606" s="210">
        <f>FORMULACIÓN!M606</f>
        <v>0</v>
      </c>
      <c r="N606" s="20" t="str">
        <f>IF(FORMULACIÓN!O606="","",FORMULACIÓN!O606)</f>
        <v/>
      </c>
      <c r="O606" s="20" t="str">
        <f>IF(FORMULACIÓN!P606="","",FORMULACIÓN!P606)</f>
        <v/>
      </c>
      <c r="P606" s="20" t="str">
        <f>IF(FORMULACIÓN!Q606="","",FORMULACIÓN!Q606)</f>
        <v/>
      </c>
      <c r="Q606" s="20" t="str">
        <f>IF(FORMULACIÓN!R606="","",FORMULACIÓN!R606)</f>
        <v/>
      </c>
      <c r="R606" s="20" t="str">
        <f>IF(FORMULACIÓN!S606="","",FORMULACIÓN!S606)</f>
        <v/>
      </c>
      <c r="S606" s="20" t="str">
        <f>IF(FORMULACIÓN!T606="","",FORMULACIÓN!T606)</f>
        <v/>
      </c>
      <c r="T606" s="179" t="str">
        <f ca="1">FORMULACIÓN!Y606</f>
        <v/>
      </c>
      <c r="U606" s="20" t="str">
        <f>IF(FORMULACIÓN!U606="","",FORMULACIÓN!U606)</f>
        <v/>
      </c>
      <c r="V606" s="211"/>
      <c r="W606" s="211"/>
      <c r="X606" s="21" t="str">
        <f ca="1">IFERROR(IF($S606=Lists!$S$2,SUM(SEGUIMIENTO!U606:W606),IF(SEGUIMIENTO!$S606=Lists!$S$3,SUM(SEGUIMIENTO!V606:W606),IF(SEGUIMIENTO!$S606=Lists!$S$4,AVERAGE(SEGUIMIENTO!V606:W606),IF(SEGUIMIENTO!$S606=Lists!$S$5,OFFSET(U606,0,COUNTA(V606:W606)),IF(SEGUIMIENTO!$S606=Lists!$S$6,COUNTIF(V606:W606,"&lt;"&amp;FORMULACIÓN!Y606)/COUNT(SEGUIMIENTO!V606:W606),""))))),"")</f>
        <v/>
      </c>
      <c r="Y606" s="176" t="str">
        <f ca="1">IF($Q606=Lists!$R$3,TEXT(SEGUIMIENTO!X606,"00,00%"),IF(SEGUIMIENTO!X606=0,0,TEXT(SEGUIMIENTO!X606,"##.###")))</f>
        <v/>
      </c>
      <c r="Z606" s="179" t="str">
        <f>IF(FORMULACIÓN!N606="X",VLOOKUP(A606,Lists!$C$100:$D$1099,2,FALSE),"")</f>
        <v/>
      </c>
      <c r="AA606" s="181">
        <f>IF(FORMULACIÓN!N606="X",IF(VALUE(VLOOKUP(A606,Lists!$C$100:$D$1099,2,FALSE))&gt;=SEGUIMIENTO!X606,1,0),2)</f>
        <v>2</v>
      </c>
      <c r="AB606" s="150">
        <f>IFERROR(VALUE(LEFT(#REF!,1)),0)</f>
        <v>0</v>
      </c>
      <c r="AC606" s="149"/>
      <c r="AD606" s="131"/>
      <c r="AE606" s="131"/>
      <c r="AF606" s="129"/>
      <c r="AG606"/>
      <c r="AH606" s="139"/>
      <c r="AI606" s="139"/>
      <c r="AJ606" s="139" t="str">
        <f t="shared" si="111"/>
        <v/>
      </c>
      <c r="AK606" s="139">
        <f t="shared" ca="1" si="118"/>
        <v>0</v>
      </c>
      <c r="AL606" s="139" t="str">
        <f t="shared" si="112"/>
        <v/>
      </c>
      <c r="AM606" s="139" t="str">
        <f t="shared" si="113"/>
        <v/>
      </c>
      <c r="AN606" s="20" t="str">
        <f t="shared" si="114"/>
        <v/>
      </c>
      <c r="AO606" s="20" t="str">
        <f t="shared" si="115"/>
        <v/>
      </c>
      <c r="AP606" s="20" t="str">
        <f t="shared" si="116"/>
        <v/>
      </c>
      <c r="AQ606" s="88" t="str">
        <f ca="1">IF(S606=Lists!$S$6,"CUMPLIMIENTO",IF($Q606=Lists!$R$3,TEXT(Y606,"00,00%")&amp;" / "&amp;TEXT(FORMULACIÓN!Y606,"00,00%"),IF(Y606=0,0,TEXT(Y606,"##.###")&amp;" / "&amp;TEXT(FORMULACIÓN!Y606,"##.###"))))</f>
        <v xml:space="preserve"> / </v>
      </c>
      <c r="AR606" s="133">
        <f ca="1">VALUE(IFERROR(IF(S606=Lists!$S$6,SEGUIMIENTO!Y606,IF((Y606/FORMULACIÓN!Y606)&lt;&gt;0,Y606/FORMULACIÓN!Y606,0)),0))</f>
        <v>0</v>
      </c>
      <c r="AS606" s="89" t="str">
        <f t="shared" ca="1" si="117"/>
        <v/>
      </c>
      <c r="AT606" s="89"/>
      <c r="AU606" s="89">
        <f t="shared" ca="1" si="110"/>
        <v>0</v>
      </c>
      <c r="AV606" s="20" t="str">
        <f t="shared" si="119"/>
        <v xml:space="preserve">LOGROS
LÍMITES
OBSERVACIÓN
ACCIONES DE FORTALECIMIENTO
</v>
      </c>
      <c r="AW606" s="139"/>
      <c r="CG606" s="140"/>
    </row>
    <row r="607" spans="1:85" s="135" customFormat="1" ht="20.25" hidden="1" customHeight="1">
      <c r="A607" s="20" t="str">
        <f>IF(FORMULACIÓN!A607="","",FORMULACIÓN!A607)</f>
        <v/>
      </c>
      <c r="B607" s="20" t="str">
        <f>IF(FORMULACIÓN!B607="","",FORMULACIÓN!B607)</f>
        <v/>
      </c>
      <c r="C607" s="20" t="str">
        <f>IF(FORMULACIÓN!C607="","",FORMULACIÓN!C607)</f>
        <v/>
      </c>
      <c r="D607" s="20" t="str">
        <f>IF(FORMULACIÓN!D607="","",FORMULACIÓN!D607)</f>
        <v/>
      </c>
      <c r="E607" s="20" t="str">
        <f>IF(FORMULACIÓN!E607="","",FORMULACIÓN!E607)</f>
        <v/>
      </c>
      <c r="F607" s="20" t="str">
        <f>IF(FORMULACIÓN!F607="","",FORMULACIÓN!F607)</f>
        <v/>
      </c>
      <c r="G607" s="20" t="str">
        <f>IF(FORMULACIÓN!G607="","",FORMULACIÓN!G607)</f>
        <v/>
      </c>
      <c r="H607" s="20" t="str">
        <f>IF(FORMULACIÓN!H607="","",FORMULACIÓN!H607)</f>
        <v/>
      </c>
      <c r="I607" s="88" t="str">
        <f>IF(FORMULACIÓN!I607="","",FORMULACIÓN!I607)</f>
        <v/>
      </c>
      <c r="J607" s="20" t="str">
        <f>IF(FORMULACIÓN!J607="","",FORMULACIÓN!J607)</f>
        <v/>
      </c>
      <c r="K607" s="88" t="str">
        <f>IF(FORMULACIÓN!K607="","",FORMULACIÓN!K607)</f>
        <v/>
      </c>
      <c r="L607" s="88" t="str">
        <f>IF(FORMULACIÓN!L607="","",FORMULACIÓN!L607)</f>
        <v/>
      </c>
      <c r="M607" s="210">
        <f>FORMULACIÓN!M607</f>
        <v>0</v>
      </c>
      <c r="N607" s="20" t="str">
        <f>IF(FORMULACIÓN!O607="","",FORMULACIÓN!O607)</f>
        <v/>
      </c>
      <c r="O607" s="20" t="str">
        <f>IF(FORMULACIÓN!P607="","",FORMULACIÓN!P607)</f>
        <v/>
      </c>
      <c r="P607" s="20" t="str">
        <f>IF(FORMULACIÓN!Q607="","",FORMULACIÓN!Q607)</f>
        <v/>
      </c>
      <c r="Q607" s="20" t="str">
        <f>IF(FORMULACIÓN!R607="","",FORMULACIÓN!R607)</f>
        <v/>
      </c>
      <c r="R607" s="20" t="str">
        <f>IF(FORMULACIÓN!S607="","",FORMULACIÓN!S607)</f>
        <v/>
      </c>
      <c r="S607" s="20" t="str">
        <f>IF(FORMULACIÓN!T607="","",FORMULACIÓN!T607)</f>
        <v/>
      </c>
      <c r="T607" s="179" t="str">
        <f ca="1">FORMULACIÓN!Y607</f>
        <v/>
      </c>
      <c r="U607" s="20" t="str">
        <f>IF(FORMULACIÓN!U607="","",FORMULACIÓN!U607)</f>
        <v/>
      </c>
      <c r="V607" s="211"/>
      <c r="W607" s="211"/>
      <c r="X607" s="21" t="str">
        <f ca="1">IFERROR(IF($S607=Lists!$S$2,SUM(SEGUIMIENTO!U607:W607),IF(SEGUIMIENTO!$S607=Lists!$S$3,SUM(SEGUIMIENTO!V607:W607),IF(SEGUIMIENTO!$S607=Lists!$S$4,AVERAGE(SEGUIMIENTO!V607:W607),IF(SEGUIMIENTO!$S607=Lists!$S$5,OFFSET(U607,0,COUNTA(V607:W607)),IF(SEGUIMIENTO!$S607=Lists!$S$6,COUNTIF(V607:W607,"&lt;"&amp;FORMULACIÓN!Y607)/COUNT(SEGUIMIENTO!V607:W607),""))))),"")</f>
        <v/>
      </c>
      <c r="Y607" s="176" t="str">
        <f ca="1">IF($Q607=Lists!$R$3,TEXT(SEGUIMIENTO!X607,"00,00%"),IF(SEGUIMIENTO!X607=0,0,TEXT(SEGUIMIENTO!X607,"##.###")))</f>
        <v/>
      </c>
      <c r="Z607" s="179" t="str">
        <f>IF(FORMULACIÓN!N607="X",VLOOKUP(A607,Lists!$C$100:$D$1099,2,FALSE),"")</f>
        <v/>
      </c>
      <c r="AA607" s="181">
        <f>IF(FORMULACIÓN!N607="X",IF(VALUE(VLOOKUP(A607,Lists!$C$100:$D$1099,2,FALSE))&gt;=SEGUIMIENTO!X607,1,0),2)</f>
        <v>2</v>
      </c>
      <c r="AB607" s="150">
        <f>IFERROR(VALUE(LEFT(#REF!,1)),0)</f>
        <v>0</v>
      </c>
      <c r="AC607" s="149"/>
      <c r="AD607" s="131"/>
      <c r="AE607" s="131"/>
      <c r="AF607" s="129"/>
      <c r="AG607"/>
      <c r="AH607" s="139"/>
      <c r="AI607" s="139"/>
      <c r="AJ607" s="139" t="str">
        <f t="shared" si="111"/>
        <v/>
      </c>
      <c r="AK607" s="139">
        <f t="shared" ca="1" si="118"/>
        <v>0</v>
      </c>
      <c r="AL607" s="139" t="str">
        <f t="shared" si="112"/>
        <v/>
      </c>
      <c r="AM607" s="139" t="str">
        <f t="shared" si="113"/>
        <v/>
      </c>
      <c r="AN607" s="20" t="str">
        <f t="shared" si="114"/>
        <v/>
      </c>
      <c r="AO607" s="20" t="str">
        <f t="shared" si="115"/>
        <v/>
      </c>
      <c r="AP607" s="20" t="str">
        <f t="shared" si="116"/>
        <v/>
      </c>
      <c r="AQ607" s="88" t="str">
        <f ca="1">IF(S607=Lists!$S$6,"CUMPLIMIENTO",IF($Q607=Lists!$R$3,TEXT(Y607,"00,00%")&amp;" / "&amp;TEXT(FORMULACIÓN!Y607,"00,00%"),IF(Y607=0,0,TEXT(Y607,"##.###")&amp;" / "&amp;TEXT(FORMULACIÓN!Y607,"##.###"))))</f>
        <v xml:space="preserve"> / </v>
      </c>
      <c r="AR607" s="133">
        <f ca="1">VALUE(IFERROR(IF(S607=Lists!$S$6,SEGUIMIENTO!Y607,IF((Y607/FORMULACIÓN!Y607)&lt;&gt;0,Y607/FORMULACIÓN!Y607,0)),0))</f>
        <v>0</v>
      </c>
      <c r="AS607" s="89" t="str">
        <f t="shared" ca="1" si="117"/>
        <v/>
      </c>
      <c r="AT607" s="89"/>
      <c r="AU607" s="89">
        <f t="shared" ca="1" si="110"/>
        <v>0</v>
      </c>
      <c r="AV607" s="20" t="str">
        <f t="shared" si="119"/>
        <v xml:space="preserve">LOGROS
LÍMITES
OBSERVACIÓN
ACCIONES DE FORTALECIMIENTO
</v>
      </c>
      <c r="AW607" s="139"/>
      <c r="CG607" s="140"/>
    </row>
    <row r="608" spans="1:85" s="135" customFormat="1" ht="20.25" hidden="1" customHeight="1">
      <c r="A608" s="20" t="str">
        <f>IF(FORMULACIÓN!A608="","",FORMULACIÓN!A608)</f>
        <v/>
      </c>
      <c r="B608" s="20" t="str">
        <f>IF(FORMULACIÓN!B608="","",FORMULACIÓN!B608)</f>
        <v/>
      </c>
      <c r="C608" s="20" t="str">
        <f>IF(FORMULACIÓN!C608="","",FORMULACIÓN!C608)</f>
        <v/>
      </c>
      <c r="D608" s="20" t="str">
        <f>IF(FORMULACIÓN!D608="","",FORMULACIÓN!D608)</f>
        <v/>
      </c>
      <c r="E608" s="20" t="str">
        <f>IF(FORMULACIÓN!E608="","",FORMULACIÓN!E608)</f>
        <v/>
      </c>
      <c r="F608" s="20" t="str">
        <f>IF(FORMULACIÓN!F608="","",FORMULACIÓN!F608)</f>
        <v/>
      </c>
      <c r="G608" s="20" t="str">
        <f>IF(FORMULACIÓN!G608="","",FORMULACIÓN!G608)</f>
        <v/>
      </c>
      <c r="H608" s="20" t="str">
        <f>IF(FORMULACIÓN!H608="","",FORMULACIÓN!H608)</f>
        <v/>
      </c>
      <c r="I608" s="88" t="str">
        <f>IF(FORMULACIÓN!I608="","",FORMULACIÓN!I608)</f>
        <v/>
      </c>
      <c r="J608" s="20" t="str">
        <f>IF(FORMULACIÓN!J608="","",FORMULACIÓN!J608)</f>
        <v/>
      </c>
      <c r="K608" s="88" t="str">
        <f>IF(FORMULACIÓN!K608="","",FORMULACIÓN!K608)</f>
        <v/>
      </c>
      <c r="L608" s="88" t="str">
        <f>IF(FORMULACIÓN!L608="","",FORMULACIÓN!L608)</f>
        <v/>
      </c>
      <c r="M608" s="210">
        <f>FORMULACIÓN!M608</f>
        <v>0</v>
      </c>
      <c r="N608" s="20" t="str">
        <f>IF(FORMULACIÓN!O608="","",FORMULACIÓN!O608)</f>
        <v/>
      </c>
      <c r="O608" s="20" t="str">
        <f>IF(FORMULACIÓN!P608="","",FORMULACIÓN!P608)</f>
        <v/>
      </c>
      <c r="P608" s="20" t="str">
        <f>IF(FORMULACIÓN!Q608="","",FORMULACIÓN!Q608)</f>
        <v/>
      </c>
      <c r="Q608" s="20" t="str">
        <f>IF(FORMULACIÓN!R608="","",FORMULACIÓN!R608)</f>
        <v/>
      </c>
      <c r="R608" s="20" t="str">
        <f>IF(FORMULACIÓN!S608="","",FORMULACIÓN!S608)</f>
        <v/>
      </c>
      <c r="S608" s="20" t="str">
        <f>IF(FORMULACIÓN!T608="","",FORMULACIÓN!T608)</f>
        <v/>
      </c>
      <c r="T608" s="179" t="str">
        <f ca="1">FORMULACIÓN!Y608</f>
        <v/>
      </c>
      <c r="U608" s="20" t="str">
        <f>IF(FORMULACIÓN!U608="","",FORMULACIÓN!U608)</f>
        <v/>
      </c>
      <c r="V608" s="211"/>
      <c r="W608" s="211"/>
      <c r="X608" s="21" t="str">
        <f ca="1">IFERROR(IF($S608=Lists!$S$2,SUM(SEGUIMIENTO!U608:W608),IF(SEGUIMIENTO!$S608=Lists!$S$3,SUM(SEGUIMIENTO!V608:W608),IF(SEGUIMIENTO!$S608=Lists!$S$4,AVERAGE(SEGUIMIENTO!V608:W608),IF(SEGUIMIENTO!$S608=Lists!$S$5,OFFSET(U608,0,COUNTA(V608:W608)),IF(SEGUIMIENTO!$S608=Lists!$S$6,COUNTIF(V608:W608,"&lt;"&amp;FORMULACIÓN!Y608)/COUNT(SEGUIMIENTO!V608:W608),""))))),"")</f>
        <v/>
      </c>
      <c r="Y608" s="176" t="str">
        <f ca="1">IF($Q608=Lists!$R$3,TEXT(SEGUIMIENTO!X608,"00,00%"),IF(SEGUIMIENTO!X608=0,0,TEXT(SEGUIMIENTO!X608,"##.###")))</f>
        <v/>
      </c>
      <c r="Z608" s="179" t="str">
        <f>IF(FORMULACIÓN!N608="X",VLOOKUP(A608,Lists!$C$100:$D$1099,2,FALSE),"")</f>
        <v/>
      </c>
      <c r="AA608" s="181">
        <f>IF(FORMULACIÓN!N608="X",IF(VALUE(VLOOKUP(A608,Lists!$C$100:$D$1099,2,FALSE))&gt;=SEGUIMIENTO!X608,1,0),2)</f>
        <v>2</v>
      </c>
      <c r="AB608" s="150">
        <f>IFERROR(VALUE(LEFT(#REF!,1)),0)</f>
        <v>0</v>
      </c>
      <c r="AC608" s="149"/>
      <c r="AD608" s="131"/>
      <c r="AE608" s="131"/>
      <c r="AF608" s="129"/>
      <c r="AG608"/>
      <c r="AH608" s="139"/>
      <c r="AI608" s="139"/>
      <c r="AJ608" s="139" t="str">
        <f t="shared" si="111"/>
        <v/>
      </c>
      <c r="AK608" s="139">
        <f t="shared" ca="1" si="118"/>
        <v>0</v>
      </c>
      <c r="AL608" s="139" t="str">
        <f t="shared" si="112"/>
        <v/>
      </c>
      <c r="AM608" s="139" t="str">
        <f t="shared" si="113"/>
        <v/>
      </c>
      <c r="AN608" s="20" t="str">
        <f t="shared" si="114"/>
        <v/>
      </c>
      <c r="AO608" s="20" t="str">
        <f t="shared" si="115"/>
        <v/>
      </c>
      <c r="AP608" s="20" t="str">
        <f t="shared" si="116"/>
        <v/>
      </c>
      <c r="AQ608" s="88" t="str">
        <f ca="1">IF(S608=Lists!$S$6,"CUMPLIMIENTO",IF($Q608=Lists!$R$3,TEXT(Y608,"00,00%")&amp;" / "&amp;TEXT(FORMULACIÓN!Y608,"00,00%"),IF(Y608=0,0,TEXT(Y608,"##.###")&amp;" / "&amp;TEXT(FORMULACIÓN!Y608,"##.###"))))</f>
        <v xml:space="preserve"> / </v>
      </c>
      <c r="AR608" s="133">
        <f ca="1">VALUE(IFERROR(IF(S608=Lists!$S$6,SEGUIMIENTO!Y608,IF((Y608/FORMULACIÓN!Y608)&lt;&gt;0,Y608/FORMULACIÓN!Y608,0)),0))</f>
        <v>0</v>
      </c>
      <c r="AS608" s="89" t="str">
        <f t="shared" ca="1" si="117"/>
        <v/>
      </c>
      <c r="AT608" s="89"/>
      <c r="AU608" s="89">
        <f t="shared" ca="1" si="110"/>
        <v>0</v>
      </c>
      <c r="AV608" s="20" t="str">
        <f t="shared" si="119"/>
        <v xml:space="preserve">LOGROS
LÍMITES
OBSERVACIÓN
ACCIONES DE FORTALECIMIENTO
</v>
      </c>
      <c r="AW608" s="139"/>
      <c r="CG608" s="140"/>
    </row>
    <row r="609" spans="1:85" s="135" customFormat="1" ht="20.25" hidden="1" customHeight="1">
      <c r="A609" s="20" t="str">
        <f>IF(FORMULACIÓN!A609="","",FORMULACIÓN!A609)</f>
        <v/>
      </c>
      <c r="B609" s="20" t="str">
        <f>IF(FORMULACIÓN!B609="","",FORMULACIÓN!B609)</f>
        <v/>
      </c>
      <c r="C609" s="20" t="str">
        <f>IF(FORMULACIÓN!C609="","",FORMULACIÓN!C609)</f>
        <v/>
      </c>
      <c r="D609" s="20" t="str">
        <f>IF(FORMULACIÓN!D609="","",FORMULACIÓN!D609)</f>
        <v/>
      </c>
      <c r="E609" s="20" t="str">
        <f>IF(FORMULACIÓN!E609="","",FORMULACIÓN!E609)</f>
        <v/>
      </c>
      <c r="F609" s="20" t="str">
        <f>IF(FORMULACIÓN!F609="","",FORMULACIÓN!F609)</f>
        <v/>
      </c>
      <c r="G609" s="20" t="str">
        <f>IF(FORMULACIÓN!G609="","",FORMULACIÓN!G609)</f>
        <v/>
      </c>
      <c r="H609" s="20" t="str">
        <f>IF(FORMULACIÓN!H609="","",FORMULACIÓN!H609)</f>
        <v/>
      </c>
      <c r="I609" s="88" t="str">
        <f>IF(FORMULACIÓN!I609="","",FORMULACIÓN!I609)</f>
        <v/>
      </c>
      <c r="J609" s="20" t="str">
        <f>IF(FORMULACIÓN!J609="","",FORMULACIÓN!J609)</f>
        <v/>
      </c>
      <c r="K609" s="88" t="str">
        <f>IF(FORMULACIÓN!K609="","",FORMULACIÓN!K609)</f>
        <v/>
      </c>
      <c r="L609" s="88" t="str">
        <f>IF(FORMULACIÓN!L609="","",FORMULACIÓN!L609)</f>
        <v/>
      </c>
      <c r="M609" s="210">
        <f>FORMULACIÓN!M609</f>
        <v>0</v>
      </c>
      <c r="N609" s="20" t="str">
        <f>IF(FORMULACIÓN!O609="","",FORMULACIÓN!O609)</f>
        <v/>
      </c>
      <c r="O609" s="20" t="str">
        <f>IF(FORMULACIÓN!P609="","",FORMULACIÓN!P609)</f>
        <v/>
      </c>
      <c r="P609" s="20" t="str">
        <f>IF(FORMULACIÓN!Q609="","",FORMULACIÓN!Q609)</f>
        <v/>
      </c>
      <c r="Q609" s="20" t="str">
        <f>IF(FORMULACIÓN!R609="","",FORMULACIÓN!R609)</f>
        <v/>
      </c>
      <c r="R609" s="20" t="str">
        <f>IF(FORMULACIÓN!S609="","",FORMULACIÓN!S609)</f>
        <v/>
      </c>
      <c r="S609" s="20" t="str">
        <f>IF(FORMULACIÓN!T609="","",FORMULACIÓN!T609)</f>
        <v/>
      </c>
      <c r="T609" s="179" t="str">
        <f ca="1">FORMULACIÓN!Y609</f>
        <v/>
      </c>
      <c r="U609" s="20" t="str">
        <f>IF(FORMULACIÓN!U609="","",FORMULACIÓN!U609)</f>
        <v/>
      </c>
      <c r="V609" s="211"/>
      <c r="W609" s="211"/>
      <c r="X609" s="21" t="str">
        <f ca="1">IFERROR(IF($S609=Lists!$S$2,SUM(SEGUIMIENTO!U609:W609),IF(SEGUIMIENTO!$S609=Lists!$S$3,SUM(SEGUIMIENTO!V609:W609),IF(SEGUIMIENTO!$S609=Lists!$S$4,AVERAGE(SEGUIMIENTO!V609:W609),IF(SEGUIMIENTO!$S609=Lists!$S$5,OFFSET(U609,0,COUNTA(V609:W609)),IF(SEGUIMIENTO!$S609=Lists!$S$6,COUNTIF(V609:W609,"&lt;"&amp;FORMULACIÓN!Y609)/COUNT(SEGUIMIENTO!V609:W609),""))))),"")</f>
        <v/>
      </c>
      <c r="Y609" s="176" t="str">
        <f ca="1">IF($Q609=Lists!$R$3,TEXT(SEGUIMIENTO!X609,"00,00%"),IF(SEGUIMIENTO!X609=0,0,TEXT(SEGUIMIENTO!X609,"##.###")))</f>
        <v/>
      </c>
      <c r="Z609" s="179" t="str">
        <f>IF(FORMULACIÓN!N609="X",VLOOKUP(A609,Lists!$C$100:$D$1099,2,FALSE),"")</f>
        <v/>
      </c>
      <c r="AA609" s="181">
        <f>IF(FORMULACIÓN!N609="X",IF(VALUE(VLOOKUP(A609,Lists!$C$100:$D$1099,2,FALSE))&gt;=SEGUIMIENTO!X609,1,0),2)</f>
        <v>2</v>
      </c>
      <c r="AB609" s="150">
        <f>IFERROR(VALUE(LEFT(#REF!,1)),0)</f>
        <v>0</v>
      </c>
      <c r="AC609" s="149"/>
      <c r="AD609" s="131"/>
      <c r="AE609" s="131"/>
      <c r="AF609" s="129"/>
      <c r="AG609"/>
      <c r="AH609" s="139"/>
      <c r="AI609" s="139"/>
      <c r="AJ609" s="139" t="str">
        <f t="shared" si="111"/>
        <v/>
      </c>
      <c r="AK609" s="139">
        <f t="shared" ca="1" si="118"/>
        <v>0</v>
      </c>
      <c r="AL609" s="139" t="str">
        <f t="shared" si="112"/>
        <v/>
      </c>
      <c r="AM609" s="139" t="str">
        <f t="shared" si="113"/>
        <v/>
      </c>
      <c r="AN609" s="20" t="str">
        <f t="shared" si="114"/>
        <v/>
      </c>
      <c r="AO609" s="20" t="str">
        <f t="shared" si="115"/>
        <v/>
      </c>
      <c r="AP609" s="20" t="str">
        <f t="shared" si="116"/>
        <v/>
      </c>
      <c r="AQ609" s="88" t="str">
        <f ca="1">IF(S609=Lists!$S$6,"CUMPLIMIENTO",IF($Q609=Lists!$R$3,TEXT(Y609,"00,00%")&amp;" / "&amp;TEXT(FORMULACIÓN!Y609,"00,00%"),IF(Y609=0,0,TEXT(Y609,"##.###")&amp;" / "&amp;TEXT(FORMULACIÓN!Y609,"##.###"))))</f>
        <v xml:space="preserve"> / </v>
      </c>
      <c r="AR609" s="133">
        <f ca="1">VALUE(IFERROR(IF(S609=Lists!$S$6,SEGUIMIENTO!Y609,IF((Y609/FORMULACIÓN!Y609)&lt;&gt;0,Y609/FORMULACIÓN!Y609,0)),0))</f>
        <v>0</v>
      </c>
      <c r="AS609" s="89" t="str">
        <f t="shared" ca="1" si="117"/>
        <v/>
      </c>
      <c r="AT609" s="89"/>
      <c r="AU609" s="89">
        <f t="shared" ca="1" si="110"/>
        <v>0</v>
      </c>
      <c r="AV609" s="20" t="str">
        <f t="shared" si="119"/>
        <v xml:space="preserve">LOGROS
LÍMITES
OBSERVACIÓN
ACCIONES DE FORTALECIMIENTO
</v>
      </c>
      <c r="AW609" s="139"/>
      <c r="CG609" s="140"/>
    </row>
    <row r="610" spans="1:85" s="135" customFormat="1" ht="20.25" hidden="1" customHeight="1">
      <c r="A610" s="20" t="str">
        <f>IF(FORMULACIÓN!A610="","",FORMULACIÓN!A610)</f>
        <v/>
      </c>
      <c r="B610" s="20" t="str">
        <f>IF(FORMULACIÓN!B610="","",FORMULACIÓN!B610)</f>
        <v/>
      </c>
      <c r="C610" s="20" t="str">
        <f>IF(FORMULACIÓN!C610="","",FORMULACIÓN!C610)</f>
        <v/>
      </c>
      <c r="D610" s="20" t="str">
        <f>IF(FORMULACIÓN!D610="","",FORMULACIÓN!D610)</f>
        <v/>
      </c>
      <c r="E610" s="20" t="str">
        <f>IF(FORMULACIÓN!E610="","",FORMULACIÓN!E610)</f>
        <v/>
      </c>
      <c r="F610" s="20" t="str">
        <f>IF(FORMULACIÓN!F610="","",FORMULACIÓN!F610)</f>
        <v/>
      </c>
      <c r="G610" s="20" t="str">
        <f>IF(FORMULACIÓN!G610="","",FORMULACIÓN!G610)</f>
        <v/>
      </c>
      <c r="H610" s="20" t="str">
        <f>IF(FORMULACIÓN!H610="","",FORMULACIÓN!H610)</f>
        <v/>
      </c>
      <c r="I610" s="88" t="str">
        <f>IF(FORMULACIÓN!I610="","",FORMULACIÓN!I610)</f>
        <v/>
      </c>
      <c r="J610" s="20" t="str">
        <f>IF(FORMULACIÓN!J610="","",FORMULACIÓN!J610)</f>
        <v/>
      </c>
      <c r="K610" s="88" t="str">
        <f>IF(FORMULACIÓN!K610="","",FORMULACIÓN!K610)</f>
        <v/>
      </c>
      <c r="L610" s="88" t="str">
        <f>IF(FORMULACIÓN!L610="","",FORMULACIÓN!L610)</f>
        <v/>
      </c>
      <c r="M610" s="210">
        <f>FORMULACIÓN!M610</f>
        <v>0</v>
      </c>
      <c r="N610" s="20" t="str">
        <f>IF(FORMULACIÓN!O610="","",FORMULACIÓN!O610)</f>
        <v/>
      </c>
      <c r="O610" s="20" t="str">
        <f>IF(FORMULACIÓN!P610="","",FORMULACIÓN!P610)</f>
        <v/>
      </c>
      <c r="P610" s="20" t="str">
        <f>IF(FORMULACIÓN!Q610="","",FORMULACIÓN!Q610)</f>
        <v/>
      </c>
      <c r="Q610" s="20" t="str">
        <f>IF(FORMULACIÓN!R610="","",FORMULACIÓN!R610)</f>
        <v/>
      </c>
      <c r="R610" s="20" t="str">
        <f>IF(FORMULACIÓN!S610="","",FORMULACIÓN!S610)</f>
        <v/>
      </c>
      <c r="S610" s="20" t="str">
        <f>IF(FORMULACIÓN!T610="","",FORMULACIÓN!T610)</f>
        <v/>
      </c>
      <c r="T610" s="179" t="str">
        <f ca="1">FORMULACIÓN!Y610</f>
        <v/>
      </c>
      <c r="U610" s="20" t="str">
        <f>IF(FORMULACIÓN!U610="","",FORMULACIÓN!U610)</f>
        <v/>
      </c>
      <c r="V610" s="211"/>
      <c r="W610" s="211"/>
      <c r="X610" s="21" t="str">
        <f ca="1">IFERROR(IF($S610=Lists!$S$2,SUM(SEGUIMIENTO!U610:W610),IF(SEGUIMIENTO!$S610=Lists!$S$3,SUM(SEGUIMIENTO!V610:W610),IF(SEGUIMIENTO!$S610=Lists!$S$4,AVERAGE(SEGUIMIENTO!V610:W610),IF(SEGUIMIENTO!$S610=Lists!$S$5,OFFSET(U610,0,COUNTA(V610:W610)),IF(SEGUIMIENTO!$S610=Lists!$S$6,COUNTIF(V610:W610,"&lt;"&amp;FORMULACIÓN!Y610)/COUNT(SEGUIMIENTO!V610:W610),""))))),"")</f>
        <v/>
      </c>
      <c r="Y610" s="176" t="str">
        <f ca="1">IF($Q610=Lists!$R$3,TEXT(SEGUIMIENTO!X610,"00,00%"),IF(SEGUIMIENTO!X610=0,0,TEXT(SEGUIMIENTO!X610,"##.###")))</f>
        <v/>
      </c>
      <c r="Z610" s="179" t="str">
        <f>IF(FORMULACIÓN!N610="X",VLOOKUP(A610,Lists!$C$100:$D$1099,2,FALSE),"")</f>
        <v/>
      </c>
      <c r="AA610" s="181">
        <f>IF(FORMULACIÓN!N610="X",IF(VALUE(VLOOKUP(A610,Lists!$C$100:$D$1099,2,FALSE))&gt;=SEGUIMIENTO!X610,1,0),2)</f>
        <v>2</v>
      </c>
      <c r="AB610" s="150">
        <f>IFERROR(VALUE(LEFT(#REF!,1)),0)</f>
        <v>0</v>
      </c>
      <c r="AC610" s="149"/>
      <c r="AD610" s="131"/>
      <c r="AE610" s="131"/>
      <c r="AF610" s="129"/>
      <c r="AG610"/>
      <c r="AH610" s="139"/>
      <c r="AI610" s="139"/>
      <c r="AJ610" s="139" t="str">
        <f t="shared" si="111"/>
        <v/>
      </c>
      <c r="AK610" s="139">
        <f t="shared" ca="1" si="118"/>
        <v>0</v>
      </c>
      <c r="AL610" s="139" t="str">
        <f t="shared" si="112"/>
        <v/>
      </c>
      <c r="AM610" s="139" t="str">
        <f t="shared" si="113"/>
        <v/>
      </c>
      <c r="AN610" s="20" t="str">
        <f t="shared" si="114"/>
        <v/>
      </c>
      <c r="AO610" s="20" t="str">
        <f t="shared" si="115"/>
        <v/>
      </c>
      <c r="AP610" s="20" t="str">
        <f t="shared" si="116"/>
        <v/>
      </c>
      <c r="AQ610" s="88" t="str">
        <f ca="1">IF(S610=Lists!$S$6,"CUMPLIMIENTO",IF($Q610=Lists!$R$3,TEXT(Y610,"00,00%")&amp;" / "&amp;TEXT(FORMULACIÓN!Y610,"00,00%"),IF(Y610=0,0,TEXT(Y610,"##.###")&amp;" / "&amp;TEXT(FORMULACIÓN!Y610,"##.###"))))</f>
        <v xml:space="preserve"> / </v>
      </c>
      <c r="AR610" s="133">
        <f ca="1">VALUE(IFERROR(IF(S610=Lists!$S$6,SEGUIMIENTO!Y610,IF((Y610/FORMULACIÓN!Y610)&lt;&gt;0,Y610/FORMULACIÓN!Y610,0)),0))</f>
        <v>0</v>
      </c>
      <c r="AS610" s="89" t="str">
        <f t="shared" ca="1" si="117"/>
        <v/>
      </c>
      <c r="AT610" s="89"/>
      <c r="AU610" s="89">
        <f t="shared" ca="1" si="110"/>
        <v>0</v>
      </c>
      <c r="AV610" s="20" t="str">
        <f t="shared" si="119"/>
        <v xml:space="preserve">LOGROS
LÍMITES
OBSERVACIÓN
ACCIONES DE FORTALECIMIENTO
</v>
      </c>
      <c r="AW610" s="139"/>
      <c r="CG610" s="140"/>
    </row>
    <row r="611" spans="1:85" s="135" customFormat="1" ht="20.25" hidden="1" customHeight="1">
      <c r="A611" s="20" t="str">
        <f>IF(FORMULACIÓN!A611="","",FORMULACIÓN!A611)</f>
        <v/>
      </c>
      <c r="B611" s="20" t="str">
        <f>IF(FORMULACIÓN!B611="","",FORMULACIÓN!B611)</f>
        <v/>
      </c>
      <c r="C611" s="20" t="str">
        <f>IF(FORMULACIÓN!C611="","",FORMULACIÓN!C611)</f>
        <v/>
      </c>
      <c r="D611" s="20" t="str">
        <f>IF(FORMULACIÓN!D611="","",FORMULACIÓN!D611)</f>
        <v/>
      </c>
      <c r="E611" s="20" t="str">
        <f>IF(FORMULACIÓN!E611="","",FORMULACIÓN!E611)</f>
        <v/>
      </c>
      <c r="F611" s="20" t="str">
        <f>IF(FORMULACIÓN!F611="","",FORMULACIÓN!F611)</f>
        <v/>
      </c>
      <c r="G611" s="20" t="str">
        <f>IF(FORMULACIÓN!G611="","",FORMULACIÓN!G611)</f>
        <v/>
      </c>
      <c r="H611" s="20" t="str">
        <f>IF(FORMULACIÓN!H611="","",FORMULACIÓN!H611)</f>
        <v/>
      </c>
      <c r="I611" s="88" t="str">
        <f>IF(FORMULACIÓN!I611="","",FORMULACIÓN!I611)</f>
        <v/>
      </c>
      <c r="J611" s="20" t="str">
        <f>IF(FORMULACIÓN!J611="","",FORMULACIÓN!J611)</f>
        <v/>
      </c>
      <c r="K611" s="88" t="str">
        <f>IF(FORMULACIÓN!K611="","",FORMULACIÓN!K611)</f>
        <v/>
      </c>
      <c r="L611" s="88" t="str">
        <f>IF(FORMULACIÓN!L611="","",FORMULACIÓN!L611)</f>
        <v/>
      </c>
      <c r="M611" s="210">
        <f>FORMULACIÓN!M611</f>
        <v>0</v>
      </c>
      <c r="N611" s="20" t="str">
        <f>IF(FORMULACIÓN!O611="","",FORMULACIÓN!O611)</f>
        <v/>
      </c>
      <c r="O611" s="20" t="str">
        <f>IF(FORMULACIÓN!P611="","",FORMULACIÓN!P611)</f>
        <v/>
      </c>
      <c r="P611" s="20" t="str">
        <f>IF(FORMULACIÓN!Q611="","",FORMULACIÓN!Q611)</f>
        <v/>
      </c>
      <c r="Q611" s="20" t="str">
        <f>IF(FORMULACIÓN!R611="","",FORMULACIÓN!R611)</f>
        <v/>
      </c>
      <c r="R611" s="20" t="str">
        <f>IF(FORMULACIÓN!S611="","",FORMULACIÓN!S611)</f>
        <v/>
      </c>
      <c r="S611" s="20" t="str">
        <f>IF(FORMULACIÓN!T611="","",FORMULACIÓN!T611)</f>
        <v/>
      </c>
      <c r="T611" s="179" t="str">
        <f ca="1">FORMULACIÓN!Y611</f>
        <v/>
      </c>
      <c r="U611" s="20" t="str">
        <f>IF(FORMULACIÓN!U611="","",FORMULACIÓN!U611)</f>
        <v/>
      </c>
      <c r="V611" s="211"/>
      <c r="W611" s="211"/>
      <c r="X611" s="21" t="str">
        <f ca="1">IFERROR(IF($S611=Lists!$S$2,SUM(SEGUIMIENTO!U611:W611),IF(SEGUIMIENTO!$S611=Lists!$S$3,SUM(SEGUIMIENTO!V611:W611),IF(SEGUIMIENTO!$S611=Lists!$S$4,AVERAGE(SEGUIMIENTO!V611:W611),IF(SEGUIMIENTO!$S611=Lists!$S$5,OFFSET(U611,0,COUNTA(V611:W611)),IF(SEGUIMIENTO!$S611=Lists!$S$6,COUNTIF(V611:W611,"&lt;"&amp;FORMULACIÓN!Y611)/COUNT(SEGUIMIENTO!V611:W611),""))))),"")</f>
        <v/>
      </c>
      <c r="Y611" s="176" t="str">
        <f ca="1">IF($Q611=Lists!$R$3,TEXT(SEGUIMIENTO!X611,"00,00%"),IF(SEGUIMIENTO!X611=0,0,TEXT(SEGUIMIENTO!X611,"##.###")))</f>
        <v/>
      </c>
      <c r="Z611" s="179" t="str">
        <f>IF(FORMULACIÓN!N611="X",VLOOKUP(A611,Lists!$C$100:$D$1099,2,FALSE),"")</f>
        <v/>
      </c>
      <c r="AA611" s="181">
        <f>IF(FORMULACIÓN!N611="X",IF(VALUE(VLOOKUP(A611,Lists!$C$100:$D$1099,2,FALSE))&gt;=SEGUIMIENTO!X611,1,0),2)</f>
        <v>2</v>
      </c>
      <c r="AB611" s="150">
        <f>IFERROR(VALUE(LEFT(#REF!,1)),0)</f>
        <v>0</v>
      </c>
      <c r="AC611" s="149"/>
      <c r="AD611" s="131"/>
      <c r="AE611" s="131"/>
      <c r="AF611" s="129"/>
      <c r="AG611"/>
      <c r="AH611" s="139"/>
      <c r="AI611" s="139"/>
      <c r="AJ611" s="139" t="str">
        <f t="shared" si="111"/>
        <v/>
      </c>
      <c r="AK611" s="139">
        <f t="shared" ca="1" si="118"/>
        <v>0</v>
      </c>
      <c r="AL611" s="139" t="str">
        <f t="shared" si="112"/>
        <v/>
      </c>
      <c r="AM611" s="139" t="str">
        <f t="shared" si="113"/>
        <v/>
      </c>
      <c r="AN611" s="20" t="str">
        <f t="shared" si="114"/>
        <v/>
      </c>
      <c r="AO611" s="20" t="str">
        <f t="shared" si="115"/>
        <v/>
      </c>
      <c r="AP611" s="20" t="str">
        <f t="shared" si="116"/>
        <v/>
      </c>
      <c r="AQ611" s="88" t="str">
        <f ca="1">IF(S611=Lists!$S$6,"CUMPLIMIENTO",IF($Q611=Lists!$R$3,TEXT(Y611,"00,00%")&amp;" / "&amp;TEXT(FORMULACIÓN!Y611,"00,00%"),IF(Y611=0,0,TEXT(Y611,"##.###")&amp;" / "&amp;TEXT(FORMULACIÓN!Y611,"##.###"))))</f>
        <v xml:space="preserve"> / </v>
      </c>
      <c r="AR611" s="133">
        <f ca="1">VALUE(IFERROR(IF(S611=Lists!$S$6,SEGUIMIENTO!Y611,IF((Y611/FORMULACIÓN!Y611)&lt;&gt;0,Y611/FORMULACIÓN!Y611,0)),0))</f>
        <v>0</v>
      </c>
      <c r="AS611" s="89" t="str">
        <f t="shared" ca="1" si="117"/>
        <v/>
      </c>
      <c r="AT611" s="89"/>
      <c r="AU611" s="89">
        <f t="shared" ca="1" si="110"/>
        <v>0</v>
      </c>
      <c r="AV611" s="20" t="str">
        <f t="shared" si="119"/>
        <v xml:space="preserve">LOGROS
LÍMITES
OBSERVACIÓN
ACCIONES DE FORTALECIMIENTO
</v>
      </c>
      <c r="AW611" s="139"/>
      <c r="CG611" s="140"/>
    </row>
    <row r="612" spans="1:85" s="135" customFormat="1" ht="20.25" hidden="1" customHeight="1">
      <c r="A612" s="20" t="str">
        <f>IF(FORMULACIÓN!A612="","",FORMULACIÓN!A612)</f>
        <v/>
      </c>
      <c r="B612" s="20" t="str">
        <f>IF(FORMULACIÓN!B612="","",FORMULACIÓN!B612)</f>
        <v/>
      </c>
      <c r="C612" s="20" t="str">
        <f>IF(FORMULACIÓN!C612="","",FORMULACIÓN!C612)</f>
        <v/>
      </c>
      <c r="D612" s="20" t="str">
        <f>IF(FORMULACIÓN!D612="","",FORMULACIÓN!D612)</f>
        <v/>
      </c>
      <c r="E612" s="20" t="str">
        <f>IF(FORMULACIÓN!E612="","",FORMULACIÓN!E612)</f>
        <v/>
      </c>
      <c r="F612" s="20" t="str">
        <f>IF(FORMULACIÓN!F612="","",FORMULACIÓN!F612)</f>
        <v/>
      </c>
      <c r="G612" s="20" t="str">
        <f>IF(FORMULACIÓN!G612="","",FORMULACIÓN!G612)</f>
        <v/>
      </c>
      <c r="H612" s="20" t="str">
        <f>IF(FORMULACIÓN!H612="","",FORMULACIÓN!H612)</f>
        <v/>
      </c>
      <c r="I612" s="88" t="str">
        <f>IF(FORMULACIÓN!I612="","",FORMULACIÓN!I612)</f>
        <v/>
      </c>
      <c r="J612" s="20" t="str">
        <f>IF(FORMULACIÓN!J612="","",FORMULACIÓN!J612)</f>
        <v/>
      </c>
      <c r="K612" s="88" t="str">
        <f>IF(FORMULACIÓN!K612="","",FORMULACIÓN!K612)</f>
        <v/>
      </c>
      <c r="L612" s="88" t="str">
        <f>IF(FORMULACIÓN!L612="","",FORMULACIÓN!L612)</f>
        <v/>
      </c>
      <c r="M612" s="210">
        <f>FORMULACIÓN!M612</f>
        <v>0</v>
      </c>
      <c r="N612" s="20" t="str">
        <f>IF(FORMULACIÓN!O612="","",FORMULACIÓN!O612)</f>
        <v/>
      </c>
      <c r="O612" s="20" t="str">
        <f>IF(FORMULACIÓN!P612="","",FORMULACIÓN!P612)</f>
        <v/>
      </c>
      <c r="P612" s="20" t="str">
        <f>IF(FORMULACIÓN!Q612="","",FORMULACIÓN!Q612)</f>
        <v/>
      </c>
      <c r="Q612" s="20" t="str">
        <f>IF(FORMULACIÓN!R612="","",FORMULACIÓN!R612)</f>
        <v/>
      </c>
      <c r="R612" s="20" t="str">
        <f>IF(FORMULACIÓN!S612="","",FORMULACIÓN!S612)</f>
        <v/>
      </c>
      <c r="S612" s="20" t="str">
        <f>IF(FORMULACIÓN!T612="","",FORMULACIÓN!T612)</f>
        <v/>
      </c>
      <c r="T612" s="179" t="str">
        <f ca="1">FORMULACIÓN!Y612</f>
        <v/>
      </c>
      <c r="U612" s="20" t="str">
        <f>IF(FORMULACIÓN!U612="","",FORMULACIÓN!U612)</f>
        <v/>
      </c>
      <c r="V612" s="211"/>
      <c r="W612" s="211"/>
      <c r="X612" s="21" t="str">
        <f ca="1">IFERROR(IF($S612=Lists!$S$2,SUM(SEGUIMIENTO!U612:W612),IF(SEGUIMIENTO!$S612=Lists!$S$3,SUM(SEGUIMIENTO!V612:W612),IF(SEGUIMIENTO!$S612=Lists!$S$4,AVERAGE(SEGUIMIENTO!V612:W612),IF(SEGUIMIENTO!$S612=Lists!$S$5,OFFSET(U612,0,COUNTA(V612:W612)),IF(SEGUIMIENTO!$S612=Lists!$S$6,COUNTIF(V612:W612,"&lt;"&amp;FORMULACIÓN!Y612)/COUNT(SEGUIMIENTO!V612:W612),""))))),"")</f>
        <v/>
      </c>
      <c r="Y612" s="176" t="str">
        <f ca="1">IF($Q612=Lists!$R$3,TEXT(SEGUIMIENTO!X612,"00,00%"),IF(SEGUIMIENTO!X612=0,0,TEXT(SEGUIMIENTO!X612,"##.###")))</f>
        <v/>
      </c>
      <c r="Z612" s="179" t="str">
        <f>IF(FORMULACIÓN!N612="X",VLOOKUP(A612,Lists!$C$100:$D$1099,2,FALSE),"")</f>
        <v/>
      </c>
      <c r="AA612" s="181">
        <f>IF(FORMULACIÓN!N612="X",IF(VALUE(VLOOKUP(A612,Lists!$C$100:$D$1099,2,FALSE))&gt;=SEGUIMIENTO!X612,1,0),2)</f>
        <v>2</v>
      </c>
      <c r="AB612" s="150">
        <f>IFERROR(VALUE(LEFT(#REF!,1)),0)</f>
        <v>0</v>
      </c>
      <c r="AC612" s="149"/>
      <c r="AD612" s="131"/>
      <c r="AE612" s="131"/>
      <c r="AF612" s="129"/>
      <c r="AG612"/>
      <c r="AH612" s="139"/>
      <c r="AI612" s="139"/>
      <c r="AJ612" s="139" t="str">
        <f t="shared" si="111"/>
        <v/>
      </c>
      <c r="AK612" s="139">
        <f t="shared" ca="1" si="118"/>
        <v>0</v>
      </c>
      <c r="AL612" s="139" t="str">
        <f t="shared" si="112"/>
        <v/>
      </c>
      <c r="AM612" s="139" t="str">
        <f t="shared" si="113"/>
        <v/>
      </c>
      <c r="AN612" s="20" t="str">
        <f t="shared" si="114"/>
        <v/>
      </c>
      <c r="AO612" s="20" t="str">
        <f t="shared" si="115"/>
        <v/>
      </c>
      <c r="AP612" s="20" t="str">
        <f t="shared" si="116"/>
        <v/>
      </c>
      <c r="AQ612" s="88" t="str">
        <f ca="1">IF(S612=Lists!$S$6,"CUMPLIMIENTO",IF($Q612=Lists!$R$3,TEXT(Y612,"00,00%")&amp;" / "&amp;TEXT(FORMULACIÓN!Y612,"00,00%"),IF(Y612=0,0,TEXT(Y612,"##.###")&amp;" / "&amp;TEXT(FORMULACIÓN!Y612,"##.###"))))</f>
        <v xml:space="preserve"> / </v>
      </c>
      <c r="AR612" s="133">
        <f ca="1">VALUE(IFERROR(IF(S612=Lists!$S$6,SEGUIMIENTO!Y612,IF((Y612/FORMULACIÓN!Y612)&lt;&gt;0,Y612/FORMULACIÓN!Y612,0)),0))</f>
        <v>0</v>
      </c>
      <c r="AS612" s="89" t="str">
        <f t="shared" ca="1" si="117"/>
        <v/>
      </c>
      <c r="AT612" s="89"/>
      <c r="AU612" s="89">
        <f t="shared" ca="1" si="110"/>
        <v>0</v>
      </c>
      <c r="AV612" s="20" t="str">
        <f t="shared" si="119"/>
        <v xml:space="preserve">LOGROS
LÍMITES
OBSERVACIÓN
ACCIONES DE FORTALECIMIENTO
</v>
      </c>
      <c r="AW612" s="139"/>
      <c r="CG612" s="140"/>
    </row>
    <row r="613" spans="1:85" s="135" customFormat="1" ht="20.25" hidden="1" customHeight="1">
      <c r="A613" s="20" t="str">
        <f>IF(FORMULACIÓN!A613="","",FORMULACIÓN!A613)</f>
        <v/>
      </c>
      <c r="B613" s="20" t="str">
        <f>IF(FORMULACIÓN!B613="","",FORMULACIÓN!B613)</f>
        <v/>
      </c>
      <c r="C613" s="20" t="str">
        <f>IF(FORMULACIÓN!C613="","",FORMULACIÓN!C613)</f>
        <v/>
      </c>
      <c r="D613" s="20" t="str">
        <f>IF(FORMULACIÓN!D613="","",FORMULACIÓN!D613)</f>
        <v/>
      </c>
      <c r="E613" s="20" t="str">
        <f>IF(FORMULACIÓN!E613="","",FORMULACIÓN!E613)</f>
        <v/>
      </c>
      <c r="F613" s="20" t="str">
        <f>IF(FORMULACIÓN!F613="","",FORMULACIÓN!F613)</f>
        <v/>
      </c>
      <c r="G613" s="20" t="str">
        <f>IF(FORMULACIÓN!G613="","",FORMULACIÓN!G613)</f>
        <v/>
      </c>
      <c r="H613" s="20" t="str">
        <f>IF(FORMULACIÓN!H613="","",FORMULACIÓN!H613)</f>
        <v/>
      </c>
      <c r="I613" s="88" t="str">
        <f>IF(FORMULACIÓN!I613="","",FORMULACIÓN!I613)</f>
        <v/>
      </c>
      <c r="J613" s="20" t="str">
        <f>IF(FORMULACIÓN!J613="","",FORMULACIÓN!J613)</f>
        <v/>
      </c>
      <c r="K613" s="88" t="str">
        <f>IF(FORMULACIÓN!K613="","",FORMULACIÓN!K613)</f>
        <v/>
      </c>
      <c r="L613" s="88" t="str">
        <f>IF(FORMULACIÓN!L613="","",FORMULACIÓN!L613)</f>
        <v/>
      </c>
      <c r="M613" s="210">
        <f>FORMULACIÓN!M613</f>
        <v>0</v>
      </c>
      <c r="N613" s="20" t="str">
        <f>IF(FORMULACIÓN!O613="","",FORMULACIÓN!O613)</f>
        <v/>
      </c>
      <c r="O613" s="20" t="str">
        <f>IF(FORMULACIÓN!P613="","",FORMULACIÓN!P613)</f>
        <v/>
      </c>
      <c r="P613" s="20" t="str">
        <f>IF(FORMULACIÓN!Q613="","",FORMULACIÓN!Q613)</f>
        <v/>
      </c>
      <c r="Q613" s="20" t="str">
        <f>IF(FORMULACIÓN!R613="","",FORMULACIÓN!R613)</f>
        <v/>
      </c>
      <c r="R613" s="20" t="str">
        <f>IF(FORMULACIÓN!S613="","",FORMULACIÓN!S613)</f>
        <v/>
      </c>
      <c r="S613" s="20" t="str">
        <f>IF(FORMULACIÓN!T613="","",FORMULACIÓN!T613)</f>
        <v/>
      </c>
      <c r="T613" s="179" t="str">
        <f ca="1">FORMULACIÓN!Y613</f>
        <v/>
      </c>
      <c r="U613" s="20" t="str">
        <f>IF(FORMULACIÓN!U613="","",FORMULACIÓN!U613)</f>
        <v/>
      </c>
      <c r="V613" s="211"/>
      <c r="W613" s="211"/>
      <c r="X613" s="21" t="str">
        <f ca="1">IFERROR(IF($S613=Lists!$S$2,SUM(SEGUIMIENTO!U613:W613),IF(SEGUIMIENTO!$S613=Lists!$S$3,SUM(SEGUIMIENTO!V613:W613),IF(SEGUIMIENTO!$S613=Lists!$S$4,AVERAGE(SEGUIMIENTO!V613:W613),IF(SEGUIMIENTO!$S613=Lists!$S$5,OFFSET(U613,0,COUNTA(V613:W613)),IF(SEGUIMIENTO!$S613=Lists!$S$6,COUNTIF(V613:W613,"&lt;"&amp;FORMULACIÓN!Y613)/COUNT(SEGUIMIENTO!V613:W613),""))))),"")</f>
        <v/>
      </c>
      <c r="Y613" s="176" t="str">
        <f ca="1">IF($Q613=Lists!$R$3,TEXT(SEGUIMIENTO!X613,"00,00%"),IF(SEGUIMIENTO!X613=0,0,TEXT(SEGUIMIENTO!X613,"##.###")))</f>
        <v/>
      </c>
      <c r="Z613" s="179" t="str">
        <f>IF(FORMULACIÓN!N613="X",VLOOKUP(A613,Lists!$C$100:$D$1099,2,FALSE),"")</f>
        <v/>
      </c>
      <c r="AA613" s="181">
        <f>IF(FORMULACIÓN!N613="X",IF(VALUE(VLOOKUP(A613,Lists!$C$100:$D$1099,2,FALSE))&gt;=SEGUIMIENTO!X613,1,0),2)</f>
        <v>2</v>
      </c>
      <c r="AB613" s="150">
        <f>IFERROR(VALUE(LEFT(#REF!,1)),0)</f>
        <v>0</v>
      </c>
      <c r="AC613" s="149"/>
      <c r="AD613" s="131"/>
      <c r="AE613" s="131"/>
      <c r="AF613" s="129"/>
      <c r="AG613"/>
      <c r="AH613" s="139"/>
      <c r="AI613" s="139"/>
      <c r="AJ613" s="139" t="str">
        <f t="shared" si="111"/>
        <v/>
      </c>
      <c r="AK613" s="139">
        <f t="shared" ca="1" si="118"/>
        <v>0</v>
      </c>
      <c r="AL613" s="139" t="str">
        <f t="shared" si="112"/>
        <v/>
      </c>
      <c r="AM613" s="139" t="str">
        <f t="shared" si="113"/>
        <v/>
      </c>
      <c r="AN613" s="20" t="str">
        <f t="shared" si="114"/>
        <v/>
      </c>
      <c r="AO613" s="20" t="str">
        <f t="shared" si="115"/>
        <v/>
      </c>
      <c r="AP613" s="20" t="str">
        <f t="shared" si="116"/>
        <v/>
      </c>
      <c r="AQ613" s="88" t="str">
        <f ca="1">IF(S613=Lists!$S$6,"CUMPLIMIENTO",IF($Q613=Lists!$R$3,TEXT(Y613,"00,00%")&amp;" / "&amp;TEXT(FORMULACIÓN!Y613,"00,00%"),IF(Y613=0,0,TEXT(Y613,"##.###")&amp;" / "&amp;TEXT(FORMULACIÓN!Y613,"##.###"))))</f>
        <v xml:space="preserve"> / </v>
      </c>
      <c r="AR613" s="133">
        <f ca="1">VALUE(IFERROR(IF(S613=Lists!$S$6,SEGUIMIENTO!Y613,IF((Y613/FORMULACIÓN!Y613)&lt;&gt;0,Y613/FORMULACIÓN!Y613,0)),0))</f>
        <v>0</v>
      </c>
      <c r="AS613" s="89" t="str">
        <f t="shared" ca="1" si="117"/>
        <v/>
      </c>
      <c r="AT613" s="89"/>
      <c r="AU613" s="89">
        <f t="shared" ca="1" si="110"/>
        <v>0</v>
      </c>
      <c r="AV613" s="20" t="str">
        <f t="shared" si="119"/>
        <v xml:space="preserve">LOGROS
LÍMITES
OBSERVACIÓN
ACCIONES DE FORTALECIMIENTO
</v>
      </c>
      <c r="AW613" s="139"/>
      <c r="CG613" s="140"/>
    </row>
    <row r="614" spans="1:85" s="135" customFormat="1" ht="20.25" hidden="1" customHeight="1">
      <c r="A614" s="20" t="str">
        <f>IF(FORMULACIÓN!A614="","",FORMULACIÓN!A614)</f>
        <v/>
      </c>
      <c r="B614" s="20" t="str">
        <f>IF(FORMULACIÓN!B614="","",FORMULACIÓN!B614)</f>
        <v/>
      </c>
      <c r="C614" s="20" t="str">
        <f>IF(FORMULACIÓN!C614="","",FORMULACIÓN!C614)</f>
        <v/>
      </c>
      <c r="D614" s="20" t="str">
        <f>IF(FORMULACIÓN!D614="","",FORMULACIÓN!D614)</f>
        <v/>
      </c>
      <c r="E614" s="20" t="str">
        <f>IF(FORMULACIÓN!E614="","",FORMULACIÓN!E614)</f>
        <v/>
      </c>
      <c r="F614" s="20" t="str">
        <f>IF(FORMULACIÓN!F614="","",FORMULACIÓN!F614)</f>
        <v/>
      </c>
      <c r="G614" s="20" t="str">
        <f>IF(FORMULACIÓN!G614="","",FORMULACIÓN!G614)</f>
        <v/>
      </c>
      <c r="H614" s="20" t="str">
        <f>IF(FORMULACIÓN!H614="","",FORMULACIÓN!H614)</f>
        <v/>
      </c>
      <c r="I614" s="88" t="str">
        <f>IF(FORMULACIÓN!I614="","",FORMULACIÓN!I614)</f>
        <v/>
      </c>
      <c r="J614" s="20" t="str">
        <f>IF(FORMULACIÓN!J614="","",FORMULACIÓN!J614)</f>
        <v/>
      </c>
      <c r="K614" s="88" t="str">
        <f>IF(FORMULACIÓN!K614="","",FORMULACIÓN!K614)</f>
        <v/>
      </c>
      <c r="L614" s="88" t="str">
        <f>IF(FORMULACIÓN!L614="","",FORMULACIÓN!L614)</f>
        <v/>
      </c>
      <c r="M614" s="210">
        <f>FORMULACIÓN!M614</f>
        <v>0</v>
      </c>
      <c r="N614" s="20" t="str">
        <f>IF(FORMULACIÓN!O614="","",FORMULACIÓN!O614)</f>
        <v/>
      </c>
      <c r="O614" s="20" t="str">
        <f>IF(FORMULACIÓN!P614="","",FORMULACIÓN!P614)</f>
        <v/>
      </c>
      <c r="P614" s="20" t="str">
        <f>IF(FORMULACIÓN!Q614="","",FORMULACIÓN!Q614)</f>
        <v/>
      </c>
      <c r="Q614" s="20" t="str">
        <f>IF(FORMULACIÓN!R614="","",FORMULACIÓN!R614)</f>
        <v/>
      </c>
      <c r="R614" s="20" t="str">
        <f>IF(FORMULACIÓN!S614="","",FORMULACIÓN!S614)</f>
        <v/>
      </c>
      <c r="S614" s="20" t="str">
        <f>IF(FORMULACIÓN!T614="","",FORMULACIÓN!T614)</f>
        <v/>
      </c>
      <c r="T614" s="179" t="str">
        <f ca="1">FORMULACIÓN!Y614</f>
        <v/>
      </c>
      <c r="U614" s="20" t="str">
        <f>IF(FORMULACIÓN!U614="","",FORMULACIÓN!U614)</f>
        <v/>
      </c>
      <c r="V614" s="211"/>
      <c r="W614" s="211"/>
      <c r="X614" s="21" t="str">
        <f ca="1">IFERROR(IF($S614=Lists!$S$2,SUM(SEGUIMIENTO!U614:W614),IF(SEGUIMIENTO!$S614=Lists!$S$3,SUM(SEGUIMIENTO!V614:W614),IF(SEGUIMIENTO!$S614=Lists!$S$4,AVERAGE(SEGUIMIENTO!V614:W614),IF(SEGUIMIENTO!$S614=Lists!$S$5,OFFSET(U614,0,COUNTA(V614:W614)),IF(SEGUIMIENTO!$S614=Lists!$S$6,COUNTIF(V614:W614,"&lt;"&amp;FORMULACIÓN!Y614)/COUNT(SEGUIMIENTO!V614:W614),""))))),"")</f>
        <v/>
      </c>
      <c r="Y614" s="176" t="str">
        <f ca="1">IF($Q614=Lists!$R$3,TEXT(SEGUIMIENTO!X614,"00,00%"),IF(SEGUIMIENTO!X614=0,0,TEXT(SEGUIMIENTO!X614,"##.###")))</f>
        <v/>
      </c>
      <c r="Z614" s="179" t="str">
        <f>IF(FORMULACIÓN!N614="X",VLOOKUP(A614,Lists!$C$100:$D$1099,2,FALSE),"")</f>
        <v/>
      </c>
      <c r="AA614" s="181">
        <f>IF(FORMULACIÓN!N614="X",IF(VALUE(VLOOKUP(A614,Lists!$C$100:$D$1099,2,FALSE))&gt;=SEGUIMIENTO!X614,1,0),2)</f>
        <v>2</v>
      </c>
      <c r="AB614" s="150">
        <f>IFERROR(VALUE(LEFT(#REF!,1)),0)</f>
        <v>0</v>
      </c>
      <c r="AC614" s="149"/>
      <c r="AD614" s="131"/>
      <c r="AE614" s="131"/>
      <c r="AF614" s="129"/>
      <c r="AG614"/>
      <c r="AH614" s="139"/>
      <c r="AI614" s="139"/>
      <c r="AJ614" s="139" t="str">
        <f t="shared" si="111"/>
        <v/>
      </c>
      <c r="AK614" s="139">
        <f t="shared" ca="1" si="118"/>
        <v>0</v>
      </c>
      <c r="AL614" s="139" t="str">
        <f t="shared" si="112"/>
        <v/>
      </c>
      <c r="AM614" s="139" t="str">
        <f t="shared" si="113"/>
        <v/>
      </c>
      <c r="AN614" s="20" t="str">
        <f t="shared" si="114"/>
        <v/>
      </c>
      <c r="AO614" s="20" t="str">
        <f t="shared" si="115"/>
        <v/>
      </c>
      <c r="AP614" s="20" t="str">
        <f t="shared" si="116"/>
        <v/>
      </c>
      <c r="AQ614" s="88" t="str">
        <f ca="1">IF(S614=Lists!$S$6,"CUMPLIMIENTO",IF($Q614=Lists!$R$3,TEXT(Y614,"00,00%")&amp;" / "&amp;TEXT(FORMULACIÓN!Y614,"00,00%"),IF(Y614=0,0,TEXT(Y614,"##.###")&amp;" / "&amp;TEXT(FORMULACIÓN!Y614,"##.###"))))</f>
        <v xml:space="preserve"> / </v>
      </c>
      <c r="AR614" s="133">
        <f ca="1">VALUE(IFERROR(IF(S614=Lists!$S$6,SEGUIMIENTO!Y614,IF((Y614/FORMULACIÓN!Y614)&lt;&gt;0,Y614/FORMULACIÓN!Y614,0)),0))</f>
        <v>0</v>
      </c>
      <c r="AS614" s="89" t="str">
        <f t="shared" ca="1" si="117"/>
        <v/>
      </c>
      <c r="AT614" s="89"/>
      <c r="AU614" s="89">
        <f t="shared" ca="1" si="110"/>
        <v>0</v>
      </c>
      <c r="AV614" s="20" t="str">
        <f t="shared" si="119"/>
        <v xml:space="preserve">LOGROS
LÍMITES
OBSERVACIÓN
ACCIONES DE FORTALECIMIENTO
</v>
      </c>
      <c r="AW614" s="139"/>
      <c r="CG614" s="140"/>
    </row>
    <row r="615" spans="1:85" s="135" customFormat="1" ht="20.25" hidden="1" customHeight="1">
      <c r="A615" s="20" t="str">
        <f>IF(FORMULACIÓN!A615="","",FORMULACIÓN!A615)</f>
        <v/>
      </c>
      <c r="B615" s="20" t="str">
        <f>IF(FORMULACIÓN!B615="","",FORMULACIÓN!B615)</f>
        <v/>
      </c>
      <c r="C615" s="20" t="str">
        <f>IF(FORMULACIÓN!C615="","",FORMULACIÓN!C615)</f>
        <v/>
      </c>
      <c r="D615" s="20" t="str">
        <f>IF(FORMULACIÓN!D615="","",FORMULACIÓN!D615)</f>
        <v/>
      </c>
      <c r="E615" s="20" t="str">
        <f>IF(FORMULACIÓN!E615="","",FORMULACIÓN!E615)</f>
        <v/>
      </c>
      <c r="F615" s="20" t="str">
        <f>IF(FORMULACIÓN!F615="","",FORMULACIÓN!F615)</f>
        <v/>
      </c>
      <c r="G615" s="20" t="str">
        <f>IF(FORMULACIÓN!G615="","",FORMULACIÓN!G615)</f>
        <v/>
      </c>
      <c r="H615" s="20" t="str">
        <f>IF(FORMULACIÓN!H615="","",FORMULACIÓN!H615)</f>
        <v/>
      </c>
      <c r="I615" s="88" t="str">
        <f>IF(FORMULACIÓN!I615="","",FORMULACIÓN!I615)</f>
        <v/>
      </c>
      <c r="J615" s="20" t="str">
        <f>IF(FORMULACIÓN!J615="","",FORMULACIÓN!J615)</f>
        <v/>
      </c>
      <c r="K615" s="88" t="str">
        <f>IF(FORMULACIÓN!K615="","",FORMULACIÓN!K615)</f>
        <v/>
      </c>
      <c r="L615" s="88" t="str">
        <f>IF(FORMULACIÓN!L615="","",FORMULACIÓN!L615)</f>
        <v/>
      </c>
      <c r="M615" s="210">
        <f>FORMULACIÓN!M615</f>
        <v>0</v>
      </c>
      <c r="N615" s="20" t="str">
        <f>IF(FORMULACIÓN!O615="","",FORMULACIÓN!O615)</f>
        <v/>
      </c>
      <c r="O615" s="20" t="str">
        <f>IF(FORMULACIÓN!P615="","",FORMULACIÓN!P615)</f>
        <v/>
      </c>
      <c r="P615" s="20" t="str">
        <f>IF(FORMULACIÓN!Q615="","",FORMULACIÓN!Q615)</f>
        <v/>
      </c>
      <c r="Q615" s="20" t="str">
        <f>IF(FORMULACIÓN!R615="","",FORMULACIÓN!R615)</f>
        <v/>
      </c>
      <c r="R615" s="20" t="str">
        <f>IF(FORMULACIÓN!S615="","",FORMULACIÓN!S615)</f>
        <v/>
      </c>
      <c r="S615" s="20" t="str">
        <f>IF(FORMULACIÓN!T615="","",FORMULACIÓN!T615)</f>
        <v/>
      </c>
      <c r="T615" s="179" t="str">
        <f ca="1">FORMULACIÓN!Y615</f>
        <v/>
      </c>
      <c r="U615" s="20" t="str">
        <f>IF(FORMULACIÓN!U615="","",FORMULACIÓN!U615)</f>
        <v/>
      </c>
      <c r="V615" s="211"/>
      <c r="W615" s="211"/>
      <c r="X615" s="21" t="str">
        <f ca="1">IFERROR(IF($S615=Lists!$S$2,SUM(SEGUIMIENTO!U615:W615),IF(SEGUIMIENTO!$S615=Lists!$S$3,SUM(SEGUIMIENTO!V615:W615),IF(SEGUIMIENTO!$S615=Lists!$S$4,AVERAGE(SEGUIMIENTO!V615:W615),IF(SEGUIMIENTO!$S615=Lists!$S$5,OFFSET(U615,0,COUNTA(V615:W615)),IF(SEGUIMIENTO!$S615=Lists!$S$6,COUNTIF(V615:W615,"&lt;"&amp;FORMULACIÓN!Y615)/COUNT(SEGUIMIENTO!V615:W615),""))))),"")</f>
        <v/>
      </c>
      <c r="Y615" s="176" t="str">
        <f ca="1">IF($Q615=Lists!$R$3,TEXT(SEGUIMIENTO!X615,"00,00%"),IF(SEGUIMIENTO!X615=0,0,TEXT(SEGUIMIENTO!X615,"##.###")))</f>
        <v/>
      </c>
      <c r="Z615" s="179" t="str">
        <f>IF(FORMULACIÓN!N615="X",VLOOKUP(A615,Lists!$C$100:$D$1099,2,FALSE),"")</f>
        <v/>
      </c>
      <c r="AA615" s="181">
        <f>IF(FORMULACIÓN!N615="X",IF(VALUE(VLOOKUP(A615,Lists!$C$100:$D$1099,2,FALSE))&gt;=SEGUIMIENTO!X615,1,0),2)</f>
        <v>2</v>
      </c>
      <c r="AB615" s="150">
        <f>IFERROR(VALUE(LEFT(#REF!,1)),0)</f>
        <v>0</v>
      </c>
      <c r="AC615" s="149"/>
      <c r="AD615" s="131"/>
      <c r="AE615" s="131"/>
      <c r="AF615" s="129"/>
      <c r="AG615"/>
      <c r="AH615" s="139"/>
      <c r="AI615" s="139"/>
      <c r="AJ615" s="139" t="str">
        <f t="shared" si="111"/>
        <v/>
      </c>
      <c r="AK615" s="139">
        <f t="shared" ca="1" si="118"/>
        <v>0</v>
      </c>
      <c r="AL615" s="139" t="str">
        <f t="shared" si="112"/>
        <v/>
      </c>
      <c r="AM615" s="139" t="str">
        <f t="shared" si="113"/>
        <v/>
      </c>
      <c r="AN615" s="20" t="str">
        <f t="shared" si="114"/>
        <v/>
      </c>
      <c r="AO615" s="20" t="str">
        <f t="shared" si="115"/>
        <v/>
      </c>
      <c r="AP615" s="20" t="str">
        <f t="shared" si="116"/>
        <v/>
      </c>
      <c r="AQ615" s="88" t="str">
        <f ca="1">IF(S615=Lists!$S$6,"CUMPLIMIENTO",IF($Q615=Lists!$R$3,TEXT(Y615,"00,00%")&amp;" / "&amp;TEXT(FORMULACIÓN!Y615,"00,00%"),IF(Y615=0,0,TEXT(Y615,"##.###")&amp;" / "&amp;TEXT(FORMULACIÓN!Y615,"##.###"))))</f>
        <v xml:space="preserve"> / </v>
      </c>
      <c r="AR615" s="133">
        <f ca="1">VALUE(IFERROR(IF(S615=Lists!$S$6,SEGUIMIENTO!Y615,IF((Y615/FORMULACIÓN!Y615)&lt;&gt;0,Y615/FORMULACIÓN!Y615,0)),0))</f>
        <v>0</v>
      </c>
      <c r="AS615" s="89" t="str">
        <f t="shared" ca="1" si="117"/>
        <v/>
      </c>
      <c r="AT615" s="89"/>
      <c r="AU615" s="89">
        <f t="shared" ca="1" si="110"/>
        <v>0</v>
      </c>
      <c r="AV615" s="20" t="str">
        <f t="shared" si="119"/>
        <v xml:space="preserve">LOGROS
LÍMITES
OBSERVACIÓN
ACCIONES DE FORTALECIMIENTO
</v>
      </c>
      <c r="AW615" s="139"/>
      <c r="CG615" s="140"/>
    </row>
    <row r="616" spans="1:85" s="135" customFormat="1" ht="20.25" hidden="1" customHeight="1">
      <c r="A616" s="20" t="str">
        <f>IF(FORMULACIÓN!A616="","",FORMULACIÓN!A616)</f>
        <v/>
      </c>
      <c r="B616" s="20" t="str">
        <f>IF(FORMULACIÓN!B616="","",FORMULACIÓN!B616)</f>
        <v/>
      </c>
      <c r="C616" s="20" t="str">
        <f>IF(FORMULACIÓN!C616="","",FORMULACIÓN!C616)</f>
        <v/>
      </c>
      <c r="D616" s="20" t="str">
        <f>IF(FORMULACIÓN!D616="","",FORMULACIÓN!D616)</f>
        <v/>
      </c>
      <c r="E616" s="20" t="str">
        <f>IF(FORMULACIÓN!E616="","",FORMULACIÓN!E616)</f>
        <v/>
      </c>
      <c r="F616" s="20" t="str">
        <f>IF(FORMULACIÓN!F616="","",FORMULACIÓN!F616)</f>
        <v/>
      </c>
      <c r="G616" s="20" t="str">
        <f>IF(FORMULACIÓN!G616="","",FORMULACIÓN!G616)</f>
        <v/>
      </c>
      <c r="H616" s="20" t="str">
        <f>IF(FORMULACIÓN!H616="","",FORMULACIÓN!H616)</f>
        <v/>
      </c>
      <c r="I616" s="88" t="str">
        <f>IF(FORMULACIÓN!I616="","",FORMULACIÓN!I616)</f>
        <v/>
      </c>
      <c r="J616" s="20" t="str">
        <f>IF(FORMULACIÓN!J616="","",FORMULACIÓN!J616)</f>
        <v/>
      </c>
      <c r="K616" s="88" t="str">
        <f>IF(FORMULACIÓN!K616="","",FORMULACIÓN!K616)</f>
        <v/>
      </c>
      <c r="L616" s="88" t="str">
        <f>IF(FORMULACIÓN!L616="","",FORMULACIÓN!L616)</f>
        <v/>
      </c>
      <c r="M616" s="210">
        <f>FORMULACIÓN!M616</f>
        <v>0</v>
      </c>
      <c r="N616" s="20" t="str">
        <f>IF(FORMULACIÓN!O616="","",FORMULACIÓN!O616)</f>
        <v/>
      </c>
      <c r="O616" s="20" t="str">
        <f>IF(FORMULACIÓN!P616="","",FORMULACIÓN!P616)</f>
        <v/>
      </c>
      <c r="P616" s="20" t="str">
        <f>IF(FORMULACIÓN!Q616="","",FORMULACIÓN!Q616)</f>
        <v/>
      </c>
      <c r="Q616" s="20" t="str">
        <f>IF(FORMULACIÓN!R616="","",FORMULACIÓN!R616)</f>
        <v/>
      </c>
      <c r="R616" s="20" t="str">
        <f>IF(FORMULACIÓN!S616="","",FORMULACIÓN!S616)</f>
        <v/>
      </c>
      <c r="S616" s="20" t="str">
        <f>IF(FORMULACIÓN!T616="","",FORMULACIÓN!T616)</f>
        <v/>
      </c>
      <c r="T616" s="179" t="str">
        <f ca="1">FORMULACIÓN!Y616</f>
        <v/>
      </c>
      <c r="U616" s="20" t="str">
        <f>IF(FORMULACIÓN!U616="","",FORMULACIÓN!U616)</f>
        <v/>
      </c>
      <c r="V616" s="211"/>
      <c r="W616" s="211"/>
      <c r="X616" s="21" t="str">
        <f ca="1">IFERROR(IF($S616=Lists!$S$2,SUM(SEGUIMIENTO!U616:W616),IF(SEGUIMIENTO!$S616=Lists!$S$3,SUM(SEGUIMIENTO!V616:W616),IF(SEGUIMIENTO!$S616=Lists!$S$4,AVERAGE(SEGUIMIENTO!V616:W616),IF(SEGUIMIENTO!$S616=Lists!$S$5,OFFSET(U616,0,COUNTA(V616:W616)),IF(SEGUIMIENTO!$S616=Lists!$S$6,COUNTIF(V616:W616,"&lt;"&amp;FORMULACIÓN!Y616)/COUNT(SEGUIMIENTO!V616:W616),""))))),"")</f>
        <v/>
      </c>
      <c r="Y616" s="176" t="str">
        <f ca="1">IF($Q616=Lists!$R$3,TEXT(SEGUIMIENTO!X616,"00,00%"),IF(SEGUIMIENTO!X616=0,0,TEXT(SEGUIMIENTO!X616,"##.###")))</f>
        <v/>
      </c>
      <c r="Z616" s="179" t="str">
        <f>IF(FORMULACIÓN!N616="X",VLOOKUP(A616,Lists!$C$100:$D$1099,2,FALSE),"")</f>
        <v/>
      </c>
      <c r="AA616" s="181">
        <f>IF(FORMULACIÓN!N616="X",IF(VALUE(VLOOKUP(A616,Lists!$C$100:$D$1099,2,FALSE))&gt;=SEGUIMIENTO!X616,1,0),2)</f>
        <v>2</v>
      </c>
      <c r="AB616" s="150">
        <f>IFERROR(VALUE(LEFT(#REF!,1)),0)</f>
        <v>0</v>
      </c>
      <c r="AC616" s="149"/>
      <c r="AD616" s="131"/>
      <c r="AE616" s="131"/>
      <c r="AF616" s="129"/>
      <c r="AG616"/>
      <c r="AH616" s="139"/>
      <c r="AI616" s="139"/>
      <c r="AJ616" s="139" t="str">
        <f t="shared" si="111"/>
        <v/>
      </c>
      <c r="AK616" s="139">
        <f t="shared" ca="1" si="118"/>
        <v>0</v>
      </c>
      <c r="AL616" s="139" t="str">
        <f t="shared" si="112"/>
        <v/>
      </c>
      <c r="AM616" s="139" t="str">
        <f t="shared" si="113"/>
        <v/>
      </c>
      <c r="AN616" s="20" t="str">
        <f t="shared" si="114"/>
        <v/>
      </c>
      <c r="AO616" s="20" t="str">
        <f t="shared" si="115"/>
        <v/>
      </c>
      <c r="AP616" s="20" t="str">
        <f t="shared" si="116"/>
        <v/>
      </c>
      <c r="AQ616" s="88" t="str">
        <f ca="1">IF(S616=Lists!$S$6,"CUMPLIMIENTO",IF($Q616=Lists!$R$3,TEXT(Y616,"00,00%")&amp;" / "&amp;TEXT(FORMULACIÓN!Y616,"00,00%"),IF(Y616=0,0,TEXT(Y616,"##.###")&amp;" / "&amp;TEXT(FORMULACIÓN!Y616,"##.###"))))</f>
        <v xml:space="preserve"> / </v>
      </c>
      <c r="AR616" s="133">
        <f ca="1">VALUE(IFERROR(IF(S616=Lists!$S$6,SEGUIMIENTO!Y616,IF((Y616/FORMULACIÓN!Y616)&lt;&gt;0,Y616/FORMULACIÓN!Y616,0)),0))</f>
        <v>0</v>
      </c>
      <c r="AS616" s="89" t="str">
        <f t="shared" ca="1" si="117"/>
        <v/>
      </c>
      <c r="AT616" s="89"/>
      <c r="AU616" s="89">
        <f t="shared" ca="1" si="110"/>
        <v>0</v>
      </c>
      <c r="AV616" s="20" t="str">
        <f t="shared" si="119"/>
        <v xml:space="preserve">LOGROS
LÍMITES
OBSERVACIÓN
ACCIONES DE FORTALECIMIENTO
</v>
      </c>
      <c r="AW616" s="139"/>
      <c r="CG616" s="140"/>
    </row>
    <row r="617" spans="1:85" s="135" customFormat="1" ht="20.25" hidden="1" customHeight="1">
      <c r="A617" s="20" t="str">
        <f>IF(FORMULACIÓN!A617="","",FORMULACIÓN!A617)</f>
        <v/>
      </c>
      <c r="B617" s="20" t="str">
        <f>IF(FORMULACIÓN!B617="","",FORMULACIÓN!B617)</f>
        <v/>
      </c>
      <c r="C617" s="20" t="str">
        <f>IF(FORMULACIÓN!C617="","",FORMULACIÓN!C617)</f>
        <v/>
      </c>
      <c r="D617" s="20" t="str">
        <f>IF(FORMULACIÓN!D617="","",FORMULACIÓN!D617)</f>
        <v/>
      </c>
      <c r="E617" s="20" t="str">
        <f>IF(FORMULACIÓN!E617="","",FORMULACIÓN!E617)</f>
        <v/>
      </c>
      <c r="F617" s="20" t="str">
        <f>IF(FORMULACIÓN!F617="","",FORMULACIÓN!F617)</f>
        <v/>
      </c>
      <c r="G617" s="20" t="str">
        <f>IF(FORMULACIÓN!G617="","",FORMULACIÓN!G617)</f>
        <v/>
      </c>
      <c r="H617" s="20" t="str">
        <f>IF(FORMULACIÓN!H617="","",FORMULACIÓN!H617)</f>
        <v/>
      </c>
      <c r="I617" s="88" t="str">
        <f>IF(FORMULACIÓN!I617="","",FORMULACIÓN!I617)</f>
        <v/>
      </c>
      <c r="J617" s="20" t="str">
        <f>IF(FORMULACIÓN!J617="","",FORMULACIÓN!J617)</f>
        <v/>
      </c>
      <c r="K617" s="88" t="str">
        <f>IF(FORMULACIÓN!K617="","",FORMULACIÓN!K617)</f>
        <v/>
      </c>
      <c r="L617" s="88" t="str">
        <f>IF(FORMULACIÓN!L617="","",FORMULACIÓN!L617)</f>
        <v/>
      </c>
      <c r="M617" s="210">
        <f>FORMULACIÓN!M617</f>
        <v>0</v>
      </c>
      <c r="N617" s="20" t="str">
        <f>IF(FORMULACIÓN!O617="","",FORMULACIÓN!O617)</f>
        <v/>
      </c>
      <c r="O617" s="20" t="str">
        <f>IF(FORMULACIÓN!P617="","",FORMULACIÓN!P617)</f>
        <v/>
      </c>
      <c r="P617" s="20" t="str">
        <f>IF(FORMULACIÓN!Q617="","",FORMULACIÓN!Q617)</f>
        <v/>
      </c>
      <c r="Q617" s="20" t="str">
        <f>IF(FORMULACIÓN!R617="","",FORMULACIÓN!R617)</f>
        <v/>
      </c>
      <c r="R617" s="20" t="str">
        <f>IF(FORMULACIÓN!S617="","",FORMULACIÓN!S617)</f>
        <v/>
      </c>
      <c r="S617" s="20" t="str">
        <f>IF(FORMULACIÓN!T617="","",FORMULACIÓN!T617)</f>
        <v/>
      </c>
      <c r="T617" s="179" t="str">
        <f ca="1">FORMULACIÓN!Y617</f>
        <v/>
      </c>
      <c r="U617" s="20" t="str">
        <f>IF(FORMULACIÓN!U617="","",FORMULACIÓN!U617)</f>
        <v/>
      </c>
      <c r="V617" s="211"/>
      <c r="W617" s="211"/>
      <c r="X617" s="21" t="str">
        <f ca="1">IFERROR(IF($S617=Lists!$S$2,SUM(SEGUIMIENTO!U617:W617),IF(SEGUIMIENTO!$S617=Lists!$S$3,SUM(SEGUIMIENTO!V617:W617),IF(SEGUIMIENTO!$S617=Lists!$S$4,AVERAGE(SEGUIMIENTO!V617:W617),IF(SEGUIMIENTO!$S617=Lists!$S$5,OFFSET(U617,0,COUNTA(V617:W617)),IF(SEGUIMIENTO!$S617=Lists!$S$6,COUNTIF(V617:W617,"&lt;"&amp;FORMULACIÓN!Y617)/COUNT(SEGUIMIENTO!V617:W617),""))))),"")</f>
        <v/>
      </c>
      <c r="Y617" s="176" t="str">
        <f ca="1">IF($Q617=Lists!$R$3,TEXT(SEGUIMIENTO!X617,"00,00%"),IF(SEGUIMIENTO!X617=0,0,TEXT(SEGUIMIENTO!X617,"##.###")))</f>
        <v/>
      </c>
      <c r="Z617" s="179" t="str">
        <f>IF(FORMULACIÓN!N617="X",VLOOKUP(A617,Lists!$C$100:$D$1099,2,FALSE),"")</f>
        <v/>
      </c>
      <c r="AA617" s="181">
        <f>IF(FORMULACIÓN!N617="X",IF(VALUE(VLOOKUP(A617,Lists!$C$100:$D$1099,2,FALSE))&gt;=SEGUIMIENTO!X617,1,0),2)</f>
        <v>2</v>
      </c>
      <c r="AB617" s="150">
        <f>IFERROR(VALUE(LEFT(#REF!,1)),0)</f>
        <v>0</v>
      </c>
      <c r="AC617" s="149"/>
      <c r="AD617" s="131"/>
      <c r="AE617" s="131"/>
      <c r="AF617" s="129"/>
      <c r="AG617"/>
      <c r="AH617" s="139"/>
      <c r="AI617" s="139"/>
      <c r="AJ617" s="139" t="str">
        <f t="shared" si="111"/>
        <v/>
      </c>
      <c r="AK617" s="139">
        <f t="shared" ca="1" si="118"/>
        <v>0</v>
      </c>
      <c r="AL617" s="139" t="str">
        <f t="shared" si="112"/>
        <v/>
      </c>
      <c r="AM617" s="139" t="str">
        <f t="shared" si="113"/>
        <v/>
      </c>
      <c r="AN617" s="20" t="str">
        <f t="shared" si="114"/>
        <v/>
      </c>
      <c r="AO617" s="20" t="str">
        <f t="shared" si="115"/>
        <v/>
      </c>
      <c r="AP617" s="20" t="str">
        <f t="shared" si="116"/>
        <v/>
      </c>
      <c r="AQ617" s="88" t="str">
        <f ca="1">IF(S617=Lists!$S$6,"CUMPLIMIENTO",IF($Q617=Lists!$R$3,TEXT(Y617,"00,00%")&amp;" / "&amp;TEXT(FORMULACIÓN!Y617,"00,00%"),IF(Y617=0,0,TEXT(Y617,"##.###")&amp;" / "&amp;TEXT(FORMULACIÓN!Y617,"##.###"))))</f>
        <v xml:space="preserve"> / </v>
      </c>
      <c r="AR617" s="133">
        <f ca="1">VALUE(IFERROR(IF(S617=Lists!$S$6,SEGUIMIENTO!Y617,IF((Y617/FORMULACIÓN!Y617)&lt;&gt;0,Y617/FORMULACIÓN!Y617,0)),0))</f>
        <v>0</v>
      </c>
      <c r="AS617" s="89" t="str">
        <f t="shared" ca="1" si="117"/>
        <v/>
      </c>
      <c r="AT617" s="89"/>
      <c r="AU617" s="89">
        <f t="shared" ca="1" si="110"/>
        <v>0</v>
      </c>
      <c r="AV617" s="20" t="str">
        <f t="shared" si="119"/>
        <v xml:space="preserve">LOGROS
LÍMITES
OBSERVACIÓN
ACCIONES DE FORTALECIMIENTO
</v>
      </c>
      <c r="AW617" s="139"/>
      <c r="CG617" s="140"/>
    </row>
    <row r="618" spans="1:85" s="135" customFormat="1" ht="20.25" hidden="1" customHeight="1">
      <c r="A618" s="20" t="str">
        <f>IF(FORMULACIÓN!A618="","",FORMULACIÓN!A618)</f>
        <v/>
      </c>
      <c r="B618" s="20" t="str">
        <f>IF(FORMULACIÓN!B618="","",FORMULACIÓN!B618)</f>
        <v/>
      </c>
      <c r="C618" s="20" t="str">
        <f>IF(FORMULACIÓN!C618="","",FORMULACIÓN!C618)</f>
        <v/>
      </c>
      <c r="D618" s="20" t="str">
        <f>IF(FORMULACIÓN!D618="","",FORMULACIÓN!D618)</f>
        <v/>
      </c>
      <c r="E618" s="20" t="str">
        <f>IF(FORMULACIÓN!E618="","",FORMULACIÓN!E618)</f>
        <v/>
      </c>
      <c r="F618" s="20" t="str">
        <f>IF(FORMULACIÓN!F618="","",FORMULACIÓN!F618)</f>
        <v/>
      </c>
      <c r="G618" s="20" t="str">
        <f>IF(FORMULACIÓN!G618="","",FORMULACIÓN!G618)</f>
        <v/>
      </c>
      <c r="H618" s="20" t="str">
        <f>IF(FORMULACIÓN!H618="","",FORMULACIÓN!H618)</f>
        <v/>
      </c>
      <c r="I618" s="88" t="str">
        <f>IF(FORMULACIÓN!I618="","",FORMULACIÓN!I618)</f>
        <v/>
      </c>
      <c r="J618" s="20" t="str">
        <f>IF(FORMULACIÓN!J618="","",FORMULACIÓN!J618)</f>
        <v/>
      </c>
      <c r="K618" s="88" t="str">
        <f>IF(FORMULACIÓN!K618="","",FORMULACIÓN!K618)</f>
        <v/>
      </c>
      <c r="L618" s="88" t="str">
        <f>IF(FORMULACIÓN!L618="","",FORMULACIÓN!L618)</f>
        <v/>
      </c>
      <c r="M618" s="210">
        <f>FORMULACIÓN!M618</f>
        <v>0</v>
      </c>
      <c r="N618" s="20" t="str">
        <f>IF(FORMULACIÓN!O618="","",FORMULACIÓN!O618)</f>
        <v/>
      </c>
      <c r="O618" s="20" t="str">
        <f>IF(FORMULACIÓN!P618="","",FORMULACIÓN!P618)</f>
        <v/>
      </c>
      <c r="P618" s="20" t="str">
        <f>IF(FORMULACIÓN!Q618="","",FORMULACIÓN!Q618)</f>
        <v/>
      </c>
      <c r="Q618" s="20" t="str">
        <f>IF(FORMULACIÓN!R618="","",FORMULACIÓN!R618)</f>
        <v/>
      </c>
      <c r="R618" s="20" t="str">
        <f>IF(FORMULACIÓN!S618="","",FORMULACIÓN!S618)</f>
        <v/>
      </c>
      <c r="S618" s="20" t="str">
        <f>IF(FORMULACIÓN!T618="","",FORMULACIÓN!T618)</f>
        <v/>
      </c>
      <c r="T618" s="179" t="str">
        <f ca="1">FORMULACIÓN!Y618</f>
        <v/>
      </c>
      <c r="U618" s="20" t="str">
        <f>IF(FORMULACIÓN!U618="","",FORMULACIÓN!U618)</f>
        <v/>
      </c>
      <c r="V618" s="211"/>
      <c r="W618" s="211"/>
      <c r="X618" s="21" t="str">
        <f ca="1">IFERROR(IF($S618=Lists!$S$2,SUM(SEGUIMIENTO!U618:W618),IF(SEGUIMIENTO!$S618=Lists!$S$3,SUM(SEGUIMIENTO!V618:W618),IF(SEGUIMIENTO!$S618=Lists!$S$4,AVERAGE(SEGUIMIENTO!V618:W618),IF(SEGUIMIENTO!$S618=Lists!$S$5,OFFSET(U618,0,COUNTA(V618:W618)),IF(SEGUIMIENTO!$S618=Lists!$S$6,COUNTIF(V618:W618,"&lt;"&amp;FORMULACIÓN!Y618)/COUNT(SEGUIMIENTO!V618:W618),""))))),"")</f>
        <v/>
      </c>
      <c r="Y618" s="176" t="str">
        <f ca="1">IF($Q618=Lists!$R$3,TEXT(SEGUIMIENTO!X618,"00,00%"),IF(SEGUIMIENTO!X618=0,0,TEXT(SEGUIMIENTO!X618,"##.###")))</f>
        <v/>
      </c>
      <c r="Z618" s="179" t="str">
        <f>IF(FORMULACIÓN!N618="X",VLOOKUP(A618,Lists!$C$100:$D$1099,2,FALSE),"")</f>
        <v/>
      </c>
      <c r="AA618" s="181">
        <f>IF(FORMULACIÓN!N618="X",IF(VALUE(VLOOKUP(A618,Lists!$C$100:$D$1099,2,FALSE))&gt;=SEGUIMIENTO!X618,1,0),2)</f>
        <v>2</v>
      </c>
      <c r="AB618" s="150">
        <f>IFERROR(VALUE(LEFT(#REF!,1)),0)</f>
        <v>0</v>
      </c>
      <c r="AC618" s="149"/>
      <c r="AD618" s="131"/>
      <c r="AE618" s="131"/>
      <c r="AF618" s="129"/>
      <c r="AG618"/>
      <c r="AH618" s="139"/>
      <c r="AI618" s="139"/>
      <c r="AJ618" s="139" t="str">
        <f t="shared" si="111"/>
        <v/>
      </c>
      <c r="AK618" s="139">
        <f t="shared" ca="1" si="118"/>
        <v>0</v>
      </c>
      <c r="AL618" s="139" t="str">
        <f t="shared" si="112"/>
        <v/>
      </c>
      <c r="AM618" s="139" t="str">
        <f t="shared" si="113"/>
        <v/>
      </c>
      <c r="AN618" s="20" t="str">
        <f t="shared" si="114"/>
        <v/>
      </c>
      <c r="AO618" s="20" t="str">
        <f t="shared" si="115"/>
        <v/>
      </c>
      <c r="AP618" s="20" t="str">
        <f t="shared" si="116"/>
        <v/>
      </c>
      <c r="AQ618" s="88" t="str">
        <f ca="1">IF(S618=Lists!$S$6,"CUMPLIMIENTO",IF($Q618=Lists!$R$3,TEXT(Y618,"00,00%")&amp;" / "&amp;TEXT(FORMULACIÓN!Y618,"00,00%"),IF(Y618=0,0,TEXT(Y618,"##.###")&amp;" / "&amp;TEXT(FORMULACIÓN!Y618,"##.###"))))</f>
        <v xml:space="preserve"> / </v>
      </c>
      <c r="AR618" s="133">
        <f ca="1">VALUE(IFERROR(IF(S618=Lists!$S$6,SEGUIMIENTO!Y618,IF((Y618/FORMULACIÓN!Y618)&lt;&gt;0,Y618/FORMULACIÓN!Y618,0)),0))</f>
        <v>0</v>
      </c>
      <c r="AS618" s="89" t="str">
        <f t="shared" ca="1" si="117"/>
        <v/>
      </c>
      <c r="AT618" s="89"/>
      <c r="AU618" s="89">
        <f t="shared" ca="1" si="110"/>
        <v>0</v>
      </c>
      <c r="AV618" s="20" t="str">
        <f t="shared" si="119"/>
        <v xml:space="preserve">LOGROS
LÍMITES
OBSERVACIÓN
ACCIONES DE FORTALECIMIENTO
</v>
      </c>
      <c r="AW618" s="139"/>
      <c r="CG618" s="140"/>
    </row>
    <row r="619" spans="1:85" s="135" customFormat="1" ht="20.25" hidden="1" customHeight="1">
      <c r="A619" s="20" t="str">
        <f>IF(FORMULACIÓN!A619="","",FORMULACIÓN!A619)</f>
        <v/>
      </c>
      <c r="B619" s="20" t="str">
        <f>IF(FORMULACIÓN!B619="","",FORMULACIÓN!B619)</f>
        <v/>
      </c>
      <c r="C619" s="20" t="str">
        <f>IF(FORMULACIÓN!C619="","",FORMULACIÓN!C619)</f>
        <v/>
      </c>
      <c r="D619" s="20" t="str">
        <f>IF(FORMULACIÓN!D619="","",FORMULACIÓN!D619)</f>
        <v/>
      </c>
      <c r="E619" s="20" t="str">
        <f>IF(FORMULACIÓN!E619="","",FORMULACIÓN!E619)</f>
        <v/>
      </c>
      <c r="F619" s="20" t="str">
        <f>IF(FORMULACIÓN!F619="","",FORMULACIÓN!F619)</f>
        <v/>
      </c>
      <c r="G619" s="20" t="str">
        <f>IF(FORMULACIÓN!G619="","",FORMULACIÓN!G619)</f>
        <v/>
      </c>
      <c r="H619" s="20" t="str">
        <f>IF(FORMULACIÓN!H619="","",FORMULACIÓN!H619)</f>
        <v/>
      </c>
      <c r="I619" s="88" t="str">
        <f>IF(FORMULACIÓN!I619="","",FORMULACIÓN!I619)</f>
        <v/>
      </c>
      <c r="J619" s="20" t="str">
        <f>IF(FORMULACIÓN!J619="","",FORMULACIÓN!J619)</f>
        <v/>
      </c>
      <c r="K619" s="88" t="str">
        <f>IF(FORMULACIÓN!K619="","",FORMULACIÓN!K619)</f>
        <v/>
      </c>
      <c r="L619" s="88" t="str">
        <f>IF(FORMULACIÓN!L619="","",FORMULACIÓN!L619)</f>
        <v/>
      </c>
      <c r="M619" s="210">
        <f>FORMULACIÓN!M619</f>
        <v>0</v>
      </c>
      <c r="N619" s="20" t="str">
        <f>IF(FORMULACIÓN!O619="","",FORMULACIÓN!O619)</f>
        <v/>
      </c>
      <c r="O619" s="20" t="str">
        <f>IF(FORMULACIÓN!P619="","",FORMULACIÓN!P619)</f>
        <v/>
      </c>
      <c r="P619" s="20" t="str">
        <f>IF(FORMULACIÓN!Q619="","",FORMULACIÓN!Q619)</f>
        <v/>
      </c>
      <c r="Q619" s="20" t="str">
        <f>IF(FORMULACIÓN!R619="","",FORMULACIÓN!R619)</f>
        <v/>
      </c>
      <c r="R619" s="20" t="str">
        <f>IF(FORMULACIÓN!S619="","",FORMULACIÓN!S619)</f>
        <v/>
      </c>
      <c r="S619" s="20" t="str">
        <f>IF(FORMULACIÓN!T619="","",FORMULACIÓN!T619)</f>
        <v/>
      </c>
      <c r="T619" s="179" t="str">
        <f ca="1">FORMULACIÓN!Y619</f>
        <v/>
      </c>
      <c r="U619" s="20" t="str">
        <f>IF(FORMULACIÓN!U619="","",FORMULACIÓN!U619)</f>
        <v/>
      </c>
      <c r="V619" s="211"/>
      <c r="W619" s="211"/>
      <c r="X619" s="21" t="str">
        <f ca="1">IFERROR(IF($S619=Lists!$S$2,SUM(SEGUIMIENTO!U619:W619),IF(SEGUIMIENTO!$S619=Lists!$S$3,SUM(SEGUIMIENTO!V619:W619),IF(SEGUIMIENTO!$S619=Lists!$S$4,AVERAGE(SEGUIMIENTO!V619:W619),IF(SEGUIMIENTO!$S619=Lists!$S$5,OFFSET(U619,0,COUNTA(V619:W619)),IF(SEGUIMIENTO!$S619=Lists!$S$6,COUNTIF(V619:W619,"&lt;"&amp;FORMULACIÓN!Y619)/COUNT(SEGUIMIENTO!V619:W619),""))))),"")</f>
        <v/>
      </c>
      <c r="Y619" s="176" t="str">
        <f ca="1">IF($Q619=Lists!$R$3,TEXT(SEGUIMIENTO!X619,"00,00%"),IF(SEGUIMIENTO!X619=0,0,TEXT(SEGUIMIENTO!X619,"##.###")))</f>
        <v/>
      </c>
      <c r="Z619" s="179" t="str">
        <f>IF(FORMULACIÓN!N619="X",VLOOKUP(A619,Lists!$C$100:$D$1099,2,FALSE),"")</f>
        <v/>
      </c>
      <c r="AA619" s="181">
        <f>IF(FORMULACIÓN!N619="X",IF(VALUE(VLOOKUP(A619,Lists!$C$100:$D$1099,2,FALSE))&gt;=SEGUIMIENTO!X619,1,0),2)</f>
        <v>2</v>
      </c>
      <c r="AB619" s="150">
        <f>IFERROR(VALUE(LEFT(#REF!,1)),0)</f>
        <v>0</v>
      </c>
      <c r="AC619" s="149"/>
      <c r="AD619" s="131"/>
      <c r="AE619" s="131"/>
      <c r="AF619" s="129"/>
      <c r="AG619"/>
      <c r="AH619" s="139"/>
      <c r="AI619" s="139"/>
      <c r="AJ619" s="139" t="str">
        <f t="shared" si="111"/>
        <v/>
      </c>
      <c r="AK619" s="139">
        <f t="shared" ca="1" si="118"/>
        <v>0</v>
      </c>
      <c r="AL619" s="139" t="str">
        <f t="shared" si="112"/>
        <v/>
      </c>
      <c r="AM619" s="139" t="str">
        <f t="shared" si="113"/>
        <v/>
      </c>
      <c r="AN619" s="20" t="str">
        <f t="shared" si="114"/>
        <v/>
      </c>
      <c r="AO619" s="20" t="str">
        <f t="shared" si="115"/>
        <v/>
      </c>
      <c r="AP619" s="20" t="str">
        <f t="shared" si="116"/>
        <v/>
      </c>
      <c r="AQ619" s="88" t="str">
        <f ca="1">IF(S619=Lists!$S$6,"CUMPLIMIENTO",IF($Q619=Lists!$R$3,TEXT(Y619,"00,00%")&amp;" / "&amp;TEXT(FORMULACIÓN!Y619,"00,00%"),IF(Y619=0,0,TEXT(Y619,"##.###")&amp;" / "&amp;TEXT(FORMULACIÓN!Y619,"##.###"))))</f>
        <v xml:space="preserve"> / </v>
      </c>
      <c r="AR619" s="133">
        <f ca="1">VALUE(IFERROR(IF(S619=Lists!$S$6,SEGUIMIENTO!Y619,IF((Y619/FORMULACIÓN!Y619)&lt;&gt;0,Y619/FORMULACIÓN!Y619,0)),0))</f>
        <v>0</v>
      </c>
      <c r="AS619" s="89" t="str">
        <f t="shared" ca="1" si="117"/>
        <v/>
      </c>
      <c r="AT619" s="89"/>
      <c r="AU619" s="89">
        <f t="shared" ca="1" si="110"/>
        <v>0</v>
      </c>
      <c r="AV619" s="20" t="str">
        <f t="shared" si="119"/>
        <v xml:space="preserve">LOGROS
LÍMITES
OBSERVACIÓN
ACCIONES DE FORTALECIMIENTO
</v>
      </c>
      <c r="AW619" s="139"/>
      <c r="CG619" s="140"/>
    </row>
    <row r="620" spans="1:85" s="135" customFormat="1" ht="20.25" hidden="1" customHeight="1">
      <c r="A620" s="20" t="str">
        <f>IF(FORMULACIÓN!A620="","",FORMULACIÓN!A620)</f>
        <v/>
      </c>
      <c r="B620" s="20" t="str">
        <f>IF(FORMULACIÓN!B620="","",FORMULACIÓN!B620)</f>
        <v/>
      </c>
      <c r="C620" s="20" t="str">
        <f>IF(FORMULACIÓN!C620="","",FORMULACIÓN!C620)</f>
        <v/>
      </c>
      <c r="D620" s="20" t="str">
        <f>IF(FORMULACIÓN!D620="","",FORMULACIÓN!D620)</f>
        <v/>
      </c>
      <c r="E620" s="20" t="str">
        <f>IF(FORMULACIÓN!E620="","",FORMULACIÓN!E620)</f>
        <v/>
      </c>
      <c r="F620" s="20" t="str">
        <f>IF(FORMULACIÓN!F620="","",FORMULACIÓN!F620)</f>
        <v/>
      </c>
      <c r="G620" s="20" t="str">
        <f>IF(FORMULACIÓN!G620="","",FORMULACIÓN!G620)</f>
        <v/>
      </c>
      <c r="H620" s="20" t="str">
        <f>IF(FORMULACIÓN!H620="","",FORMULACIÓN!H620)</f>
        <v/>
      </c>
      <c r="I620" s="88" t="str">
        <f>IF(FORMULACIÓN!I620="","",FORMULACIÓN!I620)</f>
        <v/>
      </c>
      <c r="J620" s="20" t="str">
        <f>IF(FORMULACIÓN!J620="","",FORMULACIÓN!J620)</f>
        <v/>
      </c>
      <c r="K620" s="88" t="str">
        <f>IF(FORMULACIÓN!K620="","",FORMULACIÓN!K620)</f>
        <v/>
      </c>
      <c r="L620" s="88" t="str">
        <f>IF(FORMULACIÓN!L620="","",FORMULACIÓN!L620)</f>
        <v/>
      </c>
      <c r="M620" s="210">
        <f>FORMULACIÓN!M620</f>
        <v>0</v>
      </c>
      <c r="N620" s="20" t="str">
        <f>IF(FORMULACIÓN!O620="","",FORMULACIÓN!O620)</f>
        <v/>
      </c>
      <c r="O620" s="20" t="str">
        <f>IF(FORMULACIÓN!P620="","",FORMULACIÓN!P620)</f>
        <v/>
      </c>
      <c r="P620" s="20" t="str">
        <f>IF(FORMULACIÓN!Q620="","",FORMULACIÓN!Q620)</f>
        <v/>
      </c>
      <c r="Q620" s="20" t="str">
        <f>IF(FORMULACIÓN!R620="","",FORMULACIÓN!R620)</f>
        <v/>
      </c>
      <c r="R620" s="20" t="str">
        <f>IF(FORMULACIÓN!S620="","",FORMULACIÓN!S620)</f>
        <v/>
      </c>
      <c r="S620" s="20" t="str">
        <f>IF(FORMULACIÓN!T620="","",FORMULACIÓN!T620)</f>
        <v/>
      </c>
      <c r="T620" s="179" t="str">
        <f ca="1">FORMULACIÓN!Y620</f>
        <v/>
      </c>
      <c r="U620" s="20" t="str">
        <f>IF(FORMULACIÓN!U620="","",FORMULACIÓN!U620)</f>
        <v/>
      </c>
      <c r="V620" s="211"/>
      <c r="W620" s="211"/>
      <c r="X620" s="21" t="str">
        <f ca="1">IFERROR(IF($S620=Lists!$S$2,SUM(SEGUIMIENTO!U620:W620),IF(SEGUIMIENTO!$S620=Lists!$S$3,SUM(SEGUIMIENTO!V620:W620),IF(SEGUIMIENTO!$S620=Lists!$S$4,AVERAGE(SEGUIMIENTO!V620:W620),IF(SEGUIMIENTO!$S620=Lists!$S$5,OFFSET(U620,0,COUNTA(V620:W620)),IF(SEGUIMIENTO!$S620=Lists!$S$6,COUNTIF(V620:W620,"&lt;"&amp;FORMULACIÓN!Y620)/COUNT(SEGUIMIENTO!V620:W620),""))))),"")</f>
        <v/>
      </c>
      <c r="Y620" s="176" t="str">
        <f ca="1">IF($Q620=Lists!$R$3,TEXT(SEGUIMIENTO!X620,"00,00%"),IF(SEGUIMIENTO!X620=0,0,TEXT(SEGUIMIENTO!X620,"##.###")))</f>
        <v/>
      </c>
      <c r="Z620" s="179" t="str">
        <f>IF(FORMULACIÓN!N620="X",VLOOKUP(A620,Lists!$C$100:$D$1099,2,FALSE),"")</f>
        <v/>
      </c>
      <c r="AA620" s="181">
        <f>IF(FORMULACIÓN!N620="X",IF(VALUE(VLOOKUP(A620,Lists!$C$100:$D$1099,2,FALSE))&gt;=SEGUIMIENTO!X620,1,0),2)</f>
        <v>2</v>
      </c>
      <c r="AB620" s="150">
        <f>IFERROR(VALUE(LEFT(#REF!,1)),0)</f>
        <v>0</v>
      </c>
      <c r="AC620" s="149"/>
      <c r="AD620" s="131"/>
      <c r="AE620" s="131"/>
      <c r="AF620" s="129"/>
      <c r="AG620"/>
      <c r="AH620" s="139"/>
      <c r="AI620" s="139"/>
      <c r="AJ620" s="139" t="str">
        <f t="shared" si="111"/>
        <v/>
      </c>
      <c r="AK620" s="139">
        <f t="shared" ca="1" si="118"/>
        <v>0</v>
      </c>
      <c r="AL620" s="139" t="str">
        <f t="shared" si="112"/>
        <v/>
      </c>
      <c r="AM620" s="139" t="str">
        <f t="shared" si="113"/>
        <v/>
      </c>
      <c r="AN620" s="20" t="str">
        <f t="shared" si="114"/>
        <v/>
      </c>
      <c r="AO620" s="20" t="str">
        <f t="shared" si="115"/>
        <v/>
      </c>
      <c r="AP620" s="20" t="str">
        <f t="shared" si="116"/>
        <v/>
      </c>
      <c r="AQ620" s="88" t="str">
        <f ca="1">IF(S620=Lists!$S$6,"CUMPLIMIENTO",IF($Q620=Lists!$R$3,TEXT(Y620,"00,00%")&amp;" / "&amp;TEXT(FORMULACIÓN!Y620,"00,00%"),IF(Y620=0,0,TEXT(Y620,"##.###")&amp;" / "&amp;TEXT(FORMULACIÓN!Y620,"##.###"))))</f>
        <v xml:space="preserve"> / </v>
      </c>
      <c r="AR620" s="133">
        <f ca="1">VALUE(IFERROR(IF(S620=Lists!$S$6,SEGUIMIENTO!Y620,IF((Y620/FORMULACIÓN!Y620)&lt;&gt;0,Y620/FORMULACIÓN!Y620,0)),0))</f>
        <v>0</v>
      </c>
      <c r="AS620" s="89" t="str">
        <f t="shared" ca="1" si="117"/>
        <v/>
      </c>
      <c r="AT620" s="89"/>
      <c r="AU620" s="89">
        <f t="shared" ca="1" si="110"/>
        <v>0</v>
      </c>
      <c r="AV620" s="20" t="str">
        <f t="shared" si="119"/>
        <v xml:space="preserve">LOGROS
LÍMITES
OBSERVACIÓN
ACCIONES DE FORTALECIMIENTO
</v>
      </c>
      <c r="AW620" s="139"/>
      <c r="CG620" s="140"/>
    </row>
    <row r="621" spans="1:85" s="135" customFormat="1" ht="20.25" hidden="1" customHeight="1">
      <c r="A621" s="20" t="str">
        <f>IF(FORMULACIÓN!A621="","",FORMULACIÓN!A621)</f>
        <v/>
      </c>
      <c r="B621" s="20" t="str">
        <f>IF(FORMULACIÓN!B621="","",FORMULACIÓN!B621)</f>
        <v/>
      </c>
      <c r="C621" s="20" t="str">
        <f>IF(FORMULACIÓN!C621="","",FORMULACIÓN!C621)</f>
        <v/>
      </c>
      <c r="D621" s="20" t="str">
        <f>IF(FORMULACIÓN!D621="","",FORMULACIÓN!D621)</f>
        <v/>
      </c>
      <c r="E621" s="20" t="str">
        <f>IF(FORMULACIÓN!E621="","",FORMULACIÓN!E621)</f>
        <v/>
      </c>
      <c r="F621" s="20" t="str">
        <f>IF(FORMULACIÓN!F621="","",FORMULACIÓN!F621)</f>
        <v/>
      </c>
      <c r="G621" s="20" t="str">
        <f>IF(FORMULACIÓN!G621="","",FORMULACIÓN!G621)</f>
        <v/>
      </c>
      <c r="H621" s="20" t="str">
        <f>IF(FORMULACIÓN!H621="","",FORMULACIÓN!H621)</f>
        <v/>
      </c>
      <c r="I621" s="88" t="str">
        <f>IF(FORMULACIÓN!I621="","",FORMULACIÓN!I621)</f>
        <v/>
      </c>
      <c r="J621" s="20" t="str">
        <f>IF(FORMULACIÓN!J621="","",FORMULACIÓN!J621)</f>
        <v/>
      </c>
      <c r="K621" s="88" t="str">
        <f>IF(FORMULACIÓN!K621="","",FORMULACIÓN!K621)</f>
        <v/>
      </c>
      <c r="L621" s="88" t="str">
        <f>IF(FORMULACIÓN!L621="","",FORMULACIÓN!L621)</f>
        <v/>
      </c>
      <c r="M621" s="210">
        <f>FORMULACIÓN!M621</f>
        <v>0</v>
      </c>
      <c r="N621" s="20" t="str">
        <f>IF(FORMULACIÓN!O621="","",FORMULACIÓN!O621)</f>
        <v/>
      </c>
      <c r="O621" s="20" t="str">
        <f>IF(FORMULACIÓN!P621="","",FORMULACIÓN!P621)</f>
        <v/>
      </c>
      <c r="P621" s="20" t="str">
        <f>IF(FORMULACIÓN!Q621="","",FORMULACIÓN!Q621)</f>
        <v/>
      </c>
      <c r="Q621" s="20" t="str">
        <f>IF(FORMULACIÓN!R621="","",FORMULACIÓN!R621)</f>
        <v/>
      </c>
      <c r="R621" s="20" t="str">
        <f>IF(FORMULACIÓN!S621="","",FORMULACIÓN!S621)</f>
        <v/>
      </c>
      <c r="S621" s="20" t="str">
        <f>IF(FORMULACIÓN!T621="","",FORMULACIÓN!T621)</f>
        <v/>
      </c>
      <c r="T621" s="179" t="str">
        <f ca="1">FORMULACIÓN!Y621</f>
        <v/>
      </c>
      <c r="U621" s="20" t="str">
        <f>IF(FORMULACIÓN!U621="","",FORMULACIÓN!U621)</f>
        <v/>
      </c>
      <c r="V621" s="211"/>
      <c r="W621" s="211"/>
      <c r="X621" s="21" t="str">
        <f ca="1">IFERROR(IF($S621=Lists!$S$2,SUM(SEGUIMIENTO!U621:W621),IF(SEGUIMIENTO!$S621=Lists!$S$3,SUM(SEGUIMIENTO!V621:W621),IF(SEGUIMIENTO!$S621=Lists!$S$4,AVERAGE(SEGUIMIENTO!V621:W621),IF(SEGUIMIENTO!$S621=Lists!$S$5,OFFSET(U621,0,COUNTA(V621:W621)),IF(SEGUIMIENTO!$S621=Lists!$S$6,COUNTIF(V621:W621,"&lt;"&amp;FORMULACIÓN!Y621)/COUNT(SEGUIMIENTO!V621:W621),""))))),"")</f>
        <v/>
      </c>
      <c r="Y621" s="176" t="str">
        <f ca="1">IF($Q621=Lists!$R$3,TEXT(SEGUIMIENTO!X621,"00,00%"),IF(SEGUIMIENTO!X621=0,0,TEXT(SEGUIMIENTO!X621,"##.###")))</f>
        <v/>
      </c>
      <c r="Z621" s="179" t="str">
        <f>IF(FORMULACIÓN!N621="X",VLOOKUP(A621,Lists!$C$100:$D$1099,2,FALSE),"")</f>
        <v/>
      </c>
      <c r="AA621" s="181">
        <f>IF(FORMULACIÓN!N621="X",IF(VALUE(VLOOKUP(A621,Lists!$C$100:$D$1099,2,FALSE))&gt;=SEGUIMIENTO!X621,1,0),2)</f>
        <v>2</v>
      </c>
      <c r="AB621" s="150">
        <f>IFERROR(VALUE(LEFT(#REF!,1)),0)</f>
        <v>0</v>
      </c>
      <c r="AC621" s="149"/>
      <c r="AD621" s="131"/>
      <c r="AE621" s="131"/>
      <c r="AF621" s="129"/>
      <c r="AG621"/>
      <c r="AH621" s="139"/>
      <c r="AI621" s="139"/>
      <c r="AJ621" s="139" t="str">
        <f t="shared" si="111"/>
        <v/>
      </c>
      <c r="AK621" s="139">
        <f t="shared" ca="1" si="118"/>
        <v>0</v>
      </c>
      <c r="AL621" s="139" t="str">
        <f t="shared" si="112"/>
        <v/>
      </c>
      <c r="AM621" s="139" t="str">
        <f t="shared" si="113"/>
        <v/>
      </c>
      <c r="AN621" s="20" t="str">
        <f t="shared" si="114"/>
        <v/>
      </c>
      <c r="AO621" s="20" t="str">
        <f t="shared" si="115"/>
        <v/>
      </c>
      <c r="AP621" s="20" t="str">
        <f t="shared" si="116"/>
        <v/>
      </c>
      <c r="AQ621" s="88" t="str">
        <f ca="1">IF(S621=Lists!$S$6,"CUMPLIMIENTO",IF($Q621=Lists!$R$3,TEXT(Y621,"00,00%")&amp;" / "&amp;TEXT(FORMULACIÓN!Y621,"00,00%"),IF(Y621=0,0,TEXT(Y621,"##.###")&amp;" / "&amp;TEXT(FORMULACIÓN!Y621,"##.###"))))</f>
        <v xml:space="preserve"> / </v>
      </c>
      <c r="AR621" s="133">
        <f ca="1">VALUE(IFERROR(IF(S621=Lists!$S$6,SEGUIMIENTO!Y621,IF((Y621/FORMULACIÓN!Y621)&lt;&gt;0,Y621/FORMULACIÓN!Y621,0)),0))</f>
        <v>0</v>
      </c>
      <c r="AS621" s="89" t="str">
        <f t="shared" ca="1" si="117"/>
        <v/>
      </c>
      <c r="AT621" s="89"/>
      <c r="AU621" s="89">
        <f t="shared" ca="1" si="110"/>
        <v>0</v>
      </c>
      <c r="AV621" s="20" t="str">
        <f t="shared" si="119"/>
        <v xml:space="preserve">LOGROS
LÍMITES
OBSERVACIÓN
ACCIONES DE FORTALECIMIENTO
</v>
      </c>
      <c r="AW621" s="139"/>
      <c r="CG621" s="140"/>
    </row>
    <row r="622" spans="1:85" s="135" customFormat="1" ht="20.25" hidden="1" customHeight="1">
      <c r="A622" s="20" t="str">
        <f>IF(FORMULACIÓN!A622="","",FORMULACIÓN!A622)</f>
        <v/>
      </c>
      <c r="B622" s="20" t="str">
        <f>IF(FORMULACIÓN!B622="","",FORMULACIÓN!B622)</f>
        <v/>
      </c>
      <c r="C622" s="20" t="str">
        <f>IF(FORMULACIÓN!C622="","",FORMULACIÓN!C622)</f>
        <v/>
      </c>
      <c r="D622" s="20" t="str">
        <f>IF(FORMULACIÓN!D622="","",FORMULACIÓN!D622)</f>
        <v/>
      </c>
      <c r="E622" s="20" t="str">
        <f>IF(FORMULACIÓN!E622="","",FORMULACIÓN!E622)</f>
        <v/>
      </c>
      <c r="F622" s="20" t="str">
        <f>IF(FORMULACIÓN!F622="","",FORMULACIÓN!F622)</f>
        <v/>
      </c>
      <c r="G622" s="20" t="str">
        <f>IF(FORMULACIÓN!G622="","",FORMULACIÓN!G622)</f>
        <v/>
      </c>
      <c r="H622" s="20" t="str">
        <f>IF(FORMULACIÓN!H622="","",FORMULACIÓN!H622)</f>
        <v/>
      </c>
      <c r="I622" s="88" t="str">
        <f>IF(FORMULACIÓN!I622="","",FORMULACIÓN!I622)</f>
        <v/>
      </c>
      <c r="J622" s="20" t="str">
        <f>IF(FORMULACIÓN!J622="","",FORMULACIÓN!J622)</f>
        <v/>
      </c>
      <c r="K622" s="88" t="str">
        <f>IF(FORMULACIÓN!K622="","",FORMULACIÓN!K622)</f>
        <v/>
      </c>
      <c r="L622" s="88" t="str">
        <f>IF(FORMULACIÓN!L622="","",FORMULACIÓN!L622)</f>
        <v/>
      </c>
      <c r="M622" s="210">
        <f>FORMULACIÓN!M622</f>
        <v>0</v>
      </c>
      <c r="N622" s="20" t="str">
        <f>IF(FORMULACIÓN!O622="","",FORMULACIÓN!O622)</f>
        <v/>
      </c>
      <c r="O622" s="20" t="str">
        <f>IF(FORMULACIÓN!P622="","",FORMULACIÓN!P622)</f>
        <v/>
      </c>
      <c r="P622" s="20" t="str">
        <f>IF(FORMULACIÓN!Q622="","",FORMULACIÓN!Q622)</f>
        <v/>
      </c>
      <c r="Q622" s="20" t="str">
        <f>IF(FORMULACIÓN!R622="","",FORMULACIÓN!R622)</f>
        <v/>
      </c>
      <c r="R622" s="20" t="str">
        <f>IF(FORMULACIÓN!S622="","",FORMULACIÓN!S622)</f>
        <v/>
      </c>
      <c r="S622" s="20" t="str">
        <f>IF(FORMULACIÓN!T622="","",FORMULACIÓN!T622)</f>
        <v/>
      </c>
      <c r="T622" s="179" t="str">
        <f ca="1">FORMULACIÓN!Y622</f>
        <v/>
      </c>
      <c r="U622" s="20" t="str">
        <f>IF(FORMULACIÓN!U622="","",FORMULACIÓN!U622)</f>
        <v/>
      </c>
      <c r="V622" s="211"/>
      <c r="W622" s="211"/>
      <c r="X622" s="21" t="str">
        <f ca="1">IFERROR(IF($S622=Lists!$S$2,SUM(SEGUIMIENTO!U622:W622),IF(SEGUIMIENTO!$S622=Lists!$S$3,SUM(SEGUIMIENTO!V622:W622),IF(SEGUIMIENTO!$S622=Lists!$S$4,AVERAGE(SEGUIMIENTO!V622:W622),IF(SEGUIMIENTO!$S622=Lists!$S$5,OFFSET(U622,0,COUNTA(V622:W622)),IF(SEGUIMIENTO!$S622=Lists!$S$6,COUNTIF(V622:W622,"&lt;"&amp;FORMULACIÓN!Y622)/COUNT(SEGUIMIENTO!V622:W622),""))))),"")</f>
        <v/>
      </c>
      <c r="Y622" s="176" t="str">
        <f ca="1">IF($Q622=Lists!$R$3,TEXT(SEGUIMIENTO!X622,"00,00%"),IF(SEGUIMIENTO!X622=0,0,TEXT(SEGUIMIENTO!X622,"##.###")))</f>
        <v/>
      </c>
      <c r="Z622" s="179" t="str">
        <f>IF(FORMULACIÓN!N622="X",VLOOKUP(A622,Lists!$C$100:$D$1099,2,FALSE),"")</f>
        <v/>
      </c>
      <c r="AA622" s="181">
        <f>IF(FORMULACIÓN!N622="X",IF(VALUE(VLOOKUP(A622,Lists!$C$100:$D$1099,2,FALSE))&gt;=SEGUIMIENTO!X622,1,0),2)</f>
        <v>2</v>
      </c>
      <c r="AB622" s="150">
        <f>IFERROR(VALUE(LEFT(#REF!,1)),0)</f>
        <v>0</v>
      </c>
      <c r="AC622" s="149"/>
      <c r="AD622" s="131"/>
      <c r="AE622" s="131"/>
      <c r="AF622" s="129"/>
      <c r="AG622"/>
      <c r="AH622" s="139"/>
      <c r="AI622" s="139"/>
      <c r="AJ622" s="139" t="str">
        <f t="shared" si="111"/>
        <v/>
      </c>
      <c r="AK622" s="139">
        <f t="shared" ca="1" si="118"/>
        <v>0</v>
      </c>
      <c r="AL622" s="139" t="str">
        <f t="shared" si="112"/>
        <v/>
      </c>
      <c r="AM622" s="139" t="str">
        <f t="shared" si="113"/>
        <v/>
      </c>
      <c r="AN622" s="20" t="str">
        <f t="shared" si="114"/>
        <v/>
      </c>
      <c r="AO622" s="20" t="str">
        <f t="shared" si="115"/>
        <v/>
      </c>
      <c r="AP622" s="20" t="str">
        <f t="shared" si="116"/>
        <v/>
      </c>
      <c r="AQ622" s="88" t="str">
        <f ca="1">IF(S622=Lists!$S$6,"CUMPLIMIENTO",IF($Q622=Lists!$R$3,TEXT(Y622,"00,00%")&amp;" / "&amp;TEXT(FORMULACIÓN!Y622,"00,00%"),IF(Y622=0,0,TEXT(Y622,"##.###")&amp;" / "&amp;TEXT(FORMULACIÓN!Y622,"##.###"))))</f>
        <v xml:space="preserve"> / </v>
      </c>
      <c r="AR622" s="133">
        <f ca="1">VALUE(IFERROR(IF(S622=Lists!$S$6,SEGUIMIENTO!Y622,IF((Y622/FORMULACIÓN!Y622)&lt;&gt;0,Y622/FORMULACIÓN!Y622,0)),0))</f>
        <v>0</v>
      </c>
      <c r="AS622" s="89" t="str">
        <f t="shared" ca="1" si="117"/>
        <v/>
      </c>
      <c r="AT622" s="89"/>
      <c r="AU622" s="89">
        <f t="shared" ca="1" si="110"/>
        <v>0</v>
      </c>
      <c r="AV622" s="20" t="str">
        <f t="shared" si="119"/>
        <v xml:space="preserve">LOGROS
LÍMITES
OBSERVACIÓN
ACCIONES DE FORTALECIMIENTO
</v>
      </c>
      <c r="AW622" s="139"/>
      <c r="CG622" s="140"/>
    </row>
    <row r="623" spans="1:85" s="135" customFormat="1" ht="20.25" hidden="1" customHeight="1">
      <c r="A623" s="20" t="str">
        <f>IF(FORMULACIÓN!A623="","",FORMULACIÓN!A623)</f>
        <v/>
      </c>
      <c r="B623" s="20" t="str">
        <f>IF(FORMULACIÓN!B623="","",FORMULACIÓN!B623)</f>
        <v/>
      </c>
      <c r="C623" s="20" t="str">
        <f>IF(FORMULACIÓN!C623="","",FORMULACIÓN!C623)</f>
        <v/>
      </c>
      <c r="D623" s="20" t="str">
        <f>IF(FORMULACIÓN!D623="","",FORMULACIÓN!D623)</f>
        <v/>
      </c>
      <c r="E623" s="20" t="str">
        <f>IF(FORMULACIÓN!E623="","",FORMULACIÓN!E623)</f>
        <v/>
      </c>
      <c r="F623" s="20" t="str">
        <f>IF(FORMULACIÓN!F623="","",FORMULACIÓN!F623)</f>
        <v/>
      </c>
      <c r="G623" s="20" t="str">
        <f>IF(FORMULACIÓN!G623="","",FORMULACIÓN!G623)</f>
        <v/>
      </c>
      <c r="H623" s="20" t="str">
        <f>IF(FORMULACIÓN!H623="","",FORMULACIÓN!H623)</f>
        <v/>
      </c>
      <c r="I623" s="88" t="str">
        <f>IF(FORMULACIÓN!I623="","",FORMULACIÓN!I623)</f>
        <v/>
      </c>
      <c r="J623" s="20" t="str">
        <f>IF(FORMULACIÓN!J623="","",FORMULACIÓN!J623)</f>
        <v/>
      </c>
      <c r="K623" s="88" t="str">
        <f>IF(FORMULACIÓN!K623="","",FORMULACIÓN!K623)</f>
        <v/>
      </c>
      <c r="L623" s="88" t="str">
        <f>IF(FORMULACIÓN!L623="","",FORMULACIÓN!L623)</f>
        <v/>
      </c>
      <c r="M623" s="210">
        <f>FORMULACIÓN!M623</f>
        <v>0</v>
      </c>
      <c r="N623" s="20" t="str">
        <f>IF(FORMULACIÓN!O623="","",FORMULACIÓN!O623)</f>
        <v/>
      </c>
      <c r="O623" s="20" t="str">
        <f>IF(FORMULACIÓN!P623="","",FORMULACIÓN!P623)</f>
        <v/>
      </c>
      <c r="P623" s="20" t="str">
        <f>IF(FORMULACIÓN!Q623="","",FORMULACIÓN!Q623)</f>
        <v/>
      </c>
      <c r="Q623" s="20" t="str">
        <f>IF(FORMULACIÓN!R623="","",FORMULACIÓN!R623)</f>
        <v/>
      </c>
      <c r="R623" s="20" t="str">
        <f>IF(FORMULACIÓN!S623="","",FORMULACIÓN!S623)</f>
        <v/>
      </c>
      <c r="S623" s="20" t="str">
        <f>IF(FORMULACIÓN!T623="","",FORMULACIÓN!T623)</f>
        <v/>
      </c>
      <c r="T623" s="179" t="str">
        <f ca="1">FORMULACIÓN!Y623</f>
        <v/>
      </c>
      <c r="U623" s="20" t="str">
        <f>IF(FORMULACIÓN!U623="","",FORMULACIÓN!U623)</f>
        <v/>
      </c>
      <c r="V623" s="211"/>
      <c r="W623" s="211"/>
      <c r="X623" s="21" t="str">
        <f ca="1">IFERROR(IF($S623=Lists!$S$2,SUM(SEGUIMIENTO!U623:W623),IF(SEGUIMIENTO!$S623=Lists!$S$3,SUM(SEGUIMIENTO!V623:W623),IF(SEGUIMIENTO!$S623=Lists!$S$4,AVERAGE(SEGUIMIENTO!V623:W623),IF(SEGUIMIENTO!$S623=Lists!$S$5,OFFSET(U623,0,COUNTA(V623:W623)),IF(SEGUIMIENTO!$S623=Lists!$S$6,COUNTIF(V623:W623,"&lt;"&amp;FORMULACIÓN!Y623)/COUNT(SEGUIMIENTO!V623:W623),""))))),"")</f>
        <v/>
      </c>
      <c r="Y623" s="176" t="str">
        <f ca="1">IF($Q623=Lists!$R$3,TEXT(SEGUIMIENTO!X623,"00,00%"),IF(SEGUIMIENTO!X623=0,0,TEXT(SEGUIMIENTO!X623,"##.###")))</f>
        <v/>
      </c>
      <c r="Z623" s="179" t="str">
        <f>IF(FORMULACIÓN!N623="X",VLOOKUP(A623,Lists!$C$100:$D$1099,2,FALSE),"")</f>
        <v/>
      </c>
      <c r="AA623" s="181">
        <f>IF(FORMULACIÓN!N623="X",IF(VALUE(VLOOKUP(A623,Lists!$C$100:$D$1099,2,FALSE))&gt;=SEGUIMIENTO!X623,1,0),2)</f>
        <v>2</v>
      </c>
      <c r="AB623" s="150">
        <f>IFERROR(VALUE(LEFT(#REF!,1)),0)</f>
        <v>0</v>
      </c>
      <c r="AC623" s="149"/>
      <c r="AD623" s="131"/>
      <c r="AE623" s="131"/>
      <c r="AF623" s="129"/>
      <c r="AG623"/>
      <c r="AH623" s="139"/>
      <c r="AI623" s="139"/>
      <c r="AJ623" s="139" t="str">
        <f t="shared" si="111"/>
        <v/>
      </c>
      <c r="AK623" s="139">
        <f t="shared" ca="1" si="118"/>
        <v>0</v>
      </c>
      <c r="AL623" s="139" t="str">
        <f t="shared" si="112"/>
        <v/>
      </c>
      <c r="AM623" s="139" t="str">
        <f t="shared" si="113"/>
        <v/>
      </c>
      <c r="AN623" s="20" t="str">
        <f t="shared" si="114"/>
        <v/>
      </c>
      <c r="AO623" s="20" t="str">
        <f t="shared" si="115"/>
        <v/>
      </c>
      <c r="AP623" s="20" t="str">
        <f t="shared" si="116"/>
        <v/>
      </c>
      <c r="AQ623" s="88" t="str">
        <f ca="1">IF(S623=Lists!$S$6,"CUMPLIMIENTO",IF($Q623=Lists!$R$3,TEXT(Y623,"00,00%")&amp;" / "&amp;TEXT(FORMULACIÓN!Y623,"00,00%"),IF(Y623=0,0,TEXT(Y623,"##.###")&amp;" / "&amp;TEXT(FORMULACIÓN!Y623,"##.###"))))</f>
        <v xml:space="preserve"> / </v>
      </c>
      <c r="AR623" s="133">
        <f ca="1">VALUE(IFERROR(IF(S623=Lists!$S$6,SEGUIMIENTO!Y623,IF((Y623/FORMULACIÓN!Y623)&lt;&gt;0,Y623/FORMULACIÓN!Y623,0)),0))</f>
        <v>0</v>
      </c>
      <c r="AS623" s="89" t="str">
        <f t="shared" ca="1" si="117"/>
        <v/>
      </c>
      <c r="AT623" s="89"/>
      <c r="AU623" s="89">
        <f t="shared" ca="1" si="110"/>
        <v>0</v>
      </c>
      <c r="AV623" s="20" t="str">
        <f t="shared" si="119"/>
        <v xml:space="preserve">LOGROS
LÍMITES
OBSERVACIÓN
ACCIONES DE FORTALECIMIENTO
</v>
      </c>
      <c r="AW623" s="139"/>
      <c r="CG623" s="140"/>
    </row>
    <row r="624" spans="1:85" s="135" customFormat="1" ht="20.25" hidden="1" customHeight="1">
      <c r="A624" s="20" t="str">
        <f>IF(FORMULACIÓN!A624="","",FORMULACIÓN!A624)</f>
        <v/>
      </c>
      <c r="B624" s="20" t="str">
        <f>IF(FORMULACIÓN!B624="","",FORMULACIÓN!B624)</f>
        <v/>
      </c>
      <c r="C624" s="20" t="str">
        <f>IF(FORMULACIÓN!C624="","",FORMULACIÓN!C624)</f>
        <v/>
      </c>
      <c r="D624" s="20" t="str">
        <f>IF(FORMULACIÓN!D624="","",FORMULACIÓN!D624)</f>
        <v/>
      </c>
      <c r="E624" s="20" t="str">
        <f>IF(FORMULACIÓN!E624="","",FORMULACIÓN!E624)</f>
        <v/>
      </c>
      <c r="F624" s="20" t="str">
        <f>IF(FORMULACIÓN!F624="","",FORMULACIÓN!F624)</f>
        <v/>
      </c>
      <c r="G624" s="20" t="str">
        <f>IF(FORMULACIÓN!G624="","",FORMULACIÓN!G624)</f>
        <v/>
      </c>
      <c r="H624" s="20" t="str">
        <f>IF(FORMULACIÓN!H624="","",FORMULACIÓN!H624)</f>
        <v/>
      </c>
      <c r="I624" s="88" t="str">
        <f>IF(FORMULACIÓN!I624="","",FORMULACIÓN!I624)</f>
        <v/>
      </c>
      <c r="J624" s="20" t="str">
        <f>IF(FORMULACIÓN!J624="","",FORMULACIÓN!J624)</f>
        <v/>
      </c>
      <c r="K624" s="88" t="str">
        <f>IF(FORMULACIÓN!K624="","",FORMULACIÓN!K624)</f>
        <v/>
      </c>
      <c r="L624" s="88" t="str">
        <f>IF(FORMULACIÓN!L624="","",FORMULACIÓN!L624)</f>
        <v/>
      </c>
      <c r="M624" s="210">
        <f>FORMULACIÓN!M624</f>
        <v>0</v>
      </c>
      <c r="N624" s="20" t="str">
        <f>IF(FORMULACIÓN!O624="","",FORMULACIÓN!O624)</f>
        <v/>
      </c>
      <c r="O624" s="20" t="str">
        <f>IF(FORMULACIÓN!P624="","",FORMULACIÓN!P624)</f>
        <v/>
      </c>
      <c r="P624" s="20" t="str">
        <f>IF(FORMULACIÓN!Q624="","",FORMULACIÓN!Q624)</f>
        <v/>
      </c>
      <c r="Q624" s="20" t="str">
        <f>IF(FORMULACIÓN!R624="","",FORMULACIÓN!R624)</f>
        <v/>
      </c>
      <c r="R624" s="20" t="str">
        <f>IF(FORMULACIÓN!S624="","",FORMULACIÓN!S624)</f>
        <v/>
      </c>
      <c r="S624" s="20" t="str">
        <f>IF(FORMULACIÓN!T624="","",FORMULACIÓN!T624)</f>
        <v/>
      </c>
      <c r="T624" s="179" t="str">
        <f ca="1">FORMULACIÓN!Y624</f>
        <v/>
      </c>
      <c r="U624" s="20" t="str">
        <f>IF(FORMULACIÓN!U624="","",FORMULACIÓN!U624)</f>
        <v/>
      </c>
      <c r="V624" s="211"/>
      <c r="W624" s="211"/>
      <c r="X624" s="21" t="str">
        <f ca="1">IFERROR(IF($S624=Lists!$S$2,SUM(SEGUIMIENTO!U624:W624),IF(SEGUIMIENTO!$S624=Lists!$S$3,SUM(SEGUIMIENTO!V624:W624),IF(SEGUIMIENTO!$S624=Lists!$S$4,AVERAGE(SEGUIMIENTO!V624:W624),IF(SEGUIMIENTO!$S624=Lists!$S$5,OFFSET(U624,0,COUNTA(V624:W624)),IF(SEGUIMIENTO!$S624=Lists!$S$6,COUNTIF(V624:W624,"&lt;"&amp;FORMULACIÓN!Y624)/COUNT(SEGUIMIENTO!V624:W624),""))))),"")</f>
        <v/>
      </c>
      <c r="Y624" s="176" t="str">
        <f ca="1">IF($Q624=Lists!$R$3,TEXT(SEGUIMIENTO!X624,"00,00%"),IF(SEGUIMIENTO!X624=0,0,TEXT(SEGUIMIENTO!X624,"##.###")))</f>
        <v/>
      </c>
      <c r="Z624" s="179" t="str">
        <f>IF(FORMULACIÓN!N624="X",VLOOKUP(A624,Lists!$C$100:$D$1099,2,FALSE),"")</f>
        <v/>
      </c>
      <c r="AA624" s="181">
        <f>IF(FORMULACIÓN!N624="X",IF(VALUE(VLOOKUP(A624,Lists!$C$100:$D$1099,2,FALSE))&gt;=SEGUIMIENTO!X624,1,0),2)</f>
        <v>2</v>
      </c>
      <c r="AB624" s="150">
        <f>IFERROR(VALUE(LEFT(#REF!,1)),0)</f>
        <v>0</v>
      </c>
      <c r="AC624" s="149"/>
      <c r="AD624" s="131"/>
      <c r="AE624" s="131"/>
      <c r="AF624" s="129"/>
      <c r="AG624"/>
      <c r="AH624" s="139"/>
      <c r="AI624" s="139"/>
      <c r="AJ624" s="139" t="str">
        <f t="shared" si="111"/>
        <v/>
      </c>
      <c r="AK624" s="139">
        <f t="shared" ca="1" si="118"/>
        <v>0</v>
      </c>
      <c r="AL624" s="139" t="str">
        <f t="shared" si="112"/>
        <v/>
      </c>
      <c r="AM624" s="139" t="str">
        <f t="shared" si="113"/>
        <v/>
      </c>
      <c r="AN624" s="20" t="str">
        <f t="shared" si="114"/>
        <v/>
      </c>
      <c r="AO624" s="20" t="str">
        <f t="shared" si="115"/>
        <v/>
      </c>
      <c r="AP624" s="20" t="str">
        <f t="shared" si="116"/>
        <v/>
      </c>
      <c r="AQ624" s="88" t="str">
        <f ca="1">IF(S624=Lists!$S$6,"CUMPLIMIENTO",IF($Q624=Lists!$R$3,TEXT(Y624,"00,00%")&amp;" / "&amp;TEXT(FORMULACIÓN!Y624,"00,00%"),IF(Y624=0,0,TEXT(Y624,"##.###")&amp;" / "&amp;TEXT(FORMULACIÓN!Y624,"##.###"))))</f>
        <v xml:space="preserve"> / </v>
      </c>
      <c r="AR624" s="133">
        <f ca="1">VALUE(IFERROR(IF(S624=Lists!$S$6,SEGUIMIENTO!Y624,IF((Y624/FORMULACIÓN!Y624)&lt;&gt;0,Y624/FORMULACIÓN!Y624,0)),0))</f>
        <v>0</v>
      </c>
      <c r="AS624" s="89" t="str">
        <f t="shared" ca="1" si="117"/>
        <v/>
      </c>
      <c r="AT624" s="89"/>
      <c r="AU624" s="89">
        <f t="shared" ca="1" si="110"/>
        <v>0</v>
      </c>
      <c r="AV624" s="20" t="str">
        <f t="shared" si="119"/>
        <v xml:space="preserve">LOGROS
LÍMITES
OBSERVACIÓN
ACCIONES DE FORTALECIMIENTO
</v>
      </c>
      <c r="AW624" s="139"/>
      <c r="CG624" s="140"/>
    </row>
    <row r="625" spans="1:85" s="135" customFormat="1" ht="20.25" hidden="1" customHeight="1">
      <c r="A625" s="20" t="str">
        <f>IF(FORMULACIÓN!A625="","",FORMULACIÓN!A625)</f>
        <v/>
      </c>
      <c r="B625" s="20" t="str">
        <f>IF(FORMULACIÓN!B625="","",FORMULACIÓN!B625)</f>
        <v/>
      </c>
      <c r="C625" s="20" t="str">
        <f>IF(FORMULACIÓN!C625="","",FORMULACIÓN!C625)</f>
        <v/>
      </c>
      <c r="D625" s="20" t="str">
        <f>IF(FORMULACIÓN!D625="","",FORMULACIÓN!D625)</f>
        <v/>
      </c>
      <c r="E625" s="20" t="str">
        <f>IF(FORMULACIÓN!E625="","",FORMULACIÓN!E625)</f>
        <v/>
      </c>
      <c r="F625" s="20" t="str">
        <f>IF(FORMULACIÓN!F625="","",FORMULACIÓN!F625)</f>
        <v/>
      </c>
      <c r="G625" s="20" t="str">
        <f>IF(FORMULACIÓN!G625="","",FORMULACIÓN!G625)</f>
        <v/>
      </c>
      <c r="H625" s="20" t="str">
        <f>IF(FORMULACIÓN!H625="","",FORMULACIÓN!H625)</f>
        <v/>
      </c>
      <c r="I625" s="88" t="str">
        <f>IF(FORMULACIÓN!I625="","",FORMULACIÓN!I625)</f>
        <v/>
      </c>
      <c r="J625" s="20" t="str">
        <f>IF(FORMULACIÓN!J625="","",FORMULACIÓN!J625)</f>
        <v/>
      </c>
      <c r="K625" s="88" t="str">
        <f>IF(FORMULACIÓN!K625="","",FORMULACIÓN!K625)</f>
        <v/>
      </c>
      <c r="L625" s="88" t="str">
        <f>IF(FORMULACIÓN!L625="","",FORMULACIÓN!L625)</f>
        <v/>
      </c>
      <c r="M625" s="210">
        <f>FORMULACIÓN!M625</f>
        <v>0</v>
      </c>
      <c r="N625" s="20" t="str">
        <f>IF(FORMULACIÓN!O625="","",FORMULACIÓN!O625)</f>
        <v/>
      </c>
      <c r="O625" s="20" t="str">
        <f>IF(FORMULACIÓN!P625="","",FORMULACIÓN!P625)</f>
        <v/>
      </c>
      <c r="P625" s="20" t="str">
        <f>IF(FORMULACIÓN!Q625="","",FORMULACIÓN!Q625)</f>
        <v/>
      </c>
      <c r="Q625" s="20" t="str">
        <f>IF(FORMULACIÓN!R625="","",FORMULACIÓN!R625)</f>
        <v/>
      </c>
      <c r="R625" s="20" t="str">
        <f>IF(FORMULACIÓN!S625="","",FORMULACIÓN!S625)</f>
        <v/>
      </c>
      <c r="S625" s="20" t="str">
        <f>IF(FORMULACIÓN!T625="","",FORMULACIÓN!T625)</f>
        <v/>
      </c>
      <c r="T625" s="179" t="str">
        <f ca="1">FORMULACIÓN!Y625</f>
        <v/>
      </c>
      <c r="U625" s="20" t="str">
        <f>IF(FORMULACIÓN!U625="","",FORMULACIÓN!U625)</f>
        <v/>
      </c>
      <c r="V625" s="211"/>
      <c r="W625" s="211"/>
      <c r="X625" s="21" t="str">
        <f ca="1">IFERROR(IF($S625=Lists!$S$2,SUM(SEGUIMIENTO!U625:W625),IF(SEGUIMIENTO!$S625=Lists!$S$3,SUM(SEGUIMIENTO!V625:W625),IF(SEGUIMIENTO!$S625=Lists!$S$4,AVERAGE(SEGUIMIENTO!V625:W625),IF(SEGUIMIENTO!$S625=Lists!$S$5,OFFSET(U625,0,COUNTA(V625:W625)),IF(SEGUIMIENTO!$S625=Lists!$S$6,COUNTIF(V625:W625,"&lt;"&amp;FORMULACIÓN!Y625)/COUNT(SEGUIMIENTO!V625:W625),""))))),"")</f>
        <v/>
      </c>
      <c r="Y625" s="176" t="str">
        <f ca="1">IF($Q625=Lists!$R$3,TEXT(SEGUIMIENTO!X625,"00,00%"),IF(SEGUIMIENTO!X625=0,0,TEXT(SEGUIMIENTO!X625,"##.###")))</f>
        <v/>
      </c>
      <c r="Z625" s="179" t="str">
        <f>IF(FORMULACIÓN!N625="X",VLOOKUP(A625,Lists!$C$100:$D$1099,2,FALSE),"")</f>
        <v/>
      </c>
      <c r="AA625" s="181">
        <f>IF(FORMULACIÓN!N625="X",IF(VALUE(VLOOKUP(A625,Lists!$C$100:$D$1099,2,FALSE))&gt;=SEGUIMIENTO!X625,1,0),2)</f>
        <v>2</v>
      </c>
      <c r="AB625" s="150">
        <f>IFERROR(VALUE(LEFT(#REF!,1)),0)</f>
        <v>0</v>
      </c>
      <c r="AC625" s="149"/>
      <c r="AD625" s="131"/>
      <c r="AE625" s="131"/>
      <c r="AF625" s="129"/>
      <c r="AG625"/>
      <c r="AH625" s="139"/>
      <c r="AI625" s="139"/>
      <c r="AJ625" s="139" t="str">
        <f t="shared" si="111"/>
        <v/>
      </c>
      <c r="AK625" s="139">
        <f t="shared" ca="1" si="118"/>
        <v>0</v>
      </c>
      <c r="AL625" s="139" t="str">
        <f t="shared" si="112"/>
        <v/>
      </c>
      <c r="AM625" s="139" t="str">
        <f t="shared" si="113"/>
        <v/>
      </c>
      <c r="AN625" s="20" t="str">
        <f t="shared" si="114"/>
        <v/>
      </c>
      <c r="AO625" s="20" t="str">
        <f t="shared" si="115"/>
        <v/>
      </c>
      <c r="AP625" s="20" t="str">
        <f t="shared" si="116"/>
        <v/>
      </c>
      <c r="AQ625" s="88" t="str">
        <f ca="1">IF(S625=Lists!$S$6,"CUMPLIMIENTO",IF($Q625=Lists!$R$3,TEXT(Y625,"00,00%")&amp;" / "&amp;TEXT(FORMULACIÓN!Y625,"00,00%"),IF(Y625=0,0,TEXT(Y625,"##.###")&amp;" / "&amp;TEXT(FORMULACIÓN!Y625,"##.###"))))</f>
        <v xml:space="preserve"> / </v>
      </c>
      <c r="AR625" s="133">
        <f ca="1">VALUE(IFERROR(IF(S625=Lists!$S$6,SEGUIMIENTO!Y625,IF((Y625/FORMULACIÓN!Y625)&lt;&gt;0,Y625/FORMULACIÓN!Y625,0)),0))</f>
        <v>0</v>
      </c>
      <c r="AS625" s="89" t="str">
        <f t="shared" ca="1" si="117"/>
        <v/>
      </c>
      <c r="AT625" s="89"/>
      <c r="AU625" s="89">
        <f t="shared" ca="1" si="110"/>
        <v>0</v>
      </c>
      <c r="AV625" s="20" t="str">
        <f t="shared" si="119"/>
        <v xml:space="preserve">LOGROS
LÍMITES
OBSERVACIÓN
ACCIONES DE FORTALECIMIENTO
</v>
      </c>
      <c r="AW625" s="139"/>
      <c r="CG625" s="140"/>
    </row>
    <row r="626" spans="1:85" s="135" customFormat="1" ht="20.25" hidden="1" customHeight="1">
      <c r="A626" s="20" t="str">
        <f>IF(FORMULACIÓN!A626="","",FORMULACIÓN!A626)</f>
        <v/>
      </c>
      <c r="B626" s="20" t="str">
        <f>IF(FORMULACIÓN!B626="","",FORMULACIÓN!B626)</f>
        <v/>
      </c>
      <c r="C626" s="20" t="str">
        <f>IF(FORMULACIÓN!C626="","",FORMULACIÓN!C626)</f>
        <v/>
      </c>
      <c r="D626" s="20" t="str">
        <f>IF(FORMULACIÓN!D626="","",FORMULACIÓN!D626)</f>
        <v/>
      </c>
      <c r="E626" s="20" t="str">
        <f>IF(FORMULACIÓN!E626="","",FORMULACIÓN!E626)</f>
        <v/>
      </c>
      <c r="F626" s="20" t="str">
        <f>IF(FORMULACIÓN!F626="","",FORMULACIÓN!F626)</f>
        <v/>
      </c>
      <c r="G626" s="20" t="str">
        <f>IF(FORMULACIÓN!G626="","",FORMULACIÓN!G626)</f>
        <v/>
      </c>
      <c r="H626" s="20" t="str">
        <f>IF(FORMULACIÓN!H626="","",FORMULACIÓN!H626)</f>
        <v/>
      </c>
      <c r="I626" s="88" t="str">
        <f>IF(FORMULACIÓN!I626="","",FORMULACIÓN!I626)</f>
        <v/>
      </c>
      <c r="J626" s="20" t="str">
        <f>IF(FORMULACIÓN!J626="","",FORMULACIÓN!J626)</f>
        <v/>
      </c>
      <c r="K626" s="88" t="str">
        <f>IF(FORMULACIÓN!K626="","",FORMULACIÓN!K626)</f>
        <v/>
      </c>
      <c r="L626" s="88" t="str">
        <f>IF(FORMULACIÓN!L626="","",FORMULACIÓN!L626)</f>
        <v/>
      </c>
      <c r="M626" s="210">
        <f>FORMULACIÓN!M626</f>
        <v>0</v>
      </c>
      <c r="N626" s="20" t="str">
        <f>IF(FORMULACIÓN!O626="","",FORMULACIÓN!O626)</f>
        <v/>
      </c>
      <c r="O626" s="20" t="str">
        <f>IF(FORMULACIÓN!P626="","",FORMULACIÓN!P626)</f>
        <v/>
      </c>
      <c r="P626" s="20" t="str">
        <f>IF(FORMULACIÓN!Q626="","",FORMULACIÓN!Q626)</f>
        <v/>
      </c>
      <c r="Q626" s="20" t="str">
        <f>IF(FORMULACIÓN!R626="","",FORMULACIÓN!R626)</f>
        <v/>
      </c>
      <c r="R626" s="20" t="str">
        <f>IF(FORMULACIÓN!S626="","",FORMULACIÓN!S626)</f>
        <v/>
      </c>
      <c r="S626" s="20" t="str">
        <f>IF(FORMULACIÓN!T626="","",FORMULACIÓN!T626)</f>
        <v/>
      </c>
      <c r="T626" s="179" t="str">
        <f ca="1">FORMULACIÓN!Y626</f>
        <v/>
      </c>
      <c r="U626" s="20" t="str">
        <f>IF(FORMULACIÓN!U626="","",FORMULACIÓN!U626)</f>
        <v/>
      </c>
      <c r="V626" s="211"/>
      <c r="W626" s="211"/>
      <c r="X626" s="21" t="str">
        <f ca="1">IFERROR(IF($S626=Lists!$S$2,SUM(SEGUIMIENTO!U626:W626),IF(SEGUIMIENTO!$S626=Lists!$S$3,SUM(SEGUIMIENTO!V626:W626),IF(SEGUIMIENTO!$S626=Lists!$S$4,AVERAGE(SEGUIMIENTO!V626:W626),IF(SEGUIMIENTO!$S626=Lists!$S$5,OFFSET(U626,0,COUNTA(V626:W626)),IF(SEGUIMIENTO!$S626=Lists!$S$6,COUNTIF(V626:W626,"&lt;"&amp;FORMULACIÓN!Y626)/COUNT(SEGUIMIENTO!V626:W626),""))))),"")</f>
        <v/>
      </c>
      <c r="Y626" s="176" t="str">
        <f ca="1">IF($Q626=Lists!$R$3,TEXT(SEGUIMIENTO!X626,"00,00%"),IF(SEGUIMIENTO!X626=0,0,TEXT(SEGUIMIENTO!X626,"##.###")))</f>
        <v/>
      </c>
      <c r="Z626" s="179" t="str">
        <f>IF(FORMULACIÓN!N626="X",VLOOKUP(A626,Lists!$C$100:$D$1099,2,FALSE),"")</f>
        <v/>
      </c>
      <c r="AA626" s="181">
        <f>IF(FORMULACIÓN!N626="X",IF(VALUE(VLOOKUP(A626,Lists!$C$100:$D$1099,2,FALSE))&gt;=SEGUIMIENTO!X626,1,0),2)</f>
        <v>2</v>
      </c>
      <c r="AB626" s="150">
        <f>IFERROR(VALUE(LEFT(#REF!,1)),0)</f>
        <v>0</v>
      </c>
      <c r="AC626" s="149"/>
      <c r="AD626" s="131"/>
      <c r="AE626" s="131"/>
      <c r="AF626" s="129"/>
      <c r="AG626"/>
      <c r="AH626" s="139"/>
      <c r="AI626" s="139"/>
      <c r="AJ626" s="139" t="str">
        <f t="shared" si="111"/>
        <v/>
      </c>
      <c r="AK626" s="139">
        <f t="shared" ca="1" si="118"/>
        <v>0</v>
      </c>
      <c r="AL626" s="139" t="str">
        <f t="shared" si="112"/>
        <v/>
      </c>
      <c r="AM626" s="139" t="str">
        <f t="shared" si="113"/>
        <v/>
      </c>
      <c r="AN626" s="20" t="str">
        <f t="shared" si="114"/>
        <v/>
      </c>
      <c r="AO626" s="20" t="str">
        <f t="shared" si="115"/>
        <v/>
      </c>
      <c r="AP626" s="20" t="str">
        <f t="shared" si="116"/>
        <v/>
      </c>
      <c r="AQ626" s="88" t="str">
        <f ca="1">IF(S626=Lists!$S$6,"CUMPLIMIENTO",IF($Q626=Lists!$R$3,TEXT(Y626,"00,00%")&amp;" / "&amp;TEXT(FORMULACIÓN!Y626,"00,00%"),IF(Y626=0,0,TEXT(Y626,"##.###")&amp;" / "&amp;TEXT(FORMULACIÓN!Y626,"##.###"))))</f>
        <v xml:space="preserve"> / </v>
      </c>
      <c r="AR626" s="133">
        <f ca="1">VALUE(IFERROR(IF(S626=Lists!$S$6,SEGUIMIENTO!Y626,IF((Y626/FORMULACIÓN!Y626)&lt;&gt;0,Y626/FORMULACIÓN!Y626,0)),0))</f>
        <v>0</v>
      </c>
      <c r="AS626" s="89" t="str">
        <f t="shared" ca="1" si="117"/>
        <v/>
      </c>
      <c r="AT626" s="89"/>
      <c r="AU626" s="89">
        <f t="shared" ca="1" si="110"/>
        <v>0</v>
      </c>
      <c r="AV626" s="20" t="str">
        <f t="shared" si="119"/>
        <v xml:space="preserve">LOGROS
LÍMITES
OBSERVACIÓN
ACCIONES DE FORTALECIMIENTO
</v>
      </c>
      <c r="AW626" s="139"/>
      <c r="CG626" s="140"/>
    </row>
    <row r="627" spans="1:85" s="135" customFormat="1" ht="20.25" hidden="1" customHeight="1">
      <c r="A627" s="20" t="str">
        <f>IF(FORMULACIÓN!A627="","",FORMULACIÓN!A627)</f>
        <v/>
      </c>
      <c r="B627" s="20" t="str">
        <f>IF(FORMULACIÓN!B627="","",FORMULACIÓN!B627)</f>
        <v/>
      </c>
      <c r="C627" s="20" t="str">
        <f>IF(FORMULACIÓN!C627="","",FORMULACIÓN!C627)</f>
        <v/>
      </c>
      <c r="D627" s="20" t="str">
        <f>IF(FORMULACIÓN!D627="","",FORMULACIÓN!D627)</f>
        <v/>
      </c>
      <c r="E627" s="20" t="str">
        <f>IF(FORMULACIÓN!E627="","",FORMULACIÓN!E627)</f>
        <v/>
      </c>
      <c r="F627" s="20" t="str">
        <f>IF(FORMULACIÓN!F627="","",FORMULACIÓN!F627)</f>
        <v/>
      </c>
      <c r="G627" s="20" t="str">
        <f>IF(FORMULACIÓN!G627="","",FORMULACIÓN!G627)</f>
        <v/>
      </c>
      <c r="H627" s="20" t="str">
        <f>IF(FORMULACIÓN!H627="","",FORMULACIÓN!H627)</f>
        <v/>
      </c>
      <c r="I627" s="88" t="str">
        <f>IF(FORMULACIÓN!I627="","",FORMULACIÓN!I627)</f>
        <v/>
      </c>
      <c r="J627" s="20" t="str">
        <f>IF(FORMULACIÓN!J627="","",FORMULACIÓN!J627)</f>
        <v/>
      </c>
      <c r="K627" s="88" t="str">
        <f>IF(FORMULACIÓN!K627="","",FORMULACIÓN!K627)</f>
        <v/>
      </c>
      <c r="L627" s="88" t="str">
        <f>IF(FORMULACIÓN!L627="","",FORMULACIÓN!L627)</f>
        <v/>
      </c>
      <c r="M627" s="210">
        <f>FORMULACIÓN!M627</f>
        <v>0</v>
      </c>
      <c r="N627" s="20" t="str">
        <f>IF(FORMULACIÓN!O627="","",FORMULACIÓN!O627)</f>
        <v/>
      </c>
      <c r="O627" s="20" t="str">
        <f>IF(FORMULACIÓN!P627="","",FORMULACIÓN!P627)</f>
        <v/>
      </c>
      <c r="P627" s="20" t="str">
        <f>IF(FORMULACIÓN!Q627="","",FORMULACIÓN!Q627)</f>
        <v/>
      </c>
      <c r="Q627" s="20" t="str">
        <f>IF(FORMULACIÓN!R627="","",FORMULACIÓN!R627)</f>
        <v/>
      </c>
      <c r="R627" s="20" t="str">
        <f>IF(FORMULACIÓN!S627="","",FORMULACIÓN!S627)</f>
        <v/>
      </c>
      <c r="S627" s="20" t="str">
        <f>IF(FORMULACIÓN!T627="","",FORMULACIÓN!T627)</f>
        <v/>
      </c>
      <c r="T627" s="179" t="str">
        <f ca="1">FORMULACIÓN!Y627</f>
        <v/>
      </c>
      <c r="U627" s="20" t="str">
        <f>IF(FORMULACIÓN!U627="","",FORMULACIÓN!U627)</f>
        <v/>
      </c>
      <c r="V627" s="211"/>
      <c r="W627" s="211"/>
      <c r="X627" s="21" t="str">
        <f ca="1">IFERROR(IF($S627=Lists!$S$2,SUM(SEGUIMIENTO!U627:W627),IF(SEGUIMIENTO!$S627=Lists!$S$3,SUM(SEGUIMIENTO!V627:W627),IF(SEGUIMIENTO!$S627=Lists!$S$4,AVERAGE(SEGUIMIENTO!V627:W627),IF(SEGUIMIENTO!$S627=Lists!$S$5,OFFSET(U627,0,COUNTA(V627:W627)),IF(SEGUIMIENTO!$S627=Lists!$S$6,COUNTIF(V627:W627,"&lt;"&amp;FORMULACIÓN!Y627)/COUNT(SEGUIMIENTO!V627:W627),""))))),"")</f>
        <v/>
      </c>
      <c r="Y627" s="176" t="str">
        <f ca="1">IF($Q627=Lists!$R$3,TEXT(SEGUIMIENTO!X627,"00,00%"),IF(SEGUIMIENTO!X627=0,0,TEXT(SEGUIMIENTO!X627,"##.###")))</f>
        <v/>
      </c>
      <c r="Z627" s="179" t="str">
        <f>IF(FORMULACIÓN!N627="X",VLOOKUP(A627,Lists!$C$100:$D$1099,2,FALSE),"")</f>
        <v/>
      </c>
      <c r="AA627" s="181">
        <f>IF(FORMULACIÓN!N627="X",IF(VALUE(VLOOKUP(A627,Lists!$C$100:$D$1099,2,FALSE))&gt;=SEGUIMIENTO!X627,1,0),2)</f>
        <v>2</v>
      </c>
      <c r="AB627" s="150">
        <f>IFERROR(VALUE(LEFT(#REF!,1)),0)</f>
        <v>0</v>
      </c>
      <c r="AC627" s="149"/>
      <c r="AD627" s="131"/>
      <c r="AE627" s="131"/>
      <c r="AF627" s="129"/>
      <c r="AG627"/>
      <c r="AH627" s="139"/>
      <c r="AI627" s="139"/>
      <c r="AJ627" s="139" t="str">
        <f t="shared" si="111"/>
        <v/>
      </c>
      <c r="AK627" s="139">
        <f t="shared" ca="1" si="118"/>
        <v>0</v>
      </c>
      <c r="AL627" s="139" t="str">
        <f t="shared" si="112"/>
        <v/>
      </c>
      <c r="AM627" s="139" t="str">
        <f t="shared" si="113"/>
        <v/>
      </c>
      <c r="AN627" s="20" t="str">
        <f t="shared" si="114"/>
        <v/>
      </c>
      <c r="AO627" s="20" t="str">
        <f t="shared" si="115"/>
        <v/>
      </c>
      <c r="AP627" s="20" t="str">
        <f t="shared" si="116"/>
        <v/>
      </c>
      <c r="AQ627" s="88" t="str">
        <f ca="1">IF(S627=Lists!$S$6,"CUMPLIMIENTO",IF($Q627=Lists!$R$3,TEXT(Y627,"00,00%")&amp;" / "&amp;TEXT(FORMULACIÓN!Y627,"00,00%"),IF(Y627=0,0,TEXT(Y627,"##.###")&amp;" / "&amp;TEXT(FORMULACIÓN!Y627,"##.###"))))</f>
        <v xml:space="preserve"> / </v>
      </c>
      <c r="AR627" s="133">
        <f ca="1">VALUE(IFERROR(IF(S627=Lists!$S$6,SEGUIMIENTO!Y627,IF((Y627/FORMULACIÓN!Y627)&lt;&gt;0,Y627/FORMULACIÓN!Y627,0)),0))</f>
        <v>0</v>
      </c>
      <c r="AS627" s="89" t="str">
        <f t="shared" ca="1" si="117"/>
        <v/>
      </c>
      <c r="AT627" s="89"/>
      <c r="AU627" s="89">
        <f t="shared" ca="1" si="110"/>
        <v>0</v>
      </c>
      <c r="AV627" s="20" t="str">
        <f t="shared" si="119"/>
        <v xml:space="preserve">LOGROS
LÍMITES
OBSERVACIÓN
ACCIONES DE FORTALECIMIENTO
</v>
      </c>
      <c r="AW627" s="139"/>
      <c r="CG627" s="140"/>
    </row>
    <row r="628" spans="1:85" s="135" customFormat="1" ht="20.25" hidden="1" customHeight="1">
      <c r="A628" s="20" t="str">
        <f>IF(FORMULACIÓN!A628="","",FORMULACIÓN!A628)</f>
        <v/>
      </c>
      <c r="B628" s="20" t="str">
        <f>IF(FORMULACIÓN!B628="","",FORMULACIÓN!B628)</f>
        <v/>
      </c>
      <c r="C628" s="20" t="str">
        <f>IF(FORMULACIÓN!C628="","",FORMULACIÓN!C628)</f>
        <v/>
      </c>
      <c r="D628" s="20" t="str">
        <f>IF(FORMULACIÓN!D628="","",FORMULACIÓN!D628)</f>
        <v/>
      </c>
      <c r="E628" s="20" t="str">
        <f>IF(FORMULACIÓN!E628="","",FORMULACIÓN!E628)</f>
        <v/>
      </c>
      <c r="F628" s="20" t="str">
        <f>IF(FORMULACIÓN!F628="","",FORMULACIÓN!F628)</f>
        <v/>
      </c>
      <c r="G628" s="20" t="str">
        <f>IF(FORMULACIÓN!G628="","",FORMULACIÓN!G628)</f>
        <v/>
      </c>
      <c r="H628" s="20" t="str">
        <f>IF(FORMULACIÓN!H628="","",FORMULACIÓN!H628)</f>
        <v/>
      </c>
      <c r="I628" s="88" t="str">
        <f>IF(FORMULACIÓN!I628="","",FORMULACIÓN!I628)</f>
        <v/>
      </c>
      <c r="J628" s="20" t="str">
        <f>IF(FORMULACIÓN!J628="","",FORMULACIÓN!J628)</f>
        <v/>
      </c>
      <c r="K628" s="88" t="str">
        <f>IF(FORMULACIÓN!K628="","",FORMULACIÓN!K628)</f>
        <v/>
      </c>
      <c r="L628" s="88" t="str">
        <f>IF(FORMULACIÓN!L628="","",FORMULACIÓN!L628)</f>
        <v/>
      </c>
      <c r="M628" s="210">
        <f>FORMULACIÓN!M628</f>
        <v>0</v>
      </c>
      <c r="N628" s="20" t="str">
        <f>IF(FORMULACIÓN!O628="","",FORMULACIÓN!O628)</f>
        <v/>
      </c>
      <c r="O628" s="20" t="str">
        <f>IF(FORMULACIÓN!P628="","",FORMULACIÓN!P628)</f>
        <v/>
      </c>
      <c r="P628" s="20" t="str">
        <f>IF(FORMULACIÓN!Q628="","",FORMULACIÓN!Q628)</f>
        <v/>
      </c>
      <c r="Q628" s="20" t="str">
        <f>IF(FORMULACIÓN!R628="","",FORMULACIÓN!R628)</f>
        <v/>
      </c>
      <c r="R628" s="20" t="str">
        <f>IF(FORMULACIÓN!S628="","",FORMULACIÓN!S628)</f>
        <v/>
      </c>
      <c r="S628" s="20" t="str">
        <f>IF(FORMULACIÓN!T628="","",FORMULACIÓN!T628)</f>
        <v/>
      </c>
      <c r="T628" s="179" t="str">
        <f ca="1">FORMULACIÓN!Y628</f>
        <v/>
      </c>
      <c r="U628" s="20" t="str">
        <f>IF(FORMULACIÓN!U628="","",FORMULACIÓN!U628)</f>
        <v/>
      </c>
      <c r="V628" s="211"/>
      <c r="W628" s="211"/>
      <c r="X628" s="21" t="str">
        <f ca="1">IFERROR(IF($S628=Lists!$S$2,SUM(SEGUIMIENTO!U628:W628),IF(SEGUIMIENTO!$S628=Lists!$S$3,SUM(SEGUIMIENTO!V628:W628),IF(SEGUIMIENTO!$S628=Lists!$S$4,AVERAGE(SEGUIMIENTO!V628:W628),IF(SEGUIMIENTO!$S628=Lists!$S$5,OFFSET(U628,0,COUNTA(V628:W628)),IF(SEGUIMIENTO!$S628=Lists!$S$6,COUNTIF(V628:W628,"&lt;"&amp;FORMULACIÓN!Y628)/COUNT(SEGUIMIENTO!V628:W628),""))))),"")</f>
        <v/>
      </c>
      <c r="Y628" s="176" t="str">
        <f ca="1">IF($Q628=Lists!$R$3,TEXT(SEGUIMIENTO!X628,"00,00%"),IF(SEGUIMIENTO!X628=0,0,TEXT(SEGUIMIENTO!X628,"##.###")))</f>
        <v/>
      </c>
      <c r="Z628" s="179" t="str">
        <f>IF(FORMULACIÓN!N628="X",VLOOKUP(A628,Lists!$C$100:$D$1099,2,FALSE),"")</f>
        <v/>
      </c>
      <c r="AA628" s="181">
        <f>IF(FORMULACIÓN!N628="X",IF(VALUE(VLOOKUP(A628,Lists!$C$100:$D$1099,2,FALSE))&gt;=SEGUIMIENTO!X628,1,0),2)</f>
        <v>2</v>
      </c>
      <c r="AB628" s="150">
        <f>IFERROR(VALUE(LEFT(#REF!,1)),0)</f>
        <v>0</v>
      </c>
      <c r="AC628" s="149"/>
      <c r="AD628" s="131"/>
      <c r="AE628" s="131"/>
      <c r="AF628" s="129"/>
      <c r="AG628"/>
      <c r="AH628" s="139"/>
      <c r="AI628" s="139"/>
      <c r="AJ628" s="139" t="str">
        <f t="shared" si="111"/>
        <v/>
      </c>
      <c r="AK628" s="139">
        <f t="shared" ca="1" si="118"/>
        <v>0</v>
      </c>
      <c r="AL628" s="139" t="str">
        <f t="shared" si="112"/>
        <v/>
      </c>
      <c r="AM628" s="139" t="str">
        <f t="shared" si="113"/>
        <v/>
      </c>
      <c r="AN628" s="20" t="str">
        <f t="shared" si="114"/>
        <v/>
      </c>
      <c r="AO628" s="20" t="str">
        <f t="shared" si="115"/>
        <v/>
      </c>
      <c r="AP628" s="20" t="str">
        <f t="shared" si="116"/>
        <v/>
      </c>
      <c r="AQ628" s="88" t="str">
        <f ca="1">IF(S628=Lists!$S$6,"CUMPLIMIENTO",IF($Q628=Lists!$R$3,TEXT(Y628,"00,00%")&amp;" / "&amp;TEXT(FORMULACIÓN!Y628,"00,00%"),IF(Y628=0,0,TEXT(Y628,"##.###")&amp;" / "&amp;TEXT(FORMULACIÓN!Y628,"##.###"))))</f>
        <v xml:space="preserve"> / </v>
      </c>
      <c r="AR628" s="133">
        <f ca="1">VALUE(IFERROR(IF(S628=Lists!$S$6,SEGUIMIENTO!Y628,IF((Y628/FORMULACIÓN!Y628)&lt;&gt;0,Y628/FORMULACIÓN!Y628,0)),0))</f>
        <v>0</v>
      </c>
      <c r="AS628" s="89" t="str">
        <f t="shared" ca="1" si="117"/>
        <v/>
      </c>
      <c r="AT628" s="89"/>
      <c r="AU628" s="89">
        <f t="shared" ref="AU628:AU691" ca="1" si="120">IF(AS628&lt;&gt;"",AS628*I628,0)</f>
        <v>0</v>
      </c>
      <c r="AV628" s="20" t="str">
        <f t="shared" si="119"/>
        <v xml:space="preserve">LOGROS
LÍMITES
OBSERVACIÓN
ACCIONES DE FORTALECIMIENTO
</v>
      </c>
      <c r="AW628" s="139"/>
      <c r="CG628" s="140"/>
    </row>
    <row r="629" spans="1:85" s="135" customFormat="1" ht="20.25" hidden="1" customHeight="1">
      <c r="A629" s="20" t="str">
        <f>IF(FORMULACIÓN!A629="","",FORMULACIÓN!A629)</f>
        <v/>
      </c>
      <c r="B629" s="20" t="str">
        <f>IF(FORMULACIÓN!B629="","",FORMULACIÓN!B629)</f>
        <v/>
      </c>
      <c r="C629" s="20" t="str">
        <f>IF(FORMULACIÓN!C629="","",FORMULACIÓN!C629)</f>
        <v/>
      </c>
      <c r="D629" s="20" t="str">
        <f>IF(FORMULACIÓN!D629="","",FORMULACIÓN!D629)</f>
        <v/>
      </c>
      <c r="E629" s="20" t="str">
        <f>IF(FORMULACIÓN!E629="","",FORMULACIÓN!E629)</f>
        <v/>
      </c>
      <c r="F629" s="20" t="str">
        <f>IF(FORMULACIÓN!F629="","",FORMULACIÓN!F629)</f>
        <v/>
      </c>
      <c r="G629" s="20" t="str">
        <f>IF(FORMULACIÓN!G629="","",FORMULACIÓN!G629)</f>
        <v/>
      </c>
      <c r="H629" s="20" t="str">
        <f>IF(FORMULACIÓN!H629="","",FORMULACIÓN!H629)</f>
        <v/>
      </c>
      <c r="I629" s="88" t="str">
        <f>IF(FORMULACIÓN!I629="","",FORMULACIÓN!I629)</f>
        <v/>
      </c>
      <c r="J629" s="20" t="str">
        <f>IF(FORMULACIÓN!J629="","",FORMULACIÓN!J629)</f>
        <v/>
      </c>
      <c r="K629" s="88" t="str">
        <f>IF(FORMULACIÓN!K629="","",FORMULACIÓN!K629)</f>
        <v/>
      </c>
      <c r="L629" s="88" t="str">
        <f>IF(FORMULACIÓN!L629="","",FORMULACIÓN!L629)</f>
        <v/>
      </c>
      <c r="M629" s="210">
        <f>FORMULACIÓN!M629</f>
        <v>0</v>
      </c>
      <c r="N629" s="20" t="str">
        <f>IF(FORMULACIÓN!O629="","",FORMULACIÓN!O629)</f>
        <v/>
      </c>
      <c r="O629" s="20" t="str">
        <f>IF(FORMULACIÓN!P629="","",FORMULACIÓN!P629)</f>
        <v/>
      </c>
      <c r="P629" s="20" t="str">
        <f>IF(FORMULACIÓN!Q629="","",FORMULACIÓN!Q629)</f>
        <v/>
      </c>
      <c r="Q629" s="20" t="str">
        <f>IF(FORMULACIÓN!R629="","",FORMULACIÓN!R629)</f>
        <v/>
      </c>
      <c r="R629" s="20" t="str">
        <f>IF(FORMULACIÓN!S629="","",FORMULACIÓN!S629)</f>
        <v/>
      </c>
      <c r="S629" s="20" t="str">
        <f>IF(FORMULACIÓN!T629="","",FORMULACIÓN!T629)</f>
        <v/>
      </c>
      <c r="T629" s="179" t="str">
        <f ca="1">FORMULACIÓN!Y629</f>
        <v/>
      </c>
      <c r="U629" s="20" t="str">
        <f>IF(FORMULACIÓN!U629="","",FORMULACIÓN!U629)</f>
        <v/>
      </c>
      <c r="V629" s="211"/>
      <c r="W629" s="211"/>
      <c r="X629" s="21" t="str">
        <f ca="1">IFERROR(IF($S629=Lists!$S$2,SUM(SEGUIMIENTO!U629:W629),IF(SEGUIMIENTO!$S629=Lists!$S$3,SUM(SEGUIMIENTO!V629:W629),IF(SEGUIMIENTO!$S629=Lists!$S$4,AVERAGE(SEGUIMIENTO!V629:W629),IF(SEGUIMIENTO!$S629=Lists!$S$5,OFFSET(U629,0,COUNTA(V629:W629)),IF(SEGUIMIENTO!$S629=Lists!$S$6,COUNTIF(V629:W629,"&lt;"&amp;FORMULACIÓN!Y629)/COUNT(SEGUIMIENTO!V629:W629),""))))),"")</f>
        <v/>
      </c>
      <c r="Y629" s="176" t="str">
        <f ca="1">IF($Q629=Lists!$R$3,TEXT(SEGUIMIENTO!X629,"00,00%"),IF(SEGUIMIENTO!X629=0,0,TEXT(SEGUIMIENTO!X629,"##.###")))</f>
        <v/>
      </c>
      <c r="Z629" s="179" t="str">
        <f>IF(FORMULACIÓN!N629="X",VLOOKUP(A629,Lists!$C$100:$D$1099,2,FALSE),"")</f>
        <v/>
      </c>
      <c r="AA629" s="181">
        <f>IF(FORMULACIÓN!N629="X",IF(VALUE(VLOOKUP(A629,Lists!$C$100:$D$1099,2,FALSE))&gt;=SEGUIMIENTO!X629,1,0),2)</f>
        <v>2</v>
      </c>
      <c r="AB629" s="150">
        <f>IFERROR(VALUE(LEFT(#REF!,1)),0)</f>
        <v>0</v>
      </c>
      <c r="AC629" s="149"/>
      <c r="AD629" s="131"/>
      <c r="AE629" s="131"/>
      <c r="AF629" s="129"/>
      <c r="AG629"/>
      <c r="AH629" s="139"/>
      <c r="AI629" s="139"/>
      <c r="AJ629" s="139" t="str">
        <f t="shared" si="111"/>
        <v/>
      </c>
      <c r="AK629" s="139">
        <f t="shared" ca="1" si="118"/>
        <v>0</v>
      </c>
      <c r="AL629" s="139" t="str">
        <f t="shared" si="112"/>
        <v/>
      </c>
      <c r="AM629" s="139" t="str">
        <f t="shared" si="113"/>
        <v/>
      </c>
      <c r="AN629" s="20" t="str">
        <f t="shared" si="114"/>
        <v/>
      </c>
      <c r="AO629" s="20" t="str">
        <f t="shared" si="115"/>
        <v/>
      </c>
      <c r="AP629" s="20" t="str">
        <f t="shared" si="116"/>
        <v/>
      </c>
      <c r="AQ629" s="88" t="str">
        <f ca="1">IF(S629=Lists!$S$6,"CUMPLIMIENTO",IF($Q629=Lists!$R$3,TEXT(Y629,"00,00%")&amp;" / "&amp;TEXT(FORMULACIÓN!Y629,"00,00%"),IF(Y629=0,0,TEXT(Y629,"##.###")&amp;" / "&amp;TEXT(FORMULACIÓN!Y629,"##.###"))))</f>
        <v xml:space="preserve"> / </v>
      </c>
      <c r="AR629" s="133">
        <f ca="1">VALUE(IFERROR(IF(S629=Lists!$S$6,SEGUIMIENTO!Y629,IF((Y629/FORMULACIÓN!Y629)&lt;&gt;0,Y629/FORMULACIÓN!Y629,0)),0))</f>
        <v>0</v>
      </c>
      <c r="AS629" s="89" t="str">
        <f t="shared" ca="1" si="117"/>
        <v/>
      </c>
      <c r="AT629" s="89"/>
      <c r="AU629" s="89">
        <f t="shared" ca="1" si="120"/>
        <v>0</v>
      </c>
      <c r="AV629" s="20" t="str">
        <f t="shared" si="119"/>
        <v xml:space="preserve">LOGROS
LÍMITES
OBSERVACIÓN
ACCIONES DE FORTALECIMIENTO
</v>
      </c>
      <c r="AW629" s="139"/>
      <c r="CG629" s="140"/>
    </row>
    <row r="630" spans="1:85" s="135" customFormat="1" ht="20.25" hidden="1" customHeight="1">
      <c r="A630" s="20" t="str">
        <f>IF(FORMULACIÓN!A630="","",FORMULACIÓN!A630)</f>
        <v/>
      </c>
      <c r="B630" s="20" t="str">
        <f>IF(FORMULACIÓN!B630="","",FORMULACIÓN!B630)</f>
        <v/>
      </c>
      <c r="C630" s="20" t="str">
        <f>IF(FORMULACIÓN!C630="","",FORMULACIÓN!C630)</f>
        <v/>
      </c>
      <c r="D630" s="20" t="str">
        <f>IF(FORMULACIÓN!D630="","",FORMULACIÓN!D630)</f>
        <v/>
      </c>
      <c r="E630" s="20" t="str">
        <f>IF(FORMULACIÓN!E630="","",FORMULACIÓN!E630)</f>
        <v/>
      </c>
      <c r="F630" s="20" t="str">
        <f>IF(FORMULACIÓN!F630="","",FORMULACIÓN!F630)</f>
        <v/>
      </c>
      <c r="G630" s="20" t="str">
        <f>IF(FORMULACIÓN!G630="","",FORMULACIÓN!G630)</f>
        <v/>
      </c>
      <c r="H630" s="20" t="str">
        <f>IF(FORMULACIÓN!H630="","",FORMULACIÓN!H630)</f>
        <v/>
      </c>
      <c r="I630" s="88" t="str">
        <f>IF(FORMULACIÓN!I630="","",FORMULACIÓN!I630)</f>
        <v/>
      </c>
      <c r="J630" s="20" t="str">
        <f>IF(FORMULACIÓN!J630="","",FORMULACIÓN!J630)</f>
        <v/>
      </c>
      <c r="K630" s="88" t="str">
        <f>IF(FORMULACIÓN!K630="","",FORMULACIÓN!K630)</f>
        <v/>
      </c>
      <c r="L630" s="88" t="str">
        <f>IF(FORMULACIÓN!L630="","",FORMULACIÓN!L630)</f>
        <v/>
      </c>
      <c r="M630" s="210">
        <f>FORMULACIÓN!M630</f>
        <v>0</v>
      </c>
      <c r="N630" s="20" t="str">
        <f>IF(FORMULACIÓN!O630="","",FORMULACIÓN!O630)</f>
        <v/>
      </c>
      <c r="O630" s="20" t="str">
        <f>IF(FORMULACIÓN!P630="","",FORMULACIÓN!P630)</f>
        <v/>
      </c>
      <c r="P630" s="20" t="str">
        <f>IF(FORMULACIÓN!Q630="","",FORMULACIÓN!Q630)</f>
        <v/>
      </c>
      <c r="Q630" s="20" t="str">
        <f>IF(FORMULACIÓN!R630="","",FORMULACIÓN!R630)</f>
        <v/>
      </c>
      <c r="R630" s="20" t="str">
        <f>IF(FORMULACIÓN!S630="","",FORMULACIÓN!S630)</f>
        <v/>
      </c>
      <c r="S630" s="20" t="str">
        <f>IF(FORMULACIÓN!T630="","",FORMULACIÓN!T630)</f>
        <v/>
      </c>
      <c r="T630" s="179" t="str">
        <f ca="1">FORMULACIÓN!Y630</f>
        <v/>
      </c>
      <c r="U630" s="20" t="str">
        <f>IF(FORMULACIÓN!U630="","",FORMULACIÓN!U630)</f>
        <v/>
      </c>
      <c r="V630" s="211"/>
      <c r="W630" s="211"/>
      <c r="X630" s="21" t="str">
        <f ca="1">IFERROR(IF($S630=Lists!$S$2,SUM(SEGUIMIENTO!U630:W630),IF(SEGUIMIENTO!$S630=Lists!$S$3,SUM(SEGUIMIENTO!V630:W630),IF(SEGUIMIENTO!$S630=Lists!$S$4,AVERAGE(SEGUIMIENTO!V630:W630),IF(SEGUIMIENTO!$S630=Lists!$S$5,OFFSET(U630,0,COUNTA(V630:W630)),IF(SEGUIMIENTO!$S630=Lists!$S$6,COUNTIF(V630:W630,"&lt;"&amp;FORMULACIÓN!Y630)/COUNT(SEGUIMIENTO!V630:W630),""))))),"")</f>
        <v/>
      </c>
      <c r="Y630" s="176" t="str">
        <f ca="1">IF($Q630=Lists!$R$3,TEXT(SEGUIMIENTO!X630,"00,00%"),IF(SEGUIMIENTO!X630=0,0,TEXT(SEGUIMIENTO!X630,"##.###")))</f>
        <v/>
      </c>
      <c r="Z630" s="179" t="str">
        <f>IF(FORMULACIÓN!N630="X",VLOOKUP(A630,Lists!$C$100:$D$1099,2,FALSE),"")</f>
        <v/>
      </c>
      <c r="AA630" s="181">
        <f>IF(FORMULACIÓN!N630="X",IF(VALUE(VLOOKUP(A630,Lists!$C$100:$D$1099,2,FALSE))&gt;=SEGUIMIENTO!X630,1,0),2)</f>
        <v>2</v>
      </c>
      <c r="AB630" s="150">
        <f>IFERROR(VALUE(LEFT(#REF!,1)),0)</f>
        <v>0</v>
      </c>
      <c r="AC630" s="149"/>
      <c r="AD630" s="131"/>
      <c r="AE630" s="131"/>
      <c r="AF630" s="129"/>
      <c r="AG630"/>
      <c r="AH630" s="139"/>
      <c r="AI630" s="139"/>
      <c r="AJ630" s="139" t="str">
        <f t="shared" si="111"/>
        <v/>
      </c>
      <c r="AK630" s="139">
        <f t="shared" ca="1" si="118"/>
        <v>0</v>
      </c>
      <c r="AL630" s="139" t="str">
        <f t="shared" si="112"/>
        <v/>
      </c>
      <c r="AM630" s="139" t="str">
        <f t="shared" si="113"/>
        <v/>
      </c>
      <c r="AN630" s="20" t="str">
        <f t="shared" si="114"/>
        <v/>
      </c>
      <c r="AO630" s="20" t="str">
        <f t="shared" si="115"/>
        <v/>
      </c>
      <c r="AP630" s="20" t="str">
        <f t="shared" si="116"/>
        <v/>
      </c>
      <c r="AQ630" s="88" t="str">
        <f ca="1">IF(S630=Lists!$S$6,"CUMPLIMIENTO",IF($Q630=Lists!$R$3,TEXT(Y630,"00,00%")&amp;" / "&amp;TEXT(FORMULACIÓN!Y630,"00,00%"),IF(Y630=0,0,TEXT(Y630,"##.###")&amp;" / "&amp;TEXT(FORMULACIÓN!Y630,"##.###"))))</f>
        <v xml:space="preserve"> / </v>
      </c>
      <c r="AR630" s="133">
        <f ca="1">VALUE(IFERROR(IF(S630=Lists!$S$6,SEGUIMIENTO!Y630,IF((Y630/FORMULACIÓN!Y630)&lt;&gt;0,Y630/FORMULACIÓN!Y630,0)),0))</f>
        <v>0</v>
      </c>
      <c r="AS630" s="89" t="str">
        <f t="shared" ca="1" si="117"/>
        <v/>
      </c>
      <c r="AT630" s="89"/>
      <c r="AU630" s="89">
        <f t="shared" ca="1" si="120"/>
        <v>0</v>
      </c>
      <c r="AV630" s="20" t="str">
        <f t="shared" si="119"/>
        <v xml:space="preserve">LOGROS
LÍMITES
OBSERVACIÓN
ACCIONES DE FORTALECIMIENTO
</v>
      </c>
      <c r="AW630" s="139"/>
      <c r="CG630" s="140"/>
    </row>
    <row r="631" spans="1:85" s="135" customFormat="1" ht="20.25" hidden="1" customHeight="1">
      <c r="A631" s="20" t="str">
        <f>IF(FORMULACIÓN!A631="","",FORMULACIÓN!A631)</f>
        <v/>
      </c>
      <c r="B631" s="20" t="str">
        <f>IF(FORMULACIÓN!B631="","",FORMULACIÓN!B631)</f>
        <v/>
      </c>
      <c r="C631" s="20" t="str">
        <f>IF(FORMULACIÓN!C631="","",FORMULACIÓN!C631)</f>
        <v/>
      </c>
      <c r="D631" s="20" t="str">
        <f>IF(FORMULACIÓN!D631="","",FORMULACIÓN!D631)</f>
        <v/>
      </c>
      <c r="E631" s="20" t="str">
        <f>IF(FORMULACIÓN!E631="","",FORMULACIÓN!E631)</f>
        <v/>
      </c>
      <c r="F631" s="20" t="str">
        <f>IF(FORMULACIÓN!F631="","",FORMULACIÓN!F631)</f>
        <v/>
      </c>
      <c r="G631" s="20" t="str">
        <f>IF(FORMULACIÓN!G631="","",FORMULACIÓN!G631)</f>
        <v/>
      </c>
      <c r="H631" s="20" t="str">
        <f>IF(FORMULACIÓN!H631="","",FORMULACIÓN!H631)</f>
        <v/>
      </c>
      <c r="I631" s="88" t="str">
        <f>IF(FORMULACIÓN!I631="","",FORMULACIÓN!I631)</f>
        <v/>
      </c>
      <c r="J631" s="20" t="str">
        <f>IF(FORMULACIÓN!J631="","",FORMULACIÓN!J631)</f>
        <v/>
      </c>
      <c r="K631" s="88" t="str">
        <f>IF(FORMULACIÓN!K631="","",FORMULACIÓN!K631)</f>
        <v/>
      </c>
      <c r="L631" s="88" t="str">
        <f>IF(FORMULACIÓN!L631="","",FORMULACIÓN!L631)</f>
        <v/>
      </c>
      <c r="M631" s="210">
        <f>FORMULACIÓN!M631</f>
        <v>0</v>
      </c>
      <c r="N631" s="20" t="str">
        <f>IF(FORMULACIÓN!O631="","",FORMULACIÓN!O631)</f>
        <v/>
      </c>
      <c r="O631" s="20" t="str">
        <f>IF(FORMULACIÓN!P631="","",FORMULACIÓN!P631)</f>
        <v/>
      </c>
      <c r="P631" s="20" t="str">
        <f>IF(FORMULACIÓN!Q631="","",FORMULACIÓN!Q631)</f>
        <v/>
      </c>
      <c r="Q631" s="20" t="str">
        <f>IF(FORMULACIÓN!R631="","",FORMULACIÓN!R631)</f>
        <v/>
      </c>
      <c r="R631" s="20" t="str">
        <f>IF(FORMULACIÓN!S631="","",FORMULACIÓN!S631)</f>
        <v/>
      </c>
      <c r="S631" s="20" t="str">
        <f>IF(FORMULACIÓN!T631="","",FORMULACIÓN!T631)</f>
        <v/>
      </c>
      <c r="T631" s="179" t="str">
        <f ca="1">FORMULACIÓN!Y631</f>
        <v/>
      </c>
      <c r="U631" s="20" t="str">
        <f>IF(FORMULACIÓN!U631="","",FORMULACIÓN!U631)</f>
        <v/>
      </c>
      <c r="V631" s="211"/>
      <c r="W631" s="211"/>
      <c r="X631" s="21" t="str">
        <f ca="1">IFERROR(IF($S631=Lists!$S$2,SUM(SEGUIMIENTO!U631:W631),IF(SEGUIMIENTO!$S631=Lists!$S$3,SUM(SEGUIMIENTO!V631:W631),IF(SEGUIMIENTO!$S631=Lists!$S$4,AVERAGE(SEGUIMIENTO!V631:W631),IF(SEGUIMIENTO!$S631=Lists!$S$5,OFFSET(U631,0,COUNTA(V631:W631)),IF(SEGUIMIENTO!$S631=Lists!$S$6,COUNTIF(V631:W631,"&lt;"&amp;FORMULACIÓN!Y631)/COUNT(SEGUIMIENTO!V631:W631),""))))),"")</f>
        <v/>
      </c>
      <c r="Y631" s="176" t="str">
        <f ca="1">IF($Q631=Lists!$R$3,TEXT(SEGUIMIENTO!X631,"00,00%"),IF(SEGUIMIENTO!X631=0,0,TEXT(SEGUIMIENTO!X631,"##.###")))</f>
        <v/>
      </c>
      <c r="Z631" s="179" t="str">
        <f>IF(FORMULACIÓN!N631="X",VLOOKUP(A631,Lists!$C$100:$D$1099,2,FALSE),"")</f>
        <v/>
      </c>
      <c r="AA631" s="181">
        <f>IF(FORMULACIÓN!N631="X",IF(VALUE(VLOOKUP(A631,Lists!$C$100:$D$1099,2,FALSE))&gt;=SEGUIMIENTO!X631,1,0),2)</f>
        <v>2</v>
      </c>
      <c r="AB631" s="150">
        <f>IFERROR(VALUE(LEFT(#REF!,1)),0)</f>
        <v>0</v>
      </c>
      <c r="AC631" s="149"/>
      <c r="AD631" s="131"/>
      <c r="AE631" s="131"/>
      <c r="AF631" s="129"/>
      <c r="AG631"/>
      <c r="AH631" s="139"/>
      <c r="AI631" s="139"/>
      <c r="AJ631" s="139" t="str">
        <f t="shared" si="111"/>
        <v/>
      </c>
      <c r="AK631" s="139">
        <f t="shared" ca="1" si="118"/>
        <v>0</v>
      </c>
      <c r="AL631" s="139" t="str">
        <f t="shared" si="112"/>
        <v/>
      </c>
      <c r="AM631" s="139" t="str">
        <f t="shared" si="113"/>
        <v/>
      </c>
      <c r="AN631" s="20" t="str">
        <f t="shared" si="114"/>
        <v/>
      </c>
      <c r="AO631" s="20" t="str">
        <f t="shared" si="115"/>
        <v/>
      </c>
      <c r="AP631" s="20" t="str">
        <f t="shared" si="116"/>
        <v/>
      </c>
      <c r="AQ631" s="88" t="str">
        <f ca="1">IF(S631=Lists!$S$6,"CUMPLIMIENTO",IF($Q631=Lists!$R$3,TEXT(Y631,"00,00%")&amp;" / "&amp;TEXT(FORMULACIÓN!Y631,"00,00%"),IF(Y631=0,0,TEXT(Y631,"##.###")&amp;" / "&amp;TEXT(FORMULACIÓN!Y631,"##.###"))))</f>
        <v xml:space="preserve"> / </v>
      </c>
      <c r="AR631" s="133">
        <f ca="1">VALUE(IFERROR(IF(S631=Lists!$S$6,SEGUIMIENTO!Y631,IF((Y631/FORMULACIÓN!Y631)&lt;&gt;0,Y631/FORMULACIÓN!Y631,0)),0))</f>
        <v>0</v>
      </c>
      <c r="AS631" s="89" t="str">
        <f t="shared" ca="1" si="117"/>
        <v/>
      </c>
      <c r="AT631" s="89"/>
      <c r="AU631" s="89">
        <f t="shared" ca="1" si="120"/>
        <v>0</v>
      </c>
      <c r="AV631" s="20" t="str">
        <f t="shared" si="119"/>
        <v xml:space="preserve">LOGROS
LÍMITES
OBSERVACIÓN
ACCIONES DE FORTALECIMIENTO
</v>
      </c>
      <c r="AW631" s="139"/>
      <c r="CG631" s="140"/>
    </row>
    <row r="632" spans="1:85" s="135" customFormat="1" ht="20.25" hidden="1" customHeight="1">
      <c r="A632" s="20" t="str">
        <f>IF(FORMULACIÓN!A632="","",FORMULACIÓN!A632)</f>
        <v/>
      </c>
      <c r="B632" s="20" t="str">
        <f>IF(FORMULACIÓN!B632="","",FORMULACIÓN!B632)</f>
        <v/>
      </c>
      <c r="C632" s="20" t="str">
        <f>IF(FORMULACIÓN!C632="","",FORMULACIÓN!C632)</f>
        <v/>
      </c>
      <c r="D632" s="20" t="str">
        <f>IF(FORMULACIÓN!D632="","",FORMULACIÓN!D632)</f>
        <v/>
      </c>
      <c r="E632" s="20" t="str">
        <f>IF(FORMULACIÓN!E632="","",FORMULACIÓN!E632)</f>
        <v/>
      </c>
      <c r="F632" s="20" t="str">
        <f>IF(FORMULACIÓN!F632="","",FORMULACIÓN!F632)</f>
        <v/>
      </c>
      <c r="G632" s="20" t="str">
        <f>IF(FORMULACIÓN!G632="","",FORMULACIÓN!G632)</f>
        <v/>
      </c>
      <c r="H632" s="20" t="str">
        <f>IF(FORMULACIÓN!H632="","",FORMULACIÓN!H632)</f>
        <v/>
      </c>
      <c r="I632" s="88" t="str">
        <f>IF(FORMULACIÓN!I632="","",FORMULACIÓN!I632)</f>
        <v/>
      </c>
      <c r="J632" s="20" t="str">
        <f>IF(FORMULACIÓN!J632="","",FORMULACIÓN!J632)</f>
        <v/>
      </c>
      <c r="K632" s="88" t="str">
        <f>IF(FORMULACIÓN!K632="","",FORMULACIÓN!K632)</f>
        <v/>
      </c>
      <c r="L632" s="88" t="str">
        <f>IF(FORMULACIÓN!L632="","",FORMULACIÓN!L632)</f>
        <v/>
      </c>
      <c r="M632" s="210">
        <f>FORMULACIÓN!M632</f>
        <v>0</v>
      </c>
      <c r="N632" s="20" t="str">
        <f>IF(FORMULACIÓN!O632="","",FORMULACIÓN!O632)</f>
        <v/>
      </c>
      <c r="O632" s="20" t="str">
        <f>IF(FORMULACIÓN!P632="","",FORMULACIÓN!P632)</f>
        <v/>
      </c>
      <c r="P632" s="20" t="str">
        <f>IF(FORMULACIÓN!Q632="","",FORMULACIÓN!Q632)</f>
        <v/>
      </c>
      <c r="Q632" s="20" t="str">
        <f>IF(FORMULACIÓN!R632="","",FORMULACIÓN!R632)</f>
        <v/>
      </c>
      <c r="R632" s="20" t="str">
        <f>IF(FORMULACIÓN!S632="","",FORMULACIÓN!S632)</f>
        <v/>
      </c>
      <c r="S632" s="20" t="str">
        <f>IF(FORMULACIÓN!T632="","",FORMULACIÓN!T632)</f>
        <v/>
      </c>
      <c r="T632" s="179" t="str">
        <f ca="1">FORMULACIÓN!Y632</f>
        <v/>
      </c>
      <c r="U632" s="20" t="str">
        <f>IF(FORMULACIÓN!U632="","",FORMULACIÓN!U632)</f>
        <v/>
      </c>
      <c r="V632" s="211"/>
      <c r="W632" s="211"/>
      <c r="X632" s="21" t="str">
        <f ca="1">IFERROR(IF($S632=Lists!$S$2,SUM(SEGUIMIENTO!U632:W632),IF(SEGUIMIENTO!$S632=Lists!$S$3,SUM(SEGUIMIENTO!V632:W632),IF(SEGUIMIENTO!$S632=Lists!$S$4,AVERAGE(SEGUIMIENTO!V632:W632),IF(SEGUIMIENTO!$S632=Lists!$S$5,OFFSET(U632,0,COUNTA(V632:W632)),IF(SEGUIMIENTO!$S632=Lists!$S$6,COUNTIF(V632:W632,"&lt;"&amp;FORMULACIÓN!Y632)/COUNT(SEGUIMIENTO!V632:W632),""))))),"")</f>
        <v/>
      </c>
      <c r="Y632" s="176" t="str">
        <f ca="1">IF($Q632=Lists!$R$3,TEXT(SEGUIMIENTO!X632,"00,00%"),IF(SEGUIMIENTO!X632=0,0,TEXT(SEGUIMIENTO!X632,"##.###")))</f>
        <v/>
      </c>
      <c r="Z632" s="179" t="str">
        <f>IF(FORMULACIÓN!N632="X",VLOOKUP(A632,Lists!$C$100:$D$1099,2,FALSE),"")</f>
        <v/>
      </c>
      <c r="AA632" s="181">
        <f>IF(FORMULACIÓN!N632="X",IF(VALUE(VLOOKUP(A632,Lists!$C$100:$D$1099,2,FALSE))&gt;=SEGUIMIENTO!X632,1,0),2)</f>
        <v>2</v>
      </c>
      <c r="AB632" s="150">
        <f>IFERROR(VALUE(LEFT(#REF!,1)),0)</f>
        <v>0</v>
      </c>
      <c r="AC632" s="149"/>
      <c r="AD632" s="131"/>
      <c r="AE632" s="131"/>
      <c r="AF632" s="129"/>
      <c r="AG632"/>
      <c r="AH632" s="139"/>
      <c r="AI632" s="139"/>
      <c r="AJ632" s="139" t="str">
        <f t="shared" si="111"/>
        <v/>
      </c>
      <c r="AK632" s="139">
        <f t="shared" ca="1" si="118"/>
        <v>0</v>
      </c>
      <c r="AL632" s="139" t="str">
        <f t="shared" si="112"/>
        <v/>
      </c>
      <c r="AM632" s="139" t="str">
        <f t="shared" si="113"/>
        <v/>
      </c>
      <c r="AN632" s="20" t="str">
        <f t="shared" si="114"/>
        <v/>
      </c>
      <c r="AO632" s="20" t="str">
        <f t="shared" si="115"/>
        <v/>
      </c>
      <c r="AP632" s="20" t="str">
        <f t="shared" si="116"/>
        <v/>
      </c>
      <c r="AQ632" s="88" t="str">
        <f ca="1">IF(S632=Lists!$S$6,"CUMPLIMIENTO",IF($Q632=Lists!$R$3,TEXT(Y632,"00,00%")&amp;" / "&amp;TEXT(FORMULACIÓN!Y632,"00,00%"),IF(Y632=0,0,TEXT(Y632,"##.###")&amp;" / "&amp;TEXT(FORMULACIÓN!Y632,"##.###"))))</f>
        <v xml:space="preserve"> / </v>
      </c>
      <c r="AR632" s="133">
        <f ca="1">VALUE(IFERROR(IF(S632=Lists!$S$6,SEGUIMIENTO!Y632,IF((Y632/FORMULACIÓN!Y632)&lt;&gt;0,Y632/FORMULACIÓN!Y632,0)),0))</f>
        <v>0</v>
      </c>
      <c r="AS632" s="89" t="str">
        <f t="shared" ca="1" si="117"/>
        <v/>
      </c>
      <c r="AT632" s="89"/>
      <c r="AU632" s="89">
        <f t="shared" ca="1" si="120"/>
        <v>0</v>
      </c>
      <c r="AV632" s="20" t="str">
        <f t="shared" si="119"/>
        <v xml:space="preserve">LOGROS
LÍMITES
OBSERVACIÓN
ACCIONES DE FORTALECIMIENTO
</v>
      </c>
      <c r="AW632" s="139"/>
      <c r="CG632" s="140"/>
    </row>
    <row r="633" spans="1:85" s="135" customFormat="1" ht="20.25" hidden="1" customHeight="1">
      <c r="A633" s="20" t="str">
        <f>IF(FORMULACIÓN!A633="","",FORMULACIÓN!A633)</f>
        <v/>
      </c>
      <c r="B633" s="20" t="str">
        <f>IF(FORMULACIÓN!B633="","",FORMULACIÓN!B633)</f>
        <v/>
      </c>
      <c r="C633" s="20" t="str">
        <f>IF(FORMULACIÓN!C633="","",FORMULACIÓN!C633)</f>
        <v/>
      </c>
      <c r="D633" s="20" t="str">
        <f>IF(FORMULACIÓN!D633="","",FORMULACIÓN!D633)</f>
        <v/>
      </c>
      <c r="E633" s="20" t="str">
        <f>IF(FORMULACIÓN!E633="","",FORMULACIÓN!E633)</f>
        <v/>
      </c>
      <c r="F633" s="20" t="str">
        <f>IF(FORMULACIÓN!F633="","",FORMULACIÓN!F633)</f>
        <v/>
      </c>
      <c r="G633" s="20" t="str">
        <f>IF(FORMULACIÓN!G633="","",FORMULACIÓN!G633)</f>
        <v/>
      </c>
      <c r="H633" s="20" t="str">
        <f>IF(FORMULACIÓN!H633="","",FORMULACIÓN!H633)</f>
        <v/>
      </c>
      <c r="I633" s="88" t="str">
        <f>IF(FORMULACIÓN!I633="","",FORMULACIÓN!I633)</f>
        <v/>
      </c>
      <c r="J633" s="20" t="str">
        <f>IF(FORMULACIÓN!J633="","",FORMULACIÓN!J633)</f>
        <v/>
      </c>
      <c r="K633" s="88" t="str">
        <f>IF(FORMULACIÓN!K633="","",FORMULACIÓN!K633)</f>
        <v/>
      </c>
      <c r="L633" s="88" t="str">
        <f>IF(FORMULACIÓN!L633="","",FORMULACIÓN!L633)</f>
        <v/>
      </c>
      <c r="M633" s="210">
        <f>FORMULACIÓN!M633</f>
        <v>0</v>
      </c>
      <c r="N633" s="20" t="str">
        <f>IF(FORMULACIÓN!O633="","",FORMULACIÓN!O633)</f>
        <v/>
      </c>
      <c r="O633" s="20" t="str">
        <f>IF(FORMULACIÓN!P633="","",FORMULACIÓN!P633)</f>
        <v/>
      </c>
      <c r="P633" s="20" t="str">
        <f>IF(FORMULACIÓN!Q633="","",FORMULACIÓN!Q633)</f>
        <v/>
      </c>
      <c r="Q633" s="20" t="str">
        <f>IF(FORMULACIÓN!R633="","",FORMULACIÓN!R633)</f>
        <v/>
      </c>
      <c r="R633" s="20" t="str">
        <f>IF(FORMULACIÓN!S633="","",FORMULACIÓN!S633)</f>
        <v/>
      </c>
      <c r="S633" s="20" t="str">
        <f>IF(FORMULACIÓN!T633="","",FORMULACIÓN!T633)</f>
        <v/>
      </c>
      <c r="T633" s="179" t="str">
        <f ca="1">FORMULACIÓN!Y633</f>
        <v/>
      </c>
      <c r="U633" s="20" t="str">
        <f>IF(FORMULACIÓN!U633="","",FORMULACIÓN!U633)</f>
        <v/>
      </c>
      <c r="V633" s="211"/>
      <c r="W633" s="211"/>
      <c r="X633" s="21" t="str">
        <f ca="1">IFERROR(IF($S633=Lists!$S$2,SUM(SEGUIMIENTO!U633:W633),IF(SEGUIMIENTO!$S633=Lists!$S$3,SUM(SEGUIMIENTO!V633:W633),IF(SEGUIMIENTO!$S633=Lists!$S$4,AVERAGE(SEGUIMIENTO!V633:W633),IF(SEGUIMIENTO!$S633=Lists!$S$5,OFFSET(U633,0,COUNTA(V633:W633)),IF(SEGUIMIENTO!$S633=Lists!$S$6,COUNTIF(V633:W633,"&lt;"&amp;FORMULACIÓN!Y633)/COUNT(SEGUIMIENTO!V633:W633),""))))),"")</f>
        <v/>
      </c>
      <c r="Y633" s="176" t="str">
        <f ca="1">IF($Q633=Lists!$R$3,TEXT(SEGUIMIENTO!X633,"00,00%"),IF(SEGUIMIENTO!X633=0,0,TEXT(SEGUIMIENTO!X633,"##.###")))</f>
        <v/>
      </c>
      <c r="Z633" s="179" t="str">
        <f>IF(FORMULACIÓN!N633="X",VLOOKUP(A633,Lists!$C$100:$D$1099,2,FALSE),"")</f>
        <v/>
      </c>
      <c r="AA633" s="181">
        <f>IF(FORMULACIÓN!N633="X",IF(VALUE(VLOOKUP(A633,Lists!$C$100:$D$1099,2,FALSE))&gt;=SEGUIMIENTO!X633,1,0),2)</f>
        <v>2</v>
      </c>
      <c r="AB633" s="150">
        <f>IFERROR(VALUE(LEFT(#REF!,1)),0)</f>
        <v>0</v>
      </c>
      <c r="AC633" s="149"/>
      <c r="AD633" s="131"/>
      <c r="AE633" s="131"/>
      <c r="AF633" s="129"/>
      <c r="AG633"/>
      <c r="AH633" s="139"/>
      <c r="AI633" s="139"/>
      <c r="AJ633" s="139" t="str">
        <f t="shared" si="111"/>
        <v/>
      </c>
      <c r="AK633" s="139">
        <f t="shared" ca="1" si="118"/>
        <v>0</v>
      </c>
      <c r="AL633" s="139" t="str">
        <f t="shared" si="112"/>
        <v/>
      </c>
      <c r="AM633" s="139" t="str">
        <f t="shared" si="113"/>
        <v/>
      </c>
      <c r="AN633" s="20" t="str">
        <f t="shared" si="114"/>
        <v/>
      </c>
      <c r="AO633" s="20" t="str">
        <f t="shared" si="115"/>
        <v/>
      </c>
      <c r="AP633" s="20" t="str">
        <f t="shared" si="116"/>
        <v/>
      </c>
      <c r="AQ633" s="88" t="str">
        <f ca="1">IF(S633=Lists!$S$6,"CUMPLIMIENTO",IF($Q633=Lists!$R$3,TEXT(Y633,"00,00%")&amp;" / "&amp;TEXT(FORMULACIÓN!Y633,"00,00%"),IF(Y633=0,0,TEXT(Y633,"##.###")&amp;" / "&amp;TEXT(FORMULACIÓN!Y633,"##.###"))))</f>
        <v xml:space="preserve"> / </v>
      </c>
      <c r="AR633" s="133">
        <f ca="1">VALUE(IFERROR(IF(S633=Lists!$S$6,SEGUIMIENTO!Y633,IF((Y633/FORMULACIÓN!Y633)&lt;&gt;0,Y633/FORMULACIÓN!Y633,0)),0))</f>
        <v>0</v>
      </c>
      <c r="AS633" s="89" t="str">
        <f t="shared" ca="1" si="117"/>
        <v/>
      </c>
      <c r="AT633" s="89"/>
      <c r="AU633" s="89">
        <f t="shared" ca="1" si="120"/>
        <v>0</v>
      </c>
      <c r="AV633" s="20" t="str">
        <f t="shared" si="119"/>
        <v xml:space="preserve">LOGROS
LÍMITES
OBSERVACIÓN
ACCIONES DE FORTALECIMIENTO
</v>
      </c>
      <c r="AW633" s="139"/>
      <c r="CG633" s="140"/>
    </row>
    <row r="634" spans="1:85" s="135" customFormat="1" ht="20.25" hidden="1" customHeight="1">
      <c r="A634" s="20" t="str">
        <f>IF(FORMULACIÓN!A634="","",FORMULACIÓN!A634)</f>
        <v/>
      </c>
      <c r="B634" s="20" t="str">
        <f>IF(FORMULACIÓN!B634="","",FORMULACIÓN!B634)</f>
        <v/>
      </c>
      <c r="C634" s="20" t="str">
        <f>IF(FORMULACIÓN!C634="","",FORMULACIÓN!C634)</f>
        <v/>
      </c>
      <c r="D634" s="20" t="str">
        <f>IF(FORMULACIÓN!D634="","",FORMULACIÓN!D634)</f>
        <v/>
      </c>
      <c r="E634" s="20" t="str">
        <f>IF(FORMULACIÓN!E634="","",FORMULACIÓN!E634)</f>
        <v/>
      </c>
      <c r="F634" s="20" t="str">
        <f>IF(FORMULACIÓN!F634="","",FORMULACIÓN!F634)</f>
        <v/>
      </c>
      <c r="G634" s="20" t="str">
        <f>IF(FORMULACIÓN!G634="","",FORMULACIÓN!G634)</f>
        <v/>
      </c>
      <c r="H634" s="20" t="str">
        <f>IF(FORMULACIÓN!H634="","",FORMULACIÓN!H634)</f>
        <v/>
      </c>
      <c r="I634" s="88" t="str">
        <f>IF(FORMULACIÓN!I634="","",FORMULACIÓN!I634)</f>
        <v/>
      </c>
      <c r="J634" s="20" t="str">
        <f>IF(FORMULACIÓN!J634="","",FORMULACIÓN!J634)</f>
        <v/>
      </c>
      <c r="K634" s="88" t="str">
        <f>IF(FORMULACIÓN!K634="","",FORMULACIÓN!K634)</f>
        <v/>
      </c>
      <c r="L634" s="88" t="str">
        <f>IF(FORMULACIÓN!L634="","",FORMULACIÓN!L634)</f>
        <v/>
      </c>
      <c r="M634" s="210">
        <f>FORMULACIÓN!M634</f>
        <v>0</v>
      </c>
      <c r="N634" s="20" t="str">
        <f>IF(FORMULACIÓN!O634="","",FORMULACIÓN!O634)</f>
        <v/>
      </c>
      <c r="O634" s="20" t="str">
        <f>IF(FORMULACIÓN!P634="","",FORMULACIÓN!P634)</f>
        <v/>
      </c>
      <c r="P634" s="20" t="str">
        <f>IF(FORMULACIÓN!Q634="","",FORMULACIÓN!Q634)</f>
        <v/>
      </c>
      <c r="Q634" s="20" t="str">
        <f>IF(FORMULACIÓN!R634="","",FORMULACIÓN!R634)</f>
        <v/>
      </c>
      <c r="R634" s="20" t="str">
        <f>IF(FORMULACIÓN!S634="","",FORMULACIÓN!S634)</f>
        <v/>
      </c>
      <c r="S634" s="20" t="str">
        <f>IF(FORMULACIÓN!T634="","",FORMULACIÓN!T634)</f>
        <v/>
      </c>
      <c r="T634" s="179" t="str">
        <f ca="1">FORMULACIÓN!Y634</f>
        <v/>
      </c>
      <c r="U634" s="20" t="str">
        <f>IF(FORMULACIÓN!U634="","",FORMULACIÓN!U634)</f>
        <v/>
      </c>
      <c r="V634" s="211"/>
      <c r="W634" s="211"/>
      <c r="X634" s="21" t="str">
        <f ca="1">IFERROR(IF($S634=Lists!$S$2,SUM(SEGUIMIENTO!U634:W634),IF(SEGUIMIENTO!$S634=Lists!$S$3,SUM(SEGUIMIENTO!V634:W634),IF(SEGUIMIENTO!$S634=Lists!$S$4,AVERAGE(SEGUIMIENTO!V634:W634),IF(SEGUIMIENTO!$S634=Lists!$S$5,OFFSET(U634,0,COUNTA(V634:W634)),IF(SEGUIMIENTO!$S634=Lists!$S$6,COUNTIF(V634:W634,"&lt;"&amp;FORMULACIÓN!Y634)/COUNT(SEGUIMIENTO!V634:W634),""))))),"")</f>
        <v/>
      </c>
      <c r="Y634" s="176" t="str">
        <f ca="1">IF($Q634=Lists!$R$3,TEXT(SEGUIMIENTO!X634,"00,00%"),IF(SEGUIMIENTO!X634=0,0,TEXT(SEGUIMIENTO!X634,"##.###")))</f>
        <v/>
      </c>
      <c r="Z634" s="179" t="str">
        <f>IF(FORMULACIÓN!N634="X",VLOOKUP(A634,Lists!$C$100:$D$1099,2,FALSE),"")</f>
        <v/>
      </c>
      <c r="AA634" s="181">
        <f>IF(FORMULACIÓN!N634="X",IF(VALUE(VLOOKUP(A634,Lists!$C$100:$D$1099,2,FALSE))&gt;=SEGUIMIENTO!X634,1,0),2)</f>
        <v>2</v>
      </c>
      <c r="AB634" s="150">
        <f>IFERROR(VALUE(LEFT(#REF!,1)),0)</f>
        <v>0</v>
      </c>
      <c r="AC634" s="149"/>
      <c r="AD634" s="131"/>
      <c r="AE634" s="131"/>
      <c r="AF634" s="129"/>
      <c r="AG634"/>
      <c r="AH634" s="139"/>
      <c r="AI634" s="139"/>
      <c r="AJ634" s="139" t="str">
        <f t="shared" si="111"/>
        <v/>
      </c>
      <c r="AK634" s="139">
        <f t="shared" ca="1" si="118"/>
        <v>0</v>
      </c>
      <c r="AL634" s="139" t="str">
        <f t="shared" si="112"/>
        <v/>
      </c>
      <c r="AM634" s="139" t="str">
        <f t="shared" si="113"/>
        <v/>
      </c>
      <c r="AN634" s="20" t="str">
        <f t="shared" si="114"/>
        <v/>
      </c>
      <c r="AO634" s="20" t="str">
        <f t="shared" si="115"/>
        <v/>
      </c>
      <c r="AP634" s="20" t="str">
        <f t="shared" si="116"/>
        <v/>
      </c>
      <c r="AQ634" s="88" t="str">
        <f ca="1">IF(S634=Lists!$S$6,"CUMPLIMIENTO",IF($Q634=Lists!$R$3,TEXT(Y634,"00,00%")&amp;" / "&amp;TEXT(FORMULACIÓN!Y634,"00,00%"),IF(Y634=0,0,TEXT(Y634,"##.###")&amp;" / "&amp;TEXT(FORMULACIÓN!Y634,"##.###"))))</f>
        <v xml:space="preserve"> / </v>
      </c>
      <c r="AR634" s="133">
        <f ca="1">VALUE(IFERROR(IF(S634=Lists!$S$6,SEGUIMIENTO!Y634,IF((Y634/FORMULACIÓN!Y634)&lt;&gt;0,Y634/FORMULACIÓN!Y634,0)),0))</f>
        <v>0</v>
      </c>
      <c r="AS634" s="89" t="str">
        <f t="shared" ca="1" si="117"/>
        <v/>
      </c>
      <c r="AT634" s="89"/>
      <c r="AU634" s="89">
        <f t="shared" ca="1" si="120"/>
        <v>0</v>
      </c>
      <c r="AV634" s="20" t="str">
        <f t="shared" si="119"/>
        <v xml:space="preserve">LOGROS
LÍMITES
OBSERVACIÓN
ACCIONES DE FORTALECIMIENTO
</v>
      </c>
      <c r="AW634" s="139"/>
      <c r="CG634" s="140"/>
    </row>
    <row r="635" spans="1:85" s="135" customFormat="1" ht="20.25" hidden="1" customHeight="1">
      <c r="A635" s="20" t="str">
        <f>IF(FORMULACIÓN!A635="","",FORMULACIÓN!A635)</f>
        <v/>
      </c>
      <c r="B635" s="20" t="str">
        <f>IF(FORMULACIÓN!B635="","",FORMULACIÓN!B635)</f>
        <v/>
      </c>
      <c r="C635" s="20" t="str">
        <f>IF(FORMULACIÓN!C635="","",FORMULACIÓN!C635)</f>
        <v/>
      </c>
      <c r="D635" s="20" t="str">
        <f>IF(FORMULACIÓN!D635="","",FORMULACIÓN!D635)</f>
        <v/>
      </c>
      <c r="E635" s="20" t="str">
        <f>IF(FORMULACIÓN!E635="","",FORMULACIÓN!E635)</f>
        <v/>
      </c>
      <c r="F635" s="20" t="str">
        <f>IF(FORMULACIÓN!F635="","",FORMULACIÓN!F635)</f>
        <v/>
      </c>
      <c r="G635" s="20" t="str">
        <f>IF(FORMULACIÓN!G635="","",FORMULACIÓN!G635)</f>
        <v/>
      </c>
      <c r="H635" s="20" t="str">
        <f>IF(FORMULACIÓN!H635="","",FORMULACIÓN!H635)</f>
        <v/>
      </c>
      <c r="I635" s="88" t="str">
        <f>IF(FORMULACIÓN!I635="","",FORMULACIÓN!I635)</f>
        <v/>
      </c>
      <c r="J635" s="20" t="str">
        <f>IF(FORMULACIÓN!J635="","",FORMULACIÓN!J635)</f>
        <v/>
      </c>
      <c r="K635" s="88" t="str">
        <f>IF(FORMULACIÓN!K635="","",FORMULACIÓN!K635)</f>
        <v/>
      </c>
      <c r="L635" s="88" t="str">
        <f>IF(FORMULACIÓN!L635="","",FORMULACIÓN!L635)</f>
        <v/>
      </c>
      <c r="M635" s="210">
        <f>FORMULACIÓN!M635</f>
        <v>0</v>
      </c>
      <c r="N635" s="20" t="str">
        <f>IF(FORMULACIÓN!O635="","",FORMULACIÓN!O635)</f>
        <v/>
      </c>
      <c r="O635" s="20" t="str">
        <f>IF(FORMULACIÓN!P635="","",FORMULACIÓN!P635)</f>
        <v/>
      </c>
      <c r="P635" s="20" t="str">
        <f>IF(FORMULACIÓN!Q635="","",FORMULACIÓN!Q635)</f>
        <v/>
      </c>
      <c r="Q635" s="20" t="str">
        <f>IF(FORMULACIÓN!R635="","",FORMULACIÓN!R635)</f>
        <v/>
      </c>
      <c r="R635" s="20" t="str">
        <f>IF(FORMULACIÓN!S635="","",FORMULACIÓN!S635)</f>
        <v/>
      </c>
      <c r="S635" s="20" t="str">
        <f>IF(FORMULACIÓN!T635="","",FORMULACIÓN!T635)</f>
        <v/>
      </c>
      <c r="T635" s="179" t="str">
        <f ca="1">FORMULACIÓN!Y635</f>
        <v/>
      </c>
      <c r="U635" s="20" t="str">
        <f>IF(FORMULACIÓN!U635="","",FORMULACIÓN!U635)</f>
        <v/>
      </c>
      <c r="V635" s="211"/>
      <c r="W635" s="211"/>
      <c r="X635" s="21" t="str">
        <f ca="1">IFERROR(IF($S635=Lists!$S$2,SUM(SEGUIMIENTO!U635:W635),IF(SEGUIMIENTO!$S635=Lists!$S$3,SUM(SEGUIMIENTO!V635:W635),IF(SEGUIMIENTO!$S635=Lists!$S$4,AVERAGE(SEGUIMIENTO!V635:W635),IF(SEGUIMIENTO!$S635=Lists!$S$5,OFFSET(U635,0,COUNTA(V635:W635)),IF(SEGUIMIENTO!$S635=Lists!$S$6,COUNTIF(V635:W635,"&lt;"&amp;FORMULACIÓN!Y635)/COUNT(SEGUIMIENTO!V635:W635),""))))),"")</f>
        <v/>
      </c>
      <c r="Y635" s="176" t="str">
        <f ca="1">IF($Q635=Lists!$R$3,TEXT(SEGUIMIENTO!X635,"00,00%"),IF(SEGUIMIENTO!X635=0,0,TEXT(SEGUIMIENTO!X635,"##.###")))</f>
        <v/>
      </c>
      <c r="Z635" s="179" t="str">
        <f>IF(FORMULACIÓN!N635="X",VLOOKUP(A635,Lists!$C$100:$D$1099,2,FALSE),"")</f>
        <v/>
      </c>
      <c r="AA635" s="181">
        <f>IF(FORMULACIÓN!N635="X",IF(VALUE(VLOOKUP(A635,Lists!$C$100:$D$1099,2,FALSE))&gt;=SEGUIMIENTO!X635,1,0),2)</f>
        <v>2</v>
      </c>
      <c r="AB635" s="150">
        <f>IFERROR(VALUE(LEFT(#REF!,1)),0)</f>
        <v>0</v>
      </c>
      <c r="AC635" s="149"/>
      <c r="AD635" s="131"/>
      <c r="AE635" s="131"/>
      <c r="AF635" s="129"/>
      <c r="AG635"/>
      <c r="AH635" s="139"/>
      <c r="AI635" s="139"/>
      <c r="AJ635" s="139" t="str">
        <f t="shared" si="111"/>
        <v/>
      </c>
      <c r="AK635" s="139">
        <f t="shared" ca="1" si="118"/>
        <v>0</v>
      </c>
      <c r="AL635" s="139" t="str">
        <f t="shared" si="112"/>
        <v/>
      </c>
      <c r="AM635" s="139" t="str">
        <f t="shared" si="113"/>
        <v/>
      </c>
      <c r="AN635" s="20" t="str">
        <f t="shared" si="114"/>
        <v/>
      </c>
      <c r="AO635" s="20" t="str">
        <f t="shared" si="115"/>
        <v/>
      </c>
      <c r="AP635" s="20" t="str">
        <f t="shared" si="116"/>
        <v/>
      </c>
      <c r="AQ635" s="88" t="str">
        <f ca="1">IF(S635=Lists!$S$6,"CUMPLIMIENTO",IF($Q635=Lists!$R$3,TEXT(Y635,"00,00%")&amp;" / "&amp;TEXT(FORMULACIÓN!Y635,"00,00%"),IF(Y635=0,0,TEXT(Y635,"##.###")&amp;" / "&amp;TEXT(FORMULACIÓN!Y635,"##.###"))))</f>
        <v xml:space="preserve"> / </v>
      </c>
      <c r="AR635" s="133">
        <f ca="1">VALUE(IFERROR(IF(S635=Lists!$S$6,SEGUIMIENTO!Y635,IF((Y635/FORMULACIÓN!Y635)&lt;&gt;0,Y635/FORMULACIÓN!Y635,0)),0))</f>
        <v>0</v>
      </c>
      <c r="AS635" s="89" t="str">
        <f t="shared" ca="1" si="117"/>
        <v/>
      </c>
      <c r="AT635" s="89"/>
      <c r="AU635" s="89">
        <f t="shared" ca="1" si="120"/>
        <v>0</v>
      </c>
      <c r="AV635" s="20" t="str">
        <f t="shared" si="119"/>
        <v xml:space="preserve">LOGROS
LÍMITES
OBSERVACIÓN
ACCIONES DE FORTALECIMIENTO
</v>
      </c>
      <c r="AW635" s="139"/>
      <c r="CG635" s="140"/>
    </row>
    <row r="636" spans="1:85" s="135" customFormat="1" ht="20.25" hidden="1" customHeight="1">
      <c r="A636" s="20" t="str">
        <f>IF(FORMULACIÓN!A636="","",FORMULACIÓN!A636)</f>
        <v/>
      </c>
      <c r="B636" s="20" t="str">
        <f>IF(FORMULACIÓN!B636="","",FORMULACIÓN!B636)</f>
        <v/>
      </c>
      <c r="C636" s="20" t="str">
        <f>IF(FORMULACIÓN!C636="","",FORMULACIÓN!C636)</f>
        <v/>
      </c>
      <c r="D636" s="20" t="str">
        <f>IF(FORMULACIÓN!D636="","",FORMULACIÓN!D636)</f>
        <v/>
      </c>
      <c r="E636" s="20" t="str">
        <f>IF(FORMULACIÓN!E636="","",FORMULACIÓN!E636)</f>
        <v/>
      </c>
      <c r="F636" s="20" t="str">
        <f>IF(FORMULACIÓN!F636="","",FORMULACIÓN!F636)</f>
        <v/>
      </c>
      <c r="G636" s="20" t="str">
        <f>IF(FORMULACIÓN!G636="","",FORMULACIÓN!G636)</f>
        <v/>
      </c>
      <c r="H636" s="20" t="str">
        <f>IF(FORMULACIÓN!H636="","",FORMULACIÓN!H636)</f>
        <v/>
      </c>
      <c r="I636" s="88" t="str">
        <f>IF(FORMULACIÓN!I636="","",FORMULACIÓN!I636)</f>
        <v/>
      </c>
      <c r="J636" s="20" t="str">
        <f>IF(FORMULACIÓN!J636="","",FORMULACIÓN!J636)</f>
        <v/>
      </c>
      <c r="K636" s="88" t="str">
        <f>IF(FORMULACIÓN!K636="","",FORMULACIÓN!K636)</f>
        <v/>
      </c>
      <c r="L636" s="88" t="str">
        <f>IF(FORMULACIÓN!L636="","",FORMULACIÓN!L636)</f>
        <v/>
      </c>
      <c r="M636" s="210">
        <f>FORMULACIÓN!M636</f>
        <v>0</v>
      </c>
      <c r="N636" s="20" t="str">
        <f>IF(FORMULACIÓN!O636="","",FORMULACIÓN!O636)</f>
        <v/>
      </c>
      <c r="O636" s="20" t="str">
        <f>IF(FORMULACIÓN!P636="","",FORMULACIÓN!P636)</f>
        <v/>
      </c>
      <c r="P636" s="20" t="str">
        <f>IF(FORMULACIÓN!Q636="","",FORMULACIÓN!Q636)</f>
        <v/>
      </c>
      <c r="Q636" s="20" t="str">
        <f>IF(FORMULACIÓN!R636="","",FORMULACIÓN!R636)</f>
        <v/>
      </c>
      <c r="R636" s="20" t="str">
        <f>IF(FORMULACIÓN!S636="","",FORMULACIÓN!S636)</f>
        <v/>
      </c>
      <c r="S636" s="20" t="str">
        <f>IF(FORMULACIÓN!T636="","",FORMULACIÓN!T636)</f>
        <v/>
      </c>
      <c r="T636" s="179" t="str">
        <f ca="1">FORMULACIÓN!Y636</f>
        <v/>
      </c>
      <c r="U636" s="20" t="str">
        <f>IF(FORMULACIÓN!U636="","",FORMULACIÓN!U636)</f>
        <v/>
      </c>
      <c r="V636" s="211"/>
      <c r="W636" s="211"/>
      <c r="X636" s="21" t="str">
        <f ca="1">IFERROR(IF($S636=Lists!$S$2,SUM(SEGUIMIENTO!U636:W636),IF(SEGUIMIENTO!$S636=Lists!$S$3,SUM(SEGUIMIENTO!V636:W636),IF(SEGUIMIENTO!$S636=Lists!$S$4,AVERAGE(SEGUIMIENTO!V636:W636),IF(SEGUIMIENTO!$S636=Lists!$S$5,OFFSET(U636,0,COUNTA(V636:W636)),IF(SEGUIMIENTO!$S636=Lists!$S$6,COUNTIF(V636:W636,"&lt;"&amp;FORMULACIÓN!Y636)/COUNT(SEGUIMIENTO!V636:W636),""))))),"")</f>
        <v/>
      </c>
      <c r="Y636" s="176" t="str">
        <f ca="1">IF($Q636=Lists!$R$3,TEXT(SEGUIMIENTO!X636,"00,00%"),IF(SEGUIMIENTO!X636=0,0,TEXT(SEGUIMIENTO!X636,"##.###")))</f>
        <v/>
      </c>
      <c r="Z636" s="179" t="str">
        <f>IF(FORMULACIÓN!N636="X",VLOOKUP(A636,Lists!$C$100:$D$1099,2,FALSE),"")</f>
        <v/>
      </c>
      <c r="AA636" s="181">
        <f>IF(FORMULACIÓN!N636="X",IF(VALUE(VLOOKUP(A636,Lists!$C$100:$D$1099,2,FALSE))&gt;=SEGUIMIENTO!X636,1,0),2)</f>
        <v>2</v>
      </c>
      <c r="AB636" s="150">
        <f>IFERROR(VALUE(LEFT(#REF!,1)),0)</f>
        <v>0</v>
      </c>
      <c r="AC636" s="149"/>
      <c r="AD636" s="131"/>
      <c r="AE636" s="131"/>
      <c r="AF636" s="129"/>
      <c r="AG636"/>
      <c r="AH636" s="139"/>
      <c r="AI636" s="139"/>
      <c r="AJ636" s="139" t="str">
        <f t="shared" si="111"/>
        <v/>
      </c>
      <c r="AK636" s="139">
        <f t="shared" ca="1" si="118"/>
        <v>0</v>
      </c>
      <c r="AL636" s="139" t="str">
        <f t="shared" si="112"/>
        <v/>
      </c>
      <c r="AM636" s="139" t="str">
        <f t="shared" si="113"/>
        <v/>
      </c>
      <c r="AN636" s="20" t="str">
        <f t="shared" si="114"/>
        <v/>
      </c>
      <c r="AO636" s="20" t="str">
        <f t="shared" si="115"/>
        <v/>
      </c>
      <c r="AP636" s="20" t="str">
        <f t="shared" si="116"/>
        <v/>
      </c>
      <c r="AQ636" s="88" t="str">
        <f ca="1">IF(S636=Lists!$S$6,"CUMPLIMIENTO",IF($Q636=Lists!$R$3,TEXT(Y636,"00,00%")&amp;" / "&amp;TEXT(FORMULACIÓN!Y636,"00,00%"),IF(Y636=0,0,TEXT(Y636,"##.###")&amp;" / "&amp;TEXT(FORMULACIÓN!Y636,"##.###"))))</f>
        <v xml:space="preserve"> / </v>
      </c>
      <c r="AR636" s="133">
        <f ca="1">VALUE(IFERROR(IF(S636=Lists!$S$6,SEGUIMIENTO!Y636,IF((Y636/FORMULACIÓN!Y636)&lt;&gt;0,Y636/FORMULACIÓN!Y636,0)),0))</f>
        <v>0</v>
      </c>
      <c r="AS636" s="89" t="str">
        <f t="shared" ca="1" si="117"/>
        <v/>
      </c>
      <c r="AT636" s="89"/>
      <c r="AU636" s="89">
        <f t="shared" ca="1" si="120"/>
        <v>0</v>
      </c>
      <c r="AV636" s="20" t="str">
        <f t="shared" si="119"/>
        <v xml:space="preserve">LOGROS
LÍMITES
OBSERVACIÓN
ACCIONES DE FORTALECIMIENTO
</v>
      </c>
      <c r="AW636" s="139"/>
      <c r="CG636" s="140"/>
    </row>
    <row r="637" spans="1:85" s="135" customFormat="1" ht="20.25" hidden="1" customHeight="1">
      <c r="A637" s="20" t="str">
        <f>IF(FORMULACIÓN!A637="","",FORMULACIÓN!A637)</f>
        <v/>
      </c>
      <c r="B637" s="20" t="str">
        <f>IF(FORMULACIÓN!B637="","",FORMULACIÓN!B637)</f>
        <v/>
      </c>
      <c r="C637" s="20" t="str">
        <f>IF(FORMULACIÓN!C637="","",FORMULACIÓN!C637)</f>
        <v/>
      </c>
      <c r="D637" s="20" t="str">
        <f>IF(FORMULACIÓN!D637="","",FORMULACIÓN!D637)</f>
        <v/>
      </c>
      <c r="E637" s="20" t="str">
        <f>IF(FORMULACIÓN!E637="","",FORMULACIÓN!E637)</f>
        <v/>
      </c>
      <c r="F637" s="20" t="str">
        <f>IF(FORMULACIÓN!F637="","",FORMULACIÓN!F637)</f>
        <v/>
      </c>
      <c r="G637" s="20" t="str">
        <f>IF(FORMULACIÓN!G637="","",FORMULACIÓN!G637)</f>
        <v/>
      </c>
      <c r="H637" s="20" t="str">
        <f>IF(FORMULACIÓN!H637="","",FORMULACIÓN!H637)</f>
        <v/>
      </c>
      <c r="I637" s="88" t="str">
        <f>IF(FORMULACIÓN!I637="","",FORMULACIÓN!I637)</f>
        <v/>
      </c>
      <c r="J637" s="20" t="str">
        <f>IF(FORMULACIÓN!J637="","",FORMULACIÓN!J637)</f>
        <v/>
      </c>
      <c r="K637" s="88" t="str">
        <f>IF(FORMULACIÓN!K637="","",FORMULACIÓN!K637)</f>
        <v/>
      </c>
      <c r="L637" s="88" t="str">
        <f>IF(FORMULACIÓN!L637="","",FORMULACIÓN!L637)</f>
        <v/>
      </c>
      <c r="M637" s="210">
        <f>FORMULACIÓN!M637</f>
        <v>0</v>
      </c>
      <c r="N637" s="20" t="str">
        <f>IF(FORMULACIÓN!O637="","",FORMULACIÓN!O637)</f>
        <v/>
      </c>
      <c r="O637" s="20" t="str">
        <f>IF(FORMULACIÓN!P637="","",FORMULACIÓN!P637)</f>
        <v/>
      </c>
      <c r="P637" s="20" t="str">
        <f>IF(FORMULACIÓN!Q637="","",FORMULACIÓN!Q637)</f>
        <v/>
      </c>
      <c r="Q637" s="20" t="str">
        <f>IF(FORMULACIÓN!R637="","",FORMULACIÓN!R637)</f>
        <v/>
      </c>
      <c r="R637" s="20" t="str">
        <f>IF(FORMULACIÓN!S637="","",FORMULACIÓN!S637)</f>
        <v/>
      </c>
      <c r="S637" s="20" t="str">
        <f>IF(FORMULACIÓN!T637="","",FORMULACIÓN!T637)</f>
        <v/>
      </c>
      <c r="T637" s="179" t="str">
        <f ca="1">FORMULACIÓN!Y637</f>
        <v/>
      </c>
      <c r="U637" s="20" t="str">
        <f>IF(FORMULACIÓN!U637="","",FORMULACIÓN!U637)</f>
        <v/>
      </c>
      <c r="V637" s="211"/>
      <c r="W637" s="211"/>
      <c r="X637" s="21" t="str">
        <f ca="1">IFERROR(IF($S637=Lists!$S$2,SUM(SEGUIMIENTO!U637:W637),IF(SEGUIMIENTO!$S637=Lists!$S$3,SUM(SEGUIMIENTO!V637:W637),IF(SEGUIMIENTO!$S637=Lists!$S$4,AVERAGE(SEGUIMIENTO!V637:W637),IF(SEGUIMIENTO!$S637=Lists!$S$5,OFFSET(U637,0,COUNTA(V637:W637)),IF(SEGUIMIENTO!$S637=Lists!$S$6,COUNTIF(V637:W637,"&lt;"&amp;FORMULACIÓN!Y637)/COUNT(SEGUIMIENTO!V637:W637),""))))),"")</f>
        <v/>
      </c>
      <c r="Y637" s="176" t="str">
        <f ca="1">IF($Q637=Lists!$R$3,TEXT(SEGUIMIENTO!X637,"00,00%"),IF(SEGUIMIENTO!X637=0,0,TEXT(SEGUIMIENTO!X637,"##.###")))</f>
        <v/>
      </c>
      <c r="Z637" s="179" t="str">
        <f>IF(FORMULACIÓN!N637="X",VLOOKUP(A637,Lists!$C$100:$D$1099,2,FALSE),"")</f>
        <v/>
      </c>
      <c r="AA637" s="181">
        <f>IF(FORMULACIÓN!N637="X",IF(VALUE(VLOOKUP(A637,Lists!$C$100:$D$1099,2,FALSE))&gt;=SEGUIMIENTO!X637,1,0),2)</f>
        <v>2</v>
      </c>
      <c r="AB637" s="150">
        <f>IFERROR(VALUE(LEFT(#REF!,1)),0)</f>
        <v>0</v>
      </c>
      <c r="AC637" s="149"/>
      <c r="AD637" s="131"/>
      <c r="AE637" s="131"/>
      <c r="AF637" s="129"/>
      <c r="AG637"/>
      <c r="AH637" s="139"/>
      <c r="AI637" s="139"/>
      <c r="AJ637" s="139" t="str">
        <f t="shared" si="111"/>
        <v/>
      </c>
      <c r="AK637" s="139">
        <f t="shared" ca="1" si="118"/>
        <v>0</v>
      </c>
      <c r="AL637" s="139" t="str">
        <f t="shared" si="112"/>
        <v/>
      </c>
      <c r="AM637" s="139" t="str">
        <f t="shared" si="113"/>
        <v/>
      </c>
      <c r="AN637" s="20" t="str">
        <f t="shared" si="114"/>
        <v/>
      </c>
      <c r="AO637" s="20" t="str">
        <f t="shared" si="115"/>
        <v/>
      </c>
      <c r="AP637" s="20" t="str">
        <f t="shared" si="116"/>
        <v/>
      </c>
      <c r="AQ637" s="88" t="str">
        <f ca="1">IF(S637=Lists!$S$6,"CUMPLIMIENTO",IF($Q637=Lists!$R$3,TEXT(Y637,"00,00%")&amp;" / "&amp;TEXT(FORMULACIÓN!Y637,"00,00%"),IF(Y637=0,0,TEXT(Y637,"##.###")&amp;" / "&amp;TEXT(FORMULACIÓN!Y637,"##.###"))))</f>
        <v xml:space="preserve"> / </v>
      </c>
      <c r="AR637" s="133">
        <f ca="1">VALUE(IFERROR(IF(S637=Lists!$S$6,SEGUIMIENTO!Y637,IF((Y637/FORMULACIÓN!Y637)&lt;&gt;0,Y637/FORMULACIÓN!Y637,0)),0))</f>
        <v>0</v>
      </c>
      <c r="AS637" s="89" t="str">
        <f t="shared" ca="1" si="117"/>
        <v/>
      </c>
      <c r="AT637" s="89"/>
      <c r="AU637" s="89">
        <f t="shared" ca="1" si="120"/>
        <v>0</v>
      </c>
      <c r="AV637" s="20" t="str">
        <f t="shared" si="119"/>
        <v xml:space="preserve">LOGROS
LÍMITES
OBSERVACIÓN
ACCIONES DE FORTALECIMIENTO
</v>
      </c>
      <c r="AW637" s="139"/>
      <c r="CG637" s="140"/>
    </row>
    <row r="638" spans="1:85" s="135" customFormat="1" ht="20.25" hidden="1" customHeight="1">
      <c r="A638" s="20" t="str">
        <f>IF(FORMULACIÓN!A638="","",FORMULACIÓN!A638)</f>
        <v/>
      </c>
      <c r="B638" s="20" t="str">
        <f>IF(FORMULACIÓN!B638="","",FORMULACIÓN!B638)</f>
        <v/>
      </c>
      <c r="C638" s="20" t="str">
        <f>IF(FORMULACIÓN!C638="","",FORMULACIÓN!C638)</f>
        <v/>
      </c>
      <c r="D638" s="20" t="str">
        <f>IF(FORMULACIÓN!D638="","",FORMULACIÓN!D638)</f>
        <v/>
      </c>
      <c r="E638" s="20" t="str">
        <f>IF(FORMULACIÓN!E638="","",FORMULACIÓN!E638)</f>
        <v/>
      </c>
      <c r="F638" s="20" t="str">
        <f>IF(FORMULACIÓN!F638="","",FORMULACIÓN!F638)</f>
        <v/>
      </c>
      <c r="G638" s="20" t="str">
        <f>IF(FORMULACIÓN!G638="","",FORMULACIÓN!G638)</f>
        <v/>
      </c>
      <c r="H638" s="20" t="str">
        <f>IF(FORMULACIÓN!H638="","",FORMULACIÓN!H638)</f>
        <v/>
      </c>
      <c r="I638" s="88" t="str">
        <f>IF(FORMULACIÓN!I638="","",FORMULACIÓN!I638)</f>
        <v/>
      </c>
      <c r="J638" s="20" t="str">
        <f>IF(FORMULACIÓN!J638="","",FORMULACIÓN!J638)</f>
        <v/>
      </c>
      <c r="K638" s="88" t="str">
        <f>IF(FORMULACIÓN!K638="","",FORMULACIÓN!K638)</f>
        <v/>
      </c>
      <c r="L638" s="88" t="str">
        <f>IF(FORMULACIÓN!L638="","",FORMULACIÓN!L638)</f>
        <v/>
      </c>
      <c r="M638" s="210">
        <f>FORMULACIÓN!M638</f>
        <v>0</v>
      </c>
      <c r="N638" s="20" t="str">
        <f>IF(FORMULACIÓN!O638="","",FORMULACIÓN!O638)</f>
        <v/>
      </c>
      <c r="O638" s="20" t="str">
        <f>IF(FORMULACIÓN!P638="","",FORMULACIÓN!P638)</f>
        <v/>
      </c>
      <c r="P638" s="20" t="str">
        <f>IF(FORMULACIÓN!Q638="","",FORMULACIÓN!Q638)</f>
        <v/>
      </c>
      <c r="Q638" s="20" t="str">
        <f>IF(FORMULACIÓN!R638="","",FORMULACIÓN!R638)</f>
        <v/>
      </c>
      <c r="R638" s="20" t="str">
        <f>IF(FORMULACIÓN!S638="","",FORMULACIÓN!S638)</f>
        <v/>
      </c>
      <c r="S638" s="20" t="str">
        <f>IF(FORMULACIÓN!T638="","",FORMULACIÓN!T638)</f>
        <v/>
      </c>
      <c r="T638" s="179" t="str">
        <f ca="1">FORMULACIÓN!Y638</f>
        <v/>
      </c>
      <c r="U638" s="20" t="str">
        <f>IF(FORMULACIÓN!U638="","",FORMULACIÓN!U638)</f>
        <v/>
      </c>
      <c r="V638" s="211"/>
      <c r="W638" s="211"/>
      <c r="X638" s="21" t="str">
        <f ca="1">IFERROR(IF($S638=Lists!$S$2,SUM(SEGUIMIENTO!U638:W638),IF(SEGUIMIENTO!$S638=Lists!$S$3,SUM(SEGUIMIENTO!V638:W638),IF(SEGUIMIENTO!$S638=Lists!$S$4,AVERAGE(SEGUIMIENTO!V638:W638),IF(SEGUIMIENTO!$S638=Lists!$S$5,OFFSET(U638,0,COUNTA(V638:W638)),IF(SEGUIMIENTO!$S638=Lists!$S$6,COUNTIF(V638:W638,"&lt;"&amp;FORMULACIÓN!Y638)/COUNT(SEGUIMIENTO!V638:W638),""))))),"")</f>
        <v/>
      </c>
      <c r="Y638" s="176" t="str">
        <f ca="1">IF($Q638=Lists!$R$3,TEXT(SEGUIMIENTO!X638,"00,00%"),IF(SEGUIMIENTO!X638=0,0,TEXT(SEGUIMIENTO!X638,"##.###")))</f>
        <v/>
      </c>
      <c r="Z638" s="179" t="str">
        <f>IF(FORMULACIÓN!N638="X",VLOOKUP(A638,Lists!$C$100:$D$1099,2,FALSE),"")</f>
        <v/>
      </c>
      <c r="AA638" s="181">
        <f>IF(FORMULACIÓN!N638="X",IF(VALUE(VLOOKUP(A638,Lists!$C$100:$D$1099,2,FALSE))&gt;=SEGUIMIENTO!X638,1,0),2)</f>
        <v>2</v>
      </c>
      <c r="AB638" s="150">
        <f>IFERROR(VALUE(LEFT(#REF!,1)),0)</f>
        <v>0</v>
      </c>
      <c r="AC638" s="149"/>
      <c r="AD638" s="131"/>
      <c r="AE638" s="131"/>
      <c r="AF638" s="129"/>
      <c r="AG638"/>
      <c r="AH638" s="139"/>
      <c r="AI638" s="139"/>
      <c r="AJ638" s="139" t="str">
        <f t="shared" si="111"/>
        <v/>
      </c>
      <c r="AK638" s="139">
        <f t="shared" ca="1" si="118"/>
        <v>0</v>
      </c>
      <c r="AL638" s="139" t="str">
        <f t="shared" si="112"/>
        <v/>
      </c>
      <c r="AM638" s="139" t="str">
        <f t="shared" si="113"/>
        <v/>
      </c>
      <c r="AN638" s="20" t="str">
        <f t="shared" si="114"/>
        <v/>
      </c>
      <c r="AO638" s="20" t="str">
        <f t="shared" si="115"/>
        <v/>
      </c>
      <c r="AP638" s="20" t="str">
        <f t="shared" si="116"/>
        <v/>
      </c>
      <c r="AQ638" s="88" t="str">
        <f ca="1">IF(S638=Lists!$S$6,"CUMPLIMIENTO",IF($Q638=Lists!$R$3,TEXT(Y638,"00,00%")&amp;" / "&amp;TEXT(FORMULACIÓN!Y638,"00,00%"),IF(Y638=0,0,TEXT(Y638,"##.###")&amp;" / "&amp;TEXT(FORMULACIÓN!Y638,"##.###"))))</f>
        <v xml:space="preserve"> / </v>
      </c>
      <c r="AR638" s="133">
        <f ca="1">VALUE(IFERROR(IF(S638=Lists!$S$6,SEGUIMIENTO!Y638,IF((Y638/FORMULACIÓN!Y638)&lt;&gt;0,Y638/FORMULACIÓN!Y638,0)),0))</f>
        <v>0</v>
      </c>
      <c r="AS638" s="89" t="str">
        <f t="shared" ca="1" si="117"/>
        <v/>
      </c>
      <c r="AT638" s="89"/>
      <c r="AU638" s="89">
        <f t="shared" ca="1" si="120"/>
        <v>0</v>
      </c>
      <c r="AV638" s="20" t="str">
        <f t="shared" si="119"/>
        <v xml:space="preserve">LOGROS
LÍMITES
OBSERVACIÓN
ACCIONES DE FORTALECIMIENTO
</v>
      </c>
      <c r="AW638" s="139"/>
      <c r="CG638" s="140"/>
    </row>
    <row r="639" spans="1:85" s="135" customFormat="1" ht="20.25" hidden="1" customHeight="1">
      <c r="A639" s="20" t="str">
        <f>IF(FORMULACIÓN!A639="","",FORMULACIÓN!A639)</f>
        <v/>
      </c>
      <c r="B639" s="20" t="str">
        <f>IF(FORMULACIÓN!B639="","",FORMULACIÓN!B639)</f>
        <v/>
      </c>
      <c r="C639" s="20" t="str">
        <f>IF(FORMULACIÓN!C639="","",FORMULACIÓN!C639)</f>
        <v/>
      </c>
      <c r="D639" s="20" t="str">
        <f>IF(FORMULACIÓN!D639="","",FORMULACIÓN!D639)</f>
        <v/>
      </c>
      <c r="E639" s="20" t="str">
        <f>IF(FORMULACIÓN!E639="","",FORMULACIÓN!E639)</f>
        <v/>
      </c>
      <c r="F639" s="20" t="str">
        <f>IF(FORMULACIÓN!F639="","",FORMULACIÓN!F639)</f>
        <v/>
      </c>
      <c r="G639" s="20" t="str">
        <f>IF(FORMULACIÓN!G639="","",FORMULACIÓN!G639)</f>
        <v/>
      </c>
      <c r="H639" s="20" t="str">
        <f>IF(FORMULACIÓN!H639="","",FORMULACIÓN!H639)</f>
        <v/>
      </c>
      <c r="I639" s="88" t="str">
        <f>IF(FORMULACIÓN!I639="","",FORMULACIÓN!I639)</f>
        <v/>
      </c>
      <c r="J639" s="20" t="str">
        <f>IF(FORMULACIÓN!J639="","",FORMULACIÓN!J639)</f>
        <v/>
      </c>
      <c r="K639" s="88" t="str">
        <f>IF(FORMULACIÓN!K639="","",FORMULACIÓN!K639)</f>
        <v/>
      </c>
      <c r="L639" s="88" t="str">
        <f>IF(FORMULACIÓN!L639="","",FORMULACIÓN!L639)</f>
        <v/>
      </c>
      <c r="M639" s="210">
        <f>FORMULACIÓN!M639</f>
        <v>0</v>
      </c>
      <c r="N639" s="20" t="str">
        <f>IF(FORMULACIÓN!O639="","",FORMULACIÓN!O639)</f>
        <v/>
      </c>
      <c r="O639" s="20" t="str">
        <f>IF(FORMULACIÓN!P639="","",FORMULACIÓN!P639)</f>
        <v/>
      </c>
      <c r="P639" s="20" t="str">
        <f>IF(FORMULACIÓN!Q639="","",FORMULACIÓN!Q639)</f>
        <v/>
      </c>
      <c r="Q639" s="20" t="str">
        <f>IF(FORMULACIÓN!R639="","",FORMULACIÓN!R639)</f>
        <v/>
      </c>
      <c r="R639" s="20" t="str">
        <f>IF(FORMULACIÓN!S639="","",FORMULACIÓN!S639)</f>
        <v/>
      </c>
      <c r="S639" s="20" t="str">
        <f>IF(FORMULACIÓN!T639="","",FORMULACIÓN!T639)</f>
        <v/>
      </c>
      <c r="T639" s="179" t="str">
        <f ca="1">FORMULACIÓN!Y639</f>
        <v/>
      </c>
      <c r="U639" s="20" t="str">
        <f>IF(FORMULACIÓN!U639="","",FORMULACIÓN!U639)</f>
        <v/>
      </c>
      <c r="V639" s="211"/>
      <c r="W639" s="211"/>
      <c r="X639" s="21" t="str">
        <f ca="1">IFERROR(IF($S639=Lists!$S$2,SUM(SEGUIMIENTO!U639:W639),IF(SEGUIMIENTO!$S639=Lists!$S$3,SUM(SEGUIMIENTO!V639:W639),IF(SEGUIMIENTO!$S639=Lists!$S$4,AVERAGE(SEGUIMIENTO!V639:W639),IF(SEGUIMIENTO!$S639=Lists!$S$5,OFFSET(U639,0,COUNTA(V639:W639)),IF(SEGUIMIENTO!$S639=Lists!$S$6,COUNTIF(V639:W639,"&lt;"&amp;FORMULACIÓN!Y639)/COUNT(SEGUIMIENTO!V639:W639),""))))),"")</f>
        <v/>
      </c>
      <c r="Y639" s="176" t="str">
        <f ca="1">IF($Q639=Lists!$R$3,TEXT(SEGUIMIENTO!X639,"00,00%"),IF(SEGUIMIENTO!X639=0,0,TEXT(SEGUIMIENTO!X639,"##.###")))</f>
        <v/>
      </c>
      <c r="Z639" s="179" t="str">
        <f>IF(FORMULACIÓN!N639="X",VLOOKUP(A639,Lists!$C$100:$D$1099,2,FALSE),"")</f>
        <v/>
      </c>
      <c r="AA639" s="181">
        <f>IF(FORMULACIÓN!N639="X",IF(VALUE(VLOOKUP(A639,Lists!$C$100:$D$1099,2,FALSE))&gt;=SEGUIMIENTO!X639,1,0),2)</f>
        <v>2</v>
      </c>
      <c r="AB639" s="150">
        <f>IFERROR(VALUE(LEFT(#REF!,1)),0)</f>
        <v>0</v>
      </c>
      <c r="AC639" s="149"/>
      <c r="AD639" s="131"/>
      <c r="AE639" s="131"/>
      <c r="AF639" s="129"/>
      <c r="AG639"/>
      <c r="AH639" s="139"/>
      <c r="AI639" s="139"/>
      <c r="AJ639" s="139" t="str">
        <f t="shared" si="111"/>
        <v/>
      </c>
      <c r="AK639" s="139">
        <f t="shared" ca="1" si="118"/>
        <v>0</v>
      </c>
      <c r="AL639" s="139" t="str">
        <f t="shared" si="112"/>
        <v/>
      </c>
      <c r="AM639" s="139" t="str">
        <f t="shared" si="113"/>
        <v/>
      </c>
      <c r="AN639" s="20" t="str">
        <f t="shared" si="114"/>
        <v/>
      </c>
      <c r="AO639" s="20" t="str">
        <f t="shared" si="115"/>
        <v/>
      </c>
      <c r="AP639" s="20" t="str">
        <f t="shared" si="116"/>
        <v/>
      </c>
      <c r="AQ639" s="88" t="str">
        <f ca="1">IF(S639=Lists!$S$6,"CUMPLIMIENTO",IF($Q639=Lists!$R$3,TEXT(Y639,"00,00%")&amp;" / "&amp;TEXT(FORMULACIÓN!Y639,"00,00%"),IF(Y639=0,0,TEXT(Y639,"##.###")&amp;" / "&amp;TEXT(FORMULACIÓN!Y639,"##.###"))))</f>
        <v xml:space="preserve"> / </v>
      </c>
      <c r="AR639" s="133">
        <f ca="1">VALUE(IFERROR(IF(S639=Lists!$S$6,SEGUIMIENTO!Y639,IF((Y639/FORMULACIÓN!Y639)&lt;&gt;0,Y639/FORMULACIÓN!Y639,0)),0))</f>
        <v>0</v>
      </c>
      <c r="AS639" s="89" t="str">
        <f t="shared" ca="1" si="117"/>
        <v/>
      </c>
      <c r="AT639" s="89"/>
      <c r="AU639" s="89">
        <f t="shared" ca="1" si="120"/>
        <v>0</v>
      </c>
      <c r="AV639" s="20" t="str">
        <f t="shared" si="119"/>
        <v xml:space="preserve">LOGROS
LÍMITES
OBSERVACIÓN
ACCIONES DE FORTALECIMIENTO
</v>
      </c>
      <c r="AW639" s="139"/>
      <c r="CG639" s="140"/>
    </row>
    <row r="640" spans="1:85" s="135" customFormat="1" ht="20.25" hidden="1" customHeight="1">
      <c r="A640" s="20" t="str">
        <f>IF(FORMULACIÓN!A640="","",FORMULACIÓN!A640)</f>
        <v/>
      </c>
      <c r="B640" s="20" t="str">
        <f>IF(FORMULACIÓN!B640="","",FORMULACIÓN!B640)</f>
        <v/>
      </c>
      <c r="C640" s="20" t="str">
        <f>IF(FORMULACIÓN!C640="","",FORMULACIÓN!C640)</f>
        <v/>
      </c>
      <c r="D640" s="20" t="str">
        <f>IF(FORMULACIÓN!D640="","",FORMULACIÓN!D640)</f>
        <v/>
      </c>
      <c r="E640" s="20" t="str">
        <f>IF(FORMULACIÓN!E640="","",FORMULACIÓN!E640)</f>
        <v/>
      </c>
      <c r="F640" s="20" t="str">
        <f>IF(FORMULACIÓN!F640="","",FORMULACIÓN!F640)</f>
        <v/>
      </c>
      <c r="G640" s="20" t="str">
        <f>IF(FORMULACIÓN!G640="","",FORMULACIÓN!G640)</f>
        <v/>
      </c>
      <c r="H640" s="20" t="str">
        <f>IF(FORMULACIÓN!H640="","",FORMULACIÓN!H640)</f>
        <v/>
      </c>
      <c r="I640" s="88" t="str">
        <f>IF(FORMULACIÓN!I640="","",FORMULACIÓN!I640)</f>
        <v/>
      </c>
      <c r="J640" s="20" t="str">
        <f>IF(FORMULACIÓN!J640="","",FORMULACIÓN!J640)</f>
        <v/>
      </c>
      <c r="K640" s="88" t="str">
        <f>IF(FORMULACIÓN!K640="","",FORMULACIÓN!K640)</f>
        <v/>
      </c>
      <c r="L640" s="88" t="str">
        <f>IF(FORMULACIÓN!L640="","",FORMULACIÓN!L640)</f>
        <v/>
      </c>
      <c r="M640" s="210">
        <f>FORMULACIÓN!M640</f>
        <v>0</v>
      </c>
      <c r="N640" s="20" t="str">
        <f>IF(FORMULACIÓN!O640="","",FORMULACIÓN!O640)</f>
        <v/>
      </c>
      <c r="O640" s="20" t="str">
        <f>IF(FORMULACIÓN!P640="","",FORMULACIÓN!P640)</f>
        <v/>
      </c>
      <c r="P640" s="20" t="str">
        <f>IF(FORMULACIÓN!Q640="","",FORMULACIÓN!Q640)</f>
        <v/>
      </c>
      <c r="Q640" s="20" t="str">
        <f>IF(FORMULACIÓN!R640="","",FORMULACIÓN!R640)</f>
        <v/>
      </c>
      <c r="R640" s="20" t="str">
        <f>IF(FORMULACIÓN!S640="","",FORMULACIÓN!S640)</f>
        <v/>
      </c>
      <c r="S640" s="20" t="str">
        <f>IF(FORMULACIÓN!T640="","",FORMULACIÓN!T640)</f>
        <v/>
      </c>
      <c r="T640" s="179" t="str">
        <f ca="1">FORMULACIÓN!Y640</f>
        <v/>
      </c>
      <c r="U640" s="20" t="str">
        <f>IF(FORMULACIÓN!U640="","",FORMULACIÓN!U640)</f>
        <v/>
      </c>
      <c r="V640" s="211"/>
      <c r="W640" s="211"/>
      <c r="X640" s="21" t="str">
        <f ca="1">IFERROR(IF($S640=Lists!$S$2,SUM(SEGUIMIENTO!U640:W640),IF(SEGUIMIENTO!$S640=Lists!$S$3,SUM(SEGUIMIENTO!V640:W640),IF(SEGUIMIENTO!$S640=Lists!$S$4,AVERAGE(SEGUIMIENTO!V640:W640),IF(SEGUIMIENTO!$S640=Lists!$S$5,OFFSET(U640,0,COUNTA(V640:W640)),IF(SEGUIMIENTO!$S640=Lists!$S$6,COUNTIF(V640:W640,"&lt;"&amp;FORMULACIÓN!Y640)/COUNT(SEGUIMIENTO!V640:W640),""))))),"")</f>
        <v/>
      </c>
      <c r="Y640" s="176" t="str">
        <f ca="1">IF($Q640=Lists!$R$3,TEXT(SEGUIMIENTO!X640,"00,00%"),IF(SEGUIMIENTO!X640=0,0,TEXT(SEGUIMIENTO!X640,"##.###")))</f>
        <v/>
      </c>
      <c r="Z640" s="179" t="str">
        <f>IF(FORMULACIÓN!N640="X",VLOOKUP(A640,Lists!$C$100:$D$1099,2,FALSE),"")</f>
        <v/>
      </c>
      <c r="AA640" s="181">
        <f>IF(FORMULACIÓN!N640="X",IF(VALUE(VLOOKUP(A640,Lists!$C$100:$D$1099,2,FALSE))&gt;=SEGUIMIENTO!X640,1,0),2)</f>
        <v>2</v>
      </c>
      <c r="AB640" s="150">
        <f>IFERROR(VALUE(LEFT(#REF!,1)),0)</f>
        <v>0</v>
      </c>
      <c r="AC640" s="149"/>
      <c r="AD640" s="131"/>
      <c r="AE640" s="131"/>
      <c r="AF640" s="129"/>
      <c r="AG640"/>
      <c r="AH640" s="139"/>
      <c r="AI640" s="139"/>
      <c r="AJ640" s="139" t="str">
        <f t="shared" si="111"/>
        <v/>
      </c>
      <c r="AK640" s="139">
        <f t="shared" ca="1" si="118"/>
        <v>0</v>
      </c>
      <c r="AL640" s="139" t="str">
        <f t="shared" si="112"/>
        <v/>
      </c>
      <c r="AM640" s="139" t="str">
        <f t="shared" si="113"/>
        <v/>
      </c>
      <c r="AN640" s="20" t="str">
        <f t="shared" si="114"/>
        <v/>
      </c>
      <c r="AO640" s="20" t="str">
        <f t="shared" si="115"/>
        <v/>
      </c>
      <c r="AP640" s="20" t="str">
        <f t="shared" si="116"/>
        <v/>
      </c>
      <c r="AQ640" s="88" t="str">
        <f ca="1">IF(S640=Lists!$S$6,"CUMPLIMIENTO",IF($Q640=Lists!$R$3,TEXT(Y640,"00,00%")&amp;" / "&amp;TEXT(FORMULACIÓN!Y640,"00,00%"),IF(Y640=0,0,TEXT(Y640,"##.###")&amp;" / "&amp;TEXT(FORMULACIÓN!Y640,"##.###"))))</f>
        <v xml:space="preserve"> / </v>
      </c>
      <c r="AR640" s="133">
        <f ca="1">VALUE(IFERROR(IF(S640=Lists!$S$6,SEGUIMIENTO!Y640,IF((Y640/FORMULACIÓN!Y640)&lt;&gt;0,Y640/FORMULACIÓN!Y640,0)),0))</f>
        <v>0</v>
      </c>
      <c r="AS640" s="89" t="str">
        <f t="shared" ca="1" si="117"/>
        <v/>
      </c>
      <c r="AT640" s="89"/>
      <c r="AU640" s="89">
        <f t="shared" ca="1" si="120"/>
        <v>0</v>
      </c>
      <c r="AV640" s="20" t="str">
        <f t="shared" si="119"/>
        <v xml:space="preserve">LOGROS
LÍMITES
OBSERVACIÓN
ACCIONES DE FORTALECIMIENTO
</v>
      </c>
      <c r="AW640" s="139"/>
      <c r="CG640" s="140"/>
    </row>
    <row r="641" spans="1:85" s="135" customFormat="1" ht="20.25" hidden="1" customHeight="1">
      <c r="A641" s="20" t="str">
        <f>IF(FORMULACIÓN!A641="","",FORMULACIÓN!A641)</f>
        <v/>
      </c>
      <c r="B641" s="20" t="str">
        <f>IF(FORMULACIÓN!B641="","",FORMULACIÓN!B641)</f>
        <v/>
      </c>
      <c r="C641" s="20" t="str">
        <f>IF(FORMULACIÓN!C641="","",FORMULACIÓN!C641)</f>
        <v/>
      </c>
      <c r="D641" s="20" t="str">
        <f>IF(FORMULACIÓN!D641="","",FORMULACIÓN!D641)</f>
        <v/>
      </c>
      <c r="E641" s="20" t="str">
        <f>IF(FORMULACIÓN!E641="","",FORMULACIÓN!E641)</f>
        <v/>
      </c>
      <c r="F641" s="20" t="str">
        <f>IF(FORMULACIÓN!F641="","",FORMULACIÓN!F641)</f>
        <v/>
      </c>
      <c r="G641" s="20" t="str">
        <f>IF(FORMULACIÓN!G641="","",FORMULACIÓN!G641)</f>
        <v/>
      </c>
      <c r="H641" s="20" t="str">
        <f>IF(FORMULACIÓN!H641="","",FORMULACIÓN!H641)</f>
        <v/>
      </c>
      <c r="I641" s="88" t="str">
        <f>IF(FORMULACIÓN!I641="","",FORMULACIÓN!I641)</f>
        <v/>
      </c>
      <c r="J641" s="20" t="str">
        <f>IF(FORMULACIÓN!J641="","",FORMULACIÓN!J641)</f>
        <v/>
      </c>
      <c r="K641" s="88" t="str">
        <f>IF(FORMULACIÓN!K641="","",FORMULACIÓN!K641)</f>
        <v/>
      </c>
      <c r="L641" s="88" t="str">
        <f>IF(FORMULACIÓN!L641="","",FORMULACIÓN!L641)</f>
        <v/>
      </c>
      <c r="M641" s="210">
        <f>FORMULACIÓN!M641</f>
        <v>0</v>
      </c>
      <c r="N641" s="20" t="str">
        <f>IF(FORMULACIÓN!O641="","",FORMULACIÓN!O641)</f>
        <v/>
      </c>
      <c r="O641" s="20" t="str">
        <f>IF(FORMULACIÓN!P641="","",FORMULACIÓN!P641)</f>
        <v/>
      </c>
      <c r="P641" s="20" t="str">
        <f>IF(FORMULACIÓN!Q641="","",FORMULACIÓN!Q641)</f>
        <v/>
      </c>
      <c r="Q641" s="20" t="str">
        <f>IF(FORMULACIÓN!R641="","",FORMULACIÓN!R641)</f>
        <v/>
      </c>
      <c r="R641" s="20" t="str">
        <f>IF(FORMULACIÓN!S641="","",FORMULACIÓN!S641)</f>
        <v/>
      </c>
      <c r="S641" s="20" t="str">
        <f>IF(FORMULACIÓN!T641="","",FORMULACIÓN!T641)</f>
        <v/>
      </c>
      <c r="T641" s="179" t="str">
        <f ca="1">FORMULACIÓN!Y641</f>
        <v/>
      </c>
      <c r="U641" s="20" t="str">
        <f>IF(FORMULACIÓN!U641="","",FORMULACIÓN!U641)</f>
        <v/>
      </c>
      <c r="V641" s="211"/>
      <c r="W641" s="211"/>
      <c r="X641" s="21" t="str">
        <f ca="1">IFERROR(IF($S641=Lists!$S$2,SUM(SEGUIMIENTO!U641:W641),IF(SEGUIMIENTO!$S641=Lists!$S$3,SUM(SEGUIMIENTO!V641:W641),IF(SEGUIMIENTO!$S641=Lists!$S$4,AVERAGE(SEGUIMIENTO!V641:W641),IF(SEGUIMIENTO!$S641=Lists!$S$5,OFFSET(U641,0,COUNTA(V641:W641)),IF(SEGUIMIENTO!$S641=Lists!$S$6,COUNTIF(V641:W641,"&lt;"&amp;FORMULACIÓN!Y641)/COUNT(SEGUIMIENTO!V641:W641),""))))),"")</f>
        <v/>
      </c>
      <c r="Y641" s="176" t="str">
        <f ca="1">IF($Q641=Lists!$R$3,TEXT(SEGUIMIENTO!X641,"00,00%"),IF(SEGUIMIENTO!X641=0,0,TEXT(SEGUIMIENTO!X641,"##.###")))</f>
        <v/>
      </c>
      <c r="Z641" s="179" t="str">
        <f>IF(FORMULACIÓN!N641="X",VLOOKUP(A641,Lists!$C$100:$D$1099,2,FALSE),"")</f>
        <v/>
      </c>
      <c r="AA641" s="181">
        <f>IF(FORMULACIÓN!N641="X",IF(VALUE(VLOOKUP(A641,Lists!$C$100:$D$1099,2,FALSE))&gt;=SEGUIMIENTO!X641,1,0),2)</f>
        <v>2</v>
      </c>
      <c r="AB641" s="150">
        <f>IFERROR(VALUE(LEFT(#REF!,1)),0)</f>
        <v>0</v>
      </c>
      <c r="AC641" s="149"/>
      <c r="AD641" s="131"/>
      <c r="AE641" s="131"/>
      <c r="AF641" s="129"/>
      <c r="AG641"/>
      <c r="AH641" s="139"/>
      <c r="AI641" s="139"/>
      <c r="AJ641" s="139" t="str">
        <f t="shared" si="111"/>
        <v/>
      </c>
      <c r="AK641" s="139">
        <f t="shared" ca="1" si="118"/>
        <v>0</v>
      </c>
      <c r="AL641" s="139" t="str">
        <f t="shared" si="112"/>
        <v/>
      </c>
      <c r="AM641" s="139" t="str">
        <f t="shared" si="113"/>
        <v/>
      </c>
      <c r="AN641" s="20" t="str">
        <f t="shared" si="114"/>
        <v/>
      </c>
      <c r="AO641" s="20" t="str">
        <f t="shared" si="115"/>
        <v/>
      </c>
      <c r="AP641" s="20" t="str">
        <f t="shared" si="116"/>
        <v/>
      </c>
      <c r="AQ641" s="88" t="str">
        <f ca="1">IF(S641=Lists!$S$6,"CUMPLIMIENTO",IF($Q641=Lists!$R$3,TEXT(Y641,"00,00%")&amp;" / "&amp;TEXT(FORMULACIÓN!Y641,"00,00%"),IF(Y641=0,0,TEXT(Y641,"##.###")&amp;" / "&amp;TEXT(FORMULACIÓN!Y641,"##.###"))))</f>
        <v xml:space="preserve"> / </v>
      </c>
      <c r="AR641" s="133">
        <f ca="1">VALUE(IFERROR(IF(S641=Lists!$S$6,SEGUIMIENTO!Y641,IF((Y641/FORMULACIÓN!Y641)&lt;&gt;0,Y641/FORMULACIÓN!Y641,0)),0))</f>
        <v>0</v>
      </c>
      <c r="AS641" s="89" t="str">
        <f t="shared" ca="1" si="117"/>
        <v/>
      </c>
      <c r="AT641" s="89"/>
      <c r="AU641" s="89">
        <f t="shared" ca="1" si="120"/>
        <v>0</v>
      </c>
      <c r="AV641" s="20" t="str">
        <f t="shared" si="119"/>
        <v xml:space="preserve">LOGROS
LÍMITES
OBSERVACIÓN
ACCIONES DE FORTALECIMIENTO
</v>
      </c>
      <c r="AW641" s="139"/>
      <c r="CG641" s="140"/>
    </row>
    <row r="642" spans="1:85" s="135" customFormat="1" ht="20.25" hidden="1" customHeight="1">
      <c r="A642" s="20" t="str">
        <f>IF(FORMULACIÓN!A642="","",FORMULACIÓN!A642)</f>
        <v/>
      </c>
      <c r="B642" s="20" t="str">
        <f>IF(FORMULACIÓN!B642="","",FORMULACIÓN!B642)</f>
        <v/>
      </c>
      <c r="C642" s="20" t="str">
        <f>IF(FORMULACIÓN!C642="","",FORMULACIÓN!C642)</f>
        <v/>
      </c>
      <c r="D642" s="20" t="str">
        <f>IF(FORMULACIÓN!D642="","",FORMULACIÓN!D642)</f>
        <v/>
      </c>
      <c r="E642" s="20" t="str">
        <f>IF(FORMULACIÓN!E642="","",FORMULACIÓN!E642)</f>
        <v/>
      </c>
      <c r="F642" s="20" t="str">
        <f>IF(FORMULACIÓN!F642="","",FORMULACIÓN!F642)</f>
        <v/>
      </c>
      <c r="G642" s="20" t="str">
        <f>IF(FORMULACIÓN!G642="","",FORMULACIÓN!G642)</f>
        <v/>
      </c>
      <c r="H642" s="20" t="str">
        <f>IF(FORMULACIÓN!H642="","",FORMULACIÓN!H642)</f>
        <v/>
      </c>
      <c r="I642" s="88" t="str">
        <f>IF(FORMULACIÓN!I642="","",FORMULACIÓN!I642)</f>
        <v/>
      </c>
      <c r="J642" s="20" t="str">
        <f>IF(FORMULACIÓN!J642="","",FORMULACIÓN!J642)</f>
        <v/>
      </c>
      <c r="K642" s="88" t="str">
        <f>IF(FORMULACIÓN!K642="","",FORMULACIÓN!K642)</f>
        <v/>
      </c>
      <c r="L642" s="88" t="str">
        <f>IF(FORMULACIÓN!L642="","",FORMULACIÓN!L642)</f>
        <v/>
      </c>
      <c r="M642" s="210">
        <f>FORMULACIÓN!M642</f>
        <v>0</v>
      </c>
      <c r="N642" s="20" t="str">
        <f>IF(FORMULACIÓN!O642="","",FORMULACIÓN!O642)</f>
        <v/>
      </c>
      <c r="O642" s="20" t="str">
        <f>IF(FORMULACIÓN!P642="","",FORMULACIÓN!P642)</f>
        <v/>
      </c>
      <c r="P642" s="20" t="str">
        <f>IF(FORMULACIÓN!Q642="","",FORMULACIÓN!Q642)</f>
        <v/>
      </c>
      <c r="Q642" s="20" t="str">
        <f>IF(FORMULACIÓN!R642="","",FORMULACIÓN!R642)</f>
        <v/>
      </c>
      <c r="R642" s="20" t="str">
        <f>IF(FORMULACIÓN!S642="","",FORMULACIÓN!S642)</f>
        <v/>
      </c>
      <c r="S642" s="20" t="str">
        <f>IF(FORMULACIÓN!T642="","",FORMULACIÓN!T642)</f>
        <v/>
      </c>
      <c r="T642" s="179" t="str">
        <f ca="1">FORMULACIÓN!Y642</f>
        <v/>
      </c>
      <c r="U642" s="20" t="str">
        <f>IF(FORMULACIÓN!U642="","",FORMULACIÓN!U642)</f>
        <v/>
      </c>
      <c r="V642" s="211"/>
      <c r="W642" s="211"/>
      <c r="X642" s="21" t="str">
        <f ca="1">IFERROR(IF($S642=Lists!$S$2,SUM(SEGUIMIENTO!U642:W642),IF(SEGUIMIENTO!$S642=Lists!$S$3,SUM(SEGUIMIENTO!V642:W642),IF(SEGUIMIENTO!$S642=Lists!$S$4,AVERAGE(SEGUIMIENTO!V642:W642),IF(SEGUIMIENTO!$S642=Lists!$S$5,OFFSET(U642,0,COUNTA(V642:W642)),IF(SEGUIMIENTO!$S642=Lists!$S$6,COUNTIF(V642:W642,"&lt;"&amp;FORMULACIÓN!Y642)/COUNT(SEGUIMIENTO!V642:W642),""))))),"")</f>
        <v/>
      </c>
      <c r="Y642" s="176" t="str">
        <f ca="1">IF($Q642=Lists!$R$3,TEXT(SEGUIMIENTO!X642,"00,00%"),IF(SEGUIMIENTO!X642=0,0,TEXT(SEGUIMIENTO!X642,"##.###")))</f>
        <v/>
      </c>
      <c r="Z642" s="179" t="str">
        <f>IF(FORMULACIÓN!N642="X",VLOOKUP(A642,Lists!$C$100:$D$1099,2,FALSE),"")</f>
        <v/>
      </c>
      <c r="AA642" s="181">
        <f>IF(FORMULACIÓN!N642="X",IF(VALUE(VLOOKUP(A642,Lists!$C$100:$D$1099,2,FALSE))&gt;=SEGUIMIENTO!X642,1,0),2)</f>
        <v>2</v>
      </c>
      <c r="AB642" s="150">
        <f>IFERROR(VALUE(LEFT(#REF!,1)),0)</f>
        <v>0</v>
      </c>
      <c r="AC642" s="149"/>
      <c r="AD642" s="131"/>
      <c r="AE642" s="131"/>
      <c r="AF642" s="129"/>
      <c r="AG642"/>
      <c r="AH642" s="139"/>
      <c r="AI642" s="139"/>
      <c r="AJ642" s="139" t="str">
        <f t="shared" si="111"/>
        <v/>
      </c>
      <c r="AK642" s="139">
        <f t="shared" ca="1" si="118"/>
        <v>0</v>
      </c>
      <c r="AL642" s="139" t="str">
        <f t="shared" si="112"/>
        <v/>
      </c>
      <c r="AM642" s="139" t="str">
        <f t="shared" si="113"/>
        <v/>
      </c>
      <c r="AN642" s="20" t="str">
        <f t="shared" si="114"/>
        <v/>
      </c>
      <c r="AO642" s="20" t="str">
        <f t="shared" si="115"/>
        <v/>
      </c>
      <c r="AP642" s="20" t="str">
        <f t="shared" si="116"/>
        <v/>
      </c>
      <c r="AQ642" s="88" t="str">
        <f ca="1">IF(S642=Lists!$S$6,"CUMPLIMIENTO",IF($Q642=Lists!$R$3,TEXT(Y642,"00,00%")&amp;" / "&amp;TEXT(FORMULACIÓN!Y642,"00,00%"),IF(Y642=0,0,TEXT(Y642,"##.###")&amp;" / "&amp;TEXT(FORMULACIÓN!Y642,"##.###"))))</f>
        <v xml:space="preserve"> / </v>
      </c>
      <c r="AR642" s="133">
        <f ca="1">VALUE(IFERROR(IF(S642=Lists!$S$6,SEGUIMIENTO!Y642,IF((Y642/FORMULACIÓN!Y642)&lt;&gt;0,Y642/FORMULACIÓN!Y642,0)),0))</f>
        <v>0</v>
      </c>
      <c r="AS642" s="89" t="str">
        <f t="shared" ca="1" si="117"/>
        <v/>
      </c>
      <c r="AT642" s="89"/>
      <c r="AU642" s="89">
        <f t="shared" ca="1" si="120"/>
        <v>0</v>
      </c>
      <c r="AV642" s="20" t="str">
        <f t="shared" si="119"/>
        <v xml:space="preserve">LOGROS
LÍMITES
OBSERVACIÓN
ACCIONES DE FORTALECIMIENTO
</v>
      </c>
      <c r="AW642" s="139"/>
      <c r="CG642" s="140"/>
    </row>
    <row r="643" spans="1:85" s="135" customFormat="1" ht="20.25" hidden="1" customHeight="1">
      <c r="A643" s="20" t="str">
        <f>IF(FORMULACIÓN!A643="","",FORMULACIÓN!A643)</f>
        <v/>
      </c>
      <c r="B643" s="20" t="str">
        <f>IF(FORMULACIÓN!B643="","",FORMULACIÓN!B643)</f>
        <v/>
      </c>
      <c r="C643" s="20" t="str">
        <f>IF(FORMULACIÓN!C643="","",FORMULACIÓN!C643)</f>
        <v/>
      </c>
      <c r="D643" s="20" t="str">
        <f>IF(FORMULACIÓN!D643="","",FORMULACIÓN!D643)</f>
        <v/>
      </c>
      <c r="E643" s="20" t="str">
        <f>IF(FORMULACIÓN!E643="","",FORMULACIÓN!E643)</f>
        <v/>
      </c>
      <c r="F643" s="20" t="str">
        <f>IF(FORMULACIÓN!F643="","",FORMULACIÓN!F643)</f>
        <v/>
      </c>
      <c r="G643" s="20" t="str">
        <f>IF(FORMULACIÓN!G643="","",FORMULACIÓN!G643)</f>
        <v/>
      </c>
      <c r="H643" s="20" t="str">
        <f>IF(FORMULACIÓN!H643="","",FORMULACIÓN!H643)</f>
        <v/>
      </c>
      <c r="I643" s="88" t="str">
        <f>IF(FORMULACIÓN!I643="","",FORMULACIÓN!I643)</f>
        <v/>
      </c>
      <c r="J643" s="20" t="str">
        <f>IF(FORMULACIÓN!J643="","",FORMULACIÓN!J643)</f>
        <v/>
      </c>
      <c r="K643" s="88" t="str">
        <f>IF(FORMULACIÓN!K643="","",FORMULACIÓN!K643)</f>
        <v/>
      </c>
      <c r="L643" s="88" t="str">
        <f>IF(FORMULACIÓN!L643="","",FORMULACIÓN!L643)</f>
        <v/>
      </c>
      <c r="M643" s="210">
        <f>FORMULACIÓN!M643</f>
        <v>0</v>
      </c>
      <c r="N643" s="20" t="str">
        <f>IF(FORMULACIÓN!O643="","",FORMULACIÓN!O643)</f>
        <v/>
      </c>
      <c r="O643" s="20" t="str">
        <f>IF(FORMULACIÓN!P643="","",FORMULACIÓN!P643)</f>
        <v/>
      </c>
      <c r="P643" s="20" t="str">
        <f>IF(FORMULACIÓN!Q643="","",FORMULACIÓN!Q643)</f>
        <v/>
      </c>
      <c r="Q643" s="20" t="str">
        <f>IF(FORMULACIÓN!R643="","",FORMULACIÓN!R643)</f>
        <v/>
      </c>
      <c r="R643" s="20" t="str">
        <f>IF(FORMULACIÓN!S643="","",FORMULACIÓN!S643)</f>
        <v/>
      </c>
      <c r="S643" s="20" t="str">
        <f>IF(FORMULACIÓN!T643="","",FORMULACIÓN!T643)</f>
        <v/>
      </c>
      <c r="T643" s="179" t="str">
        <f ca="1">FORMULACIÓN!Y643</f>
        <v/>
      </c>
      <c r="U643" s="20" t="str">
        <f>IF(FORMULACIÓN!U643="","",FORMULACIÓN!U643)</f>
        <v/>
      </c>
      <c r="V643" s="211"/>
      <c r="W643" s="211"/>
      <c r="X643" s="21" t="str">
        <f ca="1">IFERROR(IF($S643=Lists!$S$2,SUM(SEGUIMIENTO!U643:W643),IF(SEGUIMIENTO!$S643=Lists!$S$3,SUM(SEGUIMIENTO!V643:W643),IF(SEGUIMIENTO!$S643=Lists!$S$4,AVERAGE(SEGUIMIENTO!V643:W643),IF(SEGUIMIENTO!$S643=Lists!$S$5,OFFSET(U643,0,COUNTA(V643:W643)),IF(SEGUIMIENTO!$S643=Lists!$S$6,COUNTIF(V643:W643,"&lt;"&amp;FORMULACIÓN!Y643)/COUNT(SEGUIMIENTO!V643:W643),""))))),"")</f>
        <v/>
      </c>
      <c r="Y643" s="176" t="str">
        <f ca="1">IF($Q643=Lists!$R$3,TEXT(SEGUIMIENTO!X643,"00,00%"),IF(SEGUIMIENTO!X643=0,0,TEXT(SEGUIMIENTO!X643,"##.###")))</f>
        <v/>
      </c>
      <c r="Z643" s="179" t="str">
        <f>IF(FORMULACIÓN!N643="X",VLOOKUP(A643,Lists!$C$100:$D$1099,2,FALSE),"")</f>
        <v/>
      </c>
      <c r="AA643" s="181">
        <f>IF(FORMULACIÓN!N643="X",IF(VALUE(VLOOKUP(A643,Lists!$C$100:$D$1099,2,FALSE))&gt;=SEGUIMIENTO!X643,1,0),2)</f>
        <v>2</v>
      </c>
      <c r="AB643" s="150">
        <f>IFERROR(VALUE(LEFT(#REF!,1)),0)</f>
        <v>0</v>
      </c>
      <c r="AC643" s="149"/>
      <c r="AD643" s="131"/>
      <c r="AE643" s="131"/>
      <c r="AF643" s="129"/>
      <c r="AG643"/>
      <c r="AH643" s="139"/>
      <c r="AI643" s="139"/>
      <c r="AJ643" s="139" t="str">
        <f t="shared" si="111"/>
        <v/>
      </c>
      <c r="AK643" s="139">
        <f t="shared" ca="1" si="118"/>
        <v>0</v>
      </c>
      <c r="AL643" s="139" t="str">
        <f t="shared" si="112"/>
        <v/>
      </c>
      <c r="AM643" s="139" t="str">
        <f t="shared" si="113"/>
        <v/>
      </c>
      <c r="AN643" s="20" t="str">
        <f t="shared" si="114"/>
        <v/>
      </c>
      <c r="AO643" s="20" t="str">
        <f t="shared" si="115"/>
        <v/>
      </c>
      <c r="AP643" s="20" t="str">
        <f t="shared" si="116"/>
        <v/>
      </c>
      <c r="AQ643" s="88" t="str">
        <f ca="1">IF(S643=Lists!$S$6,"CUMPLIMIENTO",IF($Q643=Lists!$R$3,TEXT(Y643,"00,00%")&amp;" / "&amp;TEXT(FORMULACIÓN!Y643,"00,00%"),IF(Y643=0,0,TEXT(Y643,"##.###")&amp;" / "&amp;TEXT(FORMULACIÓN!Y643,"##.###"))))</f>
        <v xml:space="preserve"> / </v>
      </c>
      <c r="AR643" s="133">
        <f ca="1">VALUE(IFERROR(IF(S643=Lists!$S$6,SEGUIMIENTO!Y643,IF((Y643/FORMULACIÓN!Y643)&lt;&gt;0,Y643/FORMULACIÓN!Y643,0)),0))</f>
        <v>0</v>
      </c>
      <c r="AS643" s="89" t="str">
        <f t="shared" ca="1" si="117"/>
        <v/>
      </c>
      <c r="AT643" s="89"/>
      <c r="AU643" s="89">
        <f t="shared" ca="1" si="120"/>
        <v>0</v>
      </c>
      <c r="AV643" s="20" t="str">
        <f t="shared" si="119"/>
        <v xml:space="preserve">LOGROS
LÍMITES
OBSERVACIÓN
ACCIONES DE FORTALECIMIENTO
</v>
      </c>
      <c r="AW643" s="139"/>
      <c r="CG643" s="140"/>
    </row>
    <row r="644" spans="1:85" s="135" customFormat="1" ht="20.25" hidden="1" customHeight="1">
      <c r="A644" s="20" t="str">
        <f>IF(FORMULACIÓN!A644="","",FORMULACIÓN!A644)</f>
        <v/>
      </c>
      <c r="B644" s="20" t="str">
        <f>IF(FORMULACIÓN!B644="","",FORMULACIÓN!B644)</f>
        <v/>
      </c>
      <c r="C644" s="20" t="str">
        <f>IF(FORMULACIÓN!C644="","",FORMULACIÓN!C644)</f>
        <v/>
      </c>
      <c r="D644" s="20" t="str">
        <f>IF(FORMULACIÓN!D644="","",FORMULACIÓN!D644)</f>
        <v/>
      </c>
      <c r="E644" s="20" t="str">
        <f>IF(FORMULACIÓN!E644="","",FORMULACIÓN!E644)</f>
        <v/>
      </c>
      <c r="F644" s="20" t="str">
        <f>IF(FORMULACIÓN!F644="","",FORMULACIÓN!F644)</f>
        <v/>
      </c>
      <c r="G644" s="20" t="str">
        <f>IF(FORMULACIÓN!G644="","",FORMULACIÓN!G644)</f>
        <v/>
      </c>
      <c r="H644" s="20" t="str">
        <f>IF(FORMULACIÓN!H644="","",FORMULACIÓN!H644)</f>
        <v/>
      </c>
      <c r="I644" s="88" t="str">
        <f>IF(FORMULACIÓN!I644="","",FORMULACIÓN!I644)</f>
        <v/>
      </c>
      <c r="J644" s="20" t="str">
        <f>IF(FORMULACIÓN!J644="","",FORMULACIÓN!J644)</f>
        <v/>
      </c>
      <c r="K644" s="88" t="str">
        <f>IF(FORMULACIÓN!K644="","",FORMULACIÓN!K644)</f>
        <v/>
      </c>
      <c r="L644" s="88" t="str">
        <f>IF(FORMULACIÓN!L644="","",FORMULACIÓN!L644)</f>
        <v/>
      </c>
      <c r="M644" s="210">
        <f>FORMULACIÓN!M644</f>
        <v>0</v>
      </c>
      <c r="N644" s="20" t="str">
        <f>IF(FORMULACIÓN!O644="","",FORMULACIÓN!O644)</f>
        <v/>
      </c>
      <c r="O644" s="20" t="str">
        <f>IF(FORMULACIÓN!P644="","",FORMULACIÓN!P644)</f>
        <v/>
      </c>
      <c r="P644" s="20" t="str">
        <f>IF(FORMULACIÓN!Q644="","",FORMULACIÓN!Q644)</f>
        <v/>
      </c>
      <c r="Q644" s="20" t="str">
        <f>IF(FORMULACIÓN!R644="","",FORMULACIÓN!R644)</f>
        <v/>
      </c>
      <c r="R644" s="20" t="str">
        <f>IF(FORMULACIÓN!S644="","",FORMULACIÓN!S644)</f>
        <v/>
      </c>
      <c r="S644" s="20" t="str">
        <f>IF(FORMULACIÓN!T644="","",FORMULACIÓN!T644)</f>
        <v/>
      </c>
      <c r="T644" s="179" t="str">
        <f ca="1">FORMULACIÓN!Y644</f>
        <v/>
      </c>
      <c r="U644" s="20" t="str">
        <f>IF(FORMULACIÓN!U644="","",FORMULACIÓN!U644)</f>
        <v/>
      </c>
      <c r="V644" s="211"/>
      <c r="W644" s="211"/>
      <c r="X644" s="21" t="str">
        <f ca="1">IFERROR(IF($S644=Lists!$S$2,SUM(SEGUIMIENTO!U644:W644),IF(SEGUIMIENTO!$S644=Lists!$S$3,SUM(SEGUIMIENTO!V644:W644),IF(SEGUIMIENTO!$S644=Lists!$S$4,AVERAGE(SEGUIMIENTO!V644:W644),IF(SEGUIMIENTO!$S644=Lists!$S$5,OFFSET(U644,0,COUNTA(V644:W644)),IF(SEGUIMIENTO!$S644=Lists!$S$6,COUNTIF(V644:W644,"&lt;"&amp;FORMULACIÓN!Y644)/COUNT(SEGUIMIENTO!V644:W644),""))))),"")</f>
        <v/>
      </c>
      <c r="Y644" s="176" t="str">
        <f ca="1">IF($Q644=Lists!$R$3,TEXT(SEGUIMIENTO!X644,"00,00%"),IF(SEGUIMIENTO!X644=0,0,TEXT(SEGUIMIENTO!X644,"##.###")))</f>
        <v/>
      </c>
      <c r="Z644" s="179" t="str">
        <f>IF(FORMULACIÓN!N644="X",VLOOKUP(A644,Lists!$C$100:$D$1099,2,FALSE),"")</f>
        <v/>
      </c>
      <c r="AA644" s="181">
        <f>IF(FORMULACIÓN!N644="X",IF(VALUE(VLOOKUP(A644,Lists!$C$100:$D$1099,2,FALSE))&gt;=SEGUIMIENTO!X644,1,0),2)</f>
        <v>2</v>
      </c>
      <c r="AB644" s="150">
        <f>IFERROR(VALUE(LEFT(#REF!,1)),0)</f>
        <v>0</v>
      </c>
      <c r="AC644" s="149"/>
      <c r="AD644" s="131"/>
      <c r="AE644" s="131"/>
      <c r="AF644" s="129"/>
      <c r="AG644"/>
      <c r="AH644" s="139"/>
      <c r="AI644" s="139"/>
      <c r="AJ644" s="139" t="str">
        <f t="shared" si="111"/>
        <v/>
      </c>
      <c r="AK644" s="139">
        <f t="shared" ca="1" si="118"/>
        <v>0</v>
      </c>
      <c r="AL644" s="139" t="str">
        <f t="shared" si="112"/>
        <v/>
      </c>
      <c r="AM644" s="139" t="str">
        <f t="shared" si="113"/>
        <v/>
      </c>
      <c r="AN644" s="20" t="str">
        <f t="shared" si="114"/>
        <v/>
      </c>
      <c r="AO644" s="20" t="str">
        <f t="shared" si="115"/>
        <v/>
      </c>
      <c r="AP644" s="20" t="str">
        <f t="shared" si="116"/>
        <v/>
      </c>
      <c r="AQ644" s="88" t="str">
        <f ca="1">IF(S644=Lists!$S$6,"CUMPLIMIENTO",IF($Q644=Lists!$R$3,TEXT(Y644,"00,00%")&amp;" / "&amp;TEXT(FORMULACIÓN!Y644,"00,00%"),IF(Y644=0,0,TEXT(Y644,"##.###")&amp;" / "&amp;TEXT(FORMULACIÓN!Y644,"##.###"))))</f>
        <v xml:space="preserve"> / </v>
      </c>
      <c r="AR644" s="133">
        <f ca="1">VALUE(IFERROR(IF(S644=Lists!$S$6,SEGUIMIENTO!Y644,IF((Y644/FORMULACIÓN!Y644)&lt;&gt;0,Y644/FORMULACIÓN!Y644,0)),0))</f>
        <v>0</v>
      </c>
      <c r="AS644" s="89" t="str">
        <f t="shared" ca="1" si="117"/>
        <v/>
      </c>
      <c r="AT644" s="89"/>
      <c r="AU644" s="89">
        <f t="shared" ca="1" si="120"/>
        <v>0</v>
      </c>
      <c r="AV644" s="20" t="str">
        <f t="shared" si="119"/>
        <v xml:space="preserve">LOGROS
LÍMITES
OBSERVACIÓN
ACCIONES DE FORTALECIMIENTO
</v>
      </c>
      <c r="AW644" s="139"/>
      <c r="CG644" s="140"/>
    </row>
    <row r="645" spans="1:85" s="135" customFormat="1" ht="20.25" hidden="1" customHeight="1">
      <c r="A645" s="20" t="str">
        <f>IF(FORMULACIÓN!A645="","",FORMULACIÓN!A645)</f>
        <v/>
      </c>
      <c r="B645" s="20" t="str">
        <f>IF(FORMULACIÓN!B645="","",FORMULACIÓN!B645)</f>
        <v/>
      </c>
      <c r="C645" s="20" t="str">
        <f>IF(FORMULACIÓN!C645="","",FORMULACIÓN!C645)</f>
        <v/>
      </c>
      <c r="D645" s="20" t="str">
        <f>IF(FORMULACIÓN!D645="","",FORMULACIÓN!D645)</f>
        <v/>
      </c>
      <c r="E645" s="20" t="str">
        <f>IF(FORMULACIÓN!E645="","",FORMULACIÓN!E645)</f>
        <v/>
      </c>
      <c r="F645" s="20" t="str">
        <f>IF(FORMULACIÓN!F645="","",FORMULACIÓN!F645)</f>
        <v/>
      </c>
      <c r="G645" s="20" t="str">
        <f>IF(FORMULACIÓN!G645="","",FORMULACIÓN!G645)</f>
        <v/>
      </c>
      <c r="H645" s="20" t="str">
        <f>IF(FORMULACIÓN!H645="","",FORMULACIÓN!H645)</f>
        <v/>
      </c>
      <c r="I645" s="88" t="str">
        <f>IF(FORMULACIÓN!I645="","",FORMULACIÓN!I645)</f>
        <v/>
      </c>
      <c r="J645" s="20" t="str">
        <f>IF(FORMULACIÓN!J645="","",FORMULACIÓN!J645)</f>
        <v/>
      </c>
      <c r="K645" s="88" t="str">
        <f>IF(FORMULACIÓN!K645="","",FORMULACIÓN!K645)</f>
        <v/>
      </c>
      <c r="L645" s="88" t="str">
        <f>IF(FORMULACIÓN!L645="","",FORMULACIÓN!L645)</f>
        <v/>
      </c>
      <c r="M645" s="210">
        <f>FORMULACIÓN!M645</f>
        <v>0</v>
      </c>
      <c r="N645" s="20" t="str">
        <f>IF(FORMULACIÓN!O645="","",FORMULACIÓN!O645)</f>
        <v/>
      </c>
      <c r="O645" s="20" t="str">
        <f>IF(FORMULACIÓN!P645="","",FORMULACIÓN!P645)</f>
        <v/>
      </c>
      <c r="P645" s="20" t="str">
        <f>IF(FORMULACIÓN!Q645="","",FORMULACIÓN!Q645)</f>
        <v/>
      </c>
      <c r="Q645" s="20" t="str">
        <f>IF(FORMULACIÓN!R645="","",FORMULACIÓN!R645)</f>
        <v/>
      </c>
      <c r="R645" s="20" t="str">
        <f>IF(FORMULACIÓN!S645="","",FORMULACIÓN!S645)</f>
        <v/>
      </c>
      <c r="S645" s="20" t="str">
        <f>IF(FORMULACIÓN!T645="","",FORMULACIÓN!T645)</f>
        <v/>
      </c>
      <c r="T645" s="179" t="str">
        <f ca="1">FORMULACIÓN!Y645</f>
        <v/>
      </c>
      <c r="U645" s="20" t="str">
        <f>IF(FORMULACIÓN!U645="","",FORMULACIÓN!U645)</f>
        <v/>
      </c>
      <c r="V645" s="211"/>
      <c r="W645" s="211"/>
      <c r="X645" s="21" t="str">
        <f ca="1">IFERROR(IF($S645=Lists!$S$2,SUM(SEGUIMIENTO!U645:W645),IF(SEGUIMIENTO!$S645=Lists!$S$3,SUM(SEGUIMIENTO!V645:W645),IF(SEGUIMIENTO!$S645=Lists!$S$4,AVERAGE(SEGUIMIENTO!V645:W645),IF(SEGUIMIENTO!$S645=Lists!$S$5,OFFSET(U645,0,COUNTA(V645:W645)),IF(SEGUIMIENTO!$S645=Lists!$S$6,COUNTIF(V645:W645,"&lt;"&amp;FORMULACIÓN!Y645)/COUNT(SEGUIMIENTO!V645:W645),""))))),"")</f>
        <v/>
      </c>
      <c r="Y645" s="176" t="str">
        <f ca="1">IF($Q645=Lists!$R$3,TEXT(SEGUIMIENTO!X645,"00,00%"),IF(SEGUIMIENTO!X645=0,0,TEXT(SEGUIMIENTO!X645,"##.###")))</f>
        <v/>
      </c>
      <c r="Z645" s="179" t="str">
        <f>IF(FORMULACIÓN!N645="X",VLOOKUP(A645,Lists!$C$100:$D$1099,2,FALSE),"")</f>
        <v/>
      </c>
      <c r="AA645" s="181">
        <f>IF(FORMULACIÓN!N645="X",IF(VALUE(VLOOKUP(A645,Lists!$C$100:$D$1099,2,FALSE))&gt;=SEGUIMIENTO!X645,1,0),2)</f>
        <v>2</v>
      </c>
      <c r="AB645" s="150">
        <f>IFERROR(VALUE(LEFT(#REF!,1)),0)</f>
        <v>0</v>
      </c>
      <c r="AC645" s="149"/>
      <c r="AD645" s="131"/>
      <c r="AE645" s="131"/>
      <c r="AF645" s="129"/>
      <c r="AG645"/>
      <c r="AH645" s="139"/>
      <c r="AI645" s="139"/>
      <c r="AJ645" s="139" t="str">
        <f t="shared" si="111"/>
        <v/>
      </c>
      <c r="AK645" s="139">
        <f t="shared" ca="1" si="118"/>
        <v>0</v>
      </c>
      <c r="AL645" s="139" t="str">
        <f t="shared" si="112"/>
        <v/>
      </c>
      <c r="AM645" s="139" t="str">
        <f t="shared" si="113"/>
        <v/>
      </c>
      <c r="AN645" s="20" t="str">
        <f t="shared" si="114"/>
        <v/>
      </c>
      <c r="AO645" s="20" t="str">
        <f t="shared" si="115"/>
        <v/>
      </c>
      <c r="AP645" s="20" t="str">
        <f t="shared" si="116"/>
        <v/>
      </c>
      <c r="AQ645" s="88" t="str">
        <f ca="1">IF(S645=Lists!$S$6,"CUMPLIMIENTO",IF($Q645=Lists!$R$3,TEXT(Y645,"00,00%")&amp;" / "&amp;TEXT(FORMULACIÓN!Y645,"00,00%"),IF(Y645=0,0,TEXT(Y645,"##.###")&amp;" / "&amp;TEXT(FORMULACIÓN!Y645,"##.###"))))</f>
        <v xml:space="preserve"> / </v>
      </c>
      <c r="AR645" s="133">
        <f ca="1">VALUE(IFERROR(IF(S645=Lists!$S$6,SEGUIMIENTO!Y645,IF((Y645/FORMULACIÓN!Y645)&lt;&gt;0,Y645/FORMULACIÓN!Y645,0)),0))</f>
        <v>0</v>
      </c>
      <c r="AS645" s="89" t="str">
        <f t="shared" ca="1" si="117"/>
        <v/>
      </c>
      <c r="AT645" s="89"/>
      <c r="AU645" s="89">
        <f t="shared" ca="1" si="120"/>
        <v>0</v>
      </c>
      <c r="AV645" s="20" t="str">
        <f t="shared" si="119"/>
        <v xml:space="preserve">LOGROS
LÍMITES
OBSERVACIÓN
ACCIONES DE FORTALECIMIENTO
</v>
      </c>
      <c r="AW645" s="139"/>
      <c r="CG645" s="140"/>
    </row>
    <row r="646" spans="1:85" s="135" customFormat="1" ht="20.25" hidden="1" customHeight="1">
      <c r="A646" s="20" t="str">
        <f>IF(FORMULACIÓN!A646="","",FORMULACIÓN!A646)</f>
        <v/>
      </c>
      <c r="B646" s="20" t="str">
        <f>IF(FORMULACIÓN!B646="","",FORMULACIÓN!B646)</f>
        <v/>
      </c>
      <c r="C646" s="20" t="str">
        <f>IF(FORMULACIÓN!C646="","",FORMULACIÓN!C646)</f>
        <v/>
      </c>
      <c r="D646" s="20" t="str">
        <f>IF(FORMULACIÓN!D646="","",FORMULACIÓN!D646)</f>
        <v/>
      </c>
      <c r="E646" s="20" t="str">
        <f>IF(FORMULACIÓN!E646="","",FORMULACIÓN!E646)</f>
        <v/>
      </c>
      <c r="F646" s="20" t="str">
        <f>IF(FORMULACIÓN!F646="","",FORMULACIÓN!F646)</f>
        <v/>
      </c>
      <c r="G646" s="20" t="str">
        <f>IF(FORMULACIÓN!G646="","",FORMULACIÓN!G646)</f>
        <v/>
      </c>
      <c r="H646" s="20" t="str">
        <f>IF(FORMULACIÓN!H646="","",FORMULACIÓN!H646)</f>
        <v/>
      </c>
      <c r="I646" s="88" t="str">
        <f>IF(FORMULACIÓN!I646="","",FORMULACIÓN!I646)</f>
        <v/>
      </c>
      <c r="J646" s="20" t="str">
        <f>IF(FORMULACIÓN!J646="","",FORMULACIÓN!J646)</f>
        <v/>
      </c>
      <c r="K646" s="88" t="str">
        <f>IF(FORMULACIÓN!K646="","",FORMULACIÓN!K646)</f>
        <v/>
      </c>
      <c r="L646" s="88" t="str">
        <f>IF(FORMULACIÓN!L646="","",FORMULACIÓN!L646)</f>
        <v/>
      </c>
      <c r="M646" s="210">
        <f>FORMULACIÓN!M646</f>
        <v>0</v>
      </c>
      <c r="N646" s="20" t="str">
        <f>IF(FORMULACIÓN!O646="","",FORMULACIÓN!O646)</f>
        <v/>
      </c>
      <c r="O646" s="20" t="str">
        <f>IF(FORMULACIÓN!P646="","",FORMULACIÓN!P646)</f>
        <v/>
      </c>
      <c r="P646" s="20" t="str">
        <f>IF(FORMULACIÓN!Q646="","",FORMULACIÓN!Q646)</f>
        <v/>
      </c>
      <c r="Q646" s="20" t="str">
        <f>IF(FORMULACIÓN!R646="","",FORMULACIÓN!R646)</f>
        <v/>
      </c>
      <c r="R646" s="20" t="str">
        <f>IF(FORMULACIÓN!S646="","",FORMULACIÓN!S646)</f>
        <v/>
      </c>
      <c r="S646" s="20" t="str">
        <f>IF(FORMULACIÓN!T646="","",FORMULACIÓN!T646)</f>
        <v/>
      </c>
      <c r="T646" s="179" t="str">
        <f ca="1">FORMULACIÓN!Y646</f>
        <v/>
      </c>
      <c r="U646" s="20" t="str">
        <f>IF(FORMULACIÓN!U646="","",FORMULACIÓN!U646)</f>
        <v/>
      </c>
      <c r="V646" s="211"/>
      <c r="W646" s="211"/>
      <c r="X646" s="21" t="str">
        <f ca="1">IFERROR(IF($S646=Lists!$S$2,SUM(SEGUIMIENTO!U646:W646),IF(SEGUIMIENTO!$S646=Lists!$S$3,SUM(SEGUIMIENTO!V646:W646),IF(SEGUIMIENTO!$S646=Lists!$S$4,AVERAGE(SEGUIMIENTO!V646:W646),IF(SEGUIMIENTO!$S646=Lists!$S$5,OFFSET(U646,0,COUNTA(V646:W646)),IF(SEGUIMIENTO!$S646=Lists!$S$6,COUNTIF(V646:W646,"&lt;"&amp;FORMULACIÓN!Y646)/COUNT(SEGUIMIENTO!V646:W646),""))))),"")</f>
        <v/>
      </c>
      <c r="Y646" s="176" t="str">
        <f ca="1">IF($Q646=Lists!$R$3,TEXT(SEGUIMIENTO!X646,"00,00%"),IF(SEGUIMIENTO!X646=0,0,TEXT(SEGUIMIENTO!X646,"##.###")))</f>
        <v/>
      </c>
      <c r="Z646" s="179" t="str">
        <f>IF(FORMULACIÓN!N646="X",VLOOKUP(A646,Lists!$C$100:$D$1099,2,FALSE),"")</f>
        <v/>
      </c>
      <c r="AA646" s="181">
        <f>IF(FORMULACIÓN!N646="X",IF(VALUE(VLOOKUP(A646,Lists!$C$100:$D$1099,2,FALSE))&gt;=SEGUIMIENTO!X646,1,0),2)</f>
        <v>2</v>
      </c>
      <c r="AB646" s="150">
        <f>IFERROR(VALUE(LEFT(#REF!,1)),0)</f>
        <v>0</v>
      </c>
      <c r="AC646" s="149"/>
      <c r="AD646" s="131"/>
      <c r="AE646" s="131"/>
      <c r="AF646" s="129"/>
      <c r="AG646"/>
      <c r="AH646" s="139"/>
      <c r="AI646" s="139"/>
      <c r="AJ646" s="139" t="str">
        <f t="shared" si="111"/>
        <v/>
      </c>
      <c r="AK646" s="139">
        <f t="shared" ca="1" si="118"/>
        <v>0</v>
      </c>
      <c r="AL646" s="139" t="str">
        <f t="shared" si="112"/>
        <v/>
      </c>
      <c r="AM646" s="139" t="str">
        <f t="shared" si="113"/>
        <v/>
      </c>
      <c r="AN646" s="20" t="str">
        <f t="shared" si="114"/>
        <v/>
      </c>
      <c r="AO646" s="20" t="str">
        <f t="shared" si="115"/>
        <v/>
      </c>
      <c r="AP646" s="20" t="str">
        <f t="shared" si="116"/>
        <v/>
      </c>
      <c r="AQ646" s="88" t="str">
        <f ca="1">IF(S646=Lists!$S$6,"CUMPLIMIENTO",IF($Q646=Lists!$R$3,TEXT(Y646,"00,00%")&amp;" / "&amp;TEXT(FORMULACIÓN!Y646,"00,00%"),IF(Y646=0,0,TEXT(Y646,"##.###")&amp;" / "&amp;TEXT(FORMULACIÓN!Y646,"##.###"))))</f>
        <v xml:space="preserve"> / </v>
      </c>
      <c r="AR646" s="133">
        <f ca="1">VALUE(IFERROR(IF(S646=Lists!$S$6,SEGUIMIENTO!Y646,IF((Y646/FORMULACIÓN!Y646)&lt;&gt;0,Y646/FORMULACIÓN!Y646,0)),0))</f>
        <v>0</v>
      </c>
      <c r="AS646" s="89" t="str">
        <f t="shared" ca="1" si="117"/>
        <v/>
      </c>
      <c r="AT646" s="89"/>
      <c r="AU646" s="89">
        <f t="shared" ca="1" si="120"/>
        <v>0</v>
      </c>
      <c r="AV646" s="20" t="str">
        <f t="shared" si="119"/>
        <v xml:space="preserve">LOGROS
LÍMITES
OBSERVACIÓN
ACCIONES DE FORTALECIMIENTO
</v>
      </c>
      <c r="AW646" s="139"/>
      <c r="CG646" s="140"/>
    </row>
    <row r="647" spans="1:85" s="135" customFormat="1" ht="20.25" hidden="1" customHeight="1">
      <c r="A647" s="20" t="str">
        <f>IF(FORMULACIÓN!A647="","",FORMULACIÓN!A647)</f>
        <v/>
      </c>
      <c r="B647" s="20" t="str">
        <f>IF(FORMULACIÓN!B647="","",FORMULACIÓN!B647)</f>
        <v/>
      </c>
      <c r="C647" s="20" t="str">
        <f>IF(FORMULACIÓN!C647="","",FORMULACIÓN!C647)</f>
        <v/>
      </c>
      <c r="D647" s="20" t="str">
        <f>IF(FORMULACIÓN!D647="","",FORMULACIÓN!D647)</f>
        <v/>
      </c>
      <c r="E647" s="20" t="str">
        <f>IF(FORMULACIÓN!E647="","",FORMULACIÓN!E647)</f>
        <v/>
      </c>
      <c r="F647" s="20" t="str">
        <f>IF(FORMULACIÓN!F647="","",FORMULACIÓN!F647)</f>
        <v/>
      </c>
      <c r="G647" s="20" t="str">
        <f>IF(FORMULACIÓN!G647="","",FORMULACIÓN!G647)</f>
        <v/>
      </c>
      <c r="H647" s="20" t="str">
        <f>IF(FORMULACIÓN!H647="","",FORMULACIÓN!H647)</f>
        <v/>
      </c>
      <c r="I647" s="88" t="str">
        <f>IF(FORMULACIÓN!I647="","",FORMULACIÓN!I647)</f>
        <v/>
      </c>
      <c r="J647" s="20" t="str">
        <f>IF(FORMULACIÓN!J647="","",FORMULACIÓN!J647)</f>
        <v/>
      </c>
      <c r="K647" s="88" t="str">
        <f>IF(FORMULACIÓN!K647="","",FORMULACIÓN!K647)</f>
        <v/>
      </c>
      <c r="L647" s="88" t="str">
        <f>IF(FORMULACIÓN!L647="","",FORMULACIÓN!L647)</f>
        <v/>
      </c>
      <c r="M647" s="210">
        <f>FORMULACIÓN!M647</f>
        <v>0</v>
      </c>
      <c r="N647" s="20" t="str">
        <f>IF(FORMULACIÓN!O647="","",FORMULACIÓN!O647)</f>
        <v/>
      </c>
      <c r="O647" s="20" t="str">
        <f>IF(FORMULACIÓN!P647="","",FORMULACIÓN!P647)</f>
        <v/>
      </c>
      <c r="P647" s="20" t="str">
        <f>IF(FORMULACIÓN!Q647="","",FORMULACIÓN!Q647)</f>
        <v/>
      </c>
      <c r="Q647" s="20" t="str">
        <f>IF(FORMULACIÓN!R647="","",FORMULACIÓN!R647)</f>
        <v/>
      </c>
      <c r="R647" s="20" t="str">
        <f>IF(FORMULACIÓN!S647="","",FORMULACIÓN!S647)</f>
        <v/>
      </c>
      <c r="S647" s="20" t="str">
        <f>IF(FORMULACIÓN!T647="","",FORMULACIÓN!T647)</f>
        <v/>
      </c>
      <c r="T647" s="179" t="str">
        <f ca="1">FORMULACIÓN!Y647</f>
        <v/>
      </c>
      <c r="U647" s="20" t="str">
        <f>IF(FORMULACIÓN!U647="","",FORMULACIÓN!U647)</f>
        <v/>
      </c>
      <c r="V647" s="211"/>
      <c r="W647" s="211"/>
      <c r="X647" s="21" t="str">
        <f ca="1">IFERROR(IF($S647=Lists!$S$2,SUM(SEGUIMIENTO!U647:W647),IF(SEGUIMIENTO!$S647=Lists!$S$3,SUM(SEGUIMIENTO!V647:W647),IF(SEGUIMIENTO!$S647=Lists!$S$4,AVERAGE(SEGUIMIENTO!V647:W647),IF(SEGUIMIENTO!$S647=Lists!$S$5,OFFSET(U647,0,COUNTA(V647:W647)),IF(SEGUIMIENTO!$S647=Lists!$S$6,COUNTIF(V647:W647,"&lt;"&amp;FORMULACIÓN!Y647)/COUNT(SEGUIMIENTO!V647:W647),""))))),"")</f>
        <v/>
      </c>
      <c r="Y647" s="176" t="str">
        <f ca="1">IF($Q647=Lists!$R$3,TEXT(SEGUIMIENTO!X647,"00,00%"),IF(SEGUIMIENTO!X647=0,0,TEXT(SEGUIMIENTO!X647,"##.###")))</f>
        <v/>
      </c>
      <c r="Z647" s="179" t="str">
        <f>IF(FORMULACIÓN!N647="X",VLOOKUP(A647,Lists!$C$100:$D$1099,2,FALSE),"")</f>
        <v/>
      </c>
      <c r="AA647" s="181">
        <f>IF(FORMULACIÓN!N647="X",IF(VALUE(VLOOKUP(A647,Lists!$C$100:$D$1099,2,FALSE))&gt;=SEGUIMIENTO!X647,1,0),2)</f>
        <v>2</v>
      </c>
      <c r="AB647" s="150">
        <f>IFERROR(VALUE(LEFT(#REF!,1)),0)</f>
        <v>0</v>
      </c>
      <c r="AC647" s="149"/>
      <c r="AD647" s="131"/>
      <c r="AE647" s="131"/>
      <c r="AF647" s="129"/>
      <c r="AG647"/>
      <c r="AH647" s="139"/>
      <c r="AI647" s="139"/>
      <c r="AJ647" s="139" t="str">
        <f t="shared" si="111"/>
        <v/>
      </c>
      <c r="AK647" s="139">
        <f t="shared" ca="1" si="118"/>
        <v>0</v>
      </c>
      <c r="AL647" s="139" t="str">
        <f t="shared" si="112"/>
        <v/>
      </c>
      <c r="AM647" s="139" t="str">
        <f t="shared" si="113"/>
        <v/>
      </c>
      <c r="AN647" s="20" t="str">
        <f t="shared" si="114"/>
        <v/>
      </c>
      <c r="AO647" s="20" t="str">
        <f t="shared" si="115"/>
        <v/>
      </c>
      <c r="AP647" s="20" t="str">
        <f t="shared" si="116"/>
        <v/>
      </c>
      <c r="AQ647" s="88" t="str">
        <f ca="1">IF(S647=Lists!$S$6,"CUMPLIMIENTO",IF($Q647=Lists!$R$3,TEXT(Y647,"00,00%")&amp;" / "&amp;TEXT(FORMULACIÓN!Y647,"00,00%"),IF(Y647=0,0,TEXT(Y647,"##.###")&amp;" / "&amp;TEXT(FORMULACIÓN!Y647,"##.###"))))</f>
        <v xml:space="preserve"> / </v>
      </c>
      <c r="AR647" s="133">
        <f ca="1">VALUE(IFERROR(IF(S647=Lists!$S$6,SEGUIMIENTO!Y647,IF((Y647/FORMULACIÓN!Y647)&lt;&gt;0,Y647/FORMULACIÓN!Y647,0)),0))</f>
        <v>0</v>
      </c>
      <c r="AS647" s="89" t="str">
        <f t="shared" ca="1" si="117"/>
        <v/>
      </c>
      <c r="AT647" s="89"/>
      <c r="AU647" s="89">
        <f t="shared" ca="1" si="120"/>
        <v>0</v>
      </c>
      <c r="AV647" s="20" t="str">
        <f t="shared" si="119"/>
        <v xml:space="preserve">LOGROS
LÍMITES
OBSERVACIÓN
ACCIONES DE FORTALECIMIENTO
</v>
      </c>
      <c r="AW647" s="139"/>
      <c r="CG647" s="140"/>
    </row>
    <row r="648" spans="1:85" s="135" customFormat="1" ht="20.25" hidden="1" customHeight="1">
      <c r="A648" s="20" t="str">
        <f>IF(FORMULACIÓN!A648="","",FORMULACIÓN!A648)</f>
        <v/>
      </c>
      <c r="B648" s="20" t="str">
        <f>IF(FORMULACIÓN!B648="","",FORMULACIÓN!B648)</f>
        <v/>
      </c>
      <c r="C648" s="20" t="str">
        <f>IF(FORMULACIÓN!C648="","",FORMULACIÓN!C648)</f>
        <v/>
      </c>
      <c r="D648" s="20" t="str">
        <f>IF(FORMULACIÓN!D648="","",FORMULACIÓN!D648)</f>
        <v/>
      </c>
      <c r="E648" s="20" t="str">
        <f>IF(FORMULACIÓN!E648="","",FORMULACIÓN!E648)</f>
        <v/>
      </c>
      <c r="F648" s="20" t="str">
        <f>IF(FORMULACIÓN!F648="","",FORMULACIÓN!F648)</f>
        <v/>
      </c>
      <c r="G648" s="20" t="str">
        <f>IF(FORMULACIÓN!G648="","",FORMULACIÓN!G648)</f>
        <v/>
      </c>
      <c r="H648" s="20" t="str">
        <f>IF(FORMULACIÓN!H648="","",FORMULACIÓN!H648)</f>
        <v/>
      </c>
      <c r="I648" s="88" t="str">
        <f>IF(FORMULACIÓN!I648="","",FORMULACIÓN!I648)</f>
        <v/>
      </c>
      <c r="J648" s="20" t="str">
        <f>IF(FORMULACIÓN!J648="","",FORMULACIÓN!J648)</f>
        <v/>
      </c>
      <c r="K648" s="88" t="str">
        <f>IF(FORMULACIÓN!K648="","",FORMULACIÓN!K648)</f>
        <v/>
      </c>
      <c r="L648" s="88" t="str">
        <f>IF(FORMULACIÓN!L648="","",FORMULACIÓN!L648)</f>
        <v/>
      </c>
      <c r="M648" s="210">
        <f>FORMULACIÓN!M648</f>
        <v>0</v>
      </c>
      <c r="N648" s="20" t="str">
        <f>IF(FORMULACIÓN!O648="","",FORMULACIÓN!O648)</f>
        <v/>
      </c>
      <c r="O648" s="20" t="str">
        <f>IF(FORMULACIÓN!P648="","",FORMULACIÓN!P648)</f>
        <v/>
      </c>
      <c r="P648" s="20" t="str">
        <f>IF(FORMULACIÓN!Q648="","",FORMULACIÓN!Q648)</f>
        <v/>
      </c>
      <c r="Q648" s="20" t="str">
        <f>IF(FORMULACIÓN!R648="","",FORMULACIÓN!R648)</f>
        <v/>
      </c>
      <c r="R648" s="20" t="str">
        <f>IF(FORMULACIÓN!S648="","",FORMULACIÓN!S648)</f>
        <v/>
      </c>
      <c r="S648" s="20" t="str">
        <f>IF(FORMULACIÓN!T648="","",FORMULACIÓN!T648)</f>
        <v/>
      </c>
      <c r="T648" s="179" t="str">
        <f ca="1">FORMULACIÓN!Y648</f>
        <v/>
      </c>
      <c r="U648" s="20" t="str">
        <f>IF(FORMULACIÓN!U648="","",FORMULACIÓN!U648)</f>
        <v/>
      </c>
      <c r="V648" s="211"/>
      <c r="W648" s="211"/>
      <c r="X648" s="21" t="str">
        <f ca="1">IFERROR(IF($S648=Lists!$S$2,SUM(SEGUIMIENTO!U648:W648),IF(SEGUIMIENTO!$S648=Lists!$S$3,SUM(SEGUIMIENTO!V648:W648),IF(SEGUIMIENTO!$S648=Lists!$S$4,AVERAGE(SEGUIMIENTO!V648:W648),IF(SEGUIMIENTO!$S648=Lists!$S$5,OFFSET(U648,0,COUNTA(V648:W648)),IF(SEGUIMIENTO!$S648=Lists!$S$6,COUNTIF(V648:W648,"&lt;"&amp;FORMULACIÓN!Y648)/COUNT(SEGUIMIENTO!V648:W648),""))))),"")</f>
        <v/>
      </c>
      <c r="Y648" s="176" t="str">
        <f ca="1">IF($Q648=Lists!$R$3,TEXT(SEGUIMIENTO!X648,"00,00%"),IF(SEGUIMIENTO!X648=0,0,TEXT(SEGUIMIENTO!X648,"##.###")))</f>
        <v/>
      </c>
      <c r="Z648" s="179" t="str">
        <f>IF(FORMULACIÓN!N648="X",VLOOKUP(A648,Lists!$C$100:$D$1099,2,FALSE),"")</f>
        <v/>
      </c>
      <c r="AA648" s="181">
        <f>IF(FORMULACIÓN!N648="X",IF(VALUE(VLOOKUP(A648,Lists!$C$100:$D$1099,2,FALSE))&gt;=SEGUIMIENTO!X648,1,0),2)</f>
        <v>2</v>
      </c>
      <c r="AB648" s="150">
        <f>IFERROR(VALUE(LEFT(#REF!,1)),0)</f>
        <v>0</v>
      </c>
      <c r="AC648" s="149"/>
      <c r="AD648" s="131"/>
      <c r="AE648" s="131"/>
      <c r="AF648" s="129"/>
      <c r="AG648"/>
      <c r="AH648" s="139"/>
      <c r="AI648" s="139"/>
      <c r="AJ648" s="139" t="str">
        <f t="shared" si="111"/>
        <v/>
      </c>
      <c r="AK648" s="139">
        <f t="shared" ca="1" si="118"/>
        <v>0</v>
      </c>
      <c r="AL648" s="139" t="str">
        <f t="shared" si="112"/>
        <v/>
      </c>
      <c r="AM648" s="139" t="str">
        <f t="shared" si="113"/>
        <v/>
      </c>
      <c r="AN648" s="20" t="str">
        <f t="shared" si="114"/>
        <v/>
      </c>
      <c r="AO648" s="20" t="str">
        <f t="shared" si="115"/>
        <v/>
      </c>
      <c r="AP648" s="20" t="str">
        <f t="shared" si="116"/>
        <v/>
      </c>
      <c r="AQ648" s="88" t="str">
        <f ca="1">IF(S648=Lists!$S$6,"CUMPLIMIENTO",IF($Q648=Lists!$R$3,TEXT(Y648,"00,00%")&amp;" / "&amp;TEXT(FORMULACIÓN!Y648,"00,00%"),IF(Y648=0,0,TEXT(Y648,"##.###")&amp;" / "&amp;TEXT(FORMULACIÓN!Y648,"##.###"))))</f>
        <v xml:space="preserve"> / </v>
      </c>
      <c r="AR648" s="133">
        <f ca="1">VALUE(IFERROR(IF(S648=Lists!$S$6,SEGUIMIENTO!Y648,IF((Y648/FORMULACIÓN!Y648)&lt;&gt;0,Y648/FORMULACIÓN!Y648,0)),0))</f>
        <v>0</v>
      </c>
      <c r="AS648" s="89" t="str">
        <f t="shared" ca="1" si="117"/>
        <v/>
      </c>
      <c r="AT648" s="89"/>
      <c r="AU648" s="89">
        <f t="shared" ca="1" si="120"/>
        <v>0</v>
      </c>
      <c r="AV648" s="20" t="str">
        <f t="shared" si="119"/>
        <v xml:space="preserve">LOGROS
LÍMITES
OBSERVACIÓN
ACCIONES DE FORTALECIMIENTO
</v>
      </c>
      <c r="AW648" s="139"/>
      <c r="CG648" s="140"/>
    </row>
    <row r="649" spans="1:85" s="135" customFormat="1" ht="20.25" hidden="1" customHeight="1">
      <c r="A649" s="20" t="str">
        <f>IF(FORMULACIÓN!A649="","",FORMULACIÓN!A649)</f>
        <v/>
      </c>
      <c r="B649" s="20" t="str">
        <f>IF(FORMULACIÓN!B649="","",FORMULACIÓN!B649)</f>
        <v/>
      </c>
      <c r="C649" s="20" t="str">
        <f>IF(FORMULACIÓN!C649="","",FORMULACIÓN!C649)</f>
        <v/>
      </c>
      <c r="D649" s="20" t="str">
        <f>IF(FORMULACIÓN!D649="","",FORMULACIÓN!D649)</f>
        <v/>
      </c>
      <c r="E649" s="20" t="str">
        <f>IF(FORMULACIÓN!E649="","",FORMULACIÓN!E649)</f>
        <v/>
      </c>
      <c r="F649" s="20" t="str">
        <f>IF(FORMULACIÓN!F649="","",FORMULACIÓN!F649)</f>
        <v/>
      </c>
      <c r="G649" s="20" t="str">
        <f>IF(FORMULACIÓN!G649="","",FORMULACIÓN!G649)</f>
        <v/>
      </c>
      <c r="H649" s="20" t="str">
        <f>IF(FORMULACIÓN!H649="","",FORMULACIÓN!H649)</f>
        <v/>
      </c>
      <c r="I649" s="88" t="str">
        <f>IF(FORMULACIÓN!I649="","",FORMULACIÓN!I649)</f>
        <v/>
      </c>
      <c r="J649" s="20" t="str">
        <f>IF(FORMULACIÓN!J649="","",FORMULACIÓN!J649)</f>
        <v/>
      </c>
      <c r="K649" s="88" t="str">
        <f>IF(FORMULACIÓN!K649="","",FORMULACIÓN!K649)</f>
        <v/>
      </c>
      <c r="L649" s="88" t="str">
        <f>IF(FORMULACIÓN!L649="","",FORMULACIÓN!L649)</f>
        <v/>
      </c>
      <c r="M649" s="210">
        <f>FORMULACIÓN!M649</f>
        <v>0</v>
      </c>
      <c r="N649" s="20" t="str">
        <f>IF(FORMULACIÓN!O649="","",FORMULACIÓN!O649)</f>
        <v/>
      </c>
      <c r="O649" s="20" t="str">
        <f>IF(FORMULACIÓN!P649="","",FORMULACIÓN!P649)</f>
        <v/>
      </c>
      <c r="P649" s="20" t="str">
        <f>IF(FORMULACIÓN!Q649="","",FORMULACIÓN!Q649)</f>
        <v/>
      </c>
      <c r="Q649" s="20" t="str">
        <f>IF(FORMULACIÓN!R649="","",FORMULACIÓN!R649)</f>
        <v/>
      </c>
      <c r="R649" s="20" t="str">
        <f>IF(FORMULACIÓN!S649="","",FORMULACIÓN!S649)</f>
        <v/>
      </c>
      <c r="S649" s="20" t="str">
        <f>IF(FORMULACIÓN!T649="","",FORMULACIÓN!T649)</f>
        <v/>
      </c>
      <c r="T649" s="179" t="str">
        <f ca="1">FORMULACIÓN!Y649</f>
        <v/>
      </c>
      <c r="U649" s="20" t="str">
        <f>IF(FORMULACIÓN!U649="","",FORMULACIÓN!U649)</f>
        <v/>
      </c>
      <c r="V649" s="211"/>
      <c r="W649" s="211"/>
      <c r="X649" s="21" t="str">
        <f ca="1">IFERROR(IF($S649=Lists!$S$2,SUM(SEGUIMIENTO!U649:W649),IF(SEGUIMIENTO!$S649=Lists!$S$3,SUM(SEGUIMIENTO!V649:W649),IF(SEGUIMIENTO!$S649=Lists!$S$4,AVERAGE(SEGUIMIENTO!V649:W649),IF(SEGUIMIENTO!$S649=Lists!$S$5,OFFSET(U649,0,COUNTA(V649:W649)),IF(SEGUIMIENTO!$S649=Lists!$S$6,COUNTIF(V649:W649,"&lt;"&amp;FORMULACIÓN!Y649)/COUNT(SEGUIMIENTO!V649:W649),""))))),"")</f>
        <v/>
      </c>
      <c r="Y649" s="176" t="str">
        <f ca="1">IF($Q649=Lists!$R$3,TEXT(SEGUIMIENTO!X649,"00,00%"),IF(SEGUIMIENTO!X649=0,0,TEXT(SEGUIMIENTO!X649,"##.###")))</f>
        <v/>
      </c>
      <c r="Z649" s="179" t="str">
        <f>IF(FORMULACIÓN!N649="X",VLOOKUP(A649,Lists!$C$100:$D$1099,2,FALSE),"")</f>
        <v/>
      </c>
      <c r="AA649" s="181">
        <f>IF(FORMULACIÓN!N649="X",IF(VALUE(VLOOKUP(A649,Lists!$C$100:$D$1099,2,FALSE))&gt;=SEGUIMIENTO!X649,1,0),2)</f>
        <v>2</v>
      </c>
      <c r="AB649" s="150">
        <f>IFERROR(VALUE(LEFT(#REF!,1)),0)</f>
        <v>0</v>
      </c>
      <c r="AC649" s="149"/>
      <c r="AD649" s="131"/>
      <c r="AE649" s="131"/>
      <c r="AF649" s="129"/>
      <c r="AG649"/>
      <c r="AH649" s="139"/>
      <c r="AI649" s="139"/>
      <c r="AJ649" s="139" t="str">
        <f t="shared" si="111"/>
        <v/>
      </c>
      <c r="AK649" s="139">
        <f t="shared" ca="1" si="118"/>
        <v>0</v>
      </c>
      <c r="AL649" s="139" t="str">
        <f t="shared" si="112"/>
        <v/>
      </c>
      <c r="AM649" s="139" t="str">
        <f t="shared" si="113"/>
        <v/>
      </c>
      <c r="AN649" s="20" t="str">
        <f t="shared" si="114"/>
        <v/>
      </c>
      <c r="AO649" s="20" t="str">
        <f t="shared" si="115"/>
        <v/>
      </c>
      <c r="AP649" s="20" t="str">
        <f t="shared" si="116"/>
        <v/>
      </c>
      <c r="AQ649" s="88" t="str">
        <f ca="1">IF(S649=Lists!$S$6,"CUMPLIMIENTO",IF($Q649=Lists!$R$3,TEXT(Y649,"00,00%")&amp;" / "&amp;TEXT(FORMULACIÓN!Y649,"00,00%"),IF(Y649=0,0,TEXT(Y649,"##.###")&amp;" / "&amp;TEXT(FORMULACIÓN!Y649,"##.###"))))</f>
        <v xml:space="preserve"> / </v>
      </c>
      <c r="AR649" s="133">
        <f ca="1">VALUE(IFERROR(IF(S649=Lists!$S$6,SEGUIMIENTO!Y649,IF((Y649/FORMULACIÓN!Y649)&lt;&gt;0,Y649/FORMULACIÓN!Y649,0)),0))</f>
        <v>0</v>
      </c>
      <c r="AS649" s="89" t="str">
        <f t="shared" ca="1" si="117"/>
        <v/>
      </c>
      <c r="AT649" s="89"/>
      <c r="AU649" s="89">
        <f t="shared" ca="1" si="120"/>
        <v>0</v>
      </c>
      <c r="AV649" s="20" t="str">
        <f t="shared" si="119"/>
        <v xml:space="preserve">LOGROS
LÍMITES
OBSERVACIÓN
ACCIONES DE FORTALECIMIENTO
</v>
      </c>
      <c r="AW649" s="139"/>
      <c r="CG649" s="140"/>
    </row>
    <row r="650" spans="1:85" s="135" customFormat="1" ht="20.25" hidden="1" customHeight="1">
      <c r="A650" s="20" t="str">
        <f>IF(FORMULACIÓN!A650="","",FORMULACIÓN!A650)</f>
        <v/>
      </c>
      <c r="B650" s="20" t="str">
        <f>IF(FORMULACIÓN!B650="","",FORMULACIÓN!B650)</f>
        <v/>
      </c>
      <c r="C650" s="20" t="str">
        <f>IF(FORMULACIÓN!C650="","",FORMULACIÓN!C650)</f>
        <v/>
      </c>
      <c r="D650" s="20" t="str">
        <f>IF(FORMULACIÓN!D650="","",FORMULACIÓN!D650)</f>
        <v/>
      </c>
      <c r="E650" s="20" t="str">
        <f>IF(FORMULACIÓN!E650="","",FORMULACIÓN!E650)</f>
        <v/>
      </c>
      <c r="F650" s="20" t="str">
        <f>IF(FORMULACIÓN!F650="","",FORMULACIÓN!F650)</f>
        <v/>
      </c>
      <c r="G650" s="20" t="str">
        <f>IF(FORMULACIÓN!G650="","",FORMULACIÓN!G650)</f>
        <v/>
      </c>
      <c r="H650" s="20" t="str">
        <f>IF(FORMULACIÓN!H650="","",FORMULACIÓN!H650)</f>
        <v/>
      </c>
      <c r="I650" s="88" t="str">
        <f>IF(FORMULACIÓN!I650="","",FORMULACIÓN!I650)</f>
        <v/>
      </c>
      <c r="J650" s="20" t="str">
        <f>IF(FORMULACIÓN!J650="","",FORMULACIÓN!J650)</f>
        <v/>
      </c>
      <c r="K650" s="88" t="str">
        <f>IF(FORMULACIÓN!K650="","",FORMULACIÓN!K650)</f>
        <v/>
      </c>
      <c r="L650" s="88" t="str">
        <f>IF(FORMULACIÓN!L650="","",FORMULACIÓN!L650)</f>
        <v/>
      </c>
      <c r="M650" s="210">
        <f>FORMULACIÓN!M650</f>
        <v>0</v>
      </c>
      <c r="N650" s="20" t="str">
        <f>IF(FORMULACIÓN!O650="","",FORMULACIÓN!O650)</f>
        <v/>
      </c>
      <c r="O650" s="20" t="str">
        <f>IF(FORMULACIÓN!P650="","",FORMULACIÓN!P650)</f>
        <v/>
      </c>
      <c r="P650" s="20" t="str">
        <f>IF(FORMULACIÓN!Q650="","",FORMULACIÓN!Q650)</f>
        <v/>
      </c>
      <c r="Q650" s="20" t="str">
        <f>IF(FORMULACIÓN!R650="","",FORMULACIÓN!R650)</f>
        <v/>
      </c>
      <c r="R650" s="20" t="str">
        <f>IF(FORMULACIÓN!S650="","",FORMULACIÓN!S650)</f>
        <v/>
      </c>
      <c r="S650" s="20" t="str">
        <f>IF(FORMULACIÓN!T650="","",FORMULACIÓN!T650)</f>
        <v/>
      </c>
      <c r="T650" s="179" t="str">
        <f ca="1">FORMULACIÓN!Y650</f>
        <v/>
      </c>
      <c r="U650" s="20" t="str">
        <f>IF(FORMULACIÓN!U650="","",FORMULACIÓN!U650)</f>
        <v/>
      </c>
      <c r="V650" s="211"/>
      <c r="W650" s="211"/>
      <c r="X650" s="21" t="str">
        <f ca="1">IFERROR(IF($S650=Lists!$S$2,SUM(SEGUIMIENTO!U650:W650),IF(SEGUIMIENTO!$S650=Lists!$S$3,SUM(SEGUIMIENTO!V650:W650),IF(SEGUIMIENTO!$S650=Lists!$S$4,AVERAGE(SEGUIMIENTO!V650:W650),IF(SEGUIMIENTO!$S650=Lists!$S$5,OFFSET(U650,0,COUNTA(V650:W650)),IF(SEGUIMIENTO!$S650=Lists!$S$6,COUNTIF(V650:W650,"&lt;"&amp;FORMULACIÓN!Y650)/COUNT(SEGUIMIENTO!V650:W650),""))))),"")</f>
        <v/>
      </c>
      <c r="Y650" s="176" t="str">
        <f ca="1">IF($Q650=Lists!$R$3,TEXT(SEGUIMIENTO!X650,"00,00%"),IF(SEGUIMIENTO!X650=0,0,TEXT(SEGUIMIENTO!X650,"##.###")))</f>
        <v/>
      </c>
      <c r="Z650" s="179" t="str">
        <f>IF(FORMULACIÓN!N650="X",VLOOKUP(A650,Lists!$C$100:$D$1099,2,FALSE),"")</f>
        <v/>
      </c>
      <c r="AA650" s="181">
        <f>IF(FORMULACIÓN!N650="X",IF(VALUE(VLOOKUP(A650,Lists!$C$100:$D$1099,2,FALSE))&gt;=SEGUIMIENTO!X650,1,0),2)</f>
        <v>2</v>
      </c>
      <c r="AB650" s="150">
        <f>IFERROR(VALUE(LEFT(#REF!,1)),0)</f>
        <v>0</v>
      </c>
      <c r="AC650" s="149"/>
      <c r="AD650" s="131"/>
      <c r="AE650" s="131"/>
      <c r="AF650" s="129"/>
      <c r="AG650"/>
      <c r="AH650" s="139"/>
      <c r="AI650" s="139"/>
      <c r="AJ650" s="139" t="str">
        <f t="shared" ref="AJ650:AJ713" si="121">E650</f>
        <v/>
      </c>
      <c r="AK650" s="139">
        <f t="shared" ca="1" si="118"/>
        <v>0</v>
      </c>
      <c r="AL650" s="139" t="str">
        <f t="shared" ref="AL650:AL713" si="122">C650</f>
        <v/>
      </c>
      <c r="AM650" s="139" t="str">
        <f t="shared" ref="AM650:AM713" si="123">F650</f>
        <v/>
      </c>
      <c r="AN650" s="20" t="str">
        <f t="shared" ref="AN650:AN713" si="124">H650</f>
        <v/>
      </c>
      <c r="AO650" s="20" t="str">
        <f t="shared" ref="AO650:AO713" si="125">N650</f>
        <v/>
      </c>
      <c r="AP650" s="20" t="str">
        <f t="shared" ref="AP650:AP713" si="126">O650</f>
        <v/>
      </c>
      <c r="AQ650" s="88" t="str">
        <f ca="1">IF(S650=Lists!$S$6,"CUMPLIMIENTO",IF($Q650=Lists!$R$3,TEXT(Y650,"00,00%")&amp;" / "&amp;TEXT(FORMULACIÓN!Y650,"00,00%"),IF(Y650=0,0,TEXT(Y650,"##.###")&amp;" / "&amp;TEXT(FORMULACIÓN!Y650,"##.###"))))</f>
        <v xml:space="preserve"> / </v>
      </c>
      <c r="AR650" s="133">
        <f ca="1">VALUE(IFERROR(IF(S650=Lists!$S$6,SEGUIMIENTO!Y650,IF((Y650/FORMULACIÓN!Y650)&lt;&gt;0,Y650/FORMULACIÓN!Y650,0)),0))</f>
        <v>0</v>
      </c>
      <c r="AS650" s="89" t="str">
        <f t="shared" ref="AS650:AS713" ca="1" si="127">IFERROR(IF(AR650&gt;1,1,AR650)*K650,"")</f>
        <v/>
      </c>
      <c r="AT650" s="89"/>
      <c r="AU650" s="89">
        <f t="shared" ca="1" si="120"/>
        <v>0</v>
      </c>
      <c r="AV650" s="20" t="str">
        <f t="shared" si="119"/>
        <v xml:space="preserve">LOGROS
LÍMITES
OBSERVACIÓN
ACCIONES DE FORTALECIMIENTO
</v>
      </c>
      <c r="AW650" s="139"/>
      <c r="CG650" s="140"/>
    </row>
    <row r="651" spans="1:85" s="135" customFormat="1" ht="20.25" hidden="1" customHeight="1">
      <c r="A651" s="20" t="str">
        <f>IF(FORMULACIÓN!A651="","",FORMULACIÓN!A651)</f>
        <v/>
      </c>
      <c r="B651" s="20" t="str">
        <f>IF(FORMULACIÓN!B651="","",FORMULACIÓN!B651)</f>
        <v/>
      </c>
      <c r="C651" s="20" t="str">
        <f>IF(FORMULACIÓN!C651="","",FORMULACIÓN!C651)</f>
        <v/>
      </c>
      <c r="D651" s="20" t="str">
        <f>IF(FORMULACIÓN!D651="","",FORMULACIÓN!D651)</f>
        <v/>
      </c>
      <c r="E651" s="20" t="str">
        <f>IF(FORMULACIÓN!E651="","",FORMULACIÓN!E651)</f>
        <v/>
      </c>
      <c r="F651" s="20" t="str">
        <f>IF(FORMULACIÓN!F651="","",FORMULACIÓN!F651)</f>
        <v/>
      </c>
      <c r="G651" s="20" t="str">
        <f>IF(FORMULACIÓN!G651="","",FORMULACIÓN!G651)</f>
        <v/>
      </c>
      <c r="H651" s="20" t="str">
        <f>IF(FORMULACIÓN!H651="","",FORMULACIÓN!H651)</f>
        <v/>
      </c>
      <c r="I651" s="88" t="str">
        <f>IF(FORMULACIÓN!I651="","",FORMULACIÓN!I651)</f>
        <v/>
      </c>
      <c r="J651" s="20" t="str">
        <f>IF(FORMULACIÓN!J651="","",FORMULACIÓN!J651)</f>
        <v/>
      </c>
      <c r="K651" s="88" t="str">
        <f>IF(FORMULACIÓN!K651="","",FORMULACIÓN!K651)</f>
        <v/>
      </c>
      <c r="L651" s="88" t="str">
        <f>IF(FORMULACIÓN!L651="","",FORMULACIÓN!L651)</f>
        <v/>
      </c>
      <c r="M651" s="210">
        <f>FORMULACIÓN!M651</f>
        <v>0</v>
      </c>
      <c r="N651" s="20" t="str">
        <f>IF(FORMULACIÓN!O651="","",FORMULACIÓN!O651)</f>
        <v/>
      </c>
      <c r="O651" s="20" t="str">
        <f>IF(FORMULACIÓN!P651="","",FORMULACIÓN!P651)</f>
        <v/>
      </c>
      <c r="P651" s="20" t="str">
        <f>IF(FORMULACIÓN!Q651="","",FORMULACIÓN!Q651)</f>
        <v/>
      </c>
      <c r="Q651" s="20" t="str">
        <f>IF(FORMULACIÓN!R651="","",FORMULACIÓN!R651)</f>
        <v/>
      </c>
      <c r="R651" s="20" t="str">
        <f>IF(FORMULACIÓN!S651="","",FORMULACIÓN!S651)</f>
        <v/>
      </c>
      <c r="S651" s="20" t="str">
        <f>IF(FORMULACIÓN!T651="","",FORMULACIÓN!T651)</f>
        <v/>
      </c>
      <c r="T651" s="179" t="str">
        <f ca="1">FORMULACIÓN!Y651</f>
        <v/>
      </c>
      <c r="U651" s="20" t="str">
        <f>IF(FORMULACIÓN!U651="","",FORMULACIÓN!U651)</f>
        <v/>
      </c>
      <c r="V651" s="211"/>
      <c r="W651" s="211"/>
      <c r="X651" s="21" t="str">
        <f ca="1">IFERROR(IF($S651=Lists!$S$2,SUM(SEGUIMIENTO!U651:W651),IF(SEGUIMIENTO!$S651=Lists!$S$3,SUM(SEGUIMIENTO!V651:W651),IF(SEGUIMIENTO!$S651=Lists!$S$4,AVERAGE(SEGUIMIENTO!V651:W651),IF(SEGUIMIENTO!$S651=Lists!$S$5,OFFSET(U651,0,COUNTA(V651:W651)),IF(SEGUIMIENTO!$S651=Lists!$S$6,COUNTIF(V651:W651,"&lt;"&amp;FORMULACIÓN!Y651)/COUNT(SEGUIMIENTO!V651:W651),""))))),"")</f>
        <v/>
      </c>
      <c r="Y651" s="176" t="str">
        <f ca="1">IF($Q651=Lists!$R$3,TEXT(SEGUIMIENTO!X651,"00,00%"),IF(SEGUIMIENTO!X651=0,0,TEXT(SEGUIMIENTO!X651,"##.###")))</f>
        <v/>
      </c>
      <c r="Z651" s="179" t="str">
        <f>IF(FORMULACIÓN!N651="X",VLOOKUP(A651,Lists!$C$100:$D$1099,2,FALSE),"")</f>
        <v/>
      </c>
      <c r="AA651" s="181">
        <f>IF(FORMULACIÓN!N651="X",IF(VALUE(VLOOKUP(A651,Lists!$C$100:$D$1099,2,FALSE))&gt;=SEGUIMIENTO!X651,1,0),2)</f>
        <v>2</v>
      </c>
      <c r="AB651" s="150">
        <f>IFERROR(VALUE(LEFT(#REF!,1)),0)</f>
        <v>0</v>
      </c>
      <c r="AC651" s="149"/>
      <c r="AD651" s="131"/>
      <c r="AE651" s="131"/>
      <c r="AF651" s="129"/>
      <c r="AG651"/>
      <c r="AH651" s="139"/>
      <c r="AI651" s="139"/>
      <c r="AJ651" s="139" t="str">
        <f t="shared" si="121"/>
        <v/>
      </c>
      <c r="AK651" s="139">
        <f t="shared" ref="AK651:AK714" ca="1" si="128">IF(AR651&gt;=0.9,1,0)</f>
        <v>0</v>
      </c>
      <c r="AL651" s="139" t="str">
        <f t="shared" si="122"/>
        <v/>
      </c>
      <c r="AM651" s="139" t="str">
        <f t="shared" si="123"/>
        <v/>
      </c>
      <c r="AN651" s="20" t="str">
        <f t="shared" si="124"/>
        <v/>
      </c>
      <c r="AO651" s="20" t="str">
        <f t="shared" si="125"/>
        <v/>
      </c>
      <c r="AP651" s="20" t="str">
        <f t="shared" si="126"/>
        <v/>
      </c>
      <c r="AQ651" s="88" t="str">
        <f ca="1">IF(S651=Lists!$S$6,"CUMPLIMIENTO",IF($Q651=Lists!$R$3,TEXT(Y651,"00,00%")&amp;" / "&amp;TEXT(FORMULACIÓN!Y651,"00,00%"),IF(Y651=0,0,TEXT(Y651,"##.###")&amp;" / "&amp;TEXT(FORMULACIÓN!Y651,"##.###"))))</f>
        <v xml:space="preserve"> / </v>
      </c>
      <c r="AR651" s="133">
        <f ca="1">VALUE(IFERROR(IF(S651=Lists!$S$6,SEGUIMIENTO!Y651,IF((Y651/FORMULACIÓN!Y651)&lt;&gt;0,Y651/FORMULACIÓN!Y651,0)),0))</f>
        <v>0</v>
      </c>
      <c r="AS651" s="89" t="str">
        <f t="shared" ca="1" si="127"/>
        <v/>
      </c>
      <c r="AT651" s="89"/>
      <c r="AU651" s="89">
        <f t="shared" ca="1" si="120"/>
        <v>0</v>
      </c>
      <c r="AV651" s="20" t="str">
        <f t="shared" si="119"/>
        <v xml:space="preserve">LOGROS
LÍMITES
OBSERVACIÓN
ACCIONES DE FORTALECIMIENTO
</v>
      </c>
      <c r="AW651" s="139"/>
      <c r="CG651" s="140"/>
    </row>
    <row r="652" spans="1:85" s="135" customFormat="1" ht="20.25" hidden="1" customHeight="1">
      <c r="A652" s="20" t="str">
        <f>IF(FORMULACIÓN!A652="","",FORMULACIÓN!A652)</f>
        <v/>
      </c>
      <c r="B652" s="20" t="str">
        <f>IF(FORMULACIÓN!B652="","",FORMULACIÓN!B652)</f>
        <v/>
      </c>
      <c r="C652" s="20" t="str">
        <f>IF(FORMULACIÓN!C652="","",FORMULACIÓN!C652)</f>
        <v/>
      </c>
      <c r="D652" s="20" t="str">
        <f>IF(FORMULACIÓN!D652="","",FORMULACIÓN!D652)</f>
        <v/>
      </c>
      <c r="E652" s="20" t="str">
        <f>IF(FORMULACIÓN!E652="","",FORMULACIÓN!E652)</f>
        <v/>
      </c>
      <c r="F652" s="20" t="str">
        <f>IF(FORMULACIÓN!F652="","",FORMULACIÓN!F652)</f>
        <v/>
      </c>
      <c r="G652" s="20" t="str">
        <f>IF(FORMULACIÓN!G652="","",FORMULACIÓN!G652)</f>
        <v/>
      </c>
      <c r="H652" s="20" t="str">
        <f>IF(FORMULACIÓN!H652="","",FORMULACIÓN!H652)</f>
        <v/>
      </c>
      <c r="I652" s="88" t="str">
        <f>IF(FORMULACIÓN!I652="","",FORMULACIÓN!I652)</f>
        <v/>
      </c>
      <c r="J652" s="20" t="str">
        <f>IF(FORMULACIÓN!J652="","",FORMULACIÓN!J652)</f>
        <v/>
      </c>
      <c r="K652" s="88" t="str">
        <f>IF(FORMULACIÓN!K652="","",FORMULACIÓN!K652)</f>
        <v/>
      </c>
      <c r="L652" s="88" t="str">
        <f>IF(FORMULACIÓN!L652="","",FORMULACIÓN!L652)</f>
        <v/>
      </c>
      <c r="M652" s="210">
        <f>FORMULACIÓN!M652</f>
        <v>0</v>
      </c>
      <c r="N652" s="20" t="str">
        <f>IF(FORMULACIÓN!O652="","",FORMULACIÓN!O652)</f>
        <v/>
      </c>
      <c r="O652" s="20" t="str">
        <f>IF(FORMULACIÓN!P652="","",FORMULACIÓN!P652)</f>
        <v/>
      </c>
      <c r="P652" s="20" t="str">
        <f>IF(FORMULACIÓN!Q652="","",FORMULACIÓN!Q652)</f>
        <v/>
      </c>
      <c r="Q652" s="20" t="str">
        <f>IF(FORMULACIÓN!R652="","",FORMULACIÓN!R652)</f>
        <v/>
      </c>
      <c r="R652" s="20" t="str">
        <f>IF(FORMULACIÓN!S652="","",FORMULACIÓN!S652)</f>
        <v/>
      </c>
      <c r="S652" s="20" t="str">
        <f>IF(FORMULACIÓN!T652="","",FORMULACIÓN!T652)</f>
        <v/>
      </c>
      <c r="T652" s="179" t="str">
        <f ca="1">FORMULACIÓN!Y652</f>
        <v/>
      </c>
      <c r="U652" s="20" t="str">
        <f>IF(FORMULACIÓN!U652="","",FORMULACIÓN!U652)</f>
        <v/>
      </c>
      <c r="V652" s="211"/>
      <c r="W652" s="211"/>
      <c r="X652" s="21" t="str">
        <f ca="1">IFERROR(IF($S652=Lists!$S$2,SUM(SEGUIMIENTO!U652:W652),IF(SEGUIMIENTO!$S652=Lists!$S$3,SUM(SEGUIMIENTO!V652:W652),IF(SEGUIMIENTO!$S652=Lists!$S$4,AVERAGE(SEGUIMIENTO!V652:W652),IF(SEGUIMIENTO!$S652=Lists!$S$5,OFFSET(U652,0,COUNTA(V652:W652)),IF(SEGUIMIENTO!$S652=Lists!$S$6,COUNTIF(V652:W652,"&lt;"&amp;FORMULACIÓN!Y652)/COUNT(SEGUIMIENTO!V652:W652),""))))),"")</f>
        <v/>
      </c>
      <c r="Y652" s="176" t="str">
        <f ca="1">IF($Q652=Lists!$R$3,TEXT(SEGUIMIENTO!X652,"00,00%"),IF(SEGUIMIENTO!X652=0,0,TEXT(SEGUIMIENTO!X652,"##.###")))</f>
        <v/>
      </c>
      <c r="Z652" s="179" t="str">
        <f>IF(FORMULACIÓN!N652="X",VLOOKUP(A652,Lists!$C$100:$D$1099,2,FALSE),"")</f>
        <v/>
      </c>
      <c r="AA652" s="181">
        <f>IF(FORMULACIÓN!N652="X",IF(VALUE(VLOOKUP(A652,Lists!$C$100:$D$1099,2,FALSE))&gt;=SEGUIMIENTO!X652,1,0),2)</f>
        <v>2</v>
      </c>
      <c r="AB652" s="150">
        <f>IFERROR(VALUE(LEFT(#REF!,1)),0)</f>
        <v>0</v>
      </c>
      <c r="AC652" s="149"/>
      <c r="AD652" s="131"/>
      <c r="AE652" s="131"/>
      <c r="AF652" s="129"/>
      <c r="AG652"/>
      <c r="AH652" s="139"/>
      <c r="AI652" s="139"/>
      <c r="AJ652" s="139" t="str">
        <f t="shared" si="121"/>
        <v/>
      </c>
      <c r="AK652" s="139">
        <f t="shared" ca="1" si="128"/>
        <v>0</v>
      </c>
      <c r="AL652" s="139" t="str">
        <f t="shared" si="122"/>
        <v/>
      </c>
      <c r="AM652" s="139" t="str">
        <f t="shared" si="123"/>
        <v/>
      </c>
      <c r="AN652" s="20" t="str">
        <f t="shared" si="124"/>
        <v/>
      </c>
      <c r="AO652" s="20" t="str">
        <f t="shared" si="125"/>
        <v/>
      </c>
      <c r="AP652" s="20" t="str">
        <f t="shared" si="126"/>
        <v/>
      </c>
      <c r="AQ652" s="88" t="str">
        <f ca="1">IF(S652=Lists!$S$6,"CUMPLIMIENTO",IF($Q652=Lists!$R$3,TEXT(Y652,"00,00%")&amp;" / "&amp;TEXT(FORMULACIÓN!Y652,"00,00%"),IF(Y652=0,0,TEXT(Y652,"##.###")&amp;" / "&amp;TEXT(FORMULACIÓN!Y652,"##.###"))))</f>
        <v xml:space="preserve"> / </v>
      </c>
      <c r="AR652" s="133">
        <f ca="1">VALUE(IFERROR(IF(S652=Lists!$S$6,SEGUIMIENTO!Y652,IF((Y652/FORMULACIÓN!Y652)&lt;&gt;0,Y652/FORMULACIÓN!Y652,0)),0))</f>
        <v>0</v>
      </c>
      <c r="AS652" s="89" t="str">
        <f t="shared" ca="1" si="127"/>
        <v/>
      </c>
      <c r="AT652" s="89"/>
      <c r="AU652" s="89">
        <f t="shared" ca="1" si="120"/>
        <v>0</v>
      </c>
      <c r="AV652" s="20" t="str">
        <f t="shared" si="119"/>
        <v xml:space="preserve">LOGROS
LÍMITES
OBSERVACIÓN
ACCIONES DE FORTALECIMIENTO
</v>
      </c>
      <c r="AW652" s="139"/>
      <c r="CG652" s="140"/>
    </row>
    <row r="653" spans="1:85" s="135" customFormat="1" ht="20.25" hidden="1" customHeight="1">
      <c r="A653" s="20" t="str">
        <f>IF(FORMULACIÓN!A653="","",FORMULACIÓN!A653)</f>
        <v/>
      </c>
      <c r="B653" s="20" t="str">
        <f>IF(FORMULACIÓN!B653="","",FORMULACIÓN!B653)</f>
        <v/>
      </c>
      <c r="C653" s="20" t="str">
        <f>IF(FORMULACIÓN!C653="","",FORMULACIÓN!C653)</f>
        <v/>
      </c>
      <c r="D653" s="20" t="str">
        <f>IF(FORMULACIÓN!D653="","",FORMULACIÓN!D653)</f>
        <v/>
      </c>
      <c r="E653" s="20" t="str">
        <f>IF(FORMULACIÓN!E653="","",FORMULACIÓN!E653)</f>
        <v/>
      </c>
      <c r="F653" s="20" t="str">
        <f>IF(FORMULACIÓN!F653="","",FORMULACIÓN!F653)</f>
        <v/>
      </c>
      <c r="G653" s="20" t="str">
        <f>IF(FORMULACIÓN!G653="","",FORMULACIÓN!G653)</f>
        <v/>
      </c>
      <c r="H653" s="20" t="str">
        <f>IF(FORMULACIÓN!H653="","",FORMULACIÓN!H653)</f>
        <v/>
      </c>
      <c r="I653" s="88" t="str">
        <f>IF(FORMULACIÓN!I653="","",FORMULACIÓN!I653)</f>
        <v/>
      </c>
      <c r="J653" s="20" t="str">
        <f>IF(FORMULACIÓN!J653="","",FORMULACIÓN!J653)</f>
        <v/>
      </c>
      <c r="K653" s="88" t="str">
        <f>IF(FORMULACIÓN!K653="","",FORMULACIÓN!K653)</f>
        <v/>
      </c>
      <c r="L653" s="88" t="str">
        <f>IF(FORMULACIÓN!L653="","",FORMULACIÓN!L653)</f>
        <v/>
      </c>
      <c r="M653" s="210">
        <f>FORMULACIÓN!M653</f>
        <v>0</v>
      </c>
      <c r="N653" s="20" t="str">
        <f>IF(FORMULACIÓN!O653="","",FORMULACIÓN!O653)</f>
        <v/>
      </c>
      <c r="O653" s="20" t="str">
        <f>IF(FORMULACIÓN!P653="","",FORMULACIÓN!P653)</f>
        <v/>
      </c>
      <c r="P653" s="20" t="str">
        <f>IF(FORMULACIÓN!Q653="","",FORMULACIÓN!Q653)</f>
        <v/>
      </c>
      <c r="Q653" s="20" t="str">
        <f>IF(FORMULACIÓN!R653="","",FORMULACIÓN!R653)</f>
        <v/>
      </c>
      <c r="R653" s="20" t="str">
        <f>IF(FORMULACIÓN!S653="","",FORMULACIÓN!S653)</f>
        <v/>
      </c>
      <c r="S653" s="20" t="str">
        <f>IF(FORMULACIÓN!T653="","",FORMULACIÓN!T653)</f>
        <v/>
      </c>
      <c r="T653" s="179" t="str">
        <f ca="1">FORMULACIÓN!Y653</f>
        <v/>
      </c>
      <c r="U653" s="20" t="str">
        <f>IF(FORMULACIÓN!U653="","",FORMULACIÓN!U653)</f>
        <v/>
      </c>
      <c r="V653" s="211"/>
      <c r="W653" s="211"/>
      <c r="X653" s="21" t="str">
        <f ca="1">IFERROR(IF($S653=Lists!$S$2,SUM(SEGUIMIENTO!U653:W653),IF(SEGUIMIENTO!$S653=Lists!$S$3,SUM(SEGUIMIENTO!V653:W653),IF(SEGUIMIENTO!$S653=Lists!$S$4,AVERAGE(SEGUIMIENTO!V653:W653),IF(SEGUIMIENTO!$S653=Lists!$S$5,OFFSET(U653,0,COUNTA(V653:W653)),IF(SEGUIMIENTO!$S653=Lists!$S$6,COUNTIF(V653:W653,"&lt;"&amp;FORMULACIÓN!Y653)/COUNT(SEGUIMIENTO!V653:W653),""))))),"")</f>
        <v/>
      </c>
      <c r="Y653" s="176" t="str">
        <f ca="1">IF($Q653=Lists!$R$3,TEXT(SEGUIMIENTO!X653,"00,00%"),IF(SEGUIMIENTO!X653=0,0,TEXT(SEGUIMIENTO!X653,"##.###")))</f>
        <v/>
      </c>
      <c r="Z653" s="179" t="str">
        <f>IF(FORMULACIÓN!N653="X",VLOOKUP(A653,Lists!$C$100:$D$1099,2,FALSE),"")</f>
        <v/>
      </c>
      <c r="AA653" s="181">
        <f>IF(FORMULACIÓN!N653="X",IF(VALUE(VLOOKUP(A653,Lists!$C$100:$D$1099,2,FALSE))&gt;=SEGUIMIENTO!X653,1,0),2)</f>
        <v>2</v>
      </c>
      <c r="AB653" s="150">
        <f>IFERROR(VALUE(LEFT(#REF!,1)),0)</f>
        <v>0</v>
      </c>
      <c r="AC653" s="149"/>
      <c r="AD653" s="131"/>
      <c r="AE653" s="131"/>
      <c r="AF653" s="129"/>
      <c r="AG653"/>
      <c r="AH653" s="139"/>
      <c r="AI653" s="139"/>
      <c r="AJ653" s="139" t="str">
        <f t="shared" si="121"/>
        <v/>
      </c>
      <c r="AK653" s="139">
        <f t="shared" ca="1" si="128"/>
        <v>0</v>
      </c>
      <c r="AL653" s="139" t="str">
        <f t="shared" si="122"/>
        <v/>
      </c>
      <c r="AM653" s="139" t="str">
        <f t="shared" si="123"/>
        <v/>
      </c>
      <c r="AN653" s="20" t="str">
        <f t="shared" si="124"/>
        <v/>
      </c>
      <c r="AO653" s="20" t="str">
        <f t="shared" si="125"/>
        <v/>
      </c>
      <c r="AP653" s="20" t="str">
        <f t="shared" si="126"/>
        <v/>
      </c>
      <c r="AQ653" s="88" t="str">
        <f ca="1">IF(S653=Lists!$S$6,"CUMPLIMIENTO",IF($Q653=Lists!$R$3,TEXT(Y653,"00,00%")&amp;" / "&amp;TEXT(FORMULACIÓN!Y653,"00,00%"),IF(Y653=0,0,TEXT(Y653,"##.###")&amp;" / "&amp;TEXT(FORMULACIÓN!Y653,"##.###"))))</f>
        <v xml:space="preserve"> / </v>
      </c>
      <c r="AR653" s="133">
        <f ca="1">VALUE(IFERROR(IF(S653=Lists!$S$6,SEGUIMIENTO!Y653,IF((Y653/FORMULACIÓN!Y653)&lt;&gt;0,Y653/FORMULACIÓN!Y653,0)),0))</f>
        <v>0</v>
      </c>
      <c r="AS653" s="89" t="str">
        <f t="shared" ca="1" si="127"/>
        <v/>
      </c>
      <c r="AT653" s="89"/>
      <c r="AU653" s="89">
        <f t="shared" ca="1" si="120"/>
        <v>0</v>
      </c>
      <c r="AV653" s="20" t="str">
        <f t="shared" si="119"/>
        <v xml:space="preserve">LOGROS
LÍMITES
OBSERVACIÓN
ACCIONES DE FORTALECIMIENTO
</v>
      </c>
      <c r="AW653" s="139"/>
      <c r="CG653" s="140"/>
    </row>
    <row r="654" spans="1:85" s="135" customFormat="1" ht="20.25" hidden="1" customHeight="1">
      <c r="A654" s="20" t="str">
        <f>IF(FORMULACIÓN!A654="","",FORMULACIÓN!A654)</f>
        <v/>
      </c>
      <c r="B654" s="20" t="str">
        <f>IF(FORMULACIÓN!B654="","",FORMULACIÓN!B654)</f>
        <v/>
      </c>
      <c r="C654" s="20" t="str">
        <f>IF(FORMULACIÓN!C654="","",FORMULACIÓN!C654)</f>
        <v/>
      </c>
      <c r="D654" s="20" t="str">
        <f>IF(FORMULACIÓN!D654="","",FORMULACIÓN!D654)</f>
        <v/>
      </c>
      <c r="E654" s="20" t="str">
        <f>IF(FORMULACIÓN!E654="","",FORMULACIÓN!E654)</f>
        <v/>
      </c>
      <c r="F654" s="20" t="str">
        <f>IF(FORMULACIÓN!F654="","",FORMULACIÓN!F654)</f>
        <v/>
      </c>
      <c r="G654" s="20" t="str">
        <f>IF(FORMULACIÓN!G654="","",FORMULACIÓN!G654)</f>
        <v/>
      </c>
      <c r="H654" s="20" t="str">
        <f>IF(FORMULACIÓN!H654="","",FORMULACIÓN!H654)</f>
        <v/>
      </c>
      <c r="I654" s="88" t="str">
        <f>IF(FORMULACIÓN!I654="","",FORMULACIÓN!I654)</f>
        <v/>
      </c>
      <c r="J654" s="20" t="str">
        <f>IF(FORMULACIÓN!J654="","",FORMULACIÓN!J654)</f>
        <v/>
      </c>
      <c r="K654" s="88" t="str">
        <f>IF(FORMULACIÓN!K654="","",FORMULACIÓN!K654)</f>
        <v/>
      </c>
      <c r="L654" s="88" t="str">
        <f>IF(FORMULACIÓN!L654="","",FORMULACIÓN!L654)</f>
        <v/>
      </c>
      <c r="M654" s="210">
        <f>FORMULACIÓN!M654</f>
        <v>0</v>
      </c>
      <c r="N654" s="20" t="str">
        <f>IF(FORMULACIÓN!O654="","",FORMULACIÓN!O654)</f>
        <v/>
      </c>
      <c r="O654" s="20" t="str">
        <f>IF(FORMULACIÓN!P654="","",FORMULACIÓN!P654)</f>
        <v/>
      </c>
      <c r="P654" s="20" t="str">
        <f>IF(FORMULACIÓN!Q654="","",FORMULACIÓN!Q654)</f>
        <v/>
      </c>
      <c r="Q654" s="20" t="str">
        <f>IF(FORMULACIÓN!R654="","",FORMULACIÓN!R654)</f>
        <v/>
      </c>
      <c r="R654" s="20" t="str">
        <f>IF(FORMULACIÓN!S654="","",FORMULACIÓN!S654)</f>
        <v/>
      </c>
      <c r="S654" s="20" t="str">
        <f>IF(FORMULACIÓN!T654="","",FORMULACIÓN!T654)</f>
        <v/>
      </c>
      <c r="T654" s="179" t="str">
        <f ca="1">FORMULACIÓN!Y654</f>
        <v/>
      </c>
      <c r="U654" s="20" t="str">
        <f>IF(FORMULACIÓN!U654="","",FORMULACIÓN!U654)</f>
        <v/>
      </c>
      <c r="V654" s="211"/>
      <c r="W654" s="211"/>
      <c r="X654" s="21" t="str">
        <f ca="1">IFERROR(IF($S654=Lists!$S$2,SUM(SEGUIMIENTO!U654:W654),IF(SEGUIMIENTO!$S654=Lists!$S$3,SUM(SEGUIMIENTO!V654:W654),IF(SEGUIMIENTO!$S654=Lists!$S$4,AVERAGE(SEGUIMIENTO!V654:W654),IF(SEGUIMIENTO!$S654=Lists!$S$5,OFFSET(U654,0,COUNTA(V654:W654)),IF(SEGUIMIENTO!$S654=Lists!$S$6,COUNTIF(V654:W654,"&lt;"&amp;FORMULACIÓN!Y654)/COUNT(SEGUIMIENTO!V654:W654),""))))),"")</f>
        <v/>
      </c>
      <c r="Y654" s="176" t="str">
        <f ca="1">IF($Q654=Lists!$R$3,TEXT(SEGUIMIENTO!X654,"00,00%"),IF(SEGUIMIENTO!X654=0,0,TEXT(SEGUIMIENTO!X654,"##.###")))</f>
        <v/>
      </c>
      <c r="Z654" s="179" t="str">
        <f>IF(FORMULACIÓN!N654="X",VLOOKUP(A654,Lists!$C$100:$D$1099,2,FALSE),"")</f>
        <v/>
      </c>
      <c r="AA654" s="181">
        <f>IF(FORMULACIÓN!N654="X",IF(VALUE(VLOOKUP(A654,Lists!$C$100:$D$1099,2,FALSE))&gt;=SEGUIMIENTO!X654,1,0),2)</f>
        <v>2</v>
      </c>
      <c r="AB654" s="150">
        <f>IFERROR(VALUE(LEFT(#REF!,1)),0)</f>
        <v>0</v>
      </c>
      <c r="AC654" s="149"/>
      <c r="AD654" s="131"/>
      <c r="AE654" s="131"/>
      <c r="AF654" s="129"/>
      <c r="AG654"/>
      <c r="AH654" s="139"/>
      <c r="AI654" s="139"/>
      <c r="AJ654" s="139" t="str">
        <f t="shared" si="121"/>
        <v/>
      </c>
      <c r="AK654" s="139">
        <f t="shared" ca="1" si="128"/>
        <v>0</v>
      </c>
      <c r="AL654" s="139" t="str">
        <f t="shared" si="122"/>
        <v/>
      </c>
      <c r="AM654" s="139" t="str">
        <f t="shared" si="123"/>
        <v/>
      </c>
      <c r="AN654" s="20" t="str">
        <f t="shared" si="124"/>
        <v/>
      </c>
      <c r="AO654" s="20" t="str">
        <f t="shared" si="125"/>
        <v/>
      </c>
      <c r="AP654" s="20" t="str">
        <f t="shared" si="126"/>
        <v/>
      </c>
      <c r="AQ654" s="88" t="str">
        <f ca="1">IF(S654=Lists!$S$6,"CUMPLIMIENTO",IF($Q654=Lists!$R$3,TEXT(Y654,"00,00%")&amp;" / "&amp;TEXT(FORMULACIÓN!Y654,"00,00%"),IF(Y654=0,0,TEXT(Y654,"##.###")&amp;" / "&amp;TEXT(FORMULACIÓN!Y654,"##.###"))))</f>
        <v xml:space="preserve"> / </v>
      </c>
      <c r="AR654" s="133">
        <f ca="1">VALUE(IFERROR(IF(S654=Lists!$S$6,SEGUIMIENTO!Y654,IF((Y654/FORMULACIÓN!Y654)&lt;&gt;0,Y654/FORMULACIÓN!Y654,0)),0))</f>
        <v>0</v>
      </c>
      <c r="AS654" s="89" t="str">
        <f t="shared" ca="1" si="127"/>
        <v/>
      </c>
      <c r="AT654" s="89"/>
      <c r="AU654" s="89">
        <f t="shared" ca="1" si="120"/>
        <v>0</v>
      </c>
      <c r="AV654" s="20" t="str">
        <f t="shared" si="119"/>
        <v xml:space="preserve">LOGROS
LÍMITES
OBSERVACIÓN
ACCIONES DE FORTALECIMIENTO
</v>
      </c>
      <c r="AW654" s="139"/>
      <c r="CG654" s="140"/>
    </row>
    <row r="655" spans="1:85" s="135" customFormat="1" ht="20.25" hidden="1" customHeight="1">
      <c r="A655" s="20" t="str">
        <f>IF(FORMULACIÓN!A655="","",FORMULACIÓN!A655)</f>
        <v/>
      </c>
      <c r="B655" s="20" t="str">
        <f>IF(FORMULACIÓN!B655="","",FORMULACIÓN!B655)</f>
        <v/>
      </c>
      <c r="C655" s="20" t="str">
        <f>IF(FORMULACIÓN!C655="","",FORMULACIÓN!C655)</f>
        <v/>
      </c>
      <c r="D655" s="20" t="str">
        <f>IF(FORMULACIÓN!D655="","",FORMULACIÓN!D655)</f>
        <v/>
      </c>
      <c r="E655" s="20" t="str">
        <f>IF(FORMULACIÓN!E655="","",FORMULACIÓN!E655)</f>
        <v/>
      </c>
      <c r="F655" s="20" t="str">
        <f>IF(FORMULACIÓN!F655="","",FORMULACIÓN!F655)</f>
        <v/>
      </c>
      <c r="G655" s="20" t="str">
        <f>IF(FORMULACIÓN!G655="","",FORMULACIÓN!G655)</f>
        <v/>
      </c>
      <c r="H655" s="20" t="str">
        <f>IF(FORMULACIÓN!H655="","",FORMULACIÓN!H655)</f>
        <v/>
      </c>
      <c r="I655" s="88" t="str">
        <f>IF(FORMULACIÓN!I655="","",FORMULACIÓN!I655)</f>
        <v/>
      </c>
      <c r="J655" s="20" t="str">
        <f>IF(FORMULACIÓN!J655="","",FORMULACIÓN!J655)</f>
        <v/>
      </c>
      <c r="K655" s="88" t="str">
        <f>IF(FORMULACIÓN!K655="","",FORMULACIÓN!K655)</f>
        <v/>
      </c>
      <c r="L655" s="88" t="str">
        <f>IF(FORMULACIÓN!L655="","",FORMULACIÓN!L655)</f>
        <v/>
      </c>
      <c r="M655" s="210">
        <f>FORMULACIÓN!M655</f>
        <v>0</v>
      </c>
      <c r="N655" s="20" t="str">
        <f>IF(FORMULACIÓN!O655="","",FORMULACIÓN!O655)</f>
        <v/>
      </c>
      <c r="O655" s="20" t="str">
        <f>IF(FORMULACIÓN!P655="","",FORMULACIÓN!P655)</f>
        <v/>
      </c>
      <c r="P655" s="20" t="str">
        <f>IF(FORMULACIÓN!Q655="","",FORMULACIÓN!Q655)</f>
        <v/>
      </c>
      <c r="Q655" s="20" t="str">
        <f>IF(FORMULACIÓN!R655="","",FORMULACIÓN!R655)</f>
        <v/>
      </c>
      <c r="R655" s="20" t="str">
        <f>IF(FORMULACIÓN!S655="","",FORMULACIÓN!S655)</f>
        <v/>
      </c>
      <c r="S655" s="20" t="str">
        <f>IF(FORMULACIÓN!T655="","",FORMULACIÓN!T655)</f>
        <v/>
      </c>
      <c r="T655" s="179" t="str">
        <f ca="1">FORMULACIÓN!Y655</f>
        <v/>
      </c>
      <c r="U655" s="20" t="str">
        <f>IF(FORMULACIÓN!U655="","",FORMULACIÓN!U655)</f>
        <v/>
      </c>
      <c r="V655" s="211"/>
      <c r="W655" s="211"/>
      <c r="X655" s="21" t="str">
        <f ca="1">IFERROR(IF($S655=Lists!$S$2,SUM(SEGUIMIENTO!U655:W655),IF(SEGUIMIENTO!$S655=Lists!$S$3,SUM(SEGUIMIENTO!V655:W655),IF(SEGUIMIENTO!$S655=Lists!$S$4,AVERAGE(SEGUIMIENTO!V655:W655),IF(SEGUIMIENTO!$S655=Lists!$S$5,OFFSET(U655,0,COUNTA(V655:W655)),IF(SEGUIMIENTO!$S655=Lists!$S$6,COUNTIF(V655:W655,"&lt;"&amp;FORMULACIÓN!Y655)/COUNT(SEGUIMIENTO!V655:W655),""))))),"")</f>
        <v/>
      </c>
      <c r="Y655" s="176" t="str">
        <f ca="1">IF($Q655=Lists!$R$3,TEXT(SEGUIMIENTO!X655,"00,00%"),IF(SEGUIMIENTO!X655=0,0,TEXT(SEGUIMIENTO!X655,"##.###")))</f>
        <v/>
      </c>
      <c r="Z655" s="179" t="str">
        <f>IF(FORMULACIÓN!N655="X",VLOOKUP(A655,Lists!$C$100:$D$1099,2,FALSE),"")</f>
        <v/>
      </c>
      <c r="AA655" s="181">
        <f>IF(FORMULACIÓN!N655="X",IF(VALUE(VLOOKUP(A655,Lists!$C$100:$D$1099,2,FALSE))&gt;=SEGUIMIENTO!X655,1,0),2)</f>
        <v>2</v>
      </c>
      <c r="AB655" s="150">
        <f>IFERROR(VALUE(LEFT(#REF!,1)),0)</f>
        <v>0</v>
      </c>
      <c r="AC655" s="149"/>
      <c r="AD655" s="131"/>
      <c r="AE655" s="131"/>
      <c r="AF655" s="129"/>
      <c r="AG655"/>
      <c r="AH655" s="139"/>
      <c r="AI655" s="139"/>
      <c r="AJ655" s="139" t="str">
        <f t="shared" si="121"/>
        <v/>
      </c>
      <c r="AK655" s="139">
        <f t="shared" ca="1" si="128"/>
        <v>0</v>
      </c>
      <c r="AL655" s="139" t="str">
        <f t="shared" si="122"/>
        <v/>
      </c>
      <c r="AM655" s="139" t="str">
        <f t="shared" si="123"/>
        <v/>
      </c>
      <c r="AN655" s="20" t="str">
        <f t="shared" si="124"/>
        <v/>
      </c>
      <c r="AO655" s="20" t="str">
        <f t="shared" si="125"/>
        <v/>
      </c>
      <c r="AP655" s="20" t="str">
        <f t="shared" si="126"/>
        <v/>
      </c>
      <c r="AQ655" s="88" t="str">
        <f ca="1">IF(S655=Lists!$S$6,"CUMPLIMIENTO",IF($Q655=Lists!$R$3,TEXT(Y655,"00,00%")&amp;" / "&amp;TEXT(FORMULACIÓN!Y655,"00,00%"),IF(Y655=0,0,TEXT(Y655,"##.###")&amp;" / "&amp;TEXT(FORMULACIÓN!Y655,"##.###"))))</f>
        <v xml:space="preserve"> / </v>
      </c>
      <c r="AR655" s="133">
        <f ca="1">VALUE(IFERROR(IF(S655=Lists!$S$6,SEGUIMIENTO!Y655,IF((Y655/FORMULACIÓN!Y655)&lt;&gt;0,Y655/FORMULACIÓN!Y655,0)),0))</f>
        <v>0</v>
      </c>
      <c r="AS655" s="89" t="str">
        <f t="shared" ca="1" si="127"/>
        <v/>
      </c>
      <c r="AT655" s="89"/>
      <c r="AU655" s="89">
        <f t="shared" ca="1" si="120"/>
        <v>0</v>
      </c>
      <c r="AV655" s="20" t="str">
        <f t="shared" si="119"/>
        <v xml:space="preserve">LOGROS
LÍMITES
OBSERVACIÓN
ACCIONES DE FORTALECIMIENTO
</v>
      </c>
      <c r="AW655" s="139"/>
      <c r="CG655" s="140"/>
    </row>
    <row r="656" spans="1:85" s="135" customFormat="1" ht="20.25" hidden="1" customHeight="1">
      <c r="A656" s="20" t="str">
        <f>IF(FORMULACIÓN!A656="","",FORMULACIÓN!A656)</f>
        <v/>
      </c>
      <c r="B656" s="20" t="str">
        <f>IF(FORMULACIÓN!B656="","",FORMULACIÓN!B656)</f>
        <v/>
      </c>
      <c r="C656" s="20" t="str">
        <f>IF(FORMULACIÓN!C656="","",FORMULACIÓN!C656)</f>
        <v/>
      </c>
      <c r="D656" s="20" t="str">
        <f>IF(FORMULACIÓN!D656="","",FORMULACIÓN!D656)</f>
        <v/>
      </c>
      <c r="E656" s="20" t="str">
        <f>IF(FORMULACIÓN!E656="","",FORMULACIÓN!E656)</f>
        <v/>
      </c>
      <c r="F656" s="20" t="str">
        <f>IF(FORMULACIÓN!F656="","",FORMULACIÓN!F656)</f>
        <v/>
      </c>
      <c r="G656" s="20" t="str">
        <f>IF(FORMULACIÓN!G656="","",FORMULACIÓN!G656)</f>
        <v/>
      </c>
      <c r="H656" s="20" t="str">
        <f>IF(FORMULACIÓN!H656="","",FORMULACIÓN!H656)</f>
        <v/>
      </c>
      <c r="I656" s="88" t="str">
        <f>IF(FORMULACIÓN!I656="","",FORMULACIÓN!I656)</f>
        <v/>
      </c>
      <c r="J656" s="20" t="str">
        <f>IF(FORMULACIÓN!J656="","",FORMULACIÓN!J656)</f>
        <v/>
      </c>
      <c r="K656" s="88" t="str">
        <f>IF(FORMULACIÓN!K656="","",FORMULACIÓN!K656)</f>
        <v/>
      </c>
      <c r="L656" s="88" t="str">
        <f>IF(FORMULACIÓN!L656="","",FORMULACIÓN!L656)</f>
        <v/>
      </c>
      <c r="M656" s="210">
        <f>FORMULACIÓN!M656</f>
        <v>0</v>
      </c>
      <c r="N656" s="20" t="str">
        <f>IF(FORMULACIÓN!O656="","",FORMULACIÓN!O656)</f>
        <v/>
      </c>
      <c r="O656" s="20" t="str">
        <f>IF(FORMULACIÓN!P656="","",FORMULACIÓN!P656)</f>
        <v/>
      </c>
      <c r="P656" s="20" t="str">
        <f>IF(FORMULACIÓN!Q656="","",FORMULACIÓN!Q656)</f>
        <v/>
      </c>
      <c r="Q656" s="20" t="str">
        <f>IF(FORMULACIÓN!R656="","",FORMULACIÓN!R656)</f>
        <v/>
      </c>
      <c r="R656" s="20" t="str">
        <f>IF(FORMULACIÓN!S656="","",FORMULACIÓN!S656)</f>
        <v/>
      </c>
      <c r="S656" s="20" t="str">
        <f>IF(FORMULACIÓN!T656="","",FORMULACIÓN!T656)</f>
        <v/>
      </c>
      <c r="T656" s="179" t="str">
        <f ca="1">FORMULACIÓN!Y656</f>
        <v/>
      </c>
      <c r="U656" s="20" t="str">
        <f>IF(FORMULACIÓN!U656="","",FORMULACIÓN!U656)</f>
        <v/>
      </c>
      <c r="V656" s="211"/>
      <c r="W656" s="211"/>
      <c r="X656" s="21" t="str">
        <f ca="1">IFERROR(IF($S656=Lists!$S$2,SUM(SEGUIMIENTO!U656:W656),IF(SEGUIMIENTO!$S656=Lists!$S$3,SUM(SEGUIMIENTO!V656:W656),IF(SEGUIMIENTO!$S656=Lists!$S$4,AVERAGE(SEGUIMIENTO!V656:W656),IF(SEGUIMIENTO!$S656=Lists!$S$5,OFFSET(U656,0,COUNTA(V656:W656)),IF(SEGUIMIENTO!$S656=Lists!$S$6,COUNTIF(V656:W656,"&lt;"&amp;FORMULACIÓN!Y656)/COUNT(SEGUIMIENTO!V656:W656),""))))),"")</f>
        <v/>
      </c>
      <c r="Y656" s="176" t="str">
        <f ca="1">IF($Q656=Lists!$R$3,TEXT(SEGUIMIENTO!X656,"00,00%"),IF(SEGUIMIENTO!X656=0,0,TEXT(SEGUIMIENTO!X656,"##.###")))</f>
        <v/>
      </c>
      <c r="Z656" s="179" t="str">
        <f>IF(FORMULACIÓN!N656="X",VLOOKUP(A656,Lists!$C$100:$D$1099,2,FALSE),"")</f>
        <v/>
      </c>
      <c r="AA656" s="181">
        <f>IF(FORMULACIÓN!N656="X",IF(VALUE(VLOOKUP(A656,Lists!$C$100:$D$1099,2,FALSE))&gt;=SEGUIMIENTO!X656,1,0),2)</f>
        <v>2</v>
      </c>
      <c r="AB656" s="150">
        <f>IFERROR(VALUE(LEFT(#REF!,1)),0)</f>
        <v>0</v>
      </c>
      <c r="AC656" s="149"/>
      <c r="AD656" s="131"/>
      <c r="AE656" s="131"/>
      <c r="AF656" s="129"/>
      <c r="AG656"/>
      <c r="AH656" s="139"/>
      <c r="AI656" s="139"/>
      <c r="AJ656" s="139" t="str">
        <f t="shared" si="121"/>
        <v/>
      </c>
      <c r="AK656" s="139">
        <f t="shared" ca="1" si="128"/>
        <v>0</v>
      </c>
      <c r="AL656" s="139" t="str">
        <f t="shared" si="122"/>
        <v/>
      </c>
      <c r="AM656" s="139" t="str">
        <f t="shared" si="123"/>
        <v/>
      </c>
      <c r="AN656" s="20" t="str">
        <f t="shared" si="124"/>
        <v/>
      </c>
      <c r="AO656" s="20" t="str">
        <f t="shared" si="125"/>
        <v/>
      </c>
      <c r="AP656" s="20" t="str">
        <f t="shared" si="126"/>
        <v/>
      </c>
      <c r="AQ656" s="88" t="str">
        <f ca="1">IF(S656=Lists!$S$6,"CUMPLIMIENTO",IF($Q656=Lists!$R$3,TEXT(Y656,"00,00%")&amp;" / "&amp;TEXT(FORMULACIÓN!Y656,"00,00%"),IF(Y656=0,0,TEXT(Y656,"##.###")&amp;" / "&amp;TEXT(FORMULACIÓN!Y656,"##.###"))))</f>
        <v xml:space="preserve"> / </v>
      </c>
      <c r="AR656" s="133">
        <f ca="1">VALUE(IFERROR(IF(S656=Lists!$S$6,SEGUIMIENTO!Y656,IF((Y656/FORMULACIÓN!Y656)&lt;&gt;0,Y656/FORMULACIÓN!Y656,0)),0))</f>
        <v>0</v>
      </c>
      <c r="AS656" s="89" t="str">
        <f t="shared" ca="1" si="127"/>
        <v/>
      </c>
      <c r="AT656" s="89"/>
      <c r="AU656" s="89">
        <f t="shared" ca="1" si="120"/>
        <v>0</v>
      </c>
      <c r="AV656" s="20" t="str">
        <f t="shared" si="119"/>
        <v xml:space="preserve">LOGROS
LÍMITES
OBSERVACIÓN
ACCIONES DE FORTALECIMIENTO
</v>
      </c>
      <c r="AW656" s="139"/>
      <c r="CG656" s="140"/>
    </row>
    <row r="657" spans="1:85" s="135" customFormat="1" ht="20.25" hidden="1" customHeight="1">
      <c r="A657" s="20" t="str">
        <f>IF(FORMULACIÓN!A657="","",FORMULACIÓN!A657)</f>
        <v/>
      </c>
      <c r="B657" s="20" t="str">
        <f>IF(FORMULACIÓN!B657="","",FORMULACIÓN!B657)</f>
        <v/>
      </c>
      <c r="C657" s="20" t="str">
        <f>IF(FORMULACIÓN!C657="","",FORMULACIÓN!C657)</f>
        <v/>
      </c>
      <c r="D657" s="20" t="str">
        <f>IF(FORMULACIÓN!D657="","",FORMULACIÓN!D657)</f>
        <v/>
      </c>
      <c r="E657" s="20" t="str">
        <f>IF(FORMULACIÓN!E657="","",FORMULACIÓN!E657)</f>
        <v/>
      </c>
      <c r="F657" s="20" t="str">
        <f>IF(FORMULACIÓN!F657="","",FORMULACIÓN!F657)</f>
        <v/>
      </c>
      <c r="G657" s="20" t="str">
        <f>IF(FORMULACIÓN!G657="","",FORMULACIÓN!G657)</f>
        <v/>
      </c>
      <c r="H657" s="20" t="str">
        <f>IF(FORMULACIÓN!H657="","",FORMULACIÓN!H657)</f>
        <v/>
      </c>
      <c r="I657" s="88" t="str">
        <f>IF(FORMULACIÓN!I657="","",FORMULACIÓN!I657)</f>
        <v/>
      </c>
      <c r="J657" s="20" t="str">
        <f>IF(FORMULACIÓN!J657="","",FORMULACIÓN!J657)</f>
        <v/>
      </c>
      <c r="K657" s="88" t="str">
        <f>IF(FORMULACIÓN!K657="","",FORMULACIÓN!K657)</f>
        <v/>
      </c>
      <c r="L657" s="88" t="str">
        <f>IF(FORMULACIÓN!L657="","",FORMULACIÓN!L657)</f>
        <v/>
      </c>
      <c r="M657" s="210">
        <f>FORMULACIÓN!M657</f>
        <v>0</v>
      </c>
      <c r="N657" s="20" t="str">
        <f>IF(FORMULACIÓN!O657="","",FORMULACIÓN!O657)</f>
        <v/>
      </c>
      <c r="O657" s="20" t="str">
        <f>IF(FORMULACIÓN!P657="","",FORMULACIÓN!P657)</f>
        <v/>
      </c>
      <c r="P657" s="20" t="str">
        <f>IF(FORMULACIÓN!Q657="","",FORMULACIÓN!Q657)</f>
        <v/>
      </c>
      <c r="Q657" s="20" t="str">
        <f>IF(FORMULACIÓN!R657="","",FORMULACIÓN!R657)</f>
        <v/>
      </c>
      <c r="R657" s="20" t="str">
        <f>IF(FORMULACIÓN!S657="","",FORMULACIÓN!S657)</f>
        <v/>
      </c>
      <c r="S657" s="20" t="str">
        <f>IF(FORMULACIÓN!T657="","",FORMULACIÓN!T657)</f>
        <v/>
      </c>
      <c r="T657" s="179" t="str">
        <f ca="1">FORMULACIÓN!Y657</f>
        <v/>
      </c>
      <c r="U657" s="20" t="str">
        <f>IF(FORMULACIÓN!U657="","",FORMULACIÓN!U657)</f>
        <v/>
      </c>
      <c r="V657" s="211"/>
      <c r="W657" s="211"/>
      <c r="X657" s="21" t="str">
        <f ca="1">IFERROR(IF($S657=Lists!$S$2,SUM(SEGUIMIENTO!U657:W657),IF(SEGUIMIENTO!$S657=Lists!$S$3,SUM(SEGUIMIENTO!V657:W657),IF(SEGUIMIENTO!$S657=Lists!$S$4,AVERAGE(SEGUIMIENTO!V657:W657),IF(SEGUIMIENTO!$S657=Lists!$S$5,OFFSET(U657,0,COUNTA(V657:W657)),IF(SEGUIMIENTO!$S657=Lists!$S$6,COUNTIF(V657:W657,"&lt;"&amp;FORMULACIÓN!Y657)/COUNT(SEGUIMIENTO!V657:W657),""))))),"")</f>
        <v/>
      </c>
      <c r="Y657" s="176" t="str">
        <f ca="1">IF($Q657=Lists!$R$3,TEXT(SEGUIMIENTO!X657,"00,00%"),IF(SEGUIMIENTO!X657=0,0,TEXT(SEGUIMIENTO!X657,"##.###")))</f>
        <v/>
      </c>
      <c r="Z657" s="179" t="str">
        <f>IF(FORMULACIÓN!N657="X",VLOOKUP(A657,Lists!$C$100:$D$1099,2,FALSE),"")</f>
        <v/>
      </c>
      <c r="AA657" s="181">
        <f>IF(FORMULACIÓN!N657="X",IF(VALUE(VLOOKUP(A657,Lists!$C$100:$D$1099,2,FALSE))&gt;=SEGUIMIENTO!X657,1,0),2)</f>
        <v>2</v>
      </c>
      <c r="AB657" s="150">
        <f>IFERROR(VALUE(LEFT(#REF!,1)),0)</f>
        <v>0</v>
      </c>
      <c r="AC657" s="149"/>
      <c r="AD657" s="131"/>
      <c r="AE657" s="131"/>
      <c r="AF657" s="129"/>
      <c r="AG657"/>
      <c r="AH657" s="139"/>
      <c r="AI657" s="139"/>
      <c r="AJ657" s="139" t="str">
        <f t="shared" si="121"/>
        <v/>
      </c>
      <c r="AK657" s="139">
        <f t="shared" ca="1" si="128"/>
        <v>0</v>
      </c>
      <c r="AL657" s="139" t="str">
        <f t="shared" si="122"/>
        <v/>
      </c>
      <c r="AM657" s="139" t="str">
        <f t="shared" si="123"/>
        <v/>
      </c>
      <c r="AN657" s="20" t="str">
        <f t="shared" si="124"/>
        <v/>
      </c>
      <c r="AO657" s="20" t="str">
        <f t="shared" si="125"/>
        <v/>
      </c>
      <c r="AP657" s="20" t="str">
        <f t="shared" si="126"/>
        <v/>
      </c>
      <c r="AQ657" s="88" t="str">
        <f ca="1">IF(S657=Lists!$S$6,"CUMPLIMIENTO",IF($Q657=Lists!$R$3,TEXT(Y657,"00,00%")&amp;" / "&amp;TEXT(FORMULACIÓN!Y657,"00,00%"),IF(Y657=0,0,TEXT(Y657,"##.###")&amp;" / "&amp;TEXT(FORMULACIÓN!Y657,"##.###"))))</f>
        <v xml:space="preserve"> / </v>
      </c>
      <c r="AR657" s="133">
        <f ca="1">VALUE(IFERROR(IF(S657=Lists!$S$6,SEGUIMIENTO!Y657,IF((Y657/FORMULACIÓN!Y657)&lt;&gt;0,Y657/FORMULACIÓN!Y657,0)),0))</f>
        <v>0</v>
      </c>
      <c r="AS657" s="89" t="str">
        <f t="shared" ca="1" si="127"/>
        <v/>
      </c>
      <c r="AT657" s="89"/>
      <c r="AU657" s="89">
        <f t="shared" ca="1" si="120"/>
        <v>0</v>
      </c>
      <c r="AV657" s="20" t="str">
        <f t="shared" si="119"/>
        <v xml:space="preserve">LOGROS
LÍMITES
OBSERVACIÓN
ACCIONES DE FORTALECIMIENTO
</v>
      </c>
      <c r="AW657" s="139"/>
      <c r="CG657" s="140"/>
    </row>
    <row r="658" spans="1:85" s="135" customFormat="1" ht="20.25" hidden="1" customHeight="1">
      <c r="A658" s="20" t="str">
        <f>IF(FORMULACIÓN!A658="","",FORMULACIÓN!A658)</f>
        <v/>
      </c>
      <c r="B658" s="20" t="str">
        <f>IF(FORMULACIÓN!B658="","",FORMULACIÓN!B658)</f>
        <v/>
      </c>
      <c r="C658" s="20" t="str">
        <f>IF(FORMULACIÓN!C658="","",FORMULACIÓN!C658)</f>
        <v/>
      </c>
      <c r="D658" s="20" t="str">
        <f>IF(FORMULACIÓN!D658="","",FORMULACIÓN!D658)</f>
        <v/>
      </c>
      <c r="E658" s="20" t="str">
        <f>IF(FORMULACIÓN!E658="","",FORMULACIÓN!E658)</f>
        <v/>
      </c>
      <c r="F658" s="20" t="str">
        <f>IF(FORMULACIÓN!F658="","",FORMULACIÓN!F658)</f>
        <v/>
      </c>
      <c r="G658" s="20" t="str">
        <f>IF(FORMULACIÓN!G658="","",FORMULACIÓN!G658)</f>
        <v/>
      </c>
      <c r="H658" s="20" t="str">
        <f>IF(FORMULACIÓN!H658="","",FORMULACIÓN!H658)</f>
        <v/>
      </c>
      <c r="I658" s="88" t="str">
        <f>IF(FORMULACIÓN!I658="","",FORMULACIÓN!I658)</f>
        <v/>
      </c>
      <c r="J658" s="20" t="str">
        <f>IF(FORMULACIÓN!J658="","",FORMULACIÓN!J658)</f>
        <v/>
      </c>
      <c r="K658" s="88" t="str">
        <f>IF(FORMULACIÓN!K658="","",FORMULACIÓN!K658)</f>
        <v/>
      </c>
      <c r="L658" s="88" t="str">
        <f>IF(FORMULACIÓN!L658="","",FORMULACIÓN!L658)</f>
        <v/>
      </c>
      <c r="M658" s="210">
        <f>FORMULACIÓN!M658</f>
        <v>0</v>
      </c>
      <c r="N658" s="20" t="str">
        <f>IF(FORMULACIÓN!O658="","",FORMULACIÓN!O658)</f>
        <v/>
      </c>
      <c r="O658" s="20" t="str">
        <f>IF(FORMULACIÓN!P658="","",FORMULACIÓN!P658)</f>
        <v/>
      </c>
      <c r="P658" s="20" t="str">
        <f>IF(FORMULACIÓN!Q658="","",FORMULACIÓN!Q658)</f>
        <v/>
      </c>
      <c r="Q658" s="20" t="str">
        <f>IF(FORMULACIÓN!R658="","",FORMULACIÓN!R658)</f>
        <v/>
      </c>
      <c r="R658" s="20" t="str">
        <f>IF(FORMULACIÓN!S658="","",FORMULACIÓN!S658)</f>
        <v/>
      </c>
      <c r="S658" s="20" t="str">
        <f>IF(FORMULACIÓN!T658="","",FORMULACIÓN!T658)</f>
        <v/>
      </c>
      <c r="T658" s="179" t="str">
        <f ca="1">FORMULACIÓN!Y658</f>
        <v/>
      </c>
      <c r="U658" s="20" t="str">
        <f>IF(FORMULACIÓN!U658="","",FORMULACIÓN!U658)</f>
        <v/>
      </c>
      <c r="V658" s="211"/>
      <c r="W658" s="211"/>
      <c r="X658" s="21" t="str">
        <f ca="1">IFERROR(IF($S658=Lists!$S$2,SUM(SEGUIMIENTO!U658:W658),IF(SEGUIMIENTO!$S658=Lists!$S$3,SUM(SEGUIMIENTO!V658:W658),IF(SEGUIMIENTO!$S658=Lists!$S$4,AVERAGE(SEGUIMIENTO!V658:W658),IF(SEGUIMIENTO!$S658=Lists!$S$5,OFFSET(U658,0,COUNTA(V658:W658)),IF(SEGUIMIENTO!$S658=Lists!$S$6,COUNTIF(V658:W658,"&lt;"&amp;FORMULACIÓN!Y658)/COUNT(SEGUIMIENTO!V658:W658),""))))),"")</f>
        <v/>
      </c>
      <c r="Y658" s="176" t="str">
        <f ca="1">IF($Q658=Lists!$R$3,TEXT(SEGUIMIENTO!X658,"00,00%"),IF(SEGUIMIENTO!X658=0,0,TEXT(SEGUIMIENTO!X658,"##.###")))</f>
        <v/>
      </c>
      <c r="Z658" s="179" t="str">
        <f>IF(FORMULACIÓN!N658="X",VLOOKUP(A658,Lists!$C$100:$D$1099,2,FALSE),"")</f>
        <v/>
      </c>
      <c r="AA658" s="181">
        <f>IF(FORMULACIÓN!N658="X",IF(VALUE(VLOOKUP(A658,Lists!$C$100:$D$1099,2,FALSE))&gt;=SEGUIMIENTO!X658,1,0),2)</f>
        <v>2</v>
      </c>
      <c r="AB658" s="150">
        <f>IFERROR(VALUE(LEFT(#REF!,1)),0)</f>
        <v>0</v>
      </c>
      <c r="AC658" s="149"/>
      <c r="AD658" s="131"/>
      <c r="AE658" s="131"/>
      <c r="AF658" s="129"/>
      <c r="AG658"/>
      <c r="AH658" s="139"/>
      <c r="AI658" s="139"/>
      <c r="AJ658" s="139" t="str">
        <f t="shared" si="121"/>
        <v/>
      </c>
      <c r="AK658" s="139">
        <f t="shared" ca="1" si="128"/>
        <v>0</v>
      </c>
      <c r="AL658" s="139" t="str">
        <f t="shared" si="122"/>
        <v/>
      </c>
      <c r="AM658" s="139" t="str">
        <f t="shared" si="123"/>
        <v/>
      </c>
      <c r="AN658" s="20" t="str">
        <f t="shared" si="124"/>
        <v/>
      </c>
      <c r="AO658" s="20" t="str">
        <f t="shared" si="125"/>
        <v/>
      </c>
      <c r="AP658" s="20" t="str">
        <f t="shared" si="126"/>
        <v/>
      </c>
      <c r="AQ658" s="88" t="str">
        <f ca="1">IF(S658=Lists!$S$6,"CUMPLIMIENTO",IF($Q658=Lists!$R$3,TEXT(Y658,"00,00%")&amp;" / "&amp;TEXT(FORMULACIÓN!Y658,"00,00%"),IF(Y658=0,0,TEXT(Y658,"##.###")&amp;" / "&amp;TEXT(FORMULACIÓN!Y658,"##.###"))))</f>
        <v xml:space="preserve"> / </v>
      </c>
      <c r="AR658" s="133">
        <f ca="1">VALUE(IFERROR(IF(S658=Lists!$S$6,SEGUIMIENTO!Y658,IF((Y658/FORMULACIÓN!Y658)&lt;&gt;0,Y658/FORMULACIÓN!Y658,0)),0))</f>
        <v>0</v>
      </c>
      <c r="AS658" s="89" t="str">
        <f t="shared" ca="1" si="127"/>
        <v/>
      </c>
      <c r="AT658" s="89"/>
      <c r="AU658" s="89">
        <f t="shared" ca="1" si="120"/>
        <v>0</v>
      </c>
      <c r="AV658" s="20" t="str">
        <f t="shared" si="119"/>
        <v xml:space="preserve">LOGROS
LÍMITES
OBSERVACIÓN
ACCIONES DE FORTALECIMIENTO
</v>
      </c>
      <c r="AW658" s="139"/>
      <c r="CG658" s="140"/>
    </row>
    <row r="659" spans="1:85" s="135" customFormat="1" ht="20.25" hidden="1" customHeight="1">
      <c r="A659" s="20" t="str">
        <f>IF(FORMULACIÓN!A659="","",FORMULACIÓN!A659)</f>
        <v/>
      </c>
      <c r="B659" s="20" t="str">
        <f>IF(FORMULACIÓN!B659="","",FORMULACIÓN!B659)</f>
        <v/>
      </c>
      <c r="C659" s="20" t="str">
        <f>IF(FORMULACIÓN!C659="","",FORMULACIÓN!C659)</f>
        <v/>
      </c>
      <c r="D659" s="20" t="str">
        <f>IF(FORMULACIÓN!D659="","",FORMULACIÓN!D659)</f>
        <v/>
      </c>
      <c r="E659" s="20" t="str">
        <f>IF(FORMULACIÓN!E659="","",FORMULACIÓN!E659)</f>
        <v/>
      </c>
      <c r="F659" s="20" t="str">
        <f>IF(FORMULACIÓN!F659="","",FORMULACIÓN!F659)</f>
        <v/>
      </c>
      <c r="G659" s="20" t="str">
        <f>IF(FORMULACIÓN!G659="","",FORMULACIÓN!G659)</f>
        <v/>
      </c>
      <c r="H659" s="20" t="str">
        <f>IF(FORMULACIÓN!H659="","",FORMULACIÓN!H659)</f>
        <v/>
      </c>
      <c r="I659" s="88" t="str">
        <f>IF(FORMULACIÓN!I659="","",FORMULACIÓN!I659)</f>
        <v/>
      </c>
      <c r="J659" s="20" t="str">
        <f>IF(FORMULACIÓN!J659="","",FORMULACIÓN!J659)</f>
        <v/>
      </c>
      <c r="K659" s="88" t="str">
        <f>IF(FORMULACIÓN!K659="","",FORMULACIÓN!K659)</f>
        <v/>
      </c>
      <c r="L659" s="88" t="str">
        <f>IF(FORMULACIÓN!L659="","",FORMULACIÓN!L659)</f>
        <v/>
      </c>
      <c r="M659" s="210">
        <f>FORMULACIÓN!M659</f>
        <v>0</v>
      </c>
      <c r="N659" s="20" t="str">
        <f>IF(FORMULACIÓN!O659="","",FORMULACIÓN!O659)</f>
        <v/>
      </c>
      <c r="O659" s="20" t="str">
        <f>IF(FORMULACIÓN!P659="","",FORMULACIÓN!P659)</f>
        <v/>
      </c>
      <c r="P659" s="20" t="str">
        <f>IF(FORMULACIÓN!Q659="","",FORMULACIÓN!Q659)</f>
        <v/>
      </c>
      <c r="Q659" s="20" t="str">
        <f>IF(FORMULACIÓN!R659="","",FORMULACIÓN!R659)</f>
        <v/>
      </c>
      <c r="R659" s="20" t="str">
        <f>IF(FORMULACIÓN!S659="","",FORMULACIÓN!S659)</f>
        <v/>
      </c>
      <c r="S659" s="20" t="str">
        <f>IF(FORMULACIÓN!T659="","",FORMULACIÓN!T659)</f>
        <v/>
      </c>
      <c r="T659" s="179" t="str">
        <f ca="1">FORMULACIÓN!Y659</f>
        <v/>
      </c>
      <c r="U659" s="20" t="str">
        <f>IF(FORMULACIÓN!U659="","",FORMULACIÓN!U659)</f>
        <v/>
      </c>
      <c r="V659" s="211"/>
      <c r="W659" s="211"/>
      <c r="X659" s="21" t="str">
        <f ca="1">IFERROR(IF($S659=Lists!$S$2,SUM(SEGUIMIENTO!U659:W659),IF(SEGUIMIENTO!$S659=Lists!$S$3,SUM(SEGUIMIENTO!V659:W659),IF(SEGUIMIENTO!$S659=Lists!$S$4,AVERAGE(SEGUIMIENTO!V659:W659),IF(SEGUIMIENTO!$S659=Lists!$S$5,OFFSET(U659,0,COUNTA(V659:W659)),IF(SEGUIMIENTO!$S659=Lists!$S$6,COUNTIF(V659:W659,"&lt;"&amp;FORMULACIÓN!Y659)/COUNT(SEGUIMIENTO!V659:W659),""))))),"")</f>
        <v/>
      </c>
      <c r="Y659" s="176" t="str">
        <f ca="1">IF($Q659=Lists!$R$3,TEXT(SEGUIMIENTO!X659,"00,00%"),IF(SEGUIMIENTO!X659=0,0,TEXT(SEGUIMIENTO!X659,"##.###")))</f>
        <v/>
      </c>
      <c r="Z659" s="179" t="str">
        <f>IF(FORMULACIÓN!N659="X",VLOOKUP(A659,Lists!$C$100:$D$1099,2,FALSE),"")</f>
        <v/>
      </c>
      <c r="AA659" s="181">
        <f>IF(FORMULACIÓN!N659="X",IF(VALUE(VLOOKUP(A659,Lists!$C$100:$D$1099,2,FALSE))&gt;=SEGUIMIENTO!X659,1,0),2)</f>
        <v>2</v>
      </c>
      <c r="AB659" s="150">
        <f>IFERROR(VALUE(LEFT(#REF!,1)),0)</f>
        <v>0</v>
      </c>
      <c r="AC659" s="149"/>
      <c r="AD659" s="131"/>
      <c r="AE659" s="131"/>
      <c r="AF659" s="129"/>
      <c r="AG659"/>
      <c r="AH659" s="139"/>
      <c r="AI659" s="139"/>
      <c r="AJ659" s="139" t="str">
        <f t="shared" si="121"/>
        <v/>
      </c>
      <c r="AK659" s="139">
        <f t="shared" ca="1" si="128"/>
        <v>0</v>
      </c>
      <c r="AL659" s="139" t="str">
        <f t="shared" si="122"/>
        <v/>
      </c>
      <c r="AM659" s="139" t="str">
        <f t="shared" si="123"/>
        <v/>
      </c>
      <c r="AN659" s="20" t="str">
        <f t="shared" si="124"/>
        <v/>
      </c>
      <c r="AO659" s="20" t="str">
        <f t="shared" si="125"/>
        <v/>
      </c>
      <c r="AP659" s="20" t="str">
        <f t="shared" si="126"/>
        <v/>
      </c>
      <c r="AQ659" s="88" t="str">
        <f ca="1">IF(S659=Lists!$S$6,"CUMPLIMIENTO",IF($Q659=Lists!$R$3,TEXT(Y659,"00,00%")&amp;" / "&amp;TEXT(FORMULACIÓN!Y659,"00,00%"),IF(Y659=0,0,TEXT(Y659,"##.###")&amp;" / "&amp;TEXT(FORMULACIÓN!Y659,"##.###"))))</f>
        <v xml:space="preserve"> / </v>
      </c>
      <c r="AR659" s="133">
        <f ca="1">VALUE(IFERROR(IF(S659=Lists!$S$6,SEGUIMIENTO!Y659,IF((Y659/FORMULACIÓN!Y659)&lt;&gt;0,Y659/FORMULACIÓN!Y659,0)),0))</f>
        <v>0</v>
      </c>
      <c r="AS659" s="89" t="str">
        <f t="shared" ca="1" si="127"/>
        <v/>
      </c>
      <c r="AT659" s="89"/>
      <c r="AU659" s="89">
        <f t="shared" ca="1" si="120"/>
        <v>0</v>
      </c>
      <c r="AV659" s="20" t="str">
        <f t="shared" si="119"/>
        <v xml:space="preserve">LOGROS
LÍMITES
OBSERVACIÓN
ACCIONES DE FORTALECIMIENTO
</v>
      </c>
      <c r="AW659" s="139"/>
      <c r="CG659" s="140"/>
    </row>
    <row r="660" spans="1:85" s="135" customFormat="1" ht="20.25" hidden="1" customHeight="1">
      <c r="A660" s="20" t="str">
        <f>IF(FORMULACIÓN!A660="","",FORMULACIÓN!A660)</f>
        <v/>
      </c>
      <c r="B660" s="20" t="str">
        <f>IF(FORMULACIÓN!B660="","",FORMULACIÓN!B660)</f>
        <v/>
      </c>
      <c r="C660" s="20" t="str">
        <f>IF(FORMULACIÓN!C660="","",FORMULACIÓN!C660)</f>
        <v/>
      </c>
      <c r="D660" s="20" t="str">
        <f>IF(FORMULACIÓN!D660="","",FORMULACIÓN!D660)</f>
        <v/>
      </c>
      <c r="E660" s="20" t="str">
        <f>IF(FORMULACIÓN!E660="","",FORMULACIÓN!E660)</f>
        <v/>
      </c>
      <c r="F660" s="20" t="str">
        <f>IF(FORMULACIÓN!F660="","",FORMULACIÓN!F660)</f>
        <v/>
      </c>
      <c r="G660" s="20" t="str">
        <f>IF(FORMULACIÓN!G660="","",FORMULACIÓN!G660)</f>
        <v/>
      </c>
      <c r="H660" s="20" t="str">
        <f>IF(FORMULACIÓN!H660="","",FORMULACIÓN!H660)</f>
        <v/>
      </c>
      <c r="I660" s="88" t="str">
        <f>IF(FORMULACIÓN!I660="","",FORMULACIÓN!I660)</f>
        <v/>
      </c>
      <c r="J660" s="20" t="str">
        <f>IF(FORMULACIÓN!J660="","",FORMULACIÓN!J660)</f>
        <v/>
      </c>
      <c r="K660" s="88" t="str">
        <f>IF(FORMULACIÓN!K660="","",FORMULACIÓN!K660)</f>
        <v/>
      </c>
      <c r="L660" s="88" t="str">
        <f>IF(FORMULACIÓN!L660="","",FORMULACIÓN!L660)</f>
        <v/>
      </c>
      <c r="M660" s="210">
        <f>FORMULACIÓN!M660</f>
        <v>0</v>
      </c>
      <c r="N660" s="20" t="str">
        <f>IF(FORMULACIÓN!O660="","",FORMULACIÓN!O660)</f>
        <v/>
      </c>
      <c r="O660" s="20" t="str">
        <f>IF(FORMULACIÓN!P660="","",FORMULACIÓN!P660)</f>
        <v/>
      </c>
      <c r="P660" s="20" t="str">
        <f>IF(FORMULACIÓN!Q660="","",FORMULACIÓN!Q660)</f>
        <v/>
      </c>
      <c r="Q660" s="20" t="str">
        <f>IF(FORMULACIÓN!R660="","",FORMULACIÓN!R660)</f>
        <v/>
      </c>
      <c r="R660" s="20" t="str">
        <f>IF(FORMULACIÓN!S660="","",FORMULACIÓN!S660)</f>
        <v/>
      </c>
      <c r="S660" s="20" t="str">
        <f>IF(FORMULACIÓN!T660="","",FORMULACIÓN!T660)</f>
        <v/>
      </c>
      <c r="T660" s="179" t="str">
        <f ca="1">FORMULACIÓN!Y660</f>
        <v/>
      </c>
      <c r="U660" s="20" t="str">
        <f>IF(FORMULACIÓN!U660="","",FORMULACIÓN!U660)</f>
        <v/>
      </c>
      <c r="V660" s="211"/>
      <c r="W660" s="211"/>
      <c r="X660" s="21" t="str">
        <f ca="1">IFERROR(IF($S660=Lists!$S$2,SUM(SEGUIMIENTO!U660:W660),IF(SEGUIMIENTO!$S660=Lists!$S$3,SUM(SEGUIMIENTO!V660:W660),IF(SEGUIMIENTO!$S660=Lists!$S$4,AVERAGE(SEGUIMIENTO!V660:W660),IF(SEGUIMIENTO!$S660=Lists!$S$5,OFFSET(U660,0,COUNTA(V660:W660)),IF(SEGUIMIENTO!$S660=Lists!$S$6,COUNTIF(V660:W660,"&lt;"&amp;FORMULACIÓN!Y660)/COUNT(SEGUIMIENTO!V660:W660),""))))),"")</f>
        <v/>
      </c>
      <c r="Y660" s="176" t="str">
        <f ca="1">IF($Q660=Lists!$R$3,TEXT(SEGUIMIENTO!X660,"00,00%"),IF(SEGUIMIENTO!X660=0,0,TEXT(SEGUIMIENTO!X660,"##.###")))</f>
        <v/>
      </c>
      <c r="Z660" s="179" t="str">
        <f>IF(FORMULACIÓN!N660="X",VLOOKUP(A660,Lists!$C$100:$D$1099,2,FALSE),"")</f>
        <v/>
      </c>
      <c r="AA660" s="181">
        <f>IF(FORMULACIÓN!N660="X",IF(VALUE(VLOOKUP(A660,Lists!$C$100:$D$1099,2,FALSE))&gt;=SEGUIMIENTO!X660,1,0),2)</f>
        <v>2</v>
      </c>
      <c r="AB660" s="150">
        <f>IFERROR(VALUE(LEFT(#REF!,1)),0)</f>
        <v>0</v>
      </c>
      <c r="AC660" s="149"/>
      <c r="AD660" s="131"/>
      <c r="AE660" s="131"/>
      <c r="AF660" s="129"/>
      <c r="AG660"/>
      <c r="AH660" s="139"/>
      <c r="AI660" s="139"/>
      <c r="AJ660" s="139" t="str">
        <f t="shared" si="121"/>
        <v/>
      </c>
      <c r="AK660" s="139">
        <f t="shared" ca="1" si="128"/>
        <v>0</v>
      </c>
      <c r="AL660" s="139" t="str">
        <f t="shared" si="122"/>
        <v/>
      </c>
      <c r="AM660" s="139" t="str">
        <f t="shared" si="123"/>
        <v/>
      </c>
      <c r="AN660" s="20" t="str">
        <f t="shared" si="124"/>
        <v/>
      </c>
      <c r="AO660" s="20" t="str">
        <f t="shared" si="125"/>
        <v/>
      </c>
      <c r="AP660" s="20" t="str">
        <f t="shared" si="126"/>
        <v/>
      </c>
      <c r="AQ660" s="88" t="str">
        <f ca="1">IF(S660=Lists!$S$6,"CUMPLIMIENTO",IF($Q660=Lists!$R$3,TEXT(Y660,"00,00%")&amp;" / "&amp;TEXT(FORMULACIÓN!Y660,"00,00%"),IF(Y660=0,0,TEXT(Y660,"##.###")&amp;" / "&amp;TEXT(FORMULACIÓN!Y660,"##.###"))))</f>
        <v xml:space="preserve"> / </v>
      </c>
      <c r="AR660" s="133">
        <f ca="1">VALUE(IFERROR(IF(S660=Lists!$S$6,SEGUIMIENTO!Y660,IF((Y660/FORMULACIÓN!Y660)&lt;&gt;0,Y660/FORMULACIÓN!Y660,0)),0))</f>
        <v>0</v>
      </c>
      <c r="AS660" s="89" t="str">
        <f t="shared" ca="1" si="127"/>
        <v/>
      </c>
      <c r="AT660" s="89"/>
      <c r="AU660" s="89">
        <f t="shared" ca="1" si="120"/>
        <v>0</v>
      </c>
      <c r="AV660" s="20" t="str">
        <f t="shared" si="119"/>
        <v xml:space="preserve">LOGROS
LÍMITES
OBSERVACIÓN
ACCIONES DE FORTALECIMIENTO
</v>
      </c>
      <c r="AW660" s="139"/>
      <c r="CG660" s="140"/>
    </row>
    <row r="661" spans="1:85" s="135" customFormat="1" ht="20.25" hidden="1" customHeight="1">
      <c r="A661" s="20" t="str">
        <f>IF(FORMULACIÓN!A661="","",FORMULACIÓN!A661)</f>
        <v/>
      </c>
      <c r="B661" s="20" t="str">
        <f>IF(FORMULACIÓN!B661="","",FORMULACIÓN!B661)</f>
        <v/>
      </c>
      <c r="C661" s="20" t="str">
        <f>IF(FORMULACIÓN!C661="","",FORMULACIÓN!C661)</f>
        <v/>
      </c>
      <c r="D661" s="20" t="str">
        <f>IF(FORMULACIÓN!D661="","",FORMULACIÓN!D661)</f>
        <v/>
      </c>
      <c r="E661" s="20" t="str">
        <f>IF(FORMULACIÓN!E661="","",FORMULACIÓN!E661)</f>
        <v/>
      </c>
      <c r="F661" s="20" t="str">
        <f>IF(FORMULACIÓN!F661="","",FORMULACIÓN!F661)</f>
        <v/>
      </c>
      <c r="G661" s="20" t="str">
        <f>IF(FORMULACIÓN!G661="","",FORMULACIÓN!G661)</f>
        <v/>
      </c>
      <c r="H661" s="20" t="str">
        <f>IF(FORMULACIÓN!H661="","",FORMULACIÓN!H661)</f>
        <v/>
      </c>
      <c r="I661" s="88" t="str">
        <f>IF(FORMULACIÓN!I661="","",FORMULACIÓN!I661)</f>
        <v/>
      </c>
      <c r="J661" s="20" t="str">
        <f>IF(FORMULACIÓN!J661="","",FORMULACIÓN!J661)</f>
        <v/>
      </c>
      <c r="K661" s="88" t="str">
        <f>IF(FORMULACIÓN!K661="","",FORMULACIÓN!K661)</f>
        <v/>
      </c>
      <c r="L661" s="88" t="str">
        <f>IF(FORMULACIÓN!L661="","",FORMULACIÓN!L661)</f>
        <v/>
      </c>
      <c r="M661" s="210">
        <f>FORMULACIÓN!M661</f>
        <v>0</v>
      </c>
      <c r="N661" s="20" t="str">
        <f>IF(FORMULACIÓN!O661="","",FORMULACIÓN!O661)</f>
        <v/>
      </c>
      <c r="O661" s="20" t="str">
        <f>IF(FORMULACIÓN!P661="","",FORMULACIÓN!P661)</f>
        <v/>
      </c>
      <c r="P661" s="20" t="str">
        <f>IF(FORMULACIÓN!Q661="","",FORMULACIÓN!Q661)</f>
        <v/>
      </c>
      <c r="Q661" s="20" t="str">
        <f>IF(FORMULACIÓN!R661="","",FORMULACIÓN!R661)</f>
        <v/>
      </c>
      <c r="R661" s="20" t="str">
        <f>IF(FORMULACIÓN!S661="","",FORMULACIÓN!S661)</f>
        <v/>
      </c>
      <c r="S661" s="20" t="str">
        <f>IF(FORMULACIÓN!T661="","",FORMULACIÓN!T661)</f>
        <v/>
      </c>
      <c r="T661" s="179" t="str">
        <f ca="1">FORMULACIÓN!Y661</f>
        <v/>
      </c>
      <c r="U661" s="20" t="str">
        <f>IF(FORMULACIÓN!U661="","",FORMULACIÓN!U661)</f>
        <v/>
      </c>
      <c r="V661" s="211"/>
      <c r="W661" s="211"/>
      <c r="X661" s="21" t="str">
        <f ca="1">IFERROR(IF($S661=Lists!$S$2,SUM(SEGUIMIENTO!U661:W661),IF(SEGUIMIENTO!$S661=Lists!$S$3,SUM(SEGUIMIENTO!V661:W661),IF(SEGUIMIENTO!$S661=Lists!$S$4,AVERAGE(SEGUIMIENTO!V661:W661),IF(SEGUIMIENTO!$S661=Lists!$S$5,OFFSET(U661,0,COUNTA(V661:W661)),IF(SEGUIMIENTO!$S661=Lists!$S$6,COUNTIF(V661:W661,"&lt;"&amp;FORMULACIÓN!Y661)/COUNT(SEGUIMIENTO!V661:W661),""))))),"")</f>
        <v/>
      </c>
      <c r="Y661" s="176" t="str">
        <f ca="1">IF($Q661=Lists!$R$3,TEXT(SEGUIMIENTO!X661,"00,00%"),IF(SEGUIMIENTO!X661=0,0,TEXT(SEGUIMIENTO!X661,"##.###")))</f>
        <v/>
      </c>
      <c r="Z661" s="179" t="str">
        <f>IF(FORMULACIÓN!N661="X",VLOOKUP(A661,Lists!$C$100:$D$1099,2,FALSE),"")</f>
        <v/>
      </c>
      <c r="AA661" s="181">
        <f>IF(FORMULACIÓN!N661="X",IF(VALUE(VLOOKUP(A661,Lists!$C$100:$D$1099,2,FALSE))&gt;=SEGUIMIENTO!X661,1,0),2)</f>
        <v>2</v>
      </c>
      <c r="AB661" s="150">
        <f>IFERROR(VALUE(LEFT(#REF!,1)),0)</f>
        <v>0</v>
      </c>
      <c r="AC661" s="149"/>
      <c r="AD661" s="131"/>
      <c r="AE661" s="131"/>
      <c r="AF661" s="129"/>
      <c r="AG661"/>
      <c r="AH661" s="139"/>
      <c r="AI661" s="139"/>
      <c r="AJ661" s="139" t="str">
        <f t="shared" si="121"/>
        <v/>
      </c>
      <c r="AK661" s="139">
        <f t="shared" ca="1" si="128"/>
        <v>0</v>
      </c>
      <c r="AL661" s="139" t="str">
        <f t="shared" si="122"/>
        <v/>
      </c>
      <c r="AM661" s="139" t="str">
        <f t="shared" si="123"/>
        <v/>
      </c>
      <c r="AN661" s="20" t="str">
        <f t="shared" si="124"/>
        <v/>
      </c>
      <c r="AO661" s="20" t="str">
        <f t="shared" si="125"/>
        <v/>
      </c>
      <c r="AP661" s="20" t="str">
        <f t="shared" si="126"/>
        <v/>
      </c>
      <c r="AQ661" s="88" t="str">
        <f ca="1">IF(S661=Lists!$S$6,"CUMPLIMIENTO",IF($Q661=Lists!$R$3,TEXT(Y661,"00,00%")&amp;" / "&amp;TEXT(FORMULACIÓN!Y661,"00,00%"),IF(Y661=0,0,TEXT(Y661,"##.###")&amp;" / "&amp;TEXT(FORMULACIÓN!Y661,"##.###"))))</f>
        <v xml:space="preserve"> / </v>
      </c>
      <c r="AR661" s="133">
        <f ca="1">VALUE(IFERROR(IF(S661=Lists!$S$6,SEGUIMIENTO!Y661,IF((Y661/FORMULACIÓN!Y661)&lt;&gt;0,Y661/FORMULACIÓN!Y661,0)),0))</f>
        <v>0</v>
      </c>
      <c r="AS661" s="89" t="str">
        <f t="shared" ca="1" si="127"/>
        <v/>
      </c>
      <c r="AT661" s="89"/>
      <c r="AU661" s="89">
        <f t="shared" ca="1" si="120"/>
        <v>0</v>
      </c>
      <c r="AV661" s="20" t="str">
        <f t="shared" si="119"/>
        <v xml:space="preserve">LOGROS
LÍMITES
OBSERVACIÓN
ACCIONES DE FORTALECIMIENTO
</v>
      </c>
      <c r="AW661" s="139"/>
      <c r="CG661" s="140"/>
    </row>
    <row r="662" spans="1:85" s="135" customFormat="1" ht="20.25" hidden="1" customHeight="1">
      <c r="A662" s="20" t="str">
        <f>IF(FORMULACIÓN!A662="","",FORMULACIÓN!A662)</f>
        <v/>
      </c>
      <c r="B662" s="20" t="str">
        <f>IF(FORMULACIÓN!B662="","",FORMULACIÓN!B662)</f>
        <v/>
      </c>
      <c r="C662" s="20" t="str">
        <f>IF(FORMULACIÓN!C662="","",FORMULACIÓN!C662)</f>
        <v/>
      </c>
      <c r="D662" s="20" t="str">
        <f>IF(FORMULACIÓN!D662="","",FORMULACIÓN!D662)</f>
        <v/>
      </c>
      <c r="E662" s="20" t="str">
        <f>IF(FORMULACIÓN!E662="","",FORMULACIÓN!E662)</f>
        <v/>
      </c>
      <c r="F662" s="20" t="str">
        <f>IF(FORMULACIÓN!F662="","",FORMULACIÓN!F662)</f>
        <v/>
      </c>
      <c r="G662" s="20" t="str">
        <f>IF(FORMULACIÓN!G662="","",FORMULACIÓN!G662)</f>
        <v/>
      </c>
      <c r="H662" s="20" t="str">
        <f>IF(FORMULACIÓN!H662="","",FORMULACIÓN!H662)</f>
        <v/>
      </c>
      <c r="I662" s="88" t="str">
        <f>IF(FORMULACIÓN!I662="","",FORMULACIÓN!I662)</f>
        <v/>
      </c>
      <c r="J662" s="20" t="str">
        <f>IF(FORMULACIÓN!J662="","",FORMULACIÓN!J662)</f>
        <v/>
      </c>
      <c r="K662" s="88" t="str">
        <f>IF(FORMULACIÓN!K662="","",FORMULACIÓN!K662)</f>
        <v/>
      </c>
      <c r="L662" s="88" t="str">
        <f>IF(FORMULACIÓN!L662="","",FORMULACIÓN!L662)</f>
        <v/>
      </c>
      <c r="M662" s="210">
        <f>FORMULACIÓN!M662</f>
        <v>0</v>
      </c>
      <c r="N662" s="20" t="str">
        <f>IF(FORMULACIÓN!O662="","",FORMULACIÓN!O662)</f>
        <v/>
      </c>
      <c r="O662" s="20" t="str">
        <f>IF(FORMULACIÓN!P662="","",FORMULACIÓN!P662)</f>
        <v/>
      </c>
      <c r="P662" s="20" t="str">
        <f>IF(FORMULACIÓN!Q662="","",FORMULACIÓN!Q662)</f>
        <v/>
      </c>
      <c r="Q662" s="20" t="str">
        <f>IF(FORMULACIÓN!R662="","",FORMULACIÓN!R662)</f>
        <v/>
      </c>
      <c r="R662" s="20" t="str">
        <f>IF(FORMULACIÓN!S662="","",FORMULACIÓN!S662)</f>
        <v/>
      </c>
      <c r="S662" s="20" t="str">
        <f>IF(FORMULACIÓN!T662="","",FORMULACIÓN!T662)</f>
        <v/>
      </c>
      <c r="T662" s="179" t="str">
        <f ca="1">FORMULACIÓN!Y662</f>
        <v/>
      </c>
      <c r="U662" s="20" t="str">
        <f>IF(FORMULACIÓN!U662="","",FORMULACIÓN!U662)</f>
        <v/>
      </c>
      <c r="V662" s="211"/>
      <c r="W662" s="211"/>
      <c r="X662" s="21" t="str">
        <f ca="1">IFERROR(IF($S662=Lists!$S$2,SUM(SEGUIMIENTO!U662:W662),IF(SEGUIMIENTO!$S662=Lists!$S$3,SUM(SEGUIMIENTO!V662:W662),IF(SEGUIMIENTO!$S662=Lists!$S$4,AVERAGE(SEGUIMIENTO!V662:W662),IF(SEGUIMIENTO!$S662=Lists!$S$5,OFFSET(U662,0,COUNTA(V662:W662)),IF(SEGUIMIENTO!$S662=Lists!$S$6,COUNTIF(V662:W662,"&lt;"&amp;FORMULACIÓN!Y662)/COUNT(SEGUIMIENTO!V662:W662),""))))),"")</f>
        <v/>
      </c>
      <c r="Y662" s="176" t="str">
        <f ca="1">IF($Q662=Lists!$R$3,TEXT(SEGUIMIENTO!X662,"00,00%"),IF(SEGUIMIENTO!X662=0,0,TEXT(SEGUIMIENTO!X662,"##.###")))</f>
        <v/>
      </c>
      <c r="Z662" s="179" t="str">
        <f>IF(FORMULACIÓN!N662="X",VLOOKUP(A662,Lists!$C$100:$D$1099,2,FALSE),"")</f>
        <v/>
      </c>
      <c r="AA662" s="181">
        <f>IF(FORMULACIÓN!N662="X",IF(VALUE(VLOOKUP(A662,Lists!$C$100:$D$1099,2,FALSE))&gt;=SEGUIMIENTO!X662,1,0),2)</f>
        <v>2</v>
      </c>
      <c r="AB662" s="150">
        <f>IFERROR(VALUE(LEFT(#REF!,1)),0)</f>
        <v>0</v>
      </c>
      <c r="AC662" s="149"/>
      <c r="AD662" s="131"/>
      <c r="AE662" s="131"/>
      <c r="AF662" s="129"/>
      <c r="AG662"/>
      <c r="AH662" s="139"/>
      <c r="AI662" s="139"/>
      <c r="AJ662" s="139" t="str">
        <f t="shared" si="121"/>
        <v/>
      </c>
      <c r="AK662" s="139">
        <f t="shared" ca="1" si="128"/>
        <v>0</v>
      </c>
      <c r="AL662" s="139" t="str">
        <f t="shared" si="122"/>
        <v/>
      </c>
      <c r="AM662" s="139" t="str">
        <f t="shared" si="123"/>
        <v/>
      </c>
      <c r="AN662" s="20" t="str">
        <f t="shared" si="124"/>
        <v/>
      </c>
      <c r="AO662" s="20" t="str">
        <f t="shared" si="125"/>
        <v/>
      </c>
      <c r="AP662" s="20" t="str">
        <f t="shared" si="126"/>
        <v/>
      </c>
      <c r="AQ662" s="88" t="str">
        <f ca="1">IF(S662=Lists!$S$6,"CUMPLIMIENTO",IF($Q662=Lists!$R$3,TEXT(Y662,"00,00%")&amp;" / "&amp;TEXT(FORMULACIÓN!Y662,"00,00%"),IF(Y662=0,0,TEXT(Y662,"##.###")&amp;" / "&amp;TEXT(FORMULACIÓN!Y662,"##.###"))))</f>
        <v xml:space="preserve"> / </v>
      </c>
      <c r="AR662" s="133">
        <f ca="1">VALUE(IFERROR(IF(S662=Lists!$S$6,SEGUIMIENTO!Y662,IF((Y662/FORMULACIÓN!Y662)&lt;&gt;0,Y662/FORMULACIÓN!Y662,0)),0))</f>
        <v>0</v>
      </c>
      <c r="AS662" s="89" t="str">
        <f t="shared" ca="1" si="127"/>
        <v/>
      </c>
      <c r="AT662" s="89"/>
      <c r="AU662" s="89">
        <f t="shared" ca="1" si="120"/>
        <v>0</v>
      </c>
      <c r="AV662" s="20" t="str">
        <f t="shared" si="119"/>
        <v xml:space="preserve">LOGROS
LÍMITES
OBSERVACIÓN
ACCIONES DE FORTALECIMIENTO
</v>
      </c>
      <c r="AW662" s="139"/>
      <c r="CG662" s="140"/>
    </row>
    <row r="663" spans="1:85" s="135" customFormat="1" ht="20.25" hidden="1" customHeight="1">
      <c r="A663" s="20" t="str">
        <f>IF(FORMULACIÓN!A663="","",FORMULACIÓN!A663)</f>
        <v/>
      </c>
      <c r="B663" s="20" t="str">
        <f>IF(FORMULACIÓN!B663="","",FORMULACIÓN!B663)</f>
        <v/>
      </c>
      <c r="C663" s="20" t="str">
        <f>IF(FORMULACIÓN!C663="","",FORMULACIÓN!C663)</f>
        <v/>
      </c>
      <c r="D663" s="20" t="str">
        <f>IF(FORMULACIÓN!D663="","",FORMULACIÓN!D663)</f>
        <v/>
      </c>
      <c r="E663" s="20" t="str">
        <f>IF(FORMULACIÓN!E663="","",FORMULACIÓN!E663)</f>
        <v/>
      </c>
      <c r="F663" s="20" t="str">
        <f>IF(FORMULACIÓN!F663="","",FORMULACIÓN!F663)</f>
        <v/>
      </c>
      <c r="G663" s="20" t="str">
        <f>IF(FORMULACIÓN!G663="","",FORMULACIÓN!G663)</f>
        <v/>
      </c>
      <c r="H663" s="20" t="str">
        <f>IF(FORMULACIÓN!H663="","",FORMULACIÓN!H663)</f>
        <v/>
      </c>
      <c r="I663" s="88" t="str">
        <f>IF(FORMULACIÓN!I663="","",FORMULACIÓN!I663)</f>
        <v/>
      </c>
      <c r="J663" s="20" t="str">
        <f>IF(FORMULACIÓN!J663="","",FORMULACIÓN!J663)</f>
        <v/>
      </c>
      <c r="K663" s="88" t="str">
        <f>IF(FORMULACIÓN!K663="","",FORMULACIÓN!K663)</f>
        <v/>
      </c>
      <c r="L663" s="88" t="str">
        <f>IF(FORMULACIÓN!L663="","",FORMULACIÓN!L663)</f>
        <v/>
      </c>
      <c r="M663" s="210">
        <f>FORMULACIÓN!M663</f>
        <v>0</v>
      </c>
      <c r="N663" s="20" t="str">
        <f>IF(FORMULACIÓN!O663="","",FORMULACIÓN!O663)</f>
        <v/>
      </c>
      <c r="O663" s="20" t="str">
        <f>IF(FORMULACIÓN!P663="","",FORMULACIÓN!P663)</f>
        <v/>
      </c>
      <c r="P663" s="20" t="str">
        <f>IF(FORMULACIÓN!Q663="","",FORMULACIÓN!Q663)</f>
        <v/>
      </c>
      <c r="Q663" s="20" t="str">
        <f>IF(FORMULACIÓN!R663="","",FORMULACIÓN!R663)</f>
        <v/>
      </c>
      <c r="R663" s="20" t="str">
        <f>IF(FORMULACIÓN!S663="","",FORMULACIÓN!S663)</f>
        <v/>
      </c>
      <c r="S663" s="20" t="str">
        <f>IF(FORMULACIÓN!T663="","",FORMULACIÓN!T663)</f>
        <v/>
      </c>
      <c r="T663" s="179" t="str">
        <f ca="1">FORMULACIÓN!Y663</f>
        <v/>
      </c>
      <c r="U663" s="20" t="str">
        <f>IF(FORMULACIÓN!U663="","",FORMULACIÓN!U663)</f>
        <v/>
      </c>
      <c r="V663" s="211"/>
      <c r="W663" s="211"/>
      <c r="X663" s="21" t="str">
        <f ca="1">IFERROR(IF($S663=Lists!$S$2,SUM(SEGUIMIENTO!U663:W663),IF(SEGUIMIENTO!$S663=Lists!$S$3,SUM(SEGUIMIENTO!V663:W663),IF(SEGUIMIENTO!$S663=Lists!$S$4,AVERAGE(SEGUIMIENTO!V663:W663),IF(SEGUIMIENTO!$S663=Lists!$S$5,OFFSET(U663,0,COUNTA(V663:W663)),IF(SEGUIMIENTO!$S663=Lists!$S$6,COUNTIF(V663:W663,"&lt;"&amp;FORMULACIÓN!Y663)/COUNT(SEGUIMIENTO!V663:W663),""))))),"")</f>
        <v/>
      </c>
      <c r="Y663" s="176" t="str">
        <f ca="1">IF($Q663=Lists!$R$3,TEXT(SEGUIMIENTO!X663,"00,00%"),IF(SEGUIMIENTO!X663=0,0,TEXT(SEGUIMIENTO!X663,"##.###")))</f>
        <v/>
      </c>
      <c r="Z663" s="179" t="str">
        <f>IF(FORMULACIÓN!N663="X",VLOOKUP(A663,Lists!$C$100:$D$1099,2,FALSE),"")</f>
        <v/>
      </c>
      <c r="AA663" s="181">
        <f>IF(FORMULACIÓN!N663="X",IF(VALUE(VLOOKUP(A663,Lists!$C$100:$D$1099,2,FALSE))&gt;=SEGUIMIENTO!X663,1,0),2)</f>
        <v>2</v>
      </c>
      <c r="AB663" s="150">
        <f>IFERROR(VALUE(LEFT(#REF!,1)),0)</f>
        <v>0</v>
      </c>
      <c r="AC663" s="149"/>
      <c r="AD663" s="131"/>
      <c r="AE663" s="131"/>
      <c r="AF663" s="129"/>
      <c r="AG663"/>
      <c r="AH663" s="139"/>
      <c r="AI663" s="139"/>
      <c r="AJ663" s="139" t="str">
        <f t="shared" si="121"/>
        <v/>
      </c>
      <c r="AK663" s="139">
        <f t="shared" ca="1" si="128"/>
        <v>0</v>
      </c>
      <c r="AL663" s="139" t="str">
        <f t="shared" si="122"/>
        <v/>
      </c>
      <c r="AM663" s="139" t="str">
        <f t="shared" si="123"/>
        <v/>
      </c>
      <c r="AN663" s="20" t="str">
        <f t="shared" si="124"/>
        <v/>
      </c>
      <c r="AO663" s="20" t="str">
        <f t="shared" si="125"/>
        <v/>
      </c>
      <c r="AP663" s="20" t="str">
        <f t="shared" si="126"/>
        <v/>
      </c>
      <c r="AQ663" s="88" t="str">
        <f ca="1">IF(S663=Lists!$S$6,"CUMPLIMIENTO",IF($Q663=Lists!$R$3,TEXT(Y663,"00,00%")&amp;" / "&amp;TEXT(FORMULACIÓN!Y663,"00,00%"),IF(Y663=0,0,TEXT(Y663,"##.###")&amp;" / "&amp;TEXT(FORMULACIÓN!Y663,"##.###"))))</f>
        <v xml:space="preserve"> / </v>
      </c>
      <c r="AR663" s="133">
        <f ca="1">VALUE(IFERROR(IF(S663=Lists!$S$6,SEGUIMIENTO!Y663,IF((Y663/FORMULACIÓN!Y663)&lt;&gt;0,Y663/FORMULACIÓN!Y663,0)),0))</f>
        <v>0</v>
      </c>
      <c r="AS663" s="89" t="str">
        <f t="shared" ca="1" si="127"/>
        <v/>
      </c>
      <c r="AT663" s="89"/>
      <c r="AU663" s="89">
        <f t="shared" ca="1" si="120"/>
        <v>0</v>
      </c>
      <c r="AV663" s="20" t="str">
        <f t="shared" si="119"/>
        <v xml:space="preserve">LOGROS
LÍMITES
OBSERVACIÓN
ACCIONES DE FORTALECIMIENTO
</v>
      </c>
      <c r="AW663" s="139"/>
      <c r="CG663" s="140"/>
    </row>
    <row r="664" spans="1:85" s="135" customFormat="1" ht="20.25" hidden="1" customHeight="1">
      <c r="A664" s="20" t="str">
        <f>IF(FORMULACIÓN!A664="","",FORMULACIÓN!A664)</f>
        <v/>
      </c>
      <c r="B664" s="20" t="str">
        <f>IF(FORMULACIÓN!B664="","",FORMULACIÓN!B664)</f>
        <v/>
      </c>
      <c r="C664" s="20" t="str">
        <f>IF(FORMULACIÓN!C664="","",FORMULACIÓN!C664)</f>
        <v/>
      </c>
      <c r="D664" s="20" t="str">
        <f>IF(FORMULACIÓN!D664="","",FORMULACIÓN!D664)</f>
        <v/>
      </c>
      <c r="E664" s="20" t="str">
        <f>IF(FORMULACIÓN!E664="","",FORMULACIÓN!E664)</f>
        <v/>
      </c>
      <c r="F664" s="20" t="str">
        <f>IF(FORMULACIÓN!F664="","",FORMULACIÓN!F664)</f>
        <v/>
      </c>
      <c r="G664" s="20" t="str">
        <f>IF(FORMULACIÓN!G664="","",FORMULACIÓN!G664)</f>
        <v/>
      </c>
      <c r="H664" s="20" t="str">
        <f>IF(FORMULACIÓN!H664="","",FORMULACIÓN!H664)</f>
        <v/>
      </c>
      <c r="I664" s="88" t="str">
        <f>IF(FORMULACIÓN!I664="","",FORMULACIÓN!I664)</f>
        <v/>
      </c>
      <c r="J664" s="20" t="str">
        <f>IF(FORMULACIÓN!J664="","",FORMULACIÓN!J664)</f>
        <v/>
      </c>
      <c r="K664" s="88" t="str">
        <f>IF(FORMULACIÓN!K664="","",FORMULACIÓN!K664)</f>
        <v/>
      </c>
      <c r="L664" s="88" t="str">
        <f>IF(FORMULACIÓN!L664="","",FORMULACIÓN!L664)</f>
        <v/>
      </c>
      <c r="M664" s="210">
        <f>FORMULACIÓN!M664</f>
        <v>0</v>
      </c>
      <c r="N664" s="20" t="str">
        <f>IF(FORMULACIÓN!O664="","",FORMULACIÓN!O664)</f>
        <v/>
      </c>
      <c r="O664" s="20" t="str">
        <f>IF(FORMULACIÓN!P664="","",FORMULACIÓN!P664)</f>
        <v/>
      </c>
      <c r="P664" s="20" t="str">
        <f>IF(FORMULACIÓN!Q664="","",FORMULACIÓN!Q664)</f>
        <v/>
      </c>
      <c r="Q664" s="20" t="str">
        <f>IF(FORMULACIÓN!R664="","",FORMULACIÓN!R664)</f>
        <v/>
      </c>
      <c r="R664" s="20" t="str">
        <f>IF(FORMULACIÓN!S664="","",FORMULACIÓN!S664)</f>
        <v/>
      </c>
      <c r="S664" s="20" t="str">
        <f>IF(FORMULACIÓN!T664="","",FORMULACIÓN!T664)</f>
        <v/>
      </c>
      <c r="T664" s="179" t="str">
        <f ca="1">FORMULACIÓN!Y664</f>
        <v/>
      </c>
      <c r="U664" s="20" t="str">
        <f>IF(FORMULACIÓN!U664="","",FORMULACIÓN!U664)</f>
        <v/>
      </c>
      <c r="V664" s="211"/>
      <c r="W664" s="211"/>
      <c r="X664" s="21" t="str">
        <f ca="1">IFERROR(IF($S664=Lists!$S$2,SUM(SEGUIMIENTO!U664:W664),IF(SEGUIMIENTO!$S664=Lists!$S$3,SUM(SEGUIMIENTO!V664:W664),IF(SEGUIMIENTO!$S664=Lists!$S$4,AVERAGE(SEGUIMIENTO!V664:W664),IF(SEGUIMIENTO!$S664=Lists!$S$5,OFFSET(U664,0,COUNTA(V664:W664)),IF(SEGUIMIENTO!$S664=Lists!$S$6,COUNTIF(V664:W664,"&lt;"&amp;FORMULACIÓN!Y664)/COUNT(SEGUIMIENTO!V664:W664),""))))),"")</f>
        <v/>
      </c>
      <c r="Y664" s="176" t="str">
        <f ca="1">IF($Q664=Lists!$R$3,TEXT(SEGUIMIENTO!X664,"00,00%"),IF(SEGUIMIENTO!X664=0,0,TEXT(SEGUIMIENTO!X664,"##.###")))</f>
        <v/>
      </c>
      <c r="Z664" s="179" t="str">
        <f>IF(FORMULACIÓN!N664="X",VLOOKUP(A664,Lists!$C$100:$D$1099,2,FALSE),"")</f>
        <v/>
      </c>
      <c r="AA664" s="181">
        <f>IF(FORMULACIÓN!N664="X",IF(VALUE(VLOOKUP(A664,Lists!$C$100:$D$1099,2,FALSE))&gt;=SEGUIMIENTO!X664,1,0),2)</f>
        <v>2</v>
      </c>
      <c r="AB664" s="150">
        <f>IFERROR(VALUE(LEFT(#REF!,1)),0)</f>
        <v>0</v>
      </c>
      <c r="AC664" s="149"/>
      <c r="AD664" s="131"/>
      <c r="AE664" s="131"/>
      <c r="AF664" s="129"/>
      <c r="AG664"/>
      <c r="AH664" s="139"/>
      <c r="AI664" s="139"/>
      <c r="AJ664" s="139" t="str">
        <f t="shared" si="121"/>
        <v/>
      </c>
      <c r="AK664" s="139">
        <f t="shared" ca="1" si="128"/>
        <v>0</v>
      </c>
      <c r="AL664" s="139" t="str">
        <f t="shared" si="122"/>
        <v/>
      </c>
      <c r="AM664" s="139" t="str">
        <f t="shared" si="123"/>
        <v/>
      </c>
      <c r="AN664" s="20" t="str">
        <f t="shared" si="124"/>
        <v/>
      </c>
      <c r="AO664" s="20" t="str">
        <f t="shared" si="125"/>
        <v/>
      </c>
      <c r="AP664" s="20" t="str">
        <f t="shared" si="126"/>
        <v/>
      </c>
      <c r="AQ664" s="88" t="str">
        <f ca="1">IF(S664=Lists!$S$6,"CUMPLIMIENTO",IF($Q664=Lists!$R$3,TEXT(Y664,"00,00%")&amp;" / "&amp;TEXT(FORMULACIÓN!Y664,"00,00%"),IF(Y664=0,0,TEXT(Y664,"##.###")&amp;" / "&amp;TEXT(FORMULACIÓN!Y664,"##.###"))))</f>
        <v xml:space="preserve"> / </v>
      </c>
      <c r="AR664" s="133">
        <f ca="1">VALUE(IFERROR(IF(S664=Lists!$S$6,SEGUIMIENTO!Y664,IF((Y664/FORMULACIÓN!Y664)&lt;&gt;0,Y664/FORMULACIÓN!Y664,0)),0))</f>
        <v>0</v>
      </c>
      <c r="AS664" s="89" t="str">
        <f t="shared" ca="1" si="127"/>
        <v/>
      </c>
      <c r="AT664" s="89"/>
      <c r="AU664" s="89">
        <f t="shared" ca="1" si="120"/>
        <v>0</v>
      </c>
      <c r="AV664" s="20" t="str">
        <f t="shared" si="119"/>
        <v xml:space="preserve">LOGROS
LÍMITES
OBSERVACIÓN
ACCIONES DE FORTALECIMIENTO
</v>
      </c>
      <c r="AW664" s="139"/>
      <c r="CG664" s="140"/>
    </row>
    <row r="665" spans="1:85" s="135" customFormat="1" ht="20.25" hidden="1" customHeight="1">
      <c r="A665" s="20" t="str">
        <f>IF(FORMULACIÓN!A665="","",FORMULACIÓN!A665)</f>
        <v/>
      </c>
      <c r="B665" s="20" t="str">
        <f>IF(FORMULACIÓN!B665="","",FORMULACIÓN!B665)</f>
        <v/>
      </c>
      <c r="C665" s="20" t="str">
        <f>IF(FORMULACIÓN!C665="","",FORMULACIÓN!C665)</f>
        <v/>
      </c>
      <c r="D665" s="20" t="str">
        <f>IF(FORMULACIÓN!D665="","",FORMULACIÓN!D665)</f>
        <v/>
      </c>
      <c r="E665" s="20" t="str">
        <f>IF(FORMULACIÓN!E665="","",FORMULACIÓN!E665)</f>
        <v/>
      </c>
      <c r="F665" s="20" t="str">
        <f>IF(FORMULACIÓN!F665="","",FORMULACIÓN!F665)</f>
        <v/>
      </c>
      <c r="G665" s="20" t="str">
        <f>IF(FORMULACIÓN!G665="","",FORMULACIÓN!G665)</f>
        <v/>
      </c>
      <c r="H665" s="20" t="str">
        <f>IF(FORMULACIÓN!H665="","",FORMULACIÓN!H665)</f>
        <v/>
      </c>
      <c r="I665" s="88" t="str">
        <f>IF(FORMULACIÓN!I665="","",FORMULACIÓN!I665)</f>
        <v/>
      </c>
      <c r="J665" s="20" t="str">
        <f>IF(FORMULACIÓN!J665="","",FORMULACIÓN!J665)</f>
        <v/>
      </c>
      <c r="K665" s="88" t="str">
        <f>IF(FORMULACIÓN!K665="","",FORMULACIÓN!K665)</f>
        <v/>
      </c>
      <c r="L665" s="88" t="str">
        <f>IF(FORMULACIÓN!L665="","",FORMULACIÓN!L665)</f>
        <v/>
      </c>
      <c r="M665" s="210">
        <f>FORMULACIÓN!M665</f>
        <v>0</v>
      </c>
      <c r="N665" s="20" t="str">
        <f>IF(FORMULACIÓN!O665="","",FORMULACIÓN!O665)</f>
        <v/>
      </c>
      <c r="O665" s="20" t="str">
        <f>IF(FORMULACIÓN!P665="","",FORMULACIÓN!P665)</f>
        <v/>
      </c>
      <c r="P665" s="20" t="str">
        <f>IF(FORMULACIÓN!Q665="","",FORMULACIÓN!Q665)</f>
        <v/>
      </c>
      <c r="Q665" s="20" t="str">
        <f>IF(FORMULACIÓN!R665="","",FORMULACIÓN!R665)</f>
        <v/>
      </c>
      <c r="R665" s="20" t="str">
        <f>IF(FORMULACIÓN!S665="","",FORMULACIÓN!S665)</f>
        <v/>
      </c>
      <c r="S665" s="20" t="str">
        <f>IF(FORMULACIÓN!T665="","",FORMULACIÓN!T665)</f>
        <v/>
      </c>
      <c r="T665" s="179" t="str">
        <f ca="1">FORMULACIÓN!Y665</f>
        <v/>
      </c>
      <c r="U665" s="20" t="str">
        <f>IF(FORMULACIÓN!U665="","",FORMULACIÓN!U665)</f>
        <v/>
      </c>
      <c r="V665" s="211"/>
      <c r="W665" s="211"/>
      <c r="X665" s="21" t="str">
        <f ca="1">IFERROR(IF($S665=Lists!$S$2,SUM(SEGUIMIENTO!U665:W665),IF(SEGUIMIENTO!$S665=Lists!$S$3,SUM(SEGUIMIENTO!V665:W665),IF(SEGUIMIENTO!$S665=Lists!$S$4,AVERAGE(SEGUIMIENTO!V665:W665),IF(SEGUIMIENTO!$S665=Lists!$S$5,OFFSET(U665,0,COUNTA(V665:W665)),IF(SEGUIMIENTO!$S665=Lists!$S$6,COUNTIF(V665:W665,"&lt;"&amp;FORMULACIÓN!Y665)/COUNT(SEGUIMIENTO!V665:W665),""))))),"")</f>
        <v/>
      </c>
      <c r="Y665" s="176" t="str">
        <f ca="1">IF($Q665=Lists!$R$3,TEXT(SEGUIMIENTO!X665,"00,00%"),IF(SEGUIMIENTO!X665=0,0,TEXT(SEGUIMIENTO!X665,"##.###")))</f>
        <v/>
      </c>
      <c r="Z665" s="179" t="str">
        <f>IF(FORMULACIÓN!N665="X",VLOOKUP(A665,Lists!$C$100:$D$1099,2,FALSE),"")</f>
        <v/>
      </c>
      <c r="AA665" s="181">
        <f>IF(FORMULACIÓN!N665="X",IF(VALUE(VLOOKUP(A665,Lists!$C$100:$D$1099,2,FALSE))&gt;=SEGUIMIENTO!X665,1,0),2)</f>
        <v>2</v>
      </c>
      <c r="AB665" s="150">
        <f>IFERROR(VALUE(LEFT(#REF!,1)),0)</f>
        <v>0</v>
      </c>
      <c r="AC665" s="149"/>
      <c r="AD665" s="131"/>
      <c r="AE665" s="131"/>
      <c r="AF665" s="129"/>
      <c r="AG665"/>
      <c r="AH665" s="139"/>
      <c r="AI665" s="139"/>
      <c r="AJ665" s="139" t="str">
        <f t="shared" si="121"/>
        <v/>
      </c>
      <c r="AK665" s="139">
        <f t="shared" ca="1" si="128"/>
        <v>0</v>
      </c>
      <c r="AL665" s="139" t="str">
        <f t="shared" si="122"/>
        <v/>
      </c>
      <c r="AM665" s="139" t="str">
        <f t="shared" si="123"/>
        <v/>
      </c>
      <c r="AN665" s="20" t="str">
        <f t="shared" si="124"/>
        <v/>
      </c>
      <c r="AO665" s="20" t="str">
        <f t="shared" si="125"/>
        <v/>
      </c>
      <c r="AP665" s="20" t="str">
        <f t="shared" si="126"/>
        <v/>
      </c>
      <c r="AQ665" s="88" t="str">
        <f ca="1">IF(S665=Lists!$S$6,"CUMPLIMIENTO",IF($Q665=Lists!$R$3,TEXT(Y665,"00,00%")&amp;" / "&amp;TEXT(FORMULACIÓN!Y665,"00,00%"),IF(Y665=0,0,TEXT(Y665,"##.###")&amp;" / "&amp;TEXT(FORMULACIÓN!Y665,"##.###"))))</f>
        <v xml:space="preserve"> / </v>
      </c>
      <c r="AR665" s="133">
        <f ca="1">VALUE(IFERROR(IF(S665=Lists!$S$6,SEGUIMIENTO!Y665,IF((Y665/FORMULACIÓN!Y665)&lt;&gt;0,Y665/FORMULACIÓN!Y665,0)),0))</f>
        <v>0</v>
      </c>
      <c r="AS665" s="89" t="str">
        <f t="shared" ca="1" si="127"/>
        <v/>
      </c>
      <c r="AT665" s="89"/>
      <c r="AU665" s="89">
        <f t="shared" ca="1" si="120"/>
        <v>0</v>
      </c>
      <c r="AV665" s="20" t="str">
        <f t="shared" si="119"/>
        <v xml:space="preserve">LOGROS
LÍMITES
OBSERVACIÓN
ACCIONES DE FORTALECIMIENTO
</v>
      </c>
      <c r="AW665" s="139"/>
      <c r="CG665" s="140"/>
    </row>
    <row r="666" spans="1:85" s="135" customFormat="1" ht="20.25" hidden="1" customHeight="1">
      <c r="A666" s="20" t="str">
        <f>IF(FORMULACIÓN!A666="","",FORMULACIÓN!A666)</f>
        <v/>
      </c>
      <c r="B666" s="20" t="str">
        <f>IF(FORMULACIÓN!B666="","",FORMULACIÓN!B666)</f>
        <v/>
      </c>
      <c r="C666" s="20" t="str">
        <f>IF(FORMULACIÓN!C666="","",FORMULACIÓN!C666)</f>
        <v/>
      </c>
      <c r="D666" s="20" t="str">
        <f>IF(FORMULACIÓN!D666="","",FORMULACIÓN!D666)</f>
        <v/>
      </c>
      <c r="E666" s="20" t="str">
        <f>IF(FORMULACIÓN!E666="","",FORMULACIÓN!E666)</f>
        <v/>
      </c>
      <c r="F666" s="20" t="str">
        <f>IF(FORMULACIÓN!F666="","",FORMULACIÓN!F666)</f>
        <v/>
      </c>
      <c r="G666" s="20" t="str">
        <f>IF(FORMULACIÓN!G666="","",FORMULACIÓN!G666)</f>
        <v/>
      </c>
      <c r="H666" s="20" t="str">
        <f>IF(FORMULACIÓN!H666="","",FORMULACIÓN!H666)</f>
        <v/>
      </c>
      <c r="I666" s="88" t="str">
        <f>IF(FORMULACIÓN!I666="","",FORMULACIÓN!I666)</f>
        <v/>
      </c>
      <c r="J666" s="20" t="str">
        <f>IF(FORMULACIÓN!J666="","",FORMULACIÓN!J666)</f>
        <v/>
      </c>
      <c r="K666" s="88" t="str">
        <f>IF(FORMULACIÓN!K666="","",FORMULACIÓN!K666)</f>
        <v/>
      </c>
      <c r="L666" s="88" t="str">
        <f>IF(FORMULACIÓN!L666="","",FORMULACIÓN!L666)</f>
        <v/>
      </c>
      <c r="M666" s="210">
        <f>FORMULACIÓN!M666</f>
        <v>0</v>
      </c>
      <c r="N666" s="20" t="str">
        <f>IF(FORMULACIÓN!O666="","",FORMULACIÓN!O666)</f>
        <v/>
      </c>
      <c r="O666" s="20" t="str">
        <f>IF(FORMULACIÓN!P666="","",FORMULACIÓN!P666)</f>
        <v/>
      </c>
      <c r="P666" s="20" t="str">
        <f>IF(FORMULACIÓN!Q666="","",FORMULACIÓN!Q666)</f>
        <v/>
      </c>
      <c r="Q666" s="20" t="str">
        <f>IF(FORMULACIÓN!R666="","",FORMULACIÓN!R666)</f>
        <v/>
      </c>
      <c r="R666" s="20" t="str">
        <f>IF(FORMULACIÓN!S666="","",FORMULACIÓN!S666)</f>
        <v/>
      </c>
      <c r="S666" s="20" t="str">
        <f>IF(FORMULACIÓN!T666="","",FORMULACIÓN!T666)</f>
        <v/>
      </c>
      <c r="T666" s="179" t="str">
        <f ca="1">FORMULACIÓN!Y666</f>
        <v/>
      </c>
      <c r="U666" s="20" t="str">
        <f>IF(FORMULACIÓN!U666="","",FORMULACIÓN!U666)</f>
        <v/>
      </c>
      <c r="V666" s="211"/>
      <c r="W666" s="211"/>
      <c r="X666" s="21" t="str">
        <f ca="1">IFERROR(IF($S666=Lists!$S$2,SUM(SEGUIMIENTO!U666:W666),IF(SEGUIMIENTO!$S666=Lists!$S$3,SUM(SEGUIMIENTO!V666:W666),IF(SEGUIMIENTO!$S666=Lists!$S$4,AVERAGE(SEGUIMIENTO!V666:W666),IF(SEGUIMIENTO!$S666=Lists!$S$5,OFFSET(U666,0,COUNTA(V666:W666)),IF(SEGUIMIENTO!$S666=Lists!$S$6,COUNTIF(V666:W666,"&lt;"&amp;FORMULACIÓN!Y666)/COUNT(SEGUIMIENTO!V666:W666),""))))),"")</f>
        <v/>
      </c>
      <c r="Y666" s="176" t="str">
        <f ca="1">IF($Q666=Lists!$R$3,TEXT(SEGUIMIENTO!X666,"00,00%"),IF(SEGUIMIENTO!X666=0,0,TEXT(SEGUIMIENTO!X666,"##.###")))</f>
        <v/>
      </c>
      <c r="Z666" s="179" t="str">
        <f>IF(FORMULACIÓN!N666="X",VLOOKUP(A666,Lists!$C$100:$D$1099,2,FALSE),"")</f>
        <v/>
      </c>
      <c r="AA666" s="181">
        <f>IF(FORMULACIÓN!N666="X",IF(VALUE(VLOOKUP(A666,Lists!$C$100:$D$1099,2,FALSE))&gt;=SEGUIMIENTO!X666,1,0),2)</f>
        <v>2</v>
      </c>
      <c r="AB666" s="150">
        <f>IFERROR(VALUE(LEFT(#REF!,1)),0)</f>
        <v>0</v>
      </c>
      <c r="AC666" s="149"/>
      <c r="AD666" s="131"/>
      <c r="AE666" s="131"/>
      <c r="AF666" s="129"/>
      <c r="AG666"/>
      <c r="AH666" s="139"/>
      <c r="AI666" s="139"/>
      <c r="AJ666" s="139" t="str">
        <f t="shared" si="121"/>
        <v/>
      </c>
      <c r="AK666" s="139">
        <f t="shared" ca="1" si="128"/>
        <v>0</v>
      </c>
      <c r="AL666" s="139" t="str">
        <f t="shared" si="122"/>
        <v/>
      </c>
      <c r="AM666" s="139" t="str">
        <f t="shared" si="123"/>
        <v/>
      </c>
      <c r="AN666" s="20" t="str">
        <f t="shared" si="124"/>
        <v/>
      </c>
      <c r="AO666" s="20" t="str">
        <f t="shared" si="125"/>
        <v/>
      </c>
      <c r="AP666" s="20" t="str">
        <f t="shared" si="126"/>
        <v/>
      </c>
      <c r="AQ666" s="88" t="str">
        <f ca="1">IF(S666=Lists!$S$6,"CUMPLIMIENTO",IF($Q666=Lists!$R$3,TEXT(Y666,"00,00%")&amp;" / "&amp;TEXT(FORMULACIÓN!Y666,"00,00%"),IF(Y666=0,0,TEXT(Y666,"##.###")&amp;" / "&amp;TEXT(FORMULACIÓN!Y666,"##.###"))))</f>
        <v xml:space="preserve"> / </v>
      </c>
      <c r="AR666" s="133">
        <f ca="1">VALUE(IFERROR(IF(S666=Lists!$S$6,SEGUIMIENTO!Y666,IF((Y666/FORMULACIÓN!Y666)&lt;&gt;0,Y666/FORMULACIÓN!Y666,0)),0))</f>
        <v>0</v>
      </c>
      <c r="AS666" s="89" t="str">
        <f t="shared" ca="1" si="127"/>
        <v/>
      </c>
      <c r="AT666" s="89"/>
      <c r="AU666" s="89">
        <f t="shared" ca="1" si="120"/>
        <v>0</v>
      </c>
      <c r="AV666" s="20" t="str">
        <f t="shared" si="119"/>
        <v xml:space="preserve">LOGROS
LÍMITES
OBSERVACIÓN
ACCIONES DE FORTALECIMIENTO
</v>
      </c>
      <c r="AW666" s="139"/>
      <c r="CG666" s="140"/>
    </row>
    <row r="667" spans="1:85" s="135" customFormat="1" ht="20.25" hidden="1" customHeight="1">
      <c r="A667" s="20" t="str">
        <f>IF(FORMULACIÓN!A667="","",FORMULACIÓN!A667)</f>
        <v/>
      </c>
      <c r="B667" s="20" t="str">
        <f>IF(FORMULACIÓN!B667="","",FORMULACIÓN!B667)</f>
        <v/>
      </c>
      <c r="C667" s="20" t="str">
        <f>IF(FORMULACIÓN!C667="","",FORMULACIÓN!C667)</f>
        <v/>
      </c>
      <c r="D667" s="20" t="str">
        <f>IF(FORMULACIÓN!D667="","",FORMULACIÓN!D667)</f>
        <v/>
      </c>
      <c r="E667" s="20" t="str">
        <f>IF(FORMULACIÓN!E667="","",FORMULACIÓN!E667)</f>
        <v/>
      </c>
      <c r="F667" s="20" t="str">
        <f>IF(FORMULACIÓN!F667="","",FORMULACIÓN!F667)</f>
        <v/>
      </c>
      <c r="G667" s="20" t="str">
        <f>IF(FORMULACIÓN!G667="","",FORMULACIÓN!G667)</f>
        <v/>
      </c>
      <c r="H667" s="20" t="str">
        <f>IF(FORMULACIÓN!H667="","",FORMULACIÓN!H667)</f>
        <v/>
      </c>
      <c r="I667" s="88" t="str">
        <f>IF(FORMULACIÓN!I667="","",FORMULACIÓN!I667)</f>
        <v/>
      </c>
      <c r="J667" s="20" t="str">
        <f>IF(FORMULACIÓN!J667="","",FORMULACIÓN!J667)</f>
        <v/>
      </c>
      <c r="K667" s="88" t="str">
        <f>IF(FORMULACIÓN!K667="","",FORMULACIÓN!K667)</f>
        <v/>
      </c>
      <c r="L667" s="88" t="str">
        <f>IF(FORMULACIÓN!L667="","",FORMULACIÓN!L667)</f>
        <v/>
      </c>
      <c r="M667" s="210">
        <f>FORMULACIÓN!M667</f>
        <v>0</v>
      </c>
      <c r="N667" s="20" t="str">
        <f>IF(FORMULACIÓN!O667="","",FORMULACIÓN!O667)</f>
        <v/>
      </c>
      <c r="O667" s="20" t="str">
        <f>IF(FORMULACIÓN!P667="","",FORMULACIÓN!P667)</f>
        <v/>
      </c>
      <c r="P667" s="20" t="str">
        <f>IF(FORMULACIÓN!Q667="","",FORMULACIÓN!Q667)</f>
        <v/>
      </c>
      <c r="Q667" s="20" t="str">
        <f>IF(FORMULACIÓN!R667="","",FORMULACIÓN!R667)</f>
        <v/>
      </c>
      <c r="R667" s="20" t="str">
        <f>IF(FORMULACIÓN!S667="","",FORMULACIÓN!S667)</f>
        <v/>
      </c>
      <c r="S667" s="20" t="str">
        <f>IF(FORMULACIÓN!T667="","",FORMULACIÓN!T667)</f>
        <v/>
      </c>
      <c r="T667" s="179" t="str">
        <f ca="1">FORMULACIÓN!Y667</f>
        <v/>
      </c>
      <c r="U667" s="20" t="str">
        <f>IF(FORMULACIÓN!U667="","",FORMULACIÓN!U667)</f>
        <v/>
      </c>
      <c r="V667" s="211"/>
      <c r="W667" s="211"/>
      <c r="X667" s="21" t="str">
        <f ca="1">IFERROR(IF($S667=Lists!$S$2,SUM(SEGUIMIENTO!U667:W667),IF(SEGUIMIENTO!$S667=Lists!$S$3,SUM(SEGUIMIENTO!V667:W667),IF(SEGUIMIENTO!$S667=Lists!$S$4,AVERAGE(SEGUIMIENTO!V667:W667),IF(SEGUIMIENTO!$S667=Lists!$S$5,OFFSET(U667,0,COUNTA(V667:W667)),IF(SEGUIMIENTO!$S667=Lists!$S$6,COUNTIF(V667:W667,"&lt;"&amp;FORMULACIÓN!Y667)/COUNT(SEGUIMIENTO!V667:W667),""))))),"")</f>
        <v/>
      </c>
      <c r="Y667" s="176" t="str">
        <f ca="1">IF($Q667=Lists!$R$3,TEXT(SEGUIMIENTO!X667,"00,00%"),IF(SEGUIMIENTO!X667=0,0,TEXT(SEGUIMIENTO!X667,"##.###")))</f>
        <v/>
      </c>
      <c r="Z667" s="179" t="str">
        <f>IF(FORMULACIÓN!N667="X",VLOOKUP(A667,Lists!$C$100:$D$1099,2,FALSE),"")</f>
        <v/>
      </c>
      <c r="AA667" s="181">
        <f>IF(FORMULACIÓN!N667="X",IF(VALUE(VLOOKUP(A667,Lists!$C$100:$D$1099,2,FALSE))&gt;=SEGUIMIENTO!X667,1,0),2)</f>
        <v>2</v>
      </c>
      <c r="AB667" s="150">
        <f>IFERROR(VALUE(LEFT(#REF!,1)),0)</f>
        <v>0</v>
      </c>
      <c r="AC667" s="149"/>
      <c r="AD667" s="131"/>
      <c r="AE667" s="131"/>
      <c r="AF667" s="129"/>
      <c r="AG667"/>
      <c r="AH667" s="139"/>
      <c r="AI667" s="139"/>
      <c r="AJ667" s="139" t="str">
        <f t="shared" si="121"/>
        <v/>
      </c>
      <c r="AK667" s="139">
        <f t="shared" ca="1" si="128"/>
        <v>0</v>
      </c>
      <c r="AL667" s="139" t="str">
        <f t="shared" si="122"/>
        <v/>
      </c>
      <c r="AM667" s="139" t="str">
        <f t="shared" si="123"/>
        <v/>
      </c>
      <c r="AN667" s="20" t="str">
        <f t="shared" si="124"/>
        <v/>
      </c>
      <c r="AO667" s="20" t="str">
        <f t="shared" si="125"/>
        <v/>
      </c>
      <c r="AP667" s="20" t="str">
        <f t="shared" si="126"/>
        <v/>
      </c>
      <c r="AQ667" s="88" t="str">
        <f ca="1">IF(S667=Lists!$S$6,"CUMPLIMIENTO",IF($Q667=Lists!$R$3,TEXT(Y667,"00,00%")&amp;" / "&amp;TEXT(FORMULACIÓN!Y667,"00,00%"),IF(Y667=0,0,TEXT(Y667,"##.###")&amp;" / "&amp;TEXT(FORMULACIÓN!Y667,"##.###"))))</f>
        <v xml:space="preserve"> / </v>
      </c>
      <c r="AR667" s="133">
        <f ca="1">VALUE(IFERROR(IF(S667=Lists!$S$6,SEGUIMIENTO!Y667,IF((Y667/FORMULACIÓN!Y667)&lt;&gt;0,Y667/FORMULACIÓN!Y667,0)),0))</f>
        <v>0</v>
      </c>
      <c r="AS667" s="89" t="str">
        <f t="shared" ca="1" si="127"/>
        <v/>
      </c>
      <c r="AT667" s="89"/>
      <c r="AU667" s="89">
        <f t="shared" ca="1" si="120"/>
        <v>0</v>
      </c>
      <c r="AV667" s="20" t="str">
        <f t="shared" ref="AV667:AV730" si="129">$AC$9&amp;CHAR(10)&amp;AC667&amp;CHAR(10)&amp;$AD$9&amp;CHAR(10)&amp;AD667&amp;CHAR(10)&amp;$AE$9&amp;CHAR(10)&amp;AE667&amp;CHAR(10)&amp;$AF$9&amp;CHAR(10)&amp;AF667</f>
        <v xml:space="preserve">LOGROS
LÍMITES
OBSERVACIÓN
ACCIONES DE FORTALECIMIENTO
</v>
      </c>
      <c r="AW667" s="139"/>
      <c r="CG667" s="140"/>
    </row>
    <row r="668" spans="1:85" s="135" customFormat="1" ht="20.25" hidden="1" customHeight="1">
      <c r="A668" s="20" t="str">
        <f>IF(FORMULACIÓN!A668="","",FORMULACIÓN!A668)</f>
        <v/>
      </c>
      <c r="B668" s="20" t="str">
        <f>IF(FORMULACIÓN!B668="","",FORMULACIÓN!B668)</f>
        <v/>
      </c>
      <c r="C668" s="20" t="str">
        <f>IF(FORMULACIÓN!C668="","",FORMULACIÓN!C668)</f>
        <v/>
      </c>
      <c r="D668" s="20" t="str">
        <f>IF(FORMULACIÓN!D668="","",FORMULACIÓN!D668)</f>
        <v/>
      </c>
      <c r="E668" s="20" t="str">
        <f>IF(FORMULACIÓN!E668="","",FORMULACIÓN!E668)</f>
        <v/>
      </c>
      <c r="F668" s="20" t="str">
        <f>IF(FORMULACIÓN!F668="","",FORMULACIÓN!F668)</f>
        <v/>
      </c>
      <c r="G668" s="20" t="str">
        <f>IF(FORMULACIÓN!G668="","",FORMULACIÓN!G668)</f>
        <v/>
      </c>
      <c r="H668" s="20" t="str">
        <f>IF(FORMULACIÓN!H668="","",FORMULACIÓN!H668)</f>
        <v/>
      </c>
      <c r="I668" s="88" t="str">
        <f>IF(FORMULACIÓN!I668="","",FORMULACIÓN!I668)</f>
        <v/>
      </c>
      <c r="J668" s="20" t="str">
        <f>IF(FORMULACIÓN!J668="","",FORMULACIÓN!J668)</f>
        <v/>
      </c>
      <c r="K668" s="88" t="str">
        <f>IF(FORMULACIÓN!K668="","",FORMULACIÓN!K668)</f>
        <v/>
      </c>
      <c r="L668" s="88" t="str">
        <f>IF(FORMULACIÓN!L668="","",FORMULACIÓN!L668)</f>
        <v/>
      </c>
      <c r="M668" s="210">
        <f>FORMULACIÓN!M668</f>
        <v>0</v>
      </c>
      <c r="N668" s="20" t="str">
        <f>IF(FORMULACIÓN!O668="","",FORMULACIÓN!O668)</f>
        <v/>
      </c>
      <c r="O668" s="20" t="str">
        <f>IF(FORMULACIÓN!P668="","",FORMULACIÓN!P668)</f>
        <v/>
      </c>
      <c r="P668" s="20" t="str">
        <f>IF(FORMULACIÓN!Q668="","",FORMULACIÓN!Q668)</f>
        <v/>
      </c>
      <c r="Q668" s="20" t="str">
        <f>IF(FORMULACIÓN!R668="","",FORMULACIÓN!R668)</f>
        <v/>
      </c>
      <c r="R668" s="20" t="str">
        <f>IF(FORMULACIÓN!S668="","",FORMULACIÓN!S668)</f>
        <v/>
      </c>
      <c r="S668" s="20" t="str">
        <f>IF(FORMULACIÓN!T668="","",FORMULACIÓN!T668)</f>
        <v/>
      </c>
      <c r="T668" s="179" t="str">
        <f ca="1">FORMULACIÓN!Y668</f>
        <v/>
      </c>
      <c r="U668" s="20" t="str">
        <f>IF(FORMULACIÓN!U668="","",FORMULACIÓN!U668)</f>
        <v/>
      </c>
      <c r="V668" s="211"/>
      <c r="W668" s="211"/>
      <c r="X668" s="21" t="str">
        <f ca="1">IFERROR(IF($S668=Lists!$S$2,SUM(SEGUIMIENTO!U668:W668),IF(SEGUIMIENTO!$S668=Lists!$S$3,SUM(SEGUIMIENTO!V668:W668),IF(SEGUIMIENTO!$S668=Lists!$S$4,AVERAGE(SEGUIMIENTO!V668:W668),IF(SEGUIMIENTO!$S668=Lists!$S$5,OFFSET(U668,0,COUNTA(V668:W668)),IF(SEGUIMIENTO!$S668=Lists!$S$6,COUNTIF(V668:W668,"&lt;"&amp;FORMULACIÓN!Y668)/COUNT(SEGUIMIENTO!V668:W668),""))))),"")</f>
        <v/>
      </c>
      <c r="Y668" s="176" t="str">
        <f ca="1">IF($Q668=Lists!$R$3,TEXT(SEGUIMIENTO!X668,"00,00%"),IF(SEGUIMIENTO!X668=0,0,TEXT(SEGUIMIENTO!X668,"##.###")))</f>
        <v/>
      </c>
      <c r="Z668" s="179" t="str">
        <f>IF(FORMULACIÓN!N668="X",VLOOKUP(A668,Lists!$C$100:$D$1099,2,FALSE),"")</f>
        <v/>
      </c>
      <c r="AA668" s="181">
        <f>IF(FORMULACIÓN!N668="X",IF(VALUE(VLOOKUP(A668,Lists!$C$100:$D$1099,2,FALSE))&gt;=SEGUIMIENTO!X668,1,0),2)</f>
        <v>2</v>
      </c>
      <c r="AB668" s="150">
        <f>IFERROR(VALUE(LEFT(#REF!,1)),0)</f>
        <v>0</v>
      </c>
      <c r="AC668" s="149"/>
      <c r="AD668" s="131"/>
      <c r="AE668" s="131"/>
      <c r="AF668" s="129"/>
      <c r="AG668"/>
      <c r="AH668" s="139"/>
      <c r="AI668" s="139"/>
      <c r="AJ668" s="139" t="str">
        <f t="shared" si="121"/>
        <v/>
      </c>
      <c r="AK668" s="139">
        <f t="shared" ca="1" si="128"/>
        <v>0</v>
      </c>
      <c r="AL668" s="139" t="str">
        <f t="shared" si="122"/>
        <v/>
      </c>
      <c r="AM668" s="139" t="str">
        <f t="shared" si="123"/>
        <v/>
      </c>
      <c r="AN668" s="20" t="str">
        <f t="shared" si="124"/>
        <v/>
      </c>
      <c r="AO668" s="20" t="str">
        <f t="shared" si="125"/>
        <v/>
      </c>
      <c r="AP668" s="20" t="str">
        <f t="shared" si="126"/>
        <v/>
      </c>
      <c r="AQ668" s="88" t="str">
        <f ca="1">IF(S668=Lists!$S$6,"CUMPLIMIENTO",IF($Q668=Lists!$R$3,TEXT(Y668,"00,00%")&amp;" / "&amp;TEXT(FORMULACIÓN!Y668,"00,00%"),IF(Y668=0,0,TEXT(Y668,"##.###")&amp;" / "&amp;TEXT(FORMULACIÓN!Y668,"##.###"))))</f>
        <v xml:space="preserve"> / </v>
      </c>
      <c r="AR668" s="133">
        <f ca="1">VALUE(IFERROR(IF(S668=Lists!$S$6,SEGUIMIENTO!Y668,IF((Y668/FORMULACIÓN!Y668)&lt;&gt;0,Y668/FORMULACIÓN!Y668,0)),0))</f>
        <v>0</v>
      </c>
      <c r="AS668" s="89" t="str">
        <f t="shared" ca="1" si="127"/>
        <v/>
      </c>
      <c r="AT668" s="89"/>
      <c r="AU668" s="89">
        <f t="shared" ca="1" si="120"/>
        <v>0</v>
      </c>
      <c r="AV668" s="20" t="str">
        <f t="shared" si="129"/>
        <v xml:space="preserve">LOGROS
LÍMITES
OBSERVACIÓN
ACCIONES DE FORTALECIMIENTO
</v>
      </c>
      <c r="AW668" s="139"/>
      <c r="CG668" s="140"/>
    </row>
    <row r="669" spans="1:85" s="135" customFormat="1" ht="20.25" hidden="1" customHeight="1">
      <c r="A669" s="20" t="str">
        <f>IF(FORMULACIÓN!A669="","",FORMULACIÓN!A669)</f>
        <v/>
      </c>
      <c r="B669" s="20" t="str">
        <f>IF(FORMULACIÓN!B669="","",FORMULACIÓN!B669)</f>
        <v/>
      </c>
      <c r="C669" s="20" t="str">
        <f>IF(FORMULACIÓN!C669="","",FORMULACIÓN!C669)</f>
        <v/>
      </c>
      <c r="D669" s="20" t="str">
        <f>IF(FORMULACIÓN!D669="","",FORMULACIÓN!D669)</f>
        <v/>
      </c>
      <c r="E669" s="20" t="str">
        <f>IF(FORMULACIÓN!E669="","",FORMULACIÓN!E669)</f>
        <v/>
      </c>
      <c r="F669" s="20" t="str">
        <f>IF(FORMULACIÓN!F669="","",FORMULACIÓN!F669)</f>
        <v/>
      </c>
      <c r="G669" s="20" t="str">
        <f>IF(FORMULACIÓN!G669="","",FORMULACIÓN!G669)</f>
        <v/>
      </c>
      <c r="H669" s="20" t="str">
        <f>IF(FORMULACIÓN!H669="","",FORMULACIÓN!H669)</f>
        <v/>
      </c>
      <c r="I669" s="88" t="str">
        <f>IF(FORMULACIÓN!I669="","",FORMULACIÓN!I669)</f>
        <v/>
      </c>
      <c r="J669" s="20" t="str">
        <f>IF(FORMULACIÓN!J669="","",FORMULACIÓN!J669)</f>
        <v/>
      </c>
      <c r="K669" s="88" t="str">
        <f>IF(FORMULACIÓN!K669="","",FORMULACIÓN!K669)</f>
        <v/>
      </c>
      <c r="L669" s="88" t="str">
        <f>IF(FORMULACIÓN!L669="","",FORMULACIÓN!L669)</f>
        <v/>
      </c>
      <c r="M669" s="210">
        <f>FORMULACIÓN!M669</f>
        <v>0</v>
      </c>
      <c r="N669" s="20" t="str">
        <f>IF(FORMULACIÓN!O669="","",FORMULACIÓN!O669)</f>
        <v/>
      </c>
      <c r="O669" s="20" t="str">
        <f>IF(FORMULACIÓN!P669="","",FORMULACIÓN!P669)</f>
        <v/>
      </c>
      <c r="P669" s="20" t="str">
        <f>IF(FORMULACIÓN!Q669="","",FORMULACIÓN!Q669)</f>
        <v/>
      </c>
      <c r="Q669" s="20" t="str">
        <f>IF(FORMULACIÓN!R669="","",FORMULACIÓN!R669)</f>
        <v/>
      </c>
      <c r="R669" s="20" t="str">
        <f>IF(FORMULACIÓN!S669="","",FORMULACIÓN!S669)</f>
        <v/>
      </c>
      <c r="S669" s="20" t="str">
        <f>IF(FORMULACIÓN!T669="","",FORMULACIÓN!T669)</f>
        <v/>
      </c>
      <c r="T669" s="179" t="str">
        <f ca="1">FORMULACIÓN!Y669</f>
        <v/>
      </c>
      <c r="U669" s="20" t="str">
        <f>IF(FORMULACIÓN!U669="","",FORMULACIÓN!U669)</f>
        <v/>
      </c>
      <c r="V669" s="211"/>
      <c r="W669" s="211"/>
      <c r="X669" s="21" t="str">
        <f ca="1">IFERROR(IF($S669=Lists!$S$2,SUM(SEGUIMIENTO!U669:W669),IF(SEGUIMIENTO!$S669=Lists!$S$3,SUM(SEGUIMIENTO!V669:W669),IF(SEGUIMIENTO!$S669=Lists!$S$4,AVERAGE(SEGUIMIENTO!V669:W669),IF(SEGUIMIENTO!$S669=Lists!$S$5,OFFSET(U669,0,COUNTA(V669:W669)),IF(SEGUIMIENTO!$S669=Lists!$S$6,COUNTIF(V669:W669,"&lt;"&amp;FORMULACIÓN!Y669)/COUNT(SEGUIMIENTO!V669:W669),""))))),"")</f>
        <v/>
      </c>
      <c r="Y669" s="176" t="str">
        <f ca="1">IF($Q669=Lists!$R$3,TEXT(SEGUIMIENTO!X669,"00,00%"),IF(SEGUIMIENTO!X669=0,0,TEXT(SEGUIMIENTO!X669,"##.###")))</f>
        <v/>
      </c>
      <c r="Z669" s="179" t="str">
        <f>IF(FORMULACIÓN!N669="X",VLOOKUP(A669,Lists!$C$100:$D$1099,2,FALSE),"")</f>
        <v/>
      </c>
      <c r="AA669" s="181">
        <f>IF(FORMULACIÓN!N669="X",IF(VALUE(VLOOKUP(A669,Lists!$C$100:$D$1099,2,FALSE))&gt;=SEGUIMIENTO!X669,1,0),2)</f>
        <v>2</v>
      </c>
      <c r="AB669" s="150">
        <f>IFERROR(VALUE(LEFT(#REF!,1)),0)</f>
        <v>0</v>
      </c>
      <c r="AC669" s="149"/>
      <c r="AD669" s="131"/>
      <c r="AE669" s="131"/>
      <c r="AF669" s="129"/>
      <c r="AG669"/>
      <c r="AH669" s="139"/>
      <c r="AI669" s="139"/>
      <c r="AJ669" s="139" t="str">
        <f t="shared" si="121"/>
        <v/>
      </c>
      <c r="AK669" s="139">
        <f t="shared" ca="1" si="128"/>
        <v>0</v>
      </c>
      <c r="AL669" s="139" t="str">
        <f t="shared" si="122"/>
        <v/>
      </c>
      <c r="AM669" s="139" t="str">
        <f t="shared" si="123"/>
        <v/>
      </c>
      <c r="AN669" s="20" t="str">
        <f t="shared" si="124"/>
        <v/>
      </c>
      <c r="AO669" s="20" t="str">
        <f t="shared" si="125"/>
        <v/>
      </c>
      <c r="AP669" s="20" t="str">
        <f t="shared" si="126"/>
        <v/>
      </c>
      <c r="AQ669" s="88" t="str">
        <f ca="1">IF(S669=Lists!$S$6,"CUMPLIMIENTO",IF($Q669=Lists!$R$3,TEXT(Y669,"00,00%")&amp;" / "&amp;TEXT(FORMULACIÓN!Y669,"00,00%"),IF(Y669=0,0,TEXT(Y669,"##.###")&amp;" / "&amp;TEXT(FORMULACIÓN!Y669,"##.###"))))</f>
        <v xml:space="preserve"> / </v>
      </c>
      <c r="AR669" s="133">
        <f ca="1">VALUE(IFERROR(IF(S669=Lists!$S$6,SEGUIMIENTO!Y669,IF((Y669/FORMULACIÓN!Y669)&lt;&gt;0,Y669/FORMULACIÓN!Y669,0)),0))</f>
        <v>0</v>
      </c>
      <c r="AS669" s="89" t="str">
        <f t="shared" ca="1" si="127"/>
        <v/>
      </c>
      <c r="AT669" s="89"/>
      <c r="AU669" s="89">
        <f t="shared" ca="1" si="120"/>
        <v>0</v>
      </c>
      <c r="AV669" s="20" t="str">
        <f t="shared" si="129"/>
        <v xml:space="preserve">LOGROS
LÍMITES
OBSERVACIÓN
ACCIONES DE FORTALECIMIENTO
</v>
      </c>
      <c r="AW669" s="139"/>
      <c r="CG669" s="140"/>
    </row>
    <row r="670" spans="1:85" s="135" customFormat="1" ht="20.25" hidden="1" customHeight="1">
      <c r="A670" s="20" t="str">
        <f>IF(FORMULACIÓN!A670="","",FORMULACIÓN!A670)</f>
        <v/>
      </c>
      <c r="B670" s="20" t="str">
        <f>IF(FORMULACIÓN!B670="","",FORMULACIÓN!B670)</f>
        <v/>
      </c>
      <c r="C670" s="20" t="str">
        <f>IF(FORMULACIÓN!C670="","",FORMULACIÓN!C670)</f>
        <v/>
      </c>
      <c r="D670" s="20" t="str">
        <f>IF(FORMULACIÓN!D670="","",FORMULACIÓN!D670)</f>
        <v/>
      </c>
      <c r="E670" s="20" t="str">
        <f>IF(FORMULACIÓN!E670="","",FORMULACIÓN!E670)</f>
        <v/>
      </c>
      <c r="F670" s="20" t="str">
        <f>IF(FORMULACIÓN!F670="","",FORMULACIÓN!F670)</f>
        <v/>
      </c>
      <c r="G670" s="20" t="str">
        <f>IF(FORMULACIÓN!G670="","",FORMULACIÓN!G670)</f>
        <v/>
      </c>
      <c r="H670" s="20" t="str">
        <f>IF(FORMULACIÓN!H670="","",FORMULACIÓN!H670)</f>
        <v/>
      </c>
      <c r="I670" s="88" t="str">
        <f>IF(FORMULACIÓN!I670="","",FORMULACIÓN!I670)</f>
        <v/>
      </c>
      <c r="J670" s="20" t="str">
        <f>IF(FORMULACIÓN!J670="","",FORMULACIÓN!J670)</f>
        <v/>
      </c>
      <c r="K670" s="88" t="str">
        <f>IF(FORMULACIÓN!K670="","",FORMULACIÓN!K670)</f>
        <v/>
      </c>
      <c r="L670" s="88" t="str">
        <f>IF(FORMULACIÓN!L670="","",FORMULACIÓN!L670)</f>
        <v/>
      </c>
      <c r="M670" s="210">
        <f>FORMULACIÓN!M670</f>
        <v>0</v>
      </c>
      <c r="N670" s="20" t="str">
        <f>IF(FORMULACIÓN!O670="","",FORMULACIÓN!O670)</f>
        <v/>
      </c>
      <c r="O670" s="20" t="str">
        <f>IF(FORMULACIÓN!P670="","",FORMULACIÓN!P670)</f>
        <v/>
      </c>
      <c r="P670" s="20" t="str">
        <f>IF(FORMULACIÓN!Q670="","",FORMULACIÓN!Q670)</f>
        <v/>
      </c>
      <c r="Q670" s="20" t="str">
        <f>IF(FORMULACIÓN!R670="","",FORMULACIÓN!R670)</f>
        <v/>
      </c>
      <c r="R670" s="20" t="str">
        <f>IF(FORMULACIÓN!S670="","",FORMULACIÓN!S670)</f>
        <v/>
      </c>
      <c r="S670" s="20" t="str">
        <f>IF(FORMULACIÓN!T670="","",FORMULACIÓN!T670)</f>
        <v/>
      </c>
      <c r="T670" s="179" t="str">
        <f ca="1">FORMULACIÓN!Y670</f>
        <v/>
      </c>
      <c r="U670" s="20" t="str">
        <f>IF(FORMULACIÓN!U670="","",FORMULACIÓN!U670)</f>
        <v/>
      </c>
      <c r="V670" s="211"/>
      <c r="W670" s="211"/>
      <c r="X670" s="21" t="str">
        <f ca="1">IFERROR(IF($S670=Lists!$S$2,SUM(SEGUIMIENTO!U670:W670),IF(SEGUIMIENTO!$S670=Lists!$S$3,SUM(SEGUIMIENTO!V670:W670),IF(SEGUIMIENTO!$S670=Lists!$S$4,AVERAGE(SEGUIMIENTO!V670:W670),IF(SEGUIMIENTO!$S670=Lists!$S$5,OFFSET(U670,0,COUNTA(V670:W670)),IF(SEGUIMIENTO!$S670=Lists!$S$6,COUNTIF(V670:W670,"&lt;"&amp;FORMULACIÓN!Y670)/COUNT(SEGUIMIENTO!V670:W670),""))))),"")</f>
        <v/>
      </c>
      <c r="Y670" s="176" t="str">
        <f ca="1">IF($Q670=Lists!$R$3,TEXT(SEGUIMIENTO!X670,"00,00%"),IF(SEGUIMIENTO!X670=0,0,TEXT(SEGUIMIENTO!X670,"##.###")))</f>
        <v/>
      </c>
      <c r="Z670" s="179" t="str">
        <f>IF(FORMULACIÓN!N670="X",VLOOKUP(A670,Lists!$C$100:$D$1099,2,FALSE),"")</f>
        <v/>
      </c>
      <c r="AA670" s="181">
        <f>IF(FORMULACIÓN!N670="X",IF(VALUE(VLOOKUP(A670,Lists!$C$100:$D$1099,2,FALSE))&gt;=SEGUIMIENTO!X670,1,0),2)</f>
        <v>2</v>
      </c>
      <c r="AB670" s="150">
        <f>IFERROR(VALUE(LEFT(#REF!,1)),0)</f>
        <v>0</v>
      </c>
      <c r="AC670" s="149"/>
      <c r="AD670" s="131"/>
      <c r="AE670" s="131"/>
      <c r="AF670" s="129"/>
      <c r="AG670"/>
      <c r="AH670" s="139"/>
      <c r="AI670" s="139"/>
      <c r="AJ670" s="139" t="str">
        <f t="shared" si="121"/>
        <v/>
      </c>
      <c r="AK670" s="139">
        <f t="shared" ca="1" si="128"/>
        <v>0</v>
      </c>
      <c r="AL670" s="139" t="str">
        <f t="shared" si="122"/>
        <v/>
      </c>
      <c r="AM670" s="139" t="str">
        <f t="shared" si="123"/>
        <v/>
      </c>
      <c r="AN670" s="20" t="str">
        <f t="shared" si="124"/>
        <v/>
      </c>
      <c r="AO670" s="20" t="str">
        <f t="shared" si="125"/>
        <v/>
      </c>
      <c r="AP670" s="20" t="str">
        <f t="shared" si="126"/>
        <v/>
      </c>
      <c r="AQ670" s="88" t="str">
        <f ca="1">IF(S670=Lists!$S$6,"CUMPLIMIENTO",IF($Q670=Lists!$R$3,TEXT(Y670,"00,00%")&amp;" / "&amp;TEXT(FORMULACIÓN!Y670,"00,00%"),IF(Y670=0,0,TEXT(Y670,"##.###")&amp;" / "&amp;TEXT(FORMULACIÓN!Y670,"##.###"))))</f>
        <v xml:space="preserve"> / </v>
      </c>
      <c r="AR670" s="133">
        <f ca="1">VALUE(IFERROR(IF(S670=Lists!$S$6,SEGUIMIENTO!Y670,IF((Y670/FORMULACIÓN!Y670)&lt;&gt;0,Y670/FORMULACIÓN!Y670,0)),0))</f>
        <v>0</v>
      </c>
      <c r="AS670" s="89" t="str">
        <f t="shared" ca="1" si="127"/>
        <v/>
      </c>
      <c r="AT670" s="89"/>
      <c r="AU670" s="89">
        <f t="shared" ca="1" si="120"/>
        <v>0</v>
      </c>
      <c r="AV670" s="20" t="str">
        <f t="shared" si="129"/>
        <v xml:space="preserve">LOGROS
LÍMITES
OBSERVACIÓN
ACCIONES DE FORTALECIMIENTO
</v>
      </c>
      <c r="AW670" s="139"/>
      <c r="CG670" s="140"/>
    </row>
    <row r="671" spans="1:85" s="135" customFormat="1" ht="20.25" hidden="1" customHeight="1">
      <c r="A671" s="20" t="str">
        <f>IF(FORMULACIÓN!A671="","",FORMULACIÓN!A671)</f>
        <v/>
      </c>
      <c r="B671" s="20" t="str">
        <f>IF(FORMULACIÓN!B671="","",FORMULACIÓN!B671)</f>
        <v/>
      </c>
      <c r="C671" s="20" t="str">
        <f>IF(FORMULACIÓN!C671="","",FORMULACIÓN!C671)</f>
        <v/>
      </c>
      <c r="D671" s="20" t="str">
        <f>IF(FORMULACIÓN!D671="","",FORMULACIÓN!D671)</f>
        <v/>
      </c>
      <c r="E671" s="20" t="str">
        <f>IF(FORMULACIÓN!E671="","",FORMULACIÓN!E671)</f>
        <v/>
      </c>
      <c r="F671" s="20" t="str">
        <f>IF(FORMULACIÓN!F671="","",FORMULACIÓN!F671)</f>
        <v/>
      </c>
      <c r="G671" s="20" t="str">
        <f>IF(FORMULACIÓN!G671="","",FORMULACIÓN!G671)</f>
        <v/>
      </c>
      <c r="H671" s="20" t="str">
        <f>IF(FORMULACIÓN!H671="","",FORMULACIÓN!H671)</f>
        <v/>
      </c>
      <c r="I671" s="88" t="str">
        <f>IF(FORMULACIÓN!I671="","",FORMULACIÓN!I671)</f>
        <v/>
      </c>
      <c r="J671" s="20" t="str">
        <f>IF(FORMULACIÓN!J671="","",FORMULACIÓN!J671)</f>
        <v/>
      </c>
      <c r="K671" s="88" t="str">
        <f>IF(FORMULACIÓN!K671="","",FORMULACIÓN!K671)</f>
        <v/>
      </c>
      <c r="L671" s="88" t="str">
        <f>IF(FORMULACIÓN!L671="","",FORMULACIÓN!L671)</f>
        <v/>
      </c>
      <c r="M671" s="210">
        <f>FORMULACIÓN!M671</f>
        <v>0</v>
      </c>
      <c r="N671" s="20" t="str">
        <f>IF(FORMULACIÓN!O671="","",FORMULACIÓN!O671)</f>
        <v/>
      </c>
      <c r="O671" s="20" t="str">
        <f>IF(FORMULACIÓN!P671="","",FORMULACIÓN!P671)</f>
        <v/>
      </c>
      <c r="P671" s="20" t="str">
        <f>IF(FORMULACIÓN!Q671="","",FORMULACIÓN!Q671)</f>
        <v/>
      </c>
      <c r="Q671" s="20" t="str">
        <f>IF(FORMULACIÓN!R671="","",FORMULACIÓN!R671)</f>
        <v/>
      </c>
      <c r="R671" s="20" t="str">
        <f>IF(FORMULACIÓN!S671="","",FORMULACIÓN!S671)</f>
        <v/>
      </c>
      <c r="S671" s="20" t="str">
        <f>IF(FORMULACIÓN!T671="","",FORMULACIÓN!T671)</f>
        <v/>
      </c>
      <c r="T671" s="179" t="str">
        <f ca="1">FORMULACIÓN!Y671</f>
        <v/>
      </c>
      <c r="U671" s="20" t="str">
        <f>IF(FORMULACIÓN!U671="","",FORMULACIÓN!U671)</f>
        <v/>
      </c>
      <c r="V671" s="211"/>
      <c r="W671" s="211"/>
      <c r="X671" s="21" t="str">
        <f ca="1">IFERROR(IF($S671=Lists!$S$2,SUM(SEGUIMIENTO!U671:W671),IF(SEGUIMIENTO!$S671=Lists!$S$3,SUM(SEGUIMIENTO!V671:W671),IF(SEGUIMIENTO!$S671=Lists!$S$4,AVERAGE(SEGUIMIENTO!V671:W671),IF(SEGUIMIENTO!$S671=Lists!$S$5,OFFSET(U671,0,COUNTA(V671:W671)),IF(SEGUIMIENTO!$S671=Lists!$S$6,COUNTIF(V671:W671,"&lt;"&amp;FORMULACIÓN!Y671)/COUNT(SEGUIMIENTO!V671:W671),""))))),"")</f>
        <v/>
      </c>
      <c r="Y671" s="176" t="str">
        <f ca="1">IF($Q671=Lists!$R$3,TEXT(SEGUIMIENTO!X671,"00,00%"),IF(SEGUIMIENTO!X671=0,0,TEXT(SEGUIMIENTO!X671,"##.###")))</f>
        <v/>
      </c>
      <c r="Z671" s="179" t="str">
        <f>IF(FORMULACIÓN!N671="X",VLOOKUP(A671,Lists!$C$100:$D$1099,2,FALSE),"")</f>
        <v/>
      </c>
      <c r="AA671" s="181">
        <f>IF(FORMULACIÓN!N671="X",IF(VALUE(VLOOKUP(A671,Lists!$C$100:$D$1099,2,FALSE))&gt;=SEGUIMIENTO!X671,1,0),2)</f>
        <v>2</v>
      </c>
      <c r="AB671" s="150">
        <f>IFERROR(VALUE(LEFT(#REF!,1)),0)</f>
        <v>0</v>
      </c>
      <c r="AC671" s="149"/>
      <c r="AD671" s="131"/>
      <c r="AE671" s="131"/>
      <c r="AF671" s="129"/>
      <c r="AG671"/>
      <c r="AH671" s="139"/>
      <c r="AI671" s="139"/>
      <c r="AJ671" s="139" t="str">
        <f t="shared" si="121"/>
        <v/>
      </c>
      <c r="AK671" s="139">
        <f t="shared" ca="1" si="128"/>
        <v>0</v>
      </c>
      <c r="AL671" s="139" t="str">
        <f t="shared" si="122"/>
        <v/>
      </c>
      <c r="AM671" s="139" t="str">
        <f t="shared" si="123"/>
        <v/>
      </c>
      <c r="AN671" s="20" t="str">
        <f t="shared" si="124"/>
        <v/>
      </c>
      <c r="AO671" s="20" t="str">
        <f t="shared" si="125"/>
        <v/>
      </c>
      <c r="AP671" s="20" t="str">
        <f t="shared" si="126"/>
        <v/>
      </c>
      <c r="AQ671" s="88" t="str">
        <f ca="1">IF(S671=Lists!$S$6,"CUMPLIMIENTO",IF($Q671=Lists!$R$3,TEXT(Y671,"00,00%")&amp;" / "&amp;TEXT(FORMULACIÓN!Y671,"00,00%"),IF(Y671=0,0,TEXT(Y671,"##.###")&amp;" / "&amp;TEXT(FORMULACIÓN!Y671,"##.###"))))</f>
        <v xml:space="preserve"> / </v>
      </c>
      <c r="AR671" s="133">
        <f ca="1">VALUE(IFERROR(IF(S671=Lists!$S$6,SEGUIMIENTO!Y671,IF((Y671/FORMULACIÓN!Y671)&lt;&gt;0,Y671/FORMULACIÓN!Y671,0)),0))</f>
        <v>0</v>
      </c>
      <c r="AS671" s="89" t="str">
        <f t="shared" ca="1" si="127"/>
        <v/>
      </c>
      <c r="AT671" s="89"/>
      <c r="AU671" s="89">
        <f t="shared" ca="1" si="120"/>
        <v>0</v>
      </c>
      <c r="AV671" s="20" t="str">
        <f t="shared" si="129"/>
        <v xml:space="preserve">LOGROS
LÍMITES
OBSERVACIÓN
ACCIONES DE FORTALECIMIENTO
</v>
      </c>
      <c r="AW671" s="139"/>
      <c r="CG671" s="140"/>
    </row>
    <row r="672" spans="1:85" s="135" customFormat="1" ht="20.25" hidden="1" customHeight="1">
      <c r="A672" s="20" t="str">
        <f>IF(FORMULACIÓN!A672="","",FORMULACIÓN!A672)</f>
        <v/>
      </c>
      <c r="B672" s="20" t="str">
        <f>IF(FORMULACIÓN!B672="","",FORMULACIÓN!B672)</f>
        <v/>
      </c>
      <c r="C672" s="20" t="str">
        <f>IF(FORMULACIÓN!C672="","",FORMULACIÓN!C672)</f>
        <v/>
      </c>
      <c r="D672" s="20" t="str">
        <f>IF(FORMULACIÓN!D672="","",FORMULACIÓN!D672)</f>
        <v/>
      </c>
      <c r="E672" s="20" t="str">
        <f>IF(FORMULACIÓN!E672="","",FORMULACIÓN!E672)</f>
        <v/>
      </c>
      <c r="F672" s="20" t="str">
        <f>IF(FORMULACIÓN!F672="","",FORMULACIÓN!F672)</f>
        <v/>
      </c>
      <c r="G672" s="20" t="str">
        <f>IF(FORMULACIÓN!G672="","",FORMULACIÓN!G672)</f>
        <v/>
      </c>
      <c r="H672" s="20" t="str">
        <f>IF(FORMULACIÓN!H672="","",FORMULACIÓN!H672)</f>
        <v/>
      </c>
      <c r="I672" s="88" t="str">
        <f>IF(FORMULACIÓN!I672="","",FORMULACIÓN!I672)</f>
        <v/>
      </c>
      <c r="J672" s="20" t="str">
        <f>IF(FORMULACIÓN!J672="","",FORMULACIÓN!J672)</f>
        <v/>
      </c>
      <c r="K672" s="88" t="str">
        <f>IF(FORMULACIÓN!K672="","",FORMULACIÓN!K672)</f>
        <v/>
      </c>
      <c r="L672" s="88" t="str">
        <f>IF(FORMULACIÓN!L672="","",FORMULACIÓN!L672)</f>
        <v/>
      </c>
      <c r="M672" s="210">
        <f>FORMULACIÓN!M672</f>
        <v>0</v>
      </c>
      <c r="N672" s="20" t="str">
        <f>IF(FORMULACIÓN!O672="","",FORMULACIÓN!O672)</f>
        <v/>
      </c>
      <c r="O672" s="20" t="str">
        <f>IF(FORMULACIÓN!P672="","",FORMULACIÓN!P672)</f>
        <v/>
      </c>
      <c r="P672" s="20" t="str">
        <f>IF(FORMULACIÓN!Q672="","",FORMULACIÓN!Q672)</f>
        <v/>
      </c>
      <c r="Q672" s="20" t="str">
        <f>IF(FORMULACIÓN!R672="","",FORMULACIÓN!R672)</f>
        <v/>
      </c>
      <c r="R672" s="20" t="str">
        <f>IF(FORMULACIÓN!S672="","",FORMULACIÓN!S672)</f>
        <v/>
      </c>
      <c r="S672" s="20" t="str">
        <f>IF(FORMULACIÓN!T672="","",FORMULACIÓN!T672)</f>
        <v/>
      </c>
      <c r="T672" s="179" t="str">
        <f ca="1">FORMULACIÓN!Y672</f>
        <v/>
      </c>
      <c r="U672" s="20" t="str">
        <f>IF(FORMULACIÓN!U672="","",FORMULACIÓN!U672)</f>
        <v/>
      </c>
      <c r="V672" s="211"/>
      <c r="W672" s="211"/>
      <c r="X672" s="21" t="str">
        <f ca="1">IFERROR(IF($S672=Lists!$S$2,SUM(SEGUIMIENTO!U672:W672),IF(SEGUIMIENTO!$S672=Lists!$S$3,SUM(SEGUIMIENTO!V672:W672),IF(SEGUIMIENTO!$S672=Lists!$S$4,AVERAGE(SEGUIMIENTO!V672:W672),IF(SEGUIMIENTO!$S672=Lists!$S$5,OFFSET(U672,0,COUNTA(V672:W672)),IF(SEGUIMIENTO!$S672=Lists!$S$6,COUNTIF(V672:W672,"&lt;"&amp;FORMULACIÓN!Y672)/COUNT(SEGUIMIENTO!V672:W672),""))))),"")</f>
        <v/>
      </c>
      <c r="Y672" s="176" t="str">
        <f ca="1">IF($Q672=Lists!$R$3,TEXT(SEGUIMIENTO!X672,"00,00%"),IF(SEGUIMIENTO!X672=0,0,TEXT(SEGUIMIENTO!X672,"##.###")))</f>
        <v/>
      </c>
      <c r="Z672" s="179" t="str">
        <f>IF(FORMULACIÓN!N672="X",VLOOKUP(A672,Lists!$C$100:$D$1099,2,FALSE),"")</f>
        <v/>
      </c>
      <c r="AA672" s="181">
        <f>IF(FORMULACIÓN!N672="X",IF(VALUE(VLOOKUP(A672,Lists!$C$100:$D$1099,2,FALSE))&gt;=SEGUIMIENTO!X672,1,0),2)</f>
        <v>2</v>
      </c>
      <c r="AB672" s="150">
        <f>IFERROR(VALUE(LEFT(#REF!,1)),0)</f>
        <v>0</v>
      </c>
      <c r="AC672" s="149"/>
      <c r="AD672" s="131"/>
      <c r="AE672" s="131"/>
      <c r="AF672" s="129"/>
      <c r="AG672"/>
      <c r="AH672" s="139"/>
      <c r="AI672" s="139"/>
      <c r="AJ672" s="139" t="str">
        <f t="shared" si="121"/>
        <v/>
      </c>
      <c r="AK672" s="139">
        <f t="shared" ca="1" si="128"/>
        <v>0</v>
      </c>
      <c r="AL672" s="139" t="str">
        <f t="shared" si="122"/>
        <v/>
      </c>
      <c r="AM672" s="139" t="str">
        <f t="shared" si="123"/>
        <v/>
      </c>
      <c r="AN672" s="20" t="str">
        <f t="shared" si="124"/>
        <v/>
      </c>
      <c r="AO672" s="20" t="str">
        <f t="shared" si="125"/>
        <v/>
      </c>
      <c r="AP672" s="20" t="str">
        <f t="shared" si="126"/>
        <v/>
      </c>
      <c r="AQ672" s="88" t="str">
        <f ca="1">IF(S672=Lists!$S$6,"CUMPLIMIENTO",IF($Q672=Lists!$R$3,TEXT(Y672,"00,00%")&amp;" / "&amp;TEXT(FORMULACIÓN!Y672,"00,00%"),IF(Y672=0,0,TEXT(Y672,"##.###")&amp;" / "&amp;TEXT(FORMULACIÓN!Y672,"##.###"))))</f>
        <v xml:space="preserve"> / </v>
      </c>
      <c r="AR672" s="133">
        <f ca="1">VALUE(IFERROR(IF(S672=Lists!$S$6,SEGUIMIENTO!Y672,IF((Y672/FORMULACIÓN!Y672)&lt;&gt;0,Y672/FORMULACIÓN!Y672,0)),0))</f>
        <v>0</v>
      </c>
      <c r="AS672" s="89" t="str">
        <f t="shared" ca="1" si="127"/>
        <v/>
      </c>
      <c r="AT672" s="89"/>
      <c r="AU672" s="89">
        <f t="shared" ca="1" si="120"/>
        <v>0</v>
      </c>
      <c r="AV672" s="20" t="str">
        <f t="shared" si="129"/>
        <v xml:space="preserve">LOGROS
LÍMITES
OBSERVACIÓN
ACCIONES DE FORTALECIMIENTO
</v>
      </c>
      <c r="AW672" s="139"/>
      <c r="CG672" s="140"/>
    </row>
    <row r="673" spans="1:85" s="135" customFormat="1" ht="20.25" hidden="1" customHeight="1">
      <c r="A673" s="20" t="str">
        <f>IF(FORMULACIÓN!A673="","",FORMULACIÓN!A673)</f>
        <v/>
      </c>
      <c r="B673" s="20" t="str">
        <f>IF(FORMULACIÓN!B673="","",FORMULACIÓN!B673)</f>
        <v/>
      </c>
      <c r="C673" s="20" t="str">
        <f>IF(FORMULACIÓN!C673="","",FORMULACIÓN!C673)</f>
        <v/>
      </c>
      <c r="D673" s="20" t="str">
        <f>IF(FORMULACIÓN!D673="","",FORMULACIÓN!D673)</f>
        <v/>
      </c>
      <c r="E673" s="20" t="str">
        <f>IF(FORMULACIÓN!E673="","",FORMULACIÓN!E673)</f>
        <v/>
      </c>
      <c r="F673" s="20" t="str">
        <f>IF(FORMULACIÓN!F673="","",FORMULACIÓN!F673)</f>
        <v/>
      </c>
      <c r="G673" s="20" t="str">
        <f>IF(FORMULACIÓN!G673="","",FORMULACIÓN!G673)</f>
        <v/>
      </c>
      <c r="H673" s="20" t="str">
        <f>IF(FORMULACIÓN!H673="","",FORMULACIÓN!H673)</f>
        <v/>
      </c>
      <c r="I673" s="88" t="str">
        <f>IF(FORMULACIÓN!I673="","",FORMULACIÓN!I673)</f>
        <v/>
      </c>
      <c r="J673" s="20" t="str">
        <f>IF(FORMULACIÓN!J673="","",FORMULACIÓN!J673)</f>
        <v/>
      </c>
      <c r="K673" s="88" t="str">
        <f>IF(FORMULACIÓN!K673="","",FORMULACIÓN!K673)</f>
        <v/>
      </c>
      <c r="L673" s="88" t="str">
        <f>IF(FORMULACIÓN!L673="","",FORMULACIÓN!L673)</f>
        <v/>
      </c>
      <c r="M673" s="210">
        <f>FORMULACIÓN!M673</f>
        <v>0</v>
      </c>
      <c r="N673" s="20" t="str">
        <f>IF(FORMULACIÓN!O673="","",FORMULACIÓN!O673)</f>
        <v/>
      </c>
      <c r="O673" s="20" t="str">
        <f>IF(FORMULACIÓN!P673="","",FORMULACIÓN!P673)</f>
        <v/>
      </c>
      <c r="P673" s="20" t="str">
        <f>IF(FORMULACIÓN!Q673="","",FORMULACIÓN!Q673)</f>
        <v/>
      </c>
      <c r="Q673" s="20" t="str">
        <f>IF(FORMULACIÓN!R673="","",FORMULACIÓN!R673)</f>
        <v/>
      </c>
      <c r="R673" s="20" t="str">
        <f>IF(FORMULACIÓN!S673="","",FORMULACIÓN!S673)</f>
        <v/>
      </c>
      <c r="S673" s="20" t="str">
        <f>IF(FORMULACIÓN!T673="","",FORMULACIÓN!T673)</f>
        <v/>
      </c>
      <c r="T673" s="179" t="str">
        <f ca="1">FORMULACIÓN!Y673</f>
        <v/>
      </c>
      <c r="U673" s="20" t="str">
        <f>IF(FORMULACIÓN!U673="","",FORMULACIÓN!U673)</f>
        <v/>
      </c>
      <c r="V673" s="211"/>
      <c r="W673" s="211"/>
      <c r="X673" s="21" t="str">
        <f ca="1">IFERROR(IF($S673=Lists!$S$2,SUM(SEGUIMIENTO!U673:W673),IF(SEGUIMIENTO!$S673=Lists!$S$3,SUM(SEGUIMIENTO!V673:W673),IF(SEGUIMIENTO!$S673=Lists!$S$4,AVERAGE(SEGUIMIENTO!V673:W673),IF(SEGUIMIENTO!$S673=Lists!$S$5,OFFSET(U673,0,COUNTA(V673:W673)),IF(SEGUIMIENTO!$S673=Lists!$S$6,COUNTIF(V673:W673,"&lt;"&amp;FORMULACIÓN!Y673)/COUNT(SEGUIMIENTO!V673:W673),""))))),"")</f>
        <v/>
      </c>
      <c r="Y673" s="176" t="str">
        <f ca="1">IF($Q673=Lists!$R$3,TEXT(SEGUIMIENTO!X673,"00,00%"),IF(SEGUIMIENTO!X673=0,0,TEXT(SEGUIMIENTO!X673,"##.###")))</f>
        <v/>
      </c>
      <c r="Z673" s="179" t="str">
        <f>IF(FORMULACIÓN!N673="X",VLOOKUP(A673,Lists!$C$100:$D$1099,2,FALSE),"")</f>
        <v/>
      </c>
      <c r="AA673" s="181">
        <f>IF(FORMULACIÓN!N673="X",IF(VALUE(VLOOKUP(A673,Lists!$C$100:$D$1099,2,FALSE))&gt;=SEGUIMIENTO!X673,1,0),2)</f>
        <v>2</v>
      </c>
      <c r="AB673" s="150">
        <f>IFERROR(VALUE(LEFT(#REF!,1)),0)</f>
        <v>0</v>
      </c>
      <c r="AC673" s="149"/>
      <c r="AD673" s="131"/>
      <c r="AE673" s="131"/>
      <c r="AF673" s="129"/>
      <c r="AG673"/>
      <c r="AH673" s="139"/>
      <c r="AI673" s="139"/>
      <c r="AJ673" s="139" t="str">
        <f t="shared" si="121"/>
        <v/>
      </c>
      <c r="AK673" s="139">
        <f t="shared" ca="1" si="128"/>
        <v>0</v>
      </c>
      <c r="AL673" s="139" t="str">
        <f t="shared" si="122"/>
        <v/>
      </c>
      <c r="AM673" s="139" t="str">
        <f t="shared" si="123"/>
        <v/>
      </c>
      <c r="AN673" s="20" t="str">
        <f t="shared" si="124"/>
        <v/>
      </c>
      <c r="AO673" s="20" t="str">
        <f t="shared" si="125"/>
        <v/>
      </c>
      <c r="AP673" s="20" t="str">
        <f t="shared" si="126"/>
        <v/>
      </c>
      <c r="AQ673" s="88" t="str">
        <f ca="1">IF(S673=Lists!$S$6,"CUMPLIMIENTO",IF($Q673=Lists!$R$3,TEXT(Y673,"00,00%")&amp;" / "&amp;TEXT(FORMULACIÓN!Y673,"00,00%"),IF(Y673=0,0,TEXT(Y673,"##.###")&amp;" / "&amp;TEXT(FORMULACIÓN!Y673,"##.###"))))</f>
        <v xml:space="preserve"> / </v>
      </c>
      <c r="AR673" s="133">
        <f ca="1">VALUE(IFERROR(IF(S673=Lists!$S$6,SEGUIMIENTO!Y673,IF((Y673/FORMULACIÓN!Y673)&lt;&gt;0,Y673/FORMULACIÓN!Y673,0)),0))</f>
        <v>0</v>
      </c>
      <c r="AS673" s="89" t="str">
        <f t="shared" ca="1" si="127"/>
        <v/>
      </c>
      <c r="AT673" s="89"/>
      <c r="AU673" s="89">
        <f t="shared" ca="1" si="120"/>
        <v>0</v>
      </c>
      <c r="AV673" s="20" t="str">
        <f t="shared" si="129"/>
        <v xml:space="preserve">LOGROS
LÍMITES
OBSERVACIÓN
ACCIONES DE FORTALECIMIENTO
</v>
      </c>
      <c r="AW673" s="139"/>
      <c r="CG673" s="140"/>
    </row>
    <row r="674" spans="1:85" s="135" customFormat="1" ht="20.25" hidden="1" customHeight="1">
      <c r="A674" s="20" t="str">
        <f>IF(FORMULACIÓN!A674="","",FORMULACIÓN!A674)</f>
        <v/>
      </c>
      <c r="B674" s="20" t="str">
        <f>IF(FORMULACIÓN!B674="","",FORMULACIÓN!B674)</f>
        <v/>
      </c>
      <c r="C674" s="20" t="str">
        <f>IF(FORMULACIÓN!C674="","",FORMULACIÓN!C674)</f>
        <v/>
      </c>
      <c r="D674" s="20" t="str">
        <f>IF(FORMULACIÓN!D674="","",FORMULACIÓN!D674)</f>
        <v/>
      </c>
      <c r="E674" s="20" t="str">
        <f>IF(FORMULACIÓN!E674="","",FORMULACIÓN!E674)</f>
        <v/>
      </c>
      <c r="F674" s="20" t="str">
        <f>IF(FORMULACIÓN!F674="","",FORMULACIÓN!F674)</f>
        <v/>
      </c>
      <c r="G674" s="20" t="str">
        <f>IF(FORMULACIÓN!G674="","",FORMULACIÓN!G674)</f>
        <v/>
      </c>
      <c r="H674" s="20" t="str">
        <f>IF(FORMULACIÓN!H674="","",FORMULACIÓN!H674)</f>
        <v/>
      </c>
      <c r="I674" s="88" t="str">
        <f>IF(FORMULACIÓN!I674="","",FORMULACIÓN!I674)</f>
        <v/>
      </c>
      <c r="J674" s="20" t="str">
        <f>IF(FORMULACIÓN!J674="","",FORMULACIÓN!J674)</f>
        <v/>
      </c>
      <c r="K674" s="88" t="str">
        <f>IF(FORMULACIÓN!K674="","",FORMULACIÓN!K674)</f>
        <v/>
      </c>
      <c r="L674" s="88" t="str">
        <f>IF(FORMULACIÓN!L674="","",FORMULACIÓN!L674)</f>
        <v/>
      </c>
      <c r="M674" s="210">
        <f>FORMULACIÓN!M674</f>
        <v>0</v>
      </c>
      <c r="N674" s="20" t="str">
        <f>IF(FORMULACIÓN!O674="","",FORMULACIÓN!O674)</f>
        <v/>
      </c>
      <c r="O674" s="20" t="str">
        <f>IF(FORMULACIÓN!P674="","",FORMULACIÓN!P674)</f>
        <v/>
      </c>
      <c r="P674" s="20" t="str">
        <f>IF(FORMULACIÓN!Q674="","",FORMULACIÓN!Q674)</f>
        <v/>
      </c>
      <c r="Q674" s="20" t="str">
        <f>IF(FORMULACIÓN!R674="","",FORMULACIÓN!R674)</f>
        <v/>
      </c>
      <c r="R674" s="20" t="str">
        <f>IF(FORMULACIÓN!S674="","",FORMULACIÓN!S674)</f>
        <v/>
      </c>
      <c r="S674" s="20" t="str">
        <f>IF(FORMULACIÓN!T674="","",FORMULACIÓN!T674)</f>
        <v/>
      </c>
      <c r="T674" s="179" t="str">
        <f ca="1">FORMULACIÓN!Y674</f>
        <v/>
      </c>
      <c r="U674" s="20" t="str">
        <f>IF(FORMULACIÓN!U674="","",FORMULACIÓN!U674)</f>
        <v/>
      </c>
      <c r="V674" s="211"/>
      <c r="W674" s="211"/>
      <c r="X674" s="21" t="str">
        <f ca="1">IFERROR(IF($S674=Lists!$S$2,SUM(SEGUIMIENTO!U674:W674),IF(SEGUIMIENTO!$S674=Lists!$S$3,SUM(SEGUIMIENTO!V674:W674),IF(SEGUIMIENTO!$S674=Lists!$S$4,AVERAGE(SEGUIMIENTO!V674:W674),IF(SEGUIMIENTO!$S674=Lists!$S$5,OFFSET(U674,0,COUNTA(V674:W674)),IF(SEGUIMIENTO!$S674=Lists!$S$6,COUNTIF(V674:W674,"&lt;"&amp;FORMULACIÓN!Y674)/COUNT(SEGUIMIENTO!V674:W674),""))))),"")</f>
        <v/>
      </c>
      <c r="Y674" s="176" t="str">
        <f ca="1">IF($Q674=Lists!$R$3,TEXT(SEGUIMIENTO!X674,"00,00%"),IF(SEGUIMIENTO!X674=0,0,TEXT(SEGUIMIENTO!X674,"##.###")))</f>
        <v/>
      </c>
      <c r="Z674" s="179" t="str">
        <f>IF(FORMULACIÓN!N674="X",VLOOKUP(A674,Lists!$C$100:$D$1099,2,FALSE),"")</f>
        <v/>
      </c>
      <c r="AA674" s="181">
        <f>IF(FORMULACIÓN!N674="X",IF(VALUE(VLOOKUP(A674,Lists!$C$100:$D$1099,2,FALSE))&gt;=SEGUIMIENTO!X674,1,0),2)</f>
        <v>2</v>
      </c>
      <c r="AB674" s="150">
        <f>IFERROR(VALUE(LEFT(#REF!,1)),0)</f>
        <v>0</v>
      </c>
      <c r="AC674" s="149"/>
      <c r="AD674" s="131"/>
      <c r="AE674" s="131"/>
      <c r="AF674" s="129"/>
      <c r="AG674"/>
      <c r="AH674" s="139"/>
      <c r="AI674" s="139"/>
      <c r="AJ674" s="139" t="str">
        <f t="shared" si="121"/>
        <v/>
      </c>
      <c r="AK674" s="139">
        <f t="shared" ca="1" si="128"/>
        <v>0</v>
      </c>
      <c r="AL674" s="139" t="str">
        <f t="shared" si="122"/>
        <v/>
      </c>
      <c r="AM674" s="139" t="str">
        <f t="shared" si="123"/>
        <v/>
      </c>
      <c r="AN674" s="20" t="str">
        <f t="shared" si="124"/>
        <v/>
      </c>
      <c r="AO674" s="20" t="str">
        <f t="shared" si="125"/>
        <v/>
      </c>
      <c r="AP674" s="20" t="str">
        <f t="shared" si="126"/>
        <v/>
      </c>
      <c r="AQ674" s="88" t="str">
        <f ca="1">IF(S674=Lists!$S$6,"CUMPLIMIENTO",IF($Q674=Lists!$R$3,TEXT(Y674,"00,00%")&amp;" / "&amp;TEXT(FORMULACIÓN!Y674,"00,00%"),IF(Y674=0,0,TEXT(Y674,"##.###")&amp;" / "&amp;TEXT(FORMULACIÓN!Y674,"##.###"))))</f>
        <v xml:space="preserve"> / </v>
      </c>
      <c r="AR674" s="133">
        <f ca="1">VALUE(IFERROR(IF(S674=Lists!$S$6,SEGUIMIENTO!Y674,IF((Y674/FORMULACIÓN!Y674)&lt;&gt;0,Y674/FORMULACIÓN!Y674,0)),0))</f>
        <v>0</v>
      </c>
      <c r="AS674" s="89" t="str">
        <f t="shared" ca="1" si="127"/>
        <v/>
      </c>
      <c r="AT674" s="89"/>
      <c r="AU674" s="89">
        <f t="shared" ca="1" si="120"/>
        <v>0</v>
      </c>
      <c r="AV674" s="20" t="str">
        <f t="shared" si="129"/>
        <v xml:space="preserve">LOGROS
LÍMITES
OBSERVACIÓN
ACCIONES DE FORTALECIMIENTO
</v>
      </c>
      <c r="AW674" s="139"/>
      <c r="CG674" s="140"/>
    </row>
    <row r="675" spans="1:85" s="135" customFormat="1" ht="20.25" hidden="1" customHeight="1">
      <c r="A675" s="20" t="str">
        <f>IF(FORMULACIÓN!A675="","",FORMULACIÓN!A675)</f>
        <v/>
      </c>
      <c r="B675" s="20" t="str">
        <f>IF(FORMULACIÓN!B675="","",FORMULACIÓN!B675)</f>
        <v/>
      </c>
      <c r="C675" s="20" t="str">
        <f>IF(FORMULACIÓN!C675="","",FORMULACIÓN!C675)</f>
        <v/>
      </c>
      <c r="D675" s="20" t="str">
        <f>IF(FORMULACIÓN!D675="","",FORMULACIÓN!D675)</f>
        <v/>
      </c>
      <c r="E675" s="20" t="str">
        <f>IF(FORMULACIÓN!E675="","",FORMULACIÓN!E675)</f>
        <v/>
      </c>
      <c r="F675" s="20" t="str">
        <f>IF(FORMULACIÓN!F675="","",FORMULACIÓN!F675)</f>
        <v/>
      </c>
      <c r="G675" s="20" t="str">
        <f>IF(FORMULACIÓN!G675="","",FORMULACIÓN!G675)</f>
        <v/>
      </c>
      <c r="H675" s="20" t="str">
        <f>IF(FORMULACIÓN!H675="","",FORMULACIÓN!H675)</f>
        <v/>
      </c>
      <c r="I675" s="88" t="str">
        <f>IF(FORMULACIÓN!I675="","",FORMULACIÓN!I675)</f>
        <v/>
      </c>
      <c r="J675" s="20" t="str">
        <f>IF(FORMULACIÓN!J675="","",FORMULACIÓN!J675)</f>
        <v/>
      </c>
      <c r="K675" s="88" t="str">
        <f>IF(FORMULACIÓN!K675="","",FORMULACIÓN!K675)</f>
        <v/>
      </c>
      <c r="L675" s="88" t="str">
        <f>IF(FORMULACIÓN!L675="","",FORMULACIÓN!L675)</f>
        <v/>
      </c>
      <c r="M675" s="210">
        <f>FORMULACIÓN!M675</f>
        <v>0</v>
      </c>
      <c r="N675" s="20" t="str">
        <f>IF(FORMULACIÓN!O675="","",FORMULACIÓN!O675)</f>
        <v/>
      </c>
      <c r="O675" s="20" t="str">
        <f>IF(FORMULACIÓN!P675="","",FORMULACIÓN!P675)</f>
        <v/>
      </c>
      <c r="P675" s="20" t="str">
        <f>IF(FORMULACIÓN!Q675="","",FORMULACIÓN!Q675)</f>
        <v/>
      </c>
      <c r="Q675" s="20" t="str">
        <f>IF(FORMULACIÓN!R675="","",FORMULACIÓN!R675)</f>
        <v/>
      </c>
      <c r="R675" s="20" t="str">
        <f>IF(FORMULACIÓN!S675="","",FORMULACIÓN!S675)</f>
        <v/>
      </c>
      <c r="S675" s="20" t="str">
        <f>IF(FORMULACIÓN!T675="","",FORMULACIÓN!T675)</f>
        <v/>
      </c>
      <c r="T675" s="179" t="str">
        <f ca="1">FORMULACIÓN!Y675</f>
        <v/>
      </c>
      <c r="U675" s="20" t="str">
        <f>IF(FORMULACIÓN!U675="","",FORMULACIÓN!U675)</f>
        <v/>
      </c>
      <c r="V675" s="211"/>
      <c r="W675" s="211"/>
      <c r="X675" s="21" t="str">
        <f ca="1">IFERROR(IF($S675=Lists!$S$2,SUM(SEGUIMIENTO!U675:W675),IF(SEGUIMIENTO!$S675=Lists!$S$3,SUM(SEGUIMIENTO!V675:W675),IF(SEGUIMIENTO!$S675=Lists!$S$4,AVERAGE(SEGUIMIENTO!V675:W675),IF(SEGUIMIENTO!$S675=Lists!$S$5,OFFSET(U675,0,COUNTA(V675:W675)),IF(SEGUIMIENTO!$S675=Lists!$S$6,COUNTIF(V675:W675,"&lt;"&amp;FORMULACIÓN!Y675)/COUNT(SEGUIMIENTO!V675:W675),""))))),"")</f>
        <v/>
      </c>
      <c r="Y675" s="176" t="str">
        <f ca="1">IF($Q675=Lists!$R$3,TEXT(SEGUIMIENTO!X675,"00,00%"),IF(SEGUIMIENTO!X675=0,0,TEXT(SEGUIMIENTO!X675,"##.###")))</f>
        <v/>
      </c>
      <c r="Z675" s="179" t="str">
        <f>IF(FORMULACIÓN!N675="X",VLOOKUP(A675,Lists!$C$100:$D$1099,2,FALSE),"")</f>
        <v/>
      </c>
      <c r="AA675" s="181">
        <f>IF(FORMULACIÓN!N675="X",IF(VALUE(VLOOKUP(A675,Lists!$C$100:$D$1099,2,FALSE))&gt;=SEGUIMIENTO!X675,1,0),2)</f>
        <v>2</v>
      </c>
      <c r="AB675" s="150">
        <f>IFERROR(VALUE(LEFT(#REF!,1)),0)</f>
        <v>0</v>
      </c>
      <c r="AC675" s="149"/>
      <c r="AD675" s="131"/>
      <c r="AE675" s="131"/>
      <c r="AF675" s="129"/>
      <c r="AG675"/>
      <c r="AH675" s="139"/>
      <c r="AI675" s="139"/>
      <c r="AJ675" s="139" t="str">
        <f t="shared" si="121"/>
        <v/>
      </c>
      <c r="AK675" s="139">
        <f t="shared" ca="1" si="128"/>
        <v>0</v>
      </c>
      <c r="AL675" s="139" t="str">
        <f t="shared" si="122"/>
        <v/>
      </c>
      <c r="AM675" s="139" t="str">
        <f t="shared" si="123"/>
        <v/>
      </c>
      <c r="AN675" s="20" t="str">
        <f t="shared" si="124"/>
        <v/>
      </c>
      <c r="AO675" s="20" t="str">
        <f t="shared" si="125"/>
        <v/>
      </c>
      <c r="AP675" s="20" t="str">
        <f t="shared" si="126"/>
        <v/>
      </c>
      <c r="AQ675" s="88" t="str">
        <f ca="1">IF(S675=Lists!$S$6,"CUMPLIMIENTO",IF($Q675=Lists!$R$3,TEXT(Y675,"00,00%")&amp;" / "&amp;TEXT(FORMULACIÓN!Y675,"00,00%"),IF(Y675=0,0,TEXT(Y675,"##.###")&amp;" / "&amp;TEXT(FORMULACIÓN!Y675,"##.###"))))</f>
        <v xml:space="preserve"> / </v>
      </c>
      <c r="AR675" s="133">
        <f ca="1">VALUE(IFERROR(IF(S675=Lists!$S$6,SEGUIMIENTO!Y675,IF((Y675/FORMULACIÓN!Y675)&lt;&gt;0,Y675/FORMULACIÓN!Y675,0)),0))</f>
        <v>0</v>
      </c>
      <c r="AS675" s="89" t="str">
        <f t="shared" ca="1" si="127"/>
        <v/>
      </c>
      <c r="AT675" s="89"/>
      <c r="AU675" s="89">
        <f t="shared" ca="1" si="120"/>
        <v>0</v>
      </c>
      <c r="AV675" s="20" t="str">
        <f t="shared" si="129"/>
        <v xml:space="preserve">LOGROS
LÍMITES
OBSERVACIÓN
ACCIONES DE FORTALECIMIENTO
</v>
      </c>
      <c r="AW675" s="139"/>
      <c r="CG675" s="140"/>
    </row>
    <row r="676" spans="1:85" s="135" customFormat="1" ht="20.25" hidden="1" customHeight="1">
      <c r="A676" s="20" t="str">
        <f>IF(FORMULACIÓN!A676="","",FORMULACIÓN!A676)</f>
        <v/>
      </c>
      <c r="B676" s="20" t="str">
        <f>IF(FORMULACIÓN!B676="","",FORMULACIÓN!B676)</f>
        <v/>
      </c>
      <c r="C676" s="20" t="str">
        <f>IF(FORMULACIÓN!C676="","",FORMULACIÓN!C676)</f>
        <v/>
      </c>
      <c r="D676" s="20" t="str">
        <f>IF(FORMULACIÓN!D676="","",FORMULACIÓN!D676)</f>
        <v/>
      </c>
      <c r="E676" s="20" t="str">
        <f>IF(FORMULACIÓN!E676="","",FORMULACIÓN!E676)</f>
        <v/>
      </c>
      <c r="F676" s="20" t="str">
        <f>IF(FORMULACIÓN!F676="","",FORMULACIÓN!F676)</f>
        <v/>
      </c>
      <c r="G676" s="20" t="str">
        <f>IF(FORMULACIÓN!G676="","",FORMULACIÓN!G676)</f>
        <v/>
      </c>
      <c r="H676" s="20" t="str">
        <f>IF(FORMULACIÓN!H676="","",FORMULACIÓN!H676)</f>
        <v/>
      </c>
      <c r="I676" s="88" t="str">
        <f>IF(FORMULACIÓN!I676="","",FORMULACIÓN!I676)</f>
        <v/>
      </c>
      <c r="J676" s="20" t="str">
        <f>IF(FORMULACIÓN!J676="","",FORMULACIÓN!J676)</f>
        <v/>
      </c>
      <c r="K676" s="88" t="str">
        <f>IF(FORMULACIÓN!K676="","",FORMULACIÓN!K676)</f>
        <v/>
      </c>
      <c r="L676" s="88" t="str">
        <f>IF(FORMULACIÓN!L676="","",FORMULACIÓN!L676)</f>
        <v/>
      </c>
      <c r="M676" s="210">
        <f>FORMULACIÓN!M676</f>
        <v>0</v>
      </c>
      <c r="N676" s="20" t="str">
        <f>IF(FORMULACIÓN!O676="","",FORMULACIÓN!O676)</f>
        <v/>
      </c>
      <c r="O676" s="20" t="str">
        <f>IF(FORMULACIÓN!P676="","",FORMULACIÓN!P676)</f>
        <v/>
      </c>
      <c r="P676" s="20" t="str">
        <f>IF(FORMULACIÓN!Q676="","",FORMULACIÓN!Q676)</f>
        <v/>
      </c>
      <c r="Q676" s="20" t="str">
        <f>IF(FORMULACIÓN!R676="","",FORMULACIÓN!R676)</f>
        <v/>
      </c>
      <c r="R676" s="20" t="str">
        <f>IF(FORMULACIÓN!S676="","",FORMULACIÓN!S676)</f>
        <v/>
      </c>
      <c r="S676" s="20" t="str">
        <f>IF(FORMULACIÓN!T676="","",FORMULACIÓN!T676)</f>
        <v/>
      </c>
      <c r="T676" s="179" t="str">
        <f ca="1">FORMULACIÓN!Y676</f>
        <v/>
      </c>
      <c r="U676" s="20" t="str">
        <f>IF(FORMULACIÓN!U676="","",FORMULACIÓN!U676)</f>
        <v/>
      </c>
      <c r="V676" s="211"/>
      <c r="W676" s="211"/>
      <c r="X676" s="21" t="str">
        <f ca="1">IFERROR(IF($S676=Lists!$S$2,SUM(SEGUIMIENTO!U676:W676),IF(SEGUIMIENTO!$S676=Lists!$S$3,SUM(SEGUIMIENTO!V676:W676),IF(SEGUIMIENTO!$S676=Lists!$S$4,AVERAGE(SEGUIMIENTO!V676:W676),IF(SEGUIMIENTO!$S676=Lists!$S$5,OFFSET(U676,0,COUNTA(V676:W676)),IF(SEGUIMIENTO!$S676=Lists!$S$6,COUNTIF(V676:W676,"&lt;"&amp;FORMULACIÓN!Y676)/COUNT(SEGUIMIENTO!V676:W676),""))))),"")</f>
        <v/>
      </c>
      <c r="Y676" s="176" t="str">
        <f ca="1">IF($Q676=Lists!$R$3,TEXT(SEGUIMIENTO!X676,"00,00%"),IF(SEGUIMIENTO!X676=0,0,TEXT(SEGUIMIENTO!X676,"##.###")))</f>
        <v/>
      </c>
      <c r="Z676" s="179" t="str">
        <f>IF(FORMULACIÓN!N676="X",VLOOKUP(A676,Lists!$C$100:$D$1099,2,FALSE),"")</f>
        <v/>
      </c>
      <c r="AA676" s="181">
        <f>IF(FORMULACIÓN!N676="X",IF(VALUE(VLOOKUP(A676,Lists!$C$100:$D$1099,2,FALSE))&gt;=SEGUIMIENTO!X676,1,0),2)</f>
        <v>2</v>
      </c>
      <c r="AB676" s="150">
        <f>IFERROR(VALUE(LEFT(#REF!,1)),0)</f>
        <v>0</v>
      </c>
      <c r="AC676" s="149"/>
      <c r="AD676" s="131"/>
      <c r="AE676" s="131"/>
      <c r="AF676" s="129"/>
      <c r="AG676"/>
      <c r="AH676" s="139"/>
      <c r="AI676" s="139"/>
      <c r="AJ676" s="139" t="str">
        <f t="shared" si="121"/>
        <v/>
      </c>
      <c r="AK676" s="139">
        <f t="shared" ca="1" si="128"/>
        <v>0</v>
      </c>
      <c r="AL676" s="139" t="str">
        <f t="shared" si="122"/>
        <v/>
      </c>
      <c r="AM676" s="139" t="str">
        <f t="shared" si="123"/>
        <v/>
      </c>
      <c r="AN676" s="20" t="str">
        <f t="shared" si="124"/>
        <v/>
      </c>
      <c r="AO676" s="20" t="str">
        <f t="shared" si="125"/>
        <v/>
      </c>
      <c r="AP676" s="20" t="str">
        <f t="shared" si="126"/>
        <v/>
      </c>
      <c r="AQ676" s="88" t="str">
        <f ca="1">IF(S676=Lists!$S$6,"CUMPLIMIENTO",IF($Q676=Lists!$R$3,TEXT(Y676,"00,00%")&amp;" / "&amp;TEXT(FORMULACIÓN!Y676,"00,00%"),IF(Y676=0,0,TEXT(Y676,"##.###")&amp;" / "&amp;TEXT(FORMULACIÓN!Y676,"##.###"))))</f>
        <v xml:space="preserve"> / </v>
      </c>
      <c r="AR676" s="133">
        <f ca="1">VALUE(IFERROR(IF(S676=Lists!$S$6,SEGUIMIENTO!Y676,IF((Y676/FORMULACIÓN!Y676)&lt;&gt;0,Y676/FORMULACIÓN!Y676,0)),0))</f>
        <v>0</v>
      </c>
      <c r="AS676" s="89" t="str">
        <f t="shared" ca="1" si="127"/>
        <v/>
      </c>
      <c r="AT676" s="89"/>
      <c r="AU676" s="89">
        <f t="shared" ca="1" si="120"/>
        <v>0</v>
      </c>
      <c r="AV676" s="20" t="str">
        <f t="shared" si="129"/>
        <v xml:space="preserve">LOGROS
LÍMITES
OBSERVACIÓN
ACCIONES DE FORTALECIMIENTO
</v>
      </c>
      <c r="AW676" s="139"/>
      <c r="CG676" s="140"/>
    </row>
    <row r="677" spans="1:85" s="135" customFormat="1" ht="20.25" hidden="1" customHeight="1">
      <c r="A677" s="20" t="str">
        <f>IF(FORMULACIÓN!A677="","",FORMULACIÓN!A677)</f>
        <v/>
      </c>
      <c r="B677" s="20" t="str">
        <f>IF(FORMULACIÓN!B677="","",FORMULACIÓN!B677)</f>
        <v/>
      </c>
      <c r="C677" s="20" t="str">
        <f>IF(FORMULACIÓN!C677="","",FORMULACIÓN!C677)</f>
        <v/>
      </c>
      <c r="D677" s="20" t="str">
        <f>IF(FORMULACIÓN!D677="","",FORMULACIÓN!D677)</f>
        <v/>
      </c>
      <c r="E677" s="20" t="str">
        <f>IF(FORMULACIÓN!E677="","",FORMULACIÓN!E677)</f>
        <v/>
      </c>
      <c r="F677" s="20" t="str">
        <f>IF(FORMULACIÓN!F677="","",FORMULACIÓN!F677)</f>
        <v/>
      </c>
      <c r="G677" s="20" t="str">
        <f>IF(FORMULACIÓN!G677="","",FORMULACIÓN!G677)</f>
        <v/>
      </c>
      <c r="H677" s="20" t="str">
        <f>IF(FORMULACIÓN!H677="","",FORMULACIÓN!H677)</f>
        <v/>
      </c>
      <c r="I677" s="88" t="str">
        <f>IF(FORMULACIÓN!I677="","",FORMULACIÓN!I677)</f>
        <v/>
      </c>
      <c r="J677" s="20" t="str">
        <f>IF(FORMULACIÓN!J677="","",FORMULACIÓN!J677)</f>
        <v/>
      </c>
      <c r="K677" s="88" t="str">
        <f>IF(FORMULACIÓN!K677="","",FORMULACIÓN!K677)</f>
        <v/>
      </c>
      <c r="L677" s="88" t="str">
        <f>IF(FORMULACIÓN!L677="","",FORMULACIÓN!L677)</f>
        <v/>
      </c>
      <c r="M677" s="210">
        <f>FORMULACIÓN!M677</f>
        <v>0</v>
      </c>
      <c r="N677" s="20" t="str">
        <f>IF(FORMULACIÓN!O677="","",FORMULACIÓN!O677)</f>
        <v/>
      </c>
      <c r="O677" s="20" t="str">
        <f>IF(FORMULACIÓN!P677="","",FORMULACIÓN!P677)</f>
        <v/>
      </c>
      <c r="P677" s="20" t="str">
        <f>IF(FORMULACIÓN!Q677="","",FORMULACIÓN!Q677)</f>
        <v/>
      </c>
      <c r="Q677" s="20" t="str">
        <f>IF(FORMULACIÓN!R677="","",FORMULACIÓN!R677)</f>
        <v/>
      </c>
      <c r="R677" s="20" t="str">
        <f>IF(FORMULACIÓN!S677="","",FORMULACIÓN!S677)</f>
        <v/>
      </c>
      <c r="S677" s="20" t="str">
        <f>IF(FORMULACIÓN!T677="","",FORMULACIÓN!T677)</f>
        <v/>
      </c>
      <c r="T677" s="179" t="str">
        <f ca="1">FORMULACIÓN!Y677</f>
        <v/>
      </c>
      <c r="U677" s="20" t="str">
        <f>IF(FORMULACIÓN!U677="","",FORMULACIÓN!U677)</f>
        <v/>
      </c>
      <c r="V677" s="211"/>
      <c r="W677" s="211"/>
      <c r="X677" s="21" t="str">
        <f ca="1">IFERROR(IF($S677=Lists!$S$2,SUM(SEGUIMIENTO!U677:W677),IF(SEGUIMIENTO!$S677=Lists!$S$3,SUM(SEGUIMIENTO!V677:W677),IF(SEGUIMIENTO!$S677=Lists!$S$4,AVERAGE(SEGUIMIENTO!V677:W677),IF(SEGUIMIENTO!$S677=Lists!$S$5,OFFSET(U677,0,COUNTA(V677:W677)),IF(SEGUIMIENTO!$S677=Lists!$S$6,COUNTIF(V677:W677,"&lt;"&amp;FORMULACIÓN!Y677)/COUNT(SEGUIMIENTO!V677:W677),""))))),"")</f>
        <v/>
      </c>
      <c r="Y677" s="176" t="str">
        <f ca="1">IF($Q677=Lists!$R$3,TEXT(SEGUIMIENTO!X677,"00,00%"),IF(SEGUIMIENTO!X677=0,0,TEXT(SEGUIMIENTO!X677,"##.###")))</f>
        <v/>
      </c>
      <c r="Z677" s="179" t="str">
        <f>IF(FORMULACIÓN!N677="X",VLOOKUP(A677,Lists!$C$100:$D$1099,2,FALSE),"")</f>
        <v/>
      </c>
      <c r="AA677" s="181">
        <f>IF(FORMULACIÓN!N677="X",IF(VALUE(VLOOKUP(A677,Lists!$C$100:$D$1099,2,FALSE))&gt;=SEGUIMIENTO!X677,1,0),2)</f>
        <v>2</v>
      </c>
      <c r="AB677" s="150">
        <f>IFERROR(VALUE(LEFT(#REF!,1)),0)</f>
        <v>0</v>
      </c>
      <c r="AC677" s="149"/>
      <c r="AD677" s="131"/>
      <c r="AE677" s="131"/>
      <c r="AF677" s="129"/>
      <c r="AG677"/>
      <c r="AH677" s="139"/>
      <c r="AI677" s="139"/>
      <c r="AJ677" s="139" t="str">
        <f t="shared" si="121"/>
        <v/>
      </c>
      <c r="AK677" s="139">
        <f t="shared" ca="1" si="128"/>
        <v>0</v>
      </c>
      <c r="AL677" s="139" t="str">
        <f t="shared" si="122"/>
        <v/>
      </c>
      <c r="AM677" s="139" t="str">
        <f t="shared" si="123"/>
        <v/>
      </c>
      <c r="AN677" s="20" t="str">
        <f t="shared" si="124"/>
        <v/>
      </c>
      <c r="AO677" s="20" t="str">
        <f t="shared" si="125"/>
        <v/>
      </c>
      <c r="AP677" s="20" t="str">
        <f t="shared" si="126"/>
        <v/>
      </c>
      <c r="AQ677" s="88" t="str">
        <f ca="1">IF(S677=Lists!$S$6,"CUMPLIMIENTO",IF($Q677=Lists!$R$3,TEXT(Y677,"00,00%")&amp;" / "&amp;TEXT(FORMULACIÓN!Y677,"00,00%"),IF(Y677=0,0,TEXT(Y677,"##.###")&amp;" / "&amp;TEXT(FORMULACIÓN!Y677,"##.###"))))</f>
        <v xml:space="preserve"> / </v>
      </c>
      <c r="AR677" s="133">
        <f ca="1">VALUE(IFERROR(IF(S677=Lists!$S$6,SEGUIMIENTO!Y677,IF((Y677/FORMULACIÓN!Y677)&lt;&gt;0,Y677/FORMULACIÓN!Y677,0)),0))</f>
        <v>0</v>
      </c>
      <c r="AS677" s="89" t="str">
        <f t="shared" ca="1" si="127"/>
        <v/>
      </c>
      <c r="AT677" s="89"/>
      <c r="AU677" s="89">
        <f t="shared" ca="1" si="120"/>
        <v>0</v>
      </c>
      <c r="AV677" s="20" t="str">
        <f t="shared" si="129"/>
        <v xml:space="preserve">LOGROS
LÍMITES
OBSERVACIÓN
ACCIONES DE FORTALECIMIENTO
</v>
      </c>
      <c r="AW677" s="139"/>
      <c r="CG677" s="140"/>
    </row>
    <row r="678" spans="1:85" s="135" customFormat="1" ht="20.25" hidden="1" customHeight="1">
      <c r="A678" s="20" t="str">
        <f>IF(FORMULACIÓN!A678="","",FORMULACIÓN!A678)</f>
        <v/>
      </c>
      <c r="B678" s="20" t="str">
        <f>IF(FORMULACIÓN!B678="","",FORMULACIÓN!B678)</f>
        <v/>
      </c>
      <c r="C678" s="20" t="str">
        <f>IF(FORMULACIÓN!C678="","",FORMULACIÓN!C678)</f>
        <v/>
      </c>
      <c r="D678" s="20" t="str">
        <f>IF(FORMULACIÓN!D678="","",FORMULACIÓN!D678)</f>
        <v/>
      </c>
      <c r="E678" s="20" t="str">
        <f>IF(FORMULACIÓN!E678="","",FORMULACIÓN!E678)</f>
        <v/>
      </c>
      <c r="F678" s="20" t="str">
        <f>IF(FORMULACIÓN!F678="","",FORMULACIÓN!F678)</f>
        <v/>
      </c>
      <c r="G678" s="20" t="str">
        <f>IF(FORMULACIÓN!G678="","",FORMULACIÓN!G678)</f>
        <v/>
      </c>
      <c r="H678" s="20" t="str">
        <f>IF(FORMULACIÓN!H678="","",FORMULACIÓN!H678)</f>
        <v/>
      </c>
      <c r="I678" s="88" t="str">
        <f>IF(FORMULACIÓN!I678="","",FORMULACIÓN!I678)</f>
        <v/>
      </c>
      <c r="J678" s="20" t="str">
        <f>IF(FORMULACIÓN!J678="","",FORMULACIÓN!J678)</f>
        <v/>
      </c>
      <c r="K678" s="88" t="str">
        <f>IF(FORMULACIÓN!K678="","",FORMULACIÓN!K678)</f>
        <v/>
      </c>
      <c r="L678" s="88" t="str">
        <f>IF(FORMULACIÓN!L678="","",FORMULACIÓN!L678)</f>
        <v/>
      </c>
      <c r="M678" s="210">
        <f>FORMULACIÓN!M678</f>
        <v>0</v>
      </c>
      <c r="N678" s="20" t="str">
        <f>IF(FORMULACIÓN!O678="","",FORMULACIÓN!O678)</f>
        <v/>
      </c>
      <c r="O678" s="20" t="str">
        <f>IF(FORMULACIÓN!P678="","",FORMULACIÓN!P678)</f>
        <v/>
      </c>
      <c r="P678" s="20" t="str">
        <f>IF(FORMULACIÓN!Q678="","",FORMULACIÓN!Q678)</f>
        <v/>
      </c>
      <c r="Q678" s="20" t="str">
        <f>IF(FORMULACIÓN!R678="","",FORMULACIÓN!R678)</f>
        <v/>
      </c>
      <c r="R678" s="20" t="str">
        <f>IF(FORMULACIÓN!S678="","",FORMULACIÓN!S678)</f>
        <v/>
      </c>
      <c r="S678" s="20" t="str">
        <f>IF(FORMULACIÓN!T678="","",FORMULACIÓN!T678)</f>
        <v/>
      </c>
      <c r="T678" s="179" t="str">
        <f ca="1">FORMULACIÓN!Y678</f>
        <v/>
      </c>
      <c r="U678" s="20" t="str">
        <f>IF(FORMULACIÓN!U678="","",FORMULACIÓN!U678)</f>
        <v/>
      </c>
      <c r="V678" s="211"/>
      <c r="W678" s="211"/>
      <c r="X678" s="21" t="str">
        <f ca="1">IFERROR(IF($S678=Lists!$S$2,SUM(SEGUIMIENTO!U678:W678),IF(SEGUIMIENTO!$S678=Lists!$S$3,SUM(SEGUIMIENTO!V678:W678),IF(SEGUIMIENTO!$S678=Lists!$S$4,AVERAGE(SEGUIMIENTO!V678:W678),IF(SEGUIMIENTO!$S678=Lists!$S$5,OFFSET(U678,0,COUNTA(V678:W678)),IF(SEGUIMIENTO!$S678=Lists!$S$6,COUNTIF(V678:W678,"&lt;"&amp;FORMULACIÓN!Y678)/COUNT(SEGUIMIENTO!V678:W678),""))))),"")</f>
        <v/>
      </c>
      <c r="Y678" s="176" t="str">
        <f ca="1">IF($Q678=Lists!$R$3,TEXT(SEGUIMIENTO!X678,"00,00%"),IF(SEGUIMIENTO!X678=0,0,TEXT(SEGUIMIENTO!X678,"##.###")))</f>
        <v/>
      </c>
      <c r="Z678" s="179" t="str">
        <f>IF(FORMULACIÓN!N678="X",VLOOKUP(A678,Lists!$C$100:$D$1099,2,FALSE),"")</f>
        <v/>
      </c>
      <c r="AA678" s="181">
        <f>IF(FORMULACIÓN!N678="X",IF(VALUE(VLOOKUP(A678,Lists!$C$100:$D$1099,2,FALSE))&gt;=SEGUIMIENTO!X678,1,0),2)</f>
        <v>2</v>
      </c>
      <c r="AB678" s="150">
        <f>IFERROR(VALUE(LEFT(#REF!,1)),0)</f>
        <v>0</v>
      </c>
      <c r="AC678" s="149"/>
      <c r="AD678" s="131"/>
      <c r="AE678" s="131"/>
      <c r="AF678" s="129"/>
      <c r="AG678"/>
      <c r="AH678" s="139"/>
      <c r="AI678" s="139"/>
      <c r="AJ678" s="139" t="str">
        <f t="shared" si="121"/>
        <v/>
      </c>
      <c r="AK678" s="139">
        <f t="shared" ca="1" si="128"/>
        <v>0</v>
      </c>
      <c r="AL678" s="139" t="str">
        <f t="shared" si="122"/>
        <v/>
      </c>
      <c r="AM678" s="139" t="str">
        <f t="shared" si="123"/>
        <v/>
      </c>
      <c r="AN678" s="20" t="str">
        <f t="shared" si="124"/>
        <v/>
      </c>
      <c r="AO678" s="20" t="str">
        <f t="shared" si="125"/>
        <v/>
      </c>
      <c r="AP678" s="20" t="str">
        <f t="shared" si="126"/>
        <v/>
      </c>
      <c r="AQ678" s="88" t="str">
        <f ca="1">IF(S678=Lists!$S$6,"CUMPLIMIENTO",IF($Q678=Lists!$R$3,TEXT(Y678,"00,00%")&amp;" / "&amp;TEXT(FORMULACIÓN!Y678,"00,00%"),IF(Y678=0,0,TEXT(Y678,"##.###")&amp;" / "&amp;TEXT(FORMULACIÓN!Y678,"##.###"))))</f>
        <v xml:space="preserve"> / </v>
      </c>
      <c r="AR678" s="133">
        <f ca="1">VALUE(IFERROR(IF(S678=Lists!$S$6,SEGUIMIENTO!Y678,IF((Y678/FORMULACIÓN!Y678)&lt;&gt;0,Y678/FORMULACIÓN!Y678,0)),0))</f>
        <v>0</v>
      </c>
      <c r="AS678" s="89" t="str">
        <f t="shared" ca="1" si="127"/>
        <v/>
      </c>
      <c r="AT678" s="89"/>
      <c r="AU678" s="89">
        <f t="shared" ca="1" si="120"/>
        <v>0</v>
      </c>
      <c r="AV678" s="20" t="str">
        <f t="shared" si="129"/>
        <v xml:space="preserve">LOGROS
LÍMITES
OBSERVACIÓN
ACCIONES DE FORTALECIMIENTO
</v>
      </c>
      <c r="AW678" s="139"/>
      <c r="CG678" s="140"/>
    </row>
    <row r="679" spans="1:85" s="135" customFormat="1" ht="20.25" hidden="1" customHeight="1">
      <c r="A679" s="20" t="str">
        <f>IF(FORMULACIÓN!A679="","",FORMULACIÓN!A679)</f>
        <v/>
      </c>
      <c r="B679" s="20" t="str">
        <f>IF(FORMULACIÓN!B679="","",FORMULACIÓN!B679)</f>
        <v/>
      </c>
      <c r="C679" s="20" t="str">
        <f>IF(FORMULACIÓN!C679="","",FORMULACIÓN!C679)</f>
        <v/>
      </c>
      <c r="D679" s="20" t="str">
        <f>IF(FORMULACIÓN!D679="","",FORMULACIÓN!D679)</f>
        <v/>
      </c>
      <c r="E679" s="20" t="str">
        <f>IF(FORMULACIÓN!E679="","",FORMULACIÓN!E679)</f>
        <v/>
      </c>
      <c r="F679" s="20" t="str">
        <f>IF(FORMULACIÓN!F679="","",FORMULACIÓN!F679)</f>
        <v/>
      </c>
      <c r="G679" s="20" t="str">
        <f>IF(FORMULACIÓN!G679="","",FORMULACIÓN!G679)</f>
        <v/>
      </c>
      <c r="H679" s="20" t="str">
        <f>IF(FORMULACIÓN!H679="","",FORMULACIÓN!H679)</f>
        <v/>
      </c>
      <c r="I679" s="88" t="str">
        <f>IF(FORMULACIÓN!I679="","",FORMULACIÓN!I679)</f>
        <v/>
      </c>
      <c r="J679" s="20" t="str">
        <f>IF(FORMULACIÓN!J679="","",FORMULACIÓN!J679)</f>
        <v/>
      </c>
      <c r="K679" s="88" t="str">
        <f>IF(FORMULACIÓN!K679="","",FORMULACIÓN!K679)</f>
        <v/>
      </c>
      <c r="L679" s="88" t="str">
        <f>IF(FORMULACIÓN!L679="","",FORMULACIÓN!L679)</f>
        <v/>
      </c>
      <c r="M679" s="210">
        <f>FORMULACIÓN!M679</f>
        <v>0</v>
      </c>
      <c r="N679" s="20" t="str">
        <f>IF(FORMULACIÓN!O679="","",FORMULACIÓN!O679)</f>
        <v/>
      </c>
      <c r="O679" s="20" t="str">
        <f>IF(FORMULACIÓN!P679="","",FORMULACIÓN!P679)</f>
        <v/>
      </c>
      <c r="P679" s="20" t="str">
        <f>IF(FORMULACIÓN!Q679="","",FORMULACIÓN!Q679)</f>
        <v/>
      </c>
      <c r="Q679" s="20" t="str">
        <f>IF(FORMULACIÓN!R679="","",FORMULACIÓN!R679)</f>
        <v/>
      </c>
      <c r="R679" s="20" t="str">
        <f>IF(FORMULACIÓN!S679="","",FORMULACIÓN!S679)</f>
        <v/>
      </c>
      <c r="S679" s="20" t="str">
        <f>IF(FORMULACIÓN!T679="","",FORMULACIÓN!T679)</f>
        <v/>
      </c>
      <c r="T679" s="179" t="str">
        <f ca="1">FORMULACIÓN!Y679</f>
        <v/>
      </c>
      <c r="U679" s="20" t="str">
        <f>IF(FORMULACIÓN!U679="","",FORMULACIÓN!U679)</f>
        <v/>
      </c>
      <c r="V679" s="211"/>
      <c r="W679" s="211"/>
      <c r="X679" s="21" t="str">
        <f ca="1">IFERROR(IF($S679=Lists!$S$2,SUM(SEGUIMIENTO!U679:W679),IF(SEGUIMIENTO!$S679=Lists!$S$3,SUM(SEGUIMIENTO!V679:W679),IF(SEGUIMIENTO!$S679=Lists!$S$4,AVERAGE(SEGUIMIENTO!V679:W679),IF(SEGUIMIENTO!$S679=Lists!$S$5,OFFSET(U679,0,COUNTA(V679:W679)),IF(SEGUIMIENTO!$S679=Lists!$S$6,COUNTIF(V679:W679,"&lt;"&amp;FORMULACIÓN!Y679)/COUNT(SEGUIMIENTO!V679:W679),""))))),"")</f>
        <v/>
      </c>
      <c r="Y679" s="176" t="str">
        <f ca="1">IF($Q679=Lists!$R$3,TEXT(SEGUIMIENTO!X679,"00,00%"),IF(SEGUIMIENTO!X679=0,0,TEXT(SEGUIMIENTO!X679,"##.###")))</f>
        <v/>
      </c>
      <c r="Z679" s="179" t="str">
        <f>IF(FORMULACIÓN!N679="X",VLOOKUP(A679,Lists!$C$100:$D$1099,2,FALSE),"")</f>
        <v/>
      </c>
      <c r="AA679" s="181">
        <f>IF(FORMULACIÓN!N679="X",IF(VALUE(VLOOKUP(A679,Lists!$C$100:$D$1099,2,FALSE))&gt;=SEGUIMIENTO!X679,1,0),2)</f>
        <v>2</v>
      </c>
      <c r="AB679" s="150">
        <f>IFERROR(VALUE(LEFT(#REF!,1)),0)</f>
        <v>0</v>
      </c>
      <c r="AC679" s="149"/>
      <c r="AD679" s="131"/>
      <c r="AE679" s="131"/>
      <c r="AF679" s="129"/>
      <c r="AG679"/>
      <c r="AH679" s="139"/>
      <c r="AI679" s="139"/>
      <c r="AJ679" s="139" t="str">
        <f t="shared" si="121"/>
        <v/>
      </c>
      <c r="AK679" s="139">
        <f t="shared" ca="1" si="128"/>
        <v>0</v>
      </c>
      <c r="AL679" s="139" t="str">
        <f t="shared" si="122"/>
        <v/>
      </c>
      <c r="AM679" s="139" t="str">
        <f t="shared" si="123"/>
        <v/>
      </c>
      <c r="AN679" s="20" t="str">
        <f t="shared" si="124"/>
        <v/>
      </c>
      <c r="AO679" s="20" t="str">
        <f t="shared" si="125"/>
        <v/>
      </c>
      <c r="AP679" s="20" t="str">
        <f t="shared" si="126"/>
        <v/>
      </c>
      <c r="AQ679" s="88" t="str">
        <f ca="1">IF(S679=Lists!$S$6,"CUMPLIMIENTO",IF($Q679=Lists!$R$3,TEXT(Y679,"00,00%")&amp;" / "&amp;TEXT(FORMULACIÓN!Y679,"00,00%"),IF(Y679=0,0,TEXT(Y679,"##.###")&amp;" / "&amp;TEXT(FORMULACIÓN!Y679,"##.###"))))</f>
        <v xml:space="preserve"> / </v>
      </c>
      <c r="AR679" s="133">
        <f ca="1">VALUE(IFERROR(IF(S679=Lists!$S$6,SEGUIMIENTO!Y679,IF((Y679/FORMULACIÓN!Y679)&lt;&gt;0,Y679/FORMULACIÓN!Y679,0)),0))</f>
        <v>0</v>
      </c>
      <c r="AS679" s="89" t="str">
        <f t="shared" ca="1" si="127"/>
        <v/>
      </c>
      <c r="AT679" s="89"/>
      <c r="AU679" s="89">
        <f t="shared" ca="1" si="120"/>
        <v>0</v>
      </c>
      <c r="AV679" s="20" t="str">
        <f t="shared" si="129"/>
        <v xml:space="preserve">LOGROS
LÍMITES
OBSERVACIÓN
ACCIONES DE FORTALECIMIENTO
</v>
      </c>
      <c r="AW679" s="139"/>
      <c r="CG679" s="140"/>
    </row>
    <row r="680" spans="1:85" s="135" customFormat="1" ht="20.25" hidden="1" customHeight="1">
      <c r="A680" s="20" t="str">
        <f>IF(FORMULACIÓN!A680="","",FORMULACIÓN!A680)</f>
        <v/>
      </c>
      <c r="B680" s="20" t="str">
        <f>IF(FORMULACIÓN!B680="","",FORMULACIÓN!B680)</f>
        <v/>
      </c>
      <c r="C680" s="20" t="str">
        <f>IF(FORMULACIÓN!C680="","",FORMULACIÓN!C680)</f>
        <v/>
      </c>
      <c r="D680" s="20" t="str">
        <f>IF(FORMULACIÓN!D680="","",FORMULACIÓN!D680)</f>
        <v/>
      </c>
      <c r="E680" s="20" t="str">
        <f>IF(FORMULACIÓN!E680="","",FORMULACIÓN!E680)</f>
        <v/>
      </c>
      <c r="F680" s="20" t="str">
        <f>IF(FORMULACIÓN!F680="","",FORMULACIÓN!F680)</f>
        <v/>
      </c>
      <c r="G680" s="20" t="str">
        <f>IF(FORMULACIÓN!G680="","",FORMULACIÓN!G680)</f>
        <v/>
      </c>
      <c r="H680" s="20" t="str">
        <f>IF(FORMULACIÓN!H680="","",FORMULACIÓN!H680)</f>
        <v/>
      </c>
      <c r="I680" s="88" t="str">
        <f>IF(FORMULACIÓN!I680="","",FORMULACIÓN!I680)</f>
        <v/>
      </c>
      <c r="J680" s="20" t="str">
        <f>IF(FORMULACIÓN!J680="","",FORMULACIÓN!J680)</f>
        <v/>
      </c>
      <c r="K680" s="88" t="str">
        <f>IF(FORMULACIÓN!K680="","",FORMULACIÓN!K680)</f>
        <v/>
      </c>
      <c r="L680" s="88" t="str">
        <f>IF(FORMULACIÓN!L680="","",FORMULACIÓN!L680)</f>
        <v/>
      </c>
      <c r="M680" s="210">
        <f>FORMULACIÓN!M680</f>
        <v>0</v>
      </c>
      <c r="N680" s="20" t="str">
        <f>IF(FORMULACIÓN!O680="","",FORMULACIÓN!O680)</f>
        <v/>
      </c>
      <c r="O680" s="20" t="str">
        <f>IF(FORMULACIÓN!P680="","",FORMULACIÓN!P680)</f>
        <v/>
      </c>
      <c r="P680" s="20" t="str">
        <f>IF(FORMULACIÓN!Q680="","",FORMULACIÓN!Q680)</f>
        <v/>
      </c>
      <c r="Q680" s="20" t="str">
        <f>IF(FORMULACIÓN!R680="","",FORMULACIÓN!R680)</f>
        <v/>
      </c>
      <c r="R680" s="20" t="str">
        <f>IF(FORMULACIÓN!S680="","",FORMULACIÓN!S680)</f>
        <v/>
      </c>
      <c r="S680" s="20" t="str">
        <f>IF(FORMULACIÓN!T680="","",FORMULACIÓN!T680)</f>
        <v/>
      </c>
      <c r="T680" s="179" t="str">
        <f ca="1">FORMULACIÓN!Y680</f>
        <v/>
      </c>
      <c r="U680" s="20" t="str">
        <f>IF(FORMULACIÓN!U680="","",FORMULACIÓN!U680)</f>
        <v/>
      </c>
      <c r="V680" s="211"/>
      <c r="W680" s="211"/>
      <c r="X680" s="21" t="str">
        <f ca="1">IFERROR(IF($S680=Lists!$S$2,SUM(SEGUIMIENTO!U680:W680),IF(SEGUIMIENTO!$S680=Lists!$S$3,SUM(SEGUIMIENTO!V680:W680),IF(SEGUIMIENTO!$S680=Lists!$S$4,AVERAGE(SEGUIMIENTO!V680:W680),IF(SEGUIMIENTO!$S680=Lists!$S$5,OFFSET(U680,0,COUNTA(V680:W680)),IF(SEGUIMIENTO!$S680=Lists!$S$6,COUNTIF(V680:W680,"&lt;"&amp;FORMULACIÓN!Y680)/COUNT(SEGUIMIENTO!V680:W680),""))))),"")</f>
        <v/>
      </c>
      <c r="Y680" s="176" t="str">
        <f ca="1">IF($Q680=Lists!$R$3,TEXT(SEGUIMIENTO!X680,"00,00%"),IF(SEGUIMIENTO!X680=0,0,TEXT(SEGUIMIENTO!X680,"##.###")))</f>
        <v/>
      </c>
      <c r="Z680" s="179" t="str">
        <f>IF(FORMULACIÓN!N680="X",VLOOKUP(A680,Lists!$C$100:$D$1099,2,FALSE),"")</f>
        <v/>
      </c>
      <c r="AA680" s="181">
        <f>IF(FORMULACIÓN!N680="X",IF(VALUE(VLOOKUP(A680,Lists!$C$100:$D$1099,2,FALSE))&gt;=SEGUIMIENTO!X680,1,0),2)</f>
        <v>2</v>
      </c>
      <c r="AB680" s="150">
        <f>IFERROR(VALUE(LEFT(#REF!,1)),0)</f>
        <v>0</v>
      </c>
      <c r="AC680" s="149"/>
      <c r="AD680" s="131"/>
      <c r="AE680" s="131"/>
      <c r="AF680" s="129"/>
      <c r="AG680"/>
      <c r="AH680" s="139"/>
      <c r="AI680" s="139"/>
      <c r="AJ680" s="139" t="str">
        <f t="shared" si="121"/>
        <v/>
      </c>
      <c r="AK680" s="139">
        <f t="shared" ca="1" si="128"/>
        <v>0</v>
      </c>
      <c r="AL680" s="139" t="str">
        <f t="shared" si="122"/>
        <v/>
      </c>
      <c r="AM680" s="139" t="str">
        <f t="shared" si="123"/>
        <v/>
      </c>
      <c r="AN680" s="20" t="str">
        <f t="shared" si="124"/>
        <v/>
      </c>
      <c r="AO680" s="20" t="str">
        <f t="shared" si="125"/>
        <v/>
      </c>
      <c r="AP680" s="20" t="str">
        <f t="shared" si="126"/>
        <v/>
      </c>
      <c r="AQ680" s="88" t="str">
        <f ca="1">IF(S680=Lists!$S$6,"CUMPLIMIENTO",IF($Q680=Lists!$R$3,TEXT(Y680,"00,00%")&amp;" / "&amp;TEXT(FORMULACIÓN!Y680,"00,00%"),IF(Y680=0,0,TEXT(Y680,"##.###")&amp;" / "&amp;TEXT(FORMULACIÓN!Y680,"##.###"))))</f>
        <v xml:space="preserve"> / </v>
      </c>
      <c r="AR680" s="133">
        <f ca="1">VALUE(IFERROR(IF(S680=Lists!$S$6,SEGUIMIENTO!Y680,IF((Y680/FORMULACIÓN!Y680)&lt;&gt;0,Y680/FORMULACIÓN!Y680,0)),0))</f>
        <v>0</v>
      </c>
      <c r="AS680" s="89" t="str">
        <f t="shared" ca="1" si="127"/>
        <v/>
      </c>
      <c r="AT680" s="89"/>
      <c r="AU680" s="89">
        <f t="shared" ca="1" si="120"/>
        <v>0</v>
      </c>
      <c r="AV680" s="20" t="str">
        <f t="shared" si="129"/>
        <v xml:space="preserve">LOGROS
LÍMITES
OBSERVACIÓN
ACCIONES DE FORTALECIMIENTO
</v>
      </c>
      <c r="AW680" s="139"/>
      <c r="CG680" s="140"/>
    </row>
    <row r="681" spans="1:85" s="135" customFormat="1" ht="20.25" hidden="1" customHeight="1">
      <c r="A681" s="20" t="str">
        <f>IF(FORMULACIÓN!A681="","",FORMULACIÓN!A681)</f>
        <v/>
      </c>
      <c r="B681" s="20" t="str">
        <f>IF(FORMULACIÓN!B681="","",FORMULACIÓN!B681)</f>
        <v/>
      </c>
      <c r="C681" s="20" t="str">
        <f>IF(FORMULACIÓN!C681="","",FORMULACIÓN!C681)</f>
        <v/>
      </c>
      <c r="D681" s="20" t="str">
        <f>IF(FORMULACIÓN!D681="","",FORMULACIÓN!D681)</f>
        <v/>
      </c>
      <c r="E681" s="20" t="str">
        <f>IF(FORMULACIÓN!E681="","",FORMULACIÓN!E681)</f>
        <v/>
      </c>
      <c r="F681" s="20" t="str">
        <f>IF(FORMULACIÓN!F681="","",FORMULACIÓN!F681)</f>
        <v/>
      </c>
      <c r="G681" s="20" t="str">
        <f>IF(FORMULACIÓN!G681="","",FORMULACIÓN!G681)</f>
        <v/>
      </c>
      <c r="H681" s="20" t="str">
        <f>IF(FORMULACIÓN!H681="","",FORMULACIÓN!H681)</f>
        <v/>
      </c>
      <c r="I681" s="88" t="str">
        <f>IF(FORMULACIÓN!I681="","",FORMULACIÓN!I681)</f>
        <v/>
      </c>
      <c r="J681" s="20" t="str">
        <f>IF(FORMULACIÓN!J681="","",FORMULACIÓN!J681)</f>
        <v/>
      </c>
      <c r="K681" s="88" t="str">
        <f>IF(FORMULACIÓN!K681="","",FORMULACIÓN!K681)</f>
        <v/>
      </c>
      <c r="L681" s="88" t="str">
        <f>IF(FORMULACIÓN!L681="","",FORMULACIÓN!L681)</f>
        <v/>
      </c>
      <c r="M681" s="210">
        <f>FORMULACIÓN!M681</f>
        <v>0</v>
      </c>
      <c r="N681" s="20" t="str">
        <f>IF(FORMULACIÓN!O681="","",FORMULACIÓN!O681)</f>
        <v/>
      </c>
      <c r="O681" s="20" t="str">
        <f>IF(FORMULACIÓN!P681="","",FORMULACIÓN!P681)</f>
        <v/>
      </c>
      <c r="P681" s="20" t="str">
        <f>IF(FORMULACIÓN!Q681="","",FORMULACIÓN!Q681)</f>
        <v/>
      </c>
      <c r="Q681" s="20" t="str">
        <f>IF(FORMULACIÓN!R681="","",FORMULACIÓN!R681)</f>
        <v/>
      </c>
      <c r="R681" s="20" t="str">
        <f>IF(FORMULACIÓN!S681="","",FORMULACIÓN!S681)</f>
        <v/>
      </c>
      <c r="S681" s="20" t="str">
        <f>IF(FORMULACIÓN!T681="","",FORMULACIÓN!T681)</f>
        <v/>
      </c>
      <c r="T681" s="179" t="str">
        <f ca="1">FORMULACIÓN!Y681</f>
        <v/>
      </c>
      <c r="U681" s="20" t="str">
        <f>IF(FORMULACIÓN!U681="","",FORMULACIÓN!U681)</f>
        <v/>
      </c>
      <c r="V681" s="211"/>
      <c r="W681" s="211"/>
      <c r="X681" s="21" t="str">
        <f ca="1">IFERROR(IF($S681=Lists!$S$2,SUM(SEGUIMIENTO!U681:W681),IF(SEGUIMIENTO!$S681=Lists!$S$3,SUM(SEGUIMIENTO!V681:W681),IF(SEGUIMIENTO!$S681=Lists!$S$4,AVERAGE(SEGUIMIENTO!V681:W681),IF(SEGUIMIENTO!$S681=Lists!$S$5,OFFSET(U681,0,COUNTA(V681:W681)),IF(SEGUIMIENTO!$S681=Lists!$S$6,COUNTIF(V681:W681,"&lt;"&amp;FORMULACIÓN!Y681)/COUNT(SEGUIMIENTO!V681:W681),""))))),"")</f>
        <v/>
      </c>
      <c r="Y681" s="176" t="str">
        <f ca="1">IF($Q681=Lists!$R$3,TEXT(SEGUIMIENTO!X681,"00,00%"),IF(SEGUIMIENTO!X681=0,0,TEXT(SEGUIMIENTO!X681,"##.###")))</f>
        <v/>
      </c>
      <c r="Z681" s="179" t="str">
        <f>IF(FORMULACIÓN!N681="X",VLOOKUP(A681,Lists!$C$100:$D$1099,2,FALSE),"")</f>
        <v/>
      </c>
      <c r="AA681" s="181">
        <f>IF(FORMULACIÓN!N681="X",IF(VALUE(VLOOKUP(A681,Lists!$C$100:$D$1099,2,FALSE))&gt;=SEGUIMIENTO!X681,1,0),2)</f>
        <v>2</v>
      </c>
      <c r="AB681" s="150">
        <f>IFERROR(VALUE(LEFT(#REF!,1)),0)</f>
        <v>0</v>
      </c>
      <c r="AC681" s="149"/>
      <c r="AD681" s="131"/>
      <c r="AE681" s="131"/>
      <c r="AF681" s="129"/>
      <c r="AG681"/>
      <c r="AH681" s="139"/>
      <c r="AI681" s="139"/>
      <c r="AJ681" s="139" t="str">
        <f t="shared" si="121"/>
        <v/>
      </c>
      <c r="AK681" s="139">
        <f t="shared" ca="1" si="128"/>
        <v>0</v>
      </c>
      <c r="AL681" s="139" t="str">
        <f t="shared" si="122"/>
        <v/>
      </c>
      <c r="AM681" s="139" t="str">
        <f t="shared" si="123"/>
        <v/>
      </c>
      <c r="AN681" s="20" t="str">
        <f t="shared" si="124"/>
        <v/>
      </c>
      <c r="AO681" s="20" t="str">
        <f t="shared" si="125"/>
        <v/>
      </c>
      <c r="AP681" s="20" t="str">
        <f t="shared" si="126"/>
        <v/>
      </c>
      <c r="AQ681" s="88" t="str">
        <f ca="1">IF(S681=Lists!$S$6,"CUMPLIMIENTO",IF($Q681=Lists!$R$3,TEXT(Y681,"00,00%")&amp;" / "&amp;TEXT(FORMULACIÓN!Y681,"00,00%"),IF(Y681=0,0,TEXT(Y681,"##.###")&amp;" / "&amp;TEXT(FORMULACIÓN!Y681,"##.###"))))</f>
        <v xml:space="preserve"> / </v>
      </c>
      <c r="AR681" s="133">
        <f ca="1">VALUE(IFERROR(IF(S681=Lists!$S$6,SEGUIMIENTO!Y681,IF((Y681/FORMULACIÓN!Y681)&lt;&gt;0,Y681/FORMULACIÓN!Y681,0)),0))</f>
        <v>0</v>
      </c>
      <c r="AS681" s="89" t="str">
        <f t="shared" ca="1" si="127"/>
        <v/>
      </c>
      <c r="AT681" s="89"/>
      <c r="AU681" s="89">
        <f t="shared" ca="1" si="120"/>
        <v>0</v>
      </c>
      <c r="AV681" s="20" t="str">
        <f t="shared" si="129"/>
        <v xml:space="preserve">LOGROS
LÍMITES
OBSERVACIÓN
ACCIONES DE FORTALECIMIENTO
</v>
      </c>
      <c r="AW681" s="139"/>
      <c r="CG681" s="140"/>
    </row>
    <row r="682" spans="1:85" s="135" customFormat="1" ht="20.25" hidden="1" customHeight="1">
      <c r="A682" s="20" t="str">
        <f>IF(FORMULACIÓN!A682="","",FORMULACIÓN!A682)</f>
        <v/>
      </c>
      <c r="B682" s="20" t="str">
        <f>IF(FORMULACIÓN!B682="","",FORMULACIÓN!B682)</f>
        <v/>
      </c>
      <c r="C682" s="20" t="str">
        <f>IF(FORMULACIÓN!C682="","",FORMULACIÓN!C682)</f>
        <v/>
      </c>
      <c r="D682" s="20" t="str">
        <f>IF(FORMULACIÓN!D682="","",FORMULACIÓN!D682)</f>
        <v/>
      </c>
      <c r="E682" s="20" t="str">
        <f>IF(FORMULACIÓN!E682="","",FORMULACIÓN!E682)</f>
        <v/>
      </c>
      <c r="F682" s="20" t="str">
        <f>IF(FORMULACIÓN!F682="","",FORMULACIÓN!F682)</f>
        <v/>
      </c>
      <c r="G682" s="20" t="str">
        <f>IF(FORMULACIÓN!G682="","",FORMULACIÓN!G682)</f>
        <v/>
      </c>
      <c r="H682" s="20" t="str">
        <f>IF(FORMULACIÓN!H682="","",FORMULACIÓN!H682)</f>
        <v/>
      </c>
      <c r="I682" s="88" t="str">
        <f>IF(FORMULACIÓN!I682="","",FORMULACIÓN!I682)</f>
        <v/>
      </c>
      <c r="J682" s="20" t="str">
        <f>IF(FORMULACIÓN!J682="","",FORMULACIÓN!J682)</f>
        <v/>
      </c>
      <c r="K682" s="88" t="str">
        <f>IF(FORMULACIÓN!K682="","",FORMULACIÓN!K682)</f>
        <v/>
      </c>
      <c r="L682" s="88" t="str">
        <f>IF(FORMULACIÓN!L682="","",FORMULACIÓN!L682)</f>
        <v/>
      </c>
      <c r="M682" s="210">
        <f>FORMULACIÓN!M682</f>
        <v>0</v>
      </c>
      <c r="N682" s="20" t="str">
        <f>IF(FORMULACIÓN!O682="","",FORMULACIÓN!O682)</f>
        <v/>
      </c>
      <c r="O682" s="20" t="str">
        <f>IF(FORMULACIÓN!P682="","",FORMULACIÓN!P682)</f>
        <v/>
      </c>
      <c r="P682" s="20" t="str">
        <f>IF(FORMULACIÓN!Q682="","",FORMULACIÓN!Q682)</f>
        <v/>
      </c>
      <c r="Q682" s="20" t="str">
        <f>IF(FORMULACIÓN!R682="","",FORMULACIÓN!R682)</f>
        <v/>
      </c>
      <c r="R682" s="20" t="str">
        <f>IF(FORMULACIÓN!S682="","",FORMULACIÓN!S682)</f>
        <v/>
      </c>
      <c r="S682" s="20" t="str">
        <f>IF(FORMULACIÓN!T682="","",FORMULACIÓN!T682)</f>
        <v/>
      </c>
      <c r="T682" s="179" t="str">
        <f ca="1">FORMULACIÓN!Y682</f>
        <v/>
      </c>
      <c r="U682" s="20" t="str">
        <f>IF(FORMULACIÓN!U682="","",FORMULACIÓN!U682)</f>
        <v/>
      </c>
      <c r="V682" s="211"/>
      <c r="W682" s="211"/>
      <c r="X682" s="21" t="str">
        <f ca="1">IFERROR(IF($S682=Lists!$S$2,SUM(SEGUIMIENTO!U682:W682),IF(SEGUIMIENTO!$S682=Lists!$S$3,SUM(SEGUIMIENTO!V682:W682),IF(SEGUIMIENTO!$S682=Lists!$S$4,AVERAGE(SEGUIMIENTO!V682:W682),IF(SEGUIMIENTO!$S682=Lists!$S$5,OFFSET(U682,0,COUNTA(V682:W682)),IF(SEGUIMIENTO!$S682=Lists!$S$6,COUNTIF(V682:W682,"&lt;"&amp;FORMULACIÓN!Y682)/COUNT(SEGUIMIENTO!V682:W682),""))))),"")</f>
        <v/>
      </c>
      <c r="Y682" s="176" t="str">
        <f ca="1">IF($Q682=Lists!$R$3,TEXT(SEGUIMIENTO!X682,"00,00%"),IF(SEGUIMIENTO!X682=0,0,TEXT(SEGUIMIENTO!X682,"##.###")))</f>
        <v/>
      </c>
      <c r="Z682" s="179" t="str">
        <f>IF(FORMULACIÓN!N682="X",VLOOKUP(A682,Lists!$C$100:$D$1099,2,FALSE),"")</f>
        <v/>
      </c>
      <c r="AA682" s="181">
        <f>IF(FORMULACIÓN!N682="X",IF(VALUE(VLOOKUP(A682,Lists!$C$100:$D$1099,2,FALSE))&gt;=SEGUIMIENTO!X682,1,0),2)</f>
        <v>2</v>
      </c>
      <c r="AB682" s="150">
        <f>IFERROR(VALUE(LEFT(#REF!,1)),0)</f>
        <v>0</v>
      </c>
      <c r="AC682" s="149"/>
      <c r="AD682" s="131"/>
      <c r="AE682" s="131"/>
      <c r="AF682" s="129"/>
      <c r="AG682"/>
      <c r="AH682" s="139"/>
      <c r="AI682" s="139"/>
      <c r="AJ682" s="139" t="str">
        <f t="shared" si="121"/>
        <v/>
      </c>
      <c r="AK682" s="139">
        <f t="shared" ca="1" si="128"/>
        <v>0</v>
      </c>
      <c r="AL682" s="139" t="str">
        <f t="shared" si="122"/>
        <v/>
      </c>
      <c r="AM682" s="139" t="str">
        <f t="shared" si="123"/>
        <v/>
      </c>
      <c r="AN682" s="20" t="str">
        <f t="shared" si="124"/>
        <v/>
      </c>
      <c r="AO682" s="20" t="str">
        <f t="shared" si="125"/>
        <v/>
      </c>
      <c r="AP682" s="20" t="str">
        <f t="shared" si="126"/>
        <v/>
      </c>
      <c r="AQ682" s="88" t="str">
        <f ca="1">IF(S682=Lists!$S$6,"CUMPLIMIENTO",IF($Q682=Lists!$R$3,TEXT(Y682,"00,00%")&amp;" / "&amp;TEXT(FORMULACIÓN!Y682,"00,00%"),IF(Y682=0,0,TEXT(Y682,"##.###")&amp;" / "&amp;TEXT(FORMULACIÓN!Y682,"##.###"))))</f>
        <v xml:space="preserve"> / </v>
      </c>
      <c r="AR682" s="133">
        <f ca="1">VALUE(IFERROR(IF(S682=Lists!$S$6,SEGUIMIENTO!Y682,IF((Y682/FORMULACIÓN!Y682)&lt;&gt;0,Y682/FORMULACIÓN!Y682,0)),0))</f>
        <v>0</v>
      </c>
      <c r="AS682" s="89" t="str">
        <f t="shared" ca="1" si="127"/>
        <v/>
      </c>
      <c r="AT682" s="89"/>
      <c r="AU682" s="89">
        <f t="shared" ca="1" si="120"/>
        <v>0</v>
      </c>
      <c r="AV682" s="20" t="str">
        <f t="shared" si="129"/>
        <v xml:space="preserve">LOGROS
LÍMITES
OBSERVACIÓN
ACCIONES DE FORTALECIMIENTO
</v>
      </c>
      <c r="AW682" s="139"/>
      <c r="CG682" s="140"/>
    </row>
    <row r="683" spans="1:85" s="135" customFormat="1" ht="20.25" hidden="1" customHeight="1">
      <c r="A683" s="20" t="str">
        <f>IF(FORMULACIÓN!A683="","",FORMULACIÓN!A683)</f>
        <v/>
      </c>
      <c r="B683" s="20" t="str">
        <f>IF(FORMULACIÓN!B683="","",FORMULACIÓN!B683)</f>
        <v/>
      </c>
      <c r="C683" s="20" t="str">
        <f>IF(FORMULACIÓN!C683="","",FORMULACIÓN!C683)</f>
        <v/>
      </c>
      <c r="D683" s="20" t="str">
        <f>IF(FORMULACIÓN!D683="","",FORMULACIÓN!D683)</f>
        <v/>
      </c>
      <c r="E683" s="20" t="str">
        <f>IF(FORMULACIÓN!E683="","",FORMULACIÓN!E683)</f>
        <v/>
      </c>
      <c r="F683" s="20" t="str">
        <f>IF(FORMULACIÓN!F683="","",FORMULACIÓN!F683)</f>
        <v/>
      </c>
      <c r="G683" s="20" t="str">
        <f>IF(FORMULACIÓN!G683="","",FORMULACIÓN!G683)</f>
        <v/>
      </c>
      <c r="H683" s="20" t="str">
        <f>IF(FORMULACIÓN!H683="","",FORMULACIÓN!H683)</f>
        <v/>
      </c>
      <c r="I683" s="88" t="str">
        <f>IF(FORMULACIÓN!I683="","",FORMULACIÓN!I683)</f>
        <v/>
      </c>
      <c r="J683" s="20" t="str">
        <f>IF(FORMULACIÓN!J683="","",FORMULACIÓN!J683)</f>
        <v/>
      </c>
      <c r="K683" s="88" t="str">
        <f>IF(FORMULACIÓN!K683="","",FORMULACIÓN!K683)</f>
        <v/>
      </c>
      <c r="L683" s="88" t="str">
        <f>IF(FORMULACIÓN!L683="","",FORMULACIÓN!L683)</f>
        <v/>
      </c>
      <c r="M683" s="210">
        <f>FORMULACIÓN!M683</f>
        <v>0</v>
      </c>
      <c r="N683" s="20" t="str">
        <f>IF(FORMULACIÓN!O683="","",FORMULACIÓN!O683)</f>
        <v/>
      </c>
      <c r="O683" s="20" t="str">
        <f>IF(FORMULACIÓN!P683="","",FORMULACIÓN!P683)</f>
        <v/>
      </c>
      <c r="P683" s="20" t="str">
        <f>IF(FORMULACIÓN!Q683="","",FORMULACIÓN!Q683)</f>
        <v/>
      </c>
      <c r="Q683" s="20" t="str">
        <f>IF(FORMULACIÓN!R683="","",FORMULACIÓN!R683)</f>
        <v/>
      </c>
      <c r="R683" s="20" t="str">
        <f>IF(FORMULACIÓN!S683="","",FORMULACIÓN!S683)</f>
        <v/>
      </c>
      <c r="S683" s="20" t="str">
        <f>IF(FORMULACIÓN!T683="","",FORMULACIÓN!T683)</f>
        <v/>
      </c>
      <c r="T683" s="179" t="str">
        <f ca="1">FORMULACIÓN!Y683</f>
        <v/>
      </c>
      <c r="U683" s="20" t="str">
        <f>IF(FORMULACIÓN!U683="","",FORMULACIÓN!U683)</f>
        <v/>
      </c>
      <c r="V683" s="211"/>
      <c r="W683" s="211"/>
      <c r="X683" s="21" t="str">
        <f ca="1">IFERROR(IF($S683=Lists!$S$2,SUM(SEGUIMIENTO!U683:W683),IF(SEGUIMIENTO!$S683=Lists!$S$3,SUM(SEGUIMIENTO!V683:W683),IF(SEGUIMIENTO!$S683=Lists!$S$4,AVERAGE(SEGUIMIENTO!V683:W683),IF(SEGUIMIENTO!$S683=Lists!$S$5,OFFSET(U683,0,COUNTA(V683:W683)),IF(SEGUIMIENTO!$S683=Lists!$S$6,COUNTIF(V683:W683,"&lt;"&amp;FORMULACIÓN!Y683)/COUNT(SEGUIMIENTO!V683:W683),""))))),"")</f>
        <v/>
      </c>
      <c r="Y683" s="176" t="str">
        <f ca="1">IF($Q683=Lists!$R$3,TEXT(SEGUIMIENTO!X683,"00,00%"),IF(SEGUIMIENTO!X683=0,0,TEXT(SEGUIMIENTO!X683,"##.###")))</f>
        <v/>
      </c>
      <c r="Z683" s="179" t="str">
        <f>IF(FORMULACIÓN!N683="X",VLOOKUP(A683,Lists!$C$100:$D$1099,2,FALSE),"")</f>
        <v/>
      </c>
      <c r="AA683" s="181">
        <f>IF(FORMULACIÓN!N683="X",IF(VALUE(VLOOKUP(A683,Lists!$C$100:$D$1099,2,FALSE))&gt;=SEGUIMIENTO!X683,1,0),2)</f>
        <v>2</v>
      </c>
      <c r="AB683" s="150">
        <f>IFERROR(VALUE(LEFT(#REF!,1)),0)</f>
        <v>0</v>
      </c>
      <c r="AC683" s="149"/>
      <c r="AD683" s="131"/>
      <c r="AE683" s="131"/>
      <c r="AF683" s="129"/>
      <c r="AG683"/>
      <c r="AH683" s="139"/>
      <c r="AI683" s="139"/>
      <c r="AJ683" s="139" t="str">
        <f t="shared" si="121"/>
        <v/>
      </c>
      <c r="AK683" s="139">
        <f t="shared" ca="1" si="128"/>
        <v>0</v>
      </c>
      <c r="AL683" s="139" t="str">
        <f t="shared" si="122"/>
        <v/>
      </c>
      <c r="AM683" s="139" t="str">
        <f t="shared" si="123"/>
        <v/>
      </c>
      <c r="AN683" s="20" t="str">
        <f t="shared" si="124"/>
        <v/>
      </c>
      <c r="AO683" s="20" t="str">
        <f t="shared" si="125"/>
        <v/>
      </c>
      <c r="AP683" s="20" t="str">
        <f t="shared" si="126"/>
        <v/>
      </c>
      <c r="AQ683" s="88" t="str">
        <f ca="1">IF(S683=Lists!$S$6,"CUMPLIMIENTO",IF($Q683=Lists!$R$3,TEXT(Y683,"00,00%")&amp;" / "&amp;TEXT(FORMULACIÓN!Y683,"00,00%"),IF(Y683=0,0,TEXT(Y683,"##.###")&amp;" / "&amp;TEXT(FORMULACIÓN!Y683,"##.###"))))</f>
        <v xml:space="preserve"> / </v>
      </c>
      <c r="AR683" s="133">
        <f ca="1">VALUE(IFERROR(IF(S683=Lists!$S$6,SEGUIMIENTO!Y683,IF((Y683/FORMULACIÓN!Y683)&lt;&gt;0,Y683/FORMULACIÓN!Y683,0)),0))</f>
        <v>0</v>
      </c>
      <c r="AS683" s="89" t="str">
        <f t="shared" ca="1" si="127"/>
        <v/>
      </c>
      <c r="AT683" s="89"/>
      <c r="AU683" s="89">
        <f t="shared" ca="1" si="120"/>
        <v>0</v>
      </c>
      <c r="AV683" s="20" t="str">
        <f t="shared" si="129"/>
        <v xml:space="preserve">LOGROS
LÍMITES
OBSERVACIÓN
ACCIONES DE FORTALECIMIENTO
</v>
      </c>
      <c r="AW683" s="139"/>
      <c r="CG683" s="140"/>
    </row>
    <row r="684" spans="1:85" s="135" customFormat="1" ht="20.25" hidden="1" customHeight="1">
      <c r="A684" s="20" t="str">
        <f>IF(FORMULACIÓN!A684="","",FORMULACIÓN!A684)</f>
        <v/>
      </c>
      <c r="B684" s="20" t="str">
        <f>IF(FORMULACIÓN!B684="","",FORMULACIÓN!B684)</f>
        <v/>
      </c>
      <c r="C684" s="20" t="str">
        <f>IF(FORMULACIÓN!C684="","",FORMULACIÓN!C684)</f>
        <v/>
      </c>
      <c r="D684" s="20" t="str">
        <f>IF(FORMULACIÓN!D684="","",FORMULACIÓN!D684)</f>
        <v/>
      </c>
      <c r="E684" s="20" t="str">
        <f>IF(FORMULACIÓN!E684="","",FORMULACIÓN!E684)</f>
        <v/>
      </c>
      <c r="F684" s="20" t="str">
        <f>IF(FORMULACIÓN!F684="","",FORMULACIÓN!F684)</f>
        <v/>
      </c>
      <c r="G684" s="20" t="str">
        <f>IF(FORMULACIÓN!G684="","",FORMULACIÓN!G684)</f>
        <v/>
      </c>
      <c r="H684" s="20" t="str">
        <f>IF(FORMULACIÓN!H684="","",FORMULACIÓN!H684)</f>
        <v/>
      </c>
      <c r="I684" s="88" t="str">
        <f>IF(FORMULACIÓN!I684="","",FORMULACIÓN!I684)</f>
        <v/>
      </c>
      <c r="J684" s="20" t="str">
        <f>IF(FORMULACIÓN!J684="","",FORMULACIÓN!J684)</f>
        <v/>
      </c>
      <c r="K684" s="88" t="str">
        <f>IF(FORMULACIÓN!K684="","",FORMULACIÓN!K684)</f>
        <v/>
      </c>
      <c r="L684" s="88" t="str">
        <f>IF(FORMULACIÓN!L684="","",FORMULACIÓN!L684)</f>
        <v/>
      </c>
      <c r="M684" s="210">
        <f>FORMULACIÓN!M684</f>
        <v>0</v>
      </c>
      <c r="N684" s="20" t="str">
        <f>IF(FORMULACIÓN!O684="","",FORMULACIÓN!O684)</f>
        <v/>
      </c>
      <c r="O684" s="20" t="str">
        <f>IF(FORMULACIÓN!P684="","",FORMULACIÓN!P684)</f>
        <v/>
      </c>
      <c r="P684" s="20" t="str">
        <f>IF(FORMULACIÓN!Q684="","",FORMULACIÓN!Q684)</f>
        <v/>
      </c>
      <c r="Q684" s="20" t="str">
        <f>IF(FORMULACIÓN!R684="","",FORMULACIÓN!R684)</f>
        <v/>
      </c>
      <c r="R684" s="20" t="str">
        <f>IF(FORMULACIÓN!S684="","",FORMULACIÓN!S684)</f>
        <v/>
      </c>
      <c r="S684" s="20" t="str">
        <f>IF(FORMULACIÓN!T684="","",FORMULACIÓN!T684)</f>
        <v/>
      </c>
      <c r="T684" s="179" t="str">
        <f ca="1">FORMULACIÓN!Y684</f>
        <v/>
      </c>
      <c r="U684" s="20" t="str">
        <f>IF(FORMULACIÓN!U684="","",FORMULACIÓN!U684)</f>
        <v/>
      </c>
      <c r="V684" s="211"/>
      <c r="W684" s="211"/>
      <c r="X684" s="21" t="str">
        <f ca="1">IFERROR(IF($S684=Lists!$S$2,SUM(SEGUIMIENTO!U684:W684),IF(SEGUIMIENTO!$S684=Lists!$S$3,SUM(SEGUIMIENTO!V684:W684),IF(SEGUIMIENTO!$S684=Lists!$S$4,AVERAGE(SEGUIMIENTO!V684:W684),IF(SEGUIMIENTO!$S684=Lists!$S$5,OFFSET(U684,0,COUNTA(V684:W684)),IF(SEGUIMIENTO!$S684=Lists!$S$6,COUNTIF(V684:W684,"&lt;"&amp;FORMULACIÓN!Y684)/COUNT(SEGUIMIENTO!V684:W684),""))))),"")</f>
        <v/>
      </c>
      <c r="Y684" s="176" t="str">
        <f ca="1">IF($Q684=Lists!$R$3,TEXT(SEGUIMIENTO!X684,"00,00%"),IF(SEGUIMIENTO!X684=0,0,TEXT(SEGUIMIENTO!X684,"##.###")))</f>
        <v/>
      </c>
      <c r="Z684" s="179" t="str">
        <f>IF(FORMULACIÓN!N684="X",VLOOKUP(A684,Lists!$C$100:$D$1099,2,FALSE),"")</f>
        <v/>
      </c>
      <c r="AA684" s="181">
        <f>IF(FORMULACIÓN!N684="X",IF(VALUE(VLOOKUP(A684,Lists!$C$100:$D$1099,2,FALSE))&gt;=SEGUIMIENTO!X684,1,0),2)</f>
        <v>2</v>
      </c>
      <c r="AB684" s="150">
        <f>IFERROR(VALUE(LEFT(#REF!,1)),0)</f>
        <v>0</v>
      </c>
      <c r="AC684" s="149"/>
      <c r="AD684" s="131"/>
      <c r="AE684" s="131"/>
      <c r="AF684" s="129"/>
      <c r="AG684"/>
      <c r="AH684" s="139"/>
      <c r="AI684" s="139"/>
      <c r="AJ684" s="139" t="str">
        <f t="shared" si="121"/>
        <v/>
      </c>
      <c r="AK684" s="139">
        <f t="shared" ca="1" si="128"/>
        <v>0</v>
      </c>
      <c r="AL684" s="139" t="str">
        <f t="shared" si="122"/>
        <v/>
      </c>
      <c r="AM684" s="139" t="str">
        <f t="shared" si="123"/>
        <v/>
      </c>
      <c r="AN684" s="20" t="str">
        <f t="shared" si="124"/>
        <v/>
      </c>
      <c r="AO684" s="20" t="str">
        <f t="shared" si="125"/>
        <v/>
      </c>
      <c r="AP684" s="20" t="str">
        <f t="shared" si="126"/>
        <v/>
      </c>
      <c r="AQ684" s="88" t="str">
        <f ca="1">IF(S684=Lists!$S$6,"CUMPLIMIENTO",IF($Q684=Lists!$R$3,TEXT(Y684,"00,00%")&amp;" / "&amp;TEXT(FORMULACIÓN!Y684,"00,00%"),IF(Y684=0,0,TEXT(Y684,"##.###")&amp;" / "&amp;TEXT(FORMULACIÓN!Y684,"##.###"))))</f>
        <v xml:space="preserve"> / </v>
      </c>
      <c r="AR684" s="133">
        <f ca="1">VALUE(IFERROR(IF(S684=Lists!$S$6,SEGUIMIENTO!Y684,IF((Y684/FORMULACIÓN!Y684)&lt;&gt;0,Y684/FORMULACIÓN!Y684,0)),0))</f>
        <v>0</v>
      </c>
      <c r="AS684" s="89" t="str">
        <f t="shared" ca="1" si="127"/>
        <v/>
      </c>
      <c r="AT684" s="89"/>
      <c r="AU684" s="89">
        <f t="shared" ca="1" si="120"/>
        <v>0</v>
      </c>
      <c r="AV684" s="20" t="str">
        <f t="shared" si="129"/>
        <v xml:space="preserve">LOGROS
LÍMITES
OBSERVACIÓN
ACCIONES DE FORTALECIMIENTO
</v>
      </c>
      <c r="AW684" s="139"/>
      <c r="CG684" s="140"/>
    </row>
    <row r="685" spans="1:85" s="135" customFormat="1" ht="20.25" hidden="1" customHeight="1">
      <c r="A685" s="20" t="str">
        <f>IF(FORMULACIÓN!A685="","",FORMULACIÓN!A685)</f>
        <v/>
      </c>
      <c r="B685" s="20" t="str">
        <f>IF(FORMULACIÓN!B685="","",FORMULACIÓN!B685)</f>
        <v/>
      </c>
      <c r="C685" s="20" t="str">
        <f>IF(FORMULACIÓN!C685="","",FORMULACIÓN!C685)</f>
        <v/>
      </c>
      <c r="D685" s="20" t="str">
        <f>IF(FORMULACIÓN!D685="","",FORMULACIÓN!D685)</f>
        <v/>
      </c>
      <c r="E685" s="20" t="str">
        <f>IF(FORMULACIÓN!E685="","",FORMULACIÓN!E685)</f>
        <v/>
      </c>
      <c r="F685" s="20" t="str">
        <f>IF(FORMULACIÓN!F685="","",FORMULACIÓN!F685)</f>
        <v/>
      </c>
      <c r="G685" s="20" t="str">
        <f>IF(FORMULACIÓN!G685="","",FORMULACIÓN!G685)</f>
        <v/>
      </c>
      <c r="H685" s="20" t="str">
        <f>IF(FORMULACIÓN!H685="","",FORMULACIÓN!H685)</f>
        <v/>
      </c>
      <c r="I685" s="88" t="str">
        <f>IF(FORMULACIÓN!I685="","",FORMULACIÓN!I685)</f>
        <v/>
      </c>
      <c r="J685" s="20" t="str">
        <f>IF(FORMULACIÓN!J685="","",FORMULACIÓN!J685)</f>
        <v/>
      </c>
      <c r="K685" s="88" t="str">
        <f>IF(FORMULACIÓN!K685="","",FORMULACIÓN!K685)</f>
        <v/>
      </c>
      <c r="L685" s="88" t="str">
        <f>IF(FORMULACIÓN!L685="","",FORMULACIÓN!L685)</f>
        <v/>
      </c>
      <c r="M685" s="210">
        <f>FORMULACIÓN!M685</f>
        <v>0</v>
      </c>
      <c r="N685" s="20" t="str">
        <f>IF(FORMULACIÓN!O685="","",FORMULACIÓN!O685)</f>
        <v/>
      </c>
      <c r="O685" s="20" t="str">
        <f>IF(FORMULACIÓN!P685="","",FORMULACIÓN!P685)</f>
        <v/>
      </c>
      <c r="P685" s="20" t="str">
        <f>IF(FORMULACIÓN!Q685="","",FORMULACIÓN!Q685)</f>
        <v/>
      </c>
      <c r="Q685" s="20" t="str">
        <f>IF(FORMULACIÓN!R685="","",FORMULACIÓN!R685)</f>
        <v/>
      </c>
      <c r="R685" s="20" t="str">
        <f>IF(FORMULACIÓN!S685="","",FORMULACIÓN!S685)</f>
        <v/>
      </c>
      <c r="S685" s="20" t="str">
        <f>IF(FORMULACIÓN!T685="","",FORMULACIÓN!T685)</f>
        <v/>
      </c>
      <c r="T685" s="179" t="str">
        <f ca="1">FORMULACIÓN!Y685</f>
        <v/>
      </c>
      <c r="U685" s="20" t="str">
        <f>IF(FORMULACIÓN!U685="","",FORMULACIÓN!U685)</f>
        <v/>
      </c>
      <c r="V685" s="211"/>
      <c r="W685" s="211"/>
      <c r="X685" s="21" t="str">
        <f ca="1">IFERROR(IF($S685=Lists!$S$2,SUM(SEGUIMIENTO!U685:W685),IF(SEGUIMIENTO!$S685=Lists!$S$3,SUM(SEGUIMIENTO!V685:W685),IF(SEGUIMIENTO!$S685=Lists!$S$4,AVERAGE(SEGUIMIENTO!V685:W685),IF(SEGUIMIENTO!$S685=Lists!$S$5,OFFSET(U685,0,COUNTA(V685:W685)),IF(SEGUIMIENTO!$S685=Lists!$S$6,COUNTIF(V685:W685,"&lt;"&amp;FORMULACIÓN!Y685)/COUNT(SEGUIMIENTO!V685:W685),""))))),"")</f>
        <v/>
      </c>
      <c r="Y685" s="176" t="str">
        <f ca="1">IF($Q685=Lists!$R$3,TEXT(SEGUIMIENTO!X685,"00,00%"),IF(SEGUIMIENTO!X685=0,0,TEXT(SEGUIMIENTO!X685,"##.###")))</f>
        <v/>
      </c>
      <c r="Z685" s="179" t="str">
        <f>IF(FORMULACIÓN!N685="X",VLOOKUP(A685,Lists!$C$100:$D$1099,2,FALSE),"")</f>
        <v/>
      </c>
      <c r="AA685" s="181">
        <f>IF(FORMULACIÓN!N685="X",IF(VALUE(VLOOKUP(A685,Lists!$C$100:$D$1099,2,FALSE))&gt;=SEGUIMIENTO!X685,1,0),2)</f>
        <v>2</v>
      </c>
      <c r="AB685" s="150">
        <f>IFERROR(VALUE(LEFT(#REF!,1)),0)</f>
        <v>0</v>
      </c>
      <c r="AC685" s="149"/>
      <c r="AD685" s="131"/>
      <c r="AE685" s="131"/>
      <c r="AF685" s="129"/>
      <c r="AG685"/>
      <c r="AH685" s="139"/>
      <c r="AI685" s="139"/>
      <c r="AJ685" s="139" t="str">
        <f t="shared" si="121"/>
        <v/>
      </c>
      <c r="AK685" s="139">
        <f t="shared" ca="1" si="128"/>
        <v>0</v>
      </c>
      <c r="AL685" s="139" t="str">
        <f t="shared" si="122"/>
        <v/>
      </c>
      <c r="AM685" s="139" t="str">
        <f t="shared" si="123"/>
        <v/>
      </c>
      <c r="AN685" s="20" t="str">
        <f t="shared" si="124"/>
        <v/>
      </c>
      <c r="AO685" s="20" t="str">
        <f t="shared" si="125"/>
        <v/>
      </c>
      <c r="AP685" s="20" t="str">
        <f t="shared" si="126"/>
        <v/>
      </c>
      <c r="AQ685" s="88" t="str">
        <f ca="1">IF(S685=Lists!$S$6,"CUMPLIMIENTO",IF($Q685=Lists!$R$3,TEXT(Y685,"00,00%")&amp;" / "&amp;TEXT(FORMULACIÓN!Y685,"00,00%"),IF(Y685=0,0,TEXT(Y685,"##.###")&amp;" / "&amp;TEXT(FORMULACIÓN!Y685,"##.###"))))</f>
        <v xml:space="preserve"> / </v>
      </c>
      <c r="AR685" s="133">
        <f ca="1">VALUE(IFERROR(IF(S685=Lists!$S$6,SEGUIMIENTO!Y685,IF((Y685/FORMULACIÓN!Y685)&lt;&gt;0,Y685/FORMULACIÓN!Y685,0)),0))</f>
        <v>0</v>
      </c>
      <c r="AS685" s="89" t="str">
        <f t="shared" ca="1" si="127"/>
        <v/>
      </c>
      <c r="AT685" s="89"/>
      <c r="AU685" s="89">
        <f t="shared" ca="1" si="120"/>
        <v>0</v>
      </c>
      <c r="AV685" s="20" t="str">
        <f t="shared" si="129"/>
        <v xml:space="preserve">LOGROS
LÍMITES
OBSERVACIÓN
ACCIONES DE FORTALECIMIENTO
</v>
      </c>
      <c r="AW685" s="139"/>
      <c r="CG685" s="140"/>
    </row>
    <row r="686" spans="1:85" s="135" customFormat="1" ht="20.25" hidden="1" customHeight="1">
      <c r="A686" s="20" t="str">
        <f>IF(FORMULACIÓN!A686="","",FORMULACIÓN!A686)</f>
        <v/>
      </c>
      <c r="B686" s="20" t="str">
        <f>IF(FORMULACIÓN!B686="","",FORMULACIÓN!B686)</f>
        <v/>
      </c>
      <c r="C686" s="20" t="str">
        <f>IF(FORMULACIÓN!C686="","",FORMULACIÓN!C686)</f>
        <v/>
      </c>
      <c r="D686" s="20" t="str">
        <f>IF(FORMULACIÓN!D686="","",FORMULACIÓN!D686)</f>
        <v/>
      </c>
      <c r="E686" s="20" t="str">
        <f>IF(FORMULACIÓN!E686="","",FORMULACIÓN!E686)</f>
        <v/>
      </c>
      <c r="F686" s="20" t="str">
        <f>IF(FORMULACIÓN!F686="","",FORMULACIÓN!F686)</f>
        <v/>
      </c>
      <c r="G686" s="20" t="str">
        <f>IF(FORMULACIÓN!G686="","",FORMULACIÓN!G686)</f>
        <v/>
      </c>
      <c r="H686" s="20" t="str">
        <f>IF(FORMULACIÓN!H686="","",FORMULACIÓN!H686)</f>
        <v/>
      </c>
      <c r="I686" s="88" t="str">
        <f>IF(FORMULACIÓN!I686="","",FORMULACIÓN!I686)</f>
        <v/>
      </c>
      <c r="J686" s="20" t="str">
        <f>IF(FORMULACIÓN!J686="","",FORMULACIÓN!J686)</f>
        <v/>
      </c>
      <c r="K686" s="88" t="str">
        <f>IF(FORMULACIÓN!K686="","",FORMULACIÓN!K686)</f>
        <v/>
      </c>
      <c r="L686" s="88" t="str">
        <f>IF(FORMULACIÓN!L686="","",FORMULACIÓN!L686)</f>
        <v/>
      </c>
      <c r="M686" s="210">
        <f>FORMULACIÓN!M686</f>
        <v>0</v>
      </c>
      <c r="N686" s="20" t="str">
        <f>IF(FORMULACIÓN!O686="","",FORMULACIÓN!O686)</f>
        <v/>
      </c>
      <c r="O686" s="20" t="str">
        <f>IF(FORMULACIÓN!P686="","",FORMULACIÓN!P686)</f>
        <v/>
      </c>
      <c r="P686" s="20" t="str">
        <f>IF(FORMULACIÓN!Q686="","",FORMULACIÓN!Q686)</f>
        <v/>
      </c>
      <c r="Q686" s="20" t="str">
        <f>IF(FORMULACIÓN!R686="","",FORMULACIÓN!R686)</f>
        <v/>
      </c>
      <c r="R686" s="20" t="str">
        <f>IF(FORMULACIÓN!S686="","",FORMULACIÓN!S686)</f>
        <v/>
      </c>
      <c r="S686" s="20" t="str">
        <f>IF(FORMULACIÓN!T686="","",FORMULACIÓN!T686)</f>
        <v/>
      </c>
      <c r="T686" s="179" t="str">
        <f ca="1">FORMULACIÓN!Y686</f>
        <v/>
      </c>
      <c r="U686" s="20" t="str">
        <f>IF(FORMULACIÓN!U686="","",FORMULACIÓN!U686)</f>
        <v/>
      </c>
      <c r="V686" s="211"/>
      <c r="W686" s="211"/>
      <c r="X686" s="21" t="str">
        <f ca="1">IFERROR(IF($S686=Lists!$S$2,SUM(SEGUIMIENTO!U686:W686),IF(SEGUIMIENTO!$S686=Lists!$S$3,SUM(SEGUIMIENTO!V686:W686),IF(SEGUIMIENTO!$S686=Lists!$S$4,AVERAGE(SEGUIMIENTO!V686:W686),IF(SEGUIMIENTO!$S686=Lists!$S$5,OFFSET(U686,0,COUNTA(V686:W686)),IF(SEGUIMIENTO!$S686=Lists!$S$6,COUNTIF(V686:W686,"&lt;"&amp;FORMULACIÓN!Y686)/COUNT(SEGUIMIENTO!V686:W686),""))))),"")</f>
        <v/>
      </c>
      <c r="Y686" s="176" t="str">
        <f ca="1">IF($Q686=Lists!$R$3,TEXT(SEGUIMIENTO!X686,"00,00%"),IF(SEGUIMIENTO!X686=0,0,TEXT(SEGUIMIENTO!X686,"##.###")))</f>
        <v/>
      </c>
      <c r="Z686" s="179" t="str">
        <f>IF(FORMULACIÓN!N686="X",VLOOKUP(A686,Lists!$C$100:$D$1099,2,FALSE),"")</f>
        <v/>
      </c>
      <c r="AA686" s="181">
        <f>IF(FORMULACIÓN!N686="X",IF(VALUE(VLOOKUP(A686,Lists!$C$100:$D$1099,2,FALSE))&gt;=SEGUIMIENTO!X686,1,0),2)</f>
        <v>2</v>
      </c>
      <c r="AB686" s="150">
        <f>IFERROR(VALUE(LEFT(#REF!,1)),0)</f>
        <v>0</v>
      </c>
      <c r="AC686" s="149"/>
      <c r="AD686" s="131"/>
      <c r="AE686" s="131"/>
      <c r="AF686" s="129"/>
      <c r="AG686"/>
      <c r="AH686" s="139"/>
      <c r="AI686" s="139"/>
      <c r="AJ686" s="139" t="str">
        <f t="shared" si="121"/>
        <v/>
      </c>
      <c r="AK686" s="139">
        <f t="shared" ca="1" si="128"/>
        <v>0</v>
      </c>
      <c r="AL686" s="139" t="str">
        <f t="shared" si="122"/>
        <v/>
      </c>
      <c r="AM686" s="139" t="str">
        <f t="shared" si="123"/>
        <v/>
      </c>
      <c r="AN686" s="20" t="str">
        <f t="shared" si="124"/>
        <v/>
      </c>
      <c r="AO686" s="20" t="str">
        <f t="shared" si="125"/>
        <v/>
      </c>
      <c r="AP686" s="20" t="str">
        <f t="shared" si="126"/>
        <v/>
      </c>
      <c r="AQ686" s="88" t="str">
        <f ca="1">IF(S686=Lists!$S$6,"CUMPLIMIENTO",IF($Q686=Lists!$R$3,TEXT(Y686,"00,00%")&amp;" / "&amp;TEXT(FORMULACIÓN!Y686,"00,00%"),IF(Y686=0,0,TEXT(Y686,"##.###")&amp;" / "&amp;TEXT(FORMULACIÓN!Y686,"##.###"))))</f>
        <v xml:space="preserve"> / </v>
      </c>
      <c r="AR686" s="133">
        <f ca="1">VALUE(IFERROR(IF(S686=Lists!$S$6,SEGUIMIENTO!Y686,IF((Y686/FORMULACIÓN!Y686)&lt;&gt;0,Y686/FORMULACIÓN!Y686,0)),0))</f>
        <v>0</v>
      </c>
      <c r="AS686" s="89" t="str">
        <f t="shared" ca="1" si="127"/>
        <v/>
      </c>
      <c r="AT686" s="89"/>
      <c r="AU686" s="89">
        <f t="shared" ca="1" si="120"/>
        <v>0</v>
      </c>
      <c r="AV686" s="20" t="str">
        <f t="shared" si="129"/>
        <v xml:space="preserve">LOGROS
LÍMITES
OBSERVACIÓN
ACCIONES DE FORTALECIMIENTO
</v>
      </c>
      <c r="AW686" s="139"/>
      <c r="CG686" s="140"/>
    </row>
    <row r="687" spans="1:85" s="135" customFormat="1" ht="20.25" hidden="1" customHeight="1">
      <c r="A687" s="20" t="str">
        <f>IF(FORMULACIÓN!A687="","",FORMULACIÓN!A687)</f>
        <v/>
      </c>
      <c r="B687" s="20" t="str">
        <f>IF(FORMULACIÓN!B687="","",FORMULACIÓN!B687)</f>
        <v/>
      </c>
      <c r="C687" s="20" t="str">
        <f>IF(FORMULACIÓN!C687="","",FORMULACIÓN!C687)</f>
        <v/>
      </c>
      <c r="D687" s="20" t="str">
        <f>IF(FORMULACIÓN!D687="","",FORMULACIÓN!D687)</f>
        <v/>
      </c>
      <c r="E687" s="20" t="str">
        <f>IF(FORMULACIÓN!E687="","",FORMULACIÓN!E687)</f>
        <v/>
      </c>
      <c r="F687" s="20" t="str">
        <f>IF(FORMULACIÓN!F687="","",FORMULACIÓN!F687)</f>
        <v/>
      </c>
      <c r="G687" s="20" t="str">
        <f>IF(FORMULACIÓN!G687="","",FORMULACIÓN!G687)</f>
        <v/>
      </c>
      <c r="H687" s="20" t="str">
        <f>IF(FORMULACIÓN!H687="","",FORMULACIÓN!H687)</f>
        <v/>
      </c>
      <c r="I687" s="88" t="str">
        <f>IF(FORMULACIÓN!I687="","",FORMULACIÓN!I687)</f>
        <v/>
      </c>
      <c r="J687" s="20" t="str">
        <f>IF(FORMULACIÓN!J687="","",FORMULACIÓN!J687)</f>
        <v/>
      </c>
      <c r="K687" s="88" t="str">
        <f>IF(FORMULACIÓN!K687="","",FORMULACIÓN!K687)</f>
        <v/>
      </c>
      <c r="L687" s="88" t="str">
        <f>IF(FORMULACIÓN!L687="","",FORMULACIÓN!L687)</f>
        <v/>
      </c>
      <c r="M687" s="210">
        <f>FORMULACIÓN!M687</f>
        <v>0</v>
      </c>
      <c r="N687" s="20" t="str">
        <f>IF(FORMULACIÓN!O687="","",FORMULACIÓN!O687)</f>
        <v/>
      </c>
      <c r="O687" s="20" t="str">
        <f>IF(FORMULACIÓN!P687="","",FORMULACIÓN!P687)</f>
        <v/>
      </c>
      <c r="P687" s="20" t="str">
        <f>IF(FORMULACIÓN!Q687="","",FORMULACIÓN!Q687)</f>
        <v/>
      </c>
      <c r="Q687" s="20" t="str">
        <f>IF(FORMULACIÓN!R687="","",FORMULACIÓN!R687)</f>
        <v/>
      </c>
      <c r="R687" s="20" t="str">
        <f>IF(FORMULACIÓN!S687="","",FORMULACIÓN!S687)</f>
        <v/>
      </c>
      <c r="S687" s="20" t="str">
        <f>IF(FORMULACIÓN!T687="","",FORMULACIÓN!T687)</f>
        <v/>
      </c>
      <c r="T687" s="179" t="str">
        <f ca="1">FORMULACIÓN!Y687</f>
        <v/>
      </c>
      <c r="U687" s="20" t="str">
        <f>IF(FORMULACIÓN!U687="","",FORMULACIÓN!U687)</f>
        <v/>
      </c>
      <c r="V687" s="211"/>
      <c r="W687" s="211"/>
      <c r="X687" s="21" t="str">
        <f ca="1">IFERROR(IF($S687=Lists!$S$2,SUM(SEGUIMIENTO!U687:W687),IF(SEGUIMIENTO!$S687=Lists!$S$3,SUM(SEGUIMIENTO!V687:W687),IF(SEGUIMIENTO!$S687=Lists!$S$4,AVERAGE(SEGUIMIENTO!V687:W687),IF(SEGUIMIENTO!$S687=Lists!$S$5,OFFSET(U687,0,COUNTA(V687:W687)),IF(SEGUIMIENTO!$S687=Lists!$S$6,COUNTIF(V687:W687,"&lt;"&amp;FORMULACIÓN!Y687)/COUNT(SEGUIMIENTO!V687:W687),""))))),"")</f>
        <v/>
      </c>
      <c r="Y687" s="176" t="str">
        <f ca="1">IF($Q687=Lists!$R$3,TEXT(SEGUIMIENTO!X687,"00,00%"),IF(SEGUIMIENTO!X687=0,0,TEXT(SEGUIMIENTO!X687,"##.###")))</f>
        <v/>
      </c>
      <c r="Z687" s="179" t="str">
        <f>IF(FORMULACIÓN!N687="X",VLOOKUP(A687,Lists!$C$100:$D$1099,2,FALSE),"")</f>
        <v/>
      </c>
      <c r="AA687" s="181">
        <f>IF(FORMULACIÓN!N687="X",IF(VALUE(VLOOKUP(A687,Lists!$C$100:$D$1099,2,FALSE))&gt;=SEGUIMIENTO!X687,1,0),2)</f>
        <v>2</v>
      </c>
      <c r="AB687" s="150">
        <f>IFERROR(VALUE(LEFT(#REF!,1)),0)</f>
        <v>0</v>
      </c>
      <c r="AC687" s="149"/>
      <c r="AD687" s="131"/>
      <c r="AE687" s="131"/>
      <c r="AF687" s="129"/>
      <c r="AG687"/>
      <c r="AH687" s="139"/>
      <c r="AI687" s="139"/>
      <c r="AJ687" s="139" t="str">
        <f t="shared" si="121"/>
        <v/>
      </c>
      <c r="AK687" s="139">
        <f t="shared" ca="1" si="128"/>
        <v>0</v>
      </c>
      <c r="AL687" s="139" t="str">
        <f t="shared" si="122"/>
        <v/>
      </c>
      <c r="AM687" s="139" t="str">
        <f t="shared" si="123"/>
        <v/>
      </c>
      <c r="AN687" s="20" t="str">
        <f t="shared" si="124"/>
        <v/>
      </c>
      <c r="AO687" s="20" t="str">
        <f t="shared" si="125"/>
        <v/>
      </c>
      <c r="AP687" s="20" t="str">
        <f t="shared" si="126"/>
        <v/>
      </c>
      <c r="AQ687" s="88" t="str">
        <f ca="1">IF(S687=Lists!$S$6,"CUMPLIMIENTO",IF($Q687=Lists!$R$3,TEXT(Y687,"00,00%")&amp;" / "&amp;TEXT(FORMULACIÓN!Y687,"00,00%"),IF(Y687=0,0,TEXT(Y687,"##.###")&amp;" / "&amp;TEXT(FORMULACIÓN!Y687,"##.###"))))</f>
        <v xml:space="preserve"> / </v>
      </c>
      <c r="AR687" s="133">
        <f ca="1">VALUE(IFERROR(IF(S687=Lists!$S$6,SEGUIMIENTO!Y687,IF((Y687/FORMULACIÓN!Y687)&lt;&gt;0,Y687/FORMULACIÓN!Y687,0)),0))</f>
        <v>0</v>
      </c>
      <c r="AS687" s="89" t="str">
        <f t="shared" ca="1" si="127"/>
        <v/>
      </c>
      <c r="AT687" s="89"/>
      <c r="AU687" s="89">
        <f t="shared" ca="1" si="120"/>
        <v>0</v>
      </c>
      <c r="AV687" s="20" t="str">
        <f t="shared" si="129"/>
        <v xml:space="preserve">LOGROS
LÍMITES
OBSERVACIÓN
ACCIONES DE FORTALECIMIENTO
</v>
      </c>
      <c r="AW687" s="139"/>
      <c r="CG687" s="140"/>
    </row>
    <row r="688" spans="1:85" s="135" customFormat="1" ht="20.25" hidden="1" customHeight="1">
      <c r="A688" s="20" t="str">
        <f>IF(FORMULACIÓN!A688="","",FORMULACIÓN!A688)</f>
        <v/>
      </c>
      <c r="B688" s="20" t="str">
        <f>IF(FORMULACIÓN!B688="","",FORMULACIÓN!B688)</f>
        <v/>
      </c>
      <c r="C688" s="20" t="str">
        <f>IF(FORMULACIÓN!C688="","",FORMULACIÓN!C688)</f>
        <v/>
      </c>
      <c r="D688" s="20" t="str">
        <f>IF(FORMULACIÓN!D688="","",FORMULACIÓN!D688)</f>
        <v/>
      </c>
      <c r="E688" s="20" t="str">
        <f>IF(FORMULACIÓN!E688="","",FORMULACIÓN!E688)</f>
        <v/>
      </c>
      <c r="F688" s="20" t="str">
        <f>IF(FORMULACIÓN!F688="","",FORMULACIÓN!F688)</f>
        <v/>
      </c>
      <c r="G688" s="20" t="str">
        <f>IF(FORMULACIÓN!G688="","",FORMULACIÓN!G688)</f>
        <v/>
      </c>
      <c r="H688" s="20" t="str">
        <f>IF(FORMULACIÓN!H688="","",FORMULACIÓN!H688)</f>
        <v/>
      </c>
      <c r="I688" s="88" t="str">
        <f>IF(FORMULACIÓN!I688="","",FORMULACIÓN!I688)</f>
        <v/>
      </c>
      <c r="J688" s="20" t="str">
        <f>IF(FORMULACIÓN!J688="","",FORMULACIÓN!J688)</f>
        <v/>
      </c>
      <c r="K688" s="88" t="str">
        <f>IF(FORMULACIÓN!K688="","",FORMULACIÓN!K688)</f>
        <v/>
      </c>
      <c r="L688" s="88" t="str">
        <f>IF(FORMULACIÓN!L688="","",FORMULACIÓN!L688)</f>
        <v/>
      </c>
      <c r="M688" s="210">
        <f>FORMULACIÓN!M688</f>
        <v>0</v>
      </c>
      <c r="N688" s="20" t="str">
        <f>IF(FORMULACIÓN!O688="","",FORMULACIÓN!O688)</f>
        <v/>
      </c>
      <c r="O688" s="20" t="str">
        <f>IF(FORMULACIÓN!P688="","",FORMULACIÓN!P688)</f>
        <v/>
      </c>
      <c r="P688" s="20" t="str">
        <f>IF(FORMULACIÓN!Q688="","",FORMULACIÓN!Q688)</f>
        <v/>
      </c>
      <c r="Q688" s="20" t="str">
        <f>IF(FORMULACIÓN!R688="","",FORMULACIÓN!R688)</f>
        <v/>
      </c>
      <c r="R688" s="20" t="str">
        <f>IF(FORMULACIÓN!S688="","",FORMULACIÓN!S688)</f>
        <v/>
      </c>
      <c r="S688" s="20" t="str">
        <f>IF(FORMULACIÓN!T688="","",FORMULACIÓN!T688)</f>
        <v/>
      </c>
      <c r="T688" s="179" t="str">
        <f ca="1">FORMULACIÓN!Y688</f>
        <v/>
      </c>
      <c r="U688" s="20" t="str">
        <f>IF(FORMULACIÓN!U688="","",FORMULACIÓN!U688)</f>
        <v/>
      </c>
      <c r="V688" s="211"/>
      <c r="W688" s="211"/>
      <c r="X688" s="21" t="str">
        <f ca="1">IFERROR(IF($S688=Lists!$S$2,SUM(SEGUIMIENTO!U688:W688),IF(SEGUIMIENTO!$S688=Lists!$S$3,SUM(SEGUIMIENTO!V688:W688),IF(SEGUIMIENTO!$S688=Lists!$S$4,AVERAGE(SEGUIMIENTO!V688:W688),IF(SEGUIMIENTO!$S688=Lists!$S$5,OFFSET(U688,0,COUNTA(V688:W688)),IF(SEGUIMIENTO!$S688=Lists!$S$6,COUNTIF(V688:W688,"&lt;"&amp;FORMULACIÓN!Y688)/COUNT(SEGUIMIENTO!V688:W688),""))))),"")</f>
        <v/>
      </c>
      <c r="Y688" s="176" t="str">
        <f ca="1">IF($Q688=Lists!$R$3,TEXT(SEGUIMIENTO!X688,"00,00%"),IF(SEGUIMIENTO!X688=0,0,TEXT(SEGUIMIENTO!X688,"##.###")))</f>
        <v/>
      </c>
      <c r="Z688" s="179" t="str">
        <f>IF(FORMULACIÓN!N688="X",VLOOKUP(A688,Lists!$C$100:$D$1099,2,FALSE),"")</f>
        <v/>
      </c>
      <c r="AA688" s="181">
        <f>IF(FORMULACIÓN!N688="X",IF(VALUE(VLOOKUP(A688,Lists!$C$100:$D$1099,2,FALSE))&gt;=SEGUIMIENTO!X688,1,0),2)</f>
        <v>2</v>
      </c>
      <c r="AB688" s="150">
        <f>IFERROR(VALUE(LEFT(#REF!,1)),0)</f>
        <v>0</v>
      </c>
      <c r="AC688" s="149"/>
      <c r="AD688" s="131"/>
      <c r="AE688" s="131"/>
      <c r="AF688" s="129"/>
      <c r="AG688"/>
      <c r="AH688" s="139"/>
      <c r="AI688" s="139"/>
      <c r="AJ688" s="139" t="str">
        <f t="shared" si="121"/>
        <v/>
      </c>
      <c r="AK688" s="139">
        <f t="shared" ca="1" si="128"/>
        <v>0</v>
      </c>
      <c r="AL688" s="139" t="str">
        <f t="shared" si="122"/>
        <v/>
      </c>
      <c r="AM688" s="139" t="str">
        <f t="shared" si="123"/>
        <v/>
      </c>
      <c r="AN688" s="20" t="str">
        <f t="shared" si="124"/>
        <v/>
      </c>
      <c r="AO688" s="20" t="str">
        <f t="shared" si="125"/>
        <v/>
      </c>
      <c r="AP688" s="20" t="str">
        <f t="shared" si="126"/>
        <v/>
      </c>
      <c r="AQ688" s="88" t="str">
        <f ca="1">IF(S688=Lists!$S$6,"CUMPLIMIENTO",IF($Q688=Lists!$R$3,TEXT(Y688,"00,00%")&amp;" / "&amp;TEXT(FORMULACIÓN!Y688,"00,00%"),IF(Y688=0,0,TEXT(Y688,"##.###")&amp;" / "&amp;TEXT(FORMULACIÓN!Y688,"##.###"))))</f>
        <v xml:space="preserve"> / </v>
      </c>
      <c r="AR688" s="133">
        <f ca="1">VALUE(IFERROR(IF(S688=Lists!$S$6,SEGUIMIENTO!Y688,IF((Y688/FORMULACIÓN!Y688)&lt;&gt;0,Y688/FORMULACIÓN!Y688,0)),0))</f>
        <v>0</v>
      </c>
      <c r="AS688" s="89" t="str">
        <f t="shared" ca="1" si="127"/>
        <v/>
      </c>
      <c r="AT688" s="89"/>
      <c r="AU688" s="89">
        <f t="shared" ca="1" si="120"/>
        <v>0</v>
      </c>
      <c r="AV688" s="20" t="str">
        <f t="shared" si="129"/>
        <v xml:space="preserve">LOGROS
LÍMITES
OBSERVACIÓN
ACCIONES DE FORTALECIMIENTO
</v>
      </c>
      <c r="AW688" s="139"/>
      <c r="CG688" s="140"/>
    </row>
    <row r="689" spans="1:85" s="135" customFormat="1" ht="20.25" hidden="1" customHeight="1">
      <c r="A689" s="20" t="str">
        <f>IF(FORMULACIÓN!A689="","",FORMULACIÓN!A689)</f>
        <v/>
      </c>
      <c r="B689" s="20" t="str">
        <f>IF(FORMULACIÓN!B689="","",FORMULACIÓN!B689)</f>
        <v/>
      </c>
      <c r="C689" s="20" t="str">
        <f>IF(FORMULACIÓN!C689="","",FORMULACIÓN!C689)</f>
        <v/>
      </c>
      <c r="D689" s="20" t="str">
        <f>IF(FORMULACIÓN!D689="","",FORMULACIÓN!D689)</f>
        <v/>
      </c>
      <c r="E689" s="20" t="str">
        <f>IF(FORMULACIÓN!E689="","",FORMULACIÓN!E689)</f>
        <v/>
      </c>
      <c r="F689" s="20" t="str">
        <f>IF(FORMULACIÓN!F689="","",FORMULACIÓN!F689)</f>
        <v/>
      </c>
      <c r="G689" s="20" t="str">
        <f>IF(FORMULACIÓN!G689="","",FORMULACIÓN!G689)</f>
        <v/>
      </c>
      <c r="H689" s="20" t="str">
        <f>IF(FORMULACIÓN!H689="","",FORMULACIÓN!H689)</f>
        <v/>
      </c>
      <c r="I689" s="88" t="str">
        <f>IF(FORMULACIÓN!I689="","",FORMULACIÓN!I689)</f>
        <v/>
      </c>
      <c r="J689" s="20" t="str">
        <f>IF(FORMULACIÓN!J689="","",FORMULACIÓN!J689)</f>
        <v/>
      </c>
      <c r="K689" s="88" t="str">
        <f>IF(FORMULACIÓN!K689="","",FORMULACIÓN!K689)</f>
        <v/>
      </c>
      <c r="L689" s="88" t="str">
        <f>IF(FORMULACIÓN!L689="","",FORMULACIÓN!L689)</f>
        <v/>
      </c>
      <c r="M689" s="210">
        <f>FORMULACIÓN!M689</f>
        <v>0</v>
      </c>
      <c r="N689" s="20" t="str">
        <f>IF(FORMULACIÓN!O689="","",FORMULACIÓN!O689)</f>
        <v/>
      </c>
      <c r="O689" s="20" t="str">
        <f>IF(FORMULACIÓN!P689="","",FORMULACIÓN!P689)</f>
        <v/>
      </c>
      <c r="P689" s="20" t="str">
        <f>IF(FORMULACIÓN!Q689="","",FORMULACIÓN!Q689)</f>
        <v/>
      </c>
      <c r="Q689" s="20" t="str">
        <f>IF(FORMULACIÓN!R689="","",FORMULACIÓN!R689)</f>
        <v/>
      </c>
      <c r="R689" s="20" t="str">
        <f>IF(FORMULACIÓN!S689="","",FORMULACIÓN!S689)</f>
        <v/>
      </c>
      <c r="S689" s="20" t="str">
        <f>IF(FORMULACIÓN!T689="","",FORMULACIÓN!T689)</f>
        <v/>
      </c>
      <c r="T689" s="179" t="str">
        <f ca="1">FORMULACIÓN!Y689</f>
        <v/>
      </c>
      <c r="U689" s="20" t="str">
        <f>IF(FORMULACIÓN!U689="","",FORMULACIÓN!U689)</f>
        <v/>
      </c>
      <c r="V689" s="211"/>
      <c r="W689" s="211"/>
      <c r="X689" s="21" t="str">
        <f ca="1">IFERROR(IF($S689=Lists!$S$2,SUM(SEGUIMIENTO!U689:W689),IF(SEGUIMIENTO!$S689=Lists!$S$3,SUM(SEGUIMIENTO!V689:W689),IF(SEGUIMIENTO!$S689=Lists!$S$4,AVERAGE(SEGUIMIENTO!V689:W689),IF(SEGUIMIENTO!$S689=Lists!$S$5,OFFSET(U689,0,COUNTA(V689:W689)),IF(SEGUIMIENTO!$S689=Lists!$S$6,COUNTIF(V689:W689,"&lt;"&amp;FORMULACIÓN!Y689)/COUNT(SEGUIMIENTO!V689:W689),""))))),"")</f>
        <v/>
      </c>
      <c r="Y689" s="176" t="str">
        <f ca="1">IF($Q689=Lists!$R$3,TEXT(SEGUIMIENTO!X689,"00,00%"),IF(SEGUIMIENTO!X689=0,0,TEXT(SEGUIMIENTO!X689,"##.###")))</f>
        <v/>
      </c>
      <c r="Z689" s="179" t="str">
        <f>IF(FORMULACIÓN!N689="X",VLOOKUP(A689,Lists!$C$100:$D$1099,2,FALSE),"")</f>
        <v/>
      </c>
      <c r="AA689" s="181">
        <f>IF(FORMULACIÓN!N689="X",IF(VALUE(VLOOKUP(A689,Lists!$C$100:$D$1099,2,FALSE))&gt;=SEGUIMIENTO!X689,1,0),2)</f>
        <v>2</v>
      </c>
      <c r="AB689" s="150">
        <f>IFERROR(VALUE(LEFT(#REF!,1)),0)</f>
        <v>0</v>
      </c>
      <c r="AC689" s="149"/>
      <c r="AD689" s="131"/>
      <c r="AE689" s="131"/>
      <c r="AF689" s="129"/>
      <c r="AG689"/>
      <c r="AH689" s="139"/>
      <c r="AI689" s="139"/>
      <c r="AJ689" s="139" t="str">
        <f t="shared" si="121"/>
        <v/>
      </c>
      <c r="AK689" s="139">
        <f t="shared" ca="1" si="128"/>
        <v>0</v>
      </c>
      <c r="AL689" s="139" t="str">
        <f t="shared" si="122"/>
        <v/>
      </c>
      <c r="AM689" s="139" t="str">
        <f t="shared" si="123"/>
        <v/>
      </c>
      <c r="AN689" s="20" t="str">
        <f t="shared" si="124"/>
        <v/>
      </c>
      <c r="AO689" s="20" t="str">
        <f t="shared" si="125"/>
        <v/>
      </c>
      <c r="AP689" s="20" t="str">
        <f t="shared" si="126"/>
        <v/>
      </c>
      <c r="AQ689" s="88" t="str">
        <f ca="1">IF(S689=Lists!$S$6,"CUMPLIMIENTO",IF($Q689=Lists!$R$3,TEXT(Y689,"00,00%")&amp;" / "&amp;TEXT(FORMULACIÓN!Y689,"00,00%"),IF(Y689=0,0,TEXT(Y689,"##.###")&amp;" / "&amp;TEXT(FORMULACIÓN!Y689,"##.###"))))</f>
        <v xml:space="preserve"> / </v>
      </c>
      <c r="AR689" s="133">
        <f ca="1">VALUE(IFERROR(IF(S689=Lists!$S$6,SEGUIMIENTO!Y689,IF((Y689/FORMULACIÓN!Y689)&lt;&gt;0,Y689/FORMULACIÓN!Y689,0)),0))</f>
        <v>0</v>
      </c>
      <c r="AS689" s="89" t="str">
        <f t="shared" ca="1" si="127"/>
        <v/>
      </c>
      <c r="AT689" s="89"/>
      <c r="AU689" s="89">
        <f t="shared" ca="1" si="120"/>
        <v>0</v>
      </c>
      <c r="AV689" s="20" t="str">
        <f t="shared" si="129"/>
        <v xml:space="preserve">LOGROS
LÍMITES
OBSERVACIÓN
ACCIONES DE FORTALECIMIENTO
</v>
      </c>
      <c r="AW689" s="139"/>
      <c r="CG689" s="140"/>
    </row>
    <row r="690" spans="1:85" s="135" customFormat="1" ht="20.25" hidden="1" customHeight="1">
      <c r="A690" s="20" t="str">
        <f>IF(FORMULACIÓN!A690="","",FORMULACIÓN!A690)</f>
        <v/>
      </c>
      <c r="B690" s="20" t="str">
        <f>IF(FORMULACIÓN!B690="","",FORMULACIÓN!B690)</f>
        <v/>
      </c>
      <c r="C690" s="20" t="str">
        <f>IF(FORMULACIÓN!C690="","",FORMULACIÓN!C690)</f>
        <v/>
      </c>
      <c r="D690" s="20" t="str">
        <f>IF(FORMULACIÓN!D690="","",FORMULACIÓN!D690)</f>
        <v/>
      </c>
      <c r="E690" s="20" t="str">
        <f>IF(FORMULACIÓN!E690="","",FORMULACIÓN!E690)</f>
        <v/>
      </c>
      <c r="F690" s="20" t="str">
        <f>IF(FORMULACIÓN!F690="","",FORMULACIÓN!F690)</f>
        <v/>
      </c>
      <c r="G690" s="20" t="str">
        <f>IF(FORMULACIÓN!G690="","",FORMULACIÓN!G690)</f>
        <v/>
      </c>
      <c r="H690" s="20" t="str">
        <f>IF(FORMULACIÓN!H690="","",FORMULACIÓN!H690)</f>
        <v/>
      </c>
      <c r="I690" s="88" t="str">
        <f>IF(FORMULACIÓN!I690="","",FORMULACIÓN!I690)</f>
        <v/>
      </c>
      <c r="J690" s="20" t="str">
        <f>IF(FORMULACIÓN!J690="","",FORMULACIÓN!J690)</f>
        <v/>
      </c>
      <c r="K690" s="88" t="str">
        <f>IF(FORMULACIÓN!K690="","",FORMULACIÓN!K690)</f>
        <v/>
      </c>
      <c r="L690" s="88" t="str">
        <f>IF(FORMULACIÓN!L690="","",FORMULACIÓN!L690)</f>
        <v/>
      </c>
      <c r="M690" s="210">
        <f>FORMULACIÓN!M690</f>
        <v>0</v>
      </c>
      <c r="N690" s="20" t="str">
        <f>IF(FORMULACIÓN!O690="","",FORMULACIÓN!O690)</f>
        <v/>
      </c>
      <c r="O690" s="20" t="str">
        <f>IF(FORMULACIÓN!P690="","",FORMULACIÓN!P690)</f>
        <v/>
      </c>
      <c r="P690" s="20" t="str">
        <f>IF(FORMULACIÓN!Q690="","",FORMULACIÓN!Q690)</f>
        <v/>
      </c>
      <c r="Q690" s="20" t="str">
        <f>IF(FORMULACIÓN!R690="","",FORMULACIÓN!R690)</f>
        <v/>
      </c>
      <c r="R690" s="20" t="str">
        <f>IF(FORMULACIÓN!S690="","",FORMULACIÓN!S690)</f>
        <v/>
      </c>
      <c r="S690" s="20" t="str">
        <f>IF(FORMULACIÓN!T690="","",FORMULACIÓN!T690)</f>
        <v/>
      </c>
      <c r="T690" s="179" t="str">
        <f ca="1">FORMULACIÓN!Y690</f>
        <v/>
      </c>
      <c r="U690" s="20" t="str">
        <f>IF(FORMULACIÓN!U690="","",FORMULACIÓN!U690)</f>
        <v/>
      </c>
      <c r="V690" s="211"/>
      <c r="W690" s="211"/>
      <c r="X690" s="21" t="str">
        <f ca="1">IFERROR(IF($S690=Lists!$S$2,SUM(SEGUIMIENTO!U690:W690),IF(SEGUIMIENTO!$S690=Lists!$S$3,SUM(SEGUIMIENTO!V690:W690),IF(SEGUIMIENTO!$S690=Lists!$S$4,AVERAGE(SEGUIMIENTO!V690:W690),IF(SEGUIMIENTO!$S690=Lists!$S$5,OFFSET(U690,0,COUNTA(V690:W690)),IF(SEGUIMIENTO!$S690=Lists!$S$6,COUNTIF(V690:W690,"&lt;"&amp;FORMULACIÓN!Y690)/COUNT(SEGUIMIENTO!V690:W690),""))))),"")</f>
        <v/>
      </c>
      <c r="Y690" s="176" t="str">
        <f ca="1">IF($Q690=Lists!$R$3,TEXT(SEGUIMIENTO!X690,"00,00%"),IF(SEGUIMIENTO!X690=0,0,TEXT(SEGUIMIENTO!X690,"##.###")))</f>
        <v/>
      </c>
      <c r="Z690" s="179" t="str">
        <f>IF(FORMULACIÓN!N690="X",VLOOKUP(A690,Lists!$C$100:$D$1099,2,FALSE),"")</f>
        <v/>
      </c>
      <c r="AA690" s="181">
        <f>IF(FORMULACIÓN!N690="X",IF(VALUE(VLOOKUP(A690,Lists!$C$100:$D$1099,2,FALSE))&gt;=SEGUIMIENTO!X690,1,0),2)</f>
        <v>2</v>
      </c>
      <c r="AB690" s="150">
        <f>IFERROR(VALUE(LEFT(#REF!,1)),0)</f>
        <v>0</v>
      </c>
      <c r="AC690" s="149"/>
      <c r="AD690" s="131"/>
      <c r="AE690" s="131"/>
      <c r="AF690" s="129"/>
      <c r="AG690"/>
      <c r="AH690" s="139"/>
      <c r="AI690" s="139"/>
      <c r="AJ690" s="139" t="str">
        <f t="shared" si="121"/>
        <v/>
      </c>
      <c r="AK690" s="139">
        <f t="shared" ca="1" si="128"/>
        <v>0</v>
      </c>
      <c r="AL690" s="139" t="str">
        <f t="shared" si="122"/>
        <v/>
      </c>
      <c r="AM690" s="139" t="str">
        <f t="shared" si="123"/>
        <v/>
      </c>
      <c r="AN690" s="20" t="str">
        <f t="shared" si="124"/>
        <v/>
      </c>
      <c r="AO690" s="20" t="str">
        <f t="shared" si="125"/>
        <v/>
      </c>
      <c r="AP690" s="20" t="str">
        <f t="shared" si="126"/>
        <v/>
      </c>
      <c r="AQ690" s="88" t="str">
        <f ca="1">IF(S690=Lists!$S$6,"CUMPLIMIENTO",IF($Q690=Lists!$R$3,TEXT(Y690,"00,00%")&amp;" / "&amp;TEXT(FORMULACIÓN!Y690,"00,00%"),IF(Y690=0,0,TEXT(Y690,"##.###")&amp;" / "&amp;TEXT(FORMULACIÓN!Y690,"##.###"))))</f>
        <v xml:space="preserve"> / </v>
      </c>
      <c r="AR690" s="133">
        <f ca="1">VALUE(IFERROR(IF(S690=Lists!$S$6,SEGUIMIENTO!Y690,IF((Y690/FORMULACIÓN!Y690)&lt;&gt;0,Y690/FORMULACIÓN!Y690,0)),0))</f>
        <v>0</v>
      </c>
      <c r="AS690" s="89" t="str">
        <f t="shared" ca="1" si="127"/>
        <v/>
      </c>
      <c r="AT690" s="89"/>
      <c r="AU690" s="89">
        <f t="shared" ca="1" si="120"/>
        <v>0</v>
      </c>
      <c r="AV690" s="20" t="str">
        <f t="shared" si="129"/>
        <v xml:space="preserve">LOGROS
LÍMITES
OBSERVACIÓN
ACCIONES DE FORTALECIMIENTO
</v>
      </c>
      <c r="AW690" s="139"/>
      <c r="CG690" s="140"/>
    </row>
    <row r="691" spans="1:85" s="135" customFormat="1" ht="20.25" hidden="1" customHeight="1">
      <c r="A691" s="20" t="str">
        <f>IF(FORMULACIÓN!A691="","",FORMULACIÓN!A691)</f>
        <v/>
      </c>
      <c r="B691" s="20" t="str">
        <f>IF(FORMULACIÓN!B691="","",FORMULACIÓN!B691)</f>
        <v/>
      </c>
      <c r="C691" s="20" t="str">
        <f>IF(FORMULACIÓN!C691="","",FORMULACIÓN!C691)</f>
        <v/>
      </c>
      <c r="D691" s="20" t="str">
        <f>IF(FORMULACIÓN!D691="","",FORMULACIÓN!D691)</f>
        <v/>
      </c>
      <c r="E691" s="20" t="str">
        <f>IF(FORMULACIÓN!E691="","",FORMULACIÓN!E691)</f>
        <v/>
      </c>
      <c r="F691" s="20" t="str">
        <f>IF(FORMULACIÓN!F691="","",FORMULACIÓN!F691)</f>
        <v/>
      </c>
      <c r="G691" s="20" t="str">
        <f>IF(FORMULACIÓN!G691="","",FORMULACIÓN!G691)</f>
        <v/>
      </c>
      <c r="H691" s="20" t="str">
        <f>IF(FORMULACIÓN!H691="","",FORMULACIÓN!H691)</f>
        <v/>
      </c>
      <c r="I691" s="88" t="str">
        <f>IF(FORMULACIÓN!I691="","",FORMULACIÓN!I691)</f>
        <v/>
      </c>
      <c r="J691" s="20" t="str">
        <f>IF(FORMULACIÓN!J691="","",FORMULACIÓN!J691)</f>
        <v/>
      </c>
      <c r="K691" s="88" t="str">
        <f>IF(FORMULACIÓN!K691="","",FORMULACIÓN!K691)</f>
        <v/>
      </c>
      <c r="L691" s="88" t="str">
        <f>IF(FORMULACIÓN!L691="","",FORMULACIÓN!L691)</f>
        <v/>
      </c>
      <c r="M691" s="210">
        <f>FORMULACIÓN!M691</f>
        <v>0</v>
      </c>
      <c r="N691" s="20" t="str">
        <f>IF(FORMULACIÓN!O691="","",FORMULACIÓN!O691)</f>
        <v/>
      </c>
      <c r="O691" s="20" t="str">
        <f>IF(FORMULACIÓN!P691="","",FORMULACIÓN!P691)</f>
        <v/>
      </c>
      <c r="P691" s="20" t="str">
        <f>IF(FORMULACIÓN!Q691="","",FORMULACIÓN!Q691)</f>
        <v/>
      </c>
      <c r="Q691" s="20" t="str">
        <f>IF(FORMULACIÓN!R691="","",FORMULACIÓN!R691)</f>
        <v/>
      </c>
      <c r="R691" s="20" t="str">
        <f>IF(FORMULACIÓN!S691="","",FORMULACIÓN!S691)</f>
        <v/>
      </c>
      <c r="S691" s="20" t="str">
        <f>IF(FORMULACIÓN!T691="","",FORMULACIÓN!T691)</f>
        <v/>
      </c>
      <c r="T691" s="179" t="str">
        <f ca="1">FORMULACIÓN!Y691</f>
        <v/>
      </c>
      <c r="U691" s="20" t="str">
        <f>IF(FORMULACIÓN!U691="","",FORMULACIÓN!U691)</f>
        <v/>
      </c>
      <c r="V691" s="211"/>
      <c r="W691" s="211"/>
      <c r="X691" s="21" t="str">
        <f ca="1">IFERROR(IF($S691=Lists!$S$2,SUM(SEGUIMIENTO!U691:W691),IF(SEGUIMIENTO!$S691=Lists!$S$3,SUM(SEGUIMIENTO!V691:W691),IF(SEGUIMIENTO!$S691=Lists!$S$4,AVERAGE(SEGUIMIENTO!V691:W691),IF(SEGUIMIENTO!$S691=Lists!$S$5,OFFSET(U691,0,COUNTA(V691:W691)),IF(SEGUIMIENTO!$S691=Lists!$S$6,COUNTIF(V691:W691,"&lt;"&amp;FORMULACIÓN!Y691)/COUNT(SEGUIMIENTO!V691:W691),""))))),"")</f>
        <v/>
      </c>
      <c r="Y691" s="176" t="str">
        <f ca="1">IF($Q691=Lists!$R$3,TEXT(SEGUIMIENTO!X691,"00,00%"),IF(SEGUIMIENTO!X691=0,0,TEXT(SEGUIMIENTO!X691,"##.###")))</f>
        <v/>
      </c>
      <c r="Z691" s="179" t="str">
        <f>IF(FORMULACIÓN!N691="X",VLOOKUP(A691,Lists!$C$100:$D$1099,2,FALSE),"")</f>
        <v/>
      </c>
      <c r="AA691" s="181">
        <f>IF(FORMULACIÓN!N691="X",IF(VALUE(VLOOKUP(A691,Lists!$C$100:$D$1099,2,FALSE))&gt;=SEGUIMIENTO!X691,1,0),2)</f>
        <v>2</v>
      </c>
      <c r="AB691" s="150">
        <f>IFERROR(VALUE(LEFT(#REF!,1)),0)</f>
        <v>0</v>
      </c>
      <c r="AC691" s="149"/>
      <c r="AD691" s="131"/>
      <c r="AE691" s="131"/>
      <c r="AF691" s="129"/>
      <c r="AG691"/>
      <c r="AH691" s="139"/>
      <c r="AI691" s="139"/>
      <c r="AJ691" s="139" t="str">
        <f t="shared" si="121"/>
        <v/>
      </c>
      <c r="AK691" s="139">
        <f t="shared" ca="1" si="128"/>
        <v>0</v>
      </c>
      <c r="AL691" s="139" t="str">
        <f t="shared" si="122"/>
        <v/>
      </c>
      <c r="AM691" s="139" t="str">
        <f t="shared" si="123"/>
        <v/>
      </c>
      <c r="AN691" s="20" t="str">
        <f t="shared" si="124"/>
        <v/>
      </c>
      <c r="AO691" s="20" t="str">
        <f t="shared" si="125"/>
        <v/>
      </c>
      <c r="AP691" s="20" t="str">
        <f t="shared" si="126"/>
        <v/>
      </c>
      <c r="AQ691" s="88" t="str">
        <f ca="1">IF(S691=Lists!$S$6,"CUMPLIMIENTO",IF($Q691=Lists!$R$3,TEXT(Y691,"00,00%")&amp;" / "&amp;TEXT(FORMULACIÓN!Y691,"00,00%"),IF(Y691=0,0,TEXT(Y691,"##.###")&amp;" / "&amp;TEXT(FORMULACIÓN!Y691,"##.###"))))</f>
        <v xml:space="preserve"> / </v>
      </c>
      <c r="AR691" s="133">
        <f ca="1">VALUE(IFERROR(IF(S691=Lists!$S$6,SEGUIMIENTO!Y691,IF((Y691/FORMULACIÓN!Y691)&lt;&gt;0,Y691/FORMULACIÓN!Y691,0)),0))</f>
        <v>0</v>
      </c>
      <c r="AS691" s="89" t="str">
        <f t="shared" ca="1" si="127"/>
        <v/>
      </c>
      <c r="AT691" s="89"/>
      <c r="AU691" s="89">
        <f t="shared" ca="1" si="120"/>
        <v>0</v>
      </c>
      <c r="AV691" s="20" t="str">
        <f t="shared" si="129"/>
        <v xml:space="preserve">LOGROS
LÍMITES
OBSERVACIÓN
ACCIONES DE FORTALECIMIENTO
</v>
      </c>
      <c r="AW691" s="139"/>
      <c r="CG691" s="140"/>
    </row>
    <row r="692" spans="1:85" s="135" customFormat="1" ht="20.25" hidden="1" customHeight="1">
      <c r="A692" s="20" t="str">
        <f>IF(FORMULACIÓN!A692="","",FORMULACIÓN!A692)</f>
        <v/>
      </c>
      <c r="B692" s="20" t="str">
        <f>IF(FORMULACIÓN!B692="","",FORMULACIÓN!B692)</f>
        <v/>
      </c>
      <c r="C692" s="20" t="str">
        <f>IF(FORMULACIÓN!C692="","",FORMULACIÓN!C692)</f>
        <v/>
      </c>
      <c r="D692" s="20" t="str">
        <f>IF(FORMULACIÓN!D692="","",FORMULACIÓN!D692)</f>
        <v/>
      </c>
      <c r="E692" s="20" t="str">
        <f>IF(FORMULACIÓN!E692="","",FORMULACIÓN!E692)</f>
        <v/>
      </c>
      <c r="F692" s="20" t="str">
        <f>IF(FORMULACIÓN!F692="","",FORMULACIÓN!F692)</f>
        <v/>
      </c>
      <c r="G692" s="20" t="str">
        <f>IF(FORMULACIÓN!G692="","",FORMULACIÓN!G692)</f>
        <v/>
      </c>
      <c r="H692" s="20" t="str">
        <f>IF(FORMULACIÓN!H692="","",FORMULACIÓN!H692)</f>
        <v/>
      </c>
      <c r="I692" s="88" t="str">
        <f>IF(FORMULACIÓN!I692="","",FORMULACIÓN!I692)</f>
        <v/>
      </c>
      <c r="J692" s="20" t="str">
        <f>IF(FORMULACIÓN!J692="","",FORMULACIÓN!J692)</f>
        <v/>
      </c>
      <c r="K692" s="88" t="str">
        <f>IF(FORMULACIÓN!K692="","",FORMULACIÓN!K692)</f>
        <v/>
      </c>
      <c r="L692" s="88" t="str">
        <f>IF(FORMULACIÓN!L692="","",FORMULACIÓN!L692)</f>
        <v/>
      </c>
      <c r="M692" s="210">
        <f>FORMULACIÓN!M692</f>
        <v>0</v>
      </c>
      <c r="N692" s="20" t="str">
        <f>IF(FORMULACIÓN!O692="","",FORMULACIÓN!O692)</f>
        <v/>
      </c>
      <c r="O692" s="20" t="str">
        <f>IF(FORMULACIÓN!P692="","",FORMULACIÓN!P692)</f>
        <v/>
      </c>
      <c r="P692" s="20" t="str">
        <f>IF(FORMULACIÓN!Q692="","",FORMULACIÓN!Q692)</f>
        <v/>
      </c>
      <c r="Q692" s="20" t="str">
        <f>IF(FORMULACIÓN!R692="","",FORMULACIÓN!R692)</f>
        <v/>
      </c>
      <c r="R692" s="20" t="str">
        <f>IF(FORMULACIÓN!S692="","",FORMULACIÓN!S692)</f>
        <v/>
      </c>
      <c r="S692" s="20" t="str">
        <f>IF(FORMULACIÓN!T692="","",FORMULACIÓN!T692)</f>
        <v/>
      </c>
      <c r="T692" s="179" t="str">
        <f ca="1">FORMULACIÓN!Y692</f>
        <v/>
      </c>
      <c r="U692" s="20" t="str">
        <f>IF(FORMULACIÓN!U692="","",FORMULACIÓN!U692)</f>
        <v/>
      </c>
      <c r="V692" s="211"/>
      <c r="W692" s="211"/>
      <c r="X692" s="21" t="str">
        <f ca="1">IFERROR(IF($S692=Lists!$S$2,SUM(SEGUIMIENTO!U692:W692),IF(SEGUIMIENTO!$S692=Lists!$S$3,SUM(SEGUIMIENTO!V692:W692),IF(SEGUIMIENTO!$S692=Lists!$S$4,AVERAGE(SEGUIMIENTO!V692:W692),IF(SEGUIMIENTO!$S692=Lists!$S$5,OFFSET(U692,0,COUNTA(V692:W692)),IF(SEGUIMIENTO!$S692=Lists!$S$6,COUNTIF(V692:W692,"&lt;"&amp;FORMULACIÓN!Y692)/COUNT(SEGUIMIENTO!V692:W692),""))))),"")</f>
        <v/>
      </c>
      <c r="Y692" s="176" t="str">
        <f ca="1">IF($Q692=Lists!$R$3,TEXT(SEGUIMIENTO!X692,"00,00%"),IF(SEGUIMIENTO!X692=0,0,TEXT(SEGUIMIENTO!X692,"##.###")))</f>
        <v/>
      </c>
      <c r="Z692" s="179" t="str">
        <f>IF(FORMULACIÓN!N692="X",VLOOKUP(A692,Lists!$C$100:$D$1099,2,FALSE),"")</f>
        <v/>
      </c>
      <c r="AA692" s="181">
        <f>IF(FORMULACIÓN!N692="X",IF(VALUE(VLOOKUP(A692,Lists!$C$100:$D$1099,2,FALSE))&gt;=SEGUIMIENTO!X692,1,0),2)</f>
        <v>2</v>
      </c>
      <c r="AB692" s="150">
        <f>IFERROR(VALUE(LEFT(#REF!,1)),0)</f>
        <v>0</v>
      </c>
      <c r="AC692" s="149"/>
      <c r="AD692" s="131"/>
      <c r="AE692" s="131"/>
      <c r="AF692" s="129"/>
      <c r="AG692"/>
      <c r="AH692" s="139"/>
      <c r="AI692" s="139"/>
      <c r="AJ692" s="139" t="str">
        <f t="shared" si="121"/>
        <v/>
      </c>
      <c r="AK692" s="139">
        <f t="shared" ca="1" si="128"/>
        <v>0</v>
      </c>
      <c r="AL692" s="139" t="str">
        <f t="shared" si="122"/>
        <v/>
      </c>
      <c r="AM692" s="139" t="str">
        <f t="shared" si="123"/>
        <v/>
      </c>
      <c r="AN692" s="20" t="str">
        <f t="shared" si="124"/>
        <v/>
      </c>
      <c r="AO692" s="20" t="str">
        <f t="shared" si="125"/>
        <v/>
      </c>
      <c r="AP692" s="20" t="str">
        <f t="shared" si="126"/>
        <v/>
      </c>
      <c r="AQ692" s="88" t="str">
        <f ca="1">IF(S692=Lists!$S$6,"CUMPLIMIENTO",IF($Q692=Lists!$R$3,TEXT(Y692,"00,00%")&amp;" / "&amp;TEXT(FORMULACIÓN!Y692,"00,00%"),IF(Y692=0,0,TEXT(Y692,"##.###")&amp;" / "&amp;TEXT(FORMULACIÓN!Y692,"##.###"))))</f>
        <v xml:space="preserve"> / </v>
      </c>
      <c r="AR692" s="133">
        <f ca="1">VALUE(IFERROR(IF(S692=Lists!$S$6,SEGUIMIENTO!Y692,IF((Y692/FORMULACIÓN!Y692)&lt;&gt;0,Y692/FORMULACIÓN!Y692,0)),0))</f>
        <v>0</v>
      </c>
      <c r="AS692" s="89" t="str">
        <f t="shared" ca="1" si="127"/>
        <v/>
      </c>
      <c r="AT692" s="89"/>
      <c r="AU692" s="89">
        <f t="shared" ref="AU692:AU755" ca="1" si="130">IF(AS692&lt;&gt;"",AS692*I692,0)</f>
        <v>0</v>
      </c>
      <c r="AV692" s="20" t="str">
        <f t="shared" si="129"/>
        <v xml:space="preserve">LOGROS
LÍMITES
OBSERVACIÓN
ACCIONES DE FORTALECIMIENTO
</v>
      </c>
      <c r="AW692" s="139"/>
      <c r="CG692" s="140"/>
    </row>
    <row r="693" spans="1:85" s="135" customFormat="1" ht="20.25" hidden="1" customHeight="1">
      <c r="A693" s="20" t="str">
        <f>IF(FORMULACIÓN!A693="","",FORMULACIÓN!A693)</f>
        <v/>
      </c>
      <c r="B693" s="20" t="str">
        <f>IF(FORMULACIÓN!B693="","",FORMULACIÓN!B693)</f>
        <v/>
      </c>
      <c r="C693" s="20" t="str">
        <f>IF(FORMULACIÓN!C693="","",FORMULACIÓN!C693)</f>
        <v/>
      </c>
      <c r="D693" s="20" t="str">
        <f>IF(FORMULACIÓN!D693="","",FORMULACIÓN!D693)</f>
        <v/>
      </c>
      <c r="E693" s="20" t="str">
        <f>IF(FORMULACIÓN!E693="","",FORMULACIÓN!E693)</f>
        <v/>
      </c>
      <c r="F693" s="20" t="str">
        <f>IF(FORMULACIÓN!F693="","",FORMULACIÓN!F693)</f>
        <v/>
      </c>
      <c r="G693" s="20" t="str">
        <f>IF(FORMULACIÓN!G693="","",FORMULACIÓN!G693)</f>
        <v/>
      </c>
      <c r="H693" s="20" t="str">
        <f>IF(FORMULACIÓN!H693="","",FORMULACIÓN!H693)</f>
        <v/>
      </c>
      <c r="I693" s="88" t="str">
        <f>IF(FORMULACIÓN!I693="","",FORMULACIÓN!I693)</f>
        <v/>
      </c>
      <c r="J693" s="20" t="str">
        <f>IF(FORMULACIÓN!J693="","",FORMULACIÓN!J693)</f>
        <v/>
      </c>
      <c r="K693" s="88" t="str">
        <f>IF(FORMULACIÓN!K693="","",FORMULACIÓN!K693)</f>
        <v/>
      </c>
      <c r="L693" s="88" t="str">
        <f>IF(FORMULACIÓN!L693="","",FORMULACIÓN!L693)</f>
        <v/>
      </c>
      <c r="M693" s="210">
        <f>FORMULACIÓN!M693</f>
        <v>0</v>
      </c>
      <c r="N693" s="20" t="str">
        <f>IF(FORMULACIÓN!O693="","",FORMULACIÓN!O693)</f>
        <v/>
      </c>
      <c r="O693" s="20" t="str">
        <f>IF(FORMULACIÓN!P693="","",FORMULACIÓN!P693)</f>
        <v/>
      </c>
      <c r="P693" s="20" t="str">
        <f>IF(FORMULACIÓN!Q693="","",FORMULACIÓN!Q693)</f>
        <v/>
      </c>
      <c r="Q693" s="20" t="str">
        <f>IF(FORMULACIÓN!R693="","",FORMULACIÓN!R693)</f>
        <v/>
      </c>
      <c r="R693" s="20" t="str">
        <f>IF(FORMULACIÓN!S693="","",FORMULACIÓN!S693)</f>
        <v/>
      </c>
      <c r="S693" s="20" t="str">
        <f>IF(FORMULACIÓN!T693="","",FORMULACIÓN!T693)</f>
        <v/>
      </c>
      <c r="T693" s="179" t="str">
        <f ca="1">FORMULACIÓN!Y693</f>
        <v/>
      </c>
      <c r="U693" s="20" t="str">
        <f>IF(FORMULACIÓN!U693="","",FORMULACIÓN!U693)</f>
        <v/>
      </c>
      <c r="V693" s="211"/>
      <c r="W693" s="211"/>
      <c r="X693" s="21" t="str">
        <f ca="1">IFERROR(IF($S693=Lists!$S$2,SUM(SEGUIMIENTO!U693:W693),IF(SEGUIMIENTO!$S693=Lists!$S$3,SUM(SEGUIMIENTO!V693:W693),IF(SEGUIMIENTO!$S693=Lists!$S$4,AVERAGE(SEGUIMIENTO!V693:W693),IF(SEGUIMIENTO!$S693=Lists!$S$5,OFFSET(U693,0,COUNTA(V693:W693)),IF(SEGUIMIENTO!$S693=Lists!$S$6,COUNTIF(V693:W693,"&lt;"&amp;FORMULACIÓN!Y693)/COUNT(SEGUIMIENTO!V693:W693),""))))),"")</f>
        <v/>
      </c>
      <c r="Y693" s="176" t="str">
        <f ca="1">IF($Q693=Lists!$R$3,TEXT(SEGUIMIENTO!X693,"00,00%"),IF(SEGUIMIENTO!X693=0,0,TEXT(SEGUIMIENTO!X693,"##.###")))</f>
        <v/>
      </c>
      <c r="Z693" s="179" t="str">
        <f>IF(FORMULACIÓN!N693="X",VLOOKUP(A693,Lists!$C$100:$D$1099,2,FALSE),"")</f>
        <v/>
      </c>
      <c r="AA693" s="181">
        <f>IF(FORMULACIÓN!N693="X",IF(VALUE(VLOOKUP(A693,Lists!$C$100:$D$1099,2,FALSE))&gt;=SEGUIMIENTO!X693,1,0),2)</f>
        <v>2</v>
      </c>
      <c r="AB693" s="150">
        <f>IFERROR(VALUE(LEFT(#REF!,1)),0)</f>
        <v>0</v>
      </c>
      <c r="AC693" s="149"/>
      <c r="AD693" s="131"/>
      <c r="AE693" s="131"/>
      <c r="AF693" s="129"/>
      <c r="AG693"/>
      <c r="AH693" s="139"/>
      <c r="AI693" s="139"/>
      <c r="AJ693" s="139" t="str">
        <f t="shared" si="121"/>
        <v/>
      </c>
      <c r="AK693" s="139">
        <f t="shared" ca="1" si="128"/>
        <v>0</v>
      </c>
      <c r="AL693" s="139" t="str">
        <f t="shared" si="122"/>
        <v/>
      </c>
      <c r="AM693" s="139" t="str">
        <f t="shared" si="123"/>
        <v/>
      </c>
      <c r="AN693" s="20" t="str">
        <f t="shared" si="124"/>
        <v/>
      </c>
      <c r="AO693" s="20" t="str">
        <f t="shared" si="125"/>
        <v/>
      </c>
      <c r="AP693" s="20" t="str">
        <f t="shared" si="126"/>
        <v/>
      </c>
      <c r="AQ693" s="88" t="str">
        <f ca="1">IF(S693=Lists!$S$6,"CUMPLIMIENTO",IF($Q693=Lists!$R$3,TEXT(Y693,"00,00%")&amp;" / "&amp;TEXT(FORMULACIÓN!Y693,"00,00%"),IF(Y693=0,0,TEXT(Y693,"##.###")&amp;" / "&amp;TEXT(FORMULACIÓN!Y693,"##.###"))))</f>
        <v xml:space="preserve"> / </v>
      </c>
      <c r="AR693" s="133">
        <f ca="1">VALUE(IFERROR(IF(S693=Lists!$S$6,SEGUIMIENTO!Y693,IF((Y693/FORMULACIÓN!Y693)&lt;&gt;0,Y693/FORMULACIÓN!Y693,0)),0))</f>
        <v>0</v>
      </c>
      <c r="AS693" s="89" t="str">
        <f t="shared" ca="1" si="127"/>
        <v/>
      </c>
      <c r="AT693" s="89"/>
      <c r="AU693" s="89">
        <f t="shared" ca="1" si="130"/>
        <v>0</v>
      </c>
      <c r="AV693" s="20" t="str">
        <f t="shared" si="129"/>
        <v xml:space="preserve">LOGROS
LÍMITES
OBSERVACIÓN
ACCIONES DE FORTALECIMIENTO
</v>
      </c>
      <c r="AW693" s="139"/>
      <c r="CG693" s="140"/>
    </row>
    <row r="694" spans="1:85" s="135" customFormat="1" ht="20.25" hidden="1" customHeight="1">
      <c r="A694" s="20" t="str">
        <f>IF(FORMULACIÓN!A694="","",FORMULACIÓN!A694)</f>
        <v/>
      </c>
      <c r="B694" s="20" t="str">
        <f>IF(FORMULACIÓN!B694="","",FORMULACIÓN!B694)</f>
        <v/>
      </c>
      <c r="C694" s="20" t="str">
        <f>IF(FORMULACIÓN!C694="","",FORMULACIÓN!C694)</f>
        <v/>
      </c>
      <c r="D694" s="20" t="str">
        <f>IF(FORMULACIÓN!D694="","",FORMULACIÓN!D694)</f>
        <v/>
      </c>
      <c r="E694" s="20" t="str">
        <f>IF(FORMULACIÓN!E694="","",FORMULACIÓN!E694)</f>
        <v/>
      </c>
      <c r="F694" s="20" t="str">
        <f>IF(FORMULACIÓN!F694="","",FORMULACIÓN!F694)</f>
        <v/>
      </c>
      <c r="G694" s="20" t="str">
        <f>IF(FORMULACIÓN!G694="","",FORMULACIÓN!G694)</f>
        <v/>
      </c>
      <c r="H694" s="20" t="str">
        <f>IF(FORMULACIÓN!H694="","",FORMULACIÓN!H694)</f>
        <v/>
      </c>
      <c r="I694" s="88" t="str">
        <f>IF(FORMULACIÓN!I694="","",FORMULACIÓN!I694)</f>
        <v/>
      </c>
      <c r="J694" s="20" t="str">
        <f>IF(FORMULACIÓN!J694="","",FORMULACIÓN!J694)</f>
        <v/>
      </c>
      <c r="K694" s="88" t="str">
        <f>IF(FORMULACIÓN!K694="","",FORMULACIÓN!K694)</f>
        <v/>
      </c>
      <c r="L694" s="88" t="str">
        <f>IF(FORMULACIÓN!L694="","",FORMULACIÓN!L694)</f>
        <v/>
      </c>
      <c r="M694" s="210">
        <f>FORMULACIÓN!M694</f>
        <v>0</v>
      </c>
      <c r="N694" s="20" t="str">
        <f>IF(FORMULACIÓN!O694="","",FORMULACIÓN!O694)</f>
        <v/>
      </c>
      <c r="O694" s="20" t="str">
        <f>IF(FORMULACIÓN!P694="","",FORMULACIÓN!P694)</f>
        <v/>
      </c>
      <c r="P694" s="20" t="str">
        <f>IF(FORMULACIÓN!Q694="","",FORMULACIÓN!Q694)</f>
        <v/>
      </c>
      <c r="Q694" s="20" t="str">
        <f>IF(FORMULACIÓN!R694="","",FORMULACIÓN!R694)</f>
        <v/>
      </c>
      <c r="R694" s="20" t="str">
        <f>IF(FORMULACIÓN!S694="","",FORMULACIÓN!S694)</f>
        <v/>
      </c>
      <c r="S694" s="20" t="str">
        <f>IF(FORMULACIÓN!T694="","",FORMULACIÓN!T694)</f>
        <v/>
      </c>
      <c r="T694" s="179" t="str">
        <f ca="1">FORMULACIÓN!Y694</f>
        <v/>
      </c>
      <c r="U694" s="20" t="str">
        <f>IF(FORMULACIÓN!U694="","",FORMULACIÓN!U694)</f>
        <v/>
      </c>
      <c r="V694" s="211"/>
      <c r="W694" s="211"/>
      <c r="X694" s="21" t="str">
        <f ca="1">IFERROR(IF($S694=Lists!$S$2,SUM(SEGUIMIENTO!U694:W694),IF(SEGUIMIENTO!$S694=Lists!$S$3,SUM(SEGUIMIENTO!V694:W694),IF(SEGUIMIENTO!$S694=Lists!$S$4,AVERAGE(SEGUIMIENTO!V694:W694),IF(SEGUIMIENTO!$S694=Lists!$S$5,OFFSET(U694,0,COUNTA(V694:W694)),IF(SEGUIMIENTO!$S694=Lists!$S$6,COUNTIF(V694:W694,"&lt;"&amp;FORMULACIÓN!Y694)/COUNT(SEGUIMIENTO!V694:W694),""))))),"")</f>
        <v/>
      </c>
      <c r="Y694" s="176" t="str">
        <f ca="1">IF($Q694=Lists!$R$3,TEXT(SEGUIMIENTO!X694,"00,00%"),IF(SEGUIMIENTO!X694=0,0,TEXT(SEGUIMIENTO!X694,"##.###")))</f>
        <v/>
      </c>
      <c r="Z694" s="179" t="str">
        <f>IF(FORMULACIÓN!N694="X",VLOOKUP(A694,Lists!$C$100:$D$1099,2,FALSE),"")</f>
        <v/>
      </c>
      <c r="AA694" s="181">
        <f>IF(FORMULACIÓN!N694="X",IF(VALUE(VLOOKUP(A694,Lists!$C$100:$D$1099,2,FALSE))&gt;=SEGUIMIENTO!X694,1,0),2)</f>
        <v>2</v>
      </c>
      <c r="AB694" s="150">
        <f>IFERROR(VALUE(LEFT(#REF!,1)),0)</f>
        <v>0</v>
      </c>
      <c r="AC694" s="149"/>
      <c r="AD694" s="131"/>
      <c r="AE694" s="131"/>
      <c r="AF694" s="129"/>
      <c r="AG694"/>
      <c r="AH694" s="139"/>
      <c r="AI694" s="139"/>
      <c r="AJ694" s="139" t="str">
        <f t="shared" si="121"/>
        <v/>
      </c>
      <c r="AK694" s="139">
        <f t="shared" ca="1" si="128"/>
        <v>0</v>
      </c>
      <c r="AL694" s="139" t="str">
        <f t="shared" si="122"/>
        <v/>
      </c>
      <c r="AM694" s="139" t="str">
        <f t="shared" si="123"/>
        <v/>
      </c>
      <c r="AN694" s="20" t="str">
        <f t="shared" si="124"/>
        <v/>
      </c>
      <c r="AO694" s="20" t="str">
        <f t="shared" si="125"/>
        <v/>
      </c>
      <c r="AP694" s="20" t="str">
        <f t="shared" si="126"/>
        <v/>
      </c>
      <c r="AQ694" s="88" t="str">
        <f ca="1">IF(S694=Lists!$S$6,"CUMPLIMIENTO",IF($Q694=Lists!$R$3,TEXT(Y694,"00,00%")&amp;" / "&amp;TEXT(FORMULACIÓN!Y694,"00,00%"),IF(Y694=0,0,TEXT(Y694,"##.###")&amp;" / "&amp;TEXT(FORMULACIÓN!Y694,"##.###"))))</f>
        <v xml:space="preserve"> / </v>
      </c>
      <c r="AR694" s="133">
        <f ca="1">VALUE(IFERROR(IF(S694=Lists!$S$6,SEGUIMIENTO!Y694,IF((Y694/FORMULACIÓN!Y694)&lt;&gt;0,Y694/FORMULACIÓN!Y694,0)),0))</f>
        <v>0</v>
      </c>
      <c r="AS694" s="89" t="str">
        <f t="shared" ca="1" si="127"/>
        <v/>
      </c>
      <c r="AT694" s="89"/>
      <c r="AU694" s="89">
        <f t="shared" ca="1" si="130"/>
        <v>0</v>
      </c>
      <c r="AV694" s="20" t="str">
        <f t="shared" si="129"/>
        <v xml:space="preserve">LOGROS
LÍMITES
OBSERVACIÓN
ACCIONES DE FORTALECIMIENTO
</v>
      </c>
      <c r="AW694" s="139"/>
      <c r="CG694" s="140"/>
    </row>
    <row r="695" spans="1:85" s="135" customFormat="1" ht="20.25" hidden="1" customHeight="1">
      <c r="A695" s="20" t="str">
        <f>IF(FORMULACIÓN!A695="","",FORMULACIÓN!A695)</f>
        <v/>
      </c>
      <c r="B695" s="20" t="str">
        <f>IF(FORMULACIÓN!B695="","",FORMULACIÓN!B695)</f>
        <v/>
      </c>
      <c r="C695" s="20" t="str">
        <f>IF(FORMULACIÓN!C695="","",FORMULACIÓN!C695)</f>
        <v/>
      </c>
      <c r="D695" s="20" t="str">
        <f>IF(FORMULACIÓN!D695="","",FORMULACIÓN!D695)</f>
        <v/>
      </c>
      <c r="E695" s="20" t="str">
        <f>IF(FORMULACIÓN!E695="","",FORMULACIÓN!E695)</f>
        <v/>
      </c>
      <c r="F695" s="20" t="str">
        <f>IF(FORMULACIÓN!F695="","",FORMULACIÓN!F695)</f>
        <v/>
      </c>
      <c r="G695" s="20" t="str">
        <f>IF(FORMULACIÓN!G695="","",FORMULACIÓN!G695)</f>
        <v/>
      </c>
      <c r="H695" s="20" t="str">
        <f>IF(FORMULACIÓN!H695="","",FORMULACIÓN!H695)</f>
        <v/>
      </c>
      <c r="I695" s="88" t="str">
        <f>IF(FORMULACIÓN!I695="","",FORMULACIÓN!I695)</f>
        <v/>
      </c>
      <c r="J695" s="20" t="str">
        <f>IF(FORMULACIÓN!J695="","",FORMULACIÓN!J695)</f>
        <v/>
      </c>
      <c r="K695" s="88" t="str">
        <f>IF(FORMULACIÓN!K695="","",FORMULACIÓN!K695)</f>
        <v/>
      </c>
      <c r="L695" s="88" t="str">
        <f>IF(FORMULACIÓN!L695="","",FORMULACIÓN!L695)</f>
        <v/>
      </c>
      <c r="M695" s="210">
        <f>FORMULACIÓN!M695</f>
        <v>0</v>
      </c>
      <c r="N695" s="20" t="str">
        <f>IF(FORMULACIÓN!O695="","",FORMULACIÓN!O695)</f>
        <v/>
      </c>
      <c r="O695" s="20" t="str">
        <f>IF(FORMULACIÓN!P695="","",FORMULACIÓN!P695)</f>
        <v/>
      </c>
      <c r="P695" s="20" t="str">
        <f>IF(FORMULACIÓN!Q695="","",FORMULACIÓN!Q695)</f>
        <v/>
      </c>
      <c r="Q695" s="20" t="str">
        <f>IF(FORMULACIÓN!R695="","",FORMULACIÓN!R695)</f>
        <v/>
      </c>
      <c r="R695" s="20" t="str">
        <f>IF(FORMULACIÓN!S695="","",FORMULACIÓN!S695)</f>
        <v/>
      </c>
      <c r="S695" s="20" t="str">
        <f>IF(FORMULACIÓN!T695="","",FORMULACIÓN!T695)</f>
        <v/>
      </c>
      <c r="T695" s="179" t="str">
        <f ca="1">FORMULACIÓN!Y695</f>
        <v/>
      </c>
      <c r="U695" s="20" t="str">
        <f>IF(FORMULACIÓN!U695="","",FORMULACIÓN!U695)</f>
        <v/>
      </c>
      <c r="V695" s="211"/>
      <c r="W695" s="211"/>
      <c r="X695" s="21" t="str">
        <f ca="1">IFERROR(IF($S695=Lists!$S$2,SUM(SEGUIMIENTO!U695:W695),IF(SEGUIMIENTO!$S695=Lists!$S$3,SUM(SEGUIMIENTO!V695:W695),IF(SEGUIMIENTO!$S695=Lists!$S$4,AVERAGE(SEGUIMIENTO!V695:W695),IF(SEGUIMIENTO!$S695=Lists!$S$5,OFFSET(U695,0,COUNTA(V695:W695)),IF(SEGUIMIENTO!$S695=Lists!$S$6,COUNTIF(V695:W695,"&lt;"&amp;FORMULACIÓN!Y695)/COUNT(SEGUIMIENTO!V695:W695),""))))),"")</f>
        <v/>
      </c>
      <c r="Y695" s="176" t="str">
        <f ca="1">IF($Q695=Lists!$R$3,TEXT(SEGUIMIENTO!X695,"00,00%"),IF(SEGUIMIENTO!X695=0,0,TEXT(SEGUIMIENTO!X695,"##.###")))</f>
        <v/>
      </c>
      <c r="Z695" s="179" t="str">
        <f>IF(FORMULACIÓN!N695="X",VLOOKUP(A695,Lists!$C$100:$D$1099,2,FALSE),"")</f>
        <v/>
      </c>
      <c r="AA695" s="181">
        <f>IF(FORMULACIÓN!N695="X",IF(VALUE(VLOOKUP(A695,Lists!$C$100:$D$1099,2,FALSE))&gt;=SEGUIMIENTO!X695,1,0),2)</f>
        <v>2</v>
      </c>
      <c r="AB695" s="150">
        <f>IFERROR(VALUE(LEFT(#REF!,1)),0)</f>
        <v>0</v>
      </c>
      <c r="AC695" s="149"/>
      <c r="AD695" s="131"/>
      <c r="AE695" s="131"/>
      <c r="AF695" s="129"/>
      <c r="AG695"/>
      <c r="AH695" s="139"/>
      <c r="AI695" s="139"/>
      <c r="AJ695" s="139" t="str">
        <f t="shared" si="121"/>
        <v/>
      </c>
      <c r="AK695" s="139">
        <f t="shared" ca="1" si="128"/>
        <v>0</v>
      </c>
      <c r="AL695" s="139" t="str">
        <f t="shared" si="122"/>
        <v/>
      </c>
      <c r="AM695" s="139" t="str">
        <f t="shared" si="123"/>
        <v/>
      </c>
      <c r="AN695" s="20" t="str">
        <f t="shared" si="124"/>
        <v/>
      </c>
      <c r="AO695" s="20" t="str">
        <f t="shared" si="125"/>
        <v/>
      </c>
      <c r="AP695" s="20" t="str">
        <f t="shared" si="126"/>
        <v/>
      </c>
      <c r="AQ695" s="88" t="str">
        <f ca="1">IF(S695=Lists!$S$6,"CUMPLIMIENTO",IF($Q695=Lists!$R$3,TEXT(Y695,"00,00%")&amp;" / "&amp;TEXT(FORMULACIÓN!Y695,"00,00%"),IF(Y695=0,0,TEXT(Y695,"##.###")&amp;" / "&amp;TEXT(FORMULACIÓN!Y695,"##.###"))))</f>
        <v xml:space="preserve"> / </v>
      </c>
      <c r="AR695" s="133">
        <f ca="1">VALUE(IFERROR(IF(S695=Lists!$S$6,SEGUIMIENTO!Y695,IF((Y695/FORMULACIÓN!Y695)&lt;&gt;0,Y695/FORMULACIÓN!Y695,0)),0))</f>
        <v>0</v>
      </c>
      <c r="AS695" s="89" t="str">
        <f t="shared" ca="1" si="127"/>
        <v/>
      </c>
      <c r="AT695" s="89"/>
      <c r="AU695" s="89">
        <f t="shared" ca="1" si="130"/>
        <v>0</v>
      </c>
      <c r="AV695" s="20" t="str">
        <f t="shared" si="129"/>
        <v xml:space="preserve">LOGROS
LÍMITES
OBSERVACIÓN
ACCIONES DE FORTALECIMIENTO
</v>
      </c>
      <c r="AW695" s="139"/>
      <c r="CG695" s="140"/>
    </row>
    <row r="696" spans="1:85" s="135" customFormat="1" ht="20.25" hidden="1" customHeight="1">
      <c r="A696" s="20" t="str">
        <f>IF(FORMULACIÓN!A696="","",FORMULACIÓN!A696)</f>
        <v/>
      </c>
      <c r="B696" s="20" t="str">
        <f>IF(FORMULACIÓN!B696="","",FORMULACIÓN!B696)</f>
        <v/>
      </c>
      <c r="C696" s="20" t="str">
        <f>IF(FORMULACIÓN!C696="","",FORMULACIÓN!C696)</f>
        <v/>
      </c>
      <c r="D696" s="20" t="str">
        <f>IF(FORMULACIÓN!D696="","",FORMULACIÓN!D696)</f>
        <v/>
      </c>
      <c r="E696" s="20" t="str">
        <f>IF(FORMULACIÓN!E696="","",FORMULACIÓN!E696)</f>
        <v/>
      </c>
      <c r="F696" s="20" t="str">
        <f>IF(FORMULACIÓN!F696="","",FORMULACIÓN!F696)</f>
        <v/>
      </c>
      <c r="G696" s="20" t="str">
        <f>IF(FORMULACIÓN!G696="","",FORMULACIÓN!G696)</f>
        <v/>
      </c>
      <c r="H696" s="20" t="str">
        <f>IF(FORMULACIÓN!H696="","",FORMULACIÓN!H696)</f>
        <v/>
      </c>
      <c r="I696" s="88" t="str">
        <f>IF(FORMULACIÓN!I696="","",FORMULACIÓN!I696)</f>
        <v/>
      </c>
      <c r="J696" s="20" t="str">
        <f>IF(FORMULACIÓN!J696="","",FORMULACIÓN!J696)</f>
        <v/>
      </c>
      <c r="K696" s="88" t="str">
        <f>IF(FORMULACIÓN!K696="","",FORMULACIÓN!K696)</f>
        <v/>
      </c>
      <c r="L696" s="88" t="str">
        <f>IF(FORMULACIÓN!L696="","",FORMULACIÓN!L696)</f>
        <v/>
      </c>
      <c r="M696" s="210">
        <f>FORMULACIÓN!M696</f>
        <v>0</v>
      </c>
      <c r="N696" s="20" t="str">
        <f>IF(FORMULACIÓN!O696="","",FORMULACIÓN!O696)</f>
        <v/>
      </c>
      <c r="O696" s="20" t="str">
        <f>IF(FORMULACIÓN!P696="","",FORMULACIÓN!P696)</f>
        <v/>
      </c>
      <c r="P696" s="20" t="str">
        <f>IF(FORMULACIÓN!Q696="","",FORMULACIÓN!Q696)</f>
        <v/>
      </c>
      <c r="Q696" s="20" t="str">
        <f>IF(FORMULACIÓN!R696="","",FORMULACIÓN!R696)</f>
        <v/>
      </c>
      <c r="R696" s="20" t="str">
        <f>IF(FORMULACIÓN!S696="","",FORMULACIÓN!S696)</f>
        <v/>
      </c>
      <c r="S696" s="20" t="str">
        <f>IF(FORMULACIÓN!T696="","",FORMULACIÓN!T696)</f>
        <v/>
      </c>
      <c r="T696" s="179" t="str">
        <f ca="1">FORMULACIÓN!Y696</f>
        <v/>
      </c>
      <c r="U696" s="20" t="str">
        <f>IF(FORMULACIÓN!U696="","",FORMULACIÓN!U696)</f>
        <v/>
      </c>
      <c r="V696" s="211"/>
      <c r="W696" s="211"/>
      <c r="X696" s="21" t="str">
        <f ca="1">IFERROR(IF($S696=Lists!$S$2,SUM(SEGUIMIENTO!U696:W696),IF(SEGUIMIENTO!$S696=Lists!$S$3,SUM(SEGUIMIENTO!V696:W696),IF(SEGUIMIENTO!$S696=Lists!$S$4,AVERAGE(SEGUIMIENTO!V696:W696),IF(SEGUIMIENTO!$S696=Lists!$S$5,OFFSET(U696,0,COUNTA(V696:W696)),IF(SEGUIMIENTO!$S696=Lists!$S$6,COUNTIF(V696:W696,"&lt;"&amp;FORMULACIÓN!Y696)/COUNT(SEGUIMIENTO!V696:W696),""))))),"")</f>
        <v/>
      </c>
      <c r="Y696" s="176" t="str">
        <f ca="1">IF($Q696=Lists!$R$3,TEXT(SEGUIMIENTO!X696,"00,00%"),IF(SEGUIMIENTO!X696=0,0,TEXT(SEGUIMIENTO!X696,"##.###")))</f>
        <v/>
      </c>
      <c r="Z696" s="179" t="str">
        <f>IF(FORMULACIÓN!N696="X",VLOOKUP(A696,Lists!$C$100:$D$1099,2,FALSE),"")</f>
        <v/>
      </c>
      <c r="AA696" s="181">
        <f>IF(FORMULACIÓN!N696="X",IF(VALUE(VLOOKUP(A696,Lists!$C$100:$D$1099,2,FALSE))&gt;=SEGUIMIENTO!X696,1,0),2)</f>
        <v>2</v>
      </c>
      <c r="AB696" s="150">
        <f>IFERROR(VALUE(LEFT(#REF!,1)),0)</f>
        <v>0</v>
      </c>
      <c r="AC696" s="149"/>
      <c r="AD696" s="131"/>
      <c r="AE696" s="131"/>
      <c r="AF696" s="129"/>
      <c r="AG696"/>
      <c r="AH696" s="139"/>
      <c r="AI696" s="139"/>
      <c r="AJ696" s="139" t="str">
        <f t="shared" si="121"/>
        <v/>
      </c>
      <c r="AK696" s="139">
        <f t="shared" ca="1" si="128"/>
        <v>0</v>
      </c>
      <c r="AL696" s="139" t="str">
        <f t="shared" si="122"/>
        <v/>
      </c>
      <c r="AM696" s="139" t="str">
        <f t="shared" si="123"/>
        <v/>
      </c>
      <c r="AN696" s="20" t="str">
        <f t="shared" si="124"/>
        <v/>
      </c>
      <c r="AO696" s="20" t="str">
        <f t="shared" si="125"/>
        <v/>
      </c>
      <c r="AP696" s="20" t="str">
        <f t="shared" si="126"/>
        <v/>
      </c>
      <c r="AQ696" s="88" t="str">
        <f ca="1">IF(S696=Lists!$S$6,"CUMPLIMIENTO",IF($Q696=Lists!$R$3,TEXT(Y696,"00,00%")&amp;" / "&amp;TEXT(FORMULACIÓN!Y696,"00,00%"),IF(Y696=0,0,TEXT(Y696,"##.###")&amp;" / "&amp;TEXT(FORMULACIÓN!Y696,"##.###"))))</f>
        <v xml:space="preserve"> / </v>
      </c>
      <c r="AR696" s="133">
        <f ca="1">VALUE(IFERROR(IF(S696=Lists!$S$6,SEGUIMIENTO!Y696,IF((Y696/FORMULACIÓN!Y696)&lt;&gt;0,Y696/FORMULACIÓN!Y696,0)),0))</f>
        <v>0</v>
      </c>
      <c r="AS696" s="89" t="str">
        <f t="shared" ca="1" si="127"/>
        <v/>
      </c>
      <c r="AT696" s="89"/>
      <c r="AU696" s="89">
        <f t="shared" ca="1" si="130"/>
        <v>0</v>
      </c>
      <c r="AV696" s="20" t="str">
        <f t="shared" si="129"/>
        <v xml:space="preserve">LOGROS
LÍMITES
OBSERVACIÓN
ACCIONES DE FORTALECIMIENTO
</v>
      </c>
      <c r="AW696" s="139"/>
      <c r="CG696" s="140"/>
    </row>
    <row r="697" spans="1:85" s="135" customFormat="1" ht="20.25" hidden="1" customHeight="1">
      <c r="A697" s="20" t="str">
        <f>IF(FORMULACIÓN!A697="","",FORMULACIÓN!A697)</f>
        <v/>
      </c>
      <c r="B697" s="20" t="str">
        <f>IF(FORMULACIÓN!B697="","",FORMULACIÓN!B697)</f>
        <v/>
      </c>
      <c r="C697" s="20" t="str">
        <f>IF(FORMULACIÓN!C697="","",FORMULACIÓN!C697)</f>
        <v/>
      </c>
      <c r="D697" s="20" t="str">
        <f>IF(FORMULACIÓN!D697="","",FORMULACIÓN!D697)</f>
        <v/>
      </c>
      <c r="E697" s="20" t="str">
        <f>IF(FORMULACIÓN!E697="","",FORMULACIÓN!E697)</f>
        <v/>
      </c>
      <c r="F697" s="20" t="str">
        <f>IF(FORMULACIÓN!F697="","",FORMULACIÓN!F697)</f>
        <v/>
      </c>
      <c r="G697" s="20" t="str">
        <f>IF(FORMULACIÓN!G697="","",FORMULACIÓN!G697)</f>
        <v/>
      </c>
      <c r="H697" s="20" t="str">
        <f>IF(FORMULACIÓN!H697="","",FORMULACIÓN!H697)</f>
        <v/>
      </c>
      <c r="I697" s="88" t="str">
        <f>IF(FORMULACIÓN!I697="","",FORMULACIÓN!I697)</f>
        <v/>
      </c>
      <c r="J697" s="20" t="str">
        <f>IF(FORMULACIÓN!J697="","",FORMULACIÓN!J697)</f>
        <v/>
      </c>
      <c r="K697" s="88" t="str">
        <f>IF(FORMULACIÓN!K697="","",FORMULACIÓN!K697)</f>
        <v/>
      </c>
      <c r="L697" s="88" t="str">
        <f>IF(FORMULACIÓN!L697="","",FORMULACIÓN!L697)</f>
        <v/>
      </c>
      <c r="M697" s="210">
        <f>FORMULACIÓN!M697</f>
        <v>0</v>
      </c>
      <c r="N697" s="20" t="str">
        <f>IF(FORMULACIÓN!O697="","",FORMULACIÓN!O697)</f>
        <v/>
      </c>
      <c r="O697" s="20" t="str">
        <f>IF(FORMULACIÓN!P697="","",FORMULACIÓN!P697)</f>
        <v/>
      </c>
      <c r="P697" s="20" t="str">
        <f>IF(FORMULACIÓN!Q697="","",FORMULACIÓN!Q697)</f>
        <v/>
      </c>
      <c r="Q697" s="20" t="str">
        <f>IF(FORMULACIÓN!R697="","",FORMULACIÓN!R697)</f>
        <v/>
      </c>
      <c r="R697" s="20" t="str">
        <f>IF(FORMULACIÓN!S697="","",FORMULACIÓN!S697)</f>
        <v/>
      </c>
      <c r="S697" s="20" t="str">
        <f>IF(FORMULACIÓN!T697="","",FORMULACIÓN!T697)</f>
        <v/>
      </c>
      <c r="T697" s="179" t="str">
        <f ca="1">FORMULACIÓN!Y697</f>
        <v/>
      </c>
      <c r="U697" s="20" t="str">
        <f>IF(FORMULACIÓN!U697="","",FORMULACIÓN!U697)</f>
        <v/>
      </c>
      <c r="V697" s="211"/>
      <c r="W697" s="211"/>
      <c r="X697" s="21" t="str">
        <f ca="1">IFERROR(IF($S697=Lists!$S$2,SUM(SEGUIMIENTO!U697:W697),IF(SEGUIMIENTO!$S697=Lists!$S$3,SUM(SEGUIMIENTO!V697:W697),IF(SEGUIMIENTO!$S697=Lists!$S$4,AVERAGE(SEGUIMIENTO!V697:W697),IF(SEGUIMIENTO!$S697=Lists!$S$5,OFFSET(U697,0,COUNTA(V697:W697)),IF(SEGUIMIENTO!$S697=Lists!$S$6,COUNTIF(V697:W697,"&lt;"&amp;FORMULACIÓN!Y697)/COUNT(SEGUIMIENTO!V697:W697),""))))),"")</f>
        <v/>
      </c>
      <c r="Y697" s="176" t="str">
        <f ca="1">IF($Q697=Lists!$R$3,TEXT(SEGUIMIENTO!X697,"00,00%"),IF(SEGUIMIENTO!X697=0,0,TEXT(SEGUIMIENTO!X697,"##.###")))</f>
        <v/>
      </c>
      <c r="Z697" s="179" t="str">
        <f>IF(FORMULACIÓN!N697="X",VLOOKUP(A697,Lists!$C$100:$D$1099,2,FALSE),"")</f>
        <v/>
      </c>
      <c r="AA697" s="181">
        <f>IF(FORMULACIÓN!N697="X",IF(VALUE(VLOOKUP(A697,Lists!$C$100:$D$1099,2,FALSE))&gt;=SEGUIMIENTO!X697,1,0),2)</f>
        <v>2</v>
      </c>
      <c r="AB697" s="150">
        <f>IFERROR(VALUE(LEFT(#REF!,1)),0)</f>
        <v>0</v>
      </c>
      <c r="AC697" s="149"/>
      <c r="AD697" s="131"/>
      <c r="AE697" s="131"/>
      <c r="AF697" s="129"/>
      <c r="AG697"/>
      <c r="AH697" s="139"/>
      <c r="AI697" s="139"/>
      <c r="AJ697" s="139" t="str">
        <f t="shared" si="121"/>
        <v/>
      </c>
      <c r="AK697" s="139">
        <f t="shared" ca="1" si="128"/>
        <v>0</v>
      </c>
      <c r="AL697" s="139" t="str">
        <f t="shared" si="122"/>
        <v/>
      </c>
      <c r="AM697" s="139" t="str">
        <f t="shared" si="123"/>
        <v/>
      </c>
      <c r="AN697" s="20" t="str">
        <f t="shared" si="124"/>
        <v/>
      </c>
      <c r="AO697" s="20" t="str">
        <f t="shared" si="125"/>
        <v/>
      </c>
      <c r="AP697" s="20" t="str">
        <f t="shared" si="126"/>
        <v/>
      </c>
      <c r="AQ697" s="88" t="str">
        <f ca="1">IF(S697=Lists!$S$6,"CUMPLIMIENTO",IF($Q697=Lists!$R$3,TEXT(Y697,"00,00%")&amp;" / "&amp;TEXT(FORMULACIÓN!Y697,"00,00%"),IF(Y697=0,0,TEXT(Y697,"##.###")&amp;" / "&amp;TEXT(FORMULACIÓN!Y697,"##.###"))))</f>
        <v xml:space="preserve"> / </v>
      </c>
      <c r="AR697" s="133">
        <f ca="1">VALUE(IFERROR(IF(S697=Lists!$S$6,SEGUIMIENTO!Y697,IF((Y697/FORMULACIÓN!Y697)&lt;&gt;0,Y697/FORMULACIÓN!Y697,0)),0))</f>
        <v>0</v>
      </c>
      <c r="AS697" s="89" t="str">
        <f t="shared" ca="1" si="127"/>
        <v/>
      </c>
      <c r="AT697" s="89"/>
      <c r="AU697" s="89">
        <f t="shared" ca="1" si="130"/>
        <v>0</v>
      </c>
      <c r="AV697" s="20" t="str">
        <f t="shared" si="129"/>
        <v xml:space="preserve">LOGROS
LÍMITES
OBSERVACIÓN
ACCIONES DE FORTALECIMIENTO
</v>
      </c>
      <c r="AW697" s="139"/>
      <c r="CG697" s="140"/>
    </row>
    <row r="698" spans="1:85" s="135" customFormat="1" ht="20.25" hidden="1" customHeight="1">
      <c r="A698" s="20" t="str">
        <f>IF(FORMULACIÓN!A698="","",FORMULACIÓN!A698)</f>
        <v/>
      </c>
      <c r="B698" s="20" t="str">
        <f>IF(FORMULACIÓN!B698="","",FORMULACIÓN!B698)</f>
        <v/>
      </c>
      <c r="C698" s="20" t="str">
        <f>IF(FORMULACIÓN!C698="","",FORMULACIÓN!C698)</f>
        <v/>
      </c>
      <c r="D698" s="20" t="str">
        <f>IF(FORMULACIÓN!D698="","",FORMULACIÓN!D698)</f>
        <v/>
      </c>
      <c r="E698" s="20" t="str">
        <f>IF(FORMULACIÓN!E698="","",FORMULACIÓN!E698)</f>
        <v/>
      </c>
      <c r="F698" s="20" t="str">
        <f>IF(FORMULACIÓN!F698="","",FORMULACIÓN!F698)</f>
        <v/>
      </c>
      <c r="G698" s="20" t="str">
        <f>IF(FORMULACIÓN!G698="","",FORMULACIÓN!G698)</f>
        <v/>
      </c>
      <c r="H698" s="20" t="str">
        <f>IF(FORMULACIÓN!H698="","",FORMULACIÓN!H698)</f>
        <v/>
      </c>
      <c r="I698" s="88" t="str">
        <f>IF(FORMULACIÓN!I698="","",FORMULACIÓN!I698)</f>
        <v/>
      </c>
      <c r="J698" s="20" t="str">
        <f>IF(FORMULACIÓN!J698="","",FORMULACIÓN!J698)</f>
        <v/>
      </c>
      <c r="K698" s="88" t="str">
        <f>IF(FORMULACIÓN!K698="","",FORMULACIÓN!K698)</f>
        <v/>
      </c>
      <c r="L698" s="88" t="str">
        <f>IF(FORMULACIÓN!L698="","",FORMULACIÓN!L698)</f>
        <v/>
      </c>
      <c r="M698" s="210">
        <f>FORMULACIÓN!M698</f>
        <v>0</v>
      </c>
      <c r="N698" s="20" t="str">
        <f>IF(FORMULACIÓN!O698="","",FORMULACIÓN!O698)</f>
        <v/>
      </c>
      <c r="O698" s="20" t="str">
        <f>IF(FORMULACIÓN!P698="","",FORMULACIÓN!P698)</f>
        <v/>
      </c>
      <c r="P698" s="20" t="str">
        <f>IF(FORMULACIÓN!Q698="","",FORMULACIÓN!Q698)</f>
        <v/>
      </c>
      <c r="Q698" s="20" t="str">
        <f>IF(FORMULACIÓN!R698="","",FORMULACIÓN!R698)</f>
        <v/>
      </c>
      <c r="R698" s="20" t="str">
        <f>IF(FORMULACIÓN!S698="","",FORMULACIÓN!S698)</f>
        <v/>
      </c>
      <c r="S698" s="20" t="str">
        <f>IF(FORMULACIÓN!T698="","",FORMULACIÓN!T698)</f>
        <v/>
      </c>
      <c r="T698" s="179" t="str">
        <f ca="1">FORMULACIÓN!Y698</f>
        <v/>
      </c>
      <c r="U698" s="20" t="str">
        <f>IF(FORMULACIÓN!U698="","",FORMULACIÓN!U698)</f>
        <v/>
      </c>
      <c r="V698" s="211"/>
      <c r="W698" s="211"/>
      <c r="X698" s="21" t="str">
        <f ca="1">IFERROR(IF($S698=Lists!$S$2,SUM(SEGUIMIENTO!U698:W698),IF(SEGUIMIENTO!$S698=Lists!$S$3,SUM(SEGUIMIENTO!V698:W698),IF(SEGUIMIENTO!$S698=Lists!$S$4,AVERAGE(SEGUIMIENTO!V698:W698),IF(SEGUIMIENTO!$S698=Lists!$S$5,OFFSET(U698,0,COUNTA(V698:W698)),IF(SEGUIMIENTO!$S698=Lists!$S$6,COUNTIF(V698:W698,"&lt;"&amp;FORMULACIÓN!Y698)/COUNT(SEGUIMIENTO!V698:W698),""))))),"")</f>
        <v/>
      </c>
      <c r="Y698" s="176" t="str">
        <f ca="1">IF($Q698=Lists!$R$3,TEXT(SEGUIMIENTO!X698,"00,00%"),IF(SEGUIMIENTO!X698=0,0,TEXT(SEGUIMIENTO!X698,"##.###")))</f>
        <v/>
      </c>
      <c r="Z698" s="179" t="str">
        <f>IF(FORMULACIÓN!N698="X",VLOOKUP(A698,Lists!$C$100:$D$1099,2,FALSE),"")</f>
        <v/>
      </c>
      <c r="AA698" s="181">
        <f>IF(FORMULACIÓN!N698="X",IF(VALUE(VLOOKUP(A698,Lists!$C$100:$D$1099,2,FALSE))&gt;=SEGUIMIENTO!X698,1,0),2)</f>
        <v>2</v>
      </c>
      <c r="AB698" s="150">
        <f>IFERROR(VALUE(LEFT(#REF!,1)),0)</f>
        <v>0</v>
      </c>
      <c r="AC698" s="149"/>
      <c r="AD698" s="131"/>
      <c r="AE698" s="131"/>
      <c r="AF698" s="129"/>
      <c r="AG698"/>
      <c r="AH698" s="139"/>
      <c r="AI698" s="139"/>
      <c r="AJ698" s="139" t="str">
        <f t="shared" si="121"/>
        <v/>
      </c>
      <c r="AK698" s="139">
        <f t="shared" ca="1" si="128"/>
        <v>0</v>
      </c>
      <c r="AL698" s="139" t="str">
        <f t="shared" si="122"/>
        <v/>
      </c>
      <c r="AM698" s="139" t="str">
        <f t="shared" si="123"/>
        <v/>
      </c>
      <c r="AN698" s="20" t="str">
        <f t="shared" si="124"/>
        <v/>
      </c>
      <c r="AO698" s="20" t="str">
        <f t="shared" si="125"/>
        <v/>
      </c>
      <c r="AP698" s="20" t="str">
        <f t="shared" si="126"/>
        <v/>
      </c>
      <c r="AQ698" s="88" t="str">
        <f ca="1">IF(S698=Lists!$S$6,"CUMPLIMIENTO",IF($Q698=Lists!$R$3,TEXT(Y698,"00,00%")&amp;" / "&amp;TEXT(FORMULACIÓN!Y698,"00,00%"),IF(Y698=0,0,TEXT(Y698,"##.###")&amp;" / "&amp;TEXT(FORMULACIÓN!Y698,"##.###"))))</f>
        <v xml:space="preserve"> / </v>
      </c>
      <c r="AR698" s="133">
        <f ca="1">VALUE(IFERROR(IF(S698=Lists!$S$6,SEGUIMIENTO!Y698,IF((Y698/FORMULACIÓN!Y698)&lt;&gt;0,Y698/FORMULACIÓN!Y698,0)),0))</f>
        <v>0</v>
      </c>
      <c r="AS698" s="89" t="str">
        <f t="shared" ca="1" si="127"/>
        <v/>
      </c>
      <c r="AT698" s="89"/>
      <c r="AU698" s="89">
        <f t="shared" ca="1" si="130"/>
        <v>0</v>
      </c>
      <c r="AV698" s="20" t="str">
        <f t="shared" si="129"/>
        <v xml:space="preserve">LOGROS
LÍMITES
OBSERVACIÓN
ACCIONES DE FORTALECIMIENTO
</v>
      </c>
      <c r="AW698" s="139"/>
      <c r="CG698" s="140"/>
    </row>
    <row r="699" spans="1:85" s="135" customFormat="1" ht="20.25" hidden="1" customHeight="1">
      <c r="A699" s="20" t="str">
        <f>IF(FORMULACIÓN!A699="","",FORMULACIÓN!A699)</f>
        <v/>
      </c>
      <c r="B699" s="20" t="str">
        <f>IF(FORMULACIÓN!B699="","",FORMULACIÓN!B699)</f>
        <v/>
      </c>
      <c r="C699" s="20" t="str">
        <f>IF(FORMULACIÓN!C699="","",FORMULACIÓN!C699)</f>
        <v/>
      </c>
      <c r="D699" s="20" t="str">
        <f>IF(FORMULACIÓN!D699="","",FORMULACIÓN!D699)</f>
        <v/>
      </c>
      <c r="E699" s="20" t="str">
        <f>IF(FORMULACIÓN!E699="","",FORMULACIÓN!E699)</f>
        <v/>
      </c>
      <c r="F699" s="20" t="str">
        <f>IF(FORMULACIÓN!F699="","",FORMULACIÓN!F699)</f>
        <v/>
      </c>
      <c r="G699" s="20" t="str">
        <f>IF(FORMULACIÓN!G699="","",FORMULACIÓN!G699)</f>
        <v/>
      </c>
      <c r="H699" s="20" t="str">
        <f>IF(FORMULACIÓN!H699="","",FORMULACIÓN!H699)</f>
        <v/>
      </c>
      <c r="I699" s="88" t="str">
        <f>IF(FORMULACIÓN!I699="","",FORMULACIÓN!I699)</f>
        <v/>
      </c>
      <c r="J699" s="20" t="str">
        <f>IF(FORMULACIÓN!J699="","",FORMULACIÓN!J699)</f>
        <v/>
      </c>
      <c r="K699" s="88" t="str">
        <f>IF(FORMULACIÓN!K699="","",FORMULACIÓN!K699)</f>
        <v/>
      </c>
      <c r="L699" s="88" t="str">
        <f>IF(FORMULACIÓN!L699="","",FORMULACIÓN!L699)</f>
        <v/>
      </c>
      <c r="M699" s="210">
        <f>FORMULACIÓN!M699</f>
        <v>0</v>
      </c>
      <c r="N699" s="20" t="str">
        <f>IF(FORMULACIÓN!O699="","",FORMULACIÓN!O699)</f>
        <v/>
      </c>
      <c r="O699" s="20" t="str">
        <f>IF(FORMULACIÓN!P699="","",FORMULACIÓN!P699)</f>
        <v/>
      </c>
      <c r="P699" s="20" t="str">
        <f>IF(FORMULACIÓN!Q699="","",FORMULACIÓN!Q699)</f>
        <v/>
      </c>
      <c r="Q699" s="20" t="str">
        <f>IF(FORMULACIÓN!R699="","",FORMULACIÓN!R699)</f>
        <v/>
      </c>
      <c r="R699" s="20" t="str">
        <f>IF(FORMULACIÓN!S699="","",FORMULACIÓN!S699)</f>
        <v/>
      </c>
      <c r="S699" s="20" t="str">
        <f>IF(FORMULACIÓN!T699="","",FORMULACIÓN!T699)</f>
        <v/>
      </c>
      <c r="T699" s="179" t="str">
        <f ca="1">FORMULACIÓN!Y699</f>
        <v/>
      </c>
      <c r="U699" s="20" t="str">
        <f>IF(FORMULACIÓN!U699="","",FORMULACIÓN!U699)</f>
        <v/>
      </c>
      <c r="V699" s="211"/>
      <c r="W699" s="211"/>
      <c r="X699" s="21" t="str">
        <f ca="1">IFERROR(IF($S699=Lists!$S$2,SUM(SEGUIMIENTO!U699:W699),IF(SEGUIMIENTO!$S699=Lists!$S$3,SUM(SEGUIMIENTO!V699:W699),IF(SEGUIMIENTO!$S699=Lists!$S$4,AVERAGE(SEGUIMIENTO!V699:W699),IF(SEGUIMIENTO!$S699=Lists!$S$5,OFFSET(U699,0,COUNTA(V699:W699)),IF(SEGUIMIENTO!$S699=Lists!$S$6,COUNTIF(V699:W699,"&lt;"&amp;FORMULACIÓN!Y699)/COUNT(SEGUIMIENTO!V699:W699),""))))),"")</f>
        <v/>
      </c>
      <c r="Y699" s="176" t="str">
        <f ca="1">IF($Q699=Lists!$R$3,TEXT(SEGUIMIENTO!X699,"00,00%"),IF(SEGUIMIENTO!X699=0,0,TEXT(SEGUIMIENTO!X699,"##.###")))</f>
        <v/>
      </c>
      <c r="Z699" s="179" t="str">
        <f>IF(FORMULACIÓN!N699="X",VLOOKUP(A699,Lists!$C$100:$D$1099,2,FALSE),"")</f>
        <v/>
      </c>
      <c r="AA699" s="181">
        <f>IF(FORMULACIÓN!N699="X",IF(VALUE(VLOOKUP(A699,Lists!$C$100:$D$1099,2,FALSE))&gt;=SEGUIMIENTO!X699,1,0),2)</f>
        <v>2</v>
      </c>
      <c r="AB699" s="150">
        <f>IFERROR(VALUE(LEFT(#REF!,1)),0)</f>
        <v>0</v>
      </c>
      <c r="AC699" s="149"/>
      <c r="AD699" s="131"/>
      <c r="AE699" s="131"/>
      <c r="AF699" s="129"/>
      <c r="AG699"/>
      <c r="AH699" s="139"/>
      <c r="AI699" s="139"/>
      <c r="AJ699" s="139" t="str">
        <f t="shared" si="121"/>
        <v/>
      </c>
      <c r="AK699" s="139">
        <f t="shared" ca="1" si="128"/>
        <v>0</v>
      </c>
      <c r="AL699" s="139" t="str">
        <f t="shared" si="122"/>
        <v/>
      </c>
      <c r="AM699" s="139" t="str">
        <f t="shared" si="123"/>
        <v/>
      </c>
      <c r="AN699" s="20" t="str">
        <f t="shared" si="124"/>
        <v/>
      </c>
      <c r="AO699" s="20" t="str">
        <f t="shared" si="125"/>
        <v/>
      </c>
      <c r="AP699" s="20" t="str">
        <f t="shared" si="126"/>
        <v/>
      </c>
      <c r="AQ699" s="88" t="str">
        <f ca="1">IF(S699=Lists!$S$6,"CUMPLIMIENTO",IF($Q699=Lists!$R$3,TEXT(Y699,"00,00%")&amp;" / "&amp;TEXT(FORMULACIÓN!Y699,"00,00%"),IF(Y699=0,0,TEXT(Y699,"##.###")&amp;" / "&amp;TEXT(FORMULACIÓN!Y699,"##.###"))))</f>
        <v xml:space="preserve"> / </v>
      </c>
      <c r="AR699" s="133">
        <f ca="1">VALUE(IFERROR(IF(S699=Lists!$S$6,SEGUIMIENTO!Y699,IF((Y699/FORMULACIÓN!Y699)&lt;&gt;0,Y699/FORMULACIÓN!Y699,0)),0))</f>
        <v>0</v>
      </c>
      <c r="AS699" s="89" t="str">
        <f t="shared" ca="1" si="127"/>
        <v/>
      </c>
      <c r="AT699" s="89"/>
      <c r="AU699" s="89">
        <f t="shared" ca="1" si="130"/>
        <v>0</v>
      </c>
      <c r="AV699" s="20" t="str">
        <f t="shared" si="129"/>
        <v xml:space="preserve">LOGROS
LÍMITES
OBSERVACIÓN
ACCIONES DE FORTALECIMIENTO
</v>
      </c>
      <c r="AW699" s="139"/>
      <c r="CG699" s="140"/>
    </row>
    <row r="700" spans="1:85" s="135" customFormat="1" ht="20.25" hidden="1" customHeight="1">
      <c r="A700" s="20" t="str">
        <f>IF(FORMULACIÓN!A700="","",FORMULACIÓN!A700)</f>
        <v/>
      </c>
      <c r="B700" s="20" t="str">
        <f>IF(FORMULACIÓN!B700="","",FORMULACIÓN!B700)</f>
        <v/>
      </c>
      <c r="C700" s="20" t="str">
        <f>IF(FORMULACIÓN!C700="","",FORMULACIÓN!C700)</f>
        <v/>
      </c>
      <c r="D700" s="20" t="str">
        <f>IF(FORMULACIÓN!D700="","",FORMULACIÓN!D700)</f>
        <v/>
      </c>
      <c r="E700" s="20" t="str">
        <f>IF(FORMULACIÓN!E700="","",FORMULACIÓN!E700)</f>
        <v/>
      </c>
      <c r="F700" s="20" t="str">
        <f>IF(FORMULACIÓN!F700="","",FORMULACIÓN!F700)</f>
        <v/>
      </c>
      <c r="G700" s="20" t="str">
        <f>IF(FORMULACIÓN!G700="","",FORMULACIÓN!G700)</f>
        <v/>
      </c>
      <c r="H700" s="20" t="str">
        <f>IF(FORMULACIÓN!H700="","",FORMULACIÓN!H700)</f>
        <v/>
      </c>
      <c r="I700" s="88" t="str">
        <f>IF(FORMULACIÓN!I700="","",FORMULACIÓN!I700)</f>
        <v/>
      </c>
      <c r="J700" s="20" t="str">
        <f>IF(FORMULACIÓN!J700="","",FORMULACIÓN!J700)</f>
        <v/>
      </c>
      <c r="K700" s="88" t="str">
        <f>IF(FORMULACIÓN!K700="","",FORMULACIÓN!K700)</f>
        <v/>
      </c>
      <c r="L700" s="88" t="str">
        <f>IF(FORMULACIÓN!L700="","",FORMULACIÓN!L700)</f>
        <v/>
      </c>
      <c r="M700" s="210">
        <f>FORMULACIÓN!M700</f>
        <v>0</v>
      </c>
      <c r="N700" s="20" t="str">
        <f>IF(FORMULACIÓN!O700="","",FORMULACIÓN!O700)</f>
        <v/>
      </c>
      <c r="O700" s="20" t="str">
        <f>IF(FORMULACIÓN!P700="","",FORMULACIÓN!P700)</f>
        <v/>
      </c>
      <c r="P700" s="20" t="str">
        <f>IF(FORMULACIÓN!Q700="","",FORMULACIÓN!Q700)</f>
        <v/>
      </c>
      <c r="Q700" s="20" t="str">
        <f>IF(FORMULACIÓN!R700="","",FORMULACIÓN!R700)</f>
        <v/>
      </c>
      <c r="R700" s="20" t="str">
        <f>IF(FORMULACIÓN!S700="","",FORMULACIÓN!S700)</f>
        <v/>
      </c>
      <c r="S700" s="20" t="str">
        <f>IF(FORMULACIÓN!T700="","",FORMULACIÓN!T700)</f>
        <v/>
      </c>
      <c r="T700" s="179" t="str">
        <f ca="1">FORMULACIÓN!Y700</f>
        <v/>
      </c>
      <c r="U700" s="20" t="str">
        <f>IF(FORMULACIÓN!U700="","",FORMULACIÓN!U700)</f>
        <v/>
      </c>
      <c r="V700" s="211"/>
      <c r="W700" s="211"/>
      <c r="X700" s="21" t="str">
        <f ca="1">IFERROR(IF($S700=Lists!$S$2,SUM(SEGUIMIENTO!U700:W700),IF(SEGUIMIENTO!$S700=Lists!$S$3,SUM(SEGUIMIENTO!V700:W700),IF(SEGUIMIENTO!$S700=Lists!$S$4,AVERAGE(SEGUIMIENTO!V700:W700),IF(SEGUIMIENTO!$S700=Lists!$S$5,OFFSET(U700,0,COUNTA(V700:W700)),IF(SEGUIMIENTO!$S700=Lists!$S$6,COUNTIF(V700:W700,"&lt;"&amp;FORMULACIÓN!Y700)/COUNT(SEGUIMIENTO!V700:W700),""))))),"")</f>
        <v/>
      </c>
      <c r="Y700" s="176" t="str">
        <f ca="1">IF($Q700=Lists!$R$3,TEXT(SEGUIMIENTO!X700,"00,00%"),IF(SEGUIMIENTO!X700=0,0,TEXT(SEGUIMIENTO!X700,"##.###")))</f>
        <v/>
      </c>
      <c r="Z700" s="179" t="str">
        <f>IF(FORMULACIÓN!N700="X",VLOOKUP(A700,Lists!$C$100:$D$1099,2,FALSE),"")</f>
        <v/>
      </c>
      <c r="AA700" s="181">
        <f>IF(FORMULACIÓN!N700="X",IF(VALUE(VLOOKUP(A700,Lists!$C$100:$D$1099,2,FALSE))&gt;=SEGUIMIENTO!X700,1,0),2)</f>
        <v>2</v>
      </c>
      <c r="AB700" s="150">
        <f>IFERROR(VALUE(LEFT(#REF!,1)),0)</f>
        <v>0</v>
      </c>
      <c r="AC700" s="149"/>
      <c r="AD700" s="131"/>
      <c r="AE700" s="131"/>
      <c r="AF700" s="129"/>
      <c r="AG700"/>
      <c r="AH700" s="139"/>
      <c r="AI700" s="139"/>
      <c r="AJ700" s="139" t="str">
        <f t="shared" si="121"/>
        <v/>
      </c>
      <c r="AK700" s="139">
        <f t="shared" ca="1" si="128"/>
        <v>0</v>
      </c>
      <c r="AL700" s="139" t="str">
        <f t="shared" si="122"/>
        <v/>
      </c>
      <c r="AM700" s="139" t="str">
        <f t="shared" si="123"/>
        <v/>
      </c>
      <c r="AN700" s="20" t="str">
        <f t="shared" si="124"/>
        <v/>
      </c>
      <c r="AO700" s="20" t="str">
        <f t="shared" si="125"/>
        <v/>
      </c>
      <c r="AP700" s="20" t="str">
        <f t="shared" si="126"/>
        <v/>
      </c>
      <c r="AQ700" s="88" t="str">
        <f ca="1">IF(S700=Lists!$S$6,"CUMPLIMIENTO",IF($Q700=Lists!$R$3,TEXT(Y700,"00,00%")&amp;" / "&amp;TEXT(FORMULACIÓN!Y700,"00,00%"),IF(Y700=0,0,TEXT(Y700,"##.###")&amp;" / "&amp;TEXT(FORMULACIÓN!Y700,"##.###"))))</f>
        <v xml:space="preserve"> / </v>
      </c>
      <c r="AR700" s="133">
        <f ca="1">VALUE(IFERROR(IF(S700=Lists!$S$6,SEGUIMIENTO!Y700,IF((Y700/FORMULACIÓN!Y700)&lt;&gt;0,Y700/FORMULACIÓN!Y700,0)),0))</f>
        <v>0</v>
      </c>
      <c r="AS700" s="89" t="str">
        <f t="shared" ca="1" si="127"/>
        <v/>
      </c>
      <c r="AT700" s="89"/>
      <c r="AU700" s="89">
        <f t="shared" ca="1" si="130"/>
        <v>0</v>
      </c>
      <c r="AV700" s="20" t="str">
        <f t="shared" si="129"/>
        <v xml:space="preserve">LOGROS
LÍMITES
OBSERVACIÓN
ACCIONES DE FORTALECIMIENTO
</v>
      </c>
      <c r="AW700" s="139"/>
      <c r="CG700" s="140"/>
    </row>
    <row r="701" spans="1:85" s="135" customFormat="1" ht="20.25" hidden="1" customHeight="1">
      <c r="A701" s="20" t="str">
        <f>IF(FORMULACIÓN!A701="","",FORMULACIÓN!A701)</f>
        <v/>
      </c>
      <c r="B701" s="20" t="str">
        <f>IF(FORMULACIÓN!B701="","",FORMULACIÓN!B701)</f>
        <v/>
      </c>
      <c r="C701" s="20" t="str">
        <f>IF(FORMULACIÓN!C701="","",FORMULACIÓN!C701)</f>
        <v/>
      </c>
      <c r="D701" s="20" t="str">
        <f>IF(FORMULACIÓN!D701="","",FORMULACIÓN!D701)</f>
        <v/>
      </c>
      <c r="E701" s="20" t="str">
        <f>IF(FORMULACIÓN!E701="","",FORMULACIÓN!E701)</f>
        <v/>
      </c>
      <c r="F701" s="20" t="str">
        <f>IF(FORMULACIÓN!F701="","",FORMULACIÓN!F701)</f>
        <v/>
      </c>
      <c r="G701" s="20" t="str">
        <f>IF(FORMULACIÓN!G701="","",FORMULACIÓN!G701)</f>
        <v/>
      </c>
      <c r="H701" s="20" t="str">
        <f>IF(FORMULACIÓN!H701="","",FORMULACIÓN!H701)</f>
        <v/>
      </c>
      <c r="I701" s="88" t="str">
        <f>IF(FORMULACIÓN!I701="","",FORMULACIÓN!I701)</f>
        <v/>
      </c>
      <c r="J701" s="20" t="str">
        <f>IF(FORMULACIÓN!J701="","",FORMULACIÓN!J701)</f>
        <v/>
      </c>
      <c r="K701" s="88" t="str">
        <f>IF(FORMULACIÓN!K701="","",FORMULACIÓN!K701)</f>
        <v/>
      </c>
      <c r="L701" s="88" t="str">
        <f>IF(FORMULACIÓN!L701="","",FORMULACIÓN!L701)</f>
        <v/>
      </c>
      <c r="M701" s="210">
        <f>FORMULACIÓN!M701</f>
        <v>0</v>
      </c>
      <c r="N701" s="20" t="str">
        <f>IF(FORMULACIÓN!O701="","",FORMULACIÓN!O701)</f>
        <v/>
      </c>
      <c r="O701" s="20" t="str">
        <f>IF(FORMULACIÓN!P701="","",FORMULACIÓN!P701)</f>
        <v/>
      </c>
      <c r="P701" s="20" t="str">
        <f>IF(FORMULACIÓN!Q701="","",FORMULACIÓN!Q701)</f>
        <v/>
      </c>
      <c r="Q701" s="20" t="str">
        <f>IF(FORMULACIÓN!R701="","",FORMULACIÓN!R701)</f>
        <v/>
      </c>
      <c r="R701" s="20" t="str">
        <f>IF(FORMULACIÓN!S701="","",FORMULACIÓN!S701)</f>
        <v/>
      </c>
      <c r="S701" s="20" t="str">
        <f>IF(FORMULACIÓN!T701="","",FORMULACIÓN!T701)</f>
        <v/>
      </c>
      <c r="T701" s="179" t="str">
        <f ca="1">FORMULACIÓN!Y701</f>
        <v/>
      </c>
      <c r="U701" s="20" t="str">
        <f>IF(FORMULACIÓN!U701="","",FORMULACIÓN!U701)</f>
        <v/>
      </c>
      <c r="V701" s="211"/>
      <c r="W701" s="211"/>
      <c r="X701" s="21" t="str">
        <f ca="1">IFERROR(IF($S701=Lists!$S$2,SUM(SEGUIMIENTO!U701:W701),IF(SEGUIMIENTO!$S701=Lists!$S$3,SUM(SEGUIMIENTO!V701:W701),IF(SEGUIMIENTO!$S701=Lists!$S$4,AVERAGE(SEGUIMIENTO!V701:W701),IF(SEGUIMIENTO!$S701=Lists!$S$5,OFFSET(U701,0,COUNTA(V701:W701)),IF(SEGUIMIENTO!$S701=Lists!$S$6,COUNTIF(V701:W701,"&lt;"&amp;FORMULACIÓN!Y701)/COUNT(SEGUIMIENTO!V701:W701),""))))),"")</f>
        <v/>
      </c>
      <c r="Y701" s="176" t="str">
        <f ca="1">IF($Q701=Lists!$R$3,TEXT(SEGUIMIENTO!X701,"00,00%"),IF(SEGUIMIENTO!X701=0,0,TEXT(SEGUIMIENTO!X701,"##.###")))</f>
        <v/>
      </c>
      <c r="Z701" s="179" t="str">
        <f>IF(FORMULACIÓN!N701="X",VLOOKUP(A701,Lists!$C$100:$D$1099,2,FALSE),"")</f>
        <v/>
      </c>
      <c r="AA701" s="181">
        <f>IF(FORMULACIÓN!N701="X",IF(VALUE(VLOOKUP(A701,Lists!$C$100:$D$1099,2,FALSE))&gt;=SEGUIMIENTO!X701,1,0),2)</f>
        <v>2</v>
      </c>
      <c r="AB701" s="150">
        <f>IFERROR(VALUE(LEFT(#REF!,1)),0)</f>
        <v>0</v>
      </c>
      <c r="AC701" s="149"/>
      <c r="AD701" s="131"/>
      <c r="AE701" s="131"/>
      <c r="AF701" s="129"/>
      <c r="AG701"/>
      <c r="AH701" s="139"/>
      <c r="AI701" s="139"/>
      <c r="AJ701" s="139" t="str">
        <f t="shared" si="121"/>
        <v/>
      </c>
      <c r="AK701" s="139">
        <f t="shared" ca="1" si="128"/>
        <v>0</v>
      </c>
      <c r="AL701" s="139" t="str">
        <f t="shared" si="122"/>
        <v/>
      </c>
      <c r="AM701" s="139" t="str">
        <f t="shared" si="123"/>
        <v/>
      </c>
      <c r="AN701" s="20" t="str">
        <f t="shared" si="124"/>
        <v/>
      </c>
      <c r="AO701" s="20" t="str">
        <f t="shared" si="125"/>
        <v/>
      </c>
      <c r="AP701" s="20" t="str">
        <f t="shared" si="126"/>
        <v/>
      </c>
      <c r="AQ701" s="88" t="str">
        <f ca="1">IF(S701=Lists!$S$6,"CUMPLIMIENTO",IF($Q701=Lists!$R$3,TEXT(Y701,"00,00%")&amp;" / "&amp;TEXT(FORMULACIÓN!Y701,"00,00%"),IF(Y701=0,0,TEXT(Y701,"##.###")&amp;" / "&amp;TEXT(FORMULACIÓN!Y701,"##.###"))))</f>
        <v xml:space="preserve"> / </v>
      </c>
      <c r="AR701" s="133">
        <f ca="1">VALUE(IFERROR(IF(S701=Lists!$S$6,SEGUIMIENTO!Y701,IF((Y701/FORMULACIÓN!Y701)&lt;&gt;0,Y701/FORMULACIÓN!Y701,0)),0))</f>
        <v>0</v>
      </c>
      <c r="AS701" s="89" t="str">
        <f t="shared" ca="1" si="127"/>
        <v/>
      </c>
      <c r="AT701" s="89"/>
      <c r="AU701" s="89">
        <f t="shared" ca="1" si="130"/>
        <v>0</v>
      </c>
      <c r="AV701" s="20" t="str">
        <f t="shared" si="129"/>
        <v xml:space="preserve">LOGROS
LÍMITES
OBSERVACIÓN
ACCIONES DE FORTALECIMIENTO
</v>
      </c>
      <c r="AW701" s="139"/>
      <c r="CG701" s="140"/>
    </row>
    <row r="702" spans="1:85" s="135" customFormat="1" ht="20.25" hidden="1" customHeight="1">
      <c r="A702" s="20" t="str">
        <f>IF(FORMULACIÓN!A702="","",FORMULACIÓN!A702)</f>
        <v/>
      </c>
      <c r="B702" s="20" t="str">
        <f>IF(FORMULACIÓN!B702="","",FORMULACIÓN!B702)</f>
        <v/>
      </c>
      <c r="C702" s="20" t="str">
        <f>IF(FORMULACIÓN!C702="","",FORMULACIÓN!C702)</f>
        <v/>
      </c>
      <c r="D702" s="20" t="str">
        <f>IF(FORMULACIÓN!D702="","",FORMULACIÓN!D702)</f>
        <v/>
      </c>
      <c r="E702" s="20" t="str">
        <f>IF(FORMULACIÓN!E702="","",FORMULACIÓN!E702)</f>
        <v/>
      </c>
      <c r="F702" s="20" t="str">
        <f>IF(FORMULACIÓN!F702="","",FORMULACIÓN!F702)</f>
        <v/>
      </c>
      <c r="G702" s="20" t="str">
        <f>IF(FORMULACIÓN!G702="","",FORMULACIÓN!G702)</f>
        <v/>
      </c>
      <c r="H702" s="20" t="str">
        <f>IF(FORMULACIÓN!H702="","",FORMULACIÓN!H702)</f>
        <v/>
      </c>
      <c r="I702" s="88" t="str">
        <f>IF(FORMULACIÓN!I702="","",FORMULACIÓN!I702)</f>
        <v/>
      </c>
      <c r="J702" s="20" t="str">
        <f>IF(FORMULACIÓN!J702="","",FORMULACIÓN!J702)</f>
        <v/>
      </c>
      <c r="K702" s="88" t="str">
        <f>IF(FORMULACIÓN!K702="","",FORMULACIÓN!K702)</f>
        <v/>
      </c>
      <c r="L702" s="88" t="str">
        <f>IF(FORMULACIÓN!L702="","",FORMULACIÓN!L702)</f>
        <v/>
      </c>
      <c r="M702" s="210">
        <f>FORMULACIÓN!M702</f>
        <v>0</v>
      </c>
      <c r="N702" s="20" t="str">
        <f>IF(FORMULACIÓN!O702="","",FORMULACIÓN!O702)</f>
        <v/>
      </c>
      <c r="O702" s="20" t="str">
        <f>IF(FORMULACIÓN!P702="","",FORMULACIÓN!P702)</f>
        <v/>
      </c>
      <c r="P702" s="20" t="str">
        <f>IF(FORMULACIÓN!Q702="","",FORMULACIÓN!Q702)</f>
        <v/>
      </c>
      <c r="Q702" s="20" t="str">
        <f>IF(FORMULACIÓN!R702="","",FORMULACIÓN!R702)</f>
        <v/>
      </c>
      <c r="R702" s="20" t="str">
        <f>IF(FORMULACIÓN!S702="","",FORMULACIÓN!S702)</f>
        <v/>
      </c>
      <c r="S702" s="20" t="str">
        <f>IF(FORMULACIÓN!T702="","",FORMULACIÓN!T702)</f>
        <v/>
      </c>
      <c r="T702" s="179" t="str">
        <f ca="1">FORMULACIÓN!Y702</f>
        <v/>
      </c>
      <c r="U702" s="20" t="str">
        <f>IF(FORMULACIÓN!U702="","",FORMULACIÓN!U702)</f>
        <v/>
      </c>
      <c r="V702" s="211"/>
      <c r="W702" s="211"/>
      <c r="X702" s="21" t="str">
        <f ca="1">IFERROR(IF($S702=Lists!$S$2,SUM(SEGUIMIENTO!U702:W702),IF(SEGUIMIENTO!$S702=Lists!$S$3,SUM(SEGUIMIENTO!V702:W702),IF(SEGUIMIENTO!$S702=Lists!$S$4,AVERAGE(SEGUIMIENTO!V702:W702),IF(SEGUIMIENTO!$S702=Lists!$S$5,OFFSET(U702,0,COUNTA(V702:W702)),IF(SEGUIMIENTO!$S702=Lists!$S$6,COUNTIF(V702:W702,"&lt;"&amp;FORMULACIÓN!Y702)/COUNT(SEGUIMIENTO!V702:W702),""))))),"")</f>
        <v/>
      </c>
      <c r="Y702" s="176" t="str">
        <f ca="1">IF($Q702=Lists!$R$3,TEXT(SEGUIMIENTO!X702,"00,00%"),IF(SEGUIMIENTO!X702=0,0,TEXT(SEGUIMIENTO!X702,"##.###")))</f>
        <v/>
      </c>
      <c r="Z702" s="179" t="str">
        <f>IF(FORMULACIÓN!N702="X",VLOOKUP(A702,Lists!$C$100:$D$1099,2,FALSE),"")</f>
        <v/>
      </c>
      <c r="AA702" s="181">
        <f>IF(FORMULACIÓN!N702="X",IF(VALUE(VLOOKUP(A702,Lists!$C$100:$D$1099,2,FALSE))&gt;=SEGUIMIENTO!X702,1,0),2)</f>
        <v>2</v>
      </c>
      <c r="AB702" s="150">
        <f>IFERROR(VALUE(LEFT(#REF!,1)),0)</f>
        <v>0</v>
      </c>
      <c r="AC702" s="149"/>
      <c r="AD702" s="131"/>
      <c r="AE702" s="131"/>
      <c r="AF702" s="129"/>
      <c r="AG702"/>
      <c r="AH702" s="139"/>
      <c r="AI702" s="139"/>
      <c r="AJ702" s="139" t="str">
        <f t="shared" si="121"/>
        <v/>
      </c>
      <c r="AK702" s="139">
        <f t="shared" ca="1" si="128"/>
        <v>0</v>
      </c>
      <c r="AL702" s="139" t="str">
        <f t="shared" si="122"/>
        <v/>
      </c>
      <c r="AM702" s="139" t="str">
        <f t="shared" si="123"/>
        <v/>
      </c>
      <c r="AN702" s="20" t="str">
        <f t="shared" si="124"/>
        <v/>
      </c>
      <c r="AO702" s="20" t="str">
        <f t="shared" si="125"/>
        <v/>
      </c>
      <c r="AP702" s="20" t="str">
        <f t="shared" si="126"/>
        <v/>
      </c>
      <c r="AQ702" s="88" t="str">
        <f ca="1">IF(S702=Lists!$S$6,"CUMPLIMIENTO",IF($Q702=Lists!$R$3,TEXT(Y702,"00,00%")&amp;" / "&amp;TEXT(FORMULACIÓN!Y702,"00,00%"),IF(Y702=0,0,TEXT(Y702,"##.###")&amp;" / "&amp;TEXT(FORMULACIÓN!Y702,"##.###"))))</f>
        <v xml:space="preserve"> / </v>
      </c>
      <c r="AR702" s="133">
        <f ca="1">VALUE(IFERROR(IF(S702=Lists!$S$6,SEGUIMIENTO!Y702,IF((Y702/FORMULACIÓN!Y702)&lt;&gt;0,Y702/FORMULACIÓN!Y702,0)),0))</f>
        <v>0</v>
      </c>
      <c r="AS702" s="89" t="str">
        <f t="shared" ca="1" si="127"/>
        <v/>
      </c>
      <c r="AT702" s="89"/>
      <c r="AU702" s="89">
        <f t="shared" ca="1" si="130"/>
        <v>0</v>
      </c>
      <c r="AV702" s="20" t="str">
        <f t="shared" si="129"/>
        <v xml:space="preserve">LOGROS
LÍMITES
OBSERVACIÓN
ACCIONES DE FORTALECIMIENTO
</v>
      </c>
      <c r="AW702" s="139"/>
      <c r="CG702" s="140"/>
    </row>
    <row r="703" spans="1:85" s="135" customFormat="1" ht="20.25" hidden="1" customHeight="1">
      <c r="A703" s="20" t="str">
        <f>IF(FORMULACIÓN!A703="","",FORMULACIÓN!A703)</f>
        <v/>
      </c>
      <c r="B703" s="20" t="str">
        <f>IF(FORMULACIÓN!B703="","",FORMULACIÓN!B703)</f>
        <v/>
      </c>
      <c r="C703" s="20" t="str">
        <f>IF(FORMULACIÓN!C703="","",FORMULACIÓN!C703)</f>
        <v/>
      </c>
      <c r="D703" s="20" t="str">
        <f>IF(FORMULACIÓN!D703="","",FORMULACIÓN!D703)</f>
        <v/>
      </c>
      <c r="E703" s="20" t="str">
        <f>IF(FORMULACIÓN!E703="","",FORMULACIÓN!E703)</f>
        <v/>
      </c>
      <c r="F703" s="20" t="str">
        <f>IF(FORMULACIÓN!F703="","",FORMULACIÓN!F703)</f>
        <v/>
      </c>
      <c r="G703" s="20" t="str">
        <f>IF(FORMULACIÓN!G703="","",FORMULACIÓN!G703)</f>
        <v/>
      </c>
      <c r="H703" s="20" t="str">
        <f>IF(FORMULACIÓN!H703="","",FORMULACIÓN!H703)</f>
        <v/>
      </c>
      <c r="I703" s="88" t="str">
        <f>IF(FORMULACIÓN!I703="","",FORMULACIÓN!I703)</f>
        <v/>
      </c>
      <c r="J703" s="20" t="str">
        <f>IF(FORMULACIÓN!J703="","",FORMULACIÓN!J703)</f>
        <v/>
      </c>
      <c r="K703" s="88" t="str">
        <f>IF(FORMULACIÓN!K703="","",FORMULACIÓN!K703)</f>
        <v/>
      </c>
      <c r="L703" s="88" t="str">
        <f>IF(FORMULACIÓN!L703="","",FORMULACIÓN!L703)</f>
        <v/>
      </c>
      <c r="M703" s="210">
        <f>FORMULACIÓN!M703</f>
        <v>0</v>
      </c>
      <c r="N703" s="20" t="str">
        <f>IF(FORMULACIÓN!O703="","",FORMULACIÓN!O703)</f>
        <v/>
      </c>
      <c r="O703" s="20" t="str">
        <f>IF(FORMULACIÓN!P703="","",FORMULACIÓN!P703)</f>
        <v/>
      </c>
      <c r="P703" s="20" t="str">
        <f>IF(FORMULACIÓN!Q703="","",FORMULACIÓN!Q703)</f>
        <v/>
      </c>
      <c r="Q703" s="20" t="str">
        <f>IF(FORMULACIÓN!R703="","",FORMULACIÓN!R703)</f>
        <v/>
      </c>
      <c r="R703" s="20" t="str">
        <f>IF(FORMULACIÓN!S703="","",FORMULACIÓN!S703)</f>
        <v/>
      </c>
      <c r="S703" s="20" t="str">
        <f>IF(FORMULACIÓN!T703="","",FORMULACIÓN!T703)</f>
        <v/>
      </c>
      <c r="T703" s="179" t="str">
        <f ca="1">FORMULACIÓN!Y703</f>
        <v/>
      </c>
      <c r="U703" s="20" t="str">
        <f>IF(FORMULACIÓN!U703="","",FORMULACIÓN!U703)</f>
        <v/>
      </c>
      <c r="V703" s="211"/>
      <c r="W703" s="211"/>
      <c r="X703" s="21" t="str">
        <f ca="1">IFERROR(IF($S703=Lists!$S$2,SUM(SEGUIMIENTO!U703:W703),IF(SEGUIMIENTO!$S703=Lists!$S$3,SUM(SEGUIMIENTO!V703:W703),IF(SEGUIMIENTO!$S703=Lists!$S$4,AVERAGE(SEGUIMIENTO!V703:W703),IF(SEGUIMIENTO!$S703=Lists!$S$5,OFFSET(U703,0,COUNTA(V703:W703)),IF(SEGUIMIENTO!$S703=Lists!$S$6,COUNTIF(V703:W703,"&lt;"&amp;FORMULACIÓN!Y703)/COUNT(SEGUIMIENTO!V703:W703),""))))),"")</f>
        <v/>
      </c>
      <c r="Y703" s="176" t="str">
        <f ca="1">IF($Q703=Lists!$R$3,TEXT(SEGUIMIENTO!X703,"00,00%"),IF(SEGUIMIENTO!X703=0,0,TEXT(SEGUIMIENTO!X703,"##.###")))</f>
        <v/>
      </c>
      <c r="Z703" s="179" t="str">
        <f>IF(FORMULACIÓN!N703="X",VLOOKUP(A703,Lists!$C$100:$D$1099,2,FALSE),"")</f>
        <v/>
      </c>
      <c r="AA703" s="181">
        <f>IF(FORMULACIÓN!N703="X",IF(VALUE(VLOOKUP(A703,Lists!$C$100:$D$1099,2,FALSE))&gt;=SEGUIMIENTO!X703,1,0),2)</f>
        <v>2</v>
      </c>
      <c r="AB703" s="150">
        <f>IFERROR(VALUE(LEFT(#REF!,1)),0)</f>
        <v>0</v>
      </c>
      <c r="AC703" s="149"/>
      <c r="AD703" s="131"/>
      <c r="AE703" s="131"/>
      <c r="AF703" s="129"/>
      <c r="AG703"/>
      <c r="AH703" s="139"/>
      <c r="AI703" s="139"/>
      <c r="AJ703" s="139" t="str">
        <f t="shared" si="121"/>
        <v/>
      </c>
      <c r="AK703" s="139">
        <f t="shared" ca="1" si="128"/>
        <v>0</v>
      </c>
      <c r="AL703" s="139" t="str">
        <f t="shared" si="122"/>
        <v/>
      </c>
      <c r="AM703" s="139" t="str">
        <f t="shared" si="123"/>
        <v/>
      </c>
      <c r="AN703" s="20" t="str">
        <f t="shared" si="124"/>
        <v/>
      </c>
      <c r="AO703" s="20" t="str">
        <f t="shared" si="125"/>
        <v/>
      </c>
      <c r="AP703" s="20" t="str">
        <f t="shared" si="126"/>
        <v/>
      </c>
      <c r="AQ703" s="88" t="str">
        <f ca="1">IF(S703=Lists!$S$6,"CUMPLIMIENTO",IF($Q703=Lists!$R$3,TEXT(Y703,"00,00%")&amp;" / "&amp;TEXT(FORMULACIÓN!Y703,"00,00%"),IF(Y703=0,0,TEXT(Y703,"##.###")&amp;" / "&amp;TEXT(FORMULACIÓN!Y703,"##.###"))))</f>
        <v xml:space="preserve"> / </v>
      </c>
      <c r="AR703" s="133">
        <f ca="1">VALUE(IFERROR(IF(S703=Lists!$S$6,SEGUIMIENTO!Y703,IF((Y703/FORMULACIÓN!Y703)&lt;&gt;0,Y703/FORMULACIÓN!Y703,0)),0))</f>
        <v>0</v>
      </c>
      <c r="AS703" s="89" t="str">
        <f t="shared" ca="1" si="127"/>
        <v/>
      </c>
      <c r="AT703" s="89"/>
      <c r="AU703" s="89">
        <f t="shared" ca="1" si="130"/>
        <v>0</v>
      </c>
      <c r="AV703" s="20" t="str">
        <f t="shared" si="129"/>
        <v xml:space="preserve">LOGROS
LÍMITES
OBSERVACIÓN
ACCIONES DE FORTALECIMIENTO
</v>
      </c>
      <c r="AW703" s="139"/>
      <c r="CG703" s="140"/>
    </row>
    <row r="704" spans="1:85" s="135" customFormat="1" ht="20.25" hidden="1" customHeight="1">
      <c r="A704" s="20" t="str">
        <f>IF(FORMULACIÓN!A704="","",FORMULACIÓN!A704)</f>
        <v/>
      </c>
      <c r="B704" s="20" t="str">
        <f>IF(FORMULACIÓN!B704="","",FORMULACIÓN!B704)</f>
        <v/>
      </c>
      <c r="C704" s="20" t="str">
        <f>IF(FORMULACIÓN!C704="","",FORMULACIÓN!C704)</f>
        <v/>
      </c>
      <c r="D704" s="20" t="str">
        <f>IF(FORMULACIÓN!D704="","",FORMULACIÓN!D704)</f>
        <v/>
      </c>
      <c r="E704" s="20" t="str">
        <f>IF(FORMULACIÓN!E704="","",FORMULACIÓN!E704)</f>
        <v/>
      </c>
      <c r="F704" s="20" t="str">
        <f>IF(FORMULACIÓN!F704="","",FORMULACIÓN!F704)</f>
        <v/>
      </c>
      <c r="G704" s="20" t="str">
        <f>IF(FORMULACIÓN!G704="","",FORMULACIÓN!G704)</f>
        <v/>
      </c>
      <c r="H704" s="20" t="str">
        <f>IF(FORMULACIÓN!H704="","",FORMULACIÓN!H704)</f>
        <v/>
      </c>
      <c r="I704" s="88" t="str">
        <f>IF(FORMULACIÓN!I704="","",FORMULACIÓN!I704)</f>
        <v/>
      </c>
      <c r="J704" s="20" t="str">
        <f>IF(FORMULACIÓN!J704="","",FORMULACIÓN!J704)</f>
        <v/>
      </c>
      <c r="K704" s="88" t="str">
        <f>IF(FORMULACIÓN!K704="","",FORMULACIÓN!K704)</f>
        <v/>
      </c>
      <c r="L704" s="88" t="str">
        <f>IF(FORMULACIÓN!L704="","",FORMULACIÓN!L704)</f>
        <v/>
      </c>
      <c r="M704" s="210">
        <f>FORMULACIÓN!M704</f>
        <v>0</v>
      </c>
      <c r="N704" s="20" t="str">
        <f>IF(FORMULACIÓN!O704="","",FORMULACIÓN!O704)</f>
        <v/>
      </c>
      <c r="O704" s="20" t="str">
        <f>IF(FORMULACIÓN!P704="","",FORMULACIÓN!P704)</f>
        <v/>
      </c>
      <c r="P704" s="20" t="str">
        <f>IF(FORMULACIÓN!Q704="","",FORMULACIÓN!Q704)</f>
        <v/>
      </c>
      <c r="Q704" s="20" t="str">
        <f>IF(FORMULACIÓN!R704="","",FORMULACIÓN!R704)</f>
        <v/>
      </c>
      <c r="R704" s="20" t="str">
        <f>IF(FORMULACIÓN!S704="","",FORMULACIÓN!S704)</f>
        <v/>
      </c>
      <c r="S704" s="20" t="str">
        <f>IF(FORMULACIÓN!T704="","",FORMULACIÓN!T704)</f>
        <v/>
      </c>
      <c r="T704" s="179" t="str">
        <f ca="1">FORMULACIÓN!Y704</f>
        <v/>
      </c>
      <c r="U704" s="20" t="str">
        <f>IF(FORMULACIÓN!U704="","",FORMULACIÓN!U704)</f>
        <v/>
      </c>
      <c r="V704" s="211"/>
      <c r="W704" s="211"/>
      <c r="X704" s="21" t="str">
        <f ca="1">IFERROR(IF($S704=Lists!$S$2,SUM(SEGUIMIENTO!U704:W704),IF(SEGUIMIENTO!$S704=Lists!$S$3,SUM(SEGUIMIENTO!V704:W704),IF(SEGUIMIENTO!$S704=Lists!$S$4,AVERAGE(SEGUIMIENTO!V704:W704),IF(SEGUIMIENTO!$S704=Lists!$S$5,OFFSET(U704,0,COUNTA(V704:W704)),IF(SEGUIMIENTO!$S704=Lists!$S$6,COUNTIF(V704:W704,"&lt;"&amp;FORMULACIÓN!Y704)/COUNT(SEGUIMIENTO!V704:W704),""))))),"")</f>
        <v/>
      </c>
      <c r="Y704" s="176" t="str">
        <f ca="1">IF($Q704=Lists!$R$3,TEXT(SEGUIMIENTO!X704,"00,00%"),IF(SEGUIMIENTO!X704=0,0,TEXT(SEGUIMIENTO!X704,"##.###")))</f>
        <v/>
      </c>
      <c r="Z704" s="179" t="str">
        <f>IF(FORMULACIÓN!N704="X",VLOOKUP(A704,Lists!$C$100:$D$1099,2,FALSE),"")</f>
        <v/>
      </c>
      <c r="AA704" s="181">
        <f>IF(FORMULACIÓN!N704="X",IF(VALUE(VLOOKUP(A704,Lists!$C$100:$D$1099,2,FALSE))&gt;=SEGUIMIENTO!X704,1,0),2)</f>
        <v>2</v>
      </c>
      <c r="AB704" s="150">
        <f>IFERROR(VALUE(LEFT(#REF!,1)),0)</f>
        <v>0</v>
      </c>
      <c r="AC704" s="149"/>
      <c r="AD704" s="131"/>
      <c r="AE704" s="131"/>
      <c r="AF704" s="129"/>
      <c r="AG704"/>
      <c r="AH704" s="139"/>
      <c r="AI704" s="139"/>
      <c r="AJ704" s="139" t="str">
        <f t="shared" si="121"/>
        <v/>
      </c>
      <c r="AK704" s="139">
        <f t="shared" ca="1" si="128"/>
        <v>0</v>
      </c>
      <c r="AL704" s="139" t="str">
        <f t="shared" si="122"/>
        <v/>
      </c>
      <c r="AM704" s="139" t="str">
        <f t="shared" si="123"/>
        <v/>
      </c>
      <c r="AN704" s="20" t="str">
        <f t="shared" si="124"/>
        <v/>
      </c>
      <c r="AO704" s="20" t="str">
        <f t="shared" si="125"/>
        <v/>
      </c>
      <c r="AP704" s="20" t="str">
        <f t="shared" si="126"/>
        <v/>
      </c>
      <c r="AQ704" s="88" t="str">
        <f ca="1">IF(S704=Lists!$S$6,"CUMPLIMIENTO",IF($Q704=Lists!$R$3,TEXT(Y704,"00,00%")&amp;" / "&amp;TEXT(FORMULACIÓN!Y704,"00,00%"),IF(Y704=0,0,TEXT(Y704,"##.###")&amp;" / "&amp;TEXT(FORMULACIÓN!Y704,"##.###"))))</f>
        <v xml:space="preserve"> / </v>
      </c>
      <c r="AR704" s="133">
        <f ca="1">VALUE(IFERROR(IF(S704=Lists!$S$6,SEGUIMIENTO!Y704,IF((Y704/FORMULACIÓN!Y704)&lt;&gt;0,Y704/FORMULACIÓN!Y704,0)),0))</f>
        <v>0</v>
      </c>
      <c r="AS704" s="89" t="str">
        <f t="shared" ca="1" si="127"/>
        <v/>
      </c>
      <c r="AT704" s="89"/>
      <c r="AU704" s="89">
        <f t="shared" ca="1" si="130"/>
        <v>0</v>
      </c>
      <c r="AV704" s="20" t="str">
        <f t="shared" si="129"/>
        <v xml:space="preserve">LOGROS
LÍMITES
OBSERVACIÓN
ACCIONES DE FORTALECIMIENTO
</v>
      </c>
      <c r="AW704" s="139"/>
      <c r="CG704" s="140"/>
    </row>
    <row r="705" spans="1:85" s="135" customFormat="1" ht="20.25" hidden="1" customHeight="1">
      <c r="A705" s="20" t="str">
        <f>IF(FORMULACIÓN!A705="","",FORMULACIÓN!A705)</f>
        <v/>
      </c>
      <c r="B705" s="20" t="str">
        <f>IF(FORMULACIÓN!B705="","",FORMULACIÓN!B705)</f>
        <v/>
      </c>
      <c r="C705" s="20" t="str">
        <f>IF(FORMULACIÓN!C705="","",FORMULACIÓN!C705)</f>
        <v/>
      </c>
      <c r="D705" s="20" t="str">
        <f>IF(FORMULACIÓN!D705="","",FORMULACIÓN!D705)</f>
        <v/>
      </c>
      <c r="E705" s="20" t="str">
        <f>IF(FORMULACIÓN!E705="","",FORMULACIÓN!E705)</f>
        <v/>
      </c>
      <c r="F705" s="20" t="str">
        <f>IF(FORMULACIÓN!F705="","",FORMULACIÓN!F705)</f>
        <v/>
      </c>
      <c r="G705" s="20" t="str">
        <f>IF(FORMULACIÓN!G705="","",FORMULACIÓN!G705)</f>
        <v/>
      </c>
      <c r="H705" s="20" t="str">
        <f>IF(FORMULACIÓN!H705="","",FORMULACIÓN!H705)</f>
        <v/>
      </c>
      <c r="I705" s="88" t="str">
        <f>IF(FORMULACIÓN!I705="","",FORMULACIÓN!I705)</f>
        <v/>
      </c>
      <c r="J705" s="20" t="str">
        <f>IF(FORMULACIÓN!J705="","",FORMULACIÓN!J705)</f>
        <v/>
      </c>
      <c r="K705" s="88" t="str">
        <f>IF(FORMULACIÓN!K705="","",FORMULACIÓN!K705)</f>
        <v/>
      </c>
      <c r="L705" s="88" t="str">
        <f>IF(FORMULACIÓN!L705="","",FORMULACIÓN!L705)</f>
        <v/>
      </c>
      <c r="M705" s="210">
        <f>FORMULACIÓN!M705</f>
        <v>0</v>
      </c>
      <c r="N705" s="20" t="str">
        <f>IF(FORMULACIÓN!O705="","",FORMULACIÓN!O705)</f>
        <v/>
      </c>
      <c r="O705" s="20" t="str">
        <f>IF(FORMULACIÓN!P705="","",FORMULACIÓN!P705)</f>
        <v/>
      </c>
      <c r="P705" s="20" t="str">
        <f>IF(FORMULACIÓN!Q705="","",FORMULACIÓN!Q705)</f>
        <v/>
      </c>
      <c r="Q705" s="20" t="str">
        <f>IF(FORMULACIÓN!R705="","",FORMULACIÓN!R705)</f>
        <v/>
      </c>
      <c r="R705" s="20" t="str">
        <f>IF(FORMULACIÓN!S705="","",FORMULACIÓN!S705)</f>
        <v/>
      </c>
      <c r="S705" s="20" t="str">
        <f>IF(FORMULACIÓN!T705="","",FORMULACIÓN!T705)</f>
        <v/>
      </c>
      <c r="T705" s="179" t="str">
        <f ca="1">FORMULACIÓN!Y705</f>
        <v/>
      </c>
      <c r="U705" s="20" t="str">
        <f>IF(FORMULACIÓN!U705="","",FORMULACIÓN!U705)</f>
        <v/>
      </c>
      <c r="V705" s="211"/>
      <c r="W705" s="211"/>
      <c r="X705" s="21" t="str">
        <f ca="1">IFERROR(IF($S705=Lists!$S$2,SUM(SEGUIMIENTO!U705:W705),IF(SEGUIMIENTO!$S705=Lists!$S$3,SUM(SEGUIMIENTO!V705:W705),IF(SEGUIMIENTO!$S705=Lists!$S$4,AVERAGE(SEGUIMIENTO!V705:W705),IF(SEGUIMIENTO!$S705=Lists!$S$5,OFFSET(U705,0,COUNTA(V705:W705)),IF(SEGUIMIENTO!$S705=Lists!$S$6,COUNTIF(V705:W705,"&lt;"&amp;FORMULACIÓN!Y705)/COUNT(SEGUIMIENTO!V705:W705),""))))),"")</f>
        <v/>
      </c>
      <c r="Y705" s="176" t="str">
        <f ca="1">IF($Q705=Lists!$R$3,TEXT(SEGUIMIENTO!X705,"00,00%"),IF(SEGUIMIENTO!X705=0,0,TEXT(SEGUIMIENTO!X705,"##.###")))</f>
        <v/>
      </c>
      <c r="Z705" s="179" t="str">
        <f>IF(FORMULACIÓN!N705="X",VLOOKUP(A705,Lists!$C$100:$D$1099,2,FALSE),"")</f>
        <v/>
      </c>
      <c r="AA705" s="181">
        <f>IF(FORMULACIÓN!N705="X",IF(VALUE(VLOOKUP(A705,Lists!$C$100:$D$1099,2,FALSE))&gt;=SEGUIMIENTO!X705,1,0),2)</f>
        <v>2</v>
      </c>
      <c r="AB705" s="150">
        <f>IFERROR(VALUE(LEFT(#REF!,1)),0)</f>
        <v>0</v>
      </c>
      <c r="AC705" s="149"/>
      <c r="AD705" s="131"/>
      <c r="AE705" s="131"/>
      <c r="AF705" s="129"/>
      <c r="AG705"/>
      <c r="AH705" s="139"/>
      <c r="AI705" s="139"/>
      <c r="AJ705" s="139" t="str">
        <f t="shared" si="121"/>
        <v/>
      </c>
      <c r="AK705" s="139">
        <f t="shared" ca="1" si="128"/>
        <v>0</v>
      </c>
      <c r="AL705" s="139" t="str">
        <f t="shared" si="122"/>
        <v/>
      </c>
      <c r="AM705" s="139" t="str">
        <f t="shared" si="123"/>
        <v/>
      </c>
      <c r="AN705" s="20" t="str">
        <f t="shared" si="124"/>
        <v/>
      </c>
      <c r="AO705" s="20" t="str">
        <f t="shared" si="125"/>
        <v/>
      </c>
      <c r="AP705" s="20" t="str">
        <f t="shared" si="126"/>
        <v/>
      </c>
      <c r="AQ705" s="88" t="str">
        <f ca="1">IF(S705=Lists!$S$6,"CUMPLIMIENTO",IF($Q705=Lists!$R$3,TEXT(Y705,"00,00%")&amp;" / "&amp;TEXT(FORMULACIÓN!Y705,"00,00%"),IF(Y705=0,0,TEXT(Y705,"##.###")&amp;" / "&amp;TEXT(FORMULACIÓN!Y705,"##.###"))))</f>
        <v xml:space="preserve"> / </v>
      </c>
      <c r="AR705" s="133">
        <f ca="1">VALUE(IFERROR(IF(S705=Lists!$S$6,SEGUIMIENTO!Y705,IF((Y705/FORMULACIÓN!Y705)&lt;&gt;0,Y705/FORMULACIÓN!Y705,0)),0))</f>
        <v>0</v>
      </c>
      <c r="AS705" s="89" t="str">
        <f t="shared" ca="1" si="127"/>
        <v/>
      </c>
      <c r="AT705" s="89"/>
      <c r="AU705" s="89">
        <f t="shared" ca="1" si="130"/>
        <v>0</v>
      </c>
      <c r="AV705" s="20" t="str">
        <f t="shared" si="129"/>
        <v xml:space="preserve">LOGROS
LÍMITES
OBSERVACIÓN
ACCIONES DE FORTALECIMIENTO
</v>
      </c>
      <c r="AW705" s="139"/>
      <c r="CG705" s="140"/>
    </row>
    <row r="706" spans="1:85" s="135" customFormat="1" ht="20.25" hidden="1" customHeight="1">
      <c r="A706" s="20" t="str">
        <f>IF(FORMULACIÓN!A706="","",FORMULACIÓN!A706)</f>
        <v/>
      </c>
      <c r="B706" s="20" t="str">
        <f>IF(FORMULACIÓN!B706="","",FORMULACIÓN!B706)</f>
        <v/>
      </c>
      <c r="C706" s="20" t="str">
        <f>IF(FORMULACIÓN!C706="","",FORMULACIÓN!C706)</f>
        <v/>
      </c>
      <c r="D706" s="20" t="str">
        <f>IF(FORMULACIÓN!D706="","",FORMULACIÓN!D706)</f>
        <v/>
      </c>
      <c r="E706" s="20" t="str">
        <f>IF(FORMULACIÓN!E706="","",FORMULACIÓN!E706)</f>
        <v/>
      </c>
      <c r="F706" s="20" t="str">
        <f>IF(FORMULACIÓN!F706="","",FORMULACIÓN!F706)</f>
        <v/>
      </c>
      <c r="G706" s="20" t="str">
        <f>IF(FORMULACIÓN!G706="","",FORMULACIÓN!G706)</f>
        <v/>
      </c>
      <c r="H706" s="20" t="str">
        <f>IF(FORMULACIÓN!H706="","",FORMULACIÓN!H706)</f>
        <v/>
      </c>
      <c r="I706" s="88" t="str">
        <f>IF(FORMULACIÓN!I706="","",FORMULACIÓN!I706)</f>
        <v/>
      </c>
      <c r="J706" s="20" t="str">
        <f>IF(FORMULACIÓN!J706="","",FORMULACIÓN!J706)</f>
        <v/>
      </c>
      <c r="K706" s="88" t="str">
        <f>IF(FORMULACIÓN!K706="","",FORMULACIÓN!K706)</f>
        <v/>
      </c>
      <c r="L706" s="88" t="str">
        <f>IF(FORMULACIÓN!L706="","",FORMULACIÓN!L706)</f>
        <v/>
      </c>
      <c r="M706" s="210">
        <f>FORMULACIÓN!M706</f>
        <v>0</v>
      </c>
      <c r="N706" s="20" t="str">
        <f>IF(FORMULACIÓN!O706="","",FORMULACIÓN!O706)</f>
        <v/>
      </c>
      <c r="O706" s="20" t="str">
        <f>IF(FORMULACIÓN!P706="","",FORMULACIÓN!P706)</f>
        <v/>
      </c>
      <c r="P706" s="20" t="str">
        <f>IF(FORMULACIÓN!Q706="","",FORMULACIÓN!Q706)</f>
        <v/>
      </c>
      <c r="Q706" s="20" t="str">
        <f>IF(FORMULACIÓN!R706="","",FORMULACIÓN!R706)</f>
        <v/>
      </c>
      <c r="R706" s="20" t="str">
        <f>IF(FORMULACIÓN!S706="","",FORMULACIÓN!S706)</f>
        <v/>
      </c>
      <c r="S706" s="20" t="str">
        <f>IF(FORMULACIÓN!T706="","",FORMULACIÓN!T706)</f>
        <v/>
      </c>
      <c r="T706" s="179" t="str">
        <f ca="1">FORMULACIÓN!Y706</f>
        <v/>
      </c>
      <c r="U706" s="20" t="str">
        <f>IF(FORMULACIÓN!U706="","",FORMULACIÓN!U706)</f>
        <v/>
      </c>
      <c r="V706" s="211"/>
      <c r="W706" s="211"/>
      <c r="X706" s="21" t="str">
        <f ca="1">IFERROR(IF($S706=Lists!$S$2,SUM(SEGUIMIENTO!U706:W706),IF(SEGUIMIENTO!$S706=Lists!$S$3,SUM(SEGUIMIENTO!V706:W706),IF(SEGUIMIENTO!$S706=Lists!$S$4,AVERAGE(SEGUIMIENTO!V706:W706),IF(SEGUIMIENTO!$S706=Lists!$S$5,OFFSET(U706,0,COUNTA(V706:W706)),IF(SEGUIMIENTO!$S706=Lists!$S$6,COUNTIF(V706:W706,"&lt;"&amp;FORMULACIÓN!Y706)/COUNT(SEGUIMIENTO!V706:W706),""))))),"")</f>
        <v/>
      </c>
      <c r="Y706" s="176" t="str">
        <f ca="1">IF($Q706=Lists!$R$3,TEXT(SEGUIMIENTO!X706,"00,00%"),IF(SEGUIMIENTO!X706=0,0,TEXT(SEGUIMIENTO!X706,"##.###")))</f>
        <v/>
      </c>
      <c r="Z706" s="179" t="str">
        <f>IF(FORMULACIÓN!N706="X",VLOOKUP(A706,Lists!$C$100:$D$1099,2,FALSE),"")</f>
        <v/>
      </c>
      <c r="AA706" s="181">
        <f>IF(FORMULACIÓN!N706="X",IF(VALUE(VLOOKUP(A706,Lists!$C$100:$D$1099,2,FALSE))&gt;=SEGUIMIENTO!X706,1,0),2)</f>
        <v>2</v>
      </c>
      <c r="AB706" s="150">
        <f>IFERROR(VALUE(LEFT(#REF!,1)),0)</f>
        <v>0</v>
      </c>
      <c r="AC706" s="149"/>
      <c r="AD706" s="131"/>
      <c r="AE706" s="131"/>
      <c r="AF706" s="129"/>
      <c r="AG706"/>
      <c r="AH706" s="139"/>
      <c r="AI706" s="139"/>
      <c r="AJ706" s="139" t="str">
        <f t="shared" si="121"/>
        <v/>
      </c>
      <c r="AK706" s="139">
        <f t="shared" ca="1" si="128"/>
        <v>0</v>
      </c>
      <c r="AL706" s="139" t="str">
        <f t="shared" si="122"/>
        <v/>
      </c>
      <c r="AM706" s="139" t="str">
        <f t="shared" si="123"/>
        <v/>
      </c>
      <c r="AN706" s="20" t="str">
        <f t="shared" si="124"/>
        <v/>
      </c>
      <c r="AO706" s="20" t="str">
        <f t="shared" si="125"/>
        <v/>
      </c>
      <c r="AP706" s="20" t="str">
        <f t="shared" si="126"/>
        <v/>
      </c>
      <c r="AQ706" s="88" t="str">
        <f ca="1">IF(S706=Lists!$S$6,"CUMPLIMIENTO",IF($Q706=Lists!$R$3,TEXT(Y706,"00,00%")&amp;" / "&amp;TEXT(FORMULACIÓN!Y706,"00,00%"),IF(Y706=0,0,TEXT(Y706,"##.###")&amp;" / "&amp;TEXT(FORMULACIÓN!Y706,"##.###"))))</f>
        <v xml:space="preserve"> / </v>
      </c>
      <c r="AR706" s="133">
        <f ca="1">VALUE(IFERROR(IF(S706=Lists!$S$6,SEGUIMIENTO!Y706,IF((Y706/FORMULACIÓN!Y706)&lt;&gt;0,Y706/FORMULACIÓN!Y706,0)),0))</f>
        <v>0</v>
      </c>
      <c r="AS706" s="89" t="str">
        <f t="shared" ca="1" si="127"/>
        <v/>
      </c>
      <c r="AT706" s="89"/>
      <c r="AU706" s="89">
        <f t="shared" ca="1" si="130"/>
        <v>0</v>
      </c>
      <c r="AV706" s="20" t="str">
        <f t="shared" si="129"/>
        <v xml:space="preserve">LOGROS
LÍMITES
OBSERVACIÓN
ACCIONES DE FORTALECIMIENTO
</v>
      </c>
      <c r="AW706" s="139"/>
      <c r="CG706" s="140"/>
    </row>
    <row r="707" spans="1:85" s="135" customFormat="1" ht="20.25" hidden="1" customHeight="1">
      <c r="A707" s="20" t="str">
        <f>IF(FORMULACIÓN!A707="","",FORMULACIÓN!A707)</f>
        <v/>
      </c>
      <c r="B707" s="20" t="str">
        <f>IF(FORMULACIÓN!B707="","",FORMULACIÓN!B707)</f>
        <v/>
      </c>
      <c r="C707" s="20" t="str">
        <f>IF(FORMULACIÓN!C707="","",FORMULACIÓN!C707)</f>
        <v/>
      </c>
      <c r="D707" s="20" t="str">
        <f>IF(FORMULACIÓN!D707="","",FORMULACIÓN!D707)</f>
        <v/>
      </c>
      <c r="E707" s="20" t="str">
        <f>IF(FORMULACIÓN!E707="","",FORMULACIÓN!E707)</f>
        <v/>
      </c>
      <c r="F707" s="20" t="str">
        <f>IF(FORMULACIÓN!F707="","",FORMULACIÓN!F707)</f>
        <v/>
      </c>
      <c r="G707" s="20" t="str">
        <f>IF(FORMULACIÓN!G707="","",FORMULACIÓN!G707)</f>
        <v/>
      </c>
      <c r="H707" s="20" t="str">
        <f>IF(FORMULACIÓN!H707="","",FORMULACIÓN!H707)</f>
        <v/>
      </c>
      <c r="I707" s="88" t="str">
        <f>IF(FORMULACIÓN!I707="","",FORMULACIÓN!I707)</f>
        <v/>
      </c>
      <c r="J707" s="20" t="str">
        <f>IF(FORMULACIÓN!J707="","",FORMULACIÓN!J707)</f>
        <v/>
      </c>
      <c r="K707" s="88" t="str">
        <f>IF(FORMULACIÓN!K707="","",FORMULACIÓN!K707)</f>
        <v/>
      </c>
      <c r="L707" s="88" t="str">
        <f>IF(FORMULACIÓN!L707="","",FORMULACIÓN!L707)</f>
        <v/>
      </c>
      <c r="M707" s="210">
        <f>FORMULACIÓN!M707</f>
        <v>0</v>
      </c>
      <c r="N707" s="20" t="str">
        <f>IF(FORMULACIÓN!O707="","",FORMULACIÓN!O707)</f>
        <v/>
      </c>
      <c r="O707" s="20" t="str">
        <f>IF(FORMULACIÓN!P707="","",FORMULACIÓN!P707)</f>
        <v/>
      </c>
      <c r="P707" s="20" t="str">
        <f>IF(FORMULACIÓN!Q707="","",FORMULACIÓN!Q707)</f>
        <v/>
      </c>
      <c r="Q707" s="20" t="str">
        <f>IF(FORMULACIÓN!R707="","",FORMULACIÓN!R707)</f>
        <v/>
      </c>
      <c r="R707" s="20" t="str">
        <f>IF(FORMULACIÓN!S707="","",FORMULACIÓN!S707)</f>
        <v/>
      </c>
      <c r="S707" s="20" t="str">
        <f>IF(FORMULACIÓN!T707="","",FORMULACIÓN!T707)</f>
        <v/>
      </c>
      <c r="T707" s="179" t="str">
        <f ca="1">FORMULACIÓN!Y707</f>
        <v/>
      </c>
      <c r="U707" s="20" t="str">
        <f>IF(FORMULACIÓN!U707="","",FORMULACIÓN!U707)</f>
        <v/>
      </c>
      <c r="V707" s="211"/>
      <c r="W707" s="211"/>
      <c r="X707" s="21" t="str">
        <f ca="1">IFERROR(IF($S707=Lists!$S$2,SUM(SEGUIMIENTO!U707:W707),IF(SEGUIMIENTO!$S707=Lists!$S$3,SUM(SEGUIMIENTO!V707:W707),IF(SEGUIMIENTO!$S707=Lists!$S$4,AVERAGE(SEGUIMIENTO!V707:W707),IF(SEGUIMIENTO!$S707=Lists!$S$5,OFFSET(U707,0,COUNTA(V707:W707)),IF(SEGUIMIENTO!$S707=Lists!$S$6,COUNTIF(V707:W707,"&lt;"&amp;FORMULACIÓN!Y707)/COUNT(SEGUIMIENTO!V707:W707),""))))),"")</f>
        <v/>
      </c>
      <c r="Y707" s="176" t="str">
        <f ca="1">IF($Q707=Lists!$R$3,TEXT(SEGUIMIENTO!X707,"00,00%"),IF(SEGUIMIENTO!X707=0,0,TEXT(SEGUIMIENTO!X707,"##.###")))</f>
        <v/>
      </c>
      <c r="Z707" s="179" t="str">
        <f>IF(FORMULACIÓN!N707="X",VLOOKUP(A707,Lists!$C$100:$D$1099,2,FALSE),"")</f>
        <v/>
      </c>
      <c r="AA707" s="181">
        <f>IF(FORMULACIÓN!N707="X",IF(VALUE(VLOOKUP(A707,Lists!$C$100:$D$1099,2,FALSE))&gt;=SEGUIMIENTO!X707,1,0),2)</f>
        <v>2</v>
      </c>
      <c r="AB707" s="150">
        <f>IFERROR(VALUE(LEFT(#REF!,1)),0)</f>
        <v>0</v>
      </c>
      <c r="AC707" s="149"/>
      <c r="AD707" s="131"/>
      <c r="AE707" s="131"/>
      <c r="AF707" s="129"/>
      <c r="AG707"/>
      <c r="AH707" s="139"/>
      <c r="AI707" s="139"/>
      <c r="AJ707" s="139" t="str">
        <f t="shared" si="121"/>
        <v/>
      </c>
      <c r="AK707" s="139">
        <f t="shared" ca="1" si="128"/>
        <v>0</v>
      </c>
      <c r="AL707" s="139" t="str">
        <f t="shared" si="122"/>
        <v/>
      </c>
      <c r="AM707" s="139" t="str">
        <f t="shared" si="123"/>
        <v/>
      </c>
      <c r="AN707" s="20" t="str">
        <f t="shared" si="124"/>
        <v/>
      </c>
      <c r="AO707" s="20" t="str">
        <f t="shared" si="125"/>
        <v/>
      </c>
      <c r="AP707" s="20" t="str">
        <f t="shared" si="126"/>
        <v/>
      </c>
      <c r="AQ707" s="88" t="str">
        <f ca="1">IF(S707=Lists!$S$6,"CUMPLIMIENTO",IF($Q707=Lists!$R$3,TEXT(Y707,"00,00%")&amp;" / "&amp;TEXT(FORMULACIÓN!Y707,"00,00%"),IF(Y707=0,0,TEXT(Y707,"##.###")&amp;" / "&amp;TEXT(FORMULACIÓN!Y707,"##.###"))))</f>
        <v xml:space="preserve"> / </v>
      </c>
      <c r="AR707" s="133">
        <f ca="1">VALUE(IFERROR(IF(S707=Lists!$S$6,SEGUIMIENTO!Y707,IF((Y707/FORMULACIÓN!Y707)&lt;&gt;0,Y707/FORMULACIÓN!Y707,0)),0))</f>
        <v>0</v>
      </c>
      <c r="AS707" s="89" t="str">
        <f t="shared" ca="1" si="127"/>
        <v/>
      </c>
      <c r="AT707" s="89"/>
      <c r="AU707" s="89">
        <f t="shared" ca="1" si="130"/>
        <v>0</v>
      </c>
      <c r="AV707" s="20" t="str">
        <f t="shared" si="129"/>
        <v xml:space="preserve">LOGROS
LÍMITES
OBSERVACIÓN
ACCIONES DE FORTALECIMIENTO
</v>
      </c>
      <c r="AW707" s="139"/>
      <c r="CG707" s="140"/>
    </row>
    <row r="708" spans="1:85" s="135" customFormat="1" ht="20.25" hidden="1" customHeight="1">
      <c r="A708" s="20" t="str">
        <f>IF(FORMULACIÓN!A708="","",FORMULACIÓN!A708)</f>
        <v/>
      </c>
      <c r="B708" s="20" t="str">
        <f>IF(FORMULACIÓN!B708="","",FORMULACIÓN!B708)</f>
        <v/>
      </c>
      <c r="C708" s="20" t="str">
        <f>IF(FORMULACIÓN!C708="","",FORMULACIÓN!C708)</f>
        <v/>
      </c>
      <c r="D708" s="20" t="str">
        <f>IF(FORMULACIÓN!D708="","",FORMULACIÓN!D708)</f>
        <v/>
      </c>
      <c r="E708" s="20" t="str">
        <f>IF(FORMULACIÓN!E708="","",FORMULACIÓN!E708)</f>
        <v/>
      </c>
      <c r="F708" s="20" t="str">
        <f>IF(FORMULACIÓN!F708="","",FORMULACIÓN!F708)</f>
        <v/>
      </c>
      <c r="G708" s="20" t="str">
        <f>IF(FORMULACIÓN!G708="","",FORMULACIÓN!G708)</f>
        <v/>
      </c>
      <c r="H708" s="20" t="str">
        <f>IF(FORMULACIÓN!H708="","",FORMULACIÓN!H708)</f>
        <v/>
      </c>
      <c r="I708" s="88" t="str">
        <f>IF(FORMULACIÓN!I708="","",FORMULACIÓN!I708)</f>
        <v/>
      </c>
      <c r="J708" s="20" t="str">
        <f>IF(FORMULACIÓN!J708="","",FORMULACIÓN!J708)</f>
        <v/>
      </c>
      <c r="K708" s="88" t="str">
        <f>IF(FORMULACIÓN!K708="","",FORMULACIÓN!K708)</f>
        <v/>
      </c>
      <c r="L708" s="88" t="str">
        <f>IF(FORMULACIÓN!L708="","",FORMULACIÓN!L708)</f>
        <v/>
      </c>
      <c r="M708" s="210">
        <f>FORMULACIÓN!M708</f>
        <v>0</v>
      </c>
      <c r="N708" s="20" t="str">
        <f>IF(FORMULACIÓN!O708="","",FORMULACIÓN!O708)</f>
        <v/>
      </c>
      <c r="O708" s="20" t="str">
        <f>IF(FORMULACIÓN!P708="","",FORMULACIÓN!P708)</f>
        <v/>
      </c>
      <c r="P708" s="20" t="str">
        <f>IF(FORMULACIÓN!Q708="","",FORMULACIÓN!Q708)</f>
        <v/>
      </c>
      <c r="Q708" s="20" t="str">
        <f>IF(FORMULACIÓN!R708="","",FORMULACIÓN!R708)</f>
        <v/>
      </c>
      <c r="R708" s="20" t="str">
        <f>IF(FORMULACIÓN!S708="","",FORMULACIÓN!S708)</f>
        <v/>
      </c>
      <c r="S708" s="20" t="str">
        <f>IF(FORMULACIÓN!T708="","",FORMULACIÓN!T708)</f>
        <v/>
      </c>
      <c r="T708" s="179" t="str">
        <f ca="1">FORMULACIÓN!Y708</f>
        <v/>
      </c>
      <c r="U708" s="20" t="str">
        <f>IF(FORMULACIÓN!U708="","",FORMULACIÓN!U708)</f>
        <v/>
      </c>
      <c r="V708" s="211"/>
      <c r="W708" s="211"/>
      <c r="X708" s="21" t="str">
        <f ca="1">IFERROR(IF($S708=Lists!$S$2,SUM(SEGUIMIENTO!U708:W708),IF(SEGUIMIENTO!$S708=Lists!$S$3,SUM(SEGUIMIENTO!V708:W708),IF(SEGUIMIENTO!$S708=Lists!$S$4,AVERAGE(SEGUIMIENTO!V708:W708),IF(SEGUIMIENTO!$S708=Lists!$S$5,OFFSET(U708,0,COUNTA(V708:W708)),IF(SEGUIMIENTO!$S708=Lists!$S$6,COUNTIF(V708:W708,"&lt;"&amp;FORMULACIÓN!Y708)/COUNT(SEGUIMIENTO!V708:W708),""))))),"")</f>
        <v/>
      </c>
      <c r="Y708" s="176" t="str">
        <f ca="1">IF($Q708=Lists!$R$3,TEXT(SEGUIMIENTO!X708,"00,00%"),IF(SEGUIMIENTO!X708=0,0,TEXT(SEGUIMIENTO!X708,"##.###")))</f>
        <v/>
      </c>
      <c r="Z708" s="179" t="str">
        <f>IF(FORMULACIÓN!N708="X",VLOOKUP(A708,Lists!$C$100:$D$1099,2,FALSE),"")</f>
        <v/>
      </c>
      <c r="AA708" s="181">
        <f>IF(FORMULACIÓN!N708="X",IF(VALUE(VLOOKUP(A708,Lists!$C$100:$D$1099,2,FALSE))&gt;=SEGUIMIENTO!X708,1,0),2)</f>
        <v>2</v>
      </c>
      <c r="AB708" s="150">
        <f>IFERROR(VALUE(LEFT(#REF!,1)),0)</f>
        <v>0</v>
      </c>
      <c r="AC708" s="149"/>
      <c r="AD708" s="131"/>
      <c r="AE708" s="131"/>
      <c r="AF708" s="129"/>
      <c r="AG708"/>
      <c r="AH708" s="139"/>
      <c r="AI708" s="139"/>
      <c r="AJ708" s="139" t="str">
        <f t="shared" si="121"/>
        <v/>
      </c>
      <c r="AK708" s="139">
        <f t="shared" ca="1" si="128"/>
        <v>0</v>
      </c>
      <c r="AL708" s="139" t="str">
        <f t="shared" si="122"/>
        <v/>
      </c>
      <c r="AM708" s="139" t="str">
        <f t="shared" si="123"/>
        <v/>
      </c>
      <c r="AN708" s="20" t="str">
        <f t="shared" si="124"/>
        <v/>
      </c>
      <c r="AO708" s="20" t="str">
        <f t="shared" si="125"/>
        <v/>
      </c>
      <c r="AP708" s="20" t="str">
        <f t="shared" si="126"/>
        <v/>
      </c>
      <c r="AQ708" s="88" t="str">
        <f ca="1">IF(S708=Lists!$S$6,"CUMPLIMIENTO",IF($Q708=Lists!$R$3,TEXT(Y708,"00,00%")&amp;" / "&amp;TEXT(FORMULACIÓN!Y708,"00,00%"),IF(Y708=0,0,TEXT(Y708,"##.###")&amp;" / "&amp;TEXT(FORMULACIÓN!Y708,"##.###"))))</f>
        <v xml:space="preserve"> / </v>
      </c>
      <c r="AR708" s="133">
        <f ca="1">VALUE(IFERROR(IF(S708=Lists!$S$6,SEGUIMIENTO!Y708,IF((Y708/FORMULACIÓN!Y708)&lt;&gt;0,Y708/FORMULACIÓN!Y708,0)),0))</f>
        <v>0</v>
      </c>
      <c r="AS708" s="89" t="str">
        <f t="shared" ca="1" si="127"/>
        <v/>
      </c>
      <c r="AT708" s="89"/>
      <c r="AU708" s="89">
        <f t="shared" ca="1" si="130"/>
        <v>0</v>
      </c>
      <c r="AV708" s="20" t="str">
        <f t="shared" si="129"/>
        <v xml:space="preserve">LOGROS
LÍMITES
OBSERVACIÓN
ACCIONES DE FORTALECIMIENTO
</v>
      </c>
      <c r="AW708" s="139"/>
      <c r="CG708" s="140"/>
    </row>
    <row r="709" spans="1:85" s="135" customFormat="1" ht="20.25" hidden="1" customHeight="1">
      <c r="A709" s="20" t="str">
        <f>IF(FORMULACIÓN!A709="","",FORMULACIÓN!A709)</f>
        <v/>
      </c>
      <c r="B709" s="20" t="str">
        <f>IF(FORMULACIÓN!B709="","",FORMULACIÓN!B709)</f>
        <v/>
      </c>
      <c r="C709" s="20" t="str">
        <f>IF(FORMULACIÓN!C709="","",FORMULACIÓN!C709)</f>
        <v/>
      </c>
      <c r="D709" s="20" t="str">
        <f>IF(FORMULACIÓN!D709="","",FORMULACIÓN!D709)</f>
        <v/>
      </c>
      <c r="E709" s="20" t="str">
        <f>IF(FORMULACIÓN!E709="","",FORMULACIÓN!E709)</f>
        <v/>
      </c>
      <c r="F709" s="20" t="str">
        <f>IF(FORMULACIÓN!F709="","",FORMULACIÓN!F709)</f>
        <v/>
      </c>
      <c r="G709" s="20" t="str">
        <f>IF(FORMULACIÓN!G709="","",FORMULACIÓN!G709)</f>
        <v/>
      </c>
      <c r="H709" s="20" t="str">
        <f>IF(FORMULACIÓN!H709="","",FORMULACIÓN!H709)</f>
        <v/>
      </c>
      <c r="I709" s="88" t="str">
        <f>IF(FORMULACIÓN!I709="","",FORMULACIÓN!I709)</f>
        <v/>
      </c>
      <c r="J709" s="20" t="str">
        <f>IF(FORMULACIÓN!J709="","",FORMULACIÓN!J709)</f>
        <v/>
      </c>
      <c r="K709" s="88" t="str">
        <f>IF(FORMULACIÓN!K709="","",FORMULACIÓN!K709)</f>
        <v/>
      </c>
      <c r="L709" s="88" t="str">
        <f>IF(FORMULACIÓN!L709="","",FORMULACIÓN!L709)</f>
        <v/>
      </c>
      <c r="M709" s="210">
        <f>FORMULACIÓN!M709</f>
        <v>0</v>
      </c>
      <c r="N709" s="20" t="str">
        <f>IF(FORMULACIÓN!O709="","",FORMULACIÓN!O709)</f>
        <v/>
      </c>
      <c r="O709" s="20" t="str">
        <f>IF(FORMULACIÓN!P709="","",FORMULACIÓN!P709)</f>
        <v/>
      </c>
      <c r="P709" s="20" t="str">
        <f>IF(FORMULACIÓN!Q709="","",FORMULACIÓN!Q709)</f>
        <v/>
      </c>
      <c r="Q709" s="20" t="str">
        <f>IF(FORMULACIÓN!R709="","",FORMULACIÓN!R709)</f>
        <v/>
      </c>
      <c r="R709" s="20" t="str">
        <f>IF(FORMULACIÓN!S709="","",FORMULACIÓN!S709)</f>
        <v/>
      </c>
      <c r="S709" s="20" t="str">
        <f>IF(FORMULACIÓN!T709="","",FORMULACIÓN!T709)</f>
        <v/>
      </c>
      <c r="T709" s="179" t="str">
        <f ca="1">FORMULACIÓN!Y709</f>
        <v/>
      </c>
      <c r="U709" s="20" t="str">
        <f>IF(FORMULACIÓN!U709="","",FORMULACIÓN!U709)</f>
        <v/>
      </c>
      <c r="V709" s="211"/>
      <c r="W709" s="211"/>
      <c r="X709" s="21" t="str">
        <f ca="1">IFERROR(IF($S709=Lists!$S$2,SUM(SEGUIMIENTO!U709:W709),IF(SEGUIMIENTO!$S709=Lists!$S$3,SUM(SEGUIMIENTO!V709:W709),IF(SEGUIMIENTO!$S709=Lists!$S$4,AVERAGE(SEGUIMIENTO!V709:W709),IF(SEGUIMIENTO!$S709=Lists!$S$5,OFFSET(U709,0,COUNTA(V709:W709)),IF(SEGUIMIENTO!$S709=Lists!$S$6,COUNTIF(V709:W709,"&lt;"&amp;FORMULACIÓN!Y709)/COUNT(SEGUIMIENTO!V709:W709),""))))),"")</f>
        <v/>
      </c>
      <c r="Y709" s="176" t="str">
        <f ca="1">IF($Q709=Lists!$R$3,TEXT(SEGUIMIENTO!X709,"00,00%"),IF(SEGUIMIENTO!X709=0,0,TEXT(SEGUIMIENTO!X709,"##.###")))</f>
        <v/>
      </c>
      <c r="Z709" s="179" t="str">
        <f>IF(FORMULACIÓN!N709="X",VLOOKUP(A709,Lists!$C$100:$D$1099,2,FALSE),"")</f>
        <v/>
      </c>
      <c r="AA709" s="181">
        <f>IF(FORMULACIÓN!N709="X",IF(VALUE(VLOOKUP(A709,Lists!$C$100:$D$1099,2,FALSE))&gt;=SEGUIMIENTO!X709,1,0),2)</f>
        <v>2</v>
      </c>
      <c r="AB709" s="150">
        <f>IFERROR(VALUE(LEFT(#REF!,1)),0)</f>
        <v>0</v>
      </c>
      <c r="AC709" s="149"/>
      <c r="AD709" s="131"/>
      <c r="AE709" s="131"/>
      <c r="AF709" s="129"/>
      <c r="AG709"/>
      <c r="AH709" s="139"/>
      <c r="AI709" s="139"/>
      <c r="AJ709" s="139" t="str">
        <f t="shared" si="121"/>
        <v/>
      </c>
      <c r="AK709" s="139">
        <f t="shared" ca="1" si="128"/>
        <v>0</v>
      </c>
      <c r="AL709" s="139" t="str">
        <f t="shared" si="122"/>
        <v/>
      </c>
      <c r="AM709" s="139" t="str">
        <f t="shared" si="123"/>
        <v/>
      </c>
      <c r="AN709" s="20" t="str">
        <f t="shared" si="124"/>
        <v/>
      </c>
      <c r="AO709" s="20" t="str">
        <f t="shared" si="125"/>
        <v/>
      </c>
      <c r="AP709" s="20" t="str">
        <f t="shared" si="126"/>
        <v/>
      </c>
      <c r="AQ709" s="88" t="str">
        <f ca="1">IF(S709=Lists!$S$6,"CUMPLIMIENTO",IF($Q709=Lists!$R$3,TEXT(Y709,"00,00%")&amp;" / "&amp;TEXT(FORMULACIÓN!Y709,"00,00%"),IF(Y709=0,0,TEXT(Y709,"##.###")&amp;" / "&amp;TEXT(FORMULACIÓN!Y709,"##.###"))))</f>
        <v xml:space="preserve"> / </v>
      </c>
      <c r="AR709" s="133">
        <f ca="1">VALUE(IFERROR(IF(S709=Lists!$S$6,SEGUIMIENTO!Y709,IF((Y709/FORMULACIÓN!Y709)&lt;&gt;0,Y709/FORMULACIÓN!Y709,0)),0))</f>
        <v>0</v>
      </c>
      <c r="AS709" s="89" t="str">
        <f t="shared" ca="1" si="127"/>
        <v/>
      </c>
      <c r="AT709" s="89"/>
      <c r="AU709" s="89">
        <f t="shared" ca="1" si="130"/>
        <v>0</v>
      </c>
      <c r="AV709" s="20" t="str">
        <f t="shared" si="129"/>
        <v xml:space="preserve">LOGROS
LÍMITES
OBSERVACIÓN
ACCIONES DE FORTALECIMIENTO
</v>
      </c>
      <c r="AW709" s="139"/>
      <c r="CG709" s="140"/>
    </row>
    <row r="710" spans="1:85" s="135" customFormat="1" ht="20.25" hidden="1" customHeight="1">
      <c r="A710" s="20" t="str">
        <f>IF(FORMULACIÓN!A710="","",FORMULACIÓN!A710)</f>
        <v/>
      </c>
      <c r="B710" s="20" t="str">
        <f>IF(FORMULACIÓN!B710="","",FORMULACIÓN!B710)</f>
        <v/>
      </c>
      <c r="C710" s="20" t="str">
        <f>IF(FORMULACIÓN!C710="","",FORMULACIÓN!C710)</f>
        <v/>
      </c>
      <c r="D710" s="20" t="str">
        <f>IF(FORMULACIÓN!D710="","",FORMULACIÓN!D710)</f>
        <v/>
      </c>
      <c r="E710" s="20" t="str">
        <f>IF(FORMULACIÓN!E710="","",FORMULACIÓN!E710)</f>
        <v/>
      </c>
      <c r="F710" s="20" t="str">
        <f>IF(FORMULACIÓN!F710="","",FORMULACIÓN!F710)</f>
        <v/>
      </c>
      <c r="G710" s="20" t="str">
        <f>IF(FORMULACIÓN!G710="","",FORMULACIÓN!G710)</f>
        <v/>
      </c>
      <c r="H710" s="20" t="str">
        <f>IF(FORMULACIÓN!H710="","",FORMULACIÓN!H710)</f>
        <v/>
      </c>
      <c r="I710" s="88" t="str">
        <f>IF(FORMULACIÓN!I710="","",FORMULACIÓN!I710)</f>
        <v/>
      </c>
      <c r="J710" s="20" t="str">
        <f>IF(FORMULACIÓN!J710="","",FORMULACIÓN!J710)</f>
        <v/>
      </c>
      <c r="K710" s="88" t="str">
        <f>IF(FORMULACIÓN!K710="","",FORMULACIÓN!K710)</f>
        <v/>
      </c>
      <c r="L710" s="88" t="str">
        <f>IF(FORMULACIÓN!L710="","",FORMULACIÓN!L710)</f>
        <v/>
      </c>
      <c r="M710" s="210">
        <f>FORMULACIÓN!M710</f>
        <v>0</v>
      </c>
      <c r="N710" s="20" t="str">
        <f>IF(FORMULACIÓN!O710="","",FORMULACIÓN!O710)</f>
        <v/>
      </c>
      <c r="O710" s="20" t="str">
        <f>IF(FORMULACIÓN!P710="","",FORMULACIÓN!P710)</f>
        <v/>
      </c>
      <c r="P710" s="20" t="str">
        <f>IF(FORMULACIÓN!Q710="","",FORMULACIÓN!Q710)</f>
        <v/>
      </c>
      <c r="Q710" s="20" t="str">
        <f>IF(FORMULACIÓN!R710="","",FORMULACIÓN!R710)</f>
        <v/>
      </c>
      <c r="R710" s="20" t="str">
        <f>IF(FORMULACIÓN!S710="","",FORMULACIÓN!S710)</f>
        <v/>
      </c>
      <c r="S710" s="20" t="str">
        <f>IF(FORMULACIÓN!T710="","",FORMULACIÓN!T710)</f>
        <v/>
      </c>
      <c r="T710" s="179" t="str">
        <f ca="1">FORMULACIÓN!Y710</f>
        <v/>
      </c>
      <c r="U710" s="20" t="str">
        <f>IF(FORMULACIÓN!U710="","",FORMULACIÓN!U710)</f>
        <v/>
      </c>
      <c r="V710" s="211"/>
      <c r="W710" s="211"/>
      <c r="X710" s="21" t="str">
        <f ca="1">IFERROR(IF($S710=Lists!$S$2,SUM(SEGUIMIENTO!U710:W710),IF(SEGUIMIENTO!$S710=Lists!$S$3,SUM(SEGUIMIENTO!V710:W710),IF(SEGUIMIENTO!$S710=Lists!$S$4,AVERAGE(SEGUIMIENTO!V710:W710),IF(SEGUIMIENTO!$S710=Lists!$S$5,OFFSET(U710,0,COUNTA(V710:W710)),IF(SEGUIMIENTO!$S710=Lists!$S$6,COUNTIF(V710:W710,"&lt;"&amp;FORMULACIÓN!Y710)/COUNT(SEGUIMIENTO!V710:W710),""))))),"")</f>
        <v/>
      </c>
      <c r="Y710" s="176" t="str">
        <f ca="1">IF($Q710=Lists!$R$3,TEXT(SEGUIMIENTO!X710,"00,00%"),IF(SEGUIMIENTO!X710=0,0,TEXT(SEGUIMIENTO!X710,"##.###")))</f>
        <v/>
      </c>
      <c r="Z710" s="179" t="str">
        <f>IF(FORMULACIÓN!N710="X",VLOOKUP(A710,Lists!$C$100:$D$1099,2,FALSE),"")</f>
        <v/>
      </c>
      <c r="AA710" s="181">
        <f>IF(FORMULACIÓN!N710="X",IF(VALUE(VLOOKUP(A710,Lists!$C$100:$D$1099,2,FALSE))&gt;=SEGUIMIENTO!X710,1,0),2)</f>
        <v>2</v>
      </c>
      <c r="AB710" s="150">
        <f>IFERROR(VALUE(LEFT(#REF!,1)),0)</f>
        <v>0</v>
      </c>
      <c r="AC710" s="149"/>
      <c r="AD710" s="131"/>
      <c r="AE710" s="131"/>
      <c r="AF710" s="129"/>
      <c r="AG710"/>
      <c r="AH710" s="139"/>
      <c r="AI710" s="139"/>
      <c r="AJ710" s="139" t="str">
        <f t="shared" si="121"/>
        <v/>
      </c>
      <c r="AK710" s="139">
        <f t="shared" ca="1" si="128"/>
        <v>0</v>
      </c>
      <c r="AL710" s="139" t="str">
        <f t="shared" si="122"/>
        <v/>
      </c>
      <c r="AM710" s="139" t="str">
        <f t="shared" si="123"/>
        <v/>
      </c>
      <c r="AN710" s="20" t="str">
        <f t="shared" si="124"/>
        <v/>
      </c>
      <c r="AO710" s="20" t="str">
        <f t="shared" si="125"/>
        <v/>
      </c>
      <c r="AP710" s="20" t="str">
        <f t="shared" si="126"/>
        <v/>
      </c>
      <c r="AQ710" s="88" t="str">
        <f ca="1">IF(S710=Lists!$S$6,"CUMPLIMIENTO",IF($Q710=Lists!$R$3,TEXT(Y710,"00,00%")&amp;" / "&amp;TEXT(FORMULACIÓN!Y710,"00,00%"),IF(Y710=0,0,TEXT(Y710,"##.###")&amp;" / "&amp;TEXT(FORMULACIÓN!Y710,"##.###"))))</f>
        <v xml:space="preserve"> / </v>
      </c>
      <c r="AR710" s="133">
        <f ca="1">VALUE(IFERROR(IF(S710=Lists!$S$6,SEGUIMIENTO!Y710,IF((Y710/FORMULACIÓN!Y710)&lt;&gt;0,Y710/FORMULACIÓN!Y710,0)),0))</f>
        <v>0</v>
      </c>
      <c r="AS710" s="89" t="str">
        <f t="shared" ca="1" si="127"/>
        <v/>
      </c>
      <c r="AT710" s="89"/>
      <c r="AU710" s="89">
        <f t="shared" ca="1" si="130"/>
        <v>0</v>
      </c>
      <c r="AV710" s="20" t="str">
        <f t="shared" si="129"/>
        <v xml:space="preserve">LOGROS
LÍMITES
OBSERVACIÓN
ACCIONES DE FORTALECIMIENTO
</v>
      </c>
      <c r="AW710" s="139"/>
      <c r="CG710" s="140"/>
    </row>
    <row r="711" spans="1:85" s="135" customFormat="1" ht="20.25" hidden="1" customHeight="1">
      <c r="A711" s="20" t="str">
        <f>IF(FORMULACIÓN!A711="","",FORMULACIÓN!A711)</f>
        <v/>
      </c>
      <c r="B711" s="20" t="str">
        <f>IF(FORMULACIÓN!B711="","",FORMULACIÓN!B711)</f>
        <v/>
      </c>
      <c r="C711" s="20" t="str">
        <f>IF(FORMULACIÓN!C711="","",FORMULACIÓN!C711)</f>
        <v/>
      </c>
      <c r="D711" s="20" t="str">
        <f>IF(FORMULACIÓN!D711="","",FORMULACIÓN!D711)</f>
        <v/>
      </c>
      <c r="E711" s="20" t="str">
        <f>IF(FORMULACIÓN!E711="","",FORMULACIÓN!E711)</f>
        <v/>
      </c>
      <c r="F711" s="20" t="str">
        <f>IF(FORMULACIÓN!F711="","",FORMULACIÓN!F711)</f>
        <v/>
      </c>
      <c r="G711" s="20" t="str">
        <f>IF(FORMULACIÓN!G711="","",FORMULACIÓN!G711)</f>
        <v/>
      </c>
      <c r="H711" s="20" t="str">
        <f>IF(FORMULACIÓN!H711="","",FORMULACIÓN!H711)</f>
        <v/>
      </c>
      <c r="I711" s="88" t="str">
        <f>IF(FORMULACIÓN!I711="","",FORMULACIÓN!I711)</f>
        <v/>
      </c>
      <c r="J711" s="20" t="str">
        <f>IF(FORMULACIÓN!J711="","",FORMULACIÓN!J711)</f>
        <v/>
      </c>
      <c r="K711" s="88" t="str">
        <f>IF(FORMULACIÓN!K711="","",FORMULACIÓN!K711)</f>
        <v/>
      </c>
      <c r="L711" s="88" t="str">
        <f>IF(FORMULACIÓN!L711="","",FORMULACIÓN!L711)</f>
        <v/>
      </c>
      <c r="M711" s="210">
        <f>FORMULACIÓN!M711</f>
        <v>0</v>
      </c>
      <c r="N711" s="20" t="str">
        <f>IF(FORMULACIÓN!O711="","",FORMULACIÓN!O711)</f>
        <v/>
      </c>
      <c r="O711" s="20" t="str">
        <f>IF(FORMULACIÓN!P711="","",FORMULACIÓN!P711)</f>
        <v/>
      </c>
      <c r="P711" s="20" t="str">
        <f>IF(FORMULACIÓN!Q711="","",FORMULACIÓN!Q711)</f>
        <v/>
      </c>
      <c r="Q711" s="20" t="str">
        <f>IF(FORMULACIÓN!R711="","",FORMULACIÓN!R711)</f>
        <v/>
      </c>
      <c r="R711" s="20" t="str">
        <f>IF(FORMULACIÓN!S711="","",FORMULACIÓN!S711)</f>
        <v/>
      </c>
      <c r="S711" s="20" t="str">
        <f>IF(FORMULACIÓN!T711="","",FORMULACIÓN!T711)</f>
        <v/>
      </c>
      <c r="T711" s="179" t="str">
        <f ca="1">FORMULACIÓN!Y711</f>
        <v/>
      </c>
      <c r="U711" s="20" t="str">
        <f>IF(FORMULACIÓN!U711="","",FORMULACIÓN!U711)</f>
        <v/>
      </c>
      <c r="V711" s="211"/>
      <c r="W711" s="211"/>
      <c r="X711" s="21" t="str">
        <f ca="1">IFERROR(IF($S711=Lists!$S$2,SUM(SEGUIMIENTO!U711:W711),IF(SEGUIMIENTO!$S711=Lists!$S$3,SUM(SEGUIMIENTO!V711:W711),IF(SEGUIMIENTO!$S711=Lists!$S$4,AVERAGE(SEGUIMIENTO!V711:W711),IF(SEGUIMIENTO!$S711=Lists!$S$5,OFFSET(U711,0,COUNTA(V711:W711)),IF(SEGUIMIENTO!$S711=Lists!$S$6,COUNTIF(V711:W711,"&lt;"&amp;FORMULACIÓN!Y711)/COUNT(SEGUIMIENTO!V711:W711),""))))),"")</f>
        <v/>
      </c>
      <c r="Y711" s="176" t="str">
        <f ca="1">IF($Q711=Lists!$R$3,TEXT(SEGUIMIENTO!X711,"00,00%"),IF(SEGUIMIENTO!X711=0,0,TEXT(SEGUIMIENTO!X711,"##.###")))</f>
        <v/>
      </c>
      <c r="Z711" s="179" t="str">
        <f>IF(FORMULACIÓN!N711="X",VLOOKUP(A711,Lists!$C$100:$D$1099,2,FALSE),"")</f>
        <v/>
      </c>
      <c r="AA711" s="181">
        <f>IF(FORMULACIÓN!N711="X",IF(VALUE(VLOOKUP(A711,Lists!$C$100:$D$1099,2,FALSE))&gt;=SEGUIMIENTO!X711,1,0),2)</f>
        <v>2</v>
      </c>
      <c r="AB711" s="150">
        <f>IFERROR(VALUE(LEFT(#REF!,1)),0)</f>
        <v>0</v>
      </c>
      <c r="AC711" s="149"/>
      <c r="AD711" s="131"/>
      <c r="AE711" s="131"/>
      <c r="AF711" s="129"/>
      <c r="AG711"/>
      <c r="AH711" s="139"/>
      <c r="AI711" s="139"/>
      <c r="AJ711" s="139" t="str">
        <f t="shared" si="121"/>
        <v/>
      </c>
      <c r="AK711" s="139">
        <f t="shared" ca="1" si="128"/>
        <v>0</v>
      </c>
      <c r="AL711" s="139" t="str">
        <f t="shared" si="122"/>
        <v/>
      </c>
      <c r="AM711" s="139" t="str">
        <f t="shared" si="123"/>
        <v/>
      </c>
      <c r="AN711" s="20" t="str">
        <f t="shared" si="124"/>
        <v/>
      </c>
      <c r="AO711" s="20" t="str">
        <f t="shared" si="125"/>
        <v/>
      </c>
      <c r="AP711" s="20" t="str">
        <f t="shared" si="126"/>
        <v/>
      </c>
      <c r="AQ711" s="88" t="str">
        <f ca="1">IF(S711=Lists!$S$6,"CUMPLIMIENTO",IF($Q711=Lists!$R$3,TEXT(Y711,"00,00%")&amp;" / "&amp;TEXT(FORMULACIÓN!Y711,"00,00%"),IF(Y711=0,0,TEXT(Y711,"##.###")&amp;" / "&amp;TEXT(FORMULACIÓN!Y711,"##.###"))))</f>
        <v xml:space="preserve"> / </v>
      </c>
      <c r="AR711" s="133">
        <f ca="1">VALUE(IFERROR(IF(S711=Lists!$S$6,SEGUIMIENTO!Y711,IF((Y711/FORMULACIÓN!Y711)&lt;&gt;0,Y711/FORMULACIÓN!Y711,0)),0))</f>
        <v>0</v>
      </c>
      <c r="AS711" s="89" t="str">
        <f t="shared" ca="1" si="127"/>
        <v/>
      </c>
      <c r="AT711" s="89"/>
      <c r="AU711" s="89">
        <f t="shared" ca="1" si="130"/>
        <v>0</v>
      </c>
      <c r="AV711" s="20" t="str">
        <f t="shared" si="129"/>
        <v xml:space="preserve">LOGROS
LÍMITES
OBSERVACIÓN
ACCIONES DE FORTALECIMIENTO
</v>
      </c>
      <c r="AW711" s="139"/>
      <c r="CG711" s="140"/>
    </row>
    <row r="712" spans="1:85" s="135" customFormat="1" ht="20.25" hidden="1" customHeight="1">
      <c r="A712" s="20" t="str">
        <f>IF(FORMULACIÓN!A712="","",FORMULACIÓN!A712)</f>
        <v/>
      </c>
      <c r="B712" s="20" t="str">
        <f>IF(FORMULACIÓN!B712="","",FORMULACIÓN!B712)</f>
        <v/>
      </c>
      <c r="C712" s="20" t="str">
        <f>IF(FORMULACIÓN!C712="","",FORMULACIÓN!C712)</f>
        <v/>
      </c>
      <c r="D712" s="20" t="str">
        <f>IF(FORMULACIÓN!D712="","",FORMULACIÓN!D712)</f>
        <v/>
      </c>
      <c r="E712" s="20" t="str">
        <f>IF(FORMULACIÓN!E712="","",FORMULACIÓN!E712)</f>
        <v/>
      </c>
      <c r="F712" s="20" t="str">
        <f>IF(FORMULACIÓN!F712="","",FORMULACIÓN!F712)</f>
        <v/>
      </c>
      <c r="G712" s="20" t="str">
        <f>IF(FORMULACIÓN!G712="","",FORMULACIÓN!G712)</f>
        <v/>
      </c>
      <c r="H712" s="20" t="str">
        <f>IF(FORMULACIÓN!H712="","",FORMULACIÓN!H712)</f>
        <v/>
      </c>
      <c r="I712" s="88" t="str">
        <f>IF(FORMULACIÓN!I712="","",FORMULACIÓN!I712)</f>
        <v/>
      </c>
      <c r="J712" s="20" t="str">
        <f>IF(FORMULACIÓN!J712="","",FORMULACIÓN!J712)</f>
        <v/>
      </c>
      <c r="K712" s="88" t="str">
        <f>IF(FORMULACIÓN!K712="","",FORMULACIÓN!K712)</f>
        <v/>
      </c>
      <c r="L712" s="88" t="str">
        <f>IF(FORMULACIÓN!L712="","",FORMULACIÓN!L712)</f>
        <v/>
      </c>
      <c r="M712" s="210">
        <f>FORMULACIÓN!M712</f>
        <v>0</v>
      </c>
      <c r="N712" s="20" t="str">
        <f>IF(FORMULACIÓN!O712="","",FORMULACIÓN!O712)</f>
        <v/>
      </c>
      <c r="O712" s="20" t="str">
        <f>IF(FORMULACIÓN!P712="","",FORMULACIÓN!P712)</f>
        <v/>
      </c>
      <c r="P712" s="20" t="str">
        <f>IF(FORMULACIÓN!Q712="","",FORMULACIÓN!Q712)</f>
        <v/>
      </c>
      <c r="Q712" s="20" t="str">
        <f>IF(FORMULACIÓN!R712="","",FORMULACIÓN!R712)</f>
        <v/>
      </c>
      <c r="R712" s="20" t="str">
        <f>IF(FORMULACIÓN!S712="","",FORMULACIÓN!S712)</f>
        <v/>
      </c>
      <c r="S712" s="20" t="str">
        <f>IF(FORMULACIÓN!T712="","",FORMULACIÓN!T712)</f>
        <v/>
      </c>
      <c r="T712" s="179" t="str">
        <f ca="1">FORMULACIÓN!Y712</f>
        <v/>
      </c>
      <c r="U712" s="20" t="str">
        <f>IF(FORMULACIÓN!U712="","",FORMULACIÓN!U712)</f>
        <v/>
      </c>
      <c r="V712" s="211"/>
      <c r="W712" s="211"/>
      <c r="X712" s="21" t="str">
        <f ca="1">IFERROR(IF($S712=Lists!$S$2,SUM(SEGUIMIENTO!U712:W712),IF(SEGUIMIENTO!$S712=Lists!$S$3,SUM(SEGUIMIENTO!V712:W712),IF(SEGUIMIENTO!$S712=Lists!$S$4,AVERAGE(SEGUIMIENTO!V712:W712),IF(SEGUIMIENTO!$S712=Lists!$S$5,OFFSET(U712,0,COUNTA(V712:W712)),IF(SEGUIMIENTO!$S712=Lists!$S$6,COUNTIF(V712:W712,"&lt;"&amp;FORMULACIÓN!Y712)/COUNT(SEGUIMIENTO!V712:W712),""))))),"")</f>
        <v/>
      </c>
      <c r="Y712" s="176" t="str">
        <f ca="1">IF($Q712=Lists!$R$3,TEXT(SEGUIMIENTO!X712,"00,00%"),IF(SEGUIMIENTO!X712=0,0,TEXT(SEGUIMIENTO!X712,"##.###")))</f>
        <v/>
      </c>
      <c r="Z712" s="179" t="str">
        <f>IF(FORMULACIÓN!N712="X",VLOOKUP(A712,Lists!$C$100:$D$1099,2,FALSE),"")</f>
        <v/>
      </c>
      <c r="AA712" s="181">
        <f>IF(FORMULACIÓN!N712="X",IF(VALUE(VLOOKUP(A712,Lists!$C$100:$D$1099,2,FALSE))&gt;=SEGUIMIENTO!X712,1,0),2)</f>
        <v>2</v>
      </c>
      <c r="AB712" s="150">
        <f>IFERROR(VALUE(LEFT(#REF!,1)),0)</f>
        <v>0</v>
      </c>
      <c r="AC712" s="149"/>
      <c r="AD712" s="131"/>
      <c r="AE712" s="131"/>
      <c r="AF712" s="129"/>
      <c r="AG712"/>
      <c r="AH712" s="139"/>
      <c r="AI712" s="139"/>
      <c r="AJ712" s="139" t="str">
        <f t="shared" si="121"/>
        <v/>
      </c>
      <c r="AK712" s="139">
        <f t="shared" ca="1" si="128"/>
        <v>0</v>
      </c>
      <c r="AL712" s="139" t="str">
        <f t="shared" si="122"/>
        <v/>
      </c>
      <c r="AM712" s="139" t="str">
        <f t="shared" si="123"/>
        <v/>
      </c>
      <c r="AN712" s="20" t="str">
        <f t="shared" si="124"/>
        <v/>
      </c>
      <c r="AO712" s="20" t="str">
        <f t="shared" si="125"/>
        <v/>
      </c>
      <c r="AP712" s="20" t="str">
        <f t="shared" si="126"/>
        <v/>
      </c>
      <c r="AQ712" s="88" t="str">
        <f ca="1">IF(S712=Lists!$S$6,"CUMPLIMIENTO",IF($Q712=Lists!$R$3,TEXT(Y712,"00,00%")&amp;" / "&amp;TEXT(FORMULACIÓN!Y712,"00,00%"),IF(Y712=0,0,TEXT(Y712,"##.###")&amp;" / "&amp;TEXT(FORMULACIÓN!Y712,"##.###"))))</f>
        <v xml:space="preserve"> / </v>
      </c>
      <c r="AR712" s="133">
        <f ca="1">VALUE(IFERROR(IF(S712=Lists!$S$6,SEGUIMIENTO!Y712,IF((Y712/FORMULACIÓN!Y712)&lt;&gt;0,Y712/FORMULACIÓN!Y712,0)),0))</f>
        <v>0</v>
      </c>
      <c r="AS712" s="89" t="str">
        <f t="shared" ca="1" si="127"/>
        <v/>
      </c>
      <c r="AT712" s="89"/>
      <c r="AU712" s="89">
        <f t="shared" ca="1" si="130"/>
        <v>0</v>
      </c>
      <c r="AV712" s="20" t="str">
        <f t="shared" si="129"/>
        <v xml:space="preserve">LOGROS
LÍMITES
OBSERVACIÓN
ACCIONES DE FORTALECIMIENTO
</v>
      </c>
      <c r="AW712" s="139"/>
      <c r="CG712" s="140"/>
    </row>
    <row r="713" spans="1:85" s="135" customFormat="1" ht="20.25" hidden="1" customHeight="1">
      <c r="A713" s="20" t="str">
        <f>IF(FORMULACIÓN!A713="","",FORMULACIÓN!A713)</f>
        <v/>
      </c>
      <c r="B713" s="20" t="str">
        <f>IF(FORMULACIÓN!B713="","",FORMULACIÓN!B713)</f>
        <v/>
      </c>
      <c r="C713" s="20" t="str">
        <f>IF(FORMULACIÓN!C713="","",FORMULACIÓN!C713)</f>
        <v/>
      </c>
      <c r="D713" s="20" t="str">
        <f>IF(FORMULACIÓN!D713="","",FORMULACIÓN!D713)</f>
        <v/>
      </c>
      <c r="E713" s="20" t="str">
        <f>IF(FORMULACIÓN!E713="","",FORMULACIÓN!E713)</f>
        <v/>
      </c>
      <c r="F713" s="20" t="str">
        <f>IF(FORMULACIÓN!F713="","",FORMULACIÓN!F713)</f>
        <v/>
      </c>
      <c r="G713" s="20" t="str">
        <f>IF(FORMULACIÓN!G713="","",FORMULACIÓN!G713)</f>
        <v/>
      </c>
      <c r="H713" s="20" t="str">
        <f>IF(FORMULACIÓN!H713="","",FORMULACIÓN!H713)</f>
        <v/>
      </c>
      <c r="I713" s="88" t="str">
        <f>IF(FORMULACIÓN!I713="","",FORMULACIÓN!I713)</f>
        <v/>
      </c>
      <c r="J713" s="20" t="str">
        <f>IF(FORMULACIÓN!J713="","",FORMULACIÓN!J713)</f>
        <v/>
      </c>
      <c r="K713" s="88" t="str">
        <f>IF(FORMULACIÓN!K713="","",FORMULACIÓN!K713)</f>
        <v/>
      </c>
      <c r="L713" s="88" t="str">
        <f>IF(FORMULACIÓN!L713="","",FORMULACIÓN!L713)</f>
        <v/>
      </c>
      <c r="M713" s="210">
        <f>FORMULACIÓN!M713</f>
        <v>0</v>
      </c>
      <c r="N713" s="20" t="str">
        <f>IF(FORMULACIÓN!O713="","",FORMULACIÓN!O713)</f>
        <v/>
      </c>
      <c r="O713" s="20" t="str">
        <f>IF(FORMULACIÓN!P713="","",FORMULACIÓN!P713)</f>
        <v/>
      </c>
      <c r="P713" s="20" t="str">
        <f>IF(FORMULACIÓN!Q713="","",FORMULACIÓN!Q713)</f>
        <v/>
      </c>
      <c r="Q713" s="20" t="str">
        <f>IF(FORMULACIÓN!R713="","",FORMULACIÓN!R713)</f>
        <v/>
      </c>
      <c r="R713" s="20" t="str">
        <f>IF(FORMULACIÓN!S713="","",FORMULACIÓN!S713)</f>
        <v/>
      </c>
      <c r="S713" s="20" t="str">
        <f>IF(FORMULACIÓN!T713="","",FORMULACIÓN!T713)</f>
        <v/>
      </c>
      <c r="T713" s="179" t="str">
        <f ca="1">FORMULACIÓN!Y713</f>
        <v/>
      </c>
      <c r="U713" s="20" t="str">
        <f>IF(FORMULACIÓN!U713="","",FORMULACIÓN!U713)</f>
        <v/>
      </c>
      <c r="V713" s="211"/>
      <c r="W713" s="211"/>
      <c r="X713" s="21" t="str">
        <f ca="1">IFERROR(IF($S713=Lists!$S$2,SUM(SEGUIMIENTO!U713:W713),IF(SEGUIMIENTO!$S713=Lists!$S$3,SUM(SEGUIMIENTO!V713:W713),IF(SEGUIMIENTO!$S713=Lists!$S$4,AVERAGE(SEGUIMIENTO!V713:W713),IF(SEGUIMIENTO!$S713=Lists!$S$5,OFFSET(U713,0,COUNTA(V713:W713)),IF(SEGUIMIENTO!$S713=Lists!$S$6,COUNTIF(V713:W713,"&lt;"&amp;FORMULACIÓN!Y713)/COUNT(SEGUIMIENTO!V713:W713),""))))),"")</f>
        <v/>
      </c>
      <c r="Y713" s="176" t="str">
        <f ca="1">IF($Q713=Lists!$R$3,TEXT(SEGUIMIENTO!X713,"00,00%"),IF(SEGUIMIENTO!X713=0,0,TEXT(SEGUIMIENTO!X713,"##.###")))</f>
        <v/>
      </c>
      <c r="Z713" s="179" t="str">
        <f>IF(FORMULACIÓN!N713="X",VLOOKUP(A713,Lists!$C$100:$D$1099,2,FALSE),"")</f>
        <v/>
      </c>
      <c r="AA713" s="181">
        <f>IF(FORMULACIÓN!N713="X",IF(VALUE(VLOOKUP(A713,Lists!$C$100:$D$1099,2,FALSE))&gt;=SEGUIMIENTO!X713,1,0),2)</f>
        <v>2</v>
      </c>
      <c r="AB713" s="150">
        <f>IFERROR(VALUE(LEFT(#REF!,1)),0)</f>
        <v>0</v>
      </c>
      <c r="AC713" s="149"/>
      <c r="AD713" s="131"/>
      <c r="AE713" s="131"/>
      <c r="AF713" s="129"/>
      <c r="AG713"/>
      <c r="AH713" s="139"/>
      <c r="AI713" s="139"/>
      <c r="AJ713" s="139" t="str">
        <f t="shared" si="121"/>
        <v/>
      </c>
      <c r="AK713" s="139">
        <f t="shared" ca="1" si="128"/>
        <v>0</v>
      </c>
      <c r="AL713" s="139" t="str">
        <f t="shared" si="122"/>
        <v/>
      </c>
      <c r="AM713" s="139" t="str">
        <f t="shared" si="123"/>
        <v/>
      </c>
      <c r="AN713" s="20" t="str">
        <f t="shared" si="124"/>
        <v/>
      </c>
      <c r="AO713" s="20" t="str">
        <f t="shared" si="125"/>
        <v/>
      </c>
      <c r="AP713" s="20" t="str">
        <f t="shared" si="126"/>
        <v/>
      </c>
      <c r="AQ713" s="88" t="str">
        <f ca="1">IF(S713=Lists!$S$6,"CUMPLIMIENTO",IF($Q713=Lists!$R$3,TEXT(Y713,"00,00%")&amp;" / "&amp;TEXT(FORMULACIÓN!Y713,"00,00%"),IF(Y713=0,0,TEXT(Y713,"##.###")&amp;" / "&amp;TEXT(FORMULACIÓN!Y713,"##.###"))))</f>
        <v xml:space="preserve"> / </v>
      </c>
      <c r="AR713" s="133">
        <f ca="1">VALUE(IFERROR(IF(S713=Lists!$S$6,SEGUIMIENTO!Y713,IF((Y713/FORMULACIÓN!Y713)&lt;&gt;0,Y713/FORMULACIÓN!Y713,0)),0))</f>
        <v>0</v>
      </c>
      <c r="AS713" s="89" t="str">
        <f t="shared" ca="1" si="127"/>
        <v/>
      </c>
      <c r="AT713" s="89"/>
      <c r="AU713" s="89">
        <f t="shared" ca="1" si="130"/>
        <v>0</v>
      </c>
      <c r="AV713" s="20" t="str">
        <f t="shared" si="129"/>
        <v xml:space="preserve">LOGROS
LÍMITES
OBSERVACIÓN
ACCIONES DE FORTALECIMIENTO
</v>
      </c>
      <c r="AW713" s="139"/>
      <c r="CG713" s="140"/>
    </row>
    <row r="714" spans="1:85" s="135" customFormat="1" ht="20.25" hidden="1" customHeight="1">
      <c r="A714" s="20" t="str">
        <f>IF(FORMULACIÓN!A714="","",FORMULACIÓN!A714)</f>
        <v/>
      </c>
      <c r="B714" s="20" t="str">
        <f>IF(FORMULACIÓN!B714="","",FORMULACIÓN!B714)</f>
        <v/>
      </c>
      <c r="C714" s="20" t="str">
        <f>IF(FORMULACIÓN!C714="","",FORMULACIÓN!C714)</f>
        <v/>
      </c>
      <c r="D714" s="20" t="str">
        <f>IF(FORMULACIÓN!D714="","",FORMULACIÓN!D714)</f>
        <v/>
      </c>
      <c r="E714" s="20" t="str">
        <f>IF(FORMULACIÓN!E714="","",FORMULACIÓN!E714)</f>
        <v/>
      </c>
      <c r="F714" s="20" t="str">
        <f>IF(FORMULACIÓN!F714="","",FORMULACIÓN!F714)</f>
        <v/>
      </c>
      <c r="G714" s="20" t="str">
        <f>IF(FORMULACIÓN!G714="","",FORMULACIÓN!G714)</f>
        <v/>
      </c>
      <c r="H714" s="20" t="str">
        <f>IF(FORMULACIÓN!H714="","",FORMULACIÓN!H714)</f>
        <v/>
      </c>
      <c r="I714" s="88" t="str">
        <f>IF(FORMULACIÓN!I714="","",FORMULACIÓN!I714)</f>
        <v/>
      </c>
      <c r="J714" s="20" t="str">
        <f>IF(FORMULACIÓN!J714="","",FORMULACIÓN!J714)</f>
        <v/>
      </c>
      <c r="K714" s="88" t="str">
        <f>IF(FORMULACIÓN!K714="","",FORMULACIÓN!K714)</f>
        <v/>
      </c>
      <c r="L714" s="88" t="str">
        <f>IF(FORMULACIÓN!L714="","",FORMULACIÓN!L714)</f>
        <v/>
      </c>
      <c r="M714" s="210">
        <f>FORMULACIÓN!M714</f>
        <v>0</v>
      </c>
      <c r="N714" s="20" t="str">
        <f>IF(FORMULACIÓN!O714="","",FORMULACIÓN!O714)</f>
        <v/>
      </c>
      <c r="O714" s="20" t="str">
        <f>IF(FORMULACIÓN!P714="","",FORMULACIÓN!P714)</f>
        <v/>
      </c>
      <c r="P714" s="20" t="str">
        <f>IF(FORMULACIÓN!Q714="","",FORMULACIÓN!Q714)</f>
        <v/>
      </c>
      <c r="Q714" s="20" t="str">
        <f>IF(FORMULACIÓN!R714="","",FORMULACIÓN!R714)</f>
        <v/>
      </c>
      <c r="R714" s="20" t="str">
        <f>IF(FORMULACIÓN!S714="","",FORMULACIÓN!S714)</f>
        <v/>
      </c>
      <c r="S714" s="20" t="str">
        <f>IF(FORMULACIÓN!T714="","",FORMULACIÓN!T714)</f>
        <v/>
      </c>
      <c r="T714" s="179" t="str">
        <f ca="1">FORMULACIÓN!Y714</f>
        <v/>
      </c>
      <c r="U714" s="20" t="str">
        <f>IF(FORMULACIÓN!U714="","",FORMULACIÓN!U714)</f>
        <v/>
      </c>
      <c r="V714" s="211"/>
      <c r="W714" s="211"/>
      <c r="X714" s="21" t="str">
        <f ca="1">IFERROR(IF($S714=Lists!$S$2,SUM(SEGUIMIENTO!U714:W714),IF(SEGUIMIENTO!$S714=Lists!$S$3,SUM(SEGUIMIENTO!V714:W714),IF(SEGUIMIENTO!$S714=Lists!$S$4,AVERAGE(SEGUIMIENTO!V714:W714),IF(SEGUIMIENTO!$S714=Lists!$S$5,OFFSET(U714,0,COUNTA(V714:W714)),IF(SEGUIMIENTO!$S714=Lists!$S$6,COUNTIF(V714:W714,"&lt;"&amp;FORMULACIÓN!Y714)/COUNT(SEGUIMIENTO!V714:W714),""))))),"")</f>
        <v/>
      </c>
      <c r="Y714" s="176" t="str">
        <f ca="1">IF($Q714=Lists!$R$3,TEXT(SEGUIMIENTO!X714,"00,00%"),IF(SEGUIMIENTO!X714=0,0,TEXT(SEGUIMIENTO!X714,"##.###")))</f>
        <v/>
      </c>
      <c r="Z714" s="179" t="str">
        <f>IF(FORMULACIÓN!N714="X",VLOOKUP(A714,Lists!$C$100:$D$1099,2,FALSE),"")</f>
        <v/>
      </c>
      <c r="AA714" s="181">
        <f>IF(FORMULACIÓN!N714="X",IF(VALUE(VLOOKUP(A714,Lists!$C$100:$D$1099,2,FALSE))&gt;=SEGUIMIENTO!X714,1,0),2)</f>
        <v>2</v>
      </c>
      <c r="AB714" s="150">
        <f>IFERROR(VALUE(LEFT(#REF!,1)),0)</f>
        <v>0</v>
      </c>
      <c r="AC714" s="149"/>
      <c r="AD714" s="131"/>
      <c r="AE714" s="131"/>
      <c r="AF714" s="129"/>
      <c r="AG714"/>
      <c r="AH714" s="139"/>
      <c r="AI714" s="139"/>
      <c r="AJ714" s="139" t="str">
        <f t="shared" ref="AJ714:AJ777" si="131">E714</f>
        <v/>
      </c>
      <c r="AK714" s="139">
        <f t="shared" ca="1" si="128"/>
        <v>0</v>
      </c>
      <c r="AL714" s="139" t="str">
        <f t="shared" ref="AL714:AL777" si="132">C714</f>
        <v/>
      </c>
      <c r="AM714" s="139" t="str">
        <f t="shared" ref="AM714:AM777" si="133">F714</f>
        <v/>
      </c>
      <c r="AN714" s="20" t="str">
        <f t="shared" ref="AN714:AN777" si="134">H714</f>
        <v/>
      </c>
      <c r="AO714" s="20" t="str">
        <f t="shared" ref="AO714:AO777" si="135">N714</f>
        <v/>
      </c>
      <c r="AP714" s="20" t="str">
        <f t="shared" ref="AP714:AP777" si="136">O714</f>
        <v/>
      </c>
      <c r="AQ714" s="88" t="str">
        <f ca="1">IF(S714=Lists!$S$6,"CUMPLIMIENTO",IF($Q714=Lists!$R$3,TEXT(Y714,"00,00%")&amp;" / "&amp;TEXT(FORMULACIÓN!Y714,"00,00%"),IF(Y714=0,0,TEXT(Y714,"##.###")&amp;" / "&amp;TEXT(FORMULACIÓN!Y714,"##.###"))))</f>
        <v xml:space="preserve"> / </v>
      </c>
      <c r="AR714" s="133">
        <f ca="1">VALUE(IFERROR(IF(S714=Lists!$S$6,SEGUIMIENTO!Y714,IF((Y714/FORMULACIÓN!Y714)&lt;&gt;0,Y714/FORMULACIÓN!Y714,0)),0))</f>
        <v>0</v>
      </c>
      <c r="AS714" s="89" t="str">
        <f t="shared" ref="AS714:AS777" ca="1" si="137">IFERROR(IF(AR714&gt;1,1,AR714)*K714,"")</f>
        <v/>
      </c>
      <c r="AT714" s="89"/>
      <c r="AU714" s="89">
        <f t="shared" ca="1" si="130"/>
        <v>0</v>
      </c>
      <c r="AV714" s="20" t="str">
        <f t="shared" si="129"/>
        <v xml:space="preserve">LOGROS
LÍMITES
OBSERVACIÓN
ACCIONES DE FORTALECIMIENTO
</v>
      </c>
      <c r="AW714" s="139"/>
      <c r="CG714" s="140"/>
    </row>
    <row r="715" spans="1:85" s="135" customFormat="1" ht="20.25" hidden="1" customHeight="1">
      <c r="A715" s="20" t="str">
        <f>IF(FORMULACIÓN!A715="","",FORMULACIÓN!A715)</f>
        <v/>
      </c>
      <c r="B715" s="20" t="str">
        <f>IF(FORMULACIÓN!B715="","",FORMULACIÓN!B715)</f>
        <v/>
      </c>
      <c r="C715" s="20" t="str">
        <f>IF(FORMULACIÓN!C715="","",FORMULACIÓN!C715)</f>
        <v/>
      </c>
      <c r="D715" s="20" t="str">
        <f>IF(FORMULACIÓN!D715="","",FORMULACIÓN!D715)</f>
        <v/>
      </c>
      <c r="E715" s="20" t="str">
        <f>IF(FORMULACIÓN!E715="","",FORMULACIÓN!E715)</f>
        <v/>
      </c>
      <c r="F715" s="20" t="str">
        <f>IF(FORMULACIÓN!F715="","",FORMULACIÓN!F715)</f>
        <v/>
      </c>
      <c r="G715" s="20" t="str">
        <f>IF(FORMULACIÓN!G715="","",FORMULACIÓN!G715)</f>
        <v/>
      </c>
      <c r="H715" s="20" t="str">
        <f>IF(FORMULACIÓN!H715="","",FORMULACIÓN!H715)</f>
        <v/>
      </c>
      <c r="I715" s="88" t="str">
        <f>IF(FORMULACIÓN!I715="","",FORMULACIÓN!I715)</f>
        <v/>
      </c>
      <c r="J715" s="20" t="str">
        <f>IF(FORMULACIÓN!J715="","",FORMULACIÓN!J715)</f>
        <v/>
      </c>
      <c r="K715" s="88" t="str">
        <f>IF(FORMULACIÓN!K715="","",FORMULACIÓN!K715)</f>
        <v/>
      </c>
      <c r="L715" s="88" t="str">
        <f>IF(FORMULACIÓN!L715="","",FORMULACIÓN!L715)</f>
        <v/>
      </c>
      <c r="M715" s="210">
        <f>FORMULACIÓN!M715</f>
        <v>0</v>
      </c>
      <c r="N715" s="20" t="str">
        <f>IF(FORMULACIÓN!O715="","",FORMULACIÓN!O715)</f>
        <v/>
      </c>
      <c r="O715" s="20" t="str">
        <f>IF(FORMULACIÓN!P715="","",FORMULACIÓN!P715)</f>
        <v/>
      </c>
      <c r="P715" s="20" t="str">
        <f>IF(FORMULACIÓN!Q715="","",FORMULACIÓN!Q715)</f>
        <v/>
      </c>
      <c r="Q715" s="20" t="str">
        <f>IF(FORMULACIÓN!R715="","",FORMULACIÓN!R715)</f>
        <v/>
      </c>
      <c r="R715" s="20" t="str">
        <f>IF(FORMULACIÓN!S715="","",FORMULACIÓN!S715)</f>
        <v/>
      </c>
      <c r="S715" s="20" t="str">
        <f>IF(FORMULACIÓN!T715="","",FORMULACIÓN!T715)</f>
        <v/>
      </c>
      <c r="T715" s="179" t="str">
        <f ca="1">FORMULACIÓN!Y715</f>
        <v/>
      </c>
      <c r="U715" s="20" t="str">
        <f>IF(FORMULACIÓN!U715="","",FORMULACIÓN!U715)</f>
        <v/>
      </c>
      <c r="V715" s="211"/>
      <c r="W715" s="211"/>
      <c r="X715" s="21" t="str">
        <f ca="1">IFERROR(IF($S715=Lists!$S$2,SUM(SEGUIMIENTO!U715:W715),IF(SEGUIMIENTO!$S715=Lists!$S$3,SUM(SEGUIMIENTO!V715:W715),IF(SEGUIMIENTO!$S715=Lists!$S$4,AVERAGE(SEGUIMIENTO!V715:W715),IF(SEGUIMIENTO!$S715=Lists!$S$5,OFFSET(U715,0,COUNTA(V715:W715)),IF(SEGUIMIENTO!$S715=Lists!$S$6,COUNTIF(V715:W715,"&lt;"&amp;FORMULACIÓN!Y715)/COUNT(SEGUIMIENTO!V715:W715),""))))),"")</f>
        <v/>
      </c>
      <c r="Y715" s="176" t="str">
        <f ca="1">IF($Q715=Lists!$R$3,TEXT(SEGUIMIENTO!X715,"00,00%"),IF(SEGUIMIENTO!X715=0,0,TEXT(SEGUIMIENTO!X715,"##.###")))</f>
        <v/>
      </c>
      <c r="Z715" s="179" t="str">
        <f>IF(FORMULACIÓN!N715="X",VLOOKUP(A715,Lists!$C$100:$D$1099,2,FALSE),"")</f>
        <v/>
      </c>
      <c r="AA715" s="181">
        <f>IF(FORMULACIÓN!N715="X",IF(VALUE(VLOOKUP(A715,Lists!$C$100:$D$1099,2,FALSE))&gt;=SEGUIMIENTO!X715,1,0),2)</f>
        <v>2</v>
      </c>
      <c r="AB715" s="150">
        <f>IFERROR(VALUE(LEFT(#REF!,1)),0)</f>
        <v>0</v>
      </c>
      <c r="AC715" s="149"/>
      <c r="AD715" s="131"/>
      <c r="AE715" s="131"/>
      <c r="AF715" s="129"/>
      <c r="AG715"/>
      <c r="AH715" s="139"/>
      <c r="AI715" s="139"/>
      <c r="AJ715" s="139" t="str">
        <f t="shared" si="131"/>
        <v/>
      </c>
      <c r="AK715" s="139">
        <f t="shared" ref="AK715:AK778" ca="1" si="138">IF(AR715&gt;=0.9,1,0)</f>
        <v>0</v>
      </c>
      <c r="AL715" s="139" t="str">
        <f t="shared" si="132"/>
        <v/>
      </c>
      <c r="AM715" s="139" t="str">
        <f t="shared" si="133"/>
        <v/>
      </c>
      <c r="AN715" s="20" t="str">
        <f t="shared" si="134"/>
        <v/>
      </c>
      <c r="AO715" s="20" t="str">
        <f t="shared" si="135"/>
        <v/>
      </c>
      <c r="AP715" s="20" t="str">
        <f t="shared" si="136"/>
        <v/>
      </c>
      <c r="AQ715" s="88" t="str">
        <f ca="1">IF(S715=Lists!$S$6,"CUMPLIMIENTO",IF($Q715=Lists!$R$3,TEXT(Y715,"00,00%")&amp;" / "&amp;TEXT(FORMULACIÓN!Y715,"00,00%"),IF(Y715=0,0,TEXT(Y715,"##.###")&amp;" / "&amp;TEXT(FORMULACIÓN!Y715,"##.###"))))</f>
        <v xml:space="preserve"> / </v>
      </c>
      <c r="AR715" s="133">
        <f ca="1">VALUE(IFERROR(IF(S715=Lists!$S$6,SEGUIMIENTO!Y715,IF((Y715/FORMULACIÓN!Y715)&lt;&gt;0,Y715/FORMULACIÓN!Y715,0)),0))</f>
        <v>0</v>
      </c>
      <c r="AS715" s="89" t="str">
        <f t="shared" ca="1" si="137"/>
        <v/>
      </c>
      <c r="AT715" s="89"/>
      <c r="AU715" s="89">
        <f t="shared" ca="1" si="130"/>
        <v>0</v>
      </c>
      <c r="AV715" s="20" t="str">
        <f t="shared" si="129"/>
        <v xml:space="preserve">LOGROS
LÍMITES
OBSERVACIÓN
ACCIONES DE FORTALECIMIENTO
</v>
      </c>
      <c r="AW715" s="139"/>
      <c r="CG715" s="140"/>
    </row>
    <row r="716" spans="1:85" s="135" customFormat="1" ht="20.25" hidden="1" customHeight="1">
      <c r="A716" s="20" t="str">
        <f>IF(FORMULACIÓN!A716="","",FORMULACIÓN!A716)</f>
        <v/>
      </c>
      <c r="B716" s="20" t="str">
        <f>IF(FORMULACIÓN!B716="","",FORMULACIÓN!B716)</f>
        <v/>
      </c>
      <c r="C716" s="20" t="str">
        <f>IF(FORMULACIÓN!C716="","",FORMULACIÓN!C716)</f>
        <v/>
      </c>
      <c r="D716" s="20" t="str">
        <f>IF(FORMULACIÓN!D716="","",FORMULACIÓN!D716)</f>
        <v/>
      </c>
      <c r="E716" s="20" t="str">
        <f>IF(FORMULACIÓN!E716="","",FORMULACIÓN!E716)</f>
        <v/>
      </c>
      <c r="F716" s="20" t="str">
        <f>IF(FORMULACIÓN!F716="","",FORMULACIÓN!F716)</f>
        <v/>
      </c>
      <c r="G716" s="20" t="str">
        <f>IF(FORMULACIÓN!G716="","",FORMULACIÓN!G716)</f>
        <v/>
      </c>
      <c r="H716" s="20" t="str">
        <f>IF(FORMULACIÓN!H716="","",FORMULACIÓN!H716)</f>
        <v/>
      </c>
      <c r="I716" s="88" t="str">
        <f>IF(FORMULACIÓN!I716="","",FORMULACIÓN!I716)</f>
        <v/>
      </c>
      <c r="J716" s="20" t="str">
        <f>IF(FORMULACIÓN!J716="","",FORMULACIÓN!J716)</f>
        <v/>
      </c>
      <c r="K716" s="88" t="str">
        <f>IF(FORMULACIÓN!K716="","",FORMULACIÓN!K716)</f>
        <v/>
      </c>
      <c r="L716" s="88" t="str">
        <f>IF(FORMULACIÓN!L716="","",FORMULACIÓN!L716)</f>
        <v/>
      </c>
      <c r="M716" s="210">
        <f>FORMULACIÓN!M716</f>
        <v>0</v>
      </c>
      <c r="N716" s="20" t="str">
        <f>IF(FORMULACIÓN!O716="","",FORMULACIÓN!O716)</f>
        <v/>
      </c>
      <c r="O716" s="20" t="str">
        <f>IF(FORMULACIÓN!P716="","",FORMULACIÓN!P716)</f>
        <v/>
      </c>
      <c r="P716" s="20" t="str">
        <f>IF(FORMULACIÓN!Q716="","",FORMULACIÓN!Q716)</f>
        <v/>
      </c>
      <c r="Q716" s="20" t="str">
        <f>IF(FORMULACIÓN!R716="","",FORMULACIÓN!R716)</f>
        <v/>
      </c>
      <c r="R716" s="20" t="str">
        <f>IF(FORMULACIÓN!S716="","",FORMULACIÓN!S716)</f>
        <v/>
      </c>
      <c r="S716" s="20" t="str">
        <f>IF(FORMULACIÓN!T716="","",FORMULACIÓN!T716)</f>
        <v/>
      </c>
      <c r="T716" s="179" t="str">
        <f ca="1">FORMULACIÓN!Y716</f>
        <v/>
      </c>
      <c r="U716" s="20" t="str">
        <f>IF(FORMULACIÓN!U716="","",FORMULACIÓN!U716)</f>
        <v/>
      </c>
      <c r="V716" s="211"/>
      <c r="W716" s="211"/>
      <c r="X716" s="21" t="str">
        <f ca="1">IFERROR(IF($S716=Lists!$S$2,SUM(SEGUIMIENTO!U716:W716),IF(SEGUIMIENTO!$S716=Lists!$S$3,SUM(SEGUIMIENTO!V716:W716),IF(SEGUIMIENTO!$S716=Lists!$S$4,AVERAGE(SEGUIMIENTO!V716:W716),IF(SEGUIMIENTO!$S716=Lists!$S$5,OFFSET(U716,0,COUNTA(V716:W716)),IF(SEGUIMIENTO!$S716=Lists!$S$6,COUNTIF(V716:W716,"&lt;"&amp;FORMULACIÓN!Y716)/COUNT(SEGUIMIENTO!V716:W716),""))))),"")</f>
        <v/>
      </c>
      <c r="Y716" s="176" t="str">
        <f ca="1">IF($Q716=Lists!$R$3,TEXT(SEGUIMIENTO!X716,"00,00%"),IF(SEGUIMIENTO!X716=0,0,TEXT(SEGUIMIENTO!X716,"##.###")))</f>
        <v/>
      </c>
      <c r="Z716" s="179" t="str">
        <f>IF(FORMULACIÓN!N716="X",VLOOKUP(A716,Lists!$C$100:$D$1099,2,FALSE),"")</f>
        <v/>
      </c>
      <c r="AA716" s="181">
        <f>IF(FORMULACIÓN!N716="X",IF(VALUE(VLOOKUP(A716,Lists!$C$100:$D$1099,2,FALSE))&gt;=SEGUIMIENTO!X716,1,0),2)</f>
        <v>2</v>
      </c>
      <c r="AB716" s="150">
        <f>IFERROR(VALUE(LEFT(#REF!,1)),0)</f>
        <v>0</v>
      </c>
      <c r="AC716" s="149"/>
      <c r="AD716" s="131"/>
      <c r="AE716" s="131"/>
      <c r="AF716" s="129"/>
      <c r="AG716"/>
      <c r="AH716" s="139"/>
      <c r="AI716" s="139"/>
      <c r="AJ716" s="139" t="str">
        <f t="shared" si="131"/>
        <v/>
      </c>
      <c r="AK716" s="139">
        <f t="shared" ca="1" si="138"/>
        <v>0</v>
      </c>
      <c r="AL716" s="139" t="str">
        <f t="shared" si="132"/>
        <v/>
      </c>
      <c r="AM716" s="139" t="str">
        <f t="shared" si="133"/>
        <v/>
      </c>
      <c r="AN716" s="20" t="str">
        <f t="shared" si="134"/>
        <v/>
      </c>
      <c r="AO716" s="20" t="str">
        <f t="shared" si="135"/>
        <v/>
      </c>
      <c r="AP716" s="20" t="str">
        <f t="shared" si="136"/>
        <v/>
      </c>
      <c r="AQ716" s="88" t="str">
        <f ca="1">IF(S716=Lists!$S$6,"CUMPLIMIENTO",IF($Q716=Lists!$R$3,TEXT(Y716,"00,00%")&amp;" / "&amp;TEXT(FORMULACIÓN!Y716,"00,00%"),IF(Y716=0,0,TEXT(Y716,"##.###")&amp;" / "&amp;TEXT(FORMULACIÓN!Y716,"##.###"))))</f>
        <v xml:space="preserve"> / </v>
      </c>
      <c r="AR716" s="133">
        <f ca="1">VALUE(IFERROR(IF(S716=Lists!$S$6,SEGUIMIENTO!Y716,IF((Y716/FORMULACIÓN!Y716)&lt;&gt;0,Y716/FORMULACIÓN!Y716,0)),0))</f>
        <v>0</v>
      </c>
      <c r="AS716" s="89" t="str">
        <f t="shared" ca="1" si="137"/>
        <v/>
      </c>
      <c r="AT716" s="89"/>
      <c r="AU716" s="89">
        <f t="shared" ca="1" si="130"/>
        <v>0</v>
      </c>
      <c r="AV716" s="20" t="str">
        <f t="shared" si="129"/>
        <v xml:space="preserve">LOGROS
LÍMITES
OBSERVACIÓN
ACCIONES DE FORTALECIMIENTO
</v>
      </c>
      <c r="AW716" s="139"/>
      <c r="CG716" s="140"/>
    </row>
    <row r="717" spans="1:85" s="135" customFormat="1" ht="20.25" hidden="1" customHeight="1">
      <c r="A717" s="20" t="str">
        <f>IF(FORMULACIÓN!A717="","",FORMULACIÓN!A717)</f>
        <v/>
      </c>
      <c r="B717" s="20" t="str">
        <f>IF(FORMULACIÓN!B717="","",FORMULACIÓN!B717)</f>
        <v/>
      </c>
      <c r="C717" s="20" t="str">
        <f>IF(FORMULACIÓN!C717="","",FORMULACIÓN!C717)</f>
        <v/>
      </c>
      <c r="D717" s="20" t="str">
        <f>IF(FORMULACIÓN!D717="","",FORMULACIÓN!D717)</f>
        <v/>
      </c>
      <c r="E717" s="20" t="str">
        <f>IF(FORMULACIÓN!E717="","",FORMULACIÓN!E717)</f>
        <v/>
      </c>
      <c r="F717" s="20" t="str">
        <f>IF(FORMULACIÓN!F717="","",FORMULACIÓN!F717)</f>
        <v/>
      </c>
      <c r="G717" s="20" t="str">
        <f>IF(FORMULACIÓN!G717="","",FORMULACIÓN!G717)</f>
        <v/>
      </c>
      <c r="H717" s="20" t="str">
        <f>IF(FORMULACIÓN!H717="","",FORMULACIÓN!H717)</f>
        <v/>
      </c>
      <c r="I717" s="88" t="str">
        <f>IF(FORMULACIÓN!I717="","",FORMULACIÓN!I717)</f>
        <v/>
      </c>
      <c r="J717" s="20" t="str">
        <f>IF(FORMULACIÓN!J717="","",FORMULACIÓN!J717)</f>
        <v/>
      </c>
      <c r="K717" s="88" t="str">
        <f>IF(FORMULACIÓN!K717="","",FORMULACIÓN!K717)</f>
        <v/>
      </c>
      <c r="L717" s="88" t="str">
        <f>IF(FORMULACIÓN!L717="","",FORMULACIÓN!L717)</f>
        <v/>
      </c>
      <c r="M717" s="210">
        <f>FORMULACIÓN!M717</f>
        <v>0</v>
      </c>
      <c r="N717" s="20" t="str">
        <f>IF(FORMULACIÓN!O717="","",FORMULACIÓN!O717)</f>
        <v/>
      </c>
      <c r="O717" s="20" t="str">
        <f>IF(FORMULACIÓN!P717="","",FORMULACIÓN!P717)</f>
        <v/>
      </c>
      <c r="P717" s="20" t="str">
        <f>IF(FORMULACIÓN!Q717="","",FORMULACIÓN!Q717)</f>
        <v/>
      </c>
      <c r="Q717" s="20" t="str">
        <f>IF(FORMULACIÓN!R717="","",FORMULACIÓN!R717)</f>
        <v/>
      </c>
      <c r="R717" s="20" t="str">
        <f>IF(FORMULACIÓN!S717="","",FORMULACIÓN!S717)</f>
        <v/>
      </c>
      <c r="S717" s="20" t="str">
        <f>IF(FORMULACIÓN!T717="","",FORMULACIÓN!T717)</f>
        <v/>
      </c>
      <c r="T717" s="179" t="str">
        <f ca="1">FORMULACIÓN!Y717</f>
        <v/>
      </c>
      <c r="U717" s="20" t="str">
        <f>IF(FORMULACIÓN!U717="","",FORMULACIÓN!U717)</f>
        <v/>
      </c>
      <c r="V717" s="211"/>
      <c r="W717" s="211"/>
      <c r="X717" s="21" t="str">
        <f ca="1">IFERROR(IF($S717=Lists!$S$2,SUM(SEGUIMIENTO!U717:W717),IF(SEGUIMIENTO!$S717=Lists!$S$3,SUM(SEGUIMIENTO!V717:W717),IF(SEGUIMIENTO!$S717=Lists!$S$4,AVERAGE(SEGUIMIENTO!V717:W717),IF(SEGUIMIENTO!$S717=Lists!$S$5,OFFSET(U717,0,COUNTA(V717:W717)),IF(SEGUIMIENTO!$S717=Lists!$S$6,COUNTIF(V717:W717,"&lt;"&amp;FORMULACIÓN!Y717)/COUNT(SEGUIMIENTO!V717:W717),""))))),"")</f>
        <v/>
      </c>
      <c r="Y717" s="176" t="str">
        <f ca="1">IF($Q717=Lists!$R$3,TEXT(SEGUIMIENTO!X717,"00,00%"),IF(SEGUIMIENTO!X717=0,0,TEXT(SEGUIMIENTO!X717,"##.###")))</f>
        <v/>
      </c>
      <c r="Z717" s="179" t="str">
        <f>IF(FORMULACIÓN!N717="X",VLOOKUP(A717,Lists!$C$100:$D$1099,2,FALSE),"")</f>
        <v/>
      </c>
      <c r="AA717" s="181">
        <f>IF(FORMULACIÓN!N717="X",IF(VALUE(VLOOKUP(A717,Lists!$C$100:$D$1099,2,FALSE))&gt;=SEGUIMIENTO!X717,1,0),2)</f>
        <v>2</v>
      </c>
      <c r="AB717" s="150">
        <f>IFERROR(VALUE(LEFT(#REF!,1)),0)</f>
        <v>0</v>
      </c>
      <c r="AC717" s="149"/>
      <c r="AD717" s="131"/>
      <c r="AE717" s="131"/>
      <c r="AF717" s="129"/>
      <c r="AG717"/>
      <c r="AH717" s="139"/>
      <c r="AI717" s="139"/>
      <c r="AJ717" s="139" t="str">
        <f t="shared" si="131"/>
        <v/>
      </c>
      <c r="AK717" s="139">
        <f t="shared" ca="1" si="138"/>
        <v>0</v>
      </c>
      <c r="AL717" s="139" t="str">
        <f t="shared" si="132"/>
        <v/>
      </c>
      <c r="AM717" s="139" t="str">
        <f t="shared" si="133"/>
        <v/>
      </c>
      <c r="AN717" s="20" t="str">
        <f t="shared" si="134"/>
        <v/>
      </c>
      <c r="AO717" s="20" t="str">
        <f t="shared" si="135"/>
        <v/>
      </c>
      <c r="AP717" s="20" t="str">
        <f t="shared" si="136"/>
        <v/>
      </c>
      <c r="AQ717" s="88" t="str">
        <f ca="1">IF(S717=Lists!$S$6,"CUMPLIMIENTO",IF($Q717=Lists!$R$3,TEXT(Y717,"00,00%")&amp;" / "&amp;TEXT(FORMULACIÓN!Y717,"00,00%"),IF(Y717=0,0,TEXT(Y717,"##.###")&amp;" / "&amp;TEXT(FORMULACIÓN!Y717,"##.###"))))</f>
        <v xml:space="preserve"> / </v>
      </c>
      <c r="AR717" s="133">
        <f ca="1">VALUE(IFERROR(IF(S717=Lists!$S$6,SEGUIMIENTO!Y717,IF((Y717/FORMULACIÓN!Y717)&lt;&gt;0,Y717/FORMULACIÓN!Y717,0)),0))</f>
        <v>0</v>
      </c>
      <c r="AS717" s="89" t="str">
        <f t="shared" ca="1" si="137"/>
        <v/>
      </c>
      <c r="AT717" s="89"/>
      <c r="AU717" s="89">
        <f t="shared" ca="1" si="130"/>
        <v>0</v>
      </c>
      <c r="AV717" s="20" t="str">
        <f t="shared" si="129"/>
        <v xml:space="preserve">LOGROS
LÍMITES
OBSERVACIÓN
ACCIONES DE FORTALECIMIENTO
</v>
      </c>
      <c r="AW717" s="139"/>
      <c r="CG717" s="140"/>
    </row>
    <row r="718" spans="1:85" s="135" customFormat="1" ht="20.25" hidden="1" customHeight="1">
      <c r="A718" s="20" t="str">
        <f>IF(FORMULACIÓN!A718="","",FORMULACIÓN!A718)</f>
        <v/>
      </c>
      <c r="B718" s="20" t="str">
        <f>IF(FORMULACIÓN!B718="","",FORMULACIÓN!B718)</f>
        <v/>
      </c>
      <c r="C718" s="20" t="str">
        <f>IF(FORMULACIÓN!C718="","",FORMULACIÓN!C718)</f>
        <v/>
      </c>
      <c r="D718" s="20" t="str">
        <f>IF(FORMULACIÓN!D718="","",FORMULACIÓN!D718)</f>
        <v/>
      </c>
      <c r="E718" s="20" t="str">
        <f>IF(FORMULACIÓN!E718="","",FORMULACIÓN!E718)</f>
        <v/>
      </c>
      <c r="F718" s="20" t="str">
        <f>IF(FORMULACIÓN!F718="","",FORMULACIÓN!F718)</f>
        <v/>
      </c>
      <c r="G718" s="20" t="str">
        <f>IF(FORMULACIÓN!G718="","",FORMULACIÓN!G718)</f>
        <v/>
      </c>
      <c r="H718" s="20" t="str">
        <f>IF(FORMULACIÓN!H718="","",FORMULACIÓN!H718)</f>
        <v/>
      </c>
      <c r="I718" s="88" t="str">
        <f>IF(FORMULACIÓN!I718="","",FORMULACIÓN!I718)</f>
        <v/>
      </c>
      <c r="J718" s="20" t="str">
        <f>IF(FORMULACIÓN!J718="","",FORMULACIÓN!J718)</f>
        <v/>
      </c>
      <c r="K718" s="88" t="str">
        <f>IF(FORMULACIÓN!K718="","",FORMULACIÓN!K718)</f>
        <v/>
      </c>
      <c r="L718" s="88" t="str">
        <f>IF(FORMULACIÓN!L718="","",FORMULACIÓN!L718)</f>
        <v/>
      </c>
      <c r="M718" s="210">
        <f>FORMULACIÓN!M718</f>
        <v>0</v>
      </c>
      <c r="N718" s="20" t="str">
        <f>IF(FORMULACIÓN!O718="","",FORMULACIÓN!O718)</f>
        <v/>
      </c>
      <c r="O718" s="20" t="str">
        <f>IF(FORMULACIÓN!P718="","",FORMULACIÓN!P718)</f>
        <v/>
      </c>
      <c r="P718" s="20" t="str">
        <f>IF(FORMULACIÓN!Q718="","",FORMULACIÓN!Q718)</f>
        <v/>
      </c>
      <c r="Q718" s="20" t="str">
        <f>IF(FORMULACIÓN!R718="","",FORMULACIÓN!R718)</f>
        <v/>
      </c>
      <c r="R718" s="20" t="str">
        <f>IF(FORMULACIÓN!S718="","",FORMULACIÓN!S718)</f>
        <v/>
      </c>
      <c r="S718" s="20" t="str">
        <f>IF(FORMULACIÓN!T718="","",FORMULACIÓN!T718)</f>
        <v/>
      </c>
      <c r="T718" s="179" t="str">
        <f ca="1">FORMULACIÓN!Y718</f>
        <v/>
      </c>
      <c r="U718" s="20" t="str">
        <f>IF(FORMULACIÓN!U718="","",FORMULACIÓN!U718)</f>
        <v/>
      </c>
      <c r="V718" s="211"/>
      <c r="W718" s="211"/>
      <c r="X718" s="21" t="str">
        <f ca="1">IFERROR(IF($S718=Lists!$S$2,SUM(SEGUIMIENTO!U718:W718),IF(SEGUIMIENTO!$S718=Lists!$S$3,SUM(SEGUIMIENTO!V718:W718),IF(SEGUIMIENTO!$S718=Lists!$S$4,AVERAGE(SEGUIMIENTO!V718:W718),IF(SEGUIMIENTO!$S718=Lists!$S$5,OFFSET(U718,0,COUNTA(V718:W718)),IF(SEGUIMIENTO!$S718=Lists!$S$6,COUNTIF(V718:W718,"&lt;"&amp;FORMULACIÓN!Y718)/COUNT(SEGUIMIENTO!V718:W718),""))))),"")</f>
        <v/>
      </c>
      <c r="Y718" s="176" t="str">
        <f ca="1">IF($Q718=Lists!$R$3,TEXT(SEGUIMIENTO!X718,"00,00%"),IF(SEGUIMIENTO!X718=0,0,TEXT(SEGUIMIENTO!X718,"##.###")))</f>
        <v/>
      </c>
      <c r="Z718" s="179" t="str">
        <f>IF(FORMULACIÓN!N718="X",VLOOKUP(A718,Lists!$C$100:$D$1099,2,FALSE),"")</f>
        <v/>
      </c>
      <c r="AA718" s="181">
        <f>IF(FORMULACIÓN!N718="X",IF(VALUE(VLOOKUP(A718,Lists!$C$100:$D$1099,2,FALSE))&gt;=SEGUIMIENTO!X718,1,0),2)</f>
        <v>2</v>
      </c>
      <c r="AB718" s="150">
        <f>IFERROR(VALUE(LEFT(#REF!,1)),0)</f>
        <v>0</v>
      </c>
      <c r="AC718" s="149"/>
      <c r="AD718" s="131"/>
      <c r="AE718" s="131"/>
      <c r="AF718" s="129"/>
      <c r="AG718"/>
      <c r="AH718" s="139"/>
      <c r="AI718" s="139"/>
      <c r="AJ718" s="139" t="str">
        <f t="shared" si="131"/>
        <v/>
      </c>
      <c r="AK718" s="139">
        <f t="shared" ca="1" si="138"/>
        <v>0</v>
      </c>
      <c r="AL718" s="139" t="str">
        <f t="shared" si="132"/>
        <v/>
      </c>
      <c r="AM718" s="139" t="str">
        <f t="shared" si="133"/>
        <v/>
      </c>
      <c r="AN718" s="20" t="str">
        <f t="shared" si="134"/>
        <v/>
      </c>
      <c r="AO718" s="20" t="str">
        <f t="shared" si="135"/>
        <v/>
      </c>
      <c r="AP718" s="20" t="str">
        <f t="shared" si="136"/>
        <v/>
      </c>
      <c r="AQ718" s="88" t="str">
        <f ca="1">IF(S718=Lists!$S$6,"CUMPLIMIENTO",IF($Q718=Lists!$R$3,TEXT(Y718,"00,00%")&amp;" / "&amp;TEXT(FORMULACIÓN!Y718,"00,00%"),IF(Y718=0,0,TEXT(Y718,"##.###")&amp;" / "&amp;TEXT(FORMULACIÓN!Y718,"##.###"))))</f>
        <v xml:space="preserve"> / </v>
      </c>
      <c r="AR718" s="133">
        <f ca="1">VALUE(IFERROR(IF(S718=Lists!$S$6,SEGUIMIENTO!Y718,IF((Y718/FORMULACIÓN!Y718)&lt;&gt;0,Y718/FORMULACIÓN!Y718,0)),0))</f>
        <v>0</v>
      </c>
      <c r="AS718" s="89" t="str">
        <f t="shared" ca="1" si="137"/>
        <v/>
      </c>
      <c r="AT718" s="89"/>
      <c r="AU718" s="89">
        <f t="shared" ca="1" si="130"/>
        <v>0</v>
      </c>
      <c r="AV718" s="20" t="str">
        <f t="shared" si="129"/>
        <v xml:space="preserve">LOGROS
LÍMITES
OBSERVACIÓN
ACCIONES DE FORTALECIMIENTO
</v>
      </c>
      <c r="AW718" s="139"/>
      <c r="CG718" s="140"/>
    </row>
    <row r="719" spans="1:85" s="135" customFormat="1" ht="20.25" hidden="1" customHeight="1">
      <c r="A719" s="20" t="str">
        <f>IF(FORMULACIÓN!A719="","",FORMULACIÓN!A719)</f>
        <v/>
      </c>
      <c r="B719" s="20" t="str">
        <f>IF(FORMULACIÓN!B719="","",FORMULACIÓN!B719)</f>
        <v/>
      </c>
      <c r="C719" s="20" t="str">
        <f>IF(FORMULACIÓN!C719="","",FORMULACIÓN!C719)</f>
        <v/>
      </c>
      <c r="D719" s="20" t="str">
        <f>IF(FORMULACIÓN!D719="","",FORMULACIÓN!D719)</f>
        <v/>
      </c>
      <c r="E719" s="20" t="str">
        <f>IF(FORMULACIÓN!E719="","",FORMULACIÓN!E719)</f>
        <v/>
      </c>
      <c r="F719" s="20" t="str">
        <f>IF(FORMULACIÓN!F719="","",FORMULACIÓN!F719)</f>
        <v/>
      </c>
      <c r="G719" s="20" t="str">
        <f>IF(FORMULACIÓN!G719="","",FORMULACIÓN!G719)</f>
        <v/>
      </c>
      <c r="H719" s="20" t="str">
        <f>IF(FORMULACIÓN!H719="","",FORMULACIÓN!H719)</f>
        <v/>
      </c>
      <c r="I719" s="88" t="str">
        <f>IF(FORMULACIÓN!I719="","",FORMULACIÓN!I719)</f>
        <v/>
      </c>
      <c r="J719" s="20" t="str">
        <f>IF(FORMULACIÓN!J719="","",FORMULACIÓN!J719)</f>
        <v/>
      </c>
      <c r="K719" s="88" t="str">
        <f>IF(FORMULACIÓN!K719="","",FORMULACIÓN!K719)</f>
        <v/>
      </c>
      <c r="L719" s="88" t="str">
        <f>IF(FORMULACIÓN!L719="","",FORMULACIÓN!L719)</f>
        <v/>
      </c>
      <c r="M719" s="210">
        <f>FORMULACIÓN!M719</f>
        <v>0</v>
      </c>
      <c r="N719" s="20" t="str">
        <f>IF(FORMULACIÓN!O719="","",FORMULACIÓN!O719)</f>
        <v/>
      </c>
      <c r="O719" s="20" t="str">
        <f>IF(FORMULACIÓN!P719="","",FORMULACIÓN!P719)</f>
        <v/>
      </c>
      <c r="P719" s="20" t="str">
        <f>IF(FORMULACIÓN!Q719="","",FORMULACIÓN!Q719)</f>
        <v/>
      </c>
      <c r="Q719" s="20" t="str">
        <f>IF(FORMULACIÓN!R719="","",FORMULACIÓN!R719)</f>
        <v/>
      </c>
      <c r="R719" s="20" t="str">
        <f>IF(FORMULACIÓN!S719="","",FORMULACIÓN!S719)</f>
        <v/>
      </c>
      <c r="S719" s="20" t="str">
        <f>IF(FORMULACIÓN!T719="","",FORMULACIÓN!T719)</f>
        <v/>
      </c>
      <c r="T719" s="179" t="str">
        <f ca="1">FORMULACIÓN!Y719</f>
        <v/>
      </c>
      <c r="U719" s="20" t="str">
        <f>IF(FORMULACIÓN!U719="","",FORMULACIÓN!U719)</f>
        <v/>
      </c>
      <c r="V719" s="211"/>
      <c r="W719" s="211"/>
      <c r="X719" s="21" t="str">
        <f ca="1">IFERROR(IF($S719=Lists!$S$2,SUM(SEGUIMIENTO!U719:W719),IF(SEGUIMIENTO!$S719=Lists!$S$3,SUM(SEGUIMIENTO!V719:W719),IF(SEGUIMIENTO!$S719=Lists!$S$4,AVERAGE(SEGUIMIENTO!V719:W719),IF(SEGUIMIENTO!$S719=Lists!$S$5,OFFSET(U719,0,COUNTA(V719:W719)),IF(SEGUIMIENTO!$S719=Lists!$S$6,COUNTIF(V719:W719,"&lt;"&amp;FORMULACIÓN!Y719)/COUNT(SEGUIMIENTO!V719:W719),""))))),"")</f>
        <v/>
      </c>
      <c r="Y719" s="176" t="str">
        <f ca="1">IF($Q719=Lists!$R$3,TEXT(SEGUIMIENTO!X719,"00,00%"),IF(SEGUIMIENTO!X719=0,0,TEXT(SEGUIMIENTO!X719,"##.###")))</f>
        <v/>
      </c>
      <c r="Z719" s="179" t="str">
        <f>IF(FORMULACIÓN!N719="X",VLOOKUP(A719,Lists!$C$100:$D$1099,2,FALSE),"")</f>
        <v/>
      </c>
      <c r="AA719" s="181">
        <f>IF(FORMULACIÓN!N719="X",IF(VALUE(VLOOKUP(A719,Lists!$C$100:$D$1099,2,FALSE))&gt;=SEGUIMIENTO!X719,1,0),2)</f>
        <v>2</v>
      </c>
      <c r="AB719" s="150">
        <f>IFERROR(VALUE(LEFT(#REF!,1)),0)</f>
        <v>0</v>
      </c>
      <c r="AC719" s="149"/>
      <c r="AD719" s="131"/>
      <c r="AE719" s="131"/>
      <c r="AF719" s="129"/>
      <c r="AG719"/>
      <c r="AH719" s="139"/>
      <c r="AI719" s="139"/>
      <c r="AJ719" s="139" t="str">
        <f t="shared" si="131"/>
        <v/>
      </c>
      <c r="AK719" s="139">
        <f t="shared" ca="1" si="138"/>
        <v>0</v>
      </c>
      <c r="AL719" s="139" t="str">
        <f t="shared" si="132"/>
        <v/>
      </c>
      <c r="AM719" s="139" t="str">
        <f t="shared" si="133"/>
        <v/>
      </c>
      <c r="AN719" s="20" t="str">
        <f t="shared" si="134"/>
        <v/>
      </c>
      <c r="AO719" s="20" t="str">
        <f t="shared" si="135"/>
        <v/>
      </c>
      <c r="AP719" s="20" t="str">
        <f t="shared" si="136"/>
        <v/>
      </c>
      <c r="AQ719" s="88" t="str">
        <f ca="1">IF(S719=Lists!$S$6,"CUMPLIMIENTO",IF($Q719=Lists!$R$3,TEXT(Y719,"00,00%")&amp;" / "&amp;TEXT(FORMULACIÓN!Y719,"00,00%"),IF(Y719=0,0,TEXT(Y719,"##.###")&amp;" / "&amp;TEXT(FORMULACIÓN!Y719,"##.###"))))</f>
        <v xml:space="preserve"> / </v>
      </c>
      <c r="AR719" s="133">
        <f ca="1">VALUE(IFERROR(IF(S719=Lists!$S$6,SEGUIMIENTO!Y719,IF((Y719/FORMULACIÓN!Y719)&lt;&gt;0,Y719/FORMULACIÓN!Y719,0)),0))</f>
        <v>0</v>
      </c>
      <c r="AS719" s="89" t="str">
        <f t="shared" ca="1" si="137"/>
        <v/>
      </c>
      <c r="AT719" s="89"/>
      <c r="AU719" s="89">
        <f t="shared" ca="1" si="130"/>
        <v>0</v>
      </c>
      <c r="AV719" s="20" t="str">
        <f t="shared" si="129"/>
        <v xml:space="preserve">LOGROS
LÍMITES
OBSERVACIÓN
ACCIONES DE FORTALECIMIENTO
</v>
      </c>
      <c r="AW719" s="139"/>
      <c r="CG719" s="140"/>
    </row>
    <row r="720" spans="1:85" s="135" customFormat="1" ht="20.25" hidden="1" customHeight="1">
      <c r="A720" s="20" t="str">
        <f>IF(FORMULACIÓN!A720="","",FORMULACIÓN!A720)</f>
        <v/>
      </c>
      <c r="B720" s="20" t="str">
        <f>IF(FORMULACIÓN!B720="","",FORMULACIÓN!B720)</f>
        <v/>
      </c>
      <c r="C720" s="20" t="str">
        <f>IF(FORMULACIÓN!C720="","",FORMULACIÓN!C720)</f>
        <v/>
      </c>
      <c r="D720" s="20" t="str">
        <f>IF(FORMULACIÓN!D720="","",FORMULACIÓN!D720)</f>
        <v/>
      </c>
      <c r="E720" s="20" t="str">
        <f>IF(FORMULACIÓN!E720="","",FORMULACIÓN!E720)</f>
        <v/>
      </c>
      <c r="F720" s="20" t="str">
        <f>IF(FORMULACIÓN!F720="","",FORMULACIÓN!F720)</f>
        <v/>
      </c>
      <c r="G720" s="20" t="str">
        <f>IF(FORMULACIÓN!G720="","",FORMULACIÓN!G720)</f>
        <v/>
      </c>
      <c r="H720" s="20" t="str">
        <f>IF(FORMULACIÓN!H720="","",FORMULACIÓN!H720)</f>
        <v/>
      </c>
      <c r="I720" s="88" t="str">
        <f>IF(FORMULACIÓN!I720="","",FORMULACIÓN!I720)</f>
        <v/>
      </c>
      <c r="J720" s="20" t="str">
        <f>IF(FORMULACIÓN!J720="","",FORMULACIÓN!J720)</f>
        <v/>
      </c>
      <c r="K720" s="88" t="str">
        <f>IF(FORMULACIÓN!K720="","",FORMULACIÓN!K720)</f>
        <v/>
      </c>
      <c r="L720" s="88" t="str">
        <f>IF(FORMULACIÓN!L720="","",FORMULACIÓN!L720)</f>
        <v/>
      </c>
      <c r="M720" s="210">
        <f>FORMULACIÓN!M720</f>
        <v>0</v>
      </c>
      <c r="N720" s="20" t="str">
        <f>IF(FORMULACIÓN!O720="","",FORMULACIÓN!O720)</f>
        <v/>
      </c>
      <c r="O720" s="20" t="str">
        <f>IF(FORMULACIÓN!P720="","",FORMULACIÓN!P720)</f>
        <v/>
      </c>
      <c r="P720" s="20" t="str">
        <f>IF(FORMULACIÓN!Q720="","",FORMULACIÓN!Q720)</f>
        <v/>
      </c>
      <c r="Q720" s="20" t="str">
        <f>IF(FORMULACIÓN!R720="","",FORMULACIÓN!R720)</f>
        <v/>
      </c>
      <c r="R720" s="20" t="str">
        <f>IF(FORMULACIÓN!S720="","",FORMULACIÓN!S720)</f>
        <v/>
      </c>
      <c r="S720" s="20" t="str">
        <f>IF(FORMULACIÓN!T720="","",FORMULACIÓN!T720)</f>
        <v/>
      </c>
      <c r="T720" s="179" t="str">
        <f ca="1">FORMULACIÓN!Y720</f>
        <v/>
      </c>
      <c r="U720" s="20" t="str">
        <f>IF(FORMULACIÓN!U720="","",FORMULACIÓN!U720)</f>
        <v/>
      </c>
      <c r="V720" s="211"/>
      <c r="W720" s="211"/>
      <c r="X720" s="21" t="str">
        <f ca="1">IFERROR(IF($S720=Lists!$S$2,SUM(SEGUIMIENTO!U720:W720),IF(SEGUIMIENTO!$S720=Lists!$S$3,SUM(SEGUIMIENTO!V720:W720),IF(SEGUIMIENTO!$S720=Lists!$S$4,AVERAGE(SEGUIMIENTO!V720:W720),IF(SEGUIMIENTO!$S720=Lists!$S$5,OFFSET(U720,0,COUNTA(V720:W720)),IF(SEGUIMIENTO!$S720=Lists!$S$6,COUNTIF(V720:W720,"&lt;"&amp;FORMULACIÓN!Y720)/COUNT(SEGUIMIENTO!V720:W720),""))))),"")</f>
        <v/>
      </c>
      <c r="Y720" s="176" t="str">
        <f ca="1">IF($Q720=Lists!$R$3,TEXT(SEGUIMIENTO!X720,"00,00%"),IF(SEGUIMIENTO!X720=0,0,TEXT(SEGUIMIENTO!X720,"##.###")))</f>
        <v/>
      </c>
      <c r="Z720" s="179" t="str">
        <f>IF(FORMULACIÓN!N720="X",VLOOKUP(A720,Lists!$C$100:$D$1099,2,FALSE),"")</f>
        <v/>
      </c>
      <c r="AA720" s="181">
        <f>IF(FORMULACIÓN!N720="X",IF(VALUE(VLOOKUP(A720,Lists!$C$100:$D$1099,2,FALSE))&gt;=SEGUIMIENTO!X720,1,0),2)</f>
        <v>2</v>
      </c>
      <c r="AB720" s="150">
        <f>IFERROR(VALUE(LEFT(#REF!,1)),0)</f>
        <v>0</v>
      </c>
      <c r="AC720" s="149"/>
      <c r="AD720" s="131"/>
      <c r="AE720" s="131"/>
      <c r="AF720" s="129"/>
      <c r="AG720"/>
      <c r="AH720" s="139"/>
      <c r="AI720" s="139"/>
      <c r="AJ720" s="139" t="str">
        <f t="shared" si="131"/>
        <v/>
      </c>
      <c r="AK720" s="139">
        <f t="shared" ca="1" si="138"/>
        <v>0</v>
      </c>
      <c r="AL720" s="139" t="str">
        <f t="shared" si="132"/>
        <v/>
      </c>
      <c r="AM720" s="139" t="str">
        <f t="shared" si="133"/>
        <v/>
      </c>
      <c r="AN720" s="20" t="str">
        <f t="shared" si="134"/>
        <v/>
      </c>
      <c r="AO720" s="20" t="str">
        <f t="shared" si="135"/>
        <v/>
      </c>
      <c r="AP720" s="20" t="str">
        <f t="shared" si="136"/>
        <v/>
      </c>
      <c r="AQ720" s="88" t="str">
        <f ca="1">IF(S720=Lists!$S$6,"CUMPLIMIENTO",IF($Q720=Lists!$R$3,TEXT(Y720,"00,00%")&amp;" / "&amp;TEXT(FORMULACIÓN!Y720,"00,00%"),IF(Y720=0,0,TEXT(Y720,"##.###")&amp;" / "&amp;TEXT(FORMULACIÓN!Y720,"##.###"))))</f>
        <v xml:space="preserve"> / </v>
      </c>
      <c r="AR720" s="133">
        <f ca="1">VALUE(IFERROR(IF(S720=Lists!$S$6,SEGUIMIENTO!Y720,IF((Y720/FORMULACIÓN!Y720)&lt;&gt;0,Y720/FORMULACIÓN!Y720,0)),0))</f>
        <v>0</v>
      </c>
      <c r="AS720" s="89" t="str">
        <f t="shared" ca="1" si="137"/>
        <v/>
      </c>
      <c r="AT720" s="89"/>
      <c r="AU720" s="89">
        <f t="shared" ca="1" si="130"/>
        <v>0</v>
      </c>
      <c r="AV720" s="20" t="str">
        <f t="shared" si="129"/>
        <v xml:space="preserve">LOGROS
LÍMITES
OBSERVACIÓN
ACCIONES DE FORTALECIMIENTO
</v>
      </c>
      <c r="AW720" s="139"/>
      <c r="CG720" s="140"/>
    </row>
    <row r="721" spans="1:85" s="135" customFormat="1" ht="20.25" hidden="1" customHeight="1">
      <c r="A721" s="20" t="str">
        <f>IF(FORMULACIÓN!A721="","",FORMULACIÓN!A721)</f>
        <v/>
      </c>
      <c r="B721" s="20" t="str">
        <f>IF(FORMULACIÓN!B721="","",FORMULACIÓN!B721)</f>
        <v/>
      </c>
      <c r="C721" s="20" t="str">
        <f>IF(FORMULACIÓN!C721="","",FORMULACIÓN!C721)</f>
        <v/>
      </c>
      <c r="D721" s="20" t="str">
        <f>IF(FORMULACIÓN!D721="","",FORMULACIÓN!D721)</f>
        <v/>
      </c>
      <c r="E721" s="20" t="str">
        <f>IF(FORMULACIÓN!E721="","",FORMULACIÓN!E721)</f>
        <v/>
      </c>
      <c r="F721" s="20" t="str">
        <f>IF(FORMULACIÓN!F721="","",FORMULACIÓN!F721)</f>
        <v/>
      </c>
      <c r="G721" s="20" t="str">
        <f>IF(FORMULACIÓN!G721="","",FORMULACIÓN!G721)</f>
        <v/>
      </c>
      <c r="H721" s="20" t="str">
        <f>IF(FORMULACIÓN!H721="","",FORMULACIÓN!H721)</f>
        <v/>
      </c>
      <c r="I721" s="88" t="str">
        <f>IF(FORMULACIÓN!I721="","",FORMULACIÓN!I721)</f>
        <v/>
      </c>
      <c r="J721" s="20" t="str">
        <f>IF(FORMULACIÓN!J721="","",FORMULACIÓN!J721)</f>
        <v/>
      </c>
      <c r="K721" s="88" t="str">
        <f>IF(FORMULACIÓN!K721="","",FORMULACIÓN!K721)</f>
        <v/>
      </c>
      <c r="L721" s="88" t="str">
        <f>IF(FORMULACIÓN!L721="","",FORMULACIÓN!L721)</f>
        <v/>
      </c>
      <c r="M721" s="210">
        <f>FORMULACIÓN!M721</f>
        <v>0</v>
      </c>
      <c r="N721" s="20" t="str">
        <f>IF(FORMULACIÓN!O721="","",FORMULACIÓN!O721)</f>
        <v/>
      </c>
      <c r="O721" s="20" t="str">
        <f>IF(FORMULACIÓN!P721="","",FORMULACIÓN!P721)</f>
        <v/>
      </c>
      <c r="P721" s="20" t="str">
        <f>IF(FORMULACIÓN!Q721="","",FORMULACIÓN!Q721)</f>
        <v/>
      </c>
      <c r="Q721" s="20" t="str">
        <f>IF(FORMULACIÓN!R721="","",FORMULACIÓN!R721)</f>
        <v/>
      </c>
      <c r="R721" s="20" t="str">
        <f>IF(FORMULACIÓN!S721="","",FORMULACIÓN!S721)</f>
        <v/>
      </c>
      <c r="S721" s="20" t="str">
        <f>IF(FORMULACIÓN!T721="","",FORMULACIÓN!T721)</f>
        <v/>
      </c>
      <c r="T721" s="179" t="str">
        <f ca="1">FORMULACIÓN!Y721</f>
        <v/>
      </c>
      <c r="U721" s="20" t="str">
        <f>IF(FORMULACIÓN!U721="","",FORMULACIÓN!U721)</f>
        <v/>
      </c>
      <c r="V721" s="211"/>
      <c r="W721" s="211"/>
      <c r="X721" s="21" t="str">
        <f ca="1">IFERROR(IF($S721=Lists!$S$2,SUM(SEGUIMIENTO!U721:W721),IF(SEGUIMIENTO!$S721=Lists!$S$3,SUM(SEGUIMIENTO!V721:W721),IF(SEGUIMIENTO!$S721=Lists!$S$4,AVERAGE(SEGUIMIENTO!V721:W721),IF(SEGUIMIENTO!$S721=Lists!$S$5,OFFSET(U721,0,COUNTA(V721:W721)),IF(SEGUIMIENTO!$S721=Lists!$S$6,COUNTIF(V721:W721,"&lt;"&amp;FORMULACIÓN!Y721)/COUNT(SEGUIMIENTO!V721:W721),""))))),"")</f>
        <v/>
      </c>
      <c r="Y721" s="176" t="str">
        <f ca="1">IF($Q721=Lists!$R$3,TEXT(SEGUIMIENTO!X721,"00,00%"),IF(SEGUIMIENTO!X721=0,0,TEXT(SEGUIMIENTO!X721,"##.###")))</f>
        <v/>
      </c>
      <c r="Z721" s="179" t="str">
        <f>IF(FORMULACIÓN!N721="X",VLOOKUP(A721,Lists!$C$100:$D$1099,2,FALSE),"")</f>
        <v/>
      </c>
      <c r="AA721" s="181">
        <f>IF(FORMULACIÓN!N721="X",IF(VALUE(VLOOKUP(A721,Lists!$C$100:$D$1099,2,FALSE))&gt;=SEGUIMIENTO!X721,1,0),2)</f>
        <v>2</v>
      </c>
      <c r="AB721" s="150">
        <f>IFERROR(VALUE(LEFT(#REF!,1)),0)</f>
        <v>0</v>
      </c>
      <c r="AC721" s="149"/>
      <c r="AD721" s="131"/>
      <c r="AE721" s="131"/>
      <c r="AF721" s="129"/>
      <c r="AG721"/>
      <c r="AH721" s="139"/>
      <c r="AI721" s="139"/>
      <c r="AJ721" s="139" t="str">
        <f t="shared" si="131"/>
        <v/>
      </c>
      <c r="AK721" s="139">
        <f t="shared" ca="1" si="138"/>
        <v>0</v>
      </c>
      <c r="AL721" s="139" t="str">
        <f t="shared" si="132"/>
        <v/>
      </c>
      <c r="AM721" s="139" t="str">
        <f t="shared" si="133"/>
        <v/>
      </c>
      <c r="AN721" s="20" t="str">
        <f t="shared" si="134"/>
        <v/>
      </c>
      <c r="AO721" s="20" t="str">
        <f t="shared" si="135"/>
        <v/>
      </c>
      <c r="AP721" s="20" t="str">
        <f t="shared" si="136"/>
        <v/>
      </c>
      <c r="AQ721" s="88" t="str">
        <f ca="1">IF(S721=Lists!$S$6,"CUMPLIMIENTO",IF($Q721=Lists!$R$3,TEXT(Y721,"00,00%")&amp;" / "&amp;TEXT(FORMULACIÓN!Y721,"00,00%"),IF(Y721=0,0,TEXT(Y721,"##.###")&amp;" / "&amp;TEXT(FORMULACIÓN!Y721,"##.###"))))</f>
        <v xml:space="preserve"> / </v>
      </c>
      <c r="AR721" s="133">
        <f ca="1">VALUE(IFERROR(IF(S721=Lists!$S$6,SEGUIMIENTO!Y721,IF((Y721/FORMULACIÓN!Y721)&lt;&gt;0,Y721/FORMULACIÓN!Y721,0)),0))</f>
        <v>0</v>
      </c>
      <c r="AS721" s="89" t="str">
        <f t="shared" ca="1" si="137"/>
        <v/>
      </c>
      <c r="AT721" s="89"/>
      <c r="AU721" s="89">
        <f t="shared" ca="1" si="130"/>
        <v>0</v>
      </c>
      <c r="AV721" s="20" t="str">
        <f t="shared" si="129"/>
        <v xml:space="preserve">LOGROS
LÍMITES
OBSERVACIÓN
ACCIONES DE FORTALECIMIENTO
</v>
      </c>
      <c r="AW721" s="139"/>
      <c r="CG721" s="140"/>
    </row>
    <row r="722" spans="1:85" s="135" customFormat="1" ht="20.25" hidden="1" customHeight="1">
      <c r="A722" s="20" t="str">
        <f>IF(FORMULACIÓN!A722="","",FORMULACIÓN!A722)</f>
        <v/>
      </c>
      <c r="B722" s="20" t="str">
        <f>IF(FORMULACIÓN!B722="","",FORMULACIÓN!B722)</f>
        <v/>
      </c>
      <c r="C722" s="20" t="str">
        <f>IF(FORMULACIÓN!C722="","",FORMULACIÓN!C722)</f>
        <v/>
      </c>
      <c r="D722" s="20" t="str">
        <f>IF(FORMULACIÓN!D722="","",FORMULACIÓN!D722)</f>
        <v/>
      </c>
      <c r="E722" s="20" t="str">
        <f>IF(FORMULACIÓN!E722="","",FORMULACIÓN!E722)</f>
        <v/>
      </c>
      <c r="F722" s="20" t="str">
        <f>IF(FORMULACIÓN!F722="","",FORMULACIÓN!F722)</f>
        <v/>
      </c>
      <c r="G722" s="20" t="str">
        <f>IF(FORMULACIÓN!G722="","",FORMULACIÓN!G722)</f>
        <v/>
      </c>
      <c r="H722" s="20" t="str">
        <f>IF(FORMULACIÓN!H722="","",FORMULACIÓN!H722)</f>
        <v/>
      </c>
      <c r="I722" s="88" t="str">
        <f>IF(FORMULACIÓN!I722="","",FORMULACIÓN!I722)</f>
        <v/>
      </c>
      <c r="J722" s="20" t="str">
        <f>IF(FORMULACIÓN!J722="","",FORMULACIÓN!J722)</f>
        <v/>
      </c>
      <c r="K722" s="88" t="str">
        <f>IF(FORMULACIÓN!K722="","",FORMULACIÓN!K722)</f>
        <v/>
      </c>
      <c r="L722" s="88" t="str">
        <f>IF(FORMULACIÓN!L722="","",FORMULACIÓN!L722)</f>
        <v/>
      </c>
      <c r="M722" s="210">
        <f>FORMULACIÓN!M722</f>
        <v>0</v>
      </c>
      <c r="N722" s="20" t="str">
        <f>IF(FORMULACIÓN!O722="","",FORMULACIÓN!O722)</f>
        <v/>
      </c>
      <c r="O722" s="20" t="str">
        <f>IF(FORMULACIÓN!P722="","",FORMULACIÓN!P722)</f>
        <v/>
      </c>
      <c r="P722" s="20" t="str">
        <f>IF(FORMULACIÓN!Q722="","",FORMULACIÓN!Q722)</f>
        <v/>
      </c>
      <c r="Q722" s="20" t="str">
        <f>IF(FORMULACIÓN!R722="","",FORMULACIÓN!R722)</f>
        <v/>
      </c>
      <c r="R722" s="20" t="str">
        <f>IF(FORMULACIÓN!S722="","",FORMULACIÓN!S722)</f>
        <v/>
      </c>
      <c r="S722" s="20" t="str">
        <f>IF(FORMULACIÓN!T722="","",FORMULACIÓN!T722)</f>
        <v/>
      </c>
      <c r="T722" s="179" t="str">
        <f ca="1">FORMULACIÓN!Y722</f>
        <v/>
      </c>
      <c r="U722" s="20" t="str">
        <f>IF(FORMULACIÓN!U722="","",FORMULACIÓN!U722)</f>
        <v/>
      </c>
      <c r="V722" s="211"/>
      <c r="W722" s="211"/>
      <c r="X722" s="21" t="str">
        <f ca="1">IFERROR(IF($S722=Lists!$S$2,SUM(SEGUIMIENTO!U722:W722),IF(SEGUIMIENTO!$S722=Lists!$S$3,SUM(SEGUIMIENTO!V722:W722),IF(SEGUIMIENTO!$S722=Lists!$S$4,AVERAGE(SEGUIMIENTO!V722:W722),IF(SEGUIMIENTO!$S722=Lists!$S$5,OFFSET(U722,0,COUNTA(V722:W722)),IF(SEGUIMIENTO!$S722=Lists!$S$6,COUNTIF(V722:W722,"&lt;"&amp;FORMULACIÓN!Y722)/COUNT(SEGUIMIENTO!V722:W722),""))))),"")</f>
        <v/>
      </c>
      <c r="Y722" s="176" t="str">
        <f ca="1">IF($Q722=Lists!$R$3,TEXT(SEGUIMIENTO!X722,"00,00%"),IF(SEGUIMIENTO!X722=0,0,TEXT(SEGUIMIENTO!X722,"##.###")))</f>
        <v/>
      </c>
      <c r="Z722" s="179" t="str">
        <f>IF(FORMULACIÓN!N722="X",VLOOKUP(A722,Lists!$C$100:$D$1099,2,FALSE),"")</f>
        <v/>
      </c>
      <c r="AA722" s="181">
        <f>IF(FORMULACIÓN!N722="X",IF(VALUE(VLOOKUP(A722,Lists!$C$100:$D$1099,2,FALSE))&gt;=SEGUIMIENTO!X722,1,0),2)</f>
        <v>2</v>
      </c>
      <c r="AB722" s="150">
        <f>IFERROR(VALUE(LEFT(#REF!,1)),0)</f>
        <v>0</v>
      </c>
      <c r="AC722" s="149"/>
      <c r="AD722" s="131"/>
      <c r="AE722" s="131"/>
      <c r="AF722" s="129"/>
      <c r="AG722"/>
      <c r="AH722" s="139"/>
      <c r="AI722" s="139"/>
      <c r="AJ722" s="139" t="str">
        <f t="shared" si="131"/>
        <v/>
      </c>
      <c r="AK722" s="139">
        <f t="shared" ca="1" si="138"/>
        <v>0</v>
      </c>
      <c r="AL722" s="139" t="str">
        <f t="shared" si="132"/>
        <v/>
      </c>
      <c r="AM722" s="139" t="str">
        <f t="shared" si="133"/>
        <v/>
      </c>
      <c r="AN722" s="20" t="str">
        <f t="shared" si="134"/>
        <v/>
      </c>
      <c r="AO722" s="20" t="str">
        <f t="shared" si="135"/>
        <v/>
      </c>
      <c r="AP722" s="20" t="str">
        <f t="shared" si="136"/>
        <v/>
      </c>
      <c r="AQ722" s="88" t="str">
        <f ca="1">IF(S722=Lists!$S$6,"CUMPLIMIENTO",IF($Q722=Lists!$R$3,TEXT(Y722,"00,00%")&amp;" / "&amp;TEXT(FORMULACIÓN!Y722,"00,00%"),IF(Y722=0,0,TEXT(Y722,"##.###")&amp;" / "&amp;TEXT(FORMULACIÓN!Y722,"##.###"))))</f>
        <v xml:space="preserve"> / </v>
      </c>
      <c r="AR722" s="133">
        <f ca="1">VALUE(IFERROR(IF(S722=Lists!$S$6,SEGUIMIENTO!Y722,IF((Y722/FORMULACIÓN!Y722)&lt;&gt;0,Y722/FORMULACIÓN!Y722,0)),0))</f>
        <v>0</v>
      </c>
      <c r="AS722" s="89" t="str">
        <f t="shared" ca="1" si="137"/>
        <v/>
      </c>
      <c r="AT722" s="89"/>
      <c r="AU722" s="89">
        <f t="shared" ca="1" si="130"/>
        <v>0</v>
      </c>
      <c r="AV722" s="20" t="str">
        <f t="shared" si="129"/>
        <v xml:space="preserve">LOGROS
LÍMITES
OBSERVACIÓN
ACCIONES DE FORTALECIMIENTO
</v>
      </c>
      <c r="AW722" s="139"/>
      <c r="CG722" s="140"/>
    </row>
    <row r="723" spans="1:85" s="135" customFormat="1" ht="20.25" hidden="1" customHeight="1">
      <c r="A723" s="20" t="str">
        <f>IF(FORMULACIÓN!A723="","",FORMULACIÓN!A723)</f>
        <v/>
      </c>
      <c r="B723" s="20" t="str">
        <f>IF(FORMULACIÓN!B723="","",FORMULACIÓN!B723)</f>
        <v/>
      </c>
      <c r="C723" s="20" t="str">
        <f>IF(FORMULACIÓN!C723="","",FORMULACIÓN!C723)</f>
        <v/>
      </c>
      <c r="D723" s="20" t="str">
        <f>IF(FORMULACIÓN!D723="","",FORMULACIÓN!D723)</f>
        <v/>
      </c>
      <c r="E723" s="20" t="str">
        <f>IF(FORMULACIÓN!E723="","",FORMULACIÓN!E723)</f>
        <v/>
      </c>
      <c r="F723" s="20" t="str">
        <f>IF(FORMULACIÓN!F723="","",FORMULACIÓN!F723)</f>
        <v/>
      </c>
      <c r="G723" s="20" t="str">
        <f>IF(FORMULACIÓN!G723="","",FORMULACIÓN!G723)</f>
        <v/>
      </c>
      <c r="H723" s="20" t="str">
        <f>IF(FORMULACIÓN!H723="","",FORMULACIÓN!H723)</f>
        <v/>
      </c>
      <c r="I723" s="88" t="str">
        <f>IF(FORMULACIÓN!I723="","",FORMULACIÓN!I723)</f>
        <v/>
      </c>
      <c r="J723" s="20" t="str">
        <f>IF(FORMULACIÓN!J723="","",FORMULACIÓN!J723)</f>
        <v/>
      </c>
      <c r="K723" s="88" t="str">
        <f>IF(FORMULACIÓN!K723="","",FORMULACIÓN!K723)</f>
        <v/>
      </c>
      <c r="L723" s="88" t="str">
        <f>IF(FORMULACIÓN!L723="","",FORMULACIÓN!L723)</f>
        <v/>
      </c>
      <c r="M723" s="210">
        <f>FORMULACIÓN!M723</f>
        <v>0</v>
      </c>
      <c r="N723" s="20" t="str">
        <f>IF(FORMULACIÓN!O723="","",FORMULACIÓN!O723)</f>
        <v/>
      </c>
      <c r="O723" s="20" t="str">
        <f>IF(FORMULACIÓN!P723="","",FORMULACIÓN!P723)</f>
        <v/>
      </c>
      <c r="P723" s="20" t="str">
        <f>IF(FORMULACIÓN!Q723="","",FORMULACIÓN!Q723)</f>
        <v/>
      </c>
      <c r="Q723" s="20" t="str">
        <f>IF(FORMULACIÓN!R723="","",FORMULACIÓN!R723)</f>
        <v/>
      </c>
      <c r="R723" s="20" t="str">
        <f>IF(FORMULACIÓN!S723="","",FORMULACIÓN!S723)</f>
        <v/>
      </c>
      <c r="S723" s="20" t="str">
        <f>IF(FORMULACIÓN!T723="","",FORMULACIÓN!T723)</f>
        <v/>
      </c>
      <c r="T723" s="179" t="str">
        <f ca="1">FORMULACIÓN!Y723</f>
        <v/>
      </c>
      <c r="U723" s="20" t="str">
        <f>IF(FORMULACIÓN!U723="","",FORMULACIÓN!U723)</f>
        <v/>
      </c>
      <c r="V723" s="211"/>
      <c r="W723" s="211"/>
      <c r="X723" s="21" t="str">
        <f ca="1">IFERROR(IF($S723=Lists!$S$2,SUM(SEGUIMIENTO!U723:W723),IF(SEGUIMIENTO!$S723=Lists!$S$3,SUM(SEGUIMIENTO!V723:W723),IF(SEGUIMIENTO!$S723=Lists!$S$4,AVERAGE(SEGUIMIENTO!V723:W723),IF(SEGUIMIENTO!$S723=Lists!$S$5,OFFSET(U723,0,COUNTA(V723:W723)),IF(SEGUIMIENTO!$S723=Lists!$S$6,COUNTIF(V723:W723,"&lt;"&amp;FORMULACIÓN!Y723)/COUNT(SEGUIMIENTO!V723:W723),""))))),"")</f>
        <v/>
      </c>
      <c r="Y723" s="176" t="str">
        <f ca="1">IF($Q723=Lists!$R$3,TEXT(SEGUIMIENTO!X723,"00,00%"),IF(SEGUIMIENTO!X723=0,0,TEXT(SEGUIMIENTO!X723,"##.###")))</f>
        <v/>
      </c>
      <c r="Z723" s="179" t="str">
        <f>IF(FORMULACIÓN!N723="X",VLOOKUP(A723,Lists!$C$100:$D$1099,2,FALSE),"")</f>
        <v/>
      </c>
      <c r="AA723" s="181">
        <f>IF(FORMULACIÓN!N723="X",IF(VALUE(VLOOKUP(A723,Lists!$C$100:$D$1099,2,FALSE))&gt;=SEGUIMIENTO!X723,1,0),2)</f>
        <v>2</v>
      </c>
      <c r="AB723" s="150">
        <f>IFERROR(VALUE(LEFT(#REF!,1)),0)</f>
        <v>0</v>
      </c>
      <c r="AC723" s="149"/>
      <c r="AD723" s="131"/>
      <c r="AE723" s="131"/>
      <c r="AF723" s="129"/>
      <c r="AG723"/>
      <c r="AH723" s="139"/>
      <c r="AI723" s="139"/>
      <c r="AJ723" s="139" t="str">
        <f t="shared" si="131"/>
        <v/>
      </c>
      <c r="AK723" s="139">
        <f t="shared" ca="1" si="138"/>
        <v>0</v>
      </c>
      <c r="AL723" s="139" t="str">
        <f t="shared" si="132"/>
        <v/>
      </c>
      <c r="AM723" s="139" t="str">
        <f t="shared" si="133"/>
        <v/>
      </c>
      <c r="AN723" s="20" t="str">
        <f t="shared" si="134"/>
        <v/>
      </c>
      <c r="AO723" s="20" t="str">
        <f t="shared" si="135"/>
        <v/>
      </c>
      <c r="AP723" s="20" t="str">
        <f t="shared" si="136"/>
        <v/>
      </c>
      <c r="AQ723" s="88" t="str">
        <f ca="1">IF(S723=Lists!$S$6,"CUMPLIMIENTO",IF($Q723=Lists!$R$3,TEXT(Y723,"00,00%")&amp;" / "&amp;TEXT(FORMULACIÓN!Y723,"00,00%"),IF(Y723=0,0,TEXT(Y723,"##.###")&amp;" / "&amp;TEXT(FORMULACIÓN!Y723,"##.###"))))</f>
        <v xml:space="preserve"> / </v>
      </c>
      <c r="AR723" s="133">
        <f ca="1">VALUE(IFERROR(IF(S723=Lists!$S$6,SEGUIMIENTO!Y723,IF((Y723/FORMULACIÓN!Y723)&lt;&gt;0,Y723/FORMULACIÓN!Y723,0)),0))</f>
        <v>0</v>
      </c>
      <c r="AS723" s="89" t="str">
        <f t="shared" ca="1" si="137"/>
        <v/>
      </c>
      <c r="AT723" s="89"/>
      <c r="AU723" s="89">
        <f t="shared" ca="1" si="130"/>
        <v>0</v>
      </c>
      <c r="AV723" s="20" t="str">
        <f t="shared" si="129"/>
        <v xml:space="preserve">LOGROS
LÍMITES
OBSERVACIÓN
ACCIONES DE FORTALECIMIENTO
</v>
      </c>
      <c r="AW723" s="139"/>
      <c r="CG723" s="140"/>
    </row>
    <row r="724" spans="1:85" s="135" customFormat="1" ht="20.25" hidden="1" customHeight="1">
      <c r="A724" s="20" t="str">
        <f>IF(FORMULACIÓN!A724="","",FORMULACIÓN!A724)</f>
        <v/>
      </c>
      <c r="B724" s="20" t="str">
        <f>IF(FORMULACIÓN!B724="","",FORMULACIÓN!B724)</f>
        <v/>
      </c>
      <c r="C724" s="20" t="str">
        <f>IF(FORMULACIÓN!C724="","",FORMULACIÓN!C724)</f>
        <v/>
      </c>
      <c r="D724" s="20" t="str">
        <f>IF(FORMULACIÓN!D724="","",FORMULACIÓN!D724)</f>
        <v/>
      </c>
      <c r="E724" s="20" t="str">
        <f>IF(FORMULACIÓN!E724="","",FORMULACIÓN!E724)</f>
        <v/>
      </c>
      <c r="F724" s="20" t="str">
        <f>IF(FORMULACIÓN!F724="","",FORMULACIÓN!F724)</f>
        <v/>
      </c>
      <c r="G724" s="20" t="str">
        <f>IF(FORMULACIÓN!G724="","",FORMULACIÓN!G724)</f>
        <v/>
      </c>
      <c r="H724" s="20" t="str">
        <f>IF(FORMULACIÓN!H724="","",FORMULACIÓN!H724)</f>
        <v/>
      </c>
      <c r="I724" s="88" t="str">
        <f>IF(FORMULACIÓN!I724="","",FORMULACIÓN!I724)</f>
        <v/>
      </c>
      <c r="J724" s="20" t="str">
        <f>IF(FORMULACIÓN!J724="","",FORMULACIÓN!J724)</f>
        <v/>
      </c>
      <c r="K724" s="88" t="str">
        <f>IF(FORMULACIÓN!K724="","",FORMULACIÓN!K724)</f>
        <v/>
      </c>
      <c r="L724" s="88" t="str">
        <f>IF(FORMULACIÓN!L724="","",FORMULACIÓN!L724)</f>
        <v/>
      </c>
      <c r="M724" s="210">
        <f>FORMULACIÓN!M724</f>
        <v>0</v>
      </c>
      <c r="N724" s="20" t="str">
        <f>IF(FORMULACIÓN!O724="","",FORMULACIÓN!O724)</f>
        <v/>
      </c>
      <c r="O724" s="20" t="str">
        <f>IF(FORMULACIÓN!P724="","",FORMULACIÓN!P724)</f>
        <v/>
      </c>
      <c r="P724" s="20" t="str">
        <f>IF(FORMULACIÓN!Q724="","",FORMULACIÓN!Q724)</f>
        <v/>
      </c>
      <c r="Q724" s="20" t="str">
        <f>IF(FORMULACIÓN!R724="","",FORMULACIÓN!R724)</f>
        <v/>
      </c>
      <c r="R724" s="20" t="str">
        <f>IF(FORMULACIÓN!S724="","",FORMULACIÓN!S724)</f>
        <v/>
      </c>
      <c r="S724" s="20" t="str">
        <f>IF(FORMULACIÓN!T724="","",FORMULACIÓN!T724)</f>
        <v/>
      </c>
      <c r="T724" s="179" t="str">
        <f ca="1">FORMULACIÓN!Y724</f>
        <v/>
      </c>
      <c r="U724" s="20" t="str">
        <f>IF(FORMULACIÓN!U724="","",FORMULACIÓN!U724)</f>
        <v/>
      </c>
      <c r="V724" s="211"/>
      <c r="W724" s="211"/>
      <c r="X724" s="21" t="str">
        <f ca="1">IFERROR(IF($S724=Lists!$S$2,SUM(SEGUIMIENTO!U724:W724),IF(SEGUIMIENTO!$S724=Lists!$S$3,SUM(SEGUIMIENTO!V724:W724),IF(SEGUIMIENTO!$S724=Lists!$S$4,AVERAGE(SEGUIMIENTO!V724:W724),IF(SEGUIMIENTO!$S724=Lists!$S$5,OFFSET(U724,0,COUNTA(V724:W724)),IF(SEGUIMIENTO!$S724=Lists!$S$6,COUNTIF(V724:W724,"&lt;"&amp;FORMULACIÓN!Y724)/COUNT(SEGUIMIENTO!V724:W724),""))))),"")</f>
        <v/>
      </c>
      <c r="Y724" s="176" t="str">
        <f ca="1">IF($Q724=Lists!$R$3,TEXT(SEGUIMIENTO!X724,"00,00%"),IF(SEGUIMIENTO!X724=0,0,TEXT(SEGUIMIENTO!X724,"##.###")))</f>
        <v/>
      </c>
      <c r="Z724" s="179" t="str">
        <f>IF(FORMULACIÓN!N724="X",VLOOKUP(A724,Lists!$C$100:$D$1099,2,FALSE),"")</f>
        <v/>
      </c>
      <c r="AA724" s="181">
        <f>IF(FORMULACIÓN!N724="X",IF(VALUE(VLOOKUP(A724,Lists!$C$100:$D$1099,2,FALSE))&gt;=SEGUIMIENTO!X724,1,0),2)</f>
        <v>2</v>
      </c>
      <c r="AB724" s="150">
        <f>IFERROR(VALUE(LEFT(#REF!,1)),0)</f>
        <v>0</v>
      </c>
      <c r="AC724" s="149"/>
      <c r="AD724" s="131"/>
      <c r="AE724" s="131"/>
      <c r="AF724" s="129"/>
      <c r="AG724"/>
      <c r="AH724" s="139"/>
      <c r="AI724" s="139"/>
      <c r="AJ724" s="139" t="str">
        <f t="shared" si="131"/>
        <v/>
      </c>
      <c r="AK724" s="139">
        <f t="shared" ca="1" si="138"/>
        <v>0</v>
      </c>
      <c r="AL724" s="139" t="str">
        <f t="shared" si="132"/>
        <v/>
      </c>
      <c r="AM724" s="139" t="str">
        <f t="shared" si="133"/>
        <v/>
      </c>
      <c r="AN724" s="20" t="str">
        <f t="shared" si="134"/>
        <v/>
      </c>
      <c r="AO724" s="20" t="str">
        <f t="shared" si="135"/>
        <v/>
      </c>
      <c r="AP724" s="20" t="str">
        <f t="shared" si="136"/>
        <v/>
      </c>
      <c r="AQ724" s="88" t="str">
        <f ca="1">IF(S724=Lists!$S$6,"CUMPLIMIENTO",IF($Q724=Lists!$R$3,TEXT(Y724,"00,00%")&amp;" / "&amp;TEXT(FORMULACIÓN!Y724,"00,00%"),IF(Y724=0,0,TEXT(Y724,"##.###")&amp;" / "&amp;TEXT(FORMULACIÓN!Y724,"##.###"))))</f>
        <v xml:space="preserve"> / </v>
      </c>
      <c r="AR724" s="133">
        <f ca="1">VALUE(IFERROR(IF(S724=Lists!$S$6,SEGUIMIENTO!Y724,IF((Y724/FORMULACIÓN!Y724)&lt;&gt;0,Y724/FORMULACIÓN!Y724,0)),0))</f>
        <v>0</v>
      </c>
      <c r="AS724" s="89" t="str">
        <f t="shared" ca="1" si="137"/>
        <v/>
      </c>
      <c r="AT724" s="89"/>
      <c r="AU724" s="89">
        <f t="shared" ca="1" si="130"/>
        <v>0</v>
      </c>
      <c r="AV724" s="20" t="str">
        <f t="shared" si="129"/>
        <v xml:space="preserve">LOGROS
LÍMITES
OBSERVACIÓN
ACCIONES DE FORTALECIMIENTO
</v>
      </c>
      <c r="AW724" s="139"/>
      <c r="CG724" s="140"/>
    </row>
    <row r="725" spans="1:85" s="135" customFormat="1" ht="20.25" hidden="1" customHeight="1">
      <c r="A725" s="20" t="str">
        <f>IF(FORMULACIÓN!A725="","",FORMULACIÓN!A725)</f>
        <v/>
      </c>
      <c r="B725" s="20" t="str">
        <f>IF(FORMULACIÓN!B725="","",FORMULACIÓN!B725)</f>
        <v/>
      </c>
      <c r="C725" s="20" t="str">
        <f>IF(FORMULACIÓN!C725="","",FORMULACIÓN!C725)</f>
        <v/>
      </c>
      <c r="D725" s="20" t="str">
        <f>IF(FORMULACIÓN!D725="","",FORMULACIÓN!D725)</f>
        <v/>
      </c>
      <c r="E725" s="20" t="str">
        <f>IF(FORMULACIÓN!E725="","",FORMULACIÓN!E725)</f>
        <v/>
      </c>
      <c r="F725" s="20" t="str">
        <f>IF(FORMULACIÓN!F725="","",FORMULACIÓN!F725)</f>
        <v/>
      </c>
      <c r="G725" s="20" t="str">
        <f>IF(FORMULACIÓN!G725="","",FORMULACIÓN!G725)</f>
        <v/>
      </c>
      <c r="H725" s="20" t="str">
        <f>IF(FORMULACIÓN!H725="","",FORMULACIÓN!H725)</f>
        <v/>
      </c>
      <c r="I725" s="88" t="str">
        <f>IF(FORMULACIÓN!I725="","",FORMULACIÓN!I725)</f>
        <v/>
      </c>
      <c r="J725" s="20" t="str">
        <f>IF(FORMULACIÓN!J725="","",FORMULACIÓN!J725)</f>
        <v/>
      </c>
      <c r="K725" s="88" t="str">
        <f>IF(FORMULACIÓN!K725="","",FORMULACIÓN!K725)</f>
        <v/>
      </c>
      <c r="L725" s="88" t="str">
        <f>IF(FORMULACIÓN!L725="","",FORMULACIÓN!L725)</f>
        <v/>
      </c>
      <c r="M725" s="210">
        <f>FORMULACIÓN!M725</f>
        <v>0</v>
      </c>
      <c r="N725" s="20" t="str">
        <f>IF(FORMULACIÓN!O725="","",FORMULACIÓN!O725)</f>
        <v/>
      </c>
      <c r="O725" s="20" t="str">
        <f>IF(FORMULACIÓN!P725="","",FORMULACIÓN!P725)</f>
        <v/>
      </c>
      <c r="P725" s="20" t="str">
        <f>IF(FORMULACIÓN!Q725="","",FORMULACIÓN!Q725)</f>
        <v/>
      </c>
      <c r="Q725" s="20" t="str">
        <f>IF(FORMULACIÓN!R725="","",FORMULACIÓN!R725)</f>
        <v/>
      </c>
      <c r="R725" s="20" t="str">
        <f>IF(FORMULACIÓN!S725="","",FORMULACIÓN!S725)</f>
        <v/>
      </c>
      <c r="S725" s="20" t="str">
        <f>IF(FORMULACIÓN!T725="","",FORMULACIÓN!T725)</f>
        <v/>
      </c>
      <c r="T725" s="179" t="str">
        <f ca="1">FORMULACIÓN!Y725</f>
        <v/>
      </c>
      <c r="U725" s="20" t="str">
        <f>IF(FORMULACIÓN!U725="","",FORMULACIÓN!U725)</f>
        <v/>
      </c>
      <c r="V725" s="211"/>
      <c r="W725" s="211"/>
      <c r="X725" s="21" t="str">
        <f ca="1">IFERROR(IF($S725=Lists!$S$2,SUM(SEGUIMIENTO!U725:W725),IF(SEGUIMIENTO!$S725=Lists!$S$3,SUM(SEGUIMIENTO!V725:W725),IF(SEGUIMIENTO!$S725=Lists!$S$4,AVERAGE(SEGUIMIENTO!V725:W725),IF(SEGUIMIENTO!$S725=Lists!$S$5,OFFSET(U725,0,COUNTA(V725:W725)),IF(SEGUIMIENTO!$S725=Lists!$S$6,COUNTIF(V725:W725,"&lt;"&amp;FORMULACIÓN!Y725)/COUNT(SEGUIMIENTO!V725:W725),""))))),"")</f>
        <v/>
      </c>
      <c r="Y725" s="176" t="str">
        <f ca="1">IF($Q725=Lists!$R$3,TEXT(SEGUIMIENTO!X725,"00,00%"),IF(SEGUIMIENTO!X725=0,0,TEXT(SEGUIMIENTO!X725,"##.###")))</f>
        <v/>
      </c>
      <c r="Z725" s="179" t="str">
        <f>IF(FORMULACIÓN!N725="X",VLOOKUP(A725,Lists!$C$100:$D$1099,2,FALSE),"")</f>
        <v/>
      </c>
      <c r="AA725" s="181">
        <f>IF(FORMULACIÓN!N725="X",IF(VALUE(VLOOKUP(A725,Lists!$C$100:$D$1099,2,FALSE))&gt;=SEGUIMIENTO!X725,1,0),2)</f>
        <v>2</v>
      </c>
      <c r="AB725" s="150">
        <f>IFERROR(VALUE(LEFT(#REF!,1)),0)</f>
        <v>0</v>
      </c>
      <c r="AC725" s="149"/>
      <c r="AD725" s="131"/>
      <c r="AE725" s="131"/>
      <c r="AF725" s="129"/>
      <c r="AG725"/>
      <c r="AH725" s="139"/>
      <c r="AI725" s="139"/>
      <c r="AJ725" s="139" t="str">
        <f t="shared" si="131"/>
        <v/>
      </c>
      <c r="AK725" s="139">
        <f t="shared" ca="1" si="138"/>
        <v>0</v>
      </c>
      <c r="AL725" s="139" t="str">
        <f t="shared" si="132"/>
        <v/>
      </c>
      <c r="AM725" s="139" t="str">
        <f t="shared" si="133"/>
        <v/>
      </c>
      <c r="AN725" s="20" t="str">
        <f t="shared" si="134"/>
        <v/>
      </c>
      <c r="AO725" s="20" t="str">
        <f t="shared" si="135"/>
        <v/>
      </c>
      <c r="AP725" s="20" t="str">
        <f t="shared" si="136"/>
        <v/>
      </c>
      <c r="AQ725" s="88" t="str">
        <f ca="1">IF(S725=Lists!$S$6,"CUMPLIMIENTO",IF($Q725=Lists!$R$3,TEXT(Y725,"00,00%")&amp;" / "&amp;TEXT(FORMULACIÓN!Y725,"00,00%"),IF(Y725=0,0,TEXT(Y725,"##.###")&amp;" / "&amp;TEXT(FORMULACIÓN!Y725,"##.###"))))</f>
        <v xml:space="preserve"> / </v>
      </c>
      <c r="AR725" s="133">
        <f ca="1">VALUE(IFERROR(IF(S725=Lists!$S$6,SEGUIMIENTO!Y725,IF((Y725/FORMULACIÓN!Y725)&lt;&gt;0,Y725/FORMULACIÓN!Y725,0)),0))</f>
        <v>0</v>
      </c>
      <c r="AS725" s="89" t="str">
        <f t="shared" ca="1" si="137"/>
        <v/>
      </c>
      <c r="AT725" s="89"/>
      <c r="AU725" s="89">
        <f t="shared" ca="1" si="130"/>
        <v>0</v>
      </c>
      <c r="AV725" s="20" t="str">
        <f t="shared" si="129"/>
        <v xml:space="preserve">LOGROS
LÍMITES
OBSERVACIÓN
ACCIONES DE FORTALECIMIENTO
</v>
      </c>
      <c r="AW725" s="139"/>
      <c r="CG725" s="140"/>
    </row>
    <row r="726" spans="1:85" s="135" customFormat="1" ht="20.25" hidden="1" customHeight="1">
      <c r="A726" s="20" t="str">
        <f>IF(FORMULACIÓN!A726="","",FORMULACIÓN!A726)</f>
        <v/>
      </c>
      <c r="B726" s="20" t="str">
        <f>IF(FORMULACIÓN!B726="","",FORMULACIÓN!B726)</f>
        <v/>
      </c>
      <c r="C726" s="20" t="str">
        <f>IF(FORMULACIÓN!C726="","",FORMULACIÓN!C726)</f>
        <v/>
      </c>
      <c r="D726" s="20" t="str">
        <f>IF(FORMULACIÓN!D726="","",FORMULACIÓN!D726)</f>
        <v/>
      </c>
      <c r="E726" s="20" t="str">
        <f>IF(FORMULACIÓN!E726="","",FORMULACIÓN!E726)</f>
        <v/>
      </c>
      <c r="F726" s="20" t="str">
        <f>IF(FORMULACIÓN!F726="","",FORMULACIÓN!F726)</f>
        <v/>
      </c>
      <c r="G726" s="20" t="str">
        <f>IF(FORMULACIÓN!G726="","",FORMULACIÓN!G726)</f>
        <v/>
      </c>
      <c r="H726" s="20" t="str">
        <f>IF(FORMULACIÓN!H726="","",FORMULACIÓN!H726)</f>
        <v/>
      </c>
      <c r="I726" s="88" t="str">
        <f>IF(FORMULACIÓN!I726="","",FORMULACIÓN!I726)</f>
        <v/>
      </c>
      <c r="J726" s="20" t="str">
        <f>IF(FORMULACIÓN!J726="","",FORMULACIÓN!J726)</f>
        <v/>
      </c>
      <c r="K726" s="88" t="str">
        <f>IF(FORMULACIÓN!K726="","",FORMULACIÓN!K726)</f>
        <v/>
      </c>
      <c r="L726" s="88" t="str">
        <f>IF(FORMULACIÓN!L726="","",FORMULACIÓN!L726)</f>
        <v/>
      </c>
      <c r="M726" s="210">
        <f>FORMULACIÓN!M726</f>
        <v>0</v>
      </c>
      <c r="N726" s="20" t="str">
        <f>IF(FORMULACIÓN!O726="","",FORMULACIÓN!O726)</f>
        <v/>
      </c>
      <c r="O726" s="20" t="str">
        <f>IF(FORMULACIÓN!P726="","",FORMULACIÓN!P726)</f>
        <v/>
      </c>
      <c r="P726" s="20" t="str">
        <f>IF(FORMULACIÓN!Q726="","",FORMULACIÓN!Q726)</f>
        <v/>
      </c>
      <c r="Q726" s="20" t="str">
        <f>IF(FORMULACIÓN!R726="","",FORMULACIÓN!R726)</f>
        <v/>
      </c>
      <c r="R726" s="20" t="str">
        <f>IF(FORMULACIÓN!S726="","",FORMULACIÓN!S726)</f>
        <v/>
      </c>
      <c r="S726" s="20" t="str">
        <f>IF(FORMULACIÓN!T726="","",FORMULACIÓN!T726)</f>
        <v/>
      </c>
      <c r="T726" s="179" t="str">
        <f ca="1">FORMULACIÓN!Y726</f>
        <v/>
      </c>
      <c r="U726" s="20" t="str">
        <f>IF(FORMULACIÓN!U726="","",FORMULACIÓN!U726)</f>
        <v/>
      </c>
      <c r="V726" s="211"/>
      <c r="W726" s="211"/>
      <c r="X726" s="21" t="str">
        <f ca="1">IFERROR(IF($S726=Lists!$S$2,SUM(SEGUIMIENTO!U726:W726),IF(SEGUIMIENTO!$S726=Lists!$S$3,SUM(SEGUIMIENTO!V726:W726),IF(SEGUIMIENTO!$S726=Lists!$S$4,AVERAGE(SEGUIMIENTO!V726:W726),IF(SEGUIMIENTO!$S726=Lists!$S$5,OFFSET(U726,0,COUNTA(V726:W726)),IF(SEGUIMIENTO!$S726=Lists!$S$6,COUNTIF(V726:W726,"&lt;"&amp;FORMULACIÓN!Y726)/COUNT(SEGUIMIENTO!V726:W726),""))))),"")</f>
        <v/>
      </c>
      <c r="Y726" s="176" t="str">
        <f ca="1">IF($Q726=Lists!$R$3,TEXT(SEGUIMIENTO!X726,"00,00%"),IF(SEGUIMIENTO!X726=0,0,TEXT(SEGUIMIENTO!X726,"##.###")))</f>
        <v/>
      </c>
      <c r="Z726" s="179" t="str">
        <f>IF(FORMULACIÓN!N726="X",VLOOKUP(A726,Lists!$C$100:$D$1099,2,FALSE),"")</f>
        <v/>
      </c>
      <c r="AA726" s="181">
        <f>IF(FORMULACIÓN!N726="X",IF(VALUE(VLOOKUP(A726,Lists!$C$100:$D$1099,2,FALSE))&gt;=SEGUIMIENTO!X726,1,0),2)</f>
        <v>2</v>
      </c>
      <c r="AB726" s="150">
        <f>IFERROR(VALUE(LEFT(#REF!,1)),0)</f>
        <v>0</v>
      </c>
      <c r="AC726" s="149"/>
      <c r="AD726" s="131"/>
      <c r="AE726" s="131"/>
      <c r="AF726" s="129"/>
      <c r="AG726"/>
      <c r="AH726" s="139"/>
      <c r="AI726" s="139"/>
      <c r="AJ726" s="139" t="str">
        <f t="shared" si="131"/>
        <v/>
      </c>
      <c r="AK726" s="139">
        <f t="shared" ca="1" si="138"/>
        <v>0</v>
      </c>
      <c r="AL726" s="139" t="str">
        <f t="shared" si="132"/>
        <v/>
      </c>
      <c r="AM726" s="139" t="str">
        <f t="shared" si="133"/>
        <v/>
      </c>
      <c r="AN726" s="20" t="str">
        <f t="shared" si="134"/>
        <v/>
      </c>
      <c r="AO726" s="20" t="str">
        <f t="shared" si="135"/>
        <v/>
      </c>
      <c r="AP726" s="20" t="str">
        <f t="shared" si="136"/>
        <v/>
      </c>
      <c r="AQ726" s="88" t="str">
        <f ca="1">IF(S726=Lists!$S$6,"CUMPLIMIENTO",IF($Q726=Lists!$R$3,TEXT(Y726,"00,00%")&amp;" / "&amp;TEXT(FORMULACIÓN!Y726,"00,00%"),IF(Y726=0,0,TEXT(Y726,"##.###")&amp;" / "&amp;TEXT(FORMULACIÓN!Y726,"##.###"))))</f>
        <v xml:space="preserve"> / </v>
      </c>
      <c r="AR726" s="133">
        <f ca="1">VALUE(IFERROR(IF(S726=Lists!$S$6,SEGUIMIENTO!Y726,IF((Y726/FORMULACIÓN!Y726)&lt;&gt;0,Y726/FORMULACIÓN!Y726,0)),0))</f>
        <v>0</v>
      </c>
      <c r="AS726" s="89" t="str">
        <f t="shared" ca="1" si="137"/>
        <v/>
      </c>
      <c r="AT726" s="89"/>
      <c r="AU726" s="89">
        <f t="shared" ca="1" si="130"/>
        <v>0</v>
      </c>
      <c r="AV726" s="20" t="str">
        <f t="shared" si="129"/>
        <v xml:space="preserve">LOGROS
LÍMITES
OBSERVACIÓN
ACCIONES DE FORTALECIMIENTO
</v>
      </c>
      <c r="AW726" s="139"/>
      <c r="CG726" s="140"/>
    </row>
    <row r="727" spans="1:85" s="135" customFormat="1" ht="20.25" hidden="1" customHeight="1">
      <c r="A727" s="20" t="str">
        <f>IF(FORMULACIÓN!A727="","",FORMULACIÓN!A727)</f>
        <v/>
      </c>
      <c r="B727" s="20" t="str">
        <f>IF(FORMULACIÓN!B727="","",FORMULACIÓN!B727)</f>
        <v/>
      </c>
      <c r="C727" s="20" t="str">
        <f>IF(FORMULACIÓN!C727="","",FORMULACIÓN!C727)</f>
        <v/>
      </c>
      <c r="D727" s="20" t="str">
        <f>IF(FORMULACIÓN!D727="","",FORMULACIÓN!D727)</f>
        <v/>
      </c>
      <c r="E727" s="20" t="str">
        <f>IF(FORMULACIÓN!E727="","",FORMULACIÓN!E727)</f>
        <v/>
      </c>
      <c r="F727" s="20" t="str">
        <f>IF(FORMULACIÓN!F727="","",FORMULACIÓN!F727)</f>
        <v/>
      </c>
      <c r="G727" s="20" t="str">
        <f>IF(FORMULACIÓN!G727="","",FORMULACIÓN!G727)</f>
        <v/>
      </c>
      <c r="H727" s="20" t="str">
        <f>IF(FORMULACIÓN!H727="","",FORMULACIÓN!H727)</f>
        <v/>
      </c>
      <c r="I727" s="88" t="str">
        <f>IF(FORMULACIÓN!I727="","",FORMULACIÓN!I727)</f>
        <v/>
      </c>
      <c r="J727" s="20" t="str">
        <f>IF(FORMULACIÓN!J727="","",FORMULACIÓN!J727)</f>
        <v/>
      </c>
      <c r="K727" s="88" t="str">
        <f>IF(FORMULACIÓN!K727="","",FORMULACIÓN!K727)</f>
        <v/>
      </c>
      <c r="L727" s="88" t="str">
        <f>IF(FORMULACIÓN!L727="","",FORMULACIÓN!L727)</f>
        <v/>
      </c>
      <c r="M727" s="210">
        <f>FORMULACIÓN!M727</f>
        <v>0</v>
      </c>
      <c r="N727" s="20" t="str">
        <f>IF(FORMULACIÓN!O727="","",FORMULACIÓN!O727)</f>
        <v/>
      </c>
      <c r="O727" s="20" t="str">
        <f>IF(FORMULACIÓN!P727="","",FORMULACIÓN!P727)</f>
        <v/>
      </c>
      <c r="P727" s="20" t="str">
        <f>IF(FORMULACIÓN!Q727="","",FORMULACIÓN!Q727)</f>
        <v/>
      </c>
      <c r="Q727" s="20" t="str">
        <f>IF(FORMULACIÓN!R727="","",FORMULACIÓN!R727)</f>
        <v/>
      </c>
      <c r="R727" s="20" t="str">
        <f>IF(FORMULACIÓN!S727="","",FORMULACIÓN!S727)</f>
        <v/>
      </c>
      <c r="S727" s="20" t="str">
        <f>IF(FORMULACIÓN!T727="","",FORMULACIÓN!T727)</f>
        <v/>
      </c>
      <c r="T727" s="179" t="str">
        <f ca="1">FORMULACIÓN!Y727</f>
        <v/>
      </c>
      <c r="U727" s="20" t="str">
        <f>IF(FORMULACIÓN!U727="","",FORMULACIÓN!U727)</f>
        <v/>
      </c>
      <c r="V727" s="211"/>
      <c r="W727" s="211"/>
      <c r="X727" s="21" t="str">
        <f ca="1">IFERROR(IF($S727=Lists!$S$2,SUM(SEGUIMIENTO!U727:W727),IF(SEGUIMIENTO!$S727=Lists!$S$3,SUM(SEGUIMIENTO!V727:W727),IF(SEGUIMIENTO!$S727=Lists!$S$4,AVERAGE(SEGUIMIENTO!V727:W727),IF(SEGUIMIENTO!$S727=Lists!$S$5,OFFSET(U727,0,COUNTA(V727:W727)),IF(SEGUIMIENTO!$S727=Lists!$S$6,COUNTIF(V727:W727,"&lt;"&amp;FORMULACIÓN!Y727)/COUNT(SEGUIMIENTO!V727:W727),""))))),"")</f>
        <v/>
      </c>
      <c r="Y727" s="176" t="str">
        <f ca="1">IF($Q727=Lists!$R$3,TEXT(SEGUIMIENTO!X727,"00,00%"),IF(SEGUIMIENTO!X727=0,0,TEXT(SEGUIMIENTO!X727,"##.###")))</f>
        <v/>
      </c>
      <c r="Z727" s="179" t="str">
        <f>IF(FORMULACIÓN!N727="X",VLOOKUP(A727,Lists!$C$100:$D$1099,2,FALSE),"")</f>
        <v/>
      </c>
      <c r="AA727" s="181">
        <f>IF(FORMULACIÓN!N727="X",IF(VALUE(VLOOKUP(A727,Lists!$C$100:$D$1099,2,FALSE))&gt;=SEGUIMIENTO!X727,1,0),2)</f>
        <v>2</v>
      </c>
      <c r="AB727" s="150">
        <f>IFERROR(VALUE(LEFT(#REF!,1)),0)</f>
        <v>0</v>
      </c>
      <c r="AC727" s="149"/>
      <c r="AD727" s="131"/>
      <c r="AE727" s="131"/>
      <c r="AF727" s="129"/>
      <c r="AG727"/>
      <c r="AH727" s="139"/>
      <c r="AI727" s="139"/>
      <c r="AJ727" s="139" t="str">
        <f t="shared" si="131"/>
        <v/>
      </c>
      <c r="AK727" s="139">
        <f t="shared" ca="1" si="138"/>
        <v>0</v>
      </c>
      <c r="AL727" s="139" t="str">
        <f t="shared" si="132"/>
        <v/>
      </c>
      <c r="AM727" s="139" t="str">
        <f t="shared" si="133"/>
        <v/>
      </c>
      <c r="AN727" s="20" t="str">
        <f t="shared" si="134"/>
        <v/>
      </c>
      <c r="AO727" s="20" t="str">
        <f t="shared" si="135"/>
        <v/>
      </c>
      <c r="AP727" s="20" t="str">
        <f t="shared" si="136"/>
        <v/>
      </c>
      <c r="AQ727" s="88" t="str">
        <f ca="1">IF(S727=Lists!$S$6,"CUMPLIMIENTO",IF($Q727=Lists!$R$3,TEXT(Y727,"00,00%")&amp;" / "&amp;TEXT(FORMULACIÓN!Y727,"00,00%"),IF(Y727=0,0,TEXT(Y727,"##.###")&amp;" / "&amp;TEXT(FORMULACIÓN!Y727,"##.###"))))</f>
        <v xml:space="preserve"> / </v>
      </c>
      <c r="AR727" s="133">
        <f ca="1">VALUE(IFERROR(IF(S727=Lists!$S$6,SEGUIMIENTO!Y727,IF((Y727/FORMULACIÓN!Y727)&lt;&gt;0,Y727/FORMULACIÓN!Y727,0)),0))</f>
        <v>0</v>
      </c>
      <c r="AS727" s="89" t="str">
        <f t="shared" ca="1" si="137"/>
        <v/>
      </c>
      <c r="AT727" s="89"/>
      <c r="AU727" s="89">
        <f t="shared" ca="1" si="130"/>
        <v>0</v>
      </c>
      <c r="AV727" s="20" t="str">
        <f t="shared" si="129"/>
        <v xml:space="preserve">LOGROS
LÍMITES
OBSERVACIÓN
ACCIONES DE FORTALECIMIENTO
</v>
      </c>
      <c r="AW727" s="139"/>
      <c r="CG727" s="140"/>
    </row>
    <row r="728" spans="1:85" s="135" customFormat="1" ht="20.25" hidden="1" customHeight="1">
      <c r="A728" s="20" t="str">
        <f>IF(FORMULACIÓN!A728="","",FORMULACIÓN!A728)</f>
        <v/>
      </c>
      <c r="B728" s="20" t="str">
        <f>IF(FORMULACIÓN!B728="","",FORMULACIÓN!B728)</f>
        <v/>
      </c>
      <c r="C728" s="20" t="str">
        <f>IF(FORMULACIÓN!C728="","",FORMULACIÓN!C728)</f>
        <v/>
      </c>
      <c r="D728" s="20" t="str">
        <f>IF(FORMULACIÓN!D728="","",FORMULACIÓN!D728)</f>
        <v/>
      </c>
      <c r="E728" s="20" t="str">
        <f>IF(FORMULACIÓN!E728="","",FORMULACIÓN!E728)</f>
        <v/>
      </c>
      <c r="F728" s="20" t="str">
        <f>IF(FORMULACIÓN!F728="","",FORMULACIÓN!F728)</f>
        <v/>
      </c>
      <c r="G728" s="20" t="str">
        <f>IF(FORMULACIÓN!G728="","",FORMULACIÓN!G728)</f>
        <v/>
      </c>
      <c r="H728" s="20" t="str">
        <f>IF(FORMULACIÓN!H728="","",FORMULACIÓN!H728)</f>
        <v/>
      </c>
      <c r="I728" s="88" t="str">
        <f>IF(FORMULACIÓN!I728="","",FORMULACIÓN!I728)</f>
        <v/>
      </c>
      <c r="J728" s="20" t="str">
        <f>IF(FORMULACIÓN!J728="","",FORMULACIÓN!J728)</f>
        <v/>
      </c>
      <c r="K728" s="88" t="str">
        <f>IF(FORMULACIÓN!K728="","",FORMULACIÓN!K728)</f>
        <v/>
      </c>
      <c r="L728" s="88" t="str">
        <f>IF(FORMULACIÓN!L728="","",FORMULACIÓN!L728)</f>
        <v/>
      </c>
      <c r="M728" s="210">
        <f>FORMULACIÓN!M728</f>
        <v>0</v>
      </c>
      <c r="N728" s="20" t="str">
        <f>IF(FORMULACIÓN!O728="","",FORMULACIÓN!O728)</f>
        <v/>
      </c>
      <c r="O728" s="20" t="str">
        <f>IF(FORMULACIÓN!P728="","",FORMULACIÓN!P728)</f>
        <v/>
      </c>
      <c r="P728" s="20" t="str">
        <f>IF(FORMULACIÓN!Q728="","",FORMULACIÓN!Q728)</f>
        <v/>
      </c>
      <c r="Q728" s="20" t="str">
        <f>IF(FORMULACIÓN!R728="","",FORMULACIÓN!R728)</f>
        <v/>
      </c>
      <c r="R728" s="20" t="str">
        <f>IF(FORMULACIÓN!S728="","",FORMULACIÓN!S728)</f>
        <v/>
      </c>
      <c r="S728" s="20" t="str">
        <f>IF(FORMULACIÓN!T728="","",FORMULACIÓN!T728)</f>
        <v/>
      </c>
      <c r="T728" s="179" t="str">
        <f ca="1">FORMULACIÓN!Y728</f>
        <v/>
      </c>
      <c r="U728" s="20" t="str">
        <f>IF(FORMULACIÓN!U728="","",FORMULACIÓN!U728)</f>
        <v/>
      </c>
      <c r="V728" s="211"/>
      <c r="W728" s="211"/>
      <c r="X728" s="21" t="str">
        <f ca="1">IFERROR(IF($S728=Lists!$S$2,SUM(SEGUIMIENTO!U728:W728),IF(SEGUIMIENTO!$S728=Lists!$S$3,SUM(SEGUIMIENTO!V728:W728),IF(SEGUIMIENTO!$S728=Lists!$S$4,AVERAGE(SEGUIMIENTO!V728:W728),IF(SEGUIMIENTO!$S728=Lists!$S$5,OFFSET(U728,0,COUNTA(V728:W728)),IF(SEGUIMIENTO!$S728=Lists!$S$6,COUNTIF(V728:W728,"&lt;"&amp;FORMULACIÓN!Y728)/COUNT(SEGUIMIENTO!V728:W728),""))))),"")</f>
        <v/>
      </c>
      <c r="Y728" s="176" t="str">
        <f ca="1">IF($Q728=Lists!$R$3,TEXT(SEGUIMIENTO!X728,"00,00%"),IF(SEGUIMIENTO!X728=0,0,TEXT(SEGUIMIENTO!X728,"##.###")))</f>
        <v/>
      </c>
      <c r="Z728" s="179" t="str">
        <f>IF(FORMULACIÓN!N728="X",VLOOKUP(A728,Lists!$C$100:$D$1099,2,FALSE),"")</f>
        <v/>
      </c>
      <c r="AA728" s="181">
        <f>IF(FORMULACIÓN!N728="X",IF(VALUE(VLOOKUP(A728,Lists!$C$100:$D$1099,2,FALSE))&gt;=SEGUIMIENTO!X728,1,0),2)</f>
        <v>2</v>
      </c>
      <c r="AB728" s="150">
        <f>IFERROR(VALUE(LEFT(#REF!,1)),0)</f>
        <v>0</v>
      </c>
      <c r="AC728" s="149"/>
      <c r="AD728" s="131"/>
      <c r="AE728" s="131"/>
      <c r="AF728" s="129"/>
      <c r="AG728"/>
      <c r="AH728" s="139"/>
      <c r="AI728" s="139"/>
      <c r="AJ728" s="139" t="str">
        <f t="shared" si="131"/>
        <v/>
      </c>
      <c r="AK728" s="139">
        <f t="shared" ca="1" si="138"/>
        <v>0</v>
      </c>
      <c r="AL728" s="139" t="str">
        <f t="shared" si="132"/>
        <v/>
      </c>
      <c r="AM728" s="139" t="str">
        <f t="shared" si="133"/>
        <v/>
      </c>
      <c r="AN728" s="20" t="str">
        <f t="shared" si="134"/>
        <v/>
      </c>
      <c r="AO728" s="20" t="str">
        <f t="shared" si="135"/>
        <v/>
      </c>
      <c r="AP728" s="20" t="str">
        <f t="shared" si="136"/>
        <v/>
      </c>
      <c r="AQ728" s="88" t="str">
        <f ca="1">IF(S728=Lists!$S$6,"CUMPLIMIENTO",IF($Q728=Lists!$R$3,TEXT(Y728,"00,00%")&amp;" / "&amp;TEXT(FORMULACIÓN!Y728,"00,00%"),IF(Y728=0,0,TEXT(Y728,"##.###")&amp;" / "&amp;TEXT(FORMULACIÓN!Y728,"##.###"))))</f>
        <v xml:space="preserve"> / </v>
      </c>
      <c r="AR728" s="133">
        <f ca="1">VALUE(IFERROR(IF(S728=Lists!$S$6,SEGUIMIENTO!Y728,IF((Y728/FORMULACIÓN!Y728)&lt;&gt;0,Y728/FORMULACIÓN!Y728,0)),0))</f>
        <v>0</v>
      </c>
      <c r="AS728" s="89" t="str">
        <f t="shared" ca="1" si="137"/>
        <v/>
      </c>
      <c r="AT728" s="89"/>
      <c r="AU728" s="89">
        <f t="shared" ca="1" si="130"/>
        <v>0</v>
      </c>
      <c r="AV728" s="20" t="str">
        <f t="shared" si="129"/>
        <v xml:space="preserve">LOGROS
LÍMITES
OBSERVACIÓN
ACCIONES DE FORTALECIMIENTO
</v>
      </c>
      <c r="AW728" s="139"/>
      <c r="CG728" s="140"/>
    </row>
    <row r="729" spans="1:85" s="135" customFormat="1" ht="20.25" hidden="1" customHeight="1">
      <c r="A729" s="20" t="str">
        <f>IF(FORMULACIÓN!A729="","",FORMULACIÓN!A729)</f>
        <v/>
      </c>
      <c r="B729" s="20" t="str">
        <f>IF(FORMULACIÓN!B729="","",FORMULACIÓN!B729)</f>
        <v/>
      </c>
      <c r="C729" s="20" t="str">
        <f>IF(FORMULACIÓN!C729="","",FORMULACIÓN!C729)</f>
        <v/>
      </c>
      <c r="D729" s="20" t="str">
        <f>IF(FORMULACIÓN!D729="","",FORMULACIÓN!D729)</f>
        <v/>
      </c>
      <c r="E729" s="20" t="str">
        <f>IF(FORMULACIÓN!E729="","",FORMULACIÓN!E729)</f>
        <v/>
      </c>
      <c r="F729" s="20" t="str">
        <f>IF(FORMULACIÓN!F729="","",FORMULACIÓN!F729)</f>
        <v/>
      </c>
      <c r="G729" s="20" t="str">
        <f>IF(FORMULACIÓN!G729="","",FORMULACIÓN!G729)</f>
        <v/>
      </c>
      <c r="H729" s="20" t="str">
        <f>IF(FORMULACIÓN!H729="","",FORMULACIÓN!H729)</f>
        <v/>
      </c>
      <c r="I729" s="88" t="str">
        <f>IF(FORMULACIÓN!I729="","",FORMULACIÓN!I729)</f>
        <v/>
      </c>
      <c r="J729" s="20" t="str">
        <f>IF(FORMULACIÓN!J729="","",FORMULACIÓN!J729)</f>
        <v/>
      </c>
      <c r="K729" s="88" t="str">
        <f>IF(FORMULACIÓN!K729="","",FORMULACIÓN!K729)</f>
        <v/>
      </c>
      <c r="L729" s="88" t="str">
        <f>IF(FORMULACIÓN!L729="","",FORMULACIÓN!L729)</f>
        <v/>
      </c>
      <c r="M729" s="210">
        <f>FORMULACIÓN!M729</f>
        <v>0</v>
      </c>
      <c r="N729" s="20" t="str">
        <f>IF(FORMULACIÓN!O729="","",FORMULACIÓN!O729)</f>
        <v/>
      </c>
      <c r="O729" s="20" t="str">
        <f>IF(FORMULACIÓN!P729="","",FORMULACIÓN!P729)</f>
        <v/>
      </c>
      <c r="P729" s="20" t="str">
        <f>IF(FORMULACIÓN!Q729="","",FORMULACIÓN!Q729)</f>
        <v/>
      </c>
      <c r="Q729" s="20" t="str">
        <f>IF(FORMULACIÓN!R729="","",FORMULACIÓN!R729)</f>
        <v/>
      </c>
      <c r="R729" s="20" t="str">
        <f>IF(FORMULACIÓN!S729="","",FORMULACIÓN!S729)</f>
        <v/>
      </c>
      <c r="S729" s="20" t="str">
        <f>IF(FORMULACIÓN!T729="","",FORMULACIÓN!T729)</f>
        <v/>
      </c>
      <c r="T729" s="179" t="str">
        <f ca="1">FORMULACIÓN!Y729</f>
        <v/>
      </c>
      <c r="U729" s="20" t="str">
        <f>IF(FORMULACIÓN!U729="","",FORMULACIÓN!U729)</f>
        <v/>
      </c>
      <c r="V729" s="211"/>
      <c r="W729" s="211"/>
      <c r="X729" s="21" t="str">
        <f ca="1">IFERROR(IF($S729=Lists!$S$2,SUM(SEGUIMIENTO!U729:W729),IF(SEGUIMIENTO!$S729=Lists!$S$3,SUM(SEGUIMIENTO!V729:W729),IF(SEGUIMIENTO!$S729=Lists!$S$4,AVERAGE(SEGUIMIENTO!V729:W729),IF(SEGUIMIENTO!$S729=Lists!$S$5,OFFSET(U729,0,COUNTA(V729:W729)),IF(SEGUIMIENTO!$S729=Lists!$S$6,COUNTIF(V729:W729,"&lt;"&amp;FORMULACIÓN!Y729)/COUNT(SEGUIMIENTO!V729:W729),""))))),"")</f>
        <v/>
      </c>
      <c r="Y729" s="176" t="str">
        <f ca="1">IF($Q729=Lists!$R$3,TEXT(SEGUIMIENTO!X729,"00,00%"),IF(SEGUIMIENTO!X729=0,0,TEXT(SEGUIMIENTO!X729,"##.###")))</f>
        <v/>
      </c>
      <c r="Z729" s="179" t="str">
        <f>IF(FORMULACIÓN!N729="X",VLOOKUP(A729,Lists!$C$100:$D$1099,2,FALSE),"")</f>
        <v/>
      </c>
      <c r="AA729" s="181">
        <f>IF(FORMULACIÓN!N729="X",IF(VALUE(VLOOKUP(A729,Lists!$C$100:$D$1099,2,FALSE))&gt;=SEGUIMIENTO!X729,1,0),2)</f>
        <v>2</v>
      </c>
      <c r="AB729" s="150">
        <f>IFERROR(VALUE(LEFT(#REF!,1)),0)</f>
        <v>0</v>
      </c>
      <c r="AC729" s="149"/>
      <c r="AD729" s="131"/>
      <c r="AE729" s="131"/>
      <c r="AF729" s="129"/>
      <c r="AG729"/>
      <c r="AH729" s="139"/>
      <c r="AI729" s="139"/>
      <c r="AJ729" s="139" t="str">
        <f t="shared" si="131"/>
        <v/>
      </c>
      <c r="AK729" s="139">
        <f t="shared" ca="1" si="138"/>
        <v>0</v>
      </c>
      <c r="AL729" s="139" t="str">
        <f t="shared" si="132"/>
        <v/>
      </c>
      <c r="AM729" s="139" t="str">
        <f t="shared" si="133"/>
        <v/>
      </c>
      <c r="AN729" s="20" t="str">
        <f t="shared" si="134"/>
        <v/>
      </c>
      <c r="AO729" s="20" t="str">
        <f t="shared" si="135"/>
        <v/>
      </c>
      <c r="AP729" s="20" t="str">
        <f t="shared" si="136"/>
        <v/>
      </c>
      <c r="AQ729" s="88" t="str">
        <f ca="1">IF(S729=Lists!$S$6,"CUMPLIMIENTO",IF($Q729=Lists!$R$3,TEXT(Y729,"00,00%")&amp;" / "&amp;TEXT(FORMULACIÓN!Y729,"00,00%"),IF(Y729=0,0,TEXT(Y729,"##.###")&amp;" / "&amp;TEXT(FORMULACIÓN!Y729,"##.###"))))</f>
        <v xml:space="preserve"> / </v>
      </c>
      <c r="AR729" s="133">
        <f ca="1">VALUE(IFERROR(IF(S729=Lists!$S$6,SEGUIMIENTO!Y729,IF((Y729/FORMULACIÓN!Y729)&lt;&gt;0,Y729/FORMULACIÓN!Y729,0)),0))</f>
        <v>0</v>
      </c>
      <c r="AS729" s="89" t="str">
        <f t="shared" ca="1" si="137"/>
        <v/>
      </c>
      <c r="AT729" s="89"/>
      <c r="AU729" s="89">
        <f t="shared" ca="1" si="130"/>
        <v>0</v>
      </c>
      <c r="AV729" s="20" t="str">
        <f t="shared" si="129"/>
        <v xml:space="preserve">LOGROS
LÍMITES
OBSERVACIÓN
ACCIONES DE FORTALECIMIENTO
</v>
      </c>
      <c r="AW729" s="139"/>
      <c r="CG729" s="140"/>
    </row>
    <row r="730" spans="1:85" s="135" customFormat="1" ht="20.25" hidden="1" customHeight="1">
      <c r="A730" s="20" t="str">
        <f>IF(FORMULACIÓN!A730="","",FORMULACIÓN!A730)</f>
        <v/>
      </c>
      <c r="B730" s="20" t="str">
        <f>IF(FORMULACIÓN!B730="","",FORMULACIÓN!B730)</f>
        <v/>
      </c>
      <c r="C730" s="20" t="str">
        <f>IF(FORMULACIÓN!C730="","",FORMULACIÓN!C730)</f>
        <v/>
      </c>
      <c r="D730" s="20" t="str">
        <f>IF(FORMULACIÓN!D730="","",FORMULACIÓN!D730)</f>
        <v/>
      </c>
      <c r="E730" s="20" t="str">
        <f>IF(FORMULACIÓN!E730="","",FORMULACIÓN!E730)</f>
        <v/>
      </c>
      <c r="F730" s="20" t="str">
        <f>IF(FORMULACIÓN!F730="","",FORMULACIÓN!F730)</f>
        <v/>
      </c>
      <c r="G730" s="20" t="str">
        <f>IF(FORMULACIÓN!G730="","",FORMULACIÓN!G730)</f>
        <v/>
      </c>
      <c r="H730" s="20" t="str">
        <f>IF(FORMULACIÓN!H730="","",FORMULACIÓN!H730)</f>
        <v/>
      </c>
      <c r="I730" s="88" t="str">
        <f>IF(FORMULACIÓN!I730="","",FORMULACIÓN!I730)</f>
        <v/>
      </c>
      <c r="J730" s="20" t="str">
        <f>IF(FORMULACIÓN!J730="","",FORMULACIÓN!J730)</f>
        <v/>
      </c>
      <c r="K730" s="88" t="str">
        <f>IF(FORMULACIÓN!K730="","",FORMULACIÓN!K730)</f>
        <v/>
      </c>
      <c r="L730" s="88" t="str">
        <f>IF(FORMULACIÓN!L730="","",FORMULACIÓN!L730)</f>
        <v/>
      </c>
      <c r="M730" s="210">
        <f>FORMULACIÓN!M730</f>
        <v>0</v>
      </c>
      <c r="N730" s="20" t="str">
        <f>IF(FORMULACIÓN!O730="","",FORMULACIÓN!O730)</f>
        <v/>
      </c>
      <c r="O730" s="20" t="str">
        <f>IF(FORMULACIÓN!P730="","",FORMULACIÓN!P730)</f>
        <v/>
      </c>
      <c r="P730" s="20" t="str">
        <f>IF(FORMULACIÓN!Q730="","",FORMULACIÓN!Q730)</f>
        <v/>
      </c>
      <c r="Q730" s="20" t="str">
        <f>IF(FORMULACIÓN!R730="","",FORMULACIÓN!R730)</f>
        <v/>
      </c>
      <c r="R730" s="20" t="str">
        <f>IF(FORMULACIÓN!S730="","",FORMULACIÓN!S730)</f>
        <v/>
      </c>
      <c r="S730" s="20" t="str">
        <f>IF(FORMULACIÓN!T730="","",FORMULACIÓN!T730)</f>
        <v/>
      </c>
      <c r="T730" s="179" t="str">
        <f ca="1">FORMULACIÓN!Y730</f>
        <v/>
      </c>
      <c r="U730" s="20" t="str">
        <f>IF(FORMULACIÓN!U730="","",FORMULACIÓN!U730)</f>
        <v/>
      </c>
      <c r="V730" s="211"/>
      <c r="W730" s="211"/>
      <c r="X730" s="21" t="str">
        <f ca="1">IFERROR(IF($S730=Lists!$S$2,SUM(SEGUIMIENTO!U730:W730),IF(SEGUIMIENTO!$S730=Lists!$S$3,SUM(SEGUIMIENTO!V730:W730),IF(SEGUIMIENTO!$S730=Lists!$S$4,AVERAGE(SEGUIMIENTO!V730:W730),IF(SEGUIMIENTO!$S730=Lists!$S$5,OFFSET(U730,0,COUNTA(V730:W730)),IF(SEGUIMIENTO!$S730=Lists!$S$6,COUNTIF(V730:W730,"&lt;"&amp;FORMULACIÓN!Y730)/COUNT(SEGUIMIENTO!V730:W730),""))))),"")</f>
        <v/>
      </c>
      <c r="Y730" s="176" t="str">
        <f ca="1">IF($Q730=Lists!$R$3,TEXT(SEGUIMIENTO!X730,"00,00%"),IF(SEGUIMIENTO!X730=0,0,TEXT(SEGUIMIENTO!X730,"##.###")))</f>
        <v/>
      </c>
      <c r="Z730" s="179" t="str">
        <f>IF(FORMULACIÓN!N730="X",VLOOKUP(A730,Lists!$C$100:$D$1099,2,FALSE),"")</f>
        <v/>
      </c>
      <c r="AA730" s="181">
        <f>IF(FORMULACIÓN!N730="X",IF(VALUE(VLOOKUP(A730,Lists!$C$100:$D$1099,2,FALSE))&gt;=SEGUIMIENTO!X730,1,0),2)</f>
        <v>2</v>
      </c>
      <c r="AB730" s="150">
        <f>IFERROR(VALUE(LEFT(#REF!,1)),0)</f>
        <v>0</v>
      </c>
      <c r="AC730" s="149"/>
      <c r="AD730" s="131"/>
      <c r="AE730" s="131"/>
      <c r="AF730" s="129"/>
      <c r="AG730"/>
      <c r="AH730" s="139"/>
      <c r="AI730" s="139"/>
      <c r="AJ730" s="139" t="str">
        <f t="shared" si="131"/>
        <v/>
      </c>
      <c r="AK730" s="139">
        <f t="shared" ca="1" si="138"/>
        <v>0</v>
      </c>
      <c r="AL730" s="139" t="str">
        <f t="shared" si="132"/>
        <v/>
      </c>
      <c r="AM730" s="139" t="str">
        <f t="shared" si="133"/>
        <v/>
      </c>
      <c r="AN730" s="20" t="str">
        <f t="shared" si="134"/>
        <v/>
      </c>
      <c r="AO730" s="20" t="str">
        <f t="shared" si="135"/>
        <v/>
      </c>
      <c r="AP730" s="20" t="str">
        <f t="shared" si="136"/>
        <v/>
      </c>
      <c r="AQ730" s="88" t="str">
        <f ca="1">IF(S730=Lists!$S$6,"CUMPLIMIENTO",IF($Q730=Lists!$R$3,TEXT(Y730,"00,00%")&amp;" / "&amp;TEXT(FORMULACIÓN!Y730,"00,00%"),IF(Y730=0,0,TEXT(Y730,"##.###")&amp;" / "&amp;TEXT(FORMULACIÓN!Y730,"##.###"))))</f>
        <v xml:space="preserve"> / </v>
      </c>
      <c r="AR730" s="133">
        <f ca="1">VALUE(IFERROR(IF(S730=Lists!$S$6,SEGUIMIENTO!Y730,IF((Y730/FORMULACIÓN!Y730)&lt;&gt;0,Y730/FORMULACIÓN!Y730,0)),0))</f>
        <v>0</v>
      </c>
      <c r="AS730" s="89" t="str">
        <f t="shared" ca="1" si="137"/>
        <v/>
      </c>
      <c r="AT730" s="89"/>
      <c r="AU730" s="89">
        <f t="shared" ca="1" si="130"/>
        <v>0</v>
      </c>
      <c r="AV730" s="20" t="str">
        <f t="shared" si="129"/>
        <v xml:space="preserve">LOGROS
LÍMITES
OBSERVACIÓN
ACCIONES DE FORTALECIMIENTO
</v>
      </c>
      <c r="AW730" s="139"/>
      <c r="CG730" s="140"/>
    </row>
    <row r="731" spans="1:85" s="135" customFormat="1" ht="20.25" hidden="1" customHeight="1">
      <c r="A731" s="20" t="str">
        <f>IF(FORMULACIÓN!A731="","",FORMULACIÓN!A731)</f>
        <v/>
      </c>
      <c r="B731" s="20" t="str">
        <f>IF(FORMULACIÓN!B731="","",FORMULACIÓN!B731)</f>
        <v/>
      </c>
      <c r="C731" s="20" t="str">
        <f>IF(FORMULACIÓN!C731="","",FORMULACIÓN!C731)</f>
        <v/>
      </c>
      <c r="D731" s="20" t="str">
        <f>IF(FORMULACIÓN!D731="","",FORMULACIÓN!D731)</f>
        <v/>
      </c>
      <c r="E731" s="20" t="str">
        <f>IF(FORMULACIÓN!E731="","",FORMULACIÓN!E731)</f>
        <v/>
      </c>
      <c r="F731" s="20" t="str">
        <f>IF(FORMULACIÓN!F731="","",FORMULACIÓN!F731)</f>
        <v/>
      </c>
      <c r="G731" s="20" t="str">
        <f>IF(FORMULACIÓN!G731="","",FORMULACIÓN!G731)</f>
        <v/>
      </c>
      <c r="H731" s="20" t="str">
        <f>IF(FORMULACIÓN!H731="","",FORMULACIÓN!H731)</f>
        <v/>
      </c>
      <c r="I731" s="88" t="str">
        <f>IF(FORMULACIÓN!I731="","",FORMULACIÓN!I731)</f>
        <v/>
      </c>
      <c r="J731" s="20" t="str">
        <f>IF(FORMULACIÓN!J731="","",FORMULACIÓN!J731)</f>
        <v/>
      </c>
      <c r="K731" s="88" t="str">
        <f>IF(FORMULACIÓN!K731="","",FORMULACIÓN!K731)</f>
        <v/>
      </c>
      <c r="L731" s="88" t="str">
        <f>IF(FORMULACIÓN!L731="","",FORMULACIÓN!L731)</f>
        <v/>
      </c>
      <c r="M731" s="210">
        <f>FORMULACIÓN!M731</f>
        <v>0</v>
      </c>
      <c r="N731" s="20" t="str">
        <f>IF(FORMULACIÓN!O731="","",FORMULACIÓN!O731)</f>
        <v/>
      </c>
      <c r="O731" s="20" t="str">
        <f>IF(FORMULACIÓN!P731="","",FORMULACIÓN!P731)</f>
        <v/>
      </c>
      <c r="P731" s="20" t="str">
        <f>IF(FORMULACIÓN!Q731="","",FORMULACIÓN!Q731)</f>
        <v/>
      </c>
      <c r="Q731" s="20" t="str">
        <f>IF(FORMULACIÓN!R731="","",FORMULACIÓN!R731)</f>
        <v/>
      </c>
      <c r="R731" s="20" t="str">
        <f>IF(FORMULACIÓN!S731="","",FORMULACIÓN!S731)</f>
        <v/>
      </c>
      <c r="S731" s="20" t="str">
        <f>IF(FORMULACIÓN!T731="","",FORMULACIÓN!T731)</f>
        <v/>
      </c>
      <c r="T731" s="179" t="str">
        <f ca="1">FORMULACIÓN!Y731</f>
        <v/>
      </c>
      <c r="U731" s="20" t="str">
        <f>IF(FORMULACIÓN!U731="","",FORMULACIÓN!U731)</f>
        <v/>
      </c>
      <c r="V731" s="211"/>
      <c r="W731" s="211"/>
      <c r="X731" s="21" t="str">
        <f ca="1">IFERROR(IF($S731=Lists!$S$2,SUM(SEGUIMIENTO!U731:W731),IF(SEGUIMIENTO!$S731=Lists!$S$3,SUM(SEGUIMIENTO!V731:W731),IF(SEGUIMIENTO!$S731=Lists!$S$4,AVERAGE(SEGUIMIENTO!V731:W731),IF(SEGUIMIENTO!$S731=Lists!$S$5,OFFSET(U731,0,COUNTA(V731:W731)),IF(SEGUIMIENTO!$S731=Lists!$S$6,COUNTIF(V731:W731,"&lt;"&amp;FORMULACIÓN!Y731)/COUNT(SEGUIMIENTO!V731:W731),""))))),"")</f>
        <v/>
      </c>
      <c r="Y731" s="176" t="str">
        <f ca="1">IF($Q731=Lists!$R$3,TEXT(SEGUIMIENTO!X731,"00,00%"),IF(SEGUIMIENTO!X731=0,0,TEXT(SEGUIMIENTO!X731,"##.###")))</f>
        <v/>
      </c>
      <c r="Z731" s="179" t="str">
        <f>IF(FORMULACIÓN!N731="X",VLOOKUP(A731,Lists!$C$100:$D$1099,2,FALSE),"")</f>
        <v/>
      </c>
      <c r="AA731" s="181">
        <f>IF(FORMULACIÓN!N731="X",IF(VALUE(VLOOKUP(A731,Lists!$C$100:$D$1099,2,FALSE))&gt;=SEGUIMIENTO!X731,1,0),2)</f>
        <v>2</v>
      </c>
      <c r="AB731" s="150">
        <f>IFERROR(VALUE(LEFT(#REF!,1)),0)</f>
        <v>0</v>
      </c>
      <c r="AC731" s="149"/>
      <c r="AD731" s="131"/>
      <c r="AE731" s="131"/>
      <c r="AF731" s="129"/>
      <c r="AG731"/>
      <c r="AH731" s="139"/>
      <c r="AI731" s="139"/>
      <c r="AJ731" s="139" t="str">
        <f t="shared" si="131"/>
        <v/>
      </c>
      <c r="AK731" s="139">
        <f t="shared" ca="1" si="138"/>
        <v>0</v>
      </c>
      <c r="AL731" s="139" t="str">
        <f t="shared" si="132"/>
        <v/>
      </c>
      <c r="AM731" s="139" t="str">
        <f t="shared" si="133"/>
        <v/>
      </c>
      <c r="AN731" s="20" t="str">
        <f t="shared" si="134"/>
        <v/>
      </c>
      <c r="AO731" s="20" t="str">
        <f t="shared" si="135"/>
        <v/>
      </c>
      <c r="AP731" s="20" t="str">
        <f t="shared" si="136"/>
        <v/>
      </c>
      <c r="AQ731" s="88" t="str">
        <f ca="1">IF(S731=Lists!$S$6,"CUMPLIMIENTO",IF($Q731=Lists!$R$3,TEXT(Y731,"00,00%")&amp;" / "&amp;TEXT(FORMULACIÓN!Y731,"00,00%"),IF(Y731=0,0,TEXT(Y731,"##.###")&amp;" / "&amp;TEXT(FORMULACIÓN!Y731,"##.###"))))</f>
        <v xml:space="preserve"> / </v>
      </c>
      <c r="AR731" s="133">
        <f ca="1">VALUE(IFERROR(IF(S731=Lists!$S$6,SEGUIMIENTO!Y731,IF((Y731/FORMULACIÓN!Y731)&lt;&gt;0,Y731/FORMULACIÓN!Y731,0)),0))</f>
        <v>0</v>
      </c>
      <c r="AS731" s="89" t="str">
        <f t="shared" ca="1" si="137"/>
        <v/>
      </c>
      <c r="AT731" s="89"/>
      <c r="AU731" s="89">
        <f t="shared" ca="1" si="130"/>
        <v>0</v>
      </c>
      <c r="AV731" s="20" t="str">
        <f t="shared" ref="AV731:AV794" si="139">$AC$9&amp;CHAR(10)&amp;AC731&amp;CHAR(10)&amp;$AD$9&amp;CHAR(10)&amp;AD731&amp;CHAR(10)&amp;$AE$9&amp;CHAR(10)&amp;AE731&amp;CHAR(10)&amp;$AF$9&amp;CHAR(10)&amp;AF731</f>
        <v xml:space="preserve">LOGROS
LÍMITES
OBSERVACIÓN
ACCIONES DE FORTALECIMIENTO
</v>
      </c>
      <c r="AW731" s="139"/>
      <c r="CG731" s="140"/>
    </row>
    <row r="732" spans="1:85" s="135" customFormat="1" ht="20.25" hidden="1" customHeight="1">
      <c r="A732" s="20" t="str">
        <f>IF(FORMULACIÓN!A732="","",FORMULACIÓN!A732)</f>
        <v/>
      </c>
      <c r="B732" s="20" t="str">
        <f>IF(FORMULACIÓN!B732="","",FORMULACIÓN!B732)</f>
        <v/>
      </c>
      <c r="C732" s="20" t="str">
        <f>IF(FORMULACIÓN!C732="","",FORMULACIÓN!C732)</f>
        <v/>
      </c>
      <c r="D732" s="20" t="str">
        <f>IF(FORMULACIÓN!D732="","",FORMULACIÓN!D732)</f>
        <v/>
      </c>
      <c r="E732" s="20" t="str">
        <f>IF(FORMULACIÓN!E732="","",FORMULACIÓN!E732)</f>
        <v/>
      </c>
      <c r="F732" s="20" t="str">
        <f>IF(FORMULACIÓN!F732="","",FORMULACIÓN!F732)</f>
        <v/>
      </c>
      <c r="G732" s="20" t="str">
        <f>IF(FORMULACIÓN!G732="","",FORMULACIÓN!G732)</f>
        <v/>
      </c>
      <c r="H732" s="20" t="str">
        <f>IF(FORMULACIÓN!H732="","",FORMULACIÓN!H732)</f>
        <v/>
      </c>
      <c r="I732" s="88" t="str">
        <f>IF(FORMULACIÓN!I732="","",FORMULACIÓN!I732)</f>
        <v/>
      </c>
      <c r="J732" s="20" t="str">
        <f>IF(FORMULACIÓN!J732="","",FORMULACIÓN!J732)</f>
        <v/>
      </c>
      <c r="K732" s="88" t="str">
        <f>IF(FORMULACIÓN!K732="","",FORMULACIÓN!K732)</f>
        <v/>
      </c>
      <c r="L732" s="88" t="str">
        <f>IF(FORMULACIÓN!L732="","",FORMULACIÓN!L732)</f>
        <v/>
      </c>
      <c r="M732" s="210">
        <f>FORMULACIÓN!M732</f>
        <v>0</v>
      </c>
      <c r="N732" s="20" t="str">
        <f>IF(FORMULACIÓN!O732="","",FORMULACIÓN!O732)</f>
        <v/>
      </c>
      <c r="O732" s="20" t="str">
        <f>IF(FORMULACIÓN!P732="","",FORMULACIÓN!P732)</f>
        <v/>
      </c>
      <c r="P732" s="20" t="str">
        <f>IF(FORMULACIÓN!Q732="","",FORMULACIÓN!Q732)</f>
        <v/>
      </c>
      <c r="Q732" s="20" t="str">
        <f>IF(FORMULACIÓN!R732="","",FORMULACIÓN!R732)</f>
        <v/>
      </c>
      <c r="R732" s="20" t="str">
        <f>IF(FORMULACIÓN!S732="","",FORMULACIÓN!S732)</f>
        <v/>
      </c>
      <c r="S732" s="20" t="str">
        <f>IF(FORMULACIÓN!T732="","",FORMULACIÓN!T732)</f>
        <v/>
      </c>
      <c r="T732" s="179" t="str">
        <f ca="1">FORMULACIÓN!Y732</f>
        <v/>
      </c>
      <c r="U732" s="20" t="str">
        <f>IF(FORMULACIÓN!U732="","",FORMULACIÓN!U732)</f>
        <v/>
      </c>
      <c r="V732" s="211"/>
      <c r="W732" s="211"/>
      <c r="X732" s="21" t="str">
        <f ca="1">IFERROR(IF($S732=Lists!$S$2,SUM(SEGUIMIENTO!U732:W732),IF(SEGUIMIENTO!$S732=Lists!$S$3,SUM(SEGUIMIENTO!V732:W732),IF(SEGUIMIENTO!$S732=Lists!$S$4,AVERAGE(SEGUIMIENTO!V732:W732),IF(SEGUIMIENTO!$S732=Lists!$S$5,OFFSET(U732,0,COUNTA(V732:W732)),IF(SEGUIMIENTO!$S732=Lists!$S$6,COUNTIF(V732:W732,"&lt;"&amp;FORMULACIÓN!Y732)/COUNT(SEGUIMIENTO!V732:W732),""))))),"")</f>
        <v/>
      </c>
      <c r="Y732" s="176" t="str">
        <f ca="1">IF($Q732=Lists!$R$3,TEXT(SEGUIMIENTO!X732,"00,00%"),IF(SEGUIMIENTO!X732=0,0,TEXT(SEGUIMIENTO!X732,"##.###")))</f>
        <v/>
      </c>
      <c r="Z732" s="179" t="str">
        <f>IF(FORMULACIÓN!N732="X",VLOOKUP(A732,Lists!$C$100:$D$1099,2,FALSE),"")</f>
        <v/>
      </c>
      <c r="AA732" s="181">
        <f>IF(FORMULACIÓN!N732="X",IF(VALUE(VLOOKUP(A732,Lists!$C$100:$D$1099,2,FALSE))&gt;=SEGUIMIENTO!X732,1,0),2)</f>
        <v>2</v>
      </c>
      <c r="AB732" s="150">
        <f>IFERROR(VALUE(LEFT(#REF!,1)),0)</f>
        <v>0</v>
      </c>
      <c r="AC732" s="149"/>
      <c r="AD732" s="131"/>
      <c r="AE732" s="131"/>
      <c r="AF732" s="129"/>
      <c r="AG732"/>
      <c r="AH732" s="139"/>
      <c r="AI732" s="139"/>
      <c r="AJ732" s="139" t="str">
        <f t="shared" si="131"/>
        <v/>
      </c>
      <c r="AK732" s="139">
        <f t="shared" ca="1" si="138"/>
        <v>0</v>
      </c>
      <c r="AL732" s="139" t="str">
        <f t="shared" si="132"/>
        <v/>
      </c>
      <c r="AM732" s="139" t="str">
        <f t="shared" si="133"/>
        <v/>
      </c>
      <c r="AN732" s="20" t="str">
        <f t="shared" si="134"/>
        <v/>
      </c>
      <c r="AO732" s="20" t="str">
        <f t="shared" si="135"/>
        <v/>
      </c>
      <c r="AP732" s="20" t="str">
        <f t="shared" si="136"/>
        <v/>
      </c>
      <c r="AQ732" s="88" t="str">
        <f ca="1">IF(S732=Lists!$S$6,"CUMPLIMIENTO",IF($Q732=Lists!$R$3,TEXT(Y732,"00,00%")&amp;" / "&amp;TEXT(FORMULACIÓN!Y732,"00,00%"),IF(Y732=0,0,TEXT(Y732,"##.###")&amp;" / "&amp;TEXT(FORMULACIÓN!Y732,"##.###"))))</f>
        <v xml:space="preserve"> / </v>
      </c>
      <c r="AR732" s="133">
        <f ca="1">VALUE(IFERROR(IF(S732=Lists!$S$6,SEGUIMIENTO!Y732,IF((Y732/FORMULACIÓN!Y732)&lt;&gt;0,Y732/FORMULACIÓN!Y732,0)),0))</f>
        <v>0</v>
      </c>
      <c r="AS732" s="89" t="str">
        <f t="shared" ca="1" si="137"/>
        <v/>
      </c>
      <c r="AT732" s="89"/>
      <c r="AU732" s="89">
        <f t="shared" ca="1" si="130"/>
        <v>0</v>
      </c>
      <c r="AV732" s="20" t="str">
        <f t="shared" si="139"/>
        <v xml:space="preserve">LOGROS
LÍMITES
OBSERVACIÓN
ACCIONES DE FORTALECIMIENTO
</v>
      </c>
      <c r="AW732" s="139"/>
      <c r="CG732" s="140"/>
    </row>
    <row r="733" spans="1:85" s="135" customFormat="1" ht="20.25" hidden="1" customHeight="1">
      <c r="A733" s="20" t="str">
        <f>IF(FORMULACIÓN!A733="","",FORMULACIÓN!A733)</f>
        <v/>
      </c>
      <c r="B733" s="20" t="str">
        <f>IF(FORMULACIÓN!B733="","",FORMULACIÓN!B733)</f>
        <v/>
      </c>
      <c r="C733" s="20" t="str">
        <f>IF(FORMULACIÓN!C733="","",FORMULACIÓN!C733)</f>
        <v/>
      </c>
      <c r="D733" s="20" t="str">
        <f>IF(FORMULACIÓN!D733="","",FORMULACIÓN!D733)</f>
        <v/>
      </c>
      <c r="E733" s="20" t="str">
        <f>IF(FORMULACIÓN!E733="","",FORMULACIÓN!E733)</f>
        <v/>
      </c>
      <c r="F733" s="20" t="str">
        <f>IF(FORMULACIÓN!F733="","",FORMULACIÓN!F733)</f>
        <v/>
      </c>
      <c r="G733" s="20" t="str">
        <f>IF(FORMULACIÓN!G733="","",FORMULACIÓN!G733)</f>
        <v/>
      </c>
      <c r="H733" s="20" t="str">
        <f>IF(FORMULACIÓN!H733="","",FORMULACIÓN!H733)</f>
        <v/>
      </c>
      <c r="I733" s="88" t="str">
        <f>IF(FORMULACIÓN!I733="","",FORMULACIÓN!I733)</f>
        <v/>
      </c>
      <c r="J733" s="20" t="str">
        <f>IF(FORMULACIÓN!J733="","",FORMULACIÓN!J733)</f>
        <v/>
      </c>
      <c r="K733" s="88" t="str">
        <f>IF(FORMULACIÓN!K733="","",FORMULACIÓN!K733)</f>
        <v/>
      </c>
      <c r="L733" s="88" t="str">
        <f>IF(FORMULACIÓN!L733="","",FORMULACIÓN!L733)</f>
        <v/>
      </c>
      <c r="M733" s="210">
        <f>FORMULACIÓN!M733</f>
        <v>0</v>
      </c>
      <c r="N733" s="20" t="str">
        <f>IF(FORMULACIÓN!O733="","",FORMULACIÓN!O733)</f>
        <v/>
      </c>
      <c r="O733" s="20" t="str">
        <f>IF(FORMULACIÓN!P733="","",FORMULACIÓN!P733)</f>
        <v/>
      </c>
      <c r="P733" s="20" t="str">
        <f>IF(FORMULACIÓN!Q733="","",FORMULACIÓN!Q733)</f>
        <v/>
      </c>
      <c r="Q733" s="20" t="str">
        <f>IF(FORMULACIÓN!R733="","",FORMULACIÓN!R733)</f>
        <v/>
      </c>
      <c r="R733" s="20" t="str">
        <f>IF(FORMULACIÓN!S733="","",FORMULACIÓN!S733)</f>
        <v/>
      </c>
      <c r="S733" s="20" t="str">
        <f>IF(FORMULACIÓN!T733="","",FORMULACIÓN!T733)</f>
        <v/>
      </c>
      <c r="T733" s="179" t="str">
        <f ca="1">FORMULACIÓN!Y733</f>
        <v/>
      </c>
      <c r="U733" s="20" t="str">
        <f>IF(FORMULACIÓN!U733="","",FORMULACIÓN!U733)</f>
        <v/>
      </c>
      <c r="V733" s="211"/>
      <c r="W733" s="211"/>
      <c r="X733" s="21" t="str">
        <f ca="1">IFERROR(IF($S733=Lists!$S$2,SUM(SEGUIMIENTO!U733:W733),IF(SEGUIMIENTO!$S733=Lists!$S$3,SUM(SEGUIMIENTO!V733:W733),IF(SEGUIMIENTO!$S733=Lists!$S$4,AVERAGE(SEGUIMIENTO!V733:W733),IF(SEGUIMIENTO!$S733=Lists!$S$5,OFFSET(U733,0,COUNTA(V733:W733)),IF(SEGUIMIENTO!$S733=Lists!$S$6,COUNTIF(V733:W733,"&lt;"&amp;FORMULACIÓN!Y733)/COUNT(SEGUIMIENTO!V733:W733),""))))),"")</f>
        <v/>
      </c>
      <c r="Y733" s="176" t="str">
        <f ca="1">IF($Q733=Lists!$R$3,TEXT(SEGUIMIENTO!X733,"00,00%"),IF(SEGUIMIENTO!X733=0,0,TEXT(SEGUIMIENTO!X733,"##.###")))</f>
        <v/>
      </c>
      <c r="Z733" s="179" t="str">
        <f>IF(FORMULACIÓN!N733="X",VLOOKUP(A733,Lists!$C$100:$D$1099,2,FALSE),"")</f>
        <v/>
      </c>
      <c r="AA733" s="181">
        <f>IF(FORMULACIÓN!N733="X",IF(VALUE(VLOOKUP(A733,Lists!$C$100:$D$1099,2,FALSE))&gt;=SEGUIMIENTO!X733,1,0),2)</f>
        <v>2</v>
      </c>
      <c r="AB733" s="150">
        <f>IFERROR(VALUE(LEFT(#REF!,1)),0)</f>
        <v>0</v>
      </c>
      <c r="AC733" s="149"/>
      <c r="AD733" s="131"/>
      <c r="AE733" s="131"/>
      <c r="AF733" s="129"/>
      <c r="AG733"/>
      <c r="AH733" s="139"/>
      <c r="AI733" s="139"/>
      <c r="AJ733" s="139" t="str">
        <f t="shared" si="131"/>
        <v/>
      </c>
      <c r="AK733" s="139">
        <f t="shared" ca="1" si="138"/>
        <v>0</v>
      </c>
      <c r="AL733" s="139" t="str">
        <f t="shared" si="132"/>
        <v/>
      </c>
      <c r="AM733" s="139" t="str">
        <f t="shared" si="133"/>
        <v/>
      </c>
      <c r="AN733" s="20" t="str">
        <f t="shared" si="134"/>
        <v/>
      </c>
      <c r="AO733" s="20" t="str">
        <f t="shared" si="135"/>
        <v/>
      </c>
      <c r="AP733" s="20" t="str">
        <f t="shared" si="136"/>
        <v/>
      </c>
      <c r="AQ733" s="88" t="str">
        <f ca="1">IF(S733=Lists!$S$6,"CUMPLIMIENTO",IF($Q733=Lists!$R$3,TEXT(Y733,"00,00%")&amp;" / "&amp;TEXT(FORMULACIÓN!Y733,"00,00%"),IF(Y733=0,0,TEXT(Y733,"##.###")&amp;" / "&amp;TEXT(FORMULACIÓN!Y733,"##.###"))))</f>
        <v xml:space="preserve"> / </v>
      </c>
      <c r="AR733" s="133">
        <f ca="1">VALUE(IFERROR(IF(S733=Lists!$S$6,SEGUIMIENTO!Y733,IF((Y733/FORMULACIÓN!Y733)&lt;&gt;0,Y733/FORMULACIÓN!Y733,0)),0))</f>
        <v>0</v>
      </c>
      <c r="AS733" s="89" t="str">
        <f t="shared" ca="1" si="137"/>
        <v/>
      </c>
      <c r="AT733" s="89"/>
      <c r="AU733" s="89">
        <f t="shared" ca="1" si="130"/>
        <v>0</v>
      </c>
      <c r="AV733" s="20" t="str">
        <f t="shared" si="139"/>
        <v xml:space="preserve">LOGROS
LÍMITES
OBSERVACIÓN
ACCIONES DE FORTALECIMIENTO
</v>
      </c>
      <c r="AW733" s="139"/>
      <c r="CG733" s="140"/>
    </row>
    <row r="734" spans="1:85" s="135" customFormat="1" ht="20.25" hidden="1" customHeight="1">
      <c r="A734" s="20" t="str">
        <f>IF(FORMULACIÓN!A734="","",FORMULACIÓN!A734)</f>
        <v/>
      </c>
      <c r="B734" s="20" t="str">
        <f>IF(FORMULACIÓN!B734="","",FORMULACIÓN!B734)</f>
        <v/>
      </c>
      <c r="C734" s="20" t="str">
        <f>IF(FORMULACIÓN!C734="","",FORMULACIÓN!C734)</f>
        <v/>
      </c>
      <c r="D734" s="20" t="str">
        <f>IF(FORMULACIÓN!D734="","",FORMULACIÓN!D734)</f>
        <v/>
      </c>
      <c r="E734" s="20" t="str">
        <f>IF(FORMULACIÓN!E734="","",FORMULACIÓN!E734)</f>
        <v/>
      </c>
      <c r="F734" s="20" t="str">
        <f>IF(FORMULACIÓN!F734="","",FORMULACIÓN!F734)</f>
        <v/>
      </c>
      <c r="G734" s="20" t="str">
        <f>IF(FORMULACIÓN!G734="","",FORMULACIÓN!G734)</f>
        <v/>
      </c>
      <c r="H734" s="20" t="str">
        <f>IF(FORMULACIÓN!H734="","",FORMULACIÓN!H734)</f>
        <v/>
      </c>
      <c r="I734" s="88" t="str">
        <f>IF(FORMULACIÓN!I734="","",FORMULACIÓN!I734)</f>
        <v/>
      </c>
      <c r="J734" s="20" t="str">
        <f>IF(FORMULACIÓN!J734="","",FORMULACIÓN!J734)</f>
        <v/>
      </c>
      <c r="K734" s="88" t="str">
        <f>IF(FORMULACIÓN!K734="","",FORMULACIÓN!K734)</f>
        <v/>
      </c>
      <c r="L734" s="88" t="str">
        <f>IF(FORMULACIÓN!L734="","",FORMULACIÓN!L734)</f>
        <v/>
      </c>
      <c r="M734" s="210">
        <f>FORMULACIÓN!M734</f>
        <v>0</v>
      </c>
      <c r="N734" s="20" t="str">
        <f>IF(FORMULACIÓN!O734="","",FORMULACIÓN!O734)</f>
        <v/>
      </c>
      <c r="O734" s="20" t="str">
        <f>IF(FORMULACIÓN!P734="","",FORMULACIÓN!P734)</f>
        <v/>
      </c>
      <c r="P734" s="20" t="str">
        <f>IF(FORMULACIÓN!Q734="","",FORMULACIÓN!Q734)</f>
        <v/>
      </c>
      <c r="Q734" s="20" t="str">
        <f>IF(FORMULACIÓN!R734="","",FORMULACIÓN!R734)</f>
        <v/>
      </c>
      <c r="R734" s="20" t="str">
        <f>IF(FORMULACIÓN!S734="","",FORMULACIÓN!S734)</f>
        <v/>
      </c>
      <c r="S734" s="20" t="str">
        <f>IF(FORMULACIÓN!T734="","",FORMULACIÓN!T734)</f>
        <v/>
      </c>
      <c r="T734" s="179" t="str">
        <f ca="1">FORMULACIÓN!Y734</f>
        <v/>
      </c>
      <c r="U734" s="20" t="str">
        <f>IF(FORMULACIÓN!U734="","",FORMULACIÓN!U734)</f>
        <v/>
      </c>
      <c r="V734" s="211"/>
      <c r="W734" s="211"/>
      <c r="X734" s="21" t="str">
        <f ca="1">IFERROR(IF($S734=Lists!$S$2,SUM(SEGUIMIENTO!U734:W734),IF(SEGUIMIENTO!$S734=Lists!$S$3,SUM(SEGUIMIENTO!V734:W734),IF(SEGUIMIENTO!$S734=Lists!$S$4,AVERAGE(SEGUIMIENTO!V734:W734),IF(SEGUIMIENTO!$S734=Lists!$S$5,OFFSET(U734,0,COUNTA(V734:W734)),IF(SEGUIMIENTO!$S734=Lists!$S$6,COUNTIF(V734:W734,"&lt;"&amp;FORMULACIÓN!Y734)/COUNT(SEGUIMIENTO!V734:W734),""))))),"")</f>
        <v/>
      </c>
      <c r="Y734" s="176" t="str">
        <f ca="1">IF($Q734=Lists!$R$3,TEXT(SEGUIMIENTO!X734,"00,00%"),IF(SEGUIMIENTO!X734=0,0,TEXT(SEGUIMIENTO!X734,"##.###")))</f>
        <v/>
      </c>
      <c r="Z734" s="179" t="str">
        <f>IF(FORMULACIÓN!N734="X",VLOOKUP(A734,Lists!$C$100:$D$1099,2,FALSE),"")</f>
        <v/>
      </c>
      <c r="AA734" s="181">
        <f>IF(FORMULACIÓN!N734="X",IF(VALUE(VLOOKUP(A734,Lists!$C$100:$D$1099,2,FALSE))&gt;=SEGUIMIENTO!X734,1,0),2)</f>
        <v>2</v>
      </c>
      <c r="AB734" s="150">
        <f>IFERROR(VALUE(LEFT(#REF!,1)),0)</f>
        <v>0</v>
      </c>
      <c r="AC734" s="149"/>
      <c r="AD734" s="131"/>
      <c r="AE734" s="131"/>
      <c r="AF734" s="129"/>
      <c r="AG734"/>
      <c r="AH734" s="139"/>
      <c r="AI734" s="139"/>
      <c r="AJ734" s="139" t="str">
        <f t="shared" si="131"/>
        <v/>
      </c>
      <c r="AK734" s="139">
        <f t="shared" ca="1" si="138"/>
        <v>0</v>
      </c>
      <c r="AL734" s="139" t="str">
        <f t="shared" si="132"/>
        <v/>
      </c>
      <c r="AM734" s="139" t="str">
        <f t="shared" si="133"/>
        <v/>
      </c>
      <c r="AN734" s="20" t="str">
        <f t="shared" si="134"/>
        <v/>
      </c>
      <c r="AO734" s="20" t="str">
        <f t="shared" si="135"/>
        <v/>
      </c>
      <c r="AP734" s="20" t="str">
        <f t="shared" si="136"/>
        <v/>
      </c>
      <c r="AQ734" s="88" t="str">
        <f ca="1">IF(S734=Lists!$S$6,"CUMPLIMIENTO",IF($Q734=Lists!$R$3,TEXT(Y734,"00,00%")&amp;" / "&amp;TEXT(FORMULACIÓN!Y734,"00,00%"),IF(Y734=0,0,TEXT(Y734,"##.###")&amp;" / "&amp;TEXT(FORMULACIÓN!Y734,"##.###"))))</f>
        <v xml:space="preserve"> / </v>
      </c>
      <c r="AR734" s="133">
        <f ca="1">VALUE(IFERROR(IF(S734=Lists!$S$6,SEGUIMIENTO!Y734,IF((Y734/FORMULACIÓN!Y734)&lt;&gt;0,Y734/FORMULACIÓN!Y734,0)),0))</f>
        <v>0</v>
      </c>
      <c r="AS734" s="89" t="str">
        <f t="shared" ca="1" si="137"/>
        <v/>
      </c>
      <c r="AT734" s="89"/>
      <c r="AU734" s="89">
        <f t="shared" ca="1" si="130"/>
        <v>0</v>
      </c>
      <c r="AV734" s="20" t="str">
        <f t="shared" si="139"/>
        <v xml:space="preserve">LOGROS
LÍMITES
OBSERVACIÓN
ACCIONES DE FORTALECIMIENTO
</v>
      </c>
      <c r="AW734" s="139"/>
      <c r="CG734" s="140"/>
    </row>
    <row r="735" spans="1:85" s="135" customFormat="1" ht="20.25" hidden="1" customHeight="1">
      <c r="A735" s="20" t="str">
        <f>IF(FORMULACIÓN!A735="","",FORMULACIÓN!A735)</f>
        <v/>
      </c>
      <c r="B735" s="20" t="str">
        <f>IF(FORMULACIÓN!B735="","",FORMULACIÓN!B735)</f>
        <v/>
      </c>
      <c r="C735" s="20" t="str">
        <f>IF(FORMULACIÓN!C735="","",FORMULACIÓN!C735)</f>
        <v/>
      </c>
      <c r="D735" s="20" t="str">
        <f>IF(FORMULACIÓN!D735="","",FORMULACIÓN!D735)</f>
        <v/>
      </c>
      <c r="E735" s="20" t="str">
        <f>IF(FORMULACIÓN!E735="","",FORMULACIÓN!E735)</f>
        <v/>
      </c>
      <c r="F735" s="20" t="str">
        <f>IF(FORMULACIÓN!F735="","",FORMULACIÓN!F735)</f>
        <v/>
      </c>
      <c r="G735" s="20" t="str">
        <f>IF(FORMULACIÓN!G735="","",FORMULACIÓN!G735)</f>
        <v/>
      </c>
      <c r="H735" s="20" t="str">
        <f>IF(FORMULACIÓN!H735="","",FORMULACIÓN!H735)</f>
        <v/>
      </c>
      <c r="I735" s="88" t="str">
        <f>IF(FORMULACIÓN!I735="","",FORMULACIÓN!I735)</f>
        <v/>
      </c>
      <c r="J735" s="20" t="str">
        <f>IF(FORMULACIÓN!J735="","",FORMULACIÓN!J735)</f>
        <v/>
      </c>
      <c r="K735" s="88" t="str">
        <f>IF(FORMULACIÓN!K735="","",FORMULACIÓN!K735)</f>
        <v/>
      </c>
      <c r="L735" s="88" t="str">
        <f>IF(FORMULACIÓN!L735="","",FORMULACIÓN!L735)</f>
        <v/>
      </c>
      <c r="M735" s="210">
        <f>FORMULACIÓN!M735</f>
        <v>0</v>
      </c>
      <c r="N735" s="20" t="str">
        <f>IF(FORMULACIÓN!O735="","",FORMULACIÓN!O735)</f>
        <v/>
      </c>
      <c r="O735" s="20" t="str">
        <f>IF(FORMULACIÓN!P735="","",FORMULACIÓN!P735)</f>
        <v/>
      </c>
      <c r="P735" s="20" t="str">
        <f>IF(FORMULACIÓN!Q735="","",FORMULACIÓN!Q735)</f>
        <v/>
      </c>
      <c r="Q735" s="20" t="str">
        <f>IF(FORMULACIÓN!R735="","",FORMULACIÓN!R735)</f>
        <v/>
      </c>
      <c r="R735" s="20" t="str">
        <f>IF(FORMULACIÓN!S735="","",FORMULACIÓN!S735)</f>
        <v/>
      </c>
      <c r="S735" s="20" t="str">
        <f>IF(FORMULACIÓN!T735="","",FORMULACIÓN!T735)</f>
        <v/>
      </c>
      <c r="T735" s="179" t="str">
        <f ca="1">FORMULACIÓN!Y735</f>
        <v/>
      </c>
      <c r="U735" s="20" t="str">
        <f>IF(FORMULACIÓN!U735="","",FORMULACIÓN!U735)</f>
        <v/>
      </c>
      <c r="V735" s="211"/>
      <c r="W735" s="211"/>
      <c r="X735" s="21" t="str">
        <f ca="1">IFERROR(IF($S735=Lists!$S$2,SUM(SEGUIMIENTO!U735:W735),IF(SEGUIMIENTO!$S735=Lists!$S$3,SUM(SEGUIMIENTO!V735:W735),IF(SEGUIMIENTO!$S735=Lists!$S$4,AVERAGE(SEGUIMIENTO!V735:W735),IF(SEGUIMIENTO!$S735=Lists!$S$5,OFFSET(U735,0,COUNTA(V735:W735)),IF(SEGUIMIENTO!$S735=Lists!$S$6,COUNTIF(V735:W735,"&lt;"&amp;FORMULACIÓN!Y735)/COUNT(SEGUIMIENTO!V735:W735),""))))),"")</f>
        <v/>
      </c>
      <c r="Y735" s="176" t="str">
        <f ca="1">IF($Q735=Lists!$R$3,TEXT(SEGUIMIENTO!X735,"00,00%"),IF(SEGUIMIENTO!X735=0,0,TEXT(SEGUIMIENTO!X735,"##.###")))</f>
        <v/>
      </c>
      <c r="Z735" s="179" t="str">
        <f>IF(FORMULACIÓN!N735="X",VLOOKUP(A735,Lists!$C$100:$D$1099,2,FALSE),"")</f>
        <v/>
      </c>
      <c r="AA735" s="181">
        <f>IF(FORMULACIÓN!N735="X",IF(VALUE(VLOOKUP(A735,Lists!$C$100:$D$1099,2,FALSE))&gt;=SEGUIMIENTO!X735,1,0),2)</f>
        <v>2</v>
      </c>
      <c r="AB735" s="150">
        <f>IFERROR(VALUE(LEFT(#REF!,1)),0)</f>
        <v>0</v>
      </c>
      <c r="AC735" s="149"/>
      <c r="AD735" s="131"/>
      <c r="AE735" s="131"/>
      <c r="AF735" s="129"/>
      <c r="AG735"/>
      <c r="AH735" s="139"/>
      <c r="AI735" s="139"/>
      <c r="AJ735" s="139" t="str">
        <f t="shared" si="131"/>
        <v/>
      </c>
      <c r="AK735" s="139">
        <f t="shared" ca="1" si="138"/>
        <v>0</v>
      </c>
      <c r="AL735" s="139" t="str">
        <f t="shared" si="132"/>
        <v/>
      </c>
      <c r="AM735" s="139" t="str">
        <f t="shared" si="133"/>
        <v/>
      </c>
      <c r="AN735" s="20" t="str">
        <f t="shared" si="134"/>
        <v/>
      </c>
      <c r="AO735" s="20" t="str">
        <f t="shared" si="135"/>
        <v/>
      </c>
      <c r="AP735" s="20" t="str">
        <f t="shared" si="136"/>
        <v/>
      </c>
      <c r="AQ735" s="88" t="str">
        <f ca="1">IF(S735=Lists!$S$6,"CUMPLIMIENTO",IF($Q735=Lists!$R$3,TEXT(Y735,"00,00%")&amp;" / "&amp;TEXT(FORMULACIÓN!Y735,"00,00%"),IF(Y735=0,0,TEXT(Y735,"##.###")&amp;" / "&amp;TEXT(FORMULACIÓN!Y735,"##.###"))))</f>
        <v xml:space="preserve"> / </v>
      </c>
      <c r="AR735" s="133">
        <f ca="1">VALUE(IFERROR(IF(S735=Lists!$S$6,SEGUIMIENTO!Y735,IF((Y735/FORMULACIÓN!Y735)&lt;&gt;0,Y735/FORMULACIÓN!Y735,0)),0))</f>
        <v>0</v>
      </c>
      <c r="AS735" s="89" t="str">
        <f t="shared" ca="1" si="137"/>
        <v/>
      </c>
      <c r="AT735" s="89"/>
      <c r="AU735" s="89">
        <f t="shared" ca="1" si="130"/>
        <v>0</v>
      </c>
      <c r="AV735" s="20" t="str">
        <f t="shared" si="139"/>
        <v xml:space="preserve">LOGROS
LÍMITES
OBSERVACIÓN
ACCIONES DE FORTALECIMIENTO
</v>
      </c>
      <c r="AW735" s="139"/>
      <c r="CG735" s="140"/>
    </row>
    <row r="736" spans="1:85" s="135" customFormat="1" ht="20.25" hidden="1" customHeight="1">
      <c r="A736" s="20" t="str">
        <f>IF(FORMULACIÓN!A736="","",FORMULACIÓN!A736)</f>
        <v/>
      </c>
      <c r="B736" s="20" t="str">
        <f>IF(FORMULACIÓN!B736="","",FORMULACIÓN!B736)</f>
        <v/>
      </c>
      <c r="C736" s="20" t="str">
        <f>IF(FORMULACIÓN!C736="","",FORMULACIÓN!C736)</f>
        <v/>
      </c>
      <c r="D736" s="20" t="str">
        <f>IF(FORMULACIÓN!D736="","",FORMULACIÓN!D736)</f>
        <v/>
      </c>
      <c r="E736" s="20" t="str">
        <f>IF(FORMULACIÓN!E736="","",FORMULACIÓN!E736)</f>
        <v/>
      </c>
      <c r="F736" s="20" t="str">
        <f>IF(FORMULACIÓN!F736="","",FORMULACIÓN!F736)</f>
        <v/>
      </c>
      <c r="G736" s="20" t="str">
        <f>IF(FORMULACIÓN!G736="","",FORMULACIÓN!G736)</f>
        <v/>
      </c>
      <c r="H736" s="20" t="str">
        <f>IF(FORMULACIÓN!H736="","",FORMULACIÓN!H736)</f>
        <v/>
      </c>
      <c r="I736" s="88" t="str">
        <f>IF(FORMULACIÓN!I736="","",FORMULACIÓN!I736)</f>
        <v/>
      </c>
      <c r="J736" s="20" t="str">
        <f>IF(FORMULACIÓN!J736="","",FORMULACIÓN!J736)</f>
        <v/>
      </c>
      <c r="K736" s="88" t="str">
        <f>IF(FORMULACIÓN!K736="","",FORMULACIÓN!K736)</f>
        <v/>
      </c>
      <c r="L736" s="88" t="str">
        <f>IF(FORMULACIÓN!L736="","",FORMULACIÓN!L736)</f>
        <v/>
      </c>
      <c r="M736" s="210">
        <f>FORMULACIÓN!M736</f>
        <v>0</v>
      </c>
      <c r="N736" s="20" t="str">
        <f>IF(FORMULACIÓN!O736="","",FORMULACIÓN!O736)</f>
        <v/>
      </c>
      <c r="O736" s="20" t="str">
        <f>IF(FORMULACIÓN!P736="","",FORMULACIÓN!P736)</f>
        <v/>
      </c>
      <c r="P736" s="20" t="str">
        <f>IF(FORMULACIÓN!Q736="","",FORMULACIÓN!Q736)</f>
        <v/>
      </c>
      <c r="Q736" s="20" t="str">
        <f>IF(FORMULACIÓN!R736="","",FORMULACIÓN!R736)</f>
        <v/>
      </c>
      <c r="R736" s="20" t="str">
        <f>IF(FORMULACIÓN!S736="","",FORMULACIÓN!S736)</f>
        <v/>
      </c>
      <c r="S736" s="20" t="str">
        <f>IF(FORMULACIÓN!T736="","",FORMULACIÓN!T736)</f>
        <v/>
      </c>
      <c r="T736" s="179" t="str">
        <f ca="1">FORMULACIÓN!Y736</f>
        <v/>
      </c>
      <c r="U736" s="20" t="str">
        <f>IF(FORMULACIÓN!U736="","",FORMULACIÓN!U736)</f>
        <v/>
      </c>
      <c r="V736" s="211"/>
      <c r="W736" s="211"/>
      <c r="X736" s="21" t="str">
        <f ca="1">IFERROR(IF($S736=Lists!$S$2,SUM(SEGUIMIENTO!U736:W736),IF(SEGUIMIENTO!$S736=Lists!$S$3,SUM(SEGUIMIENTO!V736:W736),IF(SEGUIMIENTO!$S736=Lists!$S$4,AVERAGE(SEGUIMIENTO!V736:W736),IF(SEGUIMIENTO!$S736=Lists!$S$5,OFFSET(U736,0,COUNTA(V736:W736)),IF(SEGUIMIENTO!$S736=Lists!$S$6,COUNTIF(V736:W736,"&lt;"&amp;FORMULACIÓN!Y736)/COUNT(SEGUIMIENTO!V736:W736),""))))),"")</f>
        <v/>
      </c>
      <c r="Y736" s="176" t="str">
        <f ca="1">IF($Q736=Lists!$R$3,TEXT(SEGUIMIENTO!X736,"00,00%"),IF(SEGUIMIENTO!X736=0,0,TEXT(SEGUIMIENTO!X736,"##.###")))</f>
        <v/>
      </c>
      <c r="Z736" s="179" t="str">
        <f>IF(FORMULACIÓN!N736="X",VLOOKUP(A736,Lists!$C$100:$D$1099,2,FALSE),"")</f>
        <v/>
      </c>
      <c r="AA736" s="181">
        <f>IF(FORMULACIÓN!N736="X",IF(VALUE(VLOOKUP(A736,Lists!$C$100:$D$1099,2,FALSE))&gt;=SEGUIMIENTO!X736,1,0),2)</f>
        <v>2</v>
      </c>
      <c r="AB736" s="150">
        <f>IFERROR(VALUE(LEFT(#REF!,1)),0)</f>
        <v>0</v>
      </c>
      <c r="AC736" s="149"/>
      <c r="AD736" s="131"/>
      <c r="AE736" s="131"/>
      <c r="AF736" s="129"/>
      <c r="AG736"/>
      <c r="AH736" s="139"/>
      <c r="AI736" s="139"/>
      <c r="AJ736" s="139" t="str">
        <f t="shared" si="131"/>
        <v/>
      </c>
      <c r="AK736" s="139">
        <f t="shared" ca="1" si="138"/>
        <v>0</v>
      </c>
      <c r="AL736" s="139" t="str">
        <f t="shared" si="132"/>
        <v/>
      </c>
      <c r="AM736" s="139" t="str">
        <f t="shared" si="133"/>
        <v/>
      </c>
      <c r="AN736" s="20" t="str">
        <f t="shared" si="134"/>
        <v/>
      </c>
      <c r="AO736" s="20" t="str">
        <f t="shared" si="135"/>
        <v/>
      </c>
      <c r="AP736" s="20" t="str">
        <f t="shared" si="136"/>
        <v/>
      </c>
      <c r="AQ736" s="88" t="str">
        <f ca="1">IF(S736=Lists!$S$6,"CUMPLIMIENTO",IF($Q736=Lists!$R$3,TEXT(Y736,"00,00%")&amp;" / "&amp;TEXT(FORMULACIÓN!Y736,"00,00%"),IF(Y736=0,0,TEXT(Y736,"##.###")&amp;" / "&amp;TEXT(FORMULACIÓN!Y736,"##.###"))))</f>
        <v xml:space="preserve"> / </v>
      </c>
      <c r="AR736" s="133">
        <f ca="1">VALUE(IFERROR(IF(S736=Lists!$S$6,SEGUIMIENTO!Y736,IF((Y736/FORMULACIÓN!Y736)&lt;&gt;0,Y736/FORMULACIÓN!Y736,0)),0))</f>
        <v>0</v>
      </c>
      <c r="AS736" s="89" t="str">
        <f t="shared" ca="1" si="137"/>
        <v/>
      </c>
      <c r="AT736" s="89"/>
      <c r="AU736" s="89">
        <f t="shared" ca="1" si="130"/>
        <v>0</v>
      </c>
      <c r="AV736" s="20" t="str">
        <f t="shared" si="139"/>
        <v xml:space="preserve">LOGROS
LÍMITES
OBSERVACIÓN
ACCIONES DE FORTALECIMIENTO
</v>
      </c>
      <c r="AW736" s="139"/>
      <c r="CG736" s="140"/>
    </row>
    <row r="737" spans="1:85" s="135" customFormat="1" ht="20.25" hidden="1" customHeight="1">
      <c r="A737" s="20" t="str">
        <f>IF(FORMULACIÓN!A737="","",FORMULACIÓN!A737)</f>
        <v/>
      </c>
      <c r="B737" s="20" t="str">
        <f>IF(FORMULACIÓN!B737="","",FORMULACIÓN!B737)</f>
        <v/>
      </c>
      <c r="C737" s="20" t="str">
        <f>IF(FORMULACIÓN!C737="","",FORMULACIÓN!C737)</f>
        <v/>
      </c>
      <c r="D737" s="20" t="str">
        <f>IF(FORMULACIÓN!D737="","",FORMULACIÓN!D737)</f>
        <v/>
      </c>
      <c r="E737" s="20" t="str">
        <f>IF(FORMULACIÓN!E737="","",FORMULACIÓN!E737)</f>
        <v/>
      </c>
      <c r="F737" s="20" t="str">
        <f>IF(FORMULACIÓN!F737="","",FORMULACIÓN!F737)</f>
        <v/>
      </c>
      <c r="G737" s="20" t="str">
        <f>IF(FORMULACIÓN!G737="","",FORMULACIÓN!G737)</f>
        <v/>
      </c>
      <c r="H737" s="20" t="str">
        <f>IF(FORMULACIÓN!H737="","",FORMULACIÓN!H737)</f>
        <v/>
      </c>
      <c r="I737" s="88" t="str">
        <f>IF(FORMULACIÓN!I737="","",FORMULACIÓN!I737)</f>
        <v/>
      </c>
      <c r="J737" s="20" t="str">
        <f>IF(FORMULACIÓN!J737="","",FORMULACIÓN!J737)</f>
        <v/>
      </c>
      <c r="K737" s="88" t="str">
        <f>IF(FORMULACIÓN!K737="","",FORMULACIÓN!K737)</f>
        <v/>
      </c>
      <c r="L737" s="88" t="str">
        <f>IF(FORMULACIÓN!L737="","",FORMULACIÓN!L737)</f>
        <v/>
      </c>
      <c r="M737" s="210">
        <f>FORMULACIÓN!M737</f>
        <v>0</v>
      </c>
      <c r="N737" s="20" t="str">
        <f>IF(FORMULACIÓN!O737="","",FORMULACIÓN!O737)</f>
        <v/>
      </c>
      <c r="O737" s="20" t="str">
        <f>IF(FORMULACIÓN!P737="","",FORMULACIÓN!P737)</f>
        <v/>
      </c>
      <c r="P737" s="20" t="str">
        <f>IF(FORMULACIÓN!Q737="","",FORMULACIÓN!Q737)</f>
        <v/>
      </c>
      <c r="Q737" s="20" t="str">
        <f>IF(FORMULACIÓN!R737="","",FORMULACIÓN!R737)</f>
        <v/>
      </c>
      <c r="R737" s="20" t="str">
        <f>IF(FORMULACIÓN!S737="","",FORMULACIÓN!S737)</f>
        <v/>
      </c>
      <c r="S737" s="20" t="str">
        <f>IF(FORMULACIÓN!T737="","",FORMULACIÓN!T737)</f>
        <v/>
      </c>
      <c r="T737" s="179" t="str">
        <f ca="1">FORMULACIÓN!Y737</f>
        <v/>
      </c>
      <c r="U737" s="20" t="str">
        <f>IF(FORMULACIÓN!U737="","",FORMULACIÓN!U737)</f>
        <v/>
      </c>
      <c r="V737" s="211"/>
      <c r="W737" s="211"/>
      <c r="X737" s="21" t="str">
        <f ca="1">IFERROR(IF($S737=Lists!$S$2,SUM(SEGUIMIENTO!U737:W737),IF(SEGUIMIENTO!$S737=Lists!$S$3,SUM(SEGUIMIENTO!V737:W737),IF(SEGUIMIENTO!$S737=Lists!$S$4,AVERAGE(SEGUIMIENTO!V737:W737),IF(SEGUIMIENTO!$S737=Lists!$S$5,OFFSET(U737,0,COUNTA(V737:W737)),IF(SEGUIMIENTO!$S737=Lists!$S$6,COUNTIF(V737:W737,"&lt;"&amp;FORMULACIÓN!Y737)/COUNT(SEGUIMIENTO!V737:W737),""))))),"")</f>
        <v/>
      </c>
      <c r="Y737" s="176" t="str">
        <f ca="1">IF($Q737=Lists!$R$3,TEXT(SEGUIMIENTO!X737,"00,00%"),IF(SEGUIMIENTO!X737=0,0,TEXT(SEGUIMIENTO!X737,"##.###")))</f>
        <v/>
      </c>
      <c r="Z737" s="179" t="str">
        <f>IF(FORMULACIÓN!N737="X",VLOOKUP(A737,Lists!$C$100:$D$1099,2,FALSE),"")</f>
        <v/>
      </c>
      <c r="AA737" s="181">
        <f>IF(FORMULACIÓN!N737="X",IF(VALUE(VLOOKUP(A737,Lists!$C$100:$D$1099,2,FALSE))&gt;=SEGUIMIENTO!X737,1,0),2)</f>
        <v>2</v>
      </c>
      <c r="AB737" s="150">
        <f>IFERROR(VALUE(LEFT(#REF!,1)),0)</f>
        <v>0</v>
      </c>
      <c r="AC737" s="149"/>
      <c r="AD737" s="131"/>
      <c r="AE737" s="131"/>
      <c r="AF737" s="129"/>
      <c r="AG737"/>
      <c r="AH737" s="139"/>
      <c r="AI737" s="139"/>
      <c r="AJ737" s="139" t="str">
        <f t="shared" si="131"/>
        <v/>
      </c>
      <c r="AK737" s="139">
        <f t="shared" ca="1" si="138"/>
        <v>0</v>
      </c>
      <c r="AL737" s="139" t="str">
        <f t="shared" si="132"/>
        <v/>
      </c>
      <c r="AM737" s="139" t="str">
        <f t="shared" si="133"/>
        <v/>
      </c>
      <c r="AN737" s="20" t="str">
        <f t="shared" si="134"/>
        <v/>
      </c>
      <c r="AO737" s="20" t="str">
        <f t="shared" si="135"/>
        <v/>
      </c>
      <c r="AP737" s="20" t="str">
        <f t="shared" si="136"/>
        <v/>
      </c>
      <c r="AQ737" s="88" t="str">
        <f ca="1">IF(S737=Lists!$S$6,"CUMPLIMIENTO",IF($Q737=Lists!$R$3,TEXT(Y737,"00,00%")&amp;" / "&amp;TEXT(FORMULACIÓN!Y737,"00,00%"),IF(Y737=0,0,TEXT(Y737,"##.###")&amp;" / "&amp;TEXT(FORMULACIÓN!Y737,"##.###"))))</f>
        <v xml:space="preserve"> / </v>
      </c>
      <c r="AR737" s="133">
        <f ca="1">VALUE(IFERROR(IF(S737=Lists!$S$6,SEGUIMIENTO!Y737,IF((Y737/FORMULACIÓN!Y737)&lt;&gt;0,Y737/FORMULACIÓN!Y737,0)),0))</f>
        <v>0</v>
      </c>
      <c r="AS737" s="89" t="str">
        <f t="shared" ca="1" si="137"/>
        <v/>
      </c>
      <c r="AT737" s="89"/>
      <c r="AU737" s="89">
        <f t="shared" ca="1" si="130"/>
        <v>0</v>
      </c>
      <c r="AV737" s="20" t="str">
        <f t="shared" si="139"/>
        <v xml:space="preserve">LOGROS
LÍMITES
OBSERVACIÓN
ACCIONES DE FORTALECIMIENTO
</v>
      </c>
      <c r="AW737" s="139"/>
      <c r="CG737" s="140"/>
    </row>
    <row r="738" spans="1:85" s="135" customFormat="1" ht="20.25" hidden="1" customHeight="1">
      <c r="A738" s="20" t="str">
        <f>IF(FORMULACIÓN!A738="","",FORMULACIÓN!A738)</f>
        <v/>
      </c>
      <c r="B738" s="20" t="str">
        <f>IF(FORMULACIÓN!B738="","",FORMULACIÓN!B738)</f>
        <v/>
      </c>
      <c r="C738" s="20" t="str">
        <f>IF(FORMULACIÓN!C738="","",FORMULACIÓN!C738)</f>
        <v/>
      </c>
      <c r="D738" s="20" t="str">
        <f>IF(FORMULACIÓN!D738="","",FORMULACIÓN!D738)</f>
        <v/>
      </c>
      <c r="E738" s="20" t="str">
        <f>IF(FORMULACIÓN!E738="","",FORMULACIÓN!E738)</f>
        <v/>
      </c>
      <c r="F738" s="20" t="str">
        <f>IF(FORMULACIÓN!F738="","",FORMULACIÓN!F738)</f>
        <v/>
      </c>
      <c r="G738" s="20" t="str">
        <f>IF(FORMULACIÓN!G738="","",FORMULACIÓN!G738)</f>
        <v/>
      </c>
      <c r="H738" s="20" t="str">
        <f>IF(FORMULACIÓN!H738="","",FORMULACIÓN!H738)</f>
        <v/>
      </c>
      <c r="I738" s="88" t="str">
        <f>IF(FORMULACIÓN!I738="","",FORMULACIÓN!I738)</f>
        <v/>
      </c>
      <c r="J738" s="20" t="str">
        <f>IF(FORMULACIÓN!J738="","",FORMULACIÓN!J738)</f>
        <v/>
      </c>
      <c r="K738" s="88" t="str">
        <f>IF(FORMULACIÓN!K738="","",FORMULACIÓN!K738)</f>
        <v/>
      </c>
      <c r="L738" s="88" t="str">
        <f>IF(FORMULACIÓN!L738="","",FORMULACIÓN!L738)</f>
        <v/>
      </c>
      <c r="M738" s="210">
        <f>FORMULACIÓN!M738</f>
        <v>0</v>
      </c>
      <c r="N738" s="20" t="str">
        <f>IF(FORMULACIÓN!O738="","",FORMULACIÓN!O738)</f>
        <v/>
      </c>
      <c r="O738" s="20" t="str">
        <f>IF(FORMULACIÓN!P738="","",FORMULACIÓN!P738)</f>
        <v/>
      </c>
      <c r="P738" s="20" t="str">
        <f>IF(FORMULACIÓN!Q738="","",FORMULACIÓN!Q738)</f>
        <v/>
      </c>
      <c r="Q738" s="20" t="str">
        <f>IF(FORMULACIÓN!R738="","",FORMULACIÓN!R738)</f>
        <v/>
      </c>
      <c r="R738" s="20" t="str">
        <f>IF(FORMULACIÓN!S738="","",FORMULACIÓN!S738)</f>
        <v/>
      </c>
      <c r="S738" s="20" t="str">
        <f>IF(FORMULACIÓN!T738="","",FORMULACIÓN!T738)</f>
        <v/>
      </c>
      <c r="T738" s="179" t="str">
        <f ca="1">FORMULACIÓN!Y738</f>
        <v/>
      </c>
      <c r="U738" s="20" t="str">
        <f>IF(FORMULACIÓN!U738="","",FORMULACIÓN!U738)</f>
        <v/>
      </c>
      <c r="V738" s="211"/>
      <c r="W738" s="211"/>
      <c r="X738" s="21" t="str">
        <f ca="1">IFERROR(IF($S738=Lists!$S$2,SUM(SEGUIMIENTO!U738:W738),IF(SEGUIMIENTO!$S738=Lists!$S$3,SUM(SEGUIMIENTO!V738:W738),IF(SEGUIMIENTO!$S738=Lists!$S$4,AVERAGE(SEGUIMIENTO!V738:W738),IF(SEGUIMIENTO!$S738=Lists!$S$5,OFFSET(U738,0,COUNTA(V738:W738)),IF(SEGUIMIENTO!$S738=Lists!$S$6,COUNTIF(V738:W738,"&lt;"&amp;FORMULACIÓN!Y738)/COUNT(SEGUIMIENTO!V738:W738),""))))),"")</f>
        <v/>
      </c>
      <c r="Y738" s="176" t="str">
        <f ca="1">IF($Q738=Lists!$R$3,TEXT(SEGUIMIENTO!X738,"00,00%"),IF(SEGUIMIENTO!X738=0,0,TEXT(SEGUIMIENTO!X738,"##.###")))</f>
        <v/>
      </c>
      <c r="Z738" s="179" t="str">
        <f>IF(FORMULACIÓN!N738="X",VLOOKUP(A738,Lists!$C$100:$D$1099,2,FALSE),"")</f>
        <v/>
      </c>
      <c r="AA738" s="181">
        <f>IF(FORMULACIÓN!N738="X",IF(VALUE(VLOOKUP(A738,Lists!$C$100:$D$1099,2,FALSE))&gt;=SEGUIMIENTO!X738,1,0),2)</f>
        <v>2</v>
      </c>
      <c r="AB738" s="150">
        <f>IFERROR(VALUE(LEFT(#REF!,1)),0)</f>
        <v>0</v>
      </c>
      <c r="AC738" s="149"/>
      <c r="AD738" s="131"/>
      <c r="AE738" s="131"/>
      <c r="AF738" s="129"/>
      <c r="AG738"/>
      <c r="AH738" s="139"/>
      <c r="AI738" s="139"/>
      <c r="AJ738" s="139" t="str">
        <f t="shared" si="131"/>
        <v/>
      </c>
      <c r="AK738" s="139">
        <f t="shared" ca="1" si="138"/>
        <v>0</v>
      </c>
      <c r="AL738" s="139" t="str">
        <f t="shared" si="132"/>
        <v/>
      </c>
      <c r="AM738" s="139" t="str">
        <f t="shared" si="133"/>
        <v/>
      </c>
      <c r="AN738" s="20" t="str">
        <f t="shared" si="134"/>
        <v/>
      </c>
      <c r="AO738" s="20" t="str">
        <f t="shared" si="135"/>
        <v/>
      </c>
      <c r="AP738" s="20" t="str">
        <f t="shared" si="136"/>
        <v/>
      </c>
      <c r="AQ738" s="88" t="str">
        <f ca="1">IF(S738=Lists!$S$6,"CUMPLIMIENTO",IF($Q738=Lists!$R$3,TEXT(Y738,"00,00%")&amp;" / "&amp;TEXT(FORMULACIÓN!Y738,"00,00%"),IF(Y738=0,0,TEXT(Y738,"##.###")&amp;" / "&amp;TEXT(FORMULACIÓN!Y738,"##.###"))))</f>
        <v xml:space="preserve"> / </v>
      </c>
      <c r="AR738" s="133">
        <f ca="1">VALUE(IFERROR(IF(S738=Lists!$S$6,SEGUIMIENTO!Y738,IF((Y738/FORMULACIÓN!Y738)&lt;&gt;0,Y738/FORMULACIÓN!Y738,0)),0))</f>
        <v>0</v>
      </c>
      <c r="AS738" s="89" t="str">
        <f t="shared" ca="1" si="137"/>
        <v/>
      </c>
      <c r="AT738" s="89"/>
      <c r="AU738" s="89">
        <f t="shared" ca="1" si="130"/>
        <v>0</v>
      </c>
      <c r="AV738" s="20" t="str">
        <f t="shared" si="139"/>
        <v xml:space="preserve">LOGROS
LÍMITES
OBSERVACIÓN
ACCIONES DE FORTALECIMIENTO
</v>
      </c>
      <c r="AW738" s="139"/>
      <c r="CG738" s="140"/>
    </row>
    <row r="739" spans="1:85" s="135" customFormat="1" ht="20.25" hidden="1" customHeight="1">
      <c r="A739" s="20" t="str">
        <f>IF(FORMULACIÓN!A739="","",FORMULACIÓN!A739)</f>
        <v/>
      </c>
      <c r="B739" s="20" t="str">
        <f>IF(FORMULACIÓN!B739="","",FORMULACIÓN!B739)</f>
        <v/>
      </c>
      <c r="C739" s="20" t="str">
        <f>IF(FORMULACIÓN!C739="","",FORMULACIÓN!C739)</f>
        <v/>
      </c>
      <c r="D739" s="20" t="str">
        <f>IF(FORMULACIÓN!D739="","",FORMULACIÓN!D739)</f>
        <v/>
      </c>
      <c r="E739" s="20" t="str">
        <f>IF(FORMULACIÓN!E739="","",FORMULACIÓN!E739)</f>
        <v/>
      </c>
      <c r="F739" s="20" t="str">
        <f>IF(FORMULACIÓN!F739="","",FORMULACIÓN!F739)</f>
        <v/>
      </c>
      <c r="G739" s="20" t="str">
        <f>IF(FORMULACIÓN!G739="","",FORMULACIÓN!G739)</f>
        <v/>
      </c>
      <c r="H739" s="20" t="str">
        <f>IF(FORMULACIÓN!H739="","",FORMULACIÓN!H739)</f>
        <v/>
      </c>
      <c r="I739" s="88" t="str">
        <f>IF(FORMULACIÓN!I739="","",FORMULACIÓN!I739)</f>
        <v/>
      </c>
      <c r="J739" s="20" t="str">
        <f>IF(FORMULACIÓN!J739="","",FORMULACIÓN!J739)</f>
        <v/>
      </c>
      <c r="K739" s="88" t="str">
        <f>IF(FORMULACIÓN!K739="","",FORMULACIÓN!K739)</f>
        <v/>
      </c>
      <c r="L739" s="88" t="str">
        <f>IF(FORMULACIÓN!L739="","",FORMULACIÓN!L739)</f>
        <v/>
      </c>
      <c r="M739" s="210">
        <f>FORMULACIÓN!M739</f>
        <v>0</v>
      </c>
      <c r="N739" s="20" t="str">
        <f>IF(FORMULACIÓN!O739="","",FORMULACIÓN!O739)</f>
        <v/>
      </c>
      <c r="O739" s="20" t="str">
        <f>IF(FORMULACIÓN!P739="","",FORMULACIÓN!P739)</f>
        <v/>
      </c>
      <c r="P739" s="20" t="str">
        <f>IF(FORMULACIÓN!Q739="","",FORMULACIÓN!Q739)</f>
        <v/>
      </c>
      <c r="Q739" s="20" t="str">
        <f>IF(FORMULACIÓN!R739="","",FORMULACIÓN!R739)</f>
        <v/>
      </c>
      <c r="R739" s="20" t="str">
        <f>IF(FORMULACIÓN!S739="","",FORMULACIÓN!S739)</f>
        <v/>
      </c>
      <c r="S739" s="20" t="str">
        <f>IF(FORMULACIÓN!T739="","",FORMULACIÓN!T739)</f>
        <v/>
      </c>
      <c r="T739" s="179" t="str">
        <f ca="1">FORMULACIÓN!Y739</f>
        <v/>
      </c>
      <c r="U739" s="20" t="str">
        <f>IF(FORMULACIÓN!U739="","",FORMULACIÓN!U739)</f>
        <v/>
      </c>
      <c r="V739" s="211"/>
      <c r="W739" s="211"/>
      <c r="X739" s="21" t="str">
        <f ca="1">IFERROR(IF($S739=Lists!$S$2,SUM(SEGUIMIENTO!U739:W739),IF(SEGUIMIENTO!$S739=Lists!$S$3,SUM(SEGUIMIENTO!V739:W739),IF(SEGUIMIENTO!$S739=Lists!$S$4,AVERAGE(SEGUIMIENTO!V739:W739),IF(SEGUIMIENTO!$S739=Lists!$S$5,OFFSET(U739,0,COUNTA(V739:W739)),IF(SEGUIMIENTO!$S739=Lists!$S$6,COUNTIF(V739:W739,"&lt;"&amp;FORMULACIÓN!Y739)/COUNT(SEGUIMIENTO!V739:W739),""))))),"")</f>
        <v/>
      </c>
      <c r="Y739" s="176" t="str">
        <f ca="1">IF($Q739=Lists!$R$3,TEXT(SEGUIMIENTO!X739,"00,00%"),IF(SEGUIMIENTO!X739=0,0,TEXT(SEGUIMIENTO!X739,"##.###")))</f>
        <v/>
      </c>
      <c r="Z739" s="179" t="str">
        <f>IF(FORMULACIÓN!N739="X",VLOOKUP(A739,Lists!$C$100:$D$1099,2,FALSE),"")</f>
        <v/>
      </c>
      <c r="AA739" s="181">
        <f>IF(FORMULACIÓN!N739="X",IF(VALUE(VLOOKUP(A739,Lists!$C$100:$D$1099,2,FALSE))&gt;=SEGUIMIENTO!X739,1,0),2)</f>
        <v>2</v>
      </c>
      <c r="AB739" s="150">
        <f>IFERROR(VALUE(LEFT(#REF!,1)),0)</f>
        <v>0</v>
      </c>
      <c r="AC739" s="149"/>
      <c r="AD739" s="131"/>
      <c r="AE739" s="131"/>
      <c r="AF739" s="129"/>
      <c r="AG739"/>
      <c r="AH739" s="139"/>
      <c r="AI739" s="139"/>
      <c r="AJ739" s="139" t="str">
        <f t="shared" si="131"/>
        <v/>
      </c>
      <c r="AK739" s="139">
        <f t="shared" ca="1" si="138"/>
        <v>0</v>
      </c>
      <c r="AL739" s="139" t="str">
        <f t="shared" si="132"/>
        <v/>
      </c>
      <c r="AM739" s="139" t="str">
        <f t="shared" si="133"/>
        <v/>
      </c>
      <c r="AN739" s="20" t="str">
        <f t="shared" si="134"/>
        <v/>
      </c>
      <c r="AO739" s="20" t="str">
        <f t="shared" si="135"/>
        <v/>
      </c>
      <c r="AP739" s="20" t="str">
        <f t="shared" si="136"/>
        <v/>
      </c>
      <c r="AQ739" s="88" t="str">
        <f ca="1">IF(S739=Lists!$S$6,"CUMPLIMIENTO",IF($Q739=Lists!$R$3,TEXT(Y739,"00,00%")&amp;" / "&amp;TEXT(FORMULACIÓN!Y739,"00,00%"),IF(Y739=0,0,TEXT(Y739,"##.###")&amp;" / "&amp;TEXT(FORMULACIÓN!Y739,"##.###"))))</f>
        <v xml:space="preserve"> / </v>
      </c>
      <c r="AR739" s="133">
        <f ca="1">VALUE(IFERROR(IF(S739=Lists!$S$6,SEGUIMIENTO!Y739,IF((Y739/FORMULACIÓN!Y739)&lt;&gt;0,Y739/FORMULACIÓN!Y739,0)),0))</f>
        <v>0</v>
      </c>
      <c r="AS739" s="89" t="str">
        <f t="shared" ca="1" si="137"/>
        <v/>
      </c>
      <c r="AT739" s="89"/>
      <c r="AU739" s="89">
        <f t="shared" ca="1" si="130"/>
        <v>0</v>
      </c>
      <c r="AV739" s="20" t="str">
        <f t="shared" si="139"/>
        <v xml:space="preserve">LOGROS
LÍMITES
OBSERVACIÓN
ACCIONES DE FORTALECIMIENTO
</v>
      </c>
      <c r="AW739" s="139"/>
      <c r="CG739" s="140"/>
    </row>
    <row r="740" spans="1:85" s="135" customFormat="1" ht="20.25" hidden="1" customHeight="1">
      <c r="A740" s="20" t="str">
        <f>IF(FORMULACIÓN!A740="","",FORMULACIÓN!A740)</f>
        <v/>
      </c>
      <c r="B740" s="20" t="str">
        <f>IF(FORMULACIÓN!B740="","",FORMULACIÓN!B740)</f>
        <v/>
      </c>
      <c r="C740" s="20" t="str">
        <f>IF(FORMULACIÓN!C740="","",FORMULACIÓN!C740)</f>
        <v/>
      </c>
      <c r="D740" s="20" t="str">
        <f>IF(FORMULACIÓN!D740="","",FORMULACIÓN!D740)</f>
        <v/>
      </c>
      <c r="E740" s="20" t="str">
        <f>IF(FORMULACIÓN!E740="","",FORMULACIÓN!E740)</f>
        <v/>
      </c>
      <c r="F740" s="20" t="str">
        <f>IF(FORMULACIÓN!F740="","",FORMULACIÓN!F740)</f>
        <v/>
      </c>
      <c r="G740" s="20" t="str">
        <f>IF(FORMULACIÓN!G740="","",FORMULACIÓN!G740)</f>
        <v/>
      </c>
      <c r="H740" s="20" t="str">
        <f>IF(FORMULACIÓN!H740="","",FORMULACIÓN!H740)</f>
        <v/>
      </c>
      <c r="I740" s="88" t="str">
        <f>IF(FORMULACIÓN!I740="","",FORMULACIÓN!I740)</f>
        <v/>
      </c>
      <c r="J740" s="20" t="str">
        <f>IF(FORMULACIÓN!J740="","",FORMULACIÓN!J740)</f>
        <v/>
      </c>
      <c r="K740" s="88" t="str">
        <f>IF(FORMULACIÓN!K740="","",FORMULACIÓN!K740)</f>
        <v/>
      </c>
      <c r="L740" s="88" t="str">
        <f>IF(FORMULACIÓN!L740="","",FORMULACIÓN!L740)</f>
        <v/>
      </c>
      <c r="M740" s="210">
        <f>FORMULACIÓN!M740</f>
        <v>0</v>
      </c>
      <c r="N740" s="20" t="str">
        <f>IF(FORMULACIÓN!O740="","",FORMULACIÓN!O740)</f>
        <v/>
      </c>
      <c r="O740" s="20" t="str">
        <f>IF(FORMULACIÓN!P740="","",FORMULACIÓN!P740)</f>
        <v/>
      </c>
      <c r="P740" s="20" t="str">
        <f>IF(FORMULACIÓN!Q740="","",FORMULACIÓN!Q740)</f>
        <v/>
      </c>
      <c r="Q740" s="20" t="str">
        <f>IF(FORMULACIÓN!R740="","",FORMULACIÓN!R740)</f>
        <v/>
      </c>
      <c r="R740" s="20" t="str">
        <f>IF(FORMULACIÓN!S740="","",FORMULACIÓN!S740)</f>
        <v/>
      </c>
      <c r="S740" s="20" t="str">
        <f>IF(FORMULACIÓN!T740="","",FORMULACIÓN!T740)</f>
        <v/>
      </c>
      <c r="T740" s="179" t="str">
        <f ca="1">FORMULACIÓN!Y740</f>
        <v/>
      </c>
      <c r="U740" s="20" t="str">
        <f>IF(FORMULACIÓN!U740="","",FORMULACIÓN!U740)</f>
        <v/>
      </c>
      <c r="V740" s="211"/>
      <c r="W740" s="211"/>
      <c r="X740" s="21" t="str">
        <f ca="1">IFERROR(IF($S740=Lists!$S$2,SUM(SEGUIMIENTO!U740:W740),IF(SEGUIMIENTO!$S740=Lists!$S$3,SUM(SEGUIMIENTO!V740:W740),IF(SEGUIMIENTO!$S740=Lists!$S$4,AVERAGE(SEGUIMIENTO!V740:W740),IF(SEGUIMIENTO!$S740=Lists!$S$5,OFFSET(U740,0,COUNTA(V740:W740)),IF(SEGUIMIENTO!$S740=Lists!$S$6,COUNTIF(V740:W740,"&lt;"&amp;FORMULACIÓN!Y740)/COUNT(SEGUIMIENTO!V740:W740),""))))),"")</f>
        <v/>
      </c>
      <c r="Y740" s="176" t="str">
        <f ca="1">IF($Q740=Lists!$R$3,TEXT(SEGUIMIENTO!X740,"00,00%"),IF(SEGUIMIENTO!X740=0,0,TEXT(SEGUIMIENTO!X740,"##.###")))</f>
        <v/>
      </c>
      <c r="Z740" s="179" t="str">
        <f>IF(FORMULACIÓN!N740="X",VLOOKUP(A740,Lists!$C$100:$D$1099,2,FALSE),"")</f>
        <v/>
      </c>
      <c r="AA740" s="181">
        <f>IF(FORMULACIÓN!N740="X",IF(VALUE(VLOOKUP(A740,Lists!$C$100:$D$1099,2,FALSE))&gt;=SEGUIMIENTO!X740,1,0),2)</f>
        <v>2</v>
      </c>
      <c r="AB740" s="150">
        <f>IFERROR(VALUE(LEFT(#REF!,1)),0)</f>
        <v>0</v>
      </c>
      <c r="AC740" s="149"/>
      <c r="AD740" s="131"/>
      <c r="AE740" s="131"/>
      <c r="AF740" s="129"/>
      <c r="AG740"/>
      <c r="AH740" s="139"/>
      <c r="AI740" s="139"/>
      <c r="AJ740" s="139" t="str">
        <f t="shared" si="131"/>
        <v/>
      </c>
      <c r="AK740" s="139">
        <f t="shared" ca="1" si="138"/>
        <v>0</v>
      </c>
      <c r="AL740" s="139" t="str">
        <f t="shared" si="132"/>
        <v/>
      </c>
      <c r="AM740" s="139" t="str">
        <f t="shared" si="133"/>
        <v/>
      </c>
      <c r="AN740" s="20" t="str">
        <f t="shared" si="134"/>
        <v/>
      </c>
      <c r="AO740" s="20" t="str">
        <f t="shared" si="135"/>
        <v/>
      </c>
      <c r="AP740" s="20" t="str">
        <f t="shared" si="136"/>
        <v/>
      </c>
      <c r="AQ740" s="88" t="str">
        <f ca="1">IF(S740=Lists!$S$6,"CUMPLIMIENTO",IF($Q740=Lists!$R$3,TEXT(Y740,"00,00%")&amp;" / "&amp;TEXT(FORMULACIÓN!Y740,"00,00%"),IF(Y740=0,0,TEXT(Y740,"##.###")&amp;" / "&amp;TEXT(FORMULACIÓN!Y740,"##.###"))))</f>
        <v xml:space="preserve"> / </v>
      </c>
      <c r="AR740" s="133">
        <f ca="1">VALUE(IFERROR(IF(S740=Lists!$S$6,SEGUIMIENTO!Y740,IF((Y740/FORMULACIÓN!Y740)&lt;&gt;0,Y740/FORMULACIÓN!Y740,0)),0))</f>
        <v>0</v>
      </c>
      <c r="AS740" s="89" t="str">
        <f t="shared" ca="1" si="137"/>
        <v/>
      </c>
      <c r="AT740" s="89"/>
      <c r="AU740" s="89">
        <f t="shared" ca="1" si="130"/>
        <v>0</v>
      </c>
      <c r="AV740" s="20" t="str">
        <f t="shared" si="139"/>
        <v xml:space="preserve">LOGROS
LÍMITES
OBSERVACIÓN
ACCIONES DE FORTALECIMIENTO
</v>
      </c>
      <c r="AW740" s="139"/>
      <c r="CG740" s="140"/>
    </row>
    <row r="741" spans="1:85" s="135" customFormat="1" ht="20.25" hidden="1" customHeight="1">
      <c r="A741" s="20" t="str">
        <f>IF(FORMULACIÓN!A741="","",FORMULACIÓN!A741)</f>
        <v/>
      </c>
      <c r="B741" s="20" t="str">
        <f>IF(FORMULACIÓN!B741="","",FORMULACIÓN!B741)</f>
        <v/>
      </c>
      <c r="C741" s="20" t="str">
        <f>IF(FORMULACIÓN!C741="","",FORMULACIÓN!C741)</f>
        <v/>
      </c>
      <c r="D741" s="20" t="str">
        <f>IF(FORMULACIÓN!D741="","",FORMULACIÓN!D741)</f>
        <v/>
      </c>
      <c r="E741" s="20" t="str">
        <f>IF(FORMULACIÓN!E741="","",FORMULACIÓN!E741)</f>
        <v/>
      </c>
      <c r="F741" s="20" t="str">
        <f>IF(FORMULACIÓN!F741="","",FORMULACIÓN!F741)</f>
        <v/>
      </c>
      <c r="G741" s="20" t="str">
        <f>IF(FORMULACIÓN!G741="","",FORMULACIÓN!G741)</f>
        <v/>
      </c>
      <c r="H741" s="20" t="str">
        <f>IF(FORMULACIÓN!H741="","",FORMULACIÓN!H741)</f>
        <v/>
      </c>
      <c r="I741" s="88" t="str">
        <f>IF(FORMULACIÓN!I741="","",FORMULACIÓN!I741)</f>
        <v/>
      </c>
      <c r="J741" s="20" t="str">
        <f>IF(FORMULACIÓN!J741="","",FORMULACIÓN!J741)</f>
        <v/>
      </c>
      <c r="K741" s="88" t="str">
        <f>IF(FORMULACIÓN!K741="","",FORMULACIÓN!K741)</f>
        <v/>
      </c>
      <c r="L741" s="88" t="str">
        <f>IF(FORMULACIÓN!L741="","",FORMULACIÓN!L741)</f>
        <v/>
      </c>
      <c r="M741" s="210">
        <f>FORMULACIÓN!M741</f>
        <v>0</v>
      </c>
      <c r="N741" s="20" t="str">
        <f>IF(FORMULACIÓN!O741="","",FORMULACIÓN!O741)</f>
        <v/>
      </c>
      <c r="O741" s="20" t="str">
        <f>IF(FORMULACIÓN!P741="","",FORMULACIÓN!P741)</f>
        <v/>
      </c>
      <c r="P741" s="20" t="str">
        <f>IF(FORMULACIÓN!Q741="","",FORMULACIÓN!Q741)</f>
        <v/>
      </c>
      <c r="Q741" s="20" t="str">
        <f>IF(FORMULACIÓN!R741="","",FORMULACIÓN!R741)</f>
        <v/>
      </c>
      <c r="R741" s="20" t="str">
        <f>IF(FORMULACIÓN!S741="","",FORMULACIÓN!S741)</f>
        <v/>
      </c>
      <c r="S741" s="20" t="str">
        <f>IF(FORMULACIÓN!T741="","",FORMULACIÓN!T741)</f>
        <v/>
      </c>
      <c r="T741" s="179" t="str">
        <f ca="1">FORMULACIÓN!Y741</f>
        <v/>
      </c>
      <c r="U741" s="20" t="str">
        <f>IF(FORMULACIÓN!U741="","",FORMULACIÓN!U741)</f>
        <v/>
      </c>
      <c r="V741" s="211"/>
      <c r="W741" s="211"/>
      <c r="X741" s="21" t="str">
        <f ca="1">IFERROR(IF($S741=Lists!$S$2,SUM(SEGUIMIENTO!U741:W741),IF(SEGUIMIENTO!$S741=Lists!$S$3,SUM(SEGUIMIENTO!V741:W741),IF(SEGUIMIENTO!$S741=Lists!$S$4,AVERAGE(SEGUIMIENTO!V741:W741),IF(SEGUIMIENTO!$S741=Lists!$S$5,OFFSET(U741,0,COUNTA(V741:W741)),IF(SEGUIMIENTO!$S741=Lists!$S$6,COUNTIF(V741:W741,"&lt;"&amp;FORMULACIÓN!Y741)/COUNT(SEGUIMIENTO!V741:W741),""))))),"")</f>
        <v/>
      </c>
      <c r="Y741" s="176" t="str">
        <f ca="1">IF($Q741=Lists!$R$3,TEXT(SEGUIMIENTO!X741,"00,00%"),IF(SEGUIMIENTO!X741=0,0,TEXT(SEGUIMIENTO!X741,"##.###")))</f>
        <v/>
      </c>
      <c r="Z741" s="179" t="str">
        <f>IF(FORMULACIÓN!N741="X",VLOOKUP(A741,Lists!$C$100:$D$1099,2,FALSE),"")</f>
        <v/>
      </c>
      <c r="AA741" s="181">
        <f>IF(FORMULACIÓN!N741="X",IF(VALUE(VLOOKUP(A741,Lists!$C$100:$D$1099,2,FALSE))&gt;=SEGUIMIENTO!X741,1,0),2)</f>
        <v>2</v>
      </c>
      <c r="AB741" s="150">
        <f>IFERROR(VALUE(LEFT(#REF!,1)),0)</f>
        <v>0</v>
      </c>
      <c r="AC741" s="149"/>
      <c r="AD741" s="131"/>
      <c r="AE741" s="131"/>
      <c r="AF741" s="129"/>
      <c r="AG741"/>
      <c r="AH741" s="139"/>
      <c r="AI741" s="139"/>
      <c r="AJ741" s="139" t="str">
        <f t="shared" si="131"/>
        <v/>
      </c>
      <c r="AK741" s="139">
        <f t="shared" ca="1" si="138"/>
        <v>0</v>
      </c>
      <c r="AL741" s="139" t="str">
        <f t="shared" si="132"/>
        <v/>
      </c>
      <c r="AM741" s="139" t="str">
        <f t="shared" si="133"/>
        <v/>
      </c>
      <c r="AN741" s="20" t="str">
        <f t="shared" si="134"/>
        <v/>
      </c>
      <c r="AO741" s="20" t="str">
        <f t="shared" si="135"/>
        <v/>
      </c>
      <c r="AP741" s="20" t="str">
        <f t="shared" si="136"/>
        <v/>
      </c>
      <c r="AQ741" s="88" t="str">
        <f ca="1">IF(S741=Lists!$S$6,"CUMPLIMIENTO",IF($Q741=Lists!$R$3,TEXT(Y741,"00,00%")&amp;" / "&amp;TEXT(FORMULACIÓN!Y741,"00,00%"),IF(Y741=0,0,TEXT(Y741,"##.###")&amp;" / "&amp;TEXT(FORMULACIÓN!Y741,"##.###"))))</f>
        <v xml:space="preserve"> / </v>
      </c>
      <c r="AR741" s="133">
        <f ca="1">VALUE(IFERROR(IF(S741=Lists!$S$6,SEGUIMIENTO!Y741,IF((Y741/FORMULACIÓN!Y741)&lt;&gt;0,Y741/FORMULACIÓN!Y741,0)),0))</f>
        <v>0</v>
      </c>
      <c r="AS741" s="89" t="str">
        <f t="shared" ca="1" si="137"/>
        <v/>
      </c>
      <c r="AT741" s="89"/>
      <c r="AU741" s="89">
        <f t="shared" ca="1" si="130"/>
        <v>0</v>
      </c>
      <c r="AV741" s="20" t="str">
        <f t="shared" si="139"/>
        <v xml:space="preserve">LOGROS
LÍMITES
OBSERVACIÓN
ACCIONES DE FORTALECIMIENTO
</v>
      </c>
      <c r="AW741" s="139"/>
      <c r="CG741" s="140"/>
    </row>
    <row r="742" spans="1:85" s="135" customFormat="1" ht="20.25" hidden="1" customHeight="1">
      <c r="A742" s="20" t="str">
        <f>IF(FORMULACIÓN!A742="","",FORMULACIÓN!A742)</f>
        <v/>
      </c>
      <c r="B742" s="20" t="str">
        <f>IF(FORMULACIÓN!B742="","",FORMULACIÓN!B742)</f>
        <v/>
      </c>
      <c r="C742" s="20" t="str">
        <f>IF(FORMULACIÓN!C742="","",FORMULACIÓN!C742)</f>
        <v/>
      </c>
      <c r="D742" s="20" t="str">
        <f>IF(FORMULACIÓN!D742="","",FORMULACIÓN!D742)</f>
        <v/>
      </c>
      <c r="E742" s="20" t="str">
        <f>IF(FORMULACIÓN!E742="","",FORMULACIÓN!E742)</f>
        <v/>
      </c>
      <c r="F742" s="20" t="str">
        <f>IF(FORMULACIÓN!F742="","",FORMULACIÓN!F742)</f>
        <v/>
      </c>
      <c r="G742" s="20" t="str">
        <f>IF(FORMULACIÓN!G742="","",FORMULACIÓN!G742)</f>
        <v/>
      </c>
      <c r="H742" s="20" t="str">
        <f>IF(FORMULACIÓN!H742="","",FORMULACIÓN!H742)</f>
        <v/>
      </c>
      <c r="I742" s="88" t="str">
        <f>IF(FORMULACIÓN!I742="","",FORMULACIÓN!I742)</f>
        <v/>
      </c>
      <c r="J742" s="20" t="str">
        <f>IF(FORMULACIÓN!J742="","",FORMULACIÓN!J742)</f>
        <v/>
      </c>
      <c r="K742" s="88" t="str">
        <f>IF(FORMULACIÓN!K742="","",FORMULACIÓN!K742)</f>
        <v/>
      </c>
      <c r="L742" s="88" t="str">
        <f>IF(FORMULACIÓN!L742="","",FORMULACIÓN!L742)</f>
        <v/>
      </c>
      <c r="M742" s="210">
        <f>FORMULACIÓN!M742</f>
        <v>0</v>
      </c>
      <c r="N742" s="20" t="str">
        <f>IF(FORMULACIÓN!O742="","",FORMULACIÓN!O742)</f>
        <v/>
      </c>
      <c r="O742" s="20" t="str">
        <f>IF(FORMULACIÓN!P742="","",FORMULACIÓN!P742)</f>
        <v/>
      </c>
      <c r="P742" s="20" t="str">
        <f>IF(FORMULACIÓN!Q742="","",FORMULACIÓN!Q742)</f>
        <v/>
      </c>
      <c r="Q742" s="20" t="str">
        <f>IF(FORMULACIÓN!R742="","",FORMULACIÓN!R742)</f>
        <v/>
      </c>
      <c r="R742" s="20" t="str">
        <f>IF(FORMULACIÓN!S742="","",FORMULACIÓN!S742)</f>
        <v/>
      </c>
      <c r="S742" s="20" t="str">
        <f>IF(FORMULACIÓN!T742="","",FORMULACIÓN!T742)</f>
        <v/>
      </c>
      <c r="T742" s="179" t="str">
        <f ca="1">FORMULACIÓN!Y742</f>
        <v/>
      </c>
      <c r="U742" s="20" t="str">
        <f>IF(FORMULACIÓN!U742="","",FORMULACIÓN!U742)</f>
        <v/>
      </c>
      <c r="V742" s="211"/>
      <c r="W742" s="211"/>
      <c r="X742" s="21" t="str">
        <f ca="1">IFERROR(IF($S742=Lists!$S$2,SUM(SEGUIMIENTO!U742:W742),IF(SEGUIMIENTO!$S742=Lists!$S$3,SUM(SEGUIMIENTO!V742:W742),IF(SEGUIMIENTO!$S742=Lists!$S$4,AVERAGE(SEGUIMIENTO!V742:W742),IF(SEGUIMIENTO!$S742=Lists!$S$5,OFFSET(U742,0,COUNTA(V742:W742)),IF(SEGUIMIENTO!$S742=Lists!$S$6,COUNTIF(V742:W742,"&lt;"&amp;FORMULACIÓN!Y742)/COUNT(SEGUIMIENTO!V742:W742),""))))),"")</f>
        <v/>
      </c>
      <c r="Y742" s="176" t="str">
        <f ca="1">IF($Q742=Lists!$R$3,TEXT(SEGUIMIENTO!X742,"00,00%"),IF(SEGUIMIENTO!X742=0,0,TEXT(SEGUIMIENTO!X742,"##.###")))</f>
        <v/>
      </c>
      <c r="Z742" s="179" t="str">
        <f>IF(FORMULACIÓN!N742="X",VLOOKUP(A742,Lists!$C$100:$D$1099,2,FALSE),"")</f>
        <v/>
      </c>
      <c r="AA742" s="181">
        <f>IF(FORMULACIÓN!N742="X",IF(VALUE(VLOOKUP(A742,Lists!$C$100:$D$1099,2,FALSE))&gt;=SEGUIMIENTO!X742,1,0),2)</f>
        <v>2</v>
      </c>
      <c r="AB742" s="150">
        <f>IFERROR(VALUE(LEFT(#REF!,1)),0)</f>
        <v>0</v>
      </c>
      <c r="AC742" s="149"/>
      <c r="AD742" s="131"/>
      <c r="AE742" s="131"/>
      <c r="AF742" s="129"/>
      <c r="AG742"/>
      <c r="AH742" s="139"/>
      <c r="AI742" s="139"/>
      <c r="AJ742" s="139" t="str">
        <f t="shared" si="131"/>
        <v/>
      </c>
      <c r="AK742" s="139">
        <f t="shared" ca="1" si="138"/>
        <v>0</v>
      </c>
      <c r="AL742" s="139" t="str">
        <f t="shared" si="132"/>
        <v/>
      </c>
      <c r="AM742" s="139" t="str">
        <f t="shared" si="133"/>
        <v/>
      </c>
      <c r="AN742" s="20" t="str">
        <f t="shared" si="134"/>
        <v/>
      </c>
      <c r="AO742" s="20" t="str">
        <f t="shared" si="135"/>
        <v/>
      </c>
      <c r="AP742" s="20" t="str">
        <f t="shared" si="136"/>
        <v/>
      </c>
      <c r="AQ742" s="88" t="str">
        <f ca="1">IF(S742=Lists!$S$6,"CUMPLIMIENTO",IF($Q742=Lists!$R$3,TEXT(Y742,"00,00%")&amp;" / "&amp;TEXT(FORMULACIÓN!Y742,"00,00%"),IF(Y742=0,0,TEXT(Y742,"##.###")&amp;" / "&amp;TEXT(FORMULACIÓN!Y742,"##.###"))))</f>
        <v xml:space="preserve"> / </v>
      </c>
      <c r="AR742" s="133">
        <f ca="1">VALUE(IFERROR(IF(S742=Lists!$S$6,SEGUIMIENTO!Y742,IF((Y742/FORMULACIÓN!Y742)&lt;&gt;0,Y742/FORMULACIÓN!Y742,0)),0))</f>
        <v>0</v>
      </c>
      <c r="AS742" s="89" t="str">
        <f t="shared" ca="1" si="137"/>
        <v/>
      </c>
      <c r="AT742" s="89"/>
      <c r="AU742" s="89">
        <f t="shared" ca="1" si="130"/>
        <v>0</v>
      </c>
      <c r="AV742" s="20" t="str">
        <f t="shared" si="139"/>
        <v xml:space="preserve">LOGROS
LÍMITES
OBSERVACIÓN
ACCIONES DE FORTALECIMIENTO
</v>
      </c>
      <c r="AW742" s="139"/>
      <c r="CG742" s="140"/>
    </row>
    <row r="743" spans="1:85" s="135" customFormat="1" ht="20.25" hidden="1" customHeight="1">
      <c r="A743" s="20" t="str">
        <f>IF(FORMULACIÓN!A743="","",FORMULACIÓN!A743)</f>
        <v/>
      </c>
      <c r="B743" s="20" t="str">
        <f>IF(FORMULACIÓN!B743="","",FORMULACIÓN!B743)</f>
        <v/>
      </c>
      <c r="C743" s="20" t="str">
        <f>IF(FORMULACIÓN!C743="","",FORMULACIÓN!C743)</f>
        <v/>
      </c>
      <c r="D743" s="20" t="str">
        <f>IF(FORMULACIÓN!D743="","",FORMULACIÓN!D743)</f>
        <v/>
      </c>
      <c r="E743" s="20" t="str">
        <f>IF(FORMULACIÓN!E743="","",FORMULACIÓN!E743)</f>
        <v/>
      </c>
      <c r="F743" s="20" t="str">
        <f>IF(FORMULACIÓN!F743="","",FORMULACIÓN!F743)</f>
        <v/>
      </c>
      <c r="G743" s="20" t="str">
        <f>IF(FORMULACIÓN!G743="","",FORMULACIÓN!G743)</f>
        <v/>
      </c>
      <c r="H743" s="20" t="str">
        <f>IF(FORMULACIÓN!H743="","",FORMULACIÓN!H743)</f>
        <v/>
      </c>
      <c r="I743" s="88" t="str">
        <f>IF(FORMULACIÓN!I743="","",FORMULACIÓN!I743)</f>
        <v/>
      </c>
      <c r="J743" s="20" t="str">
        <f>IF(FORMULACIÓN!J743="","",FORMULACIÓN!J743)</f>
        <v/>
      </c>
      <c r="K743" s="88" t="str">
        <f>IF(FORMULACIÓN!K743="","",FORMULACIÓN!K743)</f>
        <v/>
      </c>
      <c r="L743" s="88" t="str">
        <f>IF(FORMULACIÓN!L743="","",FORMULACIÓN!L743)</f>
        <v/>
      </c>
      <c r="M743" s="210">
        <f>FORMULACIÓN!M743</f>
        <v>0</v>
      </c>
      <c r="N743" s="20" t="str">
        <f>IF(FORMULACIÓN!O743="","",FORMULACIÓN!O743)</f>
        <v/>
      </c>
      <c r="O743" s="20" t="str">
        <f>IF(FORMULACIÓN!P743="","",FORMULACIÓN!P743)</f>
        <v/>
      </c>
      <c r="P743" s="20" t="str">
        <f>IF(FORMULACIÓN!Q743="","",FORMULACIÓN!Q743)</f>
        <v/>
      </c>
      <c r="Q743" s="20" t="str">
        <f>IF(FORMULACIÓN!R743="","",FORMULACIÓN!R743)</f>
        <v/>
      </c>
      <c r="R743" s="20" t="str">
        <f>IF(FORMULACIÓN!S743="","",FORMULACIÓN!S743)</f>
        <v/>
      </c>
      <c r="S743" s="20" t="str">
        <f>IF(FORMULACIÓN!T743="","",FORMULACIÓN!T743)</f>
        <v/>
      </c>
      <c r="T743" s="179" t="str">
        <f ca="1">FORMULACIÓN!Y743</f>
        <v/>
      </c>
      <c r="U743" s="20" t="str">
        <f>IF(FORMULACIÓN!U743="","",FORMULACIÓN!U743)</f>
        <v/>
      </c>
      <c r="V743" s="211"/>
      <c r="W743" s="211"/>
      <c r="X743" s="21" t="str">
        <f ca="1">IFERROR(IF($S743=Lists!$S$2,SUM(SEGUIMIENTO!U743:W743),IF(SEGUIMIENTO!$S743=Lists!$S$3,SUM(SEGUIMIENTO!V743:W743),IF(SEGUIMIENTO!$S743=Lists!$S$4,AVERAGE(SEGUIMIENTO!V743:W743),IF(SEGUIMIENTO!$S743=Lists!$S$5,OFFSET(U743,0,COUNTA(V743:W743)),IF(SEGUIMIENTO!$S743=Lists!$S$6,COUNTIF(V743:W743,"&lt;"&amp;FORMULACIÓN!Y743)/COUNT(SEGUIMIENTO!V743:W743),""))))),"")</f>
        <v/>
      </c>
      <c r="Y743" s="176" t="str">
        <f ca="1">IF($Q743=Lists!$R$3,TEXT(SEGUIMIENTO!X743,"00,00%"),IF(SEGUIMIENTO!X743=0,0,TEXT(SEGUIMIENTO!X743,"##.###")))</f>
        <v/>
      </c>
      <c r="Z743" s="179" t="str">
        <f>IF(FORMULACIÓN!N743="X",VLOOKUP(A743,Lists!$C$100:$D$1099,2,FALSE),"")</f>
        <v/>
      </c>
      <c r="AA743" s="181">
        <f>IF(FORMULACIÓN!N743="X",IF(VALUE(VLOOKUP(A743,Lists!$C$100:$D$1099,2,FALSE))&gt;=SEGUIMIENTO!X743,1,0),2)</f>
        <v>2</v>
      </c>
      <c r="AB743" s="150">
        <f>IFERROR(VALUE(LEFT(#REF!,1)),0)</f>
        <v>0</v>
      </c>
      <c r="AC743" s="149"/>
      <c r="AD743" s="131"/>
      <c r="AE743" s="131"/>
      <c r="AF743" s="129"/>
      <c r="AG743"/>
      <c r="AH743" s="139"/>
      <c r="AI743" s="139"/>
      <c r="AJ743" s="139" t="str">
        <f t="shared" si="131"/>
        <v/>
      </c>
      <c r="AK743" s="139">
        <f t="shared" ca="1" si="138"/>
        <v>0</v>
      </c>
      <c r="AL743" s="139" t="str">
        <f t="shared" si="132"/>
        <v/>
      </c>
      <c r="AM743" s="139" t="str">
        <f t="shared" si="133"/>
        <v/>
      </c>
      <c r="AN743" s="20" t="str">
        <f t="shared" si="134"/>
        <v/>
      </c>
      <c r="AO743" s="20" t="str">
        <f t="shared" si="135"/>
        <v/>
      </c>
      <c r="AP743" s="20" t="str">
        <f t="shared" si="136"/>
        <v/>
      </c>
      <c r="AQ743" s="88" t="str">
        <f ca="1">IF(S743=Lists!$S$6,"CUMPLIMIENTO",IF($Q743=Lists!$R$3,TEXT(Y743,"00,00%")&amp;" / "&amp;TEXT(FORMULACIÓN!Y743,"00,00%"),IF(Y743=0,0,TEXT(Y743,"##.###")&amp;" / "&amp;TEXT(FORMULACIÓN!Y743,"##.###"))))</f>
        <v xml:space="preserve"> / </v>
      </c>
      <c r="AR743" s="133">
        <f ca="1">VALUE(IFERROR(IF(S743=Lists!$S$6,SEGUIMIENTO!Y743,IF((Y743/FORMULACIÓN!Y743)&lt;&gt;0,Y743/FORMULACIÓN!Y743,0)),0))</f>
        <v>0</v>
      </c>
      <c r="AS743" s="89" t="str">
        <f t="shared" ca="1" si="137"/>
        <v/>
      </c>
      <c r="AT743" s="89"/>
      <c r="AU743" s="89">
        <f t="shared" ca="1" si="130"/>
        <v>0</v>
      </c>
      <c r="AV743" s="20" t="str">
        <f t="shared" si="139"/>
        <v xml:space="preserve">LOGROS
LÍMITES
OBSERVACIÓN
ACCIONES DE FORTALECIMIENTO
</v>
      </c>
      <c r="AW743" s="139"/>
      <c r="CG743" s="140"/>
    </row>
    <row r="744" spans="1:85" s="135" customFormat="1" ht="20.25" hidden="1" customHeight="1">
      <c r="A744" s="20" t="str">
        <f>IF(FORMULACIÓN!A744="","",FORMULACIÓN!A744)</f>
        <v/>
      </c>
      <c r="B744" s="20" t="str">
        <f>IF(FORMULACIÓN!B744="","",FORMULACIÓN!B744)</f>
        <v/>
      </c>
      <c r="C744" s="20" t="str">
        <f>IF(FORMULACIÓN!C744="","",FORMULACIÓN!C744)</f>
        <v/>
      </c>
      <c r="D744" s="20" t="str">
        <f>IF(FORMULACIÓN!D744="","",FORMULACIÓN!D744)</f>
        <v/>
      </c>
      <c r="E744" s="20" t="str">
        <f>IF(FORMULACIÓN!E744="","",FORMULACIÓN!E744)</f>
        <v/>
      </c>
      <c r="F744" s="20" t="str">
        <f>IF(FORMULACIÓN!F744="","",FORMULACIÓN!F744)</f>
        <v/>
      </c>
      <c r="G744" s="20" t="str">
        <f>IF(FORMULACIÓN!G744="","",FORMULACIÓN!G744)</f>
        <v/>
      </c>
      <c r="H744" s="20" t="str">
        <f>IF(FORMULACIÓN!H744="","",FORMULACIÓN!H744)</f>
        <v/>
      </c>
      <c r="I744" s="88" t="str">
        <f>IF(FORMULACIÓN!I744="","",FORMULACIÓN!I744)</f>
        <v/>
      </c>
      <c r="J744" s="20" t="str">
        <f>IF(FORMULACIÓN!J744="","",FORMULACIÓN!J744)</f>
        <v/>
      </c>
      <c r="K744" s="88" t="str">
        <f>IF(FORMULACIÓN!K744="","",FORMULACIÓN!K744)</f>
        <v/>
      </c>
      <c r="L744" s="88" t="str">
        <f>IF(FORMULACIÓN!L744="","",FORMULACIÓN!L744)</f>
        <v/>
      </c>
      <c r="M744" s="210">
        <f>FORMULACIÓN!M744</f>
        <v>0</v>
      </c>
      <c r="N744" s="20" t="str">
        <f>IF(FORMULACIÓN!O744="","",FORMULACIÓN!O744)</f>
        <v/>
      </c>
      <c r="O744" s="20" t="str">
        <f>IF(FORMULACIÓN!P744="","",FORMULACIÓN!P744)</f>
        <v/>
      </c>
      <c r="P744" s="20" t="str">
        <f>IF(FORMULACIÓN!Q744="","",FORMULACIÓN!Q744)</f>
        <v/>
      </c>
      <c r="Q744" s="20" t="str">
        <f>IF(FORMULACIÓN!R744="","",FORMULACIÓN!R744)</f>
        <v/>
      </c>
      <c r="R744" s="20" t="str">
        <f>IF(FORMULACIÓN!S744="","",FORMULACIÓN!S744)</f>
        <v/>
      </c>
      <c r="S744" s="20" t="str">
        <f>IF(FORMULACIÓN!T744="","",FORMULACIÓN!T744)</f>
        <v/>
      </c>
      <c r="T744" s="179" t="str">
        <f ca="1">FORMULACIÓN!Y744</f>
        <v/>
      </c>
      <c r="U744" s="20" t="str">
        <f>IF(FORMULACIÓN!U744="","",FORMULACIÓN!U744)</f>
        <v/>
      </c>
      <c r="V744" s="211"/>
      <c r="W744" s="211"/>
      <c r="X744" s="21" t="str">
        <f ca="1">IFERROR(IF($S744=Lists!$S$2,SUM(SEGUIMIENTO!U744:W744),IF(SEGUIMIENTO!$S744=Lists!$S$3,SUM(SEGUIMIENTO!V744:W744),IF(SEGUIMIENTO!$S744=Lists!$S$4,AVERAGE(SEGUIMIENTO!V744:W744),IF(SEGUIMIENTO!$S744=Lists!$S$5,OFFSET(U744,0,COUNTA(V744:W744)),IF(SEGUIMIENTO!$S744=Lists!$S$6,COUNTIF(V744:W744,"&lt;"&amp;FORMULACIÓN!Y744)/COUNT(SEGUIMIENTO!V744:W744),""))))),"")</f>
        <v/>
      </c>
      <c r="Y744" s="176" t="str">
        <f ca="1">IF($Q744=Lists!$R$3,TEXT(SEGUIMIENTO!X744,"00,00%"),IF(SEGUIMIENTO!X744=0,0,TEXT(SEGUIMIENTO!X744,"##.###")))</f>
        <v/>
      </c>
      <c r="Z744" s="179" t="str">
        <f>IF(FORMULACIÓN!N744="X",VLOOKUP(A744,Lists!$C$100:$D$1099,2,FALSE),"")</f>
        <v/>
      </c>
      <c r="AA744" s="181">
        <f>IF(FORMULACIÓN!N744="X",IF(VALUE(VLOOKUP(A744,Lists!$C$100:$D$1099,2,FALSE))&gt;=SEGUIMIENTO!X744,1,0),2)</f>
        <v>2</v>
      </c>
      <c r="AB744" s="150">
        <f>IFERROR(VALUE(LEFT(#REF!,1)),0)</f>
        <v>0</v>
      </c>
      <c r="AC744" s="149"/>
      <c r="AD744" s="131"/>
      <c r="AE744" s="131"/>
      <c r="AF744" s="129"/>
      <c r="AG744"/>
      <c r="AH744" s="139"/>
      <c r="AI744" s="139"/>
      <c r="AJ744" s="139" t="str">
        <f t="shared" si="131"/>
        <v/>
      </c>
      <c r="AK744" s="139">
        <f t="shared" ca="1" si="138"/>
        <v>0</v>
      </c>
      <c r="AL744" s="139" t="str">
        <f t="shared" si="132"/>
        <v/>
      </c>
      <c r="AM744" s="139" t="str">
        <f t="shared" si="133"/>
        <v/>
      </c>
      <c r="AN744" s="20" t="str">
        <f t="shared" si="134"/>
        <v/>
      </c>
      <c r="AO744" s="20" t="str">
        <f t="shared" si="135"/>
        <v/>
      </c>
      <c r="AP744" s="20" t="str">
        <f t="shared" si="136"/>
        <v/>
      </c>
      <c r="AQ744" s="88" t="str">
        <f ca="1">IF(S744=Lists!$S$6,"CUMPLIMIENTO",IF($Q744=Lists!$R$3,TEXT(Y744,"00,00%")&amp;" / "&amp;TEXT(FORMULACIÓN!Y744,"00,00%"),IF(Y744=0,0,TEXT(Y744,"##.###")&amp;" / "&amp;TEXT(FORMULACIÓN!Y744,"##.###"))))</f>
        <v xml:space="preserve"> / </v>
      </c>
      <c r="AR744" s="133">
        <f ca="1">VALUE(IFERROR(IF(S744=Lists!$S$6,SEGUIMIENTO!Y744,IF((Y744/FORMULACIÓN!Y744)&lt;&gt;0,Y744/FORMULACIÓN!Y744,0)),0))</f>
        <v>0</v>
      </c>
      <c r="AS744" s="89" t="str">
        <f t="shared" ca="1" si="137"/>
        <v/>
      </c>
      <c r="AT744" s="89"/>
      <c r="AU744" s="89">
        <f t="shared" ca="1" si="130"/>
        <v>0</v>
      </c>
      <c r="AV744" s="20" t="str">
        <f t="shared" si="139"/>
        <v xml:space="preserve">LOGROS
LÍMITES
OBSERVACIÓN
ACCIONES DE FORTALECIMIENTO
</v>
      </c>
      <c r="AW744" s="139"/>
      <c r="CG744" s="140"/>
    </row>
    <row r="745" spans="1:85" s="135" customFormat="1" ht="20.25" hidden="1" customHeight="1">
      <c r="A745" s="20" t="str">
        <f>IF(FORMULACIÓN!A745="","",FORMULACIÓN!A745)</f>
        <v/>
      </c>
      <c r="B745" s="20" t="str">
        <f>IF(FORMULACIÓN!B745="","",FORMULACIÓN!B745)</f>
        <v/>
      </c>
      <c r="C745" s="20" t="str">
        <f>IF(FORMULACIÓN!C745="","",FORMULACIÓN!C745)</f>
        <v/>
      </c>
      <c r="D745" s="20" t="str">
        <f>IF(FORMULACIÓN!D745="","",FORMULACIÓN!D745)</f>
        <v/>
      </c>
      <c r="E745" s="20" t="str">
        <f>IF(FORMULACIÓN!E745="","",FORMULACIÓN!E745)</f>
        <v/>
      </c>
      <c r="F745" s="20" t="str">
        <f>IF(FORMULACIÓN!F745="","",FORMULACIÓN!F745)</f>
        <v/>
      </c>
      <c r="G745" s="20" t="str">
        <f>IF(FORMULACIÓN!G745="","",FORMULACIÓN!G745)</f>
        <v/>
      </c>
      <c r="H745" s="20" t="str">
        <f>IF(FORMULACIÓN!H745="","",FORMULACIÓN!H745)</f>
        <v/>
      </c>
      <c r="I745" s="88" t="str">
        <f>IF(FORMULACIÓN!I745="","",FORMULACIÓN!I745)</f>
        <v/>
      </c>
      <c r="J745" s="20" t="str">
        <f>IF(FORMULACIÓN!J745="","",FORMULACIÓN!J745)</f>
        <v/>
      </c>
      <c r="K745" s="88" t="str">
        <f>IF(FORMULACIÓN!K745="","",FORMULACIÓN!K745)</f>
        <v/>
      </c>
      <c r="L745" s="88" t="str">
        <f>IF(FORMULACIÓN!L745="","",FORMULACIÓN!L745)</f>
        <v/>
      </c>
      <c r="M745" s="210">
        <f>FORMULACIÓN!M745</f>
        <v>0</v>
      </c>
      <c r="N745" s="20" t="str">
        <f>IF(FORMULACIÓN!O745="","",FORMULACIÓN!O745)</f>
        <v/>
      </c>
      <c r="O745" s="20" t="str">
        <f>IF(FORMULACIÓN!P745="","",FORMULACIÓN!P745)</f>
        <v/>
      </c>
      <c r="P745" s="20" t="str">
        <f>IF(FORMULACIÓN!Q745="","",FORMULACIÓN!Q745)</f>
        <v/>
      </c>
      <c r="Q745" s="20" t="str">
        <f>IF(FORMULACIÓN!R745="","",FORMULACIÓN!R745)</f>
        <v/>
      </c>
      <c r="R745" s="20" t="str">
        <f>IF(FORMULACIÓN!S745="","",FORMULACIÓN!S745)</f>
        <v/>
      </c>
      <c r="S745" s="20" t="str">
        <f>IF(FORMULACIÓN!T745="","",FORMULACIÓN!T745)</f>
        <v/>
      </c>
      <c r="T745" s="179" t="str">
        <f ca="1">FORMULACIÓN!Y745</f>
        <v/>
      </c>
      <c r="U745" s="20" t="str">
        <f>IF(FORMULACIÓN!U745="","",FORMULACIÓN!U745)</f>
        <v/>
      </c>
      <c r="V745" s="211"/>
      <c r="W745" s="211"/>
      <c r="X745" s="21" t="str">
        <f ca="1">IFERROR(IF($S745=Lists!$S$2,SUM(SEGUIMIENTO!U745:W745),IF(SEGUIMIENTO!$S745=Lists!$S$3,SUM(SEGUIMIENTO!V745:W745),IF(SEGUIMIENTO!$S745=Lists!$S$4,AVERAGE(SEGUIMIENTO!V745:W745),IF(SEGUIMIENTO!$S745=Lists!$S$5,OFFSET(U745,0,COUNTA(V745:W745)),IF(SEGUIMIENTO!$S745=Lists!$S$6,COUNTIF(V745:W745,"&lt;"&amp;FORMULACIÓN!Y745)/COUNT(SEGUIMIENTO!V745:W745),""))))),"")</f>
        <v/>
      </c>
      <c r="Y745" s="176" t="str">
        <f ca="1">IF($Q745=Lists!$R$3,TEXT(SEGUIMIENTO!X745,"00,00%"),IF(SEGUIMIENTO!X745=0,0,TEXT(SEGUIMIENTO!X745,"##.###")))</f>
        <v/>
      </c>
      <c r="Z745" s="179" t="str">
        <f>IF(FORMULACIÓN!N745="X",VLOOKUP(A745,Lists!$C$100:$D$1099,2,FALSE),"")</f>
        <v/>
      </c>
      <c r="AA745" s="181">
        <f>IF(FORMULACIÓN!N745="X",IF(VALUE(VLOOKUP(A745,Lists!$C$100:$D$1099,2,FALSE))&gt;=SEGUIMIENTO!X745,1,0),2)</f>
        <v>2</v>
      </c>
      <c r="AB745" s="150">
        <f>IFERROR(VALUE(LEFT(#REF!,1)),0)</f>
        <v>0</v>
      </c>
      <c r="AC745" s="149"/>
      <c r="AD745" s="131"/>
      <c r="AE745" s="131"/>
      <c r="AF745" s="129"/>
      <c r="AG745"/>
      <c r="AH745" s="139"/>
      <c r="AI745" s="139"/>
      <c r="AJ745" s="139" t="str">
        <f t="shared" si="131"/>
        <v/>
      </c>
      <c r="AK745" s="139">
        <f t="shared" ca="1" si="138"/>
        <v>0</v>
      </c>
      <c r="AL745" s="139" t="str">
        <f t="shared" si="132"/>
        <v/>
      </c>
      <c r="AM745" s="139" t="str">
        <f t="shared" si="133"/>
        <v/>
      </c>
      <c r="AN745" s="20" t="str">
        <f t="shared" si="134"/>
        <v/>
      </c>
      <c r="AO745" s="20" t="str">
        <f t="shared" si="135"/>
        <v/>
      </c>
      <c r="AP745" s="20" t="str">
        <f t="shared" si="136"/>
        <v/>
      </c>
      <c r="AQ745" s="88" t="str">
        <f ca="1">IF(S745=Lists!$S$6,"CUMPLIMIENTO",IF($Q745=Lists!$R$3,TEXT(Y745,"00,00%")&amp;" / "&amp;TEXT(FORMULACIÓN!Y745,"00,00%"),IF(Y745=0,0,TEXT(Y745,"##.###")&amp;" / "&amp;TEXT(FORMULACIÓN!Y745,"##.###"))))</f>
        <v xml:space="preserve"> / </v>
      </c>
      <c r="AR745" s="133">
        <f ca="1">VALUE(IFERROR(IF(S745=Lists!$S$6,SEGUIMIENTO!Y745,IF((Y745/FORMULACIÓN!Y745)&lt;&gt;0,Y745/FORMULACIÓN!Y745,0)),0))</f>
        <v>0</v>
      </c>
      <c r="AS745" s="89" t="str">
        <f t="shared" ca="1" si="137"/>
        <v/>
      </c>
      <c r="AT745" s="89"/>
      <c r="AU745" s="89">
        <f t="shared" ca="1" si="130"/>
        <v>0</v>
      </c>
      <c r="AV745" s="20" t="str">
        <f t="shared" si="139"/>
        <v xml:space="preserve">LOGROS
LÍMITES
OBSERVACIÓN
ACCIONES DE FORTALECIMIENTO
</v>
      </c>
      <c r="AW745" s="139"/>
      <c r="CG745" s="140"/>
    </row>
    <row r="746" spans="1:85" s="135" customFormat="1" ht="20.25" hidden="1" customHeight="1">
      <c r="A746" s="20" t="str">
        <f>IF(FORMULACIÓN!A746="","",FORMULACIÓN!A746)</f>
        <v/>
      </c>
      <c r="B746" s="20" t="str">
        <f>IF(FORMULACIÓN!B746="","",FORMULACIÓN!B746)</f>
        <v/>
      </c>
      <c r="C746" s="20" t="str">
        <f>IF(FORMULACIÓN!C746="","",FORMULACIÓN!C746)</f>
        <v/>
      </c>
      <c r="D746" s="20" t="str">
        <f>IF(FORMULACIÓN!D746="","",FORMULACIÓN!D746)</f>
        <v/>
      </c>
      <c r="E746" s="20" t="str">
        <f>IF(FORMULACIÓN!E746="","",FORMULACIÓN!E746)</f>
        <v/>
      </c>
      <c r="F746" s="20" t="str">
        <f>IF(FORMULACIÓN!F746="","",FORMULACIÓN!F746)</f>
        <v/>
      </c>
      <c r="G746" s="20" t="str">
        <f>IF(FORMULACIÓN!G746="","",FORMULACIÓN!G746)</f>
        <v/>
      </c>
      <c r="H746" s="20" t="str">
        <f>IF(FORMULACIÓN!H746="","",FORMULACIÓN!H746)</f>
        <v/>
      </c>
      <c r="I746" s="88" t="str">
        <f>IF(FORMULACIÓN!I746="","",FORMULACIÓN!I746)</f>
        <v/>
      </c>
      <c r="J746" s="20" t="str">
        <f>IF(FORMULACIÓN!J746="","",FORMULACIÓN!J746)</f>
        <v/>
      </c>
      <c r="K746" s="88" t="str">
        <f>IF(FORMULACIÓN!K746="","",FORMULACIÓN!K746)</f>
        <v/>
      </c>
      <c r="L746" s="88" t="str">
        <f>IF(FORMULACIÓN!L746="","",FORMULACIÓN!L746)</f>
        <v/>
      </c>
      <c r="M746" s="210">
        <f>FORMULACIÓN!M746</f>
        <v>0</v>
      </c>
      <c r="N746" s="20" t="str">
        <f>IF(FORMULACIÓN!O746="","",FORMULACIÓN!O746)</f>
        <v/>
      </c>
      <c r="O746" s="20" t="str">
        <f>IF(FORMULACIÓN!P746="","",FORMULACIÓN!P746)</f>
        <v/>
      </c>
      <c r="P746" s="20" t="str">
        <f>IF(FORMULACIÓN!Q746="","",FORMULACIÓN!Q746)</f>
        <v/>
      </c>
      <c r="Q746" s="20" t="str">
        <f>IF(FORMULACIÓN!R746="","",FORMULACIÓN!R746)</f>
        <v/>
      </c>
      <c r="R746" s="20" t="str">
        <f>IF(FORMULACIÓN!S746="","",FORMULACIÓN!S746)</f>
        <v/>
      </c>
      <c r="S746" s="20" t="str">
        <f>IF(FORMULACIÓN!T746="","",FORMULACIÓN!T746)</f>
        <v/>
      </c>
      <c r="T746" s="179" t="str">
        <f ca="1">FORMULACIÓN!Y746</f>
        <v/>
      </c>
      <c r="U746" s="20" t="str">
        <f>IF(FORMULACIÓN!U746="","",FORMULACIÓN!U746)</f>
        <v/>
      </c>
      <c r="V746" s="211"/>
      <c r="W746" s="211"/>
      <c r="X746" s="21" t="str">
        <f ca="1">IFERROR(IF($S746=Lists!$S$2,SUM(SEGUIMIENTO!U746:W746),IF(SEGUIMIENTO!$S746=Lists!$S$3,SUM(SEGUIMIENTO!V746:W746),IF(SEGUIMIENTO!$S746=Lists!$S$4,AVERAGE(SEGUIMIENTO!V746:W746),IF(SEGUIMIENTO!$S746=Lists!$S$5,OFFSET(U746,0,COUNTA(V746:W746)),IF(SEGUIMIENTO!$S746=Lists!$S$6,COUNTIF(V746:W746,"&lt;"&amp;FORMULACIÓN!Y746)/COUNT(SEGUIMIENTO!V746:W746),""))))),"")</f>
        <v/>
      </c>
      <c r="Y746" s="176" t="str">
        <f ca="1">IF($Q746=Lists!$R$3,TEXT(SEGUIMIENTO!X746,"00,00%"),IF(SEGUIMIENTO!X746=0,0,TEXT(SEGUIMIENTO!X746,"##.###")))</f>
        <v/>
      </c>
      <c r="Z746" s="179" t="str">
        <f>IF(FORMULACIÓN!N746="X",VLOOKUP(A746,Lists!$C$100:$D$1099,2,FALSE),"")</f>
        <v/>
      </c>
      <c r="AA746" s="181">
        <f>IF(FORMULACIÓN!N746="X",IF(VALUE(VLOOKUP(A746,Lists!$C$100:$D$1099,2,FALSE))&gt;=SEGUIMIENTO!X746,1,0),2)</f>
        <v>2</v>
      </c>
      <c r="AB746" s="150">
        <f>IFERROR(VALUE(LEFT(#REF!,1)),0)</f>
        <v>0</v>
      </c>
      <c r="AC746" s="149"/>
      <c r="AD746" s="131"/>
      <c r="AE746" s="131"/>
      <c r="AF746" s="129"/>
      <c r="AG746"/>
      <c r="AH746" s="139"/>
      <c r="AI746" s="139"/>
      <c r="AJ746" s="139" t="str">
        <f t="shared" si="131"/>
        <v/>
      </c>
      <c r="AK746" s="139">
        <f t="shared" ca="1" si="138"/>
        <v>0</v>
      </c>
      <c r="AL746" s="139" t="str">
        <f t="shared" si="132"/>
        <v/>
      </c>
      <c r="AM746" s="139" t="str">
        <f t="shared" si="133"/>
        <v/>
      </c>
      <c r="AN746" s="20" t="str">
        <f t="shared" si="134"/>
        <v/>
      </c>
      <c r="AO746" s="20" t="str">
        <f t="shared" si="135"/>
        <v/>
      </c>
      <c r="AP746" s="20" t="str">
        <f t="shared" si="136"/>
        <v/>
      </c>
      <c r="AQ746" s="88" t="str">
        <f ca="1">IF(S746=Lists!$S$6,"CUMPLIMIENTO",IF($Q746=Lists!$R$3,TEXT(Y746,"00,00%")&amp;" / "&amp;TEXT(FORMULACIÓN!Y746,"00,00%"),IF(Y746=0,0,TEXT(Y746,"##.###")&amp;" / "&amp;TEXT(FORMULACIÓN!Y746,"##.###"))))</f>
        <v xml:space="preserve"> / </v>
      </c>
      <c r="AR746" s="133">
        <f ca="1">VALUE(IFERROR(IF(S746=Lists!$S$6,SEGUIMIENTO!Y746,IF((Y746/FORMULACIÓN!Y746)&lt;&gt;0,Y746/FORMULACIÓN!Y746,0)),0))</f>
        <v>0</v>
      </c>
      <c r="AS746" s="89" t="str">
        <f t="shared" ca="1" si="137"/>
        <v/>
      </c>
      <c r="AT746" s="89"/>
      <c r="AU746" s="89">
        <f t="shared" ca="1" si="130"/>
        <v>0</v>
      </c>
      <c r="AV746" s="20" t="str">
        <f t="shared" si="139"/>
        <v xml:space="preserve">LOGROS
LÍMITES
OBSERVACIÓN
ACCIONES DE FORTALECIMIENTO
</v>
      </c>
      <c r="AW746" s="139"/>
      <c r="CG746" s="140"/>
    </row>
    <row r="747" spans="1:85" s="135" customFormat="1" ht="20.25" hidden="1" customHeight="1">
      <c r="A747" s="20" t="str">
        <f>IF(FORMULACIÓN!A747="","",FORMULACIÓN!A747)</f>
        <v/>
      </c>
      <c r="B747" s="20" t="str">
        <f>IF(FORMULACIÓN!B747="","",FORMULACIÓN!B747)</f>
        <v/>
      </c>
      <c r="C747" s="20" t="str">
        <f>IF(FORMULACIÓN!C747="","",FORMULACIÓN!C747)</f>
        <v/>
      </c>
      <c r="D747" s="20" t="str">
        <f>IF(FORMULACIÓN!D747="","",FORMULACIÓN!D747)</f>
        <v/>
      </c>
      <c r="E747" s="20" t="str">
        <f>IF(FORMULACIÓN!E747="","",FORMULACIÓN!E747)</f>
        <v/>
      </c>
      <c r="F747" s="20" t="str">
        <f>IF(FORMULACIÓN!F747="","",FORMULACIÓN!F747)</f>
        <v/>
      </c>
      <c r="G747" s="20" t="str">
        <f>IF(FORMULACIÓN!G747="","",FORMULACIÓN!G747)</f>
        <v/>
      </c>
      <c r="H747" s="20" t="str">
        <f>IF(FORMULACIÓN!H747="","",FORMULACIÓN!H747)</f>
        <v/>
      </c>
      <c r="I747" s="88" t="str">
        <f>IF(FORMULACIÓN!I747="","",FORMULACIÓN!I747)</f>
        <v/>
      </c>
      <c r="J747" s="20" t="str">
        <f>IF(FORMULACIÓN!J747="","",FORMULACIÓN!J747)</f>
        <v/>
      </c>
      <c r="K747" s="88" t="str">
        <f>IF(FORMULACIÓN!K747="","",FORMULACIÓN!K747)</f>
        <v/>
      </c>
      <c r="L747" s="88" t="str">
        <f>IF(FORMULACIÓN!L747="","",FORMULACIÓN!L747)</f>
        <v/>
      </c>
      <c r="M747" s="210">
        <f>FORMULACIÓN!M747</f>
        <v>0</v>
      </c>
      <c r="N747" s="20" t="str">
        <f>IF(FORMULACIÓN!O747="","",FORMULACIÓN!O747)</f>
        <v/>
      </c>
      <c r="O747" s="20" t="str">
        <f>IF(FORMULACIÓN!P747="","",FORMULACIÓN!P747)</f>
        <v/>
      </c>
      <c r="P747" s="20" t="str">
        <f>IF(FORMULACIÓN!Q747="","",FORMULACIÓN!Q747)</f>
        <v/>
      </c>
      <c r="Q747" s="20" t="str">
        <f>IF(FORMULACIÓN!R747="","",FORMULACIÓN!R747)</f>
        <v/>
      </c>
      <c r="R747" s="20" t="str">
        <f>IF(FORMULACIÓN!S747="","",FORMULACIÓN!S747)</f>
        <v/>
      </c>
      <c r="S747" s="20" t="str">
        <f>IF(FORMULACIÓN!T747="","",FORMULACIÓN!T747)</f>
        <v/>
      </c>
      <c r="T747" s="179" t="str">
        <f ca="1">FORMULACIÓN!Y747</f>
        <v/>
      </c>
      <c r="U747" s="20" t="str">
        <f>IF(FORMULACIÓN!U747="","",FORMULACIÓN!U747)</f>
        <v/>
      </c>
      <c r="V747" s="211"/>
      <c r="W747" s="211"/>
      <c r="X747" s="21" t="str">
        <f ca="1">IFERROR(IF($S747=Lists!$S$2,SUM(SEGUIMIENTO!U747:W747),IF(SEGUIMIENTO!$S747=Lists!$S$3,SUM(SEGUIMIENTO!V747:W747),IF(SEGUIMIENTO!$S747=Lists!$S$4,AVERAGE(SEGUIMIENTO!V747:W747),IF(SEGUIMIENTO!$S747=Lists!$S$5,OFFSET(U747,0,COUNTA(V747:W747)),IF(SEGUIMIENTO!$S747=Lists!$S$6,COUNTIF(V747:W747,"&lt;"&amp;FORMULACIÓN!Y747)/COUNT(SEGUIMIENTO!V747:W747),""))))),"")</f>
        <v/>
      </c>
      <c r="Y747" s="176" t="str">
        <f ca="1">IF($Q747=Lists!$R$3,TEXT(SEGUIMIENTO!X747,"00,00%"),IF(SEGUIMIENTO!X747=0,0,TEXT(SEGUIMIENTO!X747,"##.###")))</f>
        <v/>
      </c>
      <c r="Z747" s="179" t="str">
        <f>IF(FORMULACIÓN!N747="X",VLOOKUP(A747,Lists!$C$100:$D$1099,2,FALSE),"")</f>
        <v/>
      </c>
      <c r="AA747" s="181">
        <f>IF(FORMULACIÓN!N747="X",IF(VALUE(VLOOKUP(A747,Lists!$C$100:$D$1099,2,FALSE))&gt;=SEGUIMIENTO!X747,1,0),2)</f>
        <v>2</v>
      </c>
      <c r="AB747" s="150">
        <f>IFERROR(VALUE(LEFT(#REF!,1)),0)</f>
        <v>0</v>
      </c>
      <c r="AC747" s="149"/>
      <c r="AD747" s="131"/>
      <c r="AE747" s="131"/>
      <c r="AF747" s="129"/>
      <c r="AG747"/>
      <c r="AH747" s="139"/>
      <c r="AI747" s="139"/>
      <c r="AJ747" s="139" t="str">
        <f t="shared" si="131"/>
        <v/>
      </c>
      <c r="AK747" s="139">
        <f t="shared" ca="1" si="138"/>
        <v>0</v>
      </c>
      <c r="AL747" s="139" t="str">
        <f t="shared" si="132"/>
        <v/>
      </c>
      <c r="AM747" s="139" t="str">
        <f t="shared" si="133"/>
        <v/>
      </c>
      <c r="AN747" s="20" t="str">
        <f t="shared" si="134"/>
        <v/>
      </c>
      <c r="AO747" s="20" t="str">
        <f t="shared" si="135"/>
        <v/>
      </c>
      <c r="AP747" s="20" t="str">
        <f t="shared" si="136"/>
        <v/>
      </c>
      <c r="AQ747" s="88" t="str">
        <f ca="1">IF(S747=Lists!$S$6,"CUMPLIMIENTO",IF($Q747=Lists!$R$3,TEXT(Y747,"00,00%")&amp;" / "&amp;TEXT(FORMULACIÓN!Y747,"00,00%"),IF(Y747=0,0,TEXT(Y747,"##.###")&amp;" / "&amp;TEXT(FORMULACIÓN!Y747,"##.###"))))</f>
        <v xml:space="preserve"> / </v>
      </c>
      <c r="AR747" s="133">
        <f ca="1">VALUE(IFERROR(IF(S747=Lists!$S$6,SEGUIMIENTO!Y747,IF((Y747/FORMULACIÓN!Y747)&lt;&gt;0,Y747/FORMULACIÓN!Y747,0)),0))</f>
        <v>0</v>
      </c>
      <c r="AS747" s="89" t="str">
        <f t="shared" ca="1" si="137"/>
        <v/>
      </c>
      <c r="AT747" s="89"/>
      <c r="AU747" s="89">
        <f t="shared" ca="1" si="130"/>
        <v>0</v>
      </c>
      <c r="AV747" s="20" t="str">
        <f t="shared" si="139"/>
        <v xml:space="preserve">LOGROS
LÍMITES
OBSERVACIÓN
ACCIONES DE FORTALECIMIENTO
</v>
      </c>
      <c r="AW747" s="139"/>
      <c r="CG747" s="140"/>
    </row>
    <row r="748" spans="1:85" s="135" customFormat="1" ht="20.25" hidden="1" customHeight="1">
      <c r="A748" s="20" t="str">
        <f>IF(FORMULACIÓN!A748="","",FORMULACIÓN!A748)</f>
        <v/>
      </c>
      <c r="B748" s="20" t="str">
        <f>IF(FORMULACIÓN!B748="","",FORMULACIÓN!B748)</f>
        <v/>
      </c>
      <c r="C748" s="20" t="str">
        <f>IF(FORMULACIÓN!C748="","",FORMULACIÓN!C748)</f>
        <v/>
      </c>
      <c r="D748" s="20" t="str">
        <f>IF(FORMULACIÓN!D748="","",FORMULACIÓN!D748)</f>
        <v/>
      </c>
      <c r="E748" s="20" t="str">
        <f>IF(FORMULACIÓN!E748="","",FORMULACIÓN!E748)</f>
        <v/>
      </c>
      <c r="F748" s="20" t="str">
        <f>IF(FORMULACIÓN!F748="","",FORMULACIÓN!F748)</f>
        <v/>
      </c>
      <c r="G748" s="20" t="str">
        <f>IF(FORMULACIÓN!G748="","",FORMULACIÓN!G748)</f>
        <v/>
      </c>
      <c r="H748" s="20" t="str">
        <f>IF(FORMULACIÓN!H748="","",FORMULACIÓN!H748)</f>
        <v/>
      </c>
      <c r="I748" s="88" t="str">
        <f>IF(FORMULACIÓN!I748="","",FORMULACIÓN!I748)</f>
        <v/>
      </c>
      <c r="J748" s="20" t="str">
        <f>IF(FORMULACIÓN!J748="","",FORMULACIÓN!J748)</f>
        <v/>
      </c>
      <c r="K748" s="88" t="str">
        <f>IF(FORMULACIÓN!K748="","",FORMULACIÓN!K748)</f>
        <v/>
      </c>
      <c r="L748" s="88" t="str">
        <f>IF(FORMULACIÓN!L748="","",FORMULACIÓN!L748)</f>
        <v/>
      </c>
      <c r="M748" s="210">
        <f>FORMULACIÓN!M748</f>
        <v>0</v>
      </c>
      <c r="N748" s="20" t="str">
        <f>IF(FORMULACIÓN!O748="","",FORMULACIÓN!O748)</f>
        <v/>
      </c>
      <c r="O748" s="20" t="str">
        <f>IF(FORMULACIÓN!P748="","",FORMULACIÓN!P748)</f>
        <v/>
      </c>
      <c r="P748" s="20" t="str">
        <f>IF(FORMULACIÓN!Q748="","",FORMULACIÓN!Q748)</f>
        <v/>
      </c>
      <c r="Q748" s="20" t="str">
        <f>IF(FORMULACIÓN!R748="","",FORMULACIÓN!R748)</f>
        <v/>
      </c>
      <c r="R748" s="20" t="str">
        <f>IF(FORMULACIÓN!S748="","",FORMULACIÓN!S748)</f>
        <v/>
      </c>
      <c r="S748" s="20" t="str">
        <f>IF(FORMULACIÓN!T748="","",FORMULACIÓN!T748)</f>
        <v/>
      </c>
      <c r="T748" s="179" t="str">
        <f ca="1">FORMULACIÓN!Y748</f>
        <v/>
      </c>
      <c r="U748" s="20" t="str">
        <f>IF(FORMULACIÓN!U748="","",FORMULACIÓN!U748)</f>
        <v/>
      </c>
      <c r="V748" s="211"/>
      <c r="W748" s="211"/>
      <c r="X748" s="21" t="str">
        <f ca="1">IFERROR(IF($S748=Lists!$S$2,SUM(SEGUIMIENTO!U748:W748),IF(SEGUIMIENTO!$S748=Lists!$S$3,SUM(SEGUIMIENTO!V748:W748),IF(SEGUIMIENTO!$S748=Lists!$S$4,AVERAGE(SEGUIMIENTO!V748:W748),IF(SEGUIMIENTO!$S748=Lists!$S$5,OFFSET(U748,0,COUNTA(V748:W748)),IF(SEGUIMIENTO!$S748=Lists!$S$6,COUNTIF(V748:W748,"&lt;"&amp;FORMULACIÓN!Y748)/COUNT(SEGUIMIENTO!V748:W748),""))))),"")</f>
        <v/>
      </c>
      <c r="Y748" s="176" t="str">
        <f ca="1">IF($Q748=Lists!$R$3,TEXT(SEGUIMIENTO!X748,"00,00%"),IF(SEGUIMIENTO!X748=0,0,TEXT(SEGUIMIENTO!X748,"##.###")))</f>
        <v/>
      </c>
      <c r="Z748" s="179" t="str">
        <f>IF(FORMULACIÓN!N748="X",VLOOKUP(A748,Lists!$C$100:$D$1099,2,FALSE),"")</f>
        <v/>
      </c>
      <c r="AA748" s="181">
        <f>IF(FORMULACIÓN!N748="X",IF(VALUE(VLOOKUP(A748,Lists!$C$100:$D$1099,2,FALSE))&gt;=SEGUIMIENTO!X748,1,0),2)</f>
        <v>2</v>
      </c>
      <c r="AB748" s="150">
        <f>IFERROR(VALUE(LEFT(#REF!,1)),0)</f>
        <v>0</v>
      </c>
      <c r="AC748" s="149"/>
      <c r="AD748" s="131"/>
      <c r="AE748" s="131"/>
      <c r="AF748" s="129"/>
      <c r="AG748"/>
      <c r="AH748" s="139"/>
      <c r="AI748" s="139"/>
      <c r="AJ748" s="139" t="str">
        <f t="shared" si="131"/>
        <v/>
      </c>
      <c r="AK748" s="139">
        <f t="shared" ca="1" si="138"/>
        <v>0</v>
      </c>
      <c r="AL748" s="139" t="str">
        <f t="shared" si="132"/>
        <v/>
      </c>
      <c r="AM748" s="139" t="str">
        <f t="shared" si="133"/>
        <v/>
      </c>
      <c r="AN748" s="20" t="str">
        <f t="shared" si="134"/>
        <v/>
      </c>
      <c r="AO748" s="20" t="str">
        <f t="shared" si="135"/>
        <v/>
      </c>
      <c r="AP748" s="20" t="str">
        <f t="shared" si="136"/>
        <v/>
      </c>
      <c r="AQ748" s="88" t="str">
        <f ca="1">IF(S748=Lists!$S$6,"CUMPLIMIENTO",IF($Q748=Lists!$R$3,TEXT(Y748,"00,00%")&amp;" / "&amp;TEXT(FORMULACIÓN!Y748,"00,00%"),IF(Y748=0,0,TEXT(Y748,"##.###")&amp;" / "&amp;TEXT(FORMULACIÓN!Y748,"##.###"))))</f>
        <v xml:space="preserve"> / </v>
      </c>
      <c r="AR748" s="133">
        <f ca="1">VALUE(IFERROR(IF(S748=Lists!$S$6,SEGUIMIENTO!Y748,IF((Y748/FORMULACIÓN!Y748)&lt;&gt;0,Y748/FORMULACIÓN!Y748,0)),0))</f>
        <v>0</v>
      </c>
      <c r="AS748" s="89" t="str">
        <f t="shared" ca="1" si="137"/>
        <v/>
      </c>
      <c r="AT748" s="89"/>
      <c r="AU748" s="89">
        <f t="shared" ca="1" si="130"/>
        <v>0</v>
      </c>
      <c r="AV748" s="20" t="str">
        <f t="shared" si="139"/>
        <v xml:space="preserve">LOGROS
LÍMITES
OBSERVACIÓN
ACCIONES DE FORTALECIMIENTO
</v>
      </c>
      <c r="AW748" s="139"/>
      <c r="CG748" s="140"/>
    </row>
    <row r="749" spans="1:85" s="135" customFormat="1" ht="20.25" hidden="1" customHeight="1">
      <c r="A749" s="20" t="str">
        <f>IF(FORMULACIÓN!A749="","",FORMULACIÓN!A749)</f>
        <v/>
      </c>
      <c r="B749" s="20" t="str">
        <f>IF(FORMULACIÓN!B749="","",FORMULACIÓN!B749)</f>
        <v/>
      </c>
      <c r="C749" s="20" t="str">
        <f>IF(FORMULACIÓN!C749="","",FORMULACIÓN!C749)</f>
        <v/>
      </c>
      <c r="D749" s="20" t="str">
        <f>IF(FORMULACIÓN!D749="","",FORMULACIÓN!D749)</f>
        <v/>
      </c>
      <c r="E749" s="20" t="str">
        <f>IF(FORMULACIÓN!E749="","",FORMULACIÓN!E749)</f>
        <v/>
      </c>
      <c r="F749" s="20" t="str">
        <f>IF(FORMULACIÓN!F749="","",FORMULACIÓN!F749)</f>
        <v/>
      </c>
      <c r="G749" s="20" t="str">
        <f>IF(FORMULACIÓN!G749="","",FORMULACIÓN!G749)</f>
        <v/>
      </c>
      <c r="H749" s="20" t="str">
        <f>IF(FORMULACIÓN!H749="","",FORMULACIÓN!H749)</f>
        <v/>
      </c>
      <c r="I749" s="88" t="str">
        <f>IF(FORMULACIÓN!I749="","",FORMULACIÓN!I749)</f>
        <v/>
      </c>
      <c r="J749" s="20" t="str">
        <f>IF(FORMULACIÓN!J749="","",FORMULACIÓN!J749)</f>
        <v/>
      </c>
      <c r="K749" s="88" t="str">
        <f>IF(FORMULACIÓN!K749="","",FORMULACIÓN!K749)</f>
        <v/>
      </c>
      <c r="L749" s="88" t="str">
        <f>IF(FORMULACIÓN!L749="","",FORMULACIÓN!L749)</f>
        <v/>
      </c>
      <c r="M749" s="210">
        <f>FORMULACIÓN!M749</f>
        <v>0</v>
      </c>
      <c r="N749" s="20" t="str">
        <f>IF(FORMULACIÓN!O749="","",FORMULACIÓN!O749)</f>
        <v/>
      </c>
      <c r="O749" s="20" t="str">
        <f>IF(FORMULACIÓN!P749="","",FORMULACIÓN!P749)</f>
        <v/>
      </c>
      <c r="P749" s="20" t="str">
        <f>IF(FORMULACIÓN!Q749="","",FORMULACIÓN!Q749)</f>
        <v/>
      </c>
      <c r="Q749" s="20" t="str">
        <f>IF(FORMULACIÓN!R749="","",FORMULACIÓN!R749)</f>
        <v/>
      </c>
      <c r="R749" s="20" t="str">
        <f>IF(FORMULACIÓN!S749="","",FORMULACIÓN!S749)</f>
        <v/>
      </c>
      <c r="S749" s="20" t="str">
        <f>IF(FORMULACIÓN!T749="","",FORMULACIÓN!T749)</f>
        <v/>
      </c>
      <c r="T749" s="179" t="str">
        <f ca="1">FORMULACIÓN!Y749</f>
        <v/>
      </c>
      <c r="U749" s="20" t="str">
        <f>IF(FORMULACIÓN!U749="","",FORMULACIÓN!U749)</f>
        <v/>
      </c>
      <c r="V749" s="211"/>
      <c r="W749" s="211"/>
      <c r="X749" s="21" t="str">
        <f ca="1">IFERROR(IF($S749=Lists!$S$2,SUM(SEGUIMIENTO!U749:W749),IF(SEGUIMIENTO!$S749=Lists!$S$3,SUM(SEGUIMIENTO!V749:W749),IF(SEGUIMIENTO!$S749=Lists!$S$4,AVERAGE(SEGUIMIENTO!V749:W749),IF(SEGUIMIENTO!$S749=Lists!$S$5,OFFSET(U749,0,COUNTA(V749:W749)),IF(SEGUIMIENTO!$S749=Lists!$S$6,COUNTIF(V749:W749,"&lt;"&amp;FORMULACIÓN!Y749)/COUNT(SEGUIMIENTO!V749:W749),""))))),"")</f>
        <v/>
      </c>
      <c r="Y749" s="176" t="str">
        <f ca="1">IF($Q749=Lists!$R$3,TEXT(SEGUIMIENTO!X749,"00,00%"),IF(SEGUIMIENTO!X749=0,0,TEXT(SEGUIMIENTO!X749,"##.###")))</f>
        <v/>
      </c>
      <c r="Z749" s="179" t="str">
        <f>IF(FORMULACIÓN!N749="X",VLOOKUP(A749,Lists!$C$100:$D$1099,2,FALSE),"")</f>
        <v/>
      </c>
      <c r="AA749" s="181">
        <f>IF(FORMULACIÓN!N749="X",IF(VALUE(VLOOKUP(A749,Lists!$C$100:$D$1099,2,FALSE))&gt;=SEGUIMIENTO!X749,1,0),2)</f>
        <v>2</v>
      </c>
      <c r="AB749" s="150">
        <f>IFERROR(VALUE(LEFT(#REF!,1)),0)</f>
        <v>0</v>
      </c>
      <c r="AC749" s="149"/>
      <c r="AD749" s="131"/>
      <c r="AE749" s="131"/>
      <c r="AF749" s="129"/>
      <c r="AG749"/>
      <c r="AH749" s="139"/>
      <c r="AI749" s="139"/>
      <c r="AJ749" s="139" t="str">
        <f t="shared" si="131"/>
        <v/>
      </c>
      <c r="AK749" s="139">
        <f t="shared" ca="1" si="138"/>
        <v>0</v>
      </c>
      <c r="AL749" s="139" t="str">
        <f t="shared" si="132"/>
        <v/>
      </c>
      <c r="AM749" s="139" t="str">
        <f t="shared" si="133"/>
        <v/>
      </c>
      <c r="AN749" s="20" t="str">
        <f t="shared" si="134"/>
        <v/>
      </c>
      <c r="AO749" s="20" t="str">
        <f t="shared" si="135"/>
        <v/>
      </c>
      <c r="AP749" s="20" t="str">
        <f t="shared" si="136"/>
        <v/>
      </c>
      <c r="AQ749" s="88" t="str">
        <f ca="1">IF(S749=Lists!$S$6,"CUMPLIMIENTO",IF($Q749=Lists!$R$3,TEXT(Y749,"00,00%")&amp;" / "&amp;TEXT(FORMULACIÓN!Y749,"00,00%"),IF(Y749=0,0,TEXT(Y749,"##.###")&amp;" / "&amp;TEXT(FORMULACIÓN!Y749,"##.###"))))</f>
        <v xml:space="preserve"> / </v>
      </c>
      <c r="AR749" s="133">
        <f ca="1">VALUE(IFERROR(IF(S749=Lists!$S$6,SEGUIMIENTO!Y749,IF((Y749/FORMULACIÓN!Y749)&lt;&gt;0,Y749/FORMULACIÓN!Y749,0)),0))</f>
        <v>0</v>
      </c>
      <c r="AS749" s="89" t="str">
        <f t="shared" ca="1" si="137"/>
        <v/>
      </c>
      <c r="AT749" s="89"/>
      <c r="AU749" s="89">
        <f t="shared" ca="1" si="130"/>
        <v>0</v>
      </c>
      <c r="AV749" s="20" t="str">
        <f t="shared" si="139"/>
        <v xml:space="preserve">LOGROS
LÍMITES
OBSERVACIÓN
ACCIONES DE FORTALECIMIENTO
</v>
      </c>
      <c r="AW749" s="139"/>
      <c r="CG749" s="140"/>
    </row>
    <row r="750" spans="1:85" s="135" customFormat="1" ht="20.25" hidden="1" customHeight="1">
      <c r="A750" s="20" t="str">
        <f>IF(FORMULACIÓN!A750="","",FORMULACIÓN!A750)</f>
        <v/>
      </c>
      <c r="B750" s="20" t="str">
        <f>IF(FORMULACIÓN!B750="","",FORMULACIÓN!B750)</f>
        <v/>
      </c>
      <c r="C750" s="20" t="str">
        <f>IF(FORMULACIÓN!C750="","",FORMULACIÓN!C750)</f>
        <v/>
      </c>
      <c r="D750" s="20" t="str">
        <f>IF(FORMULACIÓN!D750="","",FORMULACIÓN!D750)</f>
        <v/>
      </c>
      <c r="E750" s="20" t="str">
        <f>IF(FORMULACIÓN!E750="","",FORMULACIÓN!E750)</f>
        <v/>
      </c>
      <c r="F750" s="20" t="str">
        <f>IF(FORMULACIÓN!F750="","",FORMULACIÓN!F750)</f>
        <v/>
      </c>
      <c r="G750" s="20" t="str">
        <f>IF(FORMULACIÓN!G750="","",FORMULACIÓN!G750)</f>
        <v/>
      </c>
      <c r="H750" s="20" t="str">
        <f>IF(FORMULACIÓN!H750="","",FORMULACIÓN!H750)</f>
        <v/>
      </c>
      <c r="I750" s="88" t="str">
        <f>IF(FORMULACIÓN!I750="","",FORMULACIÓN!I750)</f>
        <v/>
      </c>
      <c r="J750" s="20" t="str">
        <f>IF(FORMULACIÓN!J750="","",FORMULACIÓN!J750)</f>
        <v/>
      </c>
      <c r="K750" s="88" t="str">
        <f>IF(FORMULACIÓN!K750="","",FORMULACIÓN!K750)</f>
        <v/>
      </c>
      <c r="L750" s="88" t="str">
        <f>IF(FORMULACIÓN!L750="","",FORMULACIÓN!L750)</f>
        <v/>
      </c>
      <c r="M750" s="210">
        <f>FORMULACIÓN!M750</f>
        <v>0</v>
      </c>
      <c r="N750" s="20" t="str">
        <f>IF(FORMULACIÓN!O750="","",FORMULACIÓN!O750)</f>
        <v/>
      </c>
      <c r="O750" s="20" t="str">
        <f>IF(FORMULACIÓN!P750="","",FORMULACIÓN!P750)</f>
        <v/>
      </c>
      <c r="P750" s="20" t="str">
        <f>IF(FORMULACIÓN!Q750="","",FORMULACIÓN!Q750)</f>
        <v/>
      </c>
      <c r="Q750" s="20" t="str">
        <f>IF(FORMULACIÓN!R750="","",FORMULACIÓN!R750)</f>
        <v/>
      </c>
      <c r="R750" s="20" t="str">
        <f>IF(FORMULACIÓN!S750="","",FORMULACIÓN!S750)</f>
        <v/>
      </c>
      <c r="S750" s="20" t="str">
        <f>IF(FORMULACIÓN!T750="","",FORMULACIÓN!T750)</f>
        <v/>
      </c>
      <c r="T750" s="179" t="str">
        <f ca="1">FORMULACIÓN!Y750</f>
        <v/>
      </c>
      <c r="U750" s="20" t="str">
        <f>IF(FORMULACIÓN!U750="","",FORMULACIÓN!U750)</f>
        <v/>
      </c>
      <c r="V750" s="211"/>
      <c r="W750" s="211"/>
      <c r="X750" s="21" t="str">
        <f ca="1">IFERROR(IF($S750=Lists!$S$2,SUM(SEGUIMIENTO!U750:W750),IF(SEGUIMIENTO!$S750=Lists!$S$3,SUM(SEGUIMIENTO!V750:W750),IF(SEGUIMIENTO!$S750=Lists!$S$4,AVERAGE(SEGUIMIENTO!V750:W750),IF(SEGUIMIENTO!$S750=Lists!$S$5,OFFSET(U750,0,COUNTA(V750:W750)),IF(SEGUIMIENTO!$S750=Lists!$S$6,COUNTIF(V750:W750,"&lt;"&amp;FORMULACIÓN!Y750)/COUNT(SEGUIMIENTO!V750:W750),""))))),"")</f>
        <v/>
      </c>
      <c r="Y750" s="176" t="str">
        <f ca="1">IF($Q750=Lists!$R$3,TEXT(SEGUIMIENTO!X750,"00,00%"),IF(SEGUIMIENTO!X750=0,0,TEXT(SEGUIMIENTO!X750,"##.###")))</f>
        <v/>
      </c>
      <c r="Z750" s="179" t="str">
        <f>IF(FORMULACIÓN!N750="X",VLOOKUP(A750,Lists!$C$100:$D$1099,2,FALSE),"")</f>
        <v/>
      </c>
      <c r="AA750" s="181">
        <f>IF(FORMULACIÓN!N750="X",IF(VALUE(VLOOKUP(A750,Lists!$C$100:$D$1099,2,FALSE))&gt;=SEGUIMIENTO!X750,1,0),2)</f>
        <v>2</v>
      </c>
      <c r="AB750" s="150">
        <f>IFERROR(VALUE(LEFT(#REF!,1)),0)</f>
        <v>0</v>
      </c>
      <c r="AC750" s="149"/>
      <c r="AD750" s="131"/>
      <c r="AE750" s="131"/>
      <c r="AF750" s="129"/>
      <c r="AG750"/>
      <c r="AH750" s="139"/>
      <c r="AI750" s="139"/>
      <c r="AJ750" s="139" t="str">
        <f t="shared" si="131"/>
        <v/>
      </c>
      <c r="AK750" s="139">
        <f t="shared" ca="1" si="138"/>
        <v>0</v>
      </c>
      <c r="AL750" s="139" t="str">
        <f t="shared" si="132"/>
        <v/>
      </c>
      <c r="AM750" s="139" t="str">
        <f t="shared" si="133"/>
        <v/>
      </c>
      <c r="AN750" s="20" t="str">
        <f t="shared" si="134"/>
        <v/>
      </c>
      <c r="AO750" s="20" t="str">
        <f t="shared" si="135"/>
        <v/>
      </c>
      <c r="AP750" s="20" t="str">
        <f t="shared" si="136"/>
        <v/>
      </c>
      <c r="AQ750" s="88" t="str">
        <f ca="1">IF(S750=Lists!$S$6,"CUMPLIMIENTO",IF($Q750=Lists!$R$3,TEXT(Y750,"00,00%")&amp;" / "&amp;TEXT(FORMULACIÓN!Y750,"00,00%"),IF(Y750=0,0,TEXT(Y750,"##.###")&amp;" / "&amp;TEXT(FORMULACIÓN!Y750,"##.###"))))</f>
        <v xml:space="preserve"> / </v>
      </c>
      <c r="AR750" s="133">
        <f ca="1">VALUE(IFERROR(IF(S750=Lists!$S$6,SEGUIMIENTO!Y750,IF((Y750/FORMULACIÓN!Y750)&lt;&gt;0,Y750/FORMULACIÓN!Y750,0)),0))</f>
        <v>0</v>
      </c>
      <c r="AS750" s="89" t="str">
        <f t="shared" ca="1" si="137"/>
        <v/>
      </c>
      <c r="AT750" s="89"/>
      <c r="AU750" s="89">
        <f t="shared" ca="1" si="130"/>
        <v>0</v>
      </c>
      <c r="AV750" s="20" t="str">
        <f t="shared" si="139"/>
        <v xml:space="preserve">LOGROS
LÍMITES
OBSERVACIÓN
ACCIONES DE FORTALECIMIENTO
</v>
      </c>
      <c r="AW750" s="139"/>
      <c r="CG750" s="140"/>
    </row>
    <row r="751" spans="1:85" s="135" customFormat="1" ht="20.25" hidden="1" customHeight="1">
      <c r="A751" s="20" t="str">
        <f>IF(FORMULACIÓN!A751="","",FORMULACIÓN!A751)</f>
        <v/>
      </c>
      <c r="B751" s="20" t="str">
        <f>IF(FORMULACIÓN!B751="","",FORMULACIÓN!B751)</f>
        <v/>
      </c>
      <c r="C751" s="20" t="str">
        <f>IF(FORMULACIÓN!C751="","",FORMULACIÓN!C751)</f>
        <v/>
      </c>
      <c r="D751" s="20" t="str">
        <f>IF(FORMULACIÓN!D751="","",FORMULACIÓN!D751)</f>
        <v/>
      </c>
      <c r="E751" s="20" t="str">
        <f>IF(FORMULACIÓN!E751="","",FORMULACIÓN!E751)</f>
        <v/>
      </c>
      <c r="F751" s="20" t="str">
        <f>IF(FORMULACIÓN!F751="","",FORMULACIÓN!F751)</f>
        <v/>
      </c>
      <c r="G751" s="20" t="str">
        <f>IF(FORMULACIÓN!G751="","",FORMULACIÓN!G751)</f>
        <v/>
      </c>
      <c r="H751" s="20" t="str">
        <f>IF(FORMULACIÓN!H751="","",FORMULACIÓN!H751)</f>
        <v/>
      </c>
      <c r="I751" s="88" t="str">
        <f>IF(FORMULACIÓN!I751="","",FORMULACIÓN!I751)</f>
        <v/>
      </c>
      <c r="J751" s="20" t="str">
        <f>IF(FORMULACIÓN!J751="","",FORMULACIÓN!J751)</f>
        <v/>
      </c>
      <c r="K751" s="88" t="str">
        <f>IF(FORMULACIÓN!K751="","",FORMULACIÓN!K751)</f>
        <v/>
      </c>
      <c r="L751" s="88" t="str">
        <f>IF(FORMULACIÓN!L751="","",FORMULACIÓN!L751)</f>
        <v/>
      </c>
      <c r="M751" s="210">
        <f>FORMULACIÓN!M751</f>
        <v>0</v>
      </c>
      <c r="N751" s="20" t="str">
        <f>IF(FORMULACIÓN!O751="","",FORMULACIÓN!O751)</f>
        <v/>
      </c>
      <c r="O751" s="20" t="str">
        <f>IF(FORMULACIÓN!P751="","",FORMULACIÓN!P751)</f>
        <v/>
      </c>
      <c r="P751" s="20" t="str">
        <f>IF(FORMULACIÓN!Q751="","",FORMULACIÓN!Q751)</f>
        <v/>
      </c>
      <c r="Q751" s="20" t="str">
        <f>IF(FORMULACIÓN!R751="","",FORMULACIÓN!R751)</f>
        <v/>
      </c>
      <c r="R751" s="20" t="str">
        <f>IF(FORMULACIÓN!S751="","",FORMULACIÓN!S751)</f>
        <v/>
      </c>
      <c r="S751" s="20" t="str">
        <f>IF(FORMULACIÓN!T751="","",FORMULACIÓN!T751)</f>
        <v/>
      </c>
      <c r="T751" s="179" t="str">
        <f ca="1">FORMULACIÓN!Y751</f>
        <v/>
      </c>
      <c r="U751" s="20" t="str">
        <f>IF(FORMULACIÓN!U751="","",FORMULACIÓN!U751)</f>
        <v/>
      </c>
      <c r="V751" s="211"/>
      <c r="W751" s="211"/>
      <c r="X751" s="21" t="str">
        <f ca="1">IFERROR(IF($S751=Lists!$S$2,SUM(SEGUIMIENTO!U751:W751),IF(SEGUIMIENTO!$S751=Lists!$S$3,SUM(SEGUIMIENTO!V751:W751),IF(SEGUIMIENTO!$S751=Lists!$S$4,AVERAGE(SEGUIMIENTO!V751:W751),IF(SEGUIMIENTO!$S751=Lists!$S$5,OFFSET(U751,0,COUNTA(V751:W751)),IF(SEGUIMIENTO!$S751=Lists!$S$6,COUNTIF(V751:W751,"&lt;"&amp;FORMULACIÓN!Y751)/COUNT(SEGUIMIENTO!V751:W751),""))))),"")</f>
        <v/>
      </c>
      <c r="Y751" s="176" t="str">
        <f ca="1">IF($Q751=Lists!$R$3,TEXT(SEGUIMIENTO!X751,"00,00%"),IF(SEGUIMIENTO!X751=0,0,TEXT(SEGUIMIENTO!X751,"##.###")))</f>
        <v/>
      </c>
      <c r="Z751" s="179" t="str">
        <f>IF(FORMULACIÓN!N751="X",VLOOKUP(A751,Lists!$C$100:$D$1099,2,FALSE),"")</f>
        <v/>
      </c>
      <c r="AA751" s="181">
        <f>IF(FORMULACIÓN!N751="X",IF(VALUE(VLOOKUP(A751,Lists!$C$100:$D$1099,2,FALSE))&gt;=SEGUIMIENTO!X751,1,0),2)</f>
        <v>2</v>
      </c>
      <c r="AB751" s="150">
        <f>IFERROR(VALUE(LEFT(#REF!,1)),0)</f>
        <v>0</v>
      </c>
      <c r="AC751" s="149"/>
      <c r="AD751" s="131"/>
      <c r="AE751" s="131"/>
      <c r="AF751" s="129"/>
      <c r="AG751"/>
      <c r="AH751" s="139"/>
      <c r="AI751" s="139"/>
      <c r="AJ751" s="139" t="str">
        <f t="shared" si="131"/>
        <v/>
      </c>
      <c r="AK751" s="139">
        <f t="shared" ca="1" si="138"/>
        <v>0</v>
      </c>
      <c r="AL751" s="139" t="str">
        <f t="shared" si="132"/>
        <v/>
      </c>
      <c r="AM751" s="139" t="str">
        <f t="shared" si="133"/>
        <v/>
      </c>
      <c r="AN751" s="20" t="str">
        <f t="shared" si="134"/>
        <v/>
      </c>
      <c r="AO751" s="20" t="str">
        <f t="shared" si="135"/>
        <v/>
      </c>
      <c r="AP751" s="20" t="str">
        <f t="shared" si="136"/>
        <v/>
      </c>
      <c r="AQ751" s="88" t="str">
        <f ca="1">IF(S751=Lists!$S$6,"CUMPLIMIENTO",IF($Q751=Lists!$R$3,TEXT(Y751,"00,00%")&amp;" / "&amp;TEXT(FORMULACIÓN!Y751,"00,00%"),IF(Y751=0,0,TEXT(Y751,"##.###")&amp;" / "&amp;TEXT(FORMULACIÓN!Y751,"##.###"))))</f>
        <v xml:space="preserve"> / </v>
      </c>
      <c r="AR751" s="133">
        <f ca="1">VALUE(IFERROR(IF(S751=Lists!$S$6,SEGUIMIENTO!Y751,IF((Y751/FORMULACIÓN!Y751)&lt;&gt;0,Y751/FORMULACIÓN!Y751,0)),0))</f>
        <v>0</v>
      </c>
      <c r="AS751" s="89" t="str">
        <f t="shared" ca="1" si="137"/>
        <v/>
      </c>
      <c r="AT751" s="89"/>
      <c r="AU751" s="89">
        <f t="shared" ca="1" si="130"/>
        <v>0</v>
      </c>
      <c r="AV751" s="20" t="str">
        <f t="shared" si="139"/>
        <v xml:space="preserve">LOGROS
LÍMITES
OBSERVACIÓN
ACCIONES DE FORTALECIMIENTO
</v>
      </c>
      <c r="AW751" s="139"/>
      <c r="CG751" s="140"/>
    </row>
    <row r="752" spans="1:85" s="135" customFormat="1" ht="20.25" hidden="1" customHeight="1">
      <c r="A752" s="20" t="str">
        <f>IF(FORMULACIÓN!A752="","",FORMULACIÓN!A752)</f>
        <v/>
      </c>
      <c r="B752" s="20" t="str">
        <f>IF(FORMULACIÓN!B752="","",FORMULACIÓN!B752)</f>
        <v/>
      </c>
      <c r="C752" s="20" t="str">
        <f>IF(FORMULACIÓN!C752="","",FORMULACIÓN!C752)</f>
        <v/>
      </c>
      <c r="D752" s="20" t="str">
        <f>IF(FORMULACIÓN!D752="","",FORMULACIÓN!D752)</f>
        <v/>
      </c>
      <c r="E752" s="20" t="str">
        <f>IF(FORMULACIÓN!E752="","",FORMULACIÓN!E752)</f>
        <v/>
      </c>
      <c r="F752" s="20" t="str">
        <f>IF(FORMULACIÓN!F752="","",FORMULACIÓN!F752)</f>
        <v/>
      </c>
      <c r="G752" s="20" t="str">
        <f>IF(FORMULACIÓN!G752="","",FORMULACIÓN!G752)</f>
        <v/>
      </c>
      <c r="H752" s="20" t="str">
        <f>IF(FORMULACIÓN!H752="","",FORMULACIÓN!H752)</f>
        <v/>
      </c>
      <c r="I752" s="88" t="str">
        <f>IF(FORMULACIÓN!I752="","",FORMULACIÓN!I752)</f>
        <v/>
      </c>
      <c r="J752" s="20" t="str">
        <f>IF(FORMULACIÓN!J752="","",FORMULACIÓN!J752)</f>
        <v/>
      </c>
      <c r="K752" s="88" t="str">
        <f>IF(FORMULACIÓN!K752="","",FORMULACIÓN!K752)</f>
        <v/>
      </c>
      <c r="L752" s="88" t="str">
        <f>IF(FORMULACIÓN!L752="","",FORMULACIÓN!L752)</f>
        <v/>
      </c>
      <c r="M752" s="210">
        <f>FORMULACIÓN!M752</f>
        <v>0</v>
      </c>
      <c r="N752" s="20" t="str">
        <f>IF(FORMULACIÓN!O752="","",FORMULACIÓN!O752)</f>
        <v/>
      </c>
      <c r="O752" s="20" t="str">
        <f>IF(FORMULACIÓN!P752="","",FORMULACIÓN!P752)</f>
        <v/>
      </c>
      <c r="P752" s="20" t="str">
        <f>IF(FORMULACIÓN!Q752="","",FORMULACIÓN!Q752)</f>
        <v/>
      </c>
      <c r="Q752" s="20" t="str">
        <f>IF(FORMULACIÓN!R752="","",FORMULACIÓN!R752)</f>
        <v/>
      </c>
      <c r="R752" s="20" t="str">
        <f>IF(FORMULACIÓN!S752="","",FORMULACIÓN!S752)</f>
        <v/>
      </c>
      <c r="S752" s="20" t="str">
        <f>IF(FORMULACIÓN!T752="","",FORMULACIÓN!T752)</f>
        <v/>
      </c>
      <c r="T752" s="179" t="str">
        <f ca="1">FORMULACIÓN!Y752</f>
        <v/>
      </c>
      <c r="U752" s="20" t="str">
        <f>IF(FORMULACIÓN!U752="","",FORMULACIÓN!U752)</f>
        <v/>
      </c>
      <c r="V752" s="211"/>
      <c r="W752" s="211"/>
      <c r="X752" s="21" t="str">
        <f ca="1">IFERROR(IF($S752=Lists!$S$2,SUM(SEGUIMIENTO!U752:W752),IF(SEGUIMIENTO!$S752=Lists!$S$3,SUM(SEGUIMIENTO!V752:W752),IF(SEGUIMIENTO!$S752=Lists!$S$4,AVERAGE(SEGUIMIENTO!V752:W752),IF(SEGUIMIENTO!$S752=Lists!$S$5,OFFSET(U752,0,COUNTA(V752:W752)),IF(SEGUIMIENTO!$S752=Lists!$S$6,COUNTIF(V752:W752,"&lt;"&amp;FORMULACIÓN!Y752)/COUNT(SEGUIMIENTO!V752:W752),""))))),"")</f>
        <v/>
      </c>
      <c r="Y752" s="176" t="str">
        <f ca="1">IF($Q752=Lists!$R$3,TEXT(SEGUIMIENTO!X752,"00,00%"),IF(SEGUIMIENTO!X752=0,0,TEXT(SEGUIMIENTO!X752,"##.###")))</f>
        <v/>
      </c>
      <c r="Z752" s="179" t="str">
        <f>IF(FORMULACIÓN!N752="X",VLOOKUP(A752,Lists!$C$100:$D$1099,2,FALSE),"")</f>
        <v/>
      </c>
      <c r="AA752" s="181">
        <f>IF(FORMULACIÓN!N752="X",IF(VALUE(VLOOKUP(A752,Lists!$C$100:$D$1099,2,FALSE))&gt;=SEGUIMIENTO!X752,1,0),2)</f>
        <v>2</v>
      </c>
      <c r="AB752" s="150">
        <f>IFERROR(VALUE(LEFT(#REF!,1)),0)</f>
        <v>0</v>
      </c>
      <c r="AC752" s="149"/>
      <c r="AD752" s="131"/>
      <c r="AE752" s="131"/>
      <c r="AF752" s="129"/>
      <c r="AG752"/>
      <c r="AH752" s="139"/>
      <c r="AI752" s="139"/>
      <c r="AJ752" s="139" t="str">
        <f t="shared" si="131"/>
        <v/>
      </c>
      <c r="AK752" s="139">
        <f t="shared" ca="1" si="138"/>
        <v>0</v>
      </c>
      <c r="AL752" s="139" t="str">
        <f t="shared" si="132"/>
        <v/>
      </c>
      <c r="AM752" s="139" t="str">
        <f t="shared" si="133"/>
        <v/>
      </c>
      <c r="AN752" s="20" t="str">
        <f t="shared" si="134"/>
        <v/>
      </c>
      <c r="AO752" s="20" t="str">
        <f t="shared" si="135"/>
        <v/>
      </c>
      <c r="AP752" s="20" t="str">
        <f t="shared" si="136"/>
        <v/>
      </c>
      <c r="AQ752" s="88" t="str">
        <f ca="1">IF(S752=Lists!$S$6,"CUMPLIMIENTO",IF($Q752=Lists!$R$3,TEXT(Y752,"00,00%")&amp;" / "&amp;TEXT(FORMULACIÓN!Y752,"00,00%"),IF(Y752=0,0,TEXT(Y752,"##.###")&amp;" / "&amp;TEXT(FORMULACIÓN!Y752,"##.###"))))</f>
        <v xml:space="preserve"> / </v>
      </c>
      <c r="AR752" s="133">
        <f ca="1">VALUE(IFERROR(IF(S752=Lists!$S$6,SEGUIMIENTO!Y752,IF((Y752/FORMULACIÓN!Y752)&lt;&gt;0,Y752/FORMULACIÓN!Y752,0)),0))</f>
        <v>0</v>
      </c>
      <c r="AS752" s="89" t="str">
        <f t="shared" ca="1" si="137"/>
        <v/>
      </c>
      <c r="AT752" s="89"/>
      <c r="AU752" s="89">
        <f t="shared" ca="1" si="130"/>
        <v>0</v>
      </c>
      <c r="AV752" s="20" t="str">
        <f t="shared" si="139"/>
        <v xml:space="preserve">LOGROS
LÍMITES
OBSERVACIÓN
ACCIONES DE FORTALECIMIENTO
</v>
      </c>
      <c r="AW752" s="139"/>
      <c r="CG752" s="140"/>
    </row>
    <row r="753" spans="1:85" s="135" customFormat="1" ht="20.25" hidden="1" customHeight="1">
      <c r="A753" s="20" t="str">
        <f>IF(FORMULACIÓN!A753="","",FORMULACIÓN!A753)</f>
        <v/>
      </c>
      <c r="B753" s="20" t="str">
        <f>IF(FORMULACIÓN!B753="","",FORMULACIÓN!B753)</f>
        <v/>
      </c>
      <c r="C753" s="20" t="str">
        <f>IF(FORMULACIÓN!C753="","",FORMULACIÓN!C753)</f>
        <v/>
      </c>
      <c r="D753" s="20" t="str">
        <f>IF(FORMULACIÓN!D753="","",FORMULACIÓN!D753)</f>
        <v/>
      </c>
      <c r="E753" s="20" t="str">
        <f>IF(FORMULACIÓN!E753="","",FORMULACIÓN!E753)</f>
        <v/>
      </c>
      <c r="F753" s="20" t="str">
        <f>IF(FORMULACIÓN!F753="","",FORMULACIÓN!F753)</f>
        <v/>
      </c>
      <c r="G753" s="20" t="str">
        <f>IF(FORMULACIÓN!G753="","",FORMULACIÓN!G753)</f>
        <v/>
      </c>
      <c r="H753" s="20" t="str">
        <f>IF(FORMULACIÓN!H753="","",FORMULACIÓN!H753)</f>
        <v/>
      </c>
      <c r="I753" s="88" t="str">
        <f>IF(FORMULACIÓN!I753="","",FORMULACIÓN!I753)</f>
        <v/>
      </c>
      <c r="J753" s="20" t="str">
        <f>IF(FORMULACIÓN!J753="","",FORMULACIÓN!J753)</f>
        <v/>
      </c>
      <c r="K753" s="88" t="str">
        <f>IF(FORMULACIÓN!K753="","",FORMULACIÓN!K753)</f>
        <v/>
      </c>
      <c r="L753" s="88" t="str">
        <f>IF(FORMULACIÓN!L753="","",FORMULACIÓN!L753)</f>
        <v/>
      </c>
      <c r="M753" s="210">
        <f>FORMULACIÓN!M753</f>
        <v>0</v>
      </c>
      <c r="N753" s="20" t="str">
        <f>IF(FORMULACIÓN!O753="","",FORMULACIÓN!O753)</f>
        <v/>
      </c>
      <c r="O753" s="20" t="str">
        <f>IF(FORMULACIÓN!P753="","",FORMULACIÓN!P753)</f>
        <v/>
      </c>
      <c r="P753" s="20" t="str">
        <f>IF(FORMULACIÓN!Q753="","",FORMULACIÓN!Q753)</f>
        <v/>
      </c>
      <c r="Q753" s="20" t="str">
        <f>IF(FORMULACIÓN!R753="","",FORMULACIÓN!R753)</f>
        <v/>
      </c>
      <c r="R753" s="20" t="str">
        <f>IF(FORMULACIÓN!S753="","",FORMULACIÓN!S753)</f>
        <v/>
      </c>
      <c r="S753" s="20" t="str">
        <f>IF(FORMULACIÓN!T753="","",FORMULACIÓN!T753)</f>
        <v/>
      </c>
      <c r="T753" s="179" t="str">
        <f ca="1">FORMULACIÓN!Y753</f>
        <v/>
      </c>
      <c r="U753" s="20" t="str">
        <f>IF(FORMULACIÓN!U753="","",FORMULACIÓN!U753)</f>
        <v/>
      </c>
      <c r="V753" s="211"/>
      <c r="W753" s="211"/>
      <c r="X753" s="21" t="str">
        <f ca="1">IFERROR(IF($S753=Lists!$S$2,SUM(SEGUIMIENTO!U753:W753),IF(SEGUIMIENTO!$S753=Lists!$S$3,SUM(SEGUIMIENTO!V753:W753),IF(SEGUIMIENTO!$S753=Lists!$S$4,AVERAGE(SEGUIMIENTO!V753:W753),IF(SEGUIMIENTO!$S753=Lists!$S$5,OFFSET(U753,0,COUNTA(V753:W753)),IF(SEGUIMIENTO!$S753=Lists!$S$6,COUNTIF(V753:W753,"&lt;"&amp;FORMULACIÓN!Y753)/COUNT(SEGUIMIENTO!V753:W753),""))))),"")</f>
        <v/>
      </c>
      <c r="Y753" s="176" t="str">
        <f ca="1">IF($Q753=Lists!$R$3,TEXT(SEGUIMIENTO!X753,"00,00%"),IF(SEGUIMIENTO!X753=0,0,TEXT(SEGUIMIENTO!X753,"##.###")))</f>
        <v/>
      </c>
      <c r="Z753" s="179" t="str">
        <f>IF(FORMULACIÓN!N753="X",VLOOKUP(A753,Lists!$C$100:$D$1099,2,FALSE),"")</f>
        <v/>
      </c>
      <c r="AA753" s="181">
        <f>IF(FORMULACIÓN!N753="X",IF(VALUE(VLOOKUP(A753,Lists!$C$100:$D$1099,2,FALSE))&gt;=SEGUIMIENTO!X753,1,0),2)</f>
        <v>2</v>
      </c>
      <c r="AB753" s="150">
        <f>IFERROR(VALUE(LEFT(#REF!,1)),0)</f>
        <v>0</v>
      </c>
      <c r="AC753" s="149"/>
      <c r="AD753" s="131"/>
      <c r="AE753" s="131"/>
      <c r="AF753" s="129"/>
      <c r="AG753"/>
      <c r="AH753" s="139"/>
      <c r="AI753" s="139"/>
      <c r="AJ753" s="139" t="str">
        <f t="shared" si="131"/>
        <v/>
      </c>
      <c r="AK753" s="139">
        <f t="shared" ca="1" si="138"/>
        <v>0</v>
      </c>
      <c r="AL753" s="139" t="str">
        <f t="shared" si="132"/>
        <v/>
      </c>
      <c r="AM753" s="139" t="str">
        <f t="shared" si="133"/>
        <v/>
      </c>
      <c r="AN753" s="20" t="str">
        <f t="shared" si="134"/>
        <v/>
      </c>
      <c r="AO753" s="20" t="str">
        <f t="shared" si="135"/>
        <v/>
      </c>
      <c r="AP753" s="20" t="str">
        <f t="shared" si="136"/>
        <v/>
      </c>
      <c r="AQ753" s="88" t="str">
        <f ca="1">IF(S753=Lists!$S$6,"CUMPLIMIENTO",IF($Q753=Lists!$R$3,TEXT(Y753,"00,00%")&amp;" / "&amp;TEXT(FORMULACIÓN!Y753,"00,00%"),IF(Y753=0,0,TEXT(Y753,"##.###")&amp;" / "&amp;TEXT(FORMULACIÓN!Y753,"##.###"))))</f>
        <v xml:space="preserve"> / </v>
      </c>
      <c r="AR753" s="133">
        <f ca="1">VALUE(IFERROR(IF(S753=Lists!$S$6,SEGUIMIENTO!Y753,IF((Y753/FORMULACIÓN!Y753)&lt;&gt;0,Y753/FORMULACIÓN!Y753,0)),0))</f>
        <v>0</v>
      </c>
      <c r="AS753" s="89" t="str">
        <f t="shared" ca="1" si="137"/>
        <v/>
      </c>
      <c r="AT753" s="89"/>
      <c r="AU753" s="89">
        <f t="shared" ca="1" si="130"/>
        <v>0</v>
      </c>
      <c r="AV753" s="20" t="str">
        <f t="shared" si="139"/>
        <v xml:space="preserve">LOGROS
LÍMITES
OBSERVACIÓN
ACCIONES DE FORTALECIMIENTO
</v>
      </c>
      <c r="AW753" s="139"/>
      <c r="CG753" s="140"/>
    </row>
    <row r="754" spans="1:85" s="135" customFormat="1" ht="20.25" hidden="1" customHeight="1">
      <c r="A754" s="20" t="str">
        <f>IF(FORMULACIÓN!A754="","",FORMULACIÓN!A754)</f>
        <v/>
      </c>
      <c r="B754" s="20" t="str">
        <f>IF(FORMULACIÓN!B754="","",FORMULACIÓN!B754)</f>
        <v/>
      </c>
      <c r="C754" s="20" t="str">
        <f>IF(FORMULACIÓN!C754="","",FORMULACIÓN!C754)</f>
        <v/>
      </c>
      <c r="D754" s="20" t="str">
        <f>IF(FORMULACIÓN!D754="","",FORMULACIÓN!D754)</f>
        <v/>
      </c>
      <c r="E754" s="20" t="str">
        <f>IF(FORMULACIÓN!E754="","",FORMULACIÓN!E754)</f>
        <v/>
      </c>
      <c r="F754" s="20" t="str">
        <f>IF(FORMULACIÓN!F754="","",FORMULACIÓN!F754)</f>
        <v/>
      </c>
      <c r="G754" s="20" t="str">
        <f>IF(FORMULACIÓN!G754="","",FORMULACIÓN!G754)</f>
        <v/>
      </c>
      <c r="H754" s="20" t="str">
        <f>IF(FORMULACIÓN!H754="","",FORMULACIÓN!H754)</f>
        <v/>
      </c>
      <c r="I754" s="88" t="str">
        <f>IF(FORMULACIÓN!I754="","",FORMULACIÓN!I754)</f>
        <v/>
      </c>
      <c r="J754" s="20" t="str">
        <f>IF(FORMULACIÓN!J754="","",FORMULACIÓN!J754)</f>
        <v/>
      </c>
      <c r="K754" s="88" t="str">
        <f>IF(FORMULACIÓN!K754="","",FORMULACIÓN!K754)</f>
        <v/>
      </c>
      <c r="L754" s="88" t="str">
        <f>IF(FORMULACIÓN!L754="","",FORMULACIÓN!L754)</f>
        <v/>
      </c>
      <c r="M754" s="210">
        <f>FORMULACIÓN!M754</f>
        <v>0</v>
      </c>
      <c r="N754" s="20" t="str">
        <f>IF(FORMULACIÓN!O754="","",FORMULACIÓN!O754)</f>
        <v/>
      </c>
      <c r="O754" s="20" t="str">
        <f>IF(FORMULACIÓN!P754="","",FORMULACIÓN!P754)</f>
        <v/>
      </c>
      <c r="P754" s="20" t="str">
        <f>IF(FORMULACIÓN!Q754="","",FORMULACIÓN!Q754)</f>
        <v/>
      </c>
      <c r="Q754" s="20" t="str">
        <f>IF(FORMULACIÓN!R754="","",FORMULACIÓN!R754)</f>
        <v/>
      </c>
      <c r="R754" s="20" t="str">
        <f>IF(FORMULACIÓN!S754="","",FORMULACIÓN!S754)</f>
        <v/>
      </c>
      <c r="S754" s="20" t="str">
        <f>IF(FORMULACIÓN!T754="","",FORMULACIÓN!T754)</f>
        <v/>
      </c>
      <c r="T754" s="179" t="str">
        <f ca="1">FORMULACIÓN!Y754</f>
        <v/>
      </c>
      <c r="U754" s="20" t="str">
        <f>IF(FORMULACIÓN!U754="","",FORMULACIÓN!U754)</f>
        <v/>
      </c>
      <c r="V754" s="211"/>
      <c r="W754" s="211"/>
      <c r="X754" s="21" t="str">
        <f ca="1">IFERROR(IF($S754=Lists!$S$2,SUM(SEGUIMIENTO!U754:W754),IF(SEGUIMIENTO!$S754=Lists!$S$3,SUM(SEGUIMIENTO!V754:W754),IF(SEGUIMIENTO!$S754=Lists!$S$4,AVERAGE(SEGUIMIENTO!V754:W754),IF(SEGUIMIENTO!$S754=Lists!$S$5,OFFSET(U754,0,COUNTA(V754:W754)),IF(SEGUIMIENTO!$S754=Lists!$S$6,COUNTIF(V754:W754,"&lt;"&amp;FORMULACIÓN!Y754)/COUNT(SEGUIMIENTO!V754:W754),""))))),"")</f>
        <v/>
      </c>
      <c r="Y754" s="176" t="str">
        <f ca="1">IF($Q754=Lists!$R$3,TEXT(SEGUIMIENTO!X754,"00,00%"),IF(SEGUIMIENTO!X754=0,0,TEXT(SEGUIMIENTO!X754,"##.###")))</f>
        <v/>
      </c>
      <c r="Z754" s="179" t="str">
        <f>IF(FORMULACIÓN!N754="X",VLOOKUP(A754,Lists!$C$100:$D$1099,2,FALSE),"")</f>
        <v/>
      </c>
      <c r="AA754" s="181">
        <f>IF(FORMULACIÓN!N754="X",IF(VALUE(VLOOKUP(A754,Lists!$C$100:$D$1099,2,FALSE))&gt;=SEGUIMIENTO!X754,1,0),2)</f>
        <v>2</v>
      </c>
      <c r="AB754" s="150">
        <f>IFERROR(VALUE(LEFT(#REF!,1)),0)</f>
        <v>0</v>
      </c>
      <c r="AC754" s="149"/>
      <c r="AD754" s="131"/>
      <c r="AE754" s="131"/>
      <c r="AF754" s="129"/>
      <c r="AG754"/>
      <c r="AH754" s="139"/>
      <c r="AI754" s="139"/>
      <c r="AJ754" s="139" t="str">
        <f t="shared" si="131"/>
        <v/>
      </c>
      <c r="AK754" s="139">
        <f t="shared" ca="1" si="138"/>
        <v>0</v>
      </c>
      <c r="AL754" s="139" t="str">
        <f t="shared" si="132"/>
        <v/>
      </c>
      <c r="AM754" s="139" t="str">
        <f t="shared" si="133"/>
        <v/>
      </c>
      <c r="AN754" s="20" t="str">
        <f t="shared" si="134"/>
        <v/>
      </c>
      <c r="AO754" s="20" t="str">
        <f t="shared" si="135"/>
        <v/>
      </c>
      <c r="AP754" s="20" t="str">
        <f t="shared" si="136"/>
        <v/>
      </c>
      <c r="AQ754" s="88" t="str">
        <f ca="1">IF(S754=Lists!$S$6,"CUMPLIMIENTO",IF($Q754=Lists!$R$3,TEXT(Y754,"00,00%")&amp;" / "&amp;TEXT(FORMULACIÓN!Y754,"00,00%"),IF(Y754=0,0,TEXT(Y754,"##.###")&amp;" / "&amp;TEXT(FORMULACIÓN!Y754,"##.###"))))</f>
        <v xml:space="preserve"> / </v>
      </c>
      <c r="AR754" s="133">
        <f ca="1">VALUE(IFERROR(IF(S754=Lists!$S$6,SEGUIMIENTO!Y754,IF((Y754/FORMULACIÓN!Y754)&lt;&gt;0,Y754/FORMULACIÓN!Y754,0)),0))</f>
        <v>0</v>
      </c>
      <c r="AS754" s="89" t="str">
        <f t="shared" ca="1" si="137"/>
        <v/>
      </c>
      <c r="AT754" s="89"/>
      <c r="AU754" s="89">
        <f t="shared" ca="1" si="130"/>
        <v>0</v>
      </c>
      <c r="AV754" s="20" t="str">
        <f t="shared" si="139"/>
        <v xml:space="preserve">LOGROS
LÍMITES
OBSERVACIÓN
ACCIONES DE FORTALECIMIENTO
</v>
      </c>
      <c r="AW754" s="139"/>
      <c r="CG754" s="140"/>
    </row>
    <row r="755" spans="1:85" s="135" customFormat="1" ht="20.25" hidden="1" customHeight="1">
      <c r="A755" s="20" t="str">
        <f>IF(FORMULACIÓN!A755="","",FORMULACIÓN!A755)</f>
        <v/>
      </c>
      <c r="B755" s="20" t="str">
        <f>IF(FORMULACIÓN!B755="","",FORMULACIÓN!B755)</f>
        <v/>
      </c>
      <c r="C755" s="20" t="str">
        <f>IF(FORMULACIÓN!C755="","",FORMULACIÓN!C755)</f>
        <v/>
      </c>
      <c r="D755" s="20" t="str">
        <f>IF(FORMULACIÓN!D755="","",FORMULACIÓN!D755)</f>
        <v/>
      </c>
      <c r="E755" s="20" t="str">
        <f>IF(FORMULACIÓN!E755="","",FORMULACIÓN!E755)</f>
        <v/>
      </c>
      <c r="F755" s="20" t="str">
        <f>IF(FORMULACIÓN!F755="","",FORMULACIÓN!F755)</f>
        <v/>
      </c>
      <c r="G755" s="20" t="str">
        <f>IF(FORMULACIÓN!G755="","",FORMULACIÓN!G755)</f>
        <v/>
      </c>
      <c r="H755" s="20" t="str">
        <f>IF(FORMULACIÓN!H755="","",FORMULACIÓN!H755)</f>
        <v/>
      </c>
      <c r="I755" s="88" t="str">
        <f>IF(FORMULACIÓN!I755="","",FORMULACIÓN!I755)</f>
        <v/>
      </c>
      <c r="J755" s="20" t="str">
        <f>IF(FORMULACIÓN!J755="","",FORMULACIÓN!J755)</f>
        <v/>
      </c>
      <c r="K755" s="88" t="str">
        <f>IF(FORMULACIÓN!K755="","",FORMULACIÓN!K755)</f>
        <v/>
      </c>
      <c r="L755" s="88" t="str">
        <f>IF(FORMULACIÓN!L755="","",FORMULACIÓN!L755)</f>
        <v/>
      </c>
      <c r="M755" s="210">
        <f>FORMULACIÓN!M755</f>
        <v>0</v>
      </c>
      <c r="N755" s="20" t="str">
        <f>IF(FORMULACIÓN!O755="","",FORMULACIÓN!O755)</f>
        <v/>
      </c>
      <c r="O755" s="20" t="str">
        <f>IF(FORMULACIÓN!P755="","",FORMULACIÓN!P755)</f>
        <v/>
      </c>
      <c r="P755" s="20" t="str">
        <f>IF(FORMULACIÓN!Q755="","",FORMULACIÓN!Q755)</f>
        <v/>
      </c>
      <c r="Q755" s="20" t="str">
        <f>IF(FORMULACIÓN!R755="","",FORMULACIÓN!R755)</f>
        <v/>
      </c>
      <c r="R755" s="20" t="str">
        <f>IF(FORMULACIÓN!S755="","",FORMULACIÓN!S755)</f>
        <v/>
      </c>
      <c r="S755" s="20" t="str">
        <f>IF(FORMULACIÓN!T755="","",FORMULACIÓN!T755)</f>
        <v/>
      </c>
      <c r="T755" s="179" t="str">
        <f ca="1">FORMULACIÓN!Y755</f>
        <v/>
      </c>
      <c r="U755" s="20" t="str">
        <f>IF(FORMULACIÓN!U755="","",FORMULACIÓN!U755)</f>
        <v/>
      </c>
      <c r="V755" s="211"/>
      <c r="W755" s="211"/>
      <c r="X755" s="21" t="str">
        <f ca="1">IFERROR(IF($S755=Lists!$S$2,SUM(SEGUIMIENTO!U755:W755),IF(SEGUIMIENTO!$S755=Lists!$S$3,SUM(SEGUIMIENTO!V755:W755),IF(SEGUIMIENTO!$S755=Lists!$S$4,AVERAGE(SEGUIMIENTO!V755:W755),IF(SEGUIMIENTO!$S755=Lists!$S$5,OFFSET(U755,0,COUNTA(V755:W755)),IF(SEGUIMIENTO!$S755=Lists!$S$6,COUNTIF(V755:W755,"&lt;"&amp;FORMULACIÓN!Y755)/COUNT(SEGUIMIENTO!V755:W755),""))))),"")</f>
        <v/>
      </c>
      <c r="Y755" s="176" t="str">
        <f ca="1">IF($Q755=Lists!$R$3,TEXT(SEGUIMIENTO!X755,"00,00%"),IF(SEGUIMIENTO!X755=0,0,TEXT(SEGUIMIENTO!X755,"##.###")))</f>
        <v/>
      </c>
      <c r="Z755" s="179" t="str">
        <f>IF(FORMULACIÓN!N755="X",VLOOKUP(A755,Lists!$C$100:$D$1099,2,FALSE),"")</f>
        <v/>
      </c>
      <c r="AA755" s="181">
        <f>IF(FORMULACIÓN!N755="X",IF(VALUE(VLOOKUP(A755,Lists!$C$100:$D$1099,2,FALSE))&gt;=SEGUIMIENTO!X755,1,0),2)</f>
        <v>2</v>
      </c>
      <c r="AB755" s="150">
        <f>IFERROR(VALUE(LEFT(#REF!,1)),0)</f>
        <v>0</v>
      </c>
      <c r="AC755" s="149"/>
      <c r="AD755" s="131"/>
      <c r="AE755" s="131"/>
      <c r="AF755" s="129"/>
      <c r="AG755"/>
      <c r="AH755" s="139"/>
      <c r="AI755" s="139"/>
      <c r="AJ755" s="139" t="str">
        <f t="shared" si="131"/>
        <v/>
      </c>
      <c r="AK755" s="139">
        <f t="shared" ca="1" si="138"/>
        <v>0</v>
      </c>
      <c r="AL755" s="139" t="str">
        <f t="shared" si="132"/>
        <v/>
      </c>
      <c r="AM755" s="139" t="str">
        <f t="shared" si="133"/>
        <v/>
      </c>
      <c r="AN755" s="20" t="str">
        <f t="shared" si="134"/>
        <v/>
      </c>
      <c r="AO755" s="20" t="str">
        <f t="shared" si="135"/>
        <v/>
      </c>
      <c r="AP755" s="20" t="str">
        <f t="shared" si="136"/>
        <v/>
      </c>
      <c r="AQ755" s="88" t="str">
        <f ca="1">IF(S755=Lists!$S$6,"CUMPLIMIENTO",IF($Q755=Lists!$R$3,TEXT(Y755,"00,00%")&amp;" / "&amp;TEXT(FORMULACIÓN!Y755,"00,00%"),IF(Y755=0,0,TEXT(Y755,"##.###")&amp;" / "&amp;TEXT(FORMULACIÓN!Y755,"##.###"))))</f>
        <v xml:space="preserve"> / </v>
      </c>
      <c r="AR755" s="133">
        <f ca="1">VALUE(IFERROR(IF(S755=Lists!$S$6,SEGUIMIENTO!Y755,IF((Y755/FORMULACIÓN!Y755)&lt;&gt;0,Y755/FORMULACIÓN!Y755,0)),0))</f>
        <v>0</v>
      </c>
      <c r="AS755" s="89" t="str">
        <f t="shared" ca="1" si="137"/>
        <v/>
      </c>
      <c r="AT755" s="89"/>
      <c r="AU755" s="89">
        <f t="shared" ca="1" si="130"/>
        <v>0</v>
      </c>
      <c r="AV755" s="20" t="str">
        <f t="shared" si="139"/>
        <v xml:space="preserve">LOGROS
LÍMITES
OBSERVACIÓN
ACCIONES DE FORTALECIMIENTO
</v>
      </c>
      <c r="AW755" s="139"/>
      <c r="CG755" s="140"/>
    </row>
    <row r="756" spans="1:85" s="135" customFormat="1" ht="20.25" hidden="1" customHeight="1">
      <c r="A756" s="20" t="str">
        <f>IF(FORMULACIÓN!A756="","",FORMULACIÓN!A756)</f>
        <v/>
      </c>
      <c r="B756" s="20" t="str">
        <f>IF(FORMULACIÓN!B756="","",FORMULACIÓN!B756)</f>
        <v/>
      </c>
      <c r="C756" s="20" t="str">
        <f>IF(FORMULACIÓN!C756="","",FORMULACIÓN!C756)</f>
        <v/>
      </c>
      <c r="D756" s="20" t="str">
        <f>IF(FORMULACIÓN!D756="","",FORMULACIÓN!D756)</f>
        <v/>
      </c>
      <c r="E756" s="20" t="str">
        <f>IF(FORMULACIÓN!E756="","",FORMULACIÓN!E756)</f>
        <v/>
      </c>
      <c r="F756" s="20" t="str">
        <f>IF(FORMULACIÓN!F756="","",FORMULACIÓN!F756)</f>
        <v/>
      </c>
      <c r="G756" s="20" t="str">
        <f>IF(FORMULACIÓN!G756="","",FORMULACIÓN!G756)</f>
        <v/>
      </c>
      <c r="H756" s="20" t="str">
        <f>IF(FORMULACIÓN!H756="","",FORMULACIÓN!H756)</f>
        <v/>
      </c>
      <c r="I756" s="88" t="str">
        <f>IF(FORMULACIÓN!I756="","",FORMULACIÓN!I756)</f>
        <v/>
      </c>
      <c r="J756" s="20" t="str">
        <f>IF(FORMULACIÓN!J756="","",FORMULACIÓN!J756)</f>
        <v/>
      </c>
      <c r="K756" s="88" t="str">
        <f>IF(FORMULACIÓN!K756="","",FORMULACIÓN!K756)</f>
        <v/>
      </c>
      <c r="L756" s="88" t="str">
        <f>IF(FORMULACIÓN!L756="","",FORMULACIÓN!L756)</f>
        <v/>
      </c>
      <c r="M756" s="210">
        <f>FORMULACIÓN!M756</f>
        <v>0</v>
      </c>
      <c r="N756" s="20" t="str">
        <f>IF(FORMULACIÓN!O756="","",FORMULACIÓN!O756)</f>
        <v/>
      </c>
      <c r="O756" s="20" t="str">
        <f>IF(FORMULACIÓN!P756="","",FORMULACIÓN!P756)</f>
        <v/>
      </c>
      <c r="P756" s="20" t="str">
        <f>IF(FORMULACIÓN!Q756="","",FORMULACIÓN!Q756)</f>
        <v/>
      </c>
      <c r="Q756" s="20" t="str">
        <f>IF(FORMULACIÓN!R756="","",FORMULACIÓN!R756)</f>
        <v/>
      </c>
      <c r="R756" s="20" t="str">
        <f>IF(FORMULACIÓN!S756="","",FORMULACIÓN!S756)</f>
        <v/>
      </c>
      <c r="S756" s="20" t="str">
        <f>IF(FORMULACIÓN!T756="","",FORMULACIÓN!T756)</f>
        <v/>
      </c>
      <c r="T756" s="179" t="str">
        <f ca="1">FORMULACIÓN!Y756</f>
        <v/>
      </c>
      <c r="U756" s="20" t="str">
        <f>IF(FORMULACIÓN!U756="","",FORMULACIÓN!U756)</f>
        <v/>
      </c>
      <c r="V756" s="211"/>
      <c r="W756" s="211"/>
      <c r="X756" s="21" t="str">
        <f ca="1">IFERROR(IF($S756=Lists!$S$2,SUM(SEGUIMIENTO!U756:W756),IF(SEGUIMIENTO!$S756=Lists!$S$3,SUM(SEGUIMIENTO!V756:W756),IF(SEGUIMIENTO!$S756=Lists!$S$4,AVERAGE(SEGUIMIENTO!V756:W756),IF(SEGUIMIENTO!$S756=Lists!$S$5,OFFSET(U756,0,COUNTA(V756:W756)),IF(SEGUIMIENTO!$S756=Lists!$S$6,COUNTIF(V756:W756,"&lt;"&amp;FORMULACIÓN!Y756)/COUNT(SEGUIMIENTO!V756:W756),""))))),"")</f>
        <v/>
      </c>
      <c r="Y756" s="176" t="str">
        <f ca="1">IF($Q756=Lists!$R$3,TEXT(SEGUIMIENTO!X756,"00,00%"),IF(SEGUIMIENTO!X756=0,0,TEXT(SEGUIMIENTO!X756,"##.###")))</f>
        <v/>
      </c>
      <c r="Z756" s="179" t="str">
        <f>IF(FORMULACIÓN!N756="X",VLOOKUP(A756,Lists!$C$100:$D$1099,2,FALSE),"")</f>
        <v/>
      </c>
      <c r="AA756" s="181">
        <f>IF(FORMULACIÓN!N756="X",IF(VALUE(VLOOKUP(A756,Lists!$C$100:$D$1099,2,FALSE))&gt;=SEGUIMIENTO!X756,1,0),2)</f>
        <v>2</v>
      </c>
      <c r="AB756" s="150">
        <f>IFERROR(VALUE(LEFT(#REF!,1)),0)</f>
        <v>0</v>
      </c>
      <c r="AC756" s="149"/>
      <c r="AD756" s="131"/>
      <c r="AE756" s="131"/>
      <c r="AF756" s="129"/>
      <c r="AG756"/>
      <c r="AH756" s="139"/>
      <c r="AI756" s="139"/>
      <c r="AJ756" s="139" t="str">
        <f t="shared" si="131"/>
        <v/>
      </c>
      <c r="AK756" s="139">
        <f t="shared" ca="1" si="138"/>
        <v>0</v>
      </c>
      <c r="AL756" s="139" t="str">
        <f t="shared" si="132"/>
        <v/>
      </c>
      <c r="AM756" s="139" t="str">
        <f t="shared" si="133"/>
        <v/>
      </c>
      <c r="AN756" s="20" t="str">
        <f t="shared" si="134"/>
        <v/>
      </c>
      <c r="AO756" s="20" t="str">
        <f t="shared" si="135"/>
        <v/>
      </c>
      <c r="AP756" s="20" t="str">
        <f t="shared" si="136"/>
        <v/>
      </c>
      <c r="AQ756" s="88" t="str">
        <f ca="1">IF(S756=Lists!$S$6,"CUMPLIMIENTO",IF($Q756=Lists!$R$3,TEXT(Y756,"00,00%")&amp;" / "&amp;TEXT(FORMULACIÓN!Y756,"00,00%"),IF(Y756=0,0,TEXT(Y756,"##.###")&amp;" / "&amp;TEXT(FORMULACIÓN!Y756,"##.###"))))</f>
        <v xml:space="preserve"> / </v>
      </c>
      <c r="AR756" s="133">
        <f ca="1">VALUE(IFERROR(IF(S756=Lists!$S$6,SEGUIMIENTO!Y756,IF((Y756/FORMULACIÓN!Y756)&lt;&gt;0,Y756/FORMULACIÓN!Y756,0)),0))</f>
        <v>0</v>
      </c>
      <c r="AS756" s="89" t="str">
        <f t="shared" ca="1" si="137"/>
        <v/>
      </c>
      <c r="AT756" s="89"/>
      <c r="AU756" s="89">
        <f t="shared" ref="AU756:AU819" ca="1" si="140">IF(AS756&lt;&gt;"",AS756*I756,0)</f>
        <v>0</v>
      </c>
      <c r="AV756" s="20" t="str">
        <f t="shared" si="139"/>
        <v xml:space="preserve">LOGROS
LÍMITES
OBSERVACIÓN
ACCIONES DE FORTALECIMIENTO
</v>
      </c>
      <c r="AW756" s="139"/>
      <c r="CG756" s="140"/>
    </row>
    <row r="757" spans="1:85" s="135" customFormat="1" ht="20.25" hidden="1" customHeight="1">
      <c r="A757" s="20" t="str">
        <f>IF(FORMULACIÓN!A757="","",FORMULACIÓN!A757)</f>
        <v/>
      </c>
      <c r="B757" s="20" t="str">
        <f>IF(FORMULACIÓN!B757="","",FORMULACIÓN!B757)</f>
        <v/>
      </c>
      <c r="C757" s="20" t="str">
        <f>IF(FORMULACIÓN!C757="","",FORMULACIÓN!C757)</f>
        <v/>
      </c>
      <c r="D757" s="20" t="str">
        <f>IF(FORMULACIÓN!D757="","",FORMULACIÓN!D757)</f>
        <v/>
      </c>
      <c r="E757" s="20" t="str">
        <f>IF(FORMULACIÓN!E757="","",FORMULACIÓN!E757)</f>
        <v/>
      </c>
      <c r="F757" s="20" t="str">
        <f>IF(FORMULACIÓN!F757="","",FORMULACIÓN!F757)</f>
        <v/>
      </c>
      <c r="G757" s="20" t="str">
        <f>IF(FORMULACIÓN!G757="","",FORMULACIÓN!G757)</f>
        <v/>
      </c>
      <c r="H757" s="20" t="str">
        <f>IF(FORMULACIÓN!H757="","",FORMULACIÓN!H757)</f>
        <v/>
      </c>
      <c r="I757" s="88" t="str">
        <f>IF(FORMULACIÓN!I757="","",FORMULACIÓN!I757)</f>
        <v/>
      </c>
      <c r="J757" s="20" t="str">
        <f>IF(FORMULACIÓN!J757="","",FORMULACIÓN!J757)</f>
        <v/>
      </c>
      <c r="K757" s="88" t="str">
        <f>IF(FORMULACIÓN!K757="","",FORMULACIÓN!K757)</f>
        <v/>
      </c>
      <c r="L757" s="88" t="str">
        <f>IF(FORMULACIÓN!L757="","",FORMULACIÓN!L757)</f>
        <v/>
      </c>
      <c r="M757" s="210">
        <f>FORMULACIÓN!M757</f>
        <v>0</v>
      </c>
      <c r="N757" s="20" t="str">
        <f>IF(FORMULACIÓN!O757="","",FORMULACIÓN!O757)</f>
        <v/>
      </c>
      <c r="O757" s="20" t="str">
        <f>IF(FORMULACIÓN!P757="","",FORMULACIÓN!P757)</f>
        <v/>
      </c>
      <c r="P757" s="20" t="str">
        <f>IF(FORMULACIÓN!Q757="","",FORMULACIÓN!Q757)</f>
        <v/>
      </c>
      <c r="Q757" s="20" t="str">
        <f>IF(FORMULACIÓN!R757="","",FORMULACIÓN!R757)</f>
        <v/>
      </c>
      <c r="R757" s="20" t="str">
        <f>IF(FORMULACIÓN!S757="","",FORMULACIÓN!S757)</f>
        <v/>
      </c>
      <c r="S757" s="20" t="str">
        <f>IF(FORMULACIÓN!T757="","",FORMULACIÓN!T757)</f>
        <v/>
      </c>
      <c r="T757" s="179" t="str">
        <f ca="1">FORMULACIÓN!Y757</f>
        <v/>
      </c>
      <c r="U757" s="20" t="str">
        <f>IF(FORMULACIÓN!U757="","",FORMULACIÓN!U757)</f>
        <v/>
      </c>
      <c r="V757" s="211"/>
      <c r="W757" s="211"/>
      <c r="X757" s="21" t="str">
        <f ca="1">IFERROR(IF($S757=Lists!$S$2,SUM(SEGUIMIENTO!U757:W757),IF(SEGUIMIENTO!$S757=Lists!$S$3,SUM(SEGUIMIENTO!V757:W757),IF(SEGUIMIENTO!$S757=Lists!$S$4,AVERAGE(SEGUIMIENTO!V757:W757),IF(SEGUIMIENTO!$S757=Lists!$S$5,OFFSET(U757,0,COUNTA(V757:W757)),IF(SEGUIMIENTO!$S757=Lists!$S$6,COUNTIF(V757:W757,"&lt;"&amp;FORMULACIÓN!Y757)/COUNT(SEGUIMIENTO!V757:W757),""))))),"")</f>
        <v/>
      </c>
      <c r="Y757" s="176" t="str">
        <f ca="1">IF($Q757=Lists!$R$3,TEXT(SEGUIMIENTO!X757,"00,00%"),IF(SEGUIMIENTO!X757=0,0,TEXT(SEGUIMIENTO!X757,"##.###")))</f>
        <v/>
      </c>
      <c r="Z757" s="179" t="str">
        <f>IF(FORMULACIÓN!N757="X",VLOOKUP(A757,Lists!$C$100:$D$1099,2,FALSE),"")</f>
        <v/>
      </c>
      <c r="AA757" s="181">
        <f>IF(FORMULACIÓN!N757="X",IF(VALUE(VLOOKUP(A757,Lists!$C$100:$D$1099,2,FALSE))&gt;=SEGUIMIENTO!X757,1,0),2)</f>
        <v>2</v>
      </c>
      <c r="AB757" s="150">
        <f>IFERROR(VALUE(LEFT(#REF!,1)),0)</f>
        <v>0</v>
      </c>
      <c r="AC757" s="149"/>
      <c r="AD757" s="131"/>
      <c r="AE757" s="131"/>
      <c r="AF757" s="129"/>
      <c r="AG757"/>
      <c r="AH757" s="139"/>
      <c r="AI757" s="139"/>
      <c r="AJ757" s="139" t="str">
        <f t="shared" si="131"/>
        <v/>
      </c>
      <c r="AK757" s="139">
        <f t="shared" ca="1" si="138"/>
        <v>0</v>
      </c>
      <c r="AL757" s="139" t="str">
        <f t="shared" si="132"/>
        <v/>
      </c>
      <c r="AM757" s="139" t="str">
        <f t="shared" si="133"/>
        <v/>
      </c>
      <c r="AN757" s="20" t="str">
        <f t="shared" si="134"/>
        <v/>
      </c>
      <c r="AO757" s="20" t="str">
        <f t="shared" si="135"/>
        <v/>
      </c>
      <c r="AP757" s="20" t="str">
        <f t="shared" si="136"/>
        <v/>
      </c>
      <c r="AQ757" s="88" t="str">
        <f ca="1">IF(S757=Lists!$S$6,"CUMPLIMIENTO",IF($Q757=Lists!$R$3,TEXT(Y757,"00,00%")&amp;" / "&amp;TEXT(FORMULACIÓN!Y757,"00,00%"),IF(Y757=0,0,TEXT(Y757,"##.###")&amp;" / "&amp;TEXT(FORMULACIÓN!Y757,"##.###"))))</f>
        <v xml:space="preserve"> / </v>
      </c>
      <c r="AR757" s="133">
        <f ca="1">VALUE(IFERROR(IF(S757=Lists!$S$6,SEGUIMIENTO!Y757,IF((Y757/FORMULACIÓN!Y757)&lt;&gt;0,Y757/FORMULACIÓN!Y757,0)),0))</f>
        <v>0</v>
      </c>
      <c r="AS757" s="89" t="str">
        <f t="shared" ca="1" si="137"/>
        <v/>
      </c>
      <c r="AT757" s="89"/>
      <c r="AU757" s="89">
        <f t="shared" ca="1" si="140"/>
        <v>0</v>
      </c>
      <c r="AV757" s="20" t="str">
        <f t="shared" si="139"/>
        <v xml:space="preserve">LOGROS
LÍMITES
OBSERVACIÓN
ACCIONES DE FORTALECIMIENTO
</v>
      </c>
      <c r="AW757" s="139"/>
      <c r="CG757" s="140"/>
    </row>
    <row r="758" spans="1:85" s="135" customFormat="1" ht="20.25" hidden="1" customHeight="1">
      <c r="A758" s="20" t="str">
        <f>IF(FORMULACIÓN!A758="","",FORMULACIÓN!A758)</f>
        <v/>
      </c>
      <c r="B758" s="20" t="str">
        <f>IF(FORMULACIÓN!B758="","",FORMULACIÓN!B758)</f>
        <v/>
      </c>
      <c r="C758" s="20" t="str">
        <f>IF(FORMULACIÓN!C758="","",FORMULACIÓN!C758)</f>
        <v/>
      </c>
      <c r="D758" s="20" t="str">
        <f>IF(FORMULACIÓN!D758="","",FORMULACIÓN!D758)</f>
        <v/>
      </c>
      <c r="E758" s="20" t="str">
        <f>IF(FORMULACIÓN!E758="","",FORMULACIÓN!E758)</f>
        <v/>
      </c>
      <c r="F758" s="20" t="str">
        <f>IF(FORMULACIÓN!F758="","",FORMULACIÓN!F758)</f>
        <v/>
      </c>
      <c r="G758" s="20" t="str">
        <f>IF(FORMULACIÓN!G758="","",FORMULACIÓN!G758)</f>
        <v/>
      </c>
      <c r="H758" s="20" t="str">
        <f>IF(FORMULACIÓN!H758="","",FORMULACIÓN!H758)</f>
        <v/>
      </c>
      <c r="I758" s="88" t="str">
        <f>IF(FORMULACIÓN!I758="","",FORMULACIÓN!I758)</f>
        <v/>
      </c>
      <c r="J758" s="20" t="str">
        <f>IF(FORMULACIÓN!J758="","",FORMULACIÓN!J758)</f>
        <v/>
      </c>
      <c r="K758" s="88" t="str">
        <f>IF(FORMULACIÓN!K758="","",FORMULACIÓN!K758)</f>
        <v/>
      </c>
      <c r="L758" s="88" t="str">
        <f>IF(FORMULACIÓN!L758="","",FORMULACIÓN!L758)</f>
        <v/>
      </c>
      <c r="M758" s="210">
        <f>FORMULACIÓN!M758</f>
        <v>0</v>
      </c>
      <c r="N758" s="20" t="str">
        <f>IF(FORMULACIÓN!O758="","",FORMULACIÓN!O758)</f>
        <v/>
      </c>
      <c r="O758" s="20" t="str">
        <f>IF(FORMULACIÓN!P758="","",FORMULACIÓN!P758)</f>
        <v/>
      </c>
      <c r="P758" s="20" t="str">
        <f>IF(FORMULACIÓN!Q758="","",FORMULACIÓN!Q758)</f>
        <v/>
      </c>
      <c r="Q758" s="20" t="str">
        <f>IF(FORMULACIÓN!R758="","",FORMULACIÓN!R758)</f>
        <v/>
      </c>
      <c r="R758" s="20" t="str">
        <f>IF(FORMULACIÓN!S758="","",FORMULACIÓN!S758)</f>
        <v/>
      </c>
      <c r="S758" s="20" t="str">
        <f>IF(FORMULACIÓN!T758="","",FORMULACIÓN!T758)</f>
        <v/>
      </c>
      <c r="T758" s="179" t="str">
        <f ca="1">FORMULACIÓN!Y758</f>
        <v/>
      </c>
      <c r="U758" s="20" t="str">
        <f>IF(FORMULACIÓN!U758="","",FORMULACIÓN!U758)</f>
        <v/>
      </c>
      <c r="V758" s="211"/>
      <c r="W758" s="211"/>
      <c r="X758" s="21" t="str">
        <f ca="1">IFERROR(IF($S758=Lists!$S$2,SUM(SEGUIMIENTO!U758:W758),IF(SEGUIMIENTO!$S758=Lists!$S$3,SUM(SEGUIMIENTO!V758:W758),IF(SEGUIMIENTO!$S758=Lists!$S$4,AVERAGE(SEGUIMIENTO!V758:W758),IF(SEGUIMIENTO!$S758=Lists!$S$5,OFFSET(U758,0,COUNTA(V758:W758)),IF(SEGUIMIENTO!$S758=Lists!$S$6,COUNTIF(V758:W758,"&lt;"&amp;FORMULACIÓN!Y758)/COUNT(SEGUIMIENTO!V758:W758),""))))),"")</f>
        <v/>
      </c>
      <c r="Y758" s="176" t="str">
        <f ca="1">IF($Q758=Lists!$R$3,TEXT(SEGUIMIENTO!X758,"00,00%"),IF(SEGUIMIENTO!X758=0,0,TEXT(SEGUIMIENTO!X758,"##.###")))</f>
        <v/>
      </c>
      <c r="Z758" s="179" t="str">
        <f>IF(FORMULACIÓN!N758="X",VLOOKUP(A758,Lists!$C$100:$D$1099,2,FALSE),"")</f>
        <v/>
      </c>
      <c r="AA758" s="181">
        <f>IF(FORMULACIÓN!N758="X",IF(VALUE(VLOOKUP(A758,Lists!$C$100:$D$1099,2,FALSE))&gt;=SEGUIMIENTO!X758,1,0),2)</f>
        <v>2</v>
      </c>
      <c r="AB758" s="150">
        <f>IFERROR(VALUE(LEFT(#REF!,1)),0)</f>
        <v>0</v>
      </c>
      <c r="AC758" s="149"/>
      <c r="AD758" s="131"/>
      <c r="AE758" s="131"/>
      <c r="AF758" s="129"/>
      <c r="AG758"/>
      <c r="AH758" s="139"/>
      <c r="AI758" s="139"/>
      <c r="AJ758" s="139" t="str">
        <f t="shared" si="131"/>
        <v/>
      </c>
      <c r="AK758" s="139">
        <f t="shared" ca="1" si="138"/>
        <v>0</v>
      </c>
      <c r="AL758" s="139" t="str">
        <f t="shared" si="132"/>
        <v/>
      </c>
      <c r="AM758" s="139" t="str">
        <f t="shared" si="133"/>
        <v/>
      </c>
      <c r="AN758" s="20" t="str">
        <f t="shared" si="134"/>
        <v/>
      </c>
      <c r="AO758" s="20" t="str">
        <f t="shared" si="135"/>
        <v/>
      </c>
      <c r="AP758" s="20" t="str">
        <f t="shared" si="136"/>
        <v/>
      </c>
      <c r="AQ758" s="88" t="str">
        <f ca="1">IF(S758=Lists!$S$6,"CUMPLIMIENTO",IF($Q758=Lists!$R$3,TEXT(Y758,"00,00%")&amp;" / "&amp;TEXT(FORMULACIÓN!Y758,"00,00%"),IF(Y758=0,0,TEXT(Y758,"##.###")&amp;" / "&amp;TEXT(FORMULACIÓN!Y758,"##.###"))))</f>
        <v xml:space="preserve"> / </v>
      </c>
      <c r="AR758" s="133">
        <f ca="1">VALUE(IFERROR(IF(S758=Lists!$S$6,SEGUIMIENTO!Y758,IF((Y758/FORMULACIÓN!Y758)&lt;&gt;0,Y758/FORMULACIÓN!Y758,0)),0))</f>
        <v>0</v>
      </c>
      <c r="AS758" s="89" t="str">
        <f t="shared" ca="1" si="137"/>
        <v/>
      </c>
      <c r="AT758" s="89"/>
      <c r="AU758" s="89">
        <f t="shared" ca="1" si="140"/>
        <v>0</v>
      </c>
      <c r="AV758" s="20" t="str">
        <f t="shared" si="139"/>
        <v xml:space="preserve">LOGROS
LÍMITES
OBSERVACIÓN
ACCIONES DE FORTALECIMIENTO
</v>
      </c>
      <c r="AW758" s="139"/>
      <c r="CG758" s="140"/>
    </row>
    <row r="759" spans="1:85" s="135" customFormat="1" ht="20.25" hidden="1" customHeight="1">
      <c r="A759" s="20" t="str">
        <f>IF(FORMULACIÓN!A759="","",FORMULACIÓN!A759)</f>
        <v/>
      </c>
      <c r="B759" s="20" t="str">
        <f>IF(FORMULACIÓN!B759="","",FORMULACIÓN!B759)</f>
        <v/>
      </c>
      <c r="C759" s="20" t="str">
        <f>IF(FORMULACIÓN!C759="","",FORMULACIÓN!C759)</f>
        <v/>
      </c>
      <c r="D759" s="20" t="str">
        <f>IF(FORMULACIÓN!D759="","",FORMULACIÓN!D759)</f>
        <v/>
      </c>
      <c r="E759" s="20" t="str">
        <f>IF(FORMULACIÓN!E759="","",FORMULACIÓN!E759)</f>
        <v/>
      </c>
      <c r="F759" s="20" t="str">
        <f>IF(FORMULACIÓN!F759="","",FORMULACIÓN!F759)</f>
        <v/>
      </c>
      <c r="G759" s="20" t="str">
        <f>IF(FORMULACIÓN!G759="","",FORMULACIÓN!G759)</f>
        <v/>
      </c>
      <c r="H759" s="20" t="str">
        <f>IF(FORMULACIÓN!H759="","",FORMULACIÓN!H759)</f>
        <v/>
      </c>
      <c r="I759" s="88" t="str">
        <f>IF(FORMULACIÓN!I759="","",FORMULACIÓN!I759)</f>
        <v/>
      </c>
      <c r="J759" s="20" t="str">
        <f>IF(FORMULACIÓN!J759="","",FORMULACIÓN!J759)</f>
        <v/>
      </c>
      <c r="K759" s="88" t="str">
        <f>IF(FORMULACIÓN!K759="","",FORMULACIÓN!K759)</f>
        <v/>
      </c>
      <c r="L759" s="88" t="str">
        <f>IF(FORMULACIÓN!L759="","",FORMULACIÓN!L759)</f>
        <v/>
      </c>
      <c r="M759" s="210">
        <f>FORMULACIÓN!M759</f>
        <v>0</v>
      </c>
      <c r="N759" s="20" t="str">
        <f>IF(FORMULACIÓN!O759="","",FORMULACIÓN!O759)</f>
        <v/>
      </c>
      <c r="O759" s="20" t="str">
        <f>IF(FORMULACIÓN!P759="","",FORMULACIÓN!P759)</f>
        <v/>
      </c>
      <c r="P759" s="20" t="str">
        <f>IF(FORMULACIÓN!Q759="","",FORMULACIÓN!Q759)</f>
        <v/>
      </c>
      <c r="Q759" s="20" t="str">
        <f>IF(FORMULACIÓN!R759="","",FORMULACIÓN!R759)</f>
        <v/>
      </c>
      <c r="R759" s="20" t="str">
        <f>IF(FORMULACIÓN!S759="","",FORMULACIÓN!S759)</f>
        <v/>
      </c>
      <c r="S759" s="20" t="str">
        <f>IF(FORMULACIÓN!T759="","",FORMULACIÓN!T759)</f>
        <v/>
      </c>
      <c r="T759" s="179" t="str">
        <f ca="1">FORMULACIÓN!Y759</f>
        <v/>
      </c>
      <c r="U759" s="20" t="str">
        <f>IF(FORMULACIÓN!U759="","",FORMULACIÓN!U759)</f>
        <v/>
      </c>
      <c r="V759" s="211"/>
      <c r="W759" s="211"/>
      <c r="X759" s="21" t="str">
        <f ca="1">IFERROR(IF($S759=Lists!$S$2,SUM(SEGUIMIENTO!U759:W759),IF(SEGUIMIENTO!$S759=Lists!$S$3,SUM(SEGUIMIENTO!V759:W759),IF(SEGUIMIENTO!$S759=Lists!$S$4,AVERAGE(SEGUIMIENTO!V759:W759),IF(SEGUIMIENTO!$S759=Lists!$S$5,OFFSET(U759,0,COUNTA(V759:W759)),IF(SEGUIMIENTO!$S759=Lists!$S$6,COUNTIF(V759:W759,"&lt;"&amp;FORMULACIÓN!Y759)/COUNT(SEGUIMIENTO!V759:W759),""))))),"")</f>
        <v/>
      </c>
      <c r="Y759" s="176" t="str">
        <f ca="1">IF($Q759=Lists!$R$3,TEXT(SEGUIMIENTO!X759,"00,00%"),IF(SEGUIMIENTO!X759=0,0,TEXT(SEGUIMIENTO!X759,"##.###")))</f>
        <v/>
      </c>
      <c r="Z759" s="179" t="str">
        <f>IF(FORMULACIÓN!N759="X",VLOOKUP(A759,Lists!$C$100:$D$1099,2,FALSE),"")</f>
        <v/>
      </c>
      <c r="AA759" s="181">
        <f>IF(FORMULACIÓN!N759="X",IF(VALUE(VLOOKUP(A759,Lists!$C$100:$D$1099,2,FALSE))&gt;=SEGUIMIENTO!X759,1,0),2)</f>
        <v>2</v>
      </c>
      <c r="AB759" s="150">
        <f>IFERROR(VALUE(LEFT(#REF!,1)),0)</f>
        <v>0</v>
      </c>
      <c r="AC759" s="149"/>
      <c r="AD759" s="131"/>
      <c r="AE759" s="131"/>
      <c r="AF759" s="129"/>
      <c r="AG759"/>
      <c r="AH759" s="139"/>
      <c r="AI759" s="139"/>
      <c r="AJ759" s="139" t="str">
        <f t="shared" si="131"/>
        <v/>
      </c>
      <c r="AK759" s="139">
        <f t="shared" ca="1" si="138"/>
        <v>0</v>
      </c>
      <c r="AL759" s="139" t="str">
        <f t="shared" si="132"/>
        <v/>
      </c>
      <c r="AM759" s="139" t="str">
        <f t="shared" si="133"/>
        <v/>
      </c>
      <c r="AN759" s="20" t="str">
        <f t="shared" si="134"/>
        <v/>
      </c>
      <c r="AO759" s="20" t="str">
        <f t="shared" si="135"/>
        <v/>
      </c>
      <c r="AP759" s="20" t="str">
        <f t="shared" si="136"/>
        <v/>
      </c>
      <c r="AQ759" s="88" t="str">
        <f ca="1">IF(S759=Lists!$S$6,"CUMPLIMIENTO",IF($Q759=Lists!$R$3,TEXT(Y759,"00,00%")&amp;" / "&amp;TEXT(FORMULACIÓN!Y759,"00,00%"),IF(Y759=0,0,TEXT(Y759,"##.###")&amp;" / "&amp;TEXT(FORMULACIÓN!Y759,"##.###"))))</f>
        <v xml:space="preserve"> / </v>
      </c>
      <c r="AR759" s="133">
        <f ca="1">VALUE(IFERROR(IF(S759=Lists!$S$6,SEGUIMIENTO!Y759,IF((Y759/FORMULACIÓN!Y759)&lt;&gt;0,Y759/FORMULACIÓN!Y759,0)),0))</f>
        <v>0</v>
      </c>
      <c r="AS759" s="89" t="str">
        <f t="shared" ca="1" si="137"/>
        <v/>
      </c>
      <c r="AT759" s="89"/>
      <c r="AU759" s="89">
        <f t="shared" ca="1" si="140"/>
        <v>0</v>
      </c>
      <c r="AV759" s="20" t="str">
        <f t="shared" si="139"/>
        <v xml:space="preserve">LOGROS
LÍMITES
OBSERVACIÓN
ACCIONES DE FORTALECIMIENTO
</v>
      </c>
      <c r="AW759" s="139"/>
      <c r="CG759" s="140"/>
    </row>
    <row r="760" spans="1:85" s="135" customFormat="1" ht="20.25" hidden="1" customHeight="1">
      <c r="A760" s="20" t="str">
        <f>IF(FORMULACIÓN!A760="","",FORMULACIÓN!A760)</f>
        <v/>
      </c>
      <c r="B760" s="20" t="str">
        <f>IF(FORMULACIÓN!B760="","",FORMULACIÓN!B760)</f>
        <v/>
      </c>
      <c r="C760" s="20" t="str">
        <f>IF(FORMULACIÓN!C760="","",FORMULACIÓN!C760)</f>
        <v/>
      </c>
      <c r="D760" s="20" t="str">
        <f>IF(FORMULACIÓN!D760="","",FORMULACIÓN!D760)</f>
        <v/>
      </c>
      <c r="E760" s="20" t="str">
        <f>IF(FORMULACIÓN!E760="","",FORMULACIÓN!E760)</f>
        <v/>
      </c>
      <c r="F760" s="20" t="str">
        <f>IF(FORMULACIÓN!F760="","",FORMULACIÓN!F760)</f>
        <v/>
      </c>
      <c r="G760" s="20" t="str">
        <f>IF(FORMULACIÓN!G760="","",FORMULACIÓN!G760)</f>
        <v/>
      </c>
      <c r="H760" s="20" t="str">
        <f>IF(FORMULACIÓN!H760="","",FORMULACIÓN!H760)</f>
        <v/>
      </c>
      <c r="I760" s="88" t="str">
        <f>IF(FORMULACIÓN!I760="","",FORMULACIÓN!I760)</f>
        <v/>
      </c>
      <c r="J760" s="20" t="str">
        <f>IF(FORMULACIÓN!J760="","",FORMULACIÓN!J760)</f>
        <v/>
      </c>
      <c r="K760" s="88" t="str">
        <f>IF(FORMULACIÓN!K760="","",FORMULACIÓN!K760)</f>
        <v/>
      </c>
      <c r="L760" s="88" t="str">
        <f>IF(FORMULACIÓN!L760="","",FORMULACIÓN!L760)</f>
        <v/>
      </c>
      <c r="M760" s="210">
        <f>FORMULACIÓN!M760</f>
        <v>0</v>
      </c>
      <c r="N760" s="20" t="str">
        <f>IF(FORMULACIÓN!O760="","",FORMULACIÓN!O760)</f>
        <v/>
      </c>
      <c r="O760" s="20" t="str">
        <f>IF(FORMULACIÓN!P760="","",FORMULACIÓN!P760)</f>
        <v/>
      </c>
      <c r="P760" s="20" t="str">
        <f>IF(FORMULACIÓN!Q760="","",FORMULACIÓN!Q760)</f>
        <v/>
      </c>
      <c r="Q760" s="20" t="str">
        <f>IF(FORMULACIÓN!R760="","",FORMULACIÓN!R760)</f>
        <v/>
      </c>
      <c r="R760" s="20" t="str">
        <f>IF(FORMULACIÓN!S760="","",FORMULACIÓN!S760)</f>
        <v/>
      </c>
      <c r="S760" s="20" t="str">
        <f>IF(FORMULACIÓN!T760="","",FORMULACIÓN!T760)</f>
        <v/>
      </c>
      <c r="T760" s="179" t="str">
        <f ca="1">FORMULACIÓN!Y760</f>
        <v/>
      </c>
      <c r="U760" s="20" t="str">
        <f>IF(FORMULACIÓN!U760="","",FORMULACIÓN!U760)</f>
        <v/>
      </c>
      <c r="V760" s="211"/>
      <c r="W760" s="211"/>
      <c r="X760" s="21" t="str">
        <f ca="1">IFERROR(IF($S760=Lists!$S$2,SUM(SEGUIMIENTO!U760:W760),IF(SEGUIMIENTO!$S760=Lists!$S$3,SUM(SEGUIMIENTO!V760:W760),IF(SEGUIMIENTO!$S760=Lists!$S$4,AVERAGE(SEGUIMIENTO!V760:W760),IF(SEGUIMIENTO!$S760=Lists!$S$5,OFFSET(U760,0,COUNTA(V760:W760)),IF(SEGUIMIENTO!$S760=Lists!$S$6,COUNTIF(V760:W760,"&lt;"&amp;FORMULACIÓN!Y760)/COUNT(SEGUIMIENTO!V760:W760),""))))),"")</f>
        <v/>
      </c>
      <c r="Y760" s="176" t="str">
        <f ca="1">IF($Q760=Lists!$R$3,TEXT(SEGUIMIENTO!X760,"00,00%"),IF(SEGUIMIENTO!X760=0,0,TEXT(SEGUIMIENTO!X760,"##.###")))</f>
        <v/>
      </c>
      <c r="Z760" s="179" t="str">
        <f>IF(FORMULACIÓN!N760="X",VLOOKUP(A760,Lists!$C$100:$D$1099,2,FALSE),"")</f>
        <v/>
      </c>
      <c r="AA760" s="181">
        <f>IF(FORMULACIÓN!N760="X",IF(VALUE(VLOOKUP(A760,Lists!$C$100:$D$1099,2,FALSE))&gt;=SEGUIMIENTO!X760,1,0),2)</f>
        <v>2</v>
      </c>
      <c r="AB760" s="150">
        <f>IFERROR(VALUE(LEFT(#REF!,1)),0)</f>
        <v>0</v>
      </c>
      <c r="AC760" s="149"/>
      <c r="AD760" s="131"/>
      <c r="AE760" s="131"/>
      <c r="AF760" s="129"/>
      <c r="AG760"/>
      <c r="AH760" s="139"/>
      <c r="AI760" s="139"/>
      <c r="AJ760" s="139" t="str">
        <f t="shared" si="131"/>
        <v/>
      </c>
      <c r="AK760" s="139">
        <f t="shared" ca="1" si="138"/>
        <v>0</v>
      </c>
      <c r="AL760" s="139" t="str">
        <f t="shared" si="132"/>
        <v/>
      </c>
      <c r="AM760" s="139" t="str">
        <f t="shared" si="133"/>
        <v/>
      </c>
      <c r="AN760" s="20" t="str">
        <f t="shared" si="134"/>
        <v/>
      </c>
      <c r="AO760" s="20" t="str">
        <f t="shared" si="135"/>
        <v/>
      </c>
      <c r="AP760" s="20" t="str">
        <f t="shared" si="136"/>
        <v/>
      </c>
      <c r="AQ760" s="88" t="str">
        <f ca="1">IF(S760=Lists!$S$6,"CUMPLIMIENTO",IF($Q760=Lists!$R$3,TEXT(Y760,"00,00%")&amp;" / "&amp;TEXT(FORMULACIÓN!Y760,"00,00%"),IF(Y760=0,0,TEXT(Y760,"##.###")&amp;" / "&amp;TEXT(FORMULACIÓN!Y760,"##.###"))))</f>
        <v xml:space="preserve"> / </v>
      </c>
      <c r="AR760" s="133">
        <f ca="1">VALUE(IFERROR(IF(S760=Lists!$S$6,SEGUIMIENTO!Y760,IF((Y760/FORMULACIÓN!Y760)&lt;&gt;0,Y760/FORMULACIÓN!Y760,0)),0))</f>
        <v>0</v>
      </c>
      <c r="AS760" s="89" t="str">
        <f t="shared" ca="1" si="137"/>
        <v/>
      </c>
      <c r="AT760" s="89"/>
      <c r="AU760" s="89">
        <f t="shared" ca="1" si="140"/>
        <v>0</v>
      </c>
      <c r="AV760" s="20" t="str">
        <f t="shared" si="139"/>
        <v xml:space="preserve">LOGROS
LÍMITES
OBSERVACIÓN
ACCIONES DE FORTALECIMIENTO
</v>
      </c>
      <c r="AW760" s="139"/>
      <c r="CG760" s="140"/>
    </row>
    <row r="761" spans="1:85" s="135" customFormat="1" ht="20.25" hidden="1" customHeight="1">
      <c r="A761" s="20" t="str">
        <f>IF(FORMULACIÓN!A761="","",FORMULACIÓN!A761)</f>
        <v/>
      </c>
      <c r="B761" s="20" t="str">
        <f>IF(FORMULACIÓN!B761="","",FORMULACIÓN!B761)</f>
        <v/>
      </c>
      <c r="C761" s="20" t="str">
        <f>IF(FORMULACIÓN!C761="","",FORMULACIÓN!C761)</f>
        <v/>
      </c>
      <c r="D761" s="20" t="str">
        <f>IF(FORMULACIÓN!D761="","",FORMULACIÓN!D761)</f>
        <v/>
      </c>
      <c r="E761" s="20" t="str">
        <f>IF(FORMULACIÓN!E761="","",FORMULACIÓN!E761)</f>
        <v/>
      </c>
      <c r="F761" s="20" t="str">
        <f>IF(FORMULACIÓN!F761="","",FORMULACIÓN!F761)</f>
        <v/>
      </c>
      <c r="G761" s="20" t="str">
        <f>IF(FORMULACIÓN!G761="","",FORMULACIÓN!G761)</f>
        <v/>
      </c>
      <c r="H761" s="20" t="str">
        <f>IF(FORMULACIÓN!H761="","",FORMULACIÓN!H761)</f>
        <v/>
      </c>
      <c r="I761" s="88" t="str">
        <f>IF(FORMULACIÓN!I761="","",FORMULACIÓN!I761)</f>
        <v/>
      </c>
      <c r="J761" s="20" t="str">
        <f>IF(FORMULACIÓN!J761="","",FORMULACIÓN!J761)</f>
        <v/>
      </c>
      <c r="K761" s="88" t="str">
        <f>IF(FORMULACIÓN!K761="","",FORMULACIÓN!K761)</f>
        <v/>
      </c>
      <c r="L761" s="88" t="str">
        <f>IF(FORMULACIÓN!L761="","",FORMULACIÓN!L761)</f>
        <v/>
      </c>
      <c r="M761" s="210">
        <f>FORMULACIÓN!M761</f>
        <v>0</v>
      </c>
      <c r="N761" s="20" t="str">
        <f>IF(FORMULACIÓN!O761="","",FORMULACIÓN!O761)</f>
        <v/>
      </c>
      <c r="O761" s="20" t="str">
        <f>IF(FORMULACIÓN!P761="","",FORMULACIÓN!P761)</f>
        <v/>
      </c>
      <c r="P761" s="20" t="str">
        <f>IF(FORMULACIÓN!Q761="","",FORMULACIÓN!Q761)</f>
        <v/>
      </c>
      <c r="Q761" s="20" t="str">
        <f>IF(FORMULACIÓN!R761="","",FORMULACIÓN!R761)</f>
        <v/>
      </c>
      <c r="R761" s="20" t="str">
        <f>IF(FORMULACIÓN!S761="","",FORMULACIÓN!S761)</f>
        <v/>
      </c>
      <c r="S761" s="20" t="str">
        <f>IF(FORMULACIÓN!T761="","",FORMULACIÓN!T761)</f>
        <v/>
      </c>
      <c r="T761" s="179" t="str">
        <f ca="1">FORMULACIÓN!Y761</f>
        <v/>
      </c>
      <c r="U761" s="20" t="str">
        <f>IF(FORMULACIÓN!U761="","",FORMULACIÓN!U761)</f>
        <v/>
      </c>
      <c r="V761" s="211"/>
      <c r="W761" s="211"/>
      <c r="X761" s="21" t="str">
        <f ca="1">IFERROR(IF($S761=Lists!$S$2,SUM(SEGUIMIENTO!U761:W761),IF(SEGUIMIENTO!$S761=Lists!$S$3,SUM(SEGUIMIENTO!V761:W761),IF(SEGUIMIENTO!$S761=Lists!$S$4,AVERAGE(SEGUIMIENTO!V761:W761),IF(SEGUIMIENTO!$S761=Lists!$S$5,OFFSET(U761,0,COUNTA(V761:W761)),IF(SEGUIMIENTO!$S761=Lists!$S$6,COUNTIF(V761:W761,"&lt;"&amp;FORMULACIÓN!Y761)/COUNT(SEGUIMIENTO!V761:W761),""))))),"")</f>
        <v/>
      </c>
      <c r="Y761" s="176" t="str">
        <f ca="1">IF($Q761=Lists!$R$3,TEXT(SEGUIMIENTO!X761,"00,00%"),IF(SEGUIMIENTO!X761=0,0,TEXT(SEGUIMIENTO!X761,"##.###")))</f>
        <v/>
      </c>
      <c r="Z761" s="179" t="str">
        <f>IF(FORMULACIÓN!N761="X",VLOOKUP(A761,Lists!$C$100:$D$1099,2,FALSE),"")</f>
        <v/>
      </c>
      <c r="AA761" s="181">
        <f>IF(FORMULACIÓN!N761="X",IF(VALUE(VLOOKUP(A761,Lists!$C$100:$D$1099,2,FALSE))&gt;=SEGUIMIENTO!X761,1,0),2)</f>
        <v>2</v>
      </c>
      <c r="AB761" s="150">
        <f>IFERROR(VALUE(LEFT(#REF!,1)),0)</f>
        <v>0</v>
      </c>
      <c r="AC761" s="149"/>
      <c r="AD761" s="131"/>
      <c r="AE761" s="131"/>
      <c r="AF761" s="129"/>
      <c r="AG761"/>
      <c r="AH761" s="139"/>
      <c r="AI761" s="139"/>
      <c r="AJ761" s="139" t="str">
        <f t="shared" si="131"/>
        <v/>
      </c>
      <c r="AK761" s="139">
        <f t="shared" ca="1" si="138"/>
        <v>0</v>
      </c>
      <c r="AL761" s="139" t="str">
        <f t="shared" si="132"/>
        <v/>
      </c>
      <c r="AM761" s="139" t="str">
        <f t="shared" si="133"/>
        <v/>
      </c>
      <c r="AN761" s="20" t="str">
        <f t="shared" si="134"/>
        <v/>
      </c>
      <c r="AO761" s="20" t="str">
        <f t="shared" si="135"/>
        <v/>
      </c>
      <c r="AP761" s="20" t="str">
        <f t="shared" si="136"/>
        <v/>
      </c>
      <c r="AQ761" s="88" t="str">
        <f ca="1">IF(S761=Lists!$S$6,"CUMPLIMIENTO",IF($Q761=Lists!$R$3,TEXT(Y761,"00,00%")&amp;" / "&amp;TEXT(FORMULACIÓN!Y761,"00,00%"),IF(Y761=0,0,TEXT(Y761,"##.###")&amp;" / "&amp;TEXT(FORMULACIÓN!Y761,"##.###"))))</f>
        <v xml:space="preserve"> / </v>
      </c>
      <c r="AR761" s="133">
        <f ca="1">VALUE(IFERROR(IF(S761=Lists!$S$6,SEGUIMIENTO!Y761,IF((Y761/FORMULACIÓN!Y761)&lt;&gt;0,Y761/FORMULACIÓN!Y761,0)),0))</f>
        <v>0</v>
      </c>
      <c r="AS761" s="89" t="str">
        <f t="shared" ca="1" si="137"/>
        <v/>
      </c>
      <c r="AT761" s="89"/>
      <c r="AU761" s="89">
        <f t="shared" ca="1" si="140"/>
        <v>0</v>
      </c>
      <c r="AV761" s="20" t="str">
        <f t="shared" si="139"/>
        <v xml:space="preserve">LOGROS
LÍMITES
OBSERVACIÓN
ACCIONES DE FORTALECIMIENTO
</v>
      </c>
      <c r="AW761" s="139"/>
      <c r="CG761" s="140"/>
    </row>
    <row r="762" spans="1:85" s="135" customFormat="1" ht="20.25" hidden="1" customHeight="1">
      <c r="A762" s="20" t="str">
        <f>IF(FORMULACIÓN!A762="","",FORMULACIÓN!A762)</f>
        <v/>
      </c>
      <c r="B762" s="20" t="str">
        <f>IF(FORMULACIÓN!B762="","",FORMULACIÓN!B762)</f>
        <v/>
      </c>
      <c r="C762" s="20" t="str">
        <f>IF(FORMULACIÓN!C762="","",FORMULACIÓN!C762)</f>
        <v/>
      </c>
      <c r="D762" s="20" t="str">
        <f>IF(FORMULACIÓN!D762="","",FORMULACIÓN!D762)</f>
        <v/>
      </c>
      <c r="E762" s="20" t="str">
        <f>IF(FORMULACIÓN!E762="","",FORMULACIÓN!E762)</f>
        <v/>
      </c>
      <c r="F762" s="20" t="str">
        <f>IF(FORMULACIÓN!F762="","",FORMULACIÓN!F762)</f>
        <v/>
      </c>
      <c r="G762" s="20" t="str">
        <f>IF(FORMULACIÓN!G762="","",FORMULACIÓN!G762)</f>
        <v/>
      </c>
      <c r="H762" s="20" t="str">
        <f>IF(FORMULACIÓN!H762="","",FORMULACIÓN!H762)</f>
        <v/>
      </c>
      <c r="I762" s="88" t="str">
        <f>IF(FORMULACIÓN!I762="","",FORMULACIÓN!I762)</f>
        <v/>
      </c>
      <c r="J762" s="20" t="str">
        <f>IF(FORMULACIÓN!J762="","",FORMULACIÓN!J762)</f>
        <v/>
      </c>
      <c r="K762" s="88" t="str">
        <f>IF(FORMULACIÓN!K762="","",FORMULACIÓN!K762)</f>
        <v/>
      </c>
      <c r="L762" s="88" t="str">
        <f>IF(FORMULACIÓN!L762="","",FORMULACIÓN!L762)</f>
        <v/>
      </c>
      <c r="M762" s="210">
        <f>FORMULACIÓN!M762</f>
        <v>0</v>
      </c>
      <c r="N762" s="20" t="str">
        <f>IF(FORMULACIÓN!O762="","",FORMULACIÓN!O762)</f>
        <v/>
      </c>
      <c r="O762" s="20" t="str">
        <f>IF(FORMULACIÓN!P762="","",FORMULACIÓN!P762)</f>
        <v/>
      </c>
      <c r="P762" s="20" t="str">
        <f>IF(FORMULACIÓN!Q762="","",FORMULACIÓN!Q762)</f>
        <v/>
      </c>
      <c r="Q762" s="20" t="str">
        <f>IF(FORMULACIÓN!R762="","",FORMULACIÓN!R762)</f>
        <v/>
      </c>
      <c r="R762" s="20" t="str">
        <f>IF(FORMULACIÓN!S762="","",FORMULACIÓN!S762)</f>
        <v/>
      </c>
      <c r="S762" s="20" t="str">
        <f>IF(FORMULACIÓN!T762="","",FORMULACIÓN!T762)</f>
        <v/>
      </c>
      <c r="T762" s="179" t="str">
        <f ca="1">FORMULACIÓN!Y762</f>
        <v/>
      </c>
      <c r="U762" s="20" t="str">
        <f>IF(FORMULACIÓN!U762="","",FORMULACIÓN!U762)</f>
        <v/>
      </c>
      <c r="V762" s="211"/>
      <c r="W762" s="211"/>
      <c r="X762" s="21" t="str">
        <f ca="1">IFERROR(IF($S762=Lists!$S$2,SUM(SEGUIMIENTO!U762:W762),IF(SEGUIMIENTO!$S762=Lists!$S$3,SUM(SEGUIMIENTO!V762:W762),IF(SEGUIMIENTO!$S762=Lists!$S$4,AVERAGE(SEGUIMIENTO!V762:W762),IF(SEGUIMIENTO!$S762=Lists!$S$5,OFFSET(U762,0,COUNTA(V762:W762)),IF(SEGUIMIENTO!$S762=Lists!$S$6,COUNTIF(V762:W762,"&lt;"&amp;FORMULACIÓN!Y762)/COUNT(SEGUIMIENTO!V762:W762),""))))),"")</f>
        <v/>
      </c>
      <c r="Y762" s="176" t="str">
        <f ca="1">IF($Q762=Lists!$R$3,TEXT(SEGUIMIENTO!X762,"00,00%"),IF(SEGUIMIENTO!X762=0,0,TEXT(SEGUIMIENTO!X762,"##.###")))</f>
        <v/>
      </c>
      <c r="Z762" s="179" t="str">
        <f>IF(FORMULACIÓN!N762="X",VLOOKUP(A762,Lists!$C$100:$D$1099,2,FALSE),"")</f>
        <v/>
      </c>
      <c r="AA762" s="181">
        <f>IF(FORMULACIÓN!N762="X",IF(VALUE(VLOOKUP(A762,Lists!$C$100:$D$1099,2,FALSE))&gt;=SEGUIMIENTO!X762,1,0),2)</f>
        <v>2</v>
      </c>
      <c r="AB762" s="150">
        <f>IFERROR(VALUE(LEFT(#REF!,1)),0)</f>
        <v>0</v>
      </c>
      <c r="AC762" s="149"/>
      <c r="AD762" s="131"/>
      <c r="AE762" s="131"/>
      <c r="AF762" s="129"/>
      <c r="AG762"/>
      <c r="AH762" s="139"/>
      <c r="AI762" s="139"/>
      <c r="AJ762" s="139" t="str">
        <f t="shared" si="131"/>
        <v/>
      </c>
      <c r="AK762" s="139">
        <f t="shared" ca="1" si="138"/>
        <v>0</v>
      </c>
      <c r="AL762" s="139" t="str">
        <f t="shared" si="132"/>
        <v/>
      </c>
      <c r="AM762" s="139" t="str">
        <f t="shared" si="133"/>
        <v/>
      </c>
      <c r="AN762" s="20" t="str">
        <f t="shared" si="134"/>
        <v/>
      </c>
      <c r="AO762" s="20" t="str">
        <f t="shared" si="135"/>
        <v/>
      </c>
      <c r="AP762" s="20" t="str">
        <f t="shared" si="136"/>
        <v/>
      </c>
      <c r="AQ762" s="88" t="str">
        <f ca="1">IF(S762=Lists!$S$6,"CUMPLIMIENTO",IF($Q762=Lists!$R$3,TEXT(Y762,"00,00%")&amp;" / "&amp;TEXT(FORMULACIÓN!Y762,"00,00%"),IF(Y762=0,0,TEXT(Y762,"##.###")&amp;" / "&amp;TEXT(FORMULACIÓN!Y762,"##.###"))))</f>
        <v xml:space="preserve"> / </v>
      </c>
      <c r="AR762" s="133">
        <f ca="1">VALUE(IFERROR(IF(S762=Lists!$S$6,SEGUIMIENTO!Y762,IF((Y762/FORMULACIÓN!Y762)&lt;&gt;0,Y762/FORMULACIÓN!Y762,0)),0))</f>
        <v>0</v>
      </c>
      <c r="AS762" s="89" t="str">
        <f t="shared" ca="1" si="137"/>
        <v/>
      </c>
      <c r="AT762" s="89"/>
      <c r="AU762" s="89">
        <f t="shared" ca="1" si="140"/>
        <v>0</v>
      </c>
      <c r="AV762" s="20" t="str">
        <f t="shared" si="139"/>
        <v xml:space="preserve">LOGROS
LÍMITES
OBSERVACIÓN
ACCIONES DE FORTALECIMIENTO
</v>
      </c>
      <c r="AW762" s="139"/>
      <c r="CG762" s="140"/>
    </row>
    <row r="763" spans="1:85" s="135" customFormat="1" ht="20.25" hidden="1" customHeight="1">
      <c r="A763" s="20" t="str">
        <f>IF(FORMULACIÓN!A763="","",FORMULACIÓN!A763)</f>
        <v/>
      </c>
      <c r="B763" s="20" t="str">
        <f>IF(FORMULACIÓN!B763="","",FORMULACIÓN!B763)</f>
        <v/>
      </c>
      <c r="C763" s="20" t="str">
        <f>IF(FORMULACIÓN!C763="","",FORMULACIÓN!C763)</f>
        <v/>
      </c>
      <c r="D763" s="20" t="str">
        <f>IF(FORMULACIÓN!D763="","",FORMULACIÓN!D763)</f>
        <v/>
      </c>
      <c r="E763" s="20" t="str">
        <f>IF(FORMULACIÓN!E763="","",FORMULACIÓN!E763)</f>
        <v/>
      </c>
      <c r="F763" s="20" t="str">
        <f>IF(FORMULACIÓN!F763="","",FORMULACIÓN!F763)</f>
        <v/>
      </c>
      <c r="G763" s="20" t="str">
        <f>IF(FORMULACIÓN!G763="","",FORMULACIÓN!G763)</f>
        <v/>
      </c>
      <c r="H763" s="20" t="str">
        <f>IF(FORMULACIÓN!H763="","",FORMULACIÓN!H763)</f>
        <v/>
      </c>
      <c r="I763" s="88" t="str">
        <f>IF(FORMULACIÓN!I763="","",FORMULACIÓN!I763)</f>
        <v/>
      </c>
      <c r="J763" s="20" t="str">
        <f>IF(FORMULACIÓN!J763="","",FORMULACIÓN!J763)</f>
        <v/>
      </c>
      <c r="K763" s="88" t="str">
        <f>IF(FORMULACIÓN!K763="","",FORMULACIÓN!K763)</f>
        <v/>
      </c>
      <c r="L763" s="88" t="str">
        <f>IF(FORMULACIÓN!L763="","",FORMULACIÓN!L763)</f>
        <v/>
      </c>
      <c r="M763" s="210">
        <f>FORMULACIÓN!M763</f>
        <v>0</v>
      </c>
      <c r="N763" s="20" t="str">
        <f>IF(FORMULACIÓN!O763="","",FORMULACIÓN!O763)</f>
        <v/>
      </c>
      <c r="O763" s="20" t="str">
        <f>IF(FORMULACIÓN!P763="","",FORMULACIÓN!P763)</f>
        <v/>
      </c>
      <c r="P763" s="20" t="str">
        <f>IF(FORMULACIÓN!Q763="","",FORMULACIÓN!Q763)</f>
        <v/>
      </c>
      <c r="Q763" s="20" t="str">
        <f>IF(FORMULACIÓN!R763="","",FORMULACIÓN!R763)</f>
        <v/>
      </c>
      <c r="R763" s="20" t="str">
        <f>IF(FORMULACIÓN!S763="","",FORMULACIÓN!S763)</f>
        <v/>
      </c>
      <c r="S763" s="20" t="str">
        <f>IF(FORMULACIÓN!T763="","",FORMULACIÓN!T763)</f>
        <v/>
      </c>
      <c r="T763" s="179" t="str">
        <f ca="1">FORMULACIÓN!Y763</f>
        <v/>
      </c>
      <c r="U763" s="20" t="str">
        <f>IF(FORMULACIÓN!U763="","",FORMULACIÓN!U763)</f>
        <v/>
      </c>
      <c r="V763" s="211"/>
      <c r="W763" s="211"/>
      <c r="X763" s="21" t="str">
        <f ca="1">IFERROR(IF($S763=Lists!$S$2,SUM(SEGUIMIENTO!U763:W763),IF(SEGUIMIENTO!$S763=Lists!$S$3,SUM(SEGUIMIENTO!V763:W763),IF(SEGUIMIENTO!$S763=Lists!$S$4,AVERAGE(SEGUIMIENTO!V763:W763),IF(SEGUIMIENTO!$S763=Lists!$S$5,OFFSET(U763,0,COUNTA(V763:W763)),IF(SEGUIMIENTO!$S763=Lists!$S$6,COUNTIF(V763:W763,"&lt;"&amp;FORMULACIÓN!Y763)/COUNT(SEGUIMIENTO!V763:W763),""))))),"")</f>
        <v/>
      </c>
      <c r="Y763" s="176" t="str">
        <f ca="1">IF($Q763=Lists!$R$3,TEXT(SEGUIMIENTO!X763,"00,00%"),IF(SEGUIMIENTO!X763=0,0,TEXT(SEGUIMIENTO!X763,"##.###")))</f>
        <v/>
      </c>
      <c r="Z763" s="179" t="str">
        <f>IF(FORMULACIÓN!N763="X",VLOOKUP(A763,Lists!$C$100:$D$1099,2,FALSE),"")</f>
        <v/>
      </c>
      <c r="AA763" s="181">
        <f>IF(FORMULACIÓN!N763="X",IF(VALUE(VLOOKUP(A763,Lists!$C$100:$D$1099,2,FALSE))&gt;=SEGUIMIENTO!X763,1,0),2)</f>
        <v>2</v>
      </c>
      <c r="AB763" s="150">
        <f>IFERROR(VALUE(LEFT(#REF!,1)),0)</f>
        <v>0</v>
      </c>
      <c r="AC763" s="149"/>
      <c r="AD763" s="131"/>
      <c r="AE763" s="131"/>
      <c r="AF763" s="129"/>
      <c r="AG763"/>
      <c r="AH763" s="139"/>
      <c r="AI763" s="139"/>
      <c r="AJ763" s="139" t="str">
        <f t="shared" si="131"/>
        <v/>
      </c>
      <c r="AK763" s="139">
        <f t="shared" ca="1" si="138"/>
        <v>0</v>
      </c>
      <c r="AL763" s="139" t="str">
        <f t="shared" si="132"/>
        <v/>
      </c>
      <c r="AM763" s="139" t="str">
        <f t="shared" si="133"/>
        <v/>
      </c>
      <c r="AN763" s="20" t="str">
        <f t="shared" si="134"/>
        <v/>
      </c>
      <c r="AO763" s="20" t="str">
        <f t="shared" si="135"/>
        <v/>
      </c>
      <c r="AP763" s="20" t="str">
        <f t="shared" si="136"/>
        <v/>
      </c>
      <c r="AQ763" s="88" t="str">
        <f ca="1">IF(S763=Lists!$S$6,"CUMPLIMIENTO",IF($Q763=Lists!$R$3,TEXT(Y763,"00,00%")&amp;" / "&amp;TEXT(FORMULACIÓN!Y763,"00,00%"),IF(Y763=0,0,TEXT(Y763,"##.###")&amp;" / "&amp;TEXT(FORMULACIÓN!Y763,"##.###"))))</f>
        <v xml:space="preserve"> / </v>
      </c>
      <c r="AR763" s="133">
        <f ca="1">VALUE(IFERROR(IF(S763=Lists!$S$6,SEGUIMIENTO!Y763,IF((Y763/FORMULACIÓN!Y763)&lt;&gt;0,Y763/FORMULACIÓN!Y763,0)),0))</f>
        <v>0</v>
      </c>
      <c r="AS763" s="89" t="str">
        <f t="shared" ca="1" si="137"/>
        <v/>
      </c>
      <c r="AT763" s="89"/>
      <c r="AU763" s="89">
        <f t="shared" ca="1" si="140"/>
        <v>0</v>
      </c>
      <c r="AV763" s="20" t="str">
        <f t="shared" si="139"/>
        <v xml:space="preserve">LOGROS
LÍMITES
OBSERVACIÓN
ACCIONES DE FORTALECIMIENTO
</v>
      </c>
      <c r="AW763" s="139"/>
      <c r="CG763" s="140"/>
    </row>
    <row r="764" spans="1:85" s="135" customFormat="1" ht="20.25" hidden="1" customHeight="1">
      <c r="A764" s="20" t="str">
        <f>IF(FORMULACIÓN!A764="","",FORMULACIÓN!A764)</f>
        <v/>
      </c>
      <c r="B764" s="20" t="str">
        <f>IF(FORMULACIÓN!B764="","",FORMULACIÓN!B764)</f>
        <v/>
      </c>
      <c r="C764" s="20" t="str">
        <f>IF(FORMULACIÓN!C764="","",FORMULACIÓN!C764)</f>
        <v/>
      </c>
      <c r="D764" s="20" t="str">
        <f>IF(FORMULACIÓN!D764="","",FORMULACIÓN!D764)</f>
        <v/>
      </c>
      <c r="E764" s="20" t="str">
        <f>IF(FORMULACIÓN!E764="","",FORMULACIÓN!E764)</f>
        <v/>
      </c>
      <c r="F764" s="20" t="str">
        <f>IF(FORMULACIÓN!F764="","",FORMULACIÓN!F764)</f>
        <v/>
      </c>
      <c r="G764" s="20" t="str">
        <f>IF(FORMULACIÓN!G764="","",FORMULACIÓN!G764)</f>
        <v/>
      </c>
      <c r="H764" s="20" t="str">
        <f>IF(FORMULACIÓN!H764="","",FORMULACIÓN!H764)</f>
        <v/>
      </c>
      <c r="I764" s="88" t="str">
        <f>IF(FORMULACIÓN!I764="","",FORMULACIÓN!I764)</f>
        <v/>
      </c>
      <c r="J764" s="20" t="str">
        <f>IF(FORMULACIÓN!J764="","",FORMULACIÓN!J764)</f>
        <v/>
      </c>
      <c r="K764" s="88" t="str">
        <f>IF(FORMULACIÓN!K764="","",FORMULACIÓN!K764)</f>
        <v/>
      </c>
      <c r="L764" s="88" t="str">
        <f>IF(FORMULACIÓN!L764="","",FORMULACIÓN!L764)</f>
        <v/>
      </c>
      <c r="M764" s="210">
        <f>FORMULACIÓN!M764</f>
        <v>0</v>
      </c>
      <c r="N764" s="20" t="str">
        <f>IF(FORMULACIÓN!O764="","",FORMULACIÓN!O764)</f>
        <v/>
      </c>
      <c r="O764" s="20" t="str">
        <f>IF(FORMULACIÓN!P764="","",FORMULACIÓN!P764)</f>
        <v/>
      </c>
      <c r="P764" s="20" t="str">
        <f>IF(FORMULACIÓN!Q764="","",FORMULACIÓN!Q764)</f>
        <v/>
      </c>
      <c r="Q764" s="20" t="str">
        <f>IF(FORMULACIÓN!R764="","",FORMULACIÓN!R764)</f>
        <v/>
      </c>
      <c r="R764" s="20" t="str">
        <f>IF(FORMULACIÓN!S764="","",FORMULACIÓN!S764)</f>
        <v/>
      </c>
      <c r="S764" s="20" t="str">
        <f>IF(FORMULACIÓN!T764="","",FORMULACIÓN!T764)</f>
        <v/>
      </c>
      <c r="T764" s="179" t="str">
        <f ca="1">FORMULACIÓN!Y764</f>
        <v/>
      </c>
      <c r="U764" s="20" t="str">
        <f>IF(FORMULACIÓN!U764="","",FORMULACIÓN!U764)</f>
        <v/>
      </c>
      <c r="V764" s="211"/>
      <c r="W764" s="211"/>
      <c r="X764" s="21" t="str">
        <f ca="1">IFERROR(IF($S764=Lists!$S$2,SUM(SEGUIMIENTO!U764:W764),IF(SEGUIMIENTO!$S764=Lists!$S$3,SUM(SEGUIMIENTO!V764:W764),IF(SEGUIMIENTO!$S764=Lists!$S$4,AVERAGE(SEGUIMIENTO!V764:W764),IF(SEGUIMIENTO!$S764=Lists!$S$5,OFFSET(U764,0,COUNTA(V764:W764)),IF(SEGUIMIENTO!$S764=Lists!$S$6,COUNTIF(V764:W764,"&lt;"&amp;FORMULACIÓN!Y764)/COUNT(SEGUIMIENTO!V764:W764),""))))),"")</f>
        <v/>
      </c>
      <c r="Y764" s="176" t="str">
        <f ca="1">IF($Q764=Lists!$R$3,TEXT(SEGUIMIENTO!X764,"00,00%"),IF(SEGUIMIENTO!X764=0,0,TEXT(SEGUIMIENTO!X764,"##.###")))</f>
        <v/>
      </c>
      <c r="Z764" s="179" t="str">
        <f>IF(FORMULACIÓN!N764="X",VLOOKUP(A764,Lists!$C$100:$D$1099,2,FALSE),"")</f>
        <v/>
      </c>
      <c r="AA764" s="181">
        <f>IF(FORMULACIÓN!N764="X",IF(VALUE(VLOOKUP(A764,Lists!$C$100:$D$1099,2,FALSE))&gt;=SEGUIMIENTO!X764,1,0),2)</f>
        <v>2</v>
      </c>
      <c r="AB764" s="150">
        <f>IFERROR(VALUE(LEFT(#REF!,1)),0)</f>
        <v>0</v>
      </c>
      <c r="AC764" s="149"/>
      <c r="AD764" s="131"/>
      <c r="AE764" s="131"/>
      <c r="AF764" s="129"/>
      <c r="AG764"/>
      <c r="AH764" s="139"/>
      <c r="AI764" s="139"/>
      <c r="AJ764" s="139" t="str">
        <f t="shared" si="131"/>
        <v/>
      </c>
      <c r="AK764" s="139">
        <f t="shared" ca="1" si="138"/>
        <v>0</v>
      </c>
      <c r="AL764" s="139" t="str">
        <f t="shared" si="132"/>
        <v/>
      </c>
      <c r="AM764" s="139" t="str">
        <f t="shared" si="133"/>
        <v/>
      </c>
      <c r="AN764" s="20" t="str">
        <f t="shared" si="134"/>
        <v/>
      </c>
      <c r="AO764" s="20" t="str">
        <f t="shared" si="135"/>
        <v/>
      </c>
      <c r="AP764" s="20" t="str">
        <f t="shared" si="136"/>
        <v/>
      </c>
      <c r="AQ764" s="88" t="str">
        <f ca="1">IF(S764=Lists!$S$6,"CUMPLIMIENTO",IF($Q764=Lists!$R$3,TEXT(Y764,"00,00%")&amp;" / "&amp;TEXT(FORMULACIÓN!Y764,"00,00%"),IF(Y764=0,0,TEXT(Y764,"##.###")&amp;" / "&amp;TEXT(FORMULACIÓN!Y764,"##.###"))))</f>
        <v xml:space="preserve"> / </v>
      </c>
      <c r="AR764" s="133">
        <f ca="1">VALUE(IFERROR(IF(S764=Lists!$S$6,SEGUIMIENTO!Y764,IF((Y764/FORMULACIÓN!Y764)&lt;&gt;0,Y764/FORMULACIÓN!Y764,0)),0))</f>
        <v>0</v>
      </c>
      <c r="AS764" s="89" t="str">
        <f t="shared" ca="1" si="137"/>
        <v/>
      </c>
      <c r="AT764" s="89"/>
      <c r="AU764" s="89">
        <f t="shared" ca="1" si="140"/>
        <v>0</v>
      </c>
      <c r="AV764" s="20" t="str">
        <f t="shared" si="139"/>
        <v xml:space="preserve">LOGROS
LÍMITES
OBSERVACIÓN
ACCIONES DE FORTALECIMIENTO
</v>
      </c>
      <c r="AW764" s="139"/>
      <c r="CG764" s="140"/>
    </row>
    <row r="765" spans="1:85" s="135" customFormat="1" ht="20.25" hidden="1" customHeight="1">
      <c r="A765" s="20" t="str">
        <f>IF(FORMULACIÓN!A765="","",FORMULACIÓN!A765)</f>
        <v/>
      </c>
      <c r="B765" s="20" t="str">
        <f>IF(FORMULACIÓN!B765="","",FORMULACIÓN!B765)</f>
        <v/>
      </c>
      <c r="C765" s="20" t="str">
        <f>IF(FORMULACIÓN!C765="","",FORMULACIÓN!C765)</f>
        <v/>
      </c>
      <c r="D765" s="20" t="str">
        <f>IF(FORMULACIÓN!D765="","",FORMULACIÓN!D765)</f>
        <v/>
      </c>
      <c r="E765" s="20" t="str">
        <f>IF(FORMULACIÓN!E765="","",FORMULACIÓN!E765)</f>
        <v/>
      </c>
      <c r="F765" s="20" t="str">
        <f>IF(FORMULACIÓN!F765="","",FORMULACIÓN!F765)</f>
        <v/>
      </c>
      <c r="G765" s="20" t="str">
        <f>IF(FORMULACIÓN!G765="","",FORMULACIÓN!G765)</f>
        <v/>
      </c>
      <c r="H765" s="20" t="str">
        <f>IF(FORMULACIÓN!H765="","",FORMULACIÓN!H765)</f>
        <v/>
      </c>
      <c r="I765" s="88" t="str">
        <f>IF(FORMULACIÓN!I765="","",FORMULACIÓN!I765)</f>
        <v/>
      </c>
      <c r="J765" s="20" t="str">
        <f>IF(FORMULACIÓN!J765="","",FORMULACIÓN!J765)</f>
        <v/>
      </c>
      <c r="K765" s="88" t="str">
        <f>IF(FORMULACIÓN!K765="","",FORMULACIÓN!K765)</f>
        <v/>
      </c>
      <c r="L765" s="88" t="str">
        <f>IF(FORMULACIÓN!L765="","",FORMULACIÓN!L765)</f>
        <v/>
      </c>
      <c r="M765" s="210">
        <f>FORMULACIÓN!M765</f>
        <v>0</v>
      </c>
      <c r="N765" s="20" t="str">
        <f>IF(FORMULACIÓN!O765="","",FORMULACIÓN!O765)</f>
        <v/>
      </c>
      <c r="O765" s="20" t="str">
        <f>IF(FORMULACIÓN!P765="","",FORMULACIÓN!P765)</f>
        <v/>
      </c>
      <c r="P765" s="20" t="str">
        <f>IF(FORMULACIÓN!Q765="","",FORMULACIÓN!Q765)</f>
        <v/>
      </c>
      <c r="Q765" s="20" t="str">
        <f>IF(FORMULACIÓN!R765="","",FORMULACIÓN!R765)</f>
        <v/>
      </c>
      <c r="R765" s="20" t="str">
        <f>IF(FORMULACIÓN!S765="","",FORMULACIÓN!S765)</f>
        <v/>
      </c>
      <c r="S765" s="20" t="str">
        <f>IF(FORMULACIÓN!T765="","",FORMULACIÓN!T765)</f>
        <v/>
      </c>
      <c r="T765" s="179" t="str">
        <f ca="1">FORMULACIÓN!Y765</f>
        <v/>
      </c>
      <c r="U765" s="20" t="str">
        <f>IF(FORMULACIÓN!U765="","",FORMULACIÓN!U765)</f>
        <v/>
      </c>
      <c r="V765" s="211"/>
      <c r="W765" s="211"/>
      <c r="X765" s="21" t="str">
        <f ca="1">IFERROR(IF($S765=Lists!$S$2,SUM(SEGUIMIENTO!U765:W765),IF(SEGUIMIENTO!$S765=Lists!$S$3,SUM(SEGUIMIENTO!V765:W765),IF(SEGUIMIENTO!$S765=Lists!$S$4,AVERAGE(SEGUIMIENTO!V765:W765),IF(SEGUIMIENTO!$S765=Lists!$S$5,OFFSET(U765,0,COUNTA(V765:W765)),IF(SEGUIMIENTO!$S765=Lists!$S$6,COUNTIF(V765:W765,"&lt;"&amp;FORMULACIÓN!Y765)/COUNT(SEGUIMIENTO!V765:W765),""))))),"")</f>
        <v/>
      </c>
      <c r="Y765" s="176" t="str">
        <f ca="1">IF($Q765=Lists!$R$3,TEXT(SEGUIMIENTO!X765,"00,00%"),IF(SEGUIMIENTO!X765=0,0,TEXT(SEGUIMIENTO!X765,"##.###")))</f>
        <v/>
      </c>
      <c r="Z765" s="179" t="str">
        <f>IF(FORMULACIÓN!N765="X",VLOOKUP(A765,Lists!$C$100:$D$1099,2,FALSE),"")</f>
        <v/>
      </c>
      <c r="AA765" s="181">
        <f>IF(FORMULACIÓN!N765="X",IF(VALUE(VLOOKUP(A765,Lists!$C$100:$D$1099,2,FALSE))&gt;=SEGUIMIENTO!X765,1,0),2)</f>
        <v>2</v>
      </c>
      <c r="AB765" s="150">
        <f>IFERROR(VALUE(LEFT(#REF!,1)),0)</f>
        <v>0</v>
      </c>
      <c r="AC765" s="149"/>
      <c r="AD765" s="131"/>
      <c r="AE765" s="131"/>
      <c r="AF765" s="129"/>
      <c r="AG765"/>
      <c r="AH765" s="139"/>
      <c r="AI765" s="139"/>
      <c r="AJ765" s="139" t="str">
        <f t="shared" si="131"/>
        <v/>
      </c>
      <c r="AK765" s="139">
        <f t="shared" ca="1" si="138"/>
        <v>0</v>
      </c>
      <c r="AL765" s="139" t="str">
        <f t="shared" si="132"/>
        <v/>
      </c>
      <c r="AM765" s="139" t="str">
        <f t="shared" si="133"/>
        <v/>
      </c>
      <c r="AN765" s="20" t="str">
        <f t="shared" si="134"/>
        <v/>
      </c>
      <c r="AO765" s="20" t="str">
        <f t="shared" si="135"/>
        <v/>
      </c>
      <c r="AP765" s="20" t="str">
        <f t="shared" si="136"/>
        <v/>
      </c>
      <c r="AQ765" s="88" t="str">
        <f ca="1">IF(S765=Lists!$S$6,"CUMPLIMIENTO",IF($Q765=Lists!$R$3,TEXT(Y765,"00,00%")&amp;" / "&amp;TEXT(FORMULACIÓN!Y765,"00,00%"),IF(Y765=0,0,TEXT(Y765,"##.###")&amp;" / "&amp;TEXT(FORMULACIÓN!Y765,"##.###"))))</f>
        <v xml:space="preserve"> / </v>
      </c>
      <c r="AR765" s="133">
        <f ca="1">VALUE(IFERROR(IF(S765=Lists!$S$6,SEGUIMIENTO!Y765,IF((Y765/FORMULACIÓN!Y765)&lt;&gt;0,Y765/FORMULACIÓN!Y765,0)),0))</f>
        <v>0</v>
      </c>
      <c r="AS765" s="89" t="str">
        <f t="shared" ca="1" si="137"/>
        <v/>
      </c>
      <c r="AT765" s="89"/>
      <c r="AU765" s="89">
        <f t="shared" ca="1" si="140"/>
        <v>0</v>
      </c>
      <c r="AV765" s="20" t="str">
        <f t="shared" si="139"/>
        <v xml:space="preserve">LOGROS
LÍMITES
OBSERVACIÓN
ACCIONES DE FORTALECIMIENTO
</v>
      </c>
      <c r="AW765" s="139"/>
      <c r="CG765" s="140"/>
    </row>
    <row r="766" spans="1:85" s="135" customFormat="1" ht="20.25" hidden="1" customHeight="1">
      <c r="A766" s="20" t="str">
        <f>IF(FORMULACIÓN!A766="","",FORMULACIÓN!A766)</f>
        <v/>
      </c>
      <c r="B766" s="20" t="str">
        <f>IF(FORMULACIÓN!B766="","",FORMULACIÓN!B766)</f>
        <v/>
      </c>
      <c r="C766" s="20" t="str">
        <f>IF(FORMULACIÓN!C766="","",FORMULACIÓN!C766)</f>
        <v/>
      </c>
      <c r="D766" s="20" t="str">
        <f>IF(FORMULACIÓN!D766="","",FORMULACIÓN!D766)</f>
        <v/>
      </c>
      <c r="E766" s="20" t="str">
        <f>IF(FORMULACIÓN!E766="","",FORMULACIÓN!E766)</f>
        <v/>
      </c>
      <c r="F766" s="20" t="str">
        <f>IF(FORMULACIÓN!F766="","",FORMULACIÓN!F766)</f>
        <v/>
      </c>
      <c r="G766" s="20" t="str">
        <f>IF(FORMULACIÓN!G766="","",FORMULACIÓN!G766)</f>
        <v/>
      </c>
      <c r="H766" s="20" t="str">
        <f>IF(FORMULACIÓN!H766="","",FORMULACIÓN!H766)</f>
        <v/>
      </c>
      <c r="I766" s="88" t="str">
        <f>IF(FORMULACIÓN!I766="","",FORMULACIÓN!I766)</f>
        <v/>
      </c>
      <c r="J766" s="20" t="str">
        <f>IF(FORMULACIÓN!J766="","",FORMULACIÓN!J766)</f>
        <v/>
      </c>
      <c r="K766" s="88" t="str">
        <f>IF(FORMULACIÓN!K766="","",FORMULACIÓN!K766)</f>
        <v/>
      </c>
      <c r="L766" s="88" t="str">
        <f>IF(FORMULACIÓN!L766="","",FORMULACIÓN!L766)</f>
        <v/>
      </c>
      <c r="M766" s="210">
        <f>FORMULACIÓN!M766</f>
        <v>0</v>
      </c>
      <c r="N766" s="20" t="str">
        <f>IF(FORMULACIÓN!O766="","",FORMULACIÓN!O766)</f>
        <v/>
      </c>
      <c r="O766" s="20" t="str">
        <f>IF(FORMULACIÓN!P766="","",FORMULACIÓN!P766)</f>
        <v/>
      </c>
      <c r="P766" s="20" t="str">
        <f>IF(FORMULACIÓN!Q766="","",FORMULACIÓN!Q766)</f>
        <v/>
      </c>
      <c r="Q766" s="20" t="str">
        <f>IF(FORMULACIÓN!R766="","",FORMULACIÓN!R766)</f>
        <v/>
      </c>
      <c r="R766" s="20" t="str">
        <f>IF(FORMULACIÓN!S766="","",FORMULACIÓN!S766)</f>
        <v/>
      </c>
      <c r="S766" s="20" t="str">
        <f>IF(FORMULACIÓN!T766="","",FORMULACIÓN!T766)</f>
        <v/>
      </c>
      <c r="T766" s="179" t="str">
        <f ca="1">FORMULACIÓN!Y766</f>
        <v/>
      </c>
      <c r="U766" s="20" t="str">
        <f>IF(FORMULACIÓN!U766="","",FORMULACIÓN!U766)</f>
        <v/>
      </c>
      <c r="V766" s="211"/>
      <c r="W766" s="211"/>
      <c r="X766" s="21" t="str">
        <f ca="1">IFERROR(IF($S766=Lists!$S$2,SUM(SEGUIMIENTO!U766:W766),IF(SEGUIMIENTO!$S766=Lists!$S$3,SUM(SEGUIMIENTO!V766:W766),IF(SEGUIMIENTO!$S766=Lists!$S$4,AVERAGE(SEGUIMIENTO!V766:W766),IF(SEGUIMIENTO!$S766=Lists!$S$5,OFFSET(U766,0,COUNTA(V766:W766)),IF(SEGUIMIENTO!$S766=Lists!$S$6,COUNTIF(V766:W766,"&lt;"&amp;FORMULACIÓN!Y766)/COUNT(SEGUIMIENTO!V766:W766),""))))),"")</f>
        <v/>
      </c>
      <c r="Y766" s="176" t="str">
        <f ca="1">IF($Q766=Lists!$R$3,TEXT(SEGUIMIENTO!X766,"00,00%"),IF(SEGUIMIENTO!X766=0,0,TEXT(SEGUIMIENTO!X766,"##.###")))</f>
        <v/>
      </c>
      <c r="Z766" s="179" t="str">
        <f>IF(FORMULACIÓN!N766="X",VLOOKUP(A766,Lists!$C$100:$D$1099,2,FALSE),"")</f>
        <v/>
      </c>
      <c r="AA766" s="181">
        <f>IF(FORMULACIÓN!N766="X",IF(VALUE(VLOOKUP(A766,Lists!$C$100:$D$1099,2,FALSE))&gt;=SEGUIMIENTO!X766,1,0),2)</f>
        <v>2</v>
      </c>
      <c r="AB766" s="150">
        <f>IFERROR(VALUE(LEFT(#REF!,1)),0)</f>
        <v>0</v>
      </c>
      <c r="AC766" s="149"/>
      <c r="AD766" s="131"/>
      <c r="AE766" s="131"/>
      <c r="AF766" s="129"/>
      <c r="AG766"/>
      <c r="AH766" s="139"/>
      <c r="AI766" s="139"/>
      <c r="AJ766" s="139" t="str">
        <f t="shared" si="131"/>
        <v/>
      </c>
      <c r="AK766" s="139">
        <f t="shared" ca="1" si="138"/>
        <v>0</v>
      </c>
      <c r="AL766" s="139" t="str">
        <f t="shared" si="132"/>
        <v/>
      </c>
      <c r="AM766" s="139" t="str">
        <f t="shared" si="133"/>
        <v/>
      </c>
      <c r="AN766" s="20" t="str">
        <f t="shared" si="134"/>
        <v/>
      </c>
      <c r="AO766" s="20" t="str">
        <f t="shared" si="135"/>
        <v/>
      </c>
      <c r="AP766" s="20" t="str">
        <f t="shared" si="136"/>
        <v/>
      </c>
      <c r="AQ766" s="88" t="str">
        <f ca="1">IF(S766=Lists!$S$6,"CUMPLIMIENTO",IF($Q766=Lists!$R$3,TEXT(Y766,"00,00%")&amp;" / "&amp;TEXT(FORMULACIÓN!Y766,"00,00%"),IF(Y766=0,0,TEXT(Y766,"##.###")&amp;" / "&amp;TEXT(FORMULACIÓN!Y766,"##.###"))))</f>
        <v xml:space="preserve"> / </v>
      </c>
      <c r="AR766" s="133">
        <f ca="1">VALUE(IFERROR(IF(S766=Lists!$S$6,SEGUIMIENTO!Y766,IF((Y766/FORMULACIÓN!Y766)&lt;&gt;0,Y766/FORMULACIÓN!Y766,0)),0))</f>
        <v>0</v>
      </c>
      <c r="AS766" s="89" t="str">
        <f t="shared" ca="1" si="137"/>
        <v/>
      </c>
      <c r="AT766" s="89"/>
      <c r="AU766" s="89">
        <f t="shared" ca="1" si="140"/>
        <v>0</v>
      </c>
      <c r="AV766" s="20" t="str">
        <f t="shared" si="139"/>
        <v xml:space="preserve">LOGROS
LÍMITES
OBSERVACIÓN
ACCIONES DE FORTALECIMIENTO
</v>
      </c>
      <c r="AW766" s="139"/>
      <c r="CG766" s="140"/>
    </row>
    <row r="767" spans="1:85" s="135" customFormat="1" ht="20.25" hidden="1" customHeight="1">
      <c r="A767" s="20" t="str">
        <f>IF(FORMULACIÓN!A767="","",FORMULACIÓN!A767)</f>
        <v/>
      </c>
      <c r="B767" s="20" t="str">
        <f>IF(FORMULACIÓN!B767="","",FORMULACIÓN!B767)</f>
        <v/>
      </c>
      <c r="C767" s="20" t="str">
        <f>IF(FORMULACIÓN!C767="","",FORMULACIÓN!C767)</f>
        <v/>
      </c>
      <c r="D767" s="20" t="str">
        <f>IF(FORMULACIÓN!D767="","",FORMULACIÓN!D767)</f>
        <v/>
      </c>
      <c r="E767" s="20" t="str">
        <f>IF(FORMULACIÓN!E767="","",FORMULACIÓN!E767)</f>
        <v/>
      </c>
      <c r="F767" s="20" t="str">
        <f>IF(FORMULACIÓN!F767="","",FORMULACIÓN!F767)</f>
        <v/>
      </c>
      <c r="G767" s="20" t="str">
        <f>IF(FORMULACIÓN!G767="","",FORMULACIÓN!G767)</f>
        <v/>
      </c>
      <c r="H767" s="20" t="str">
        <f>IF(FORMULACIÓN!H767="","",FORMULACIÓN!H767)</f>
        <v/>
      </c>
      <c r="I767" s="88" t="str">
        <f>IF(FORMULACIÓN!I767="","",FORMULACIÓN!I767)</f>
        <v/>
      </c>
      <c r="J767" s="20" t="str">
        <f>IF(FORMULACIÓN!J767="","",FORMULACIÓN!J767)</f>
        <v/>
      </c>
      <c r="K767" s="88" t="str">
        <f>IF(FORMULACIÓN!K767="","",FORMULACIÓN!K767)</f>
        <v/>
      </c>
      <c r="L767" s="88" t="str">
        <f>IF(FORMULACIÓN!L767="","",FORMULACIÓN!L767)</f>
        <v/>
      </c>
      <c r="M767" s="210">
        <f>FORMULACIÓN!M767</f>
        <v>0</v>
      </c>
      <c r="N767" s="20" t="str">
        <f>IF(FORMULACIÓN!O767="","",FORMULACIÓN!O767)</f>
        <v/>
      </c>
      <c r="O767" s="20" t="str">
        <f>IF(FORMULACIÓN!P767="","",FORMULACIÓN!P767)</f>
        <v/>
      </c>
      <c r="P767" s="20" t="str">
        <f>IF(FORMULACIÓN!Q767="","",FORMULACIÓN!Q767)</f>
        <v/>
      </c>
      <c r="Q767" s="20" t="str">
        <f>IF(FORMULACIÓN!R767="","",FORMULACIÓN!R767)</f>
        <v/>
      </c>
      <c r="R767" s="20" t="str">
        <f>IF(FORMULACIÓN!S767="","",FORMULACIÓN!S767)</f>
        <v/>
      </c>
      <c r="S767" s="20" t="str">
        <f>IF(FORMULACIÓN!T767="","",FORMULACIÓN!T767)</f>
        <v/>
      </c>
      <c r="T767" s="179" t="str">
        <f ca="1">FORMULACIÓN!Y767</f>
        <v/>
      </c>
      <c r="U767" s="20" t="str">
        <f>IF(FORMULACIÓN!U767="","",FORMULACIÓN!U767)</f>
        <v/>
      </c>
      <c r="V767" s="211"/>
      <c r="W767" s="211"/>
      <c r="X767" s="21" t="str">
        <f ca="1">IFERROR(IF($S767=Lists!$S$2,SUM(SEGUIMIENTO!U767:W767),IF(SEGUIMIENTO!$S767=Lists!$S$3,SUM(SEGUIMIENTO!V767:W767),IF(SEGUIMIENTO!$S767=Lists!$S$4,AVERAGE(SEGUIMIENTO!V767:W767),IF(SEGUIMIENTO!$S767=Lists!$S$5,OFFSET(U767,0,COUNTA(V767:W767)),IF(SEGUIMIENTO!$S767=Lists!$S$6,COUNTIF(V767:W767,"&lt;"&amp;FORMULACIÓN!Y767)/COUNT(SEGUIMIENTO!V767:W767),""))))),"")</f>
        <v/>
      </c>
      <c r="Y767" s="176" t="str">
        <f ca="1">IF($Q767=Lists!$R$3,TEXT(SEGUIMIENTO!X767,"00,00%"),IF(SEGUIMIENTO!X767=0,0,TEXT(SEGUIMIENTO!X767,"##.###")))</f>
        <v/>
      </c>
      <c r="Z767" s="179" t="str">
        <f>IF(FORMULACIÓN!N767="X",VLOOKUP(A767,Lists!$C$100:$D$1099,2,FALSE),"")</f>
        <v/>
      </c>
      <c r="AA767" s="181">
        <f>IF(FORMULACIÓN!N767="X",IF(VALUE(VLOOKUP(A767,Lists!$C$100:$D$1099,2,FALSE))&gt;=SEGUIMIENTO!X767,1,0),2)</f>
        <v>2</v>
      </c>
      <c r="AB767" s="150">
        <f>IFERROR(VALUE(LEFT(#REF!,1)),0)</f>
        <v>0</v>
      </c>
      <c r="AC767" s="149"/>
      <c r="AD767" s="131"/>
      <c r="AE767" s="131"/>
      <c r="AF767" s="129"/>
      <c r="AG767"/>
      <c r="AH767" s="139"/>
      <c r="AI767" s="139"/>
      <c r="AJ767" s="139" t="str">
        <f t="shared" si="131"/>
        <v/>
      </c>
      <c r="AK767" s="139">
        <f t="shared" ca="1" si="138"/>
        <v>0</v>
      </c>
      <c r="AL767" s="139" t="str">
        <f t="shared" si="132"/>
        <v/>
      </c>
      <c r="AM767" s="139" t="str">
        <f t="shared" si="133"/>
        <v/>
      </c>
      <c r="AN767" s="20" t="str">
        <f t="shared" si="134"/>
        <v/>
      </c>
      <c r="AO767" s="20" t="str">
        <f t="shared" si="135"/>
        <v/>
      </c>
      <c r="AP767" s="20" t="str">
        <f t="shared" si="136"/>
        <v/>
      </c>
      <c r="AQ767" s="88" t="str">
        <f ca="1">IF(S767=Lists!$S$6,"CUMPLIMIENTO",IF($Q767=Lists!$R$3,TEXT(Y767,"00,00%")&amp;" / "&amp;TEXT(FORMULACIÓN!Y767,"00,00%"),IF(Y767=0,0,TEXT(Y767,"##.###")&amp;" / "&amp;TEXT(FORMULACIÓN!Y767,"##.###"))))</f>
        <v xml:space="preserve"> / </v>
      </c>
      <c r="AR767" s="133">
        <f ca="1">VALUE(IFERROR(IF(S767=Lists!$S$6,SEGUIMIENTO!Y767,IF((Y767/FORMULACIÓN!Y767)&lt;&gt;0,Y767/FORMULACIÓN!Y767,0)),0))</f>
        <v>0</v>
      </c>
      <c r="AS767" s="89" t="str">
        <f t="shared" ca="1" si="137"/>
        <v/>
      </c>
      <c r="AT767" s="89"/>
      <c r="AU767" s="89">
        <f t="shared" ca="1" si="140"/>
        <v>0</v>
      </c>
      <c r="AV767" s="20" t="str">
        <f t="shared" si="139"/>
        <v xml:space="preserve">LOGROS
LÍMITES
OBSERVACIÓN
ACCIONES DE FORTALECIMIENTO
</v>
      </c>
      <c r="AW767" s="139"/>
      <c r="CG767" s="140"/>
    </row>
    <row r="768" spans="1:85" s="135" customFormat="1" ht="20.25" hidden="1" customHeight="1">
      <c r="A768" s="20" t="str">
        <f>IF(FORMULACIÓN!A768="","",FORMULACIÓN!A768)</f>
        <v/>
      </c>
      <c r="B768" s="20" t="str">
        <f>IF(FORMULACIÓN!B768="","",FORMULACIÓN!B768)</f>
        <v/>
      </c>
      <c r="C768" s="20" t="str">
        <f>IF(FORMULACIÓN!C768="","",FORMULACIÓN!C768)</f>
        <v/>
      </c>
      <c r="D768" s="20" t="str">
        <f>IF(FORMULACIÓN!D768="","",FORMULACIÓN!D768)</f>
        <v/>
      </c>
      <c r="E768" s="20" t="str">
        <f>IF(FORMULACIÓN!E768="","",FORMULACIÓN!E768)</f>
        <v/>
      </c>
      <c r="F768" s="20" t="str">
        <f>IF(FORMULACIÓN!F768="","",FORMULACIÓN!F768)</f>
        <v/>
      </c>
      <c r="G768" s="20" t="str">
        <f>IF(FORMULACIÓN!G768="","",FORMULACIÓN!G768)</f>
        <v/>
      </c>
      <c r="H768" s="20" t="str">
        <f>IF(FORMULACIÓN!H768="","",FORMULACIÓN!H768)</f>
        <v/>
      </c>
      <c r="I768" s="88" t="str">
        <f>IF(FORMULACIÓN!I768="","",FORMULACIÓN!I768)</f>
        <v/>
      </c>
      <c r="J768" s="20" t="str">
        <f>IF(FORMULACIÓN!J768="","",FORMULACIÓN!J768)</f>
        <v/>
      </c>
      <c r="K768" s="88" t="str">
        <f>IF(FORMULACIÓN!K768="","",FORMULACIÓN!K768)</f>
        <v/>
      </c>
      <c r="L768" s="88" t="str">
        <f>IF(FORMULACIÓN!L768="","",FORMULACIÓN!L768)</f>
        <v/>
      </c>
      <c r="M768" s="210">
        <f>FORMULACIÓN!M768</f>
        <v>0</v>
      </c>
      <c r="N768" s="20" t="str">
        <f>IF(FORMULACIÓN!O768="","",FORMULACIÓN!O768)</f>
        <v/>
      </c>
      <c r="O768" s="20" t="str">
        <f>IF(FORMULACIÓN!P768="","",FORMULACIÓN!P768)</f>
        <v/>
      </c>
      <c r="P768" s="20" t="str">
        <f>IF(FORMULACIÓN!Q768="","",FORMULACIÓN!Q768)</f>
        <v/>
      </c>
      <c r="Q768" s="20" t="str">
        <f>IF(FORMULACIÓN!R768="","",FORMULACIÓN!R768)</f>
        <v/>
      </c>
      <c r="R768" s="20" t="str">
        <f>IF(FORMULACIÓN!S768="","",FORMULACIÓN!S768)</f>
        <v/>
      </c>
      <c r="S768" s="20" t="str">
        <f>IF(FORMULACIÓN!T768="","",FORMULACIÓN!T768)</f>
        <v/>
      </c>
      <c r="T768" s="179" t="str">
        <f ca="1">FORMULACIÓN!Y768</f>
        <v/>
      </c>
      <c r="U768" s="20" t="str">
        <f>IF(FORMULACIÓN!U768="","",FORMULACIÓN!U768)</f>
        <v/>
      </c>
      <c r="V768" s="211"/>
      <c r="W768" s="211"/>
      <c r="X768" s="21" t="str">
        <f ca="1">IFERROR(IF($S768=Lists!$S$2,SUM(SEGUIMIENTO!U768:W768),IF(SEGUIMIENTO!$S768=Lists!$S$3,SUM(SEGUIMIENTO!V768:W768),IF(SEGUIMIENTO!$S768=Lists!$S$4,AVERAGE(SEGUIMIENTO!V768:W768),IF(SEGUIMIENTO!$S768=Lists!$S$5,OFFSET(U768,0,COUNTA(V768:W768)),IF(SEGUIMIENTO!$S768=Lists!$S$6,COUNTIF(V768:W768,"&lt;"&amp;FORMULACIÓN!Y768)/COUNT(SEGUIMIENTO!V768:W768),""))))),"")</f>
        <v/>
      </c>
      <c r="Y768" s="176" t="str">
        <f ca="1">IF($Q768=Lists!$R$3,TEXT(SEGUIMIENTO!X768,"00,00%"),IF(SEGUIMIENTO!X768=0,0,TEXT(SEGUIMIENTO!X768,"##.###")))</f>
        <v/>
      </c>
      <c r="Z768" s="179" t="str">
        <f>IF(FORMULACIÓN!N768="X",VLOOKUP(A768,Lists!$C$100:$D$1099,2,FALSE),"")</f>
        <v/>
      </c>
      <c r="AA768" s="181">
        <f>IF(FORMULACIÓN!N768="X",IF(VALUE(VLOOKUP(A768,Lists!$C$100:$D$1099,2,FALSE))&gt;=SEGUIMIENTO!X768,1,0),2)</f>
        <v>2</v>
      </c>
      <c r="AB768" s="150">
        <f>IFERROR(VALUE(LEFT(#REF!,1)),0)</f>
        <v>0</v>
      </c>
      <c r="AC768" s="149"/>
      <c r="AD768" s="131"/>
      <c r="AE768" s="131"/>
      <c r="AF768" s="129"/>
      <c r="AG768"/>
      <c r="AH768" s="139"/>
      <c r="AI768" s="139"/>
      <c r="AJ768" s="139" t="str">
        <f t="shared" si="131"/>
        <v/>
      </c>
      <c r="AK768" s="139">
        <f t="shared" ca="1" si="138"/>
        <v>0</v>
      </c>
      <c r="AL768" s="139" t="str">
        <f t="shared" si="132"/>
        <v/>
      </c>
      <c r="AM768" s="139" t="str">
        <f t="shared" si="133"/>
        <v/>
      </c>
      <c r="AN768" s="20" t="str">
        <f t="shared" si="134"/>
        <v/>
      </c>
      <c r="AO768" s="20" t="str">
        <f t="shared" si="135"/>
        <v/>
      </c>
      <c r="AP768" s="20" t="str">
        <f t="shared" si="136"/>
        <v/>
      </c>
      <c r="AQ768" s="88" t="str">
        <f ca="1">IF(S768=Lists!$S$6,"CUMPLIMIENTO",IF($Q768=Lists!$R$3,TEXT(Y768,"00,00%")&amp;" / "&amp;TEXT(FORMULACIÓN!Y768,"00,00%"),IF(Y768=0,0,TEXT(Y768,"##.###")&amp;" / "&amp;TEXT(FORMULACIÓN!Y768,"##.###"))))</f>
        <v xml:space="preserve"> / </v>
      </c>
      <c r="AR768" s="133">
        <f ca="1">VALUE(IFERROR(IF(S768=Lists!$S$6,SEGUIMIENTO!Y768,IF((Y768/FORMULACIÓN!Y768)&lt;&gt;0,Y768/FORMULACIÓN!Y768,0)),0))</f>
        <v>0</v>
      </c>
      <c r="AS768" s="89" t="str">
        <f t="shared" ca="1" si="137"/>
        <v/>
      </c>
      <c r="AT768" s="89"/>
      <c r="AU768" s="89">
        <f t="shared" ca="1" si="140"/>
        <v>0</v>
      </c>
      <c r="AV768" s="20" t="str">
        <f t="shared" si="139"/>
        <v xml:space="preserve">LOGROS
LÍMITES
OBSERVACIÓN
ACCIONES DE FORTALECIMIENTO
</v>
      </c>
      <c r="AW768" s="139"/>
      <c r="CG768" s="140"/>
    </row>
    <row r="769" spans="1:85" s="135" customFormat="1" ht="20.25" hidden="1" customHeight="1">
      <c r="A769" s="20" t="str">
        <f>IF(FORMULACIÓN!A769="","",FORMULACIÓN!A769)</f>
        <v/>
      </c>
      <c r="B769" s="20" t="str">
        <f>IF(FORMULACIÓN!B769="","",FORMULACIÓN!B769)</f>
        <v/>
      </c>
      <c r="C769" s="20" t="str">
        <f>IF(FORMULACIÓN!C769="","",FORMULACIÓN!C769)</f>
        <v/>
      </c>
      <c r="D769" s="20" t="str">
        <f>IF(FORMULACIÓN!D769="","",FORMULACIÓN!D769)</f>
        <v/>
      </c>
      <c r="E769" s="20" t="str">
        <f>IF(FORMULACIÓN!E769="","",FORMULACIÓN!E769)</f>
        <v/>
      </c>
      <c r="F769" s="20" t="str">
        <f>IF(FORMULACIÓN!F769="","",FORMULACIÓN!F769)</f>
        <v/>
      </c>
      <c r="G769" s="20" t="str">
        <f>IF(FORMULACIÓN!G769="","",FORMULACIÓN!G769)</f>
        <v/>
      </c>
      <c r="H769" s="20" t="str">
        <f>IF(FORMULACIÓN!H769="","",FORMULACIÓN!H769)</f>
        <v/>
      </c>
      <c r="I769" s="88" t="str">
        <f>IF(FORMULACIÓN!I769="","",FORMULACIÓN!I769)</f>
        <v/>
      </c>
      <c r="J769" s="20" t="str">
        <f>IF(FORMULACIÓN!J769="","",FORMULACIÓN!J769)</f>
        <v/>
      </c>
      <c r="K769" s="88" t="str">
        <f>IF(FORMULACIÓN!K769="","",FORMULACIÓN!K769)</f>
        <v/>
      </c>
      <c r="L769" s="88" t="str">
        <f>IF(FORMULACIÓN!L769="","",FORMULACIÓN!L769)</f>
        <v/>
      </c>
      <c r="M769" s="210">
        <f>FORMULACIÓN!M769</f>
        <v>0</v>
      </c>
      <c r="N769" s="20" t="str">
        <f>IF(FORMULACIÓN!O769="","",FORMULACIÓN!O769)</f>
        <v/>
      </c>
      <c r="O769" s="20" t="str">
        <f>IF(FORMULACIÓN!P769="","",FORMULACIÓN!P769)</f>
        <v/>
      </c>
      <c r="P769" s="20" t="str">
        <f>IF(FORMULACIÓN!Q769="","",FORMULACIÓN!Q769)</f>
        <v/>
      </c>
      <c r="Q769" s="20" t="str">
        <f>IF(FORMULACIÓN!R769="","",FORMULACIÓN!R769)</f>
        <v/>
      </c>
      <c r="R769" s="20" t="str">
        <f>IF(FORMULACIÓN!S769="","",FORMULACIÓN!S769)</f>
        <v/>
      </c>
      <c r="S769" s="20" t="str">
        <f>IF(FORMULACIÓN!T769="","",FORMULACIÓN!T769)</f>
        <v/>
      </c>
      <c r="T769" s="179" t="str">
        <f ca="1">FORMULACIÓN!Y769</f>
        <v/>
      </c>
      <c r="U769" s="20" t="str">
        <f>IF(FORMULACIÓN!U769="","",FORMULACIÓN!U769)</f>
        <v/>
      </c>
      <c r="V769" s="211"/>
      <c r="W769" s="211"/>
      <c r="X769" s="21" t="str">
        <f ca="1">IFERROR(IF($S769=Lists!$S$2,SUM(SEGUIMIENTO!U769:W769),IF(SEGUIMIENTO!$S769=Lists!$S$3,SUM(SEGUIMIENTO!V769:W769),IF(SEGUIMIENTO!$S769=Lists!$S$4,AVERAGE(SEGUIMIENTO!V769:W769),IF(SEGUIMIENTO!$S769=Lists!$S$5,OFFSET(U769,0,COUNTA(V769:W769)),IF(SEGUIMIENTO!$S769=Lists!$S$6,COUNTIF(V769:W769,"&lt;"&amp;FORMULACIÓN!Y769)/COUNT(SEGUIMIENTO!V769:W769),""))))),"")</f>
        <v/>
      </c>
      <c r="Y769" s="176" t="str">
        <f ca="1">IF($Q769=Lists!$R$3,TEXT(SEGUIMIENTO!X769,"00,00%"),IF(SEGUIMIENTO!X769=0,0,TEXT(SEGUIMIENTO!X769,"##.###")))</f>
        <v/>
      </c>
      <c r="Z769" s="179" t="str">
        <f>IF(FORMULACIÓN!N769="X",VLOOKUP(A769,Lists!$C$100:$D$1099,2,FALSE),"")</f>
        <v/>
      </c>
      <c r="AA769" s="181">
        <f>IF(FORMULACIÓN!N769="X",IF(VALUE(VLOOKUP(A769,Lists!$C$100:$D$1099,2,FALSE))&gt;=SEGUIMIENTO!X769,1,0),2)</f>
        <v>2</v>
      </c>
      <c r="AB769" s="150">
        <f>IFERROR(VALUE(LEFT(#REF!,1)),0)</f>
        <v>0</v>
      </c>
      <c r="AC769" s="149"/>
      <c r="AD769" s="131"/>
      <c r="AE769" s="131"/>
      <c r="AF769" s="129"/>
      <c r="AG769"/>
      <c r="AH769" s="139"/>
      <c r="AI769" s="139"/>
      <c r="AJ769" s="139" t="str">
        <f t="shared" si="131"/>
        <v/>
      </c>
      <c r="AK769" s="139">
        <f t="shared" ca="1" si="138"/>
        <v>0</v>
      </c>
      <c r="AL769" s="139" t="str">
        <f t="shared" si="132"/>
        <v/>
      </c>
      <c r="AM769" s="139" t="str">
        <f t="shared" si="133"/>
        <v/>
      </c>
      <c r="AN769" s="20" t="str">
        <f t="shared" si="134"/>
        <v/>
      </c>
      <c r="AO769" s="20" t="str">
        <f t="shared" si="135"/>
        <v/>
      </c>
      <c r="AP769" s="20" t="str">
        <f t="shared" si="136"/>
        <v/>
      </c>
      <c r="AQ769" s="88" t="str">
        <f ca="1">IF(S769=Lists!$S$6,"CUMPLIMIENTO",IF($Q769=Lists!$R$3,TEXT(Y769,"00,00%")&amp;" / "&amp;TEXT(FORMULACIÓN!Y769,"00,00%"),IF(Y769=0,0,TEXT(Y769,"##.###")&amp;" / "&amp;TEXT(FORMULACIÓN!Y769,"##.###"))))</f>
        <v xml:space="preserve"> / </v>
      </c>
      <c r="AR769" s="133">
        <f ca="1">VALUE(IFERROR(IF(S769=Lists!$S$6,SEGUIMIENTO!Y769,IF((Y769/FORMULACIÓN!Y769)&lt;&gt;0,Y769/FORMULACIÓN!Y769,0)),0))</f>
        <v>0</v>
      </c>
      <c r="AS769" s="89" t="str">
        <f t="shared" ca="1" si="137"/>
        <v/>
      </c>
      <c r="AT769" s="89"/>
      <c r="AU769" s="89">
        <f t="shared" ca="1" si="140"/>
        <v>0</v>
      </c>
      <c r="AV769" s="20" t="str">
        <f t="shared" si="139"/>
        <v xml:space="preserve">LOGROS
LÍMITES
OBSERVACIÓN
ACCIONES DE FORTALECIMIENTO
</v>
      </c>
      <c r="AW769" s="139"/>
      <c r="CG769" s="140"/>
    </row>
    <row r="770" spans="1:85" s="135" customFormat="1" ht="20.25" hidden="1" customHeight="1">
      <c r="A770" s="20" t="str">
        <f>IF(FORMULACIÓN!A770="","",FORMULACIÓN!A770)</f>
        <v/>
      </c>
      <c r="B770" s="20" t="str">
        <f>IF(FORMULACIÓN!B770="","",FORMULACIÓN!B770)</f>
        <v/>
      </c>
      <c r="C770" s="20" t="str">
        <f>IF(FORMULACIÓN!C770="","",FORMULACIÓN!C770)</f>
        <v/>
      </c>
      <c r="D770" s="20" t="str">
        <f>IF(FORMULACIÓN!D770="","",FORMULACIÓN!D770)</f>
        <v/>
      </c>
      <c r="E770" s="20" t="str">
        <f>IF(FORMULACIÓN!E770="","",FORMULACIÓN!E770)</f>
        <v/>
      </c>
      <c r="F770" s="20" t="str">
        <f>IF(FORMULACIÓN!F770="","",FORMULACIÓN!F770)</f>
        <v/>
      </c>
      <c r="G770" s="20" t="str">
        <f>IF(FORMULACIÓN!G770="","",FORMULACIÓN!G770)</f>
        <v/>
      </c>
      <c r="H770" s="20" t="str">
        <f>IF(FORMULACIÓN!H770="","",FORMULACIÓN!H770)</f>
        <v/>
      </c>
      <c r="I770" s="88" t="str">
        <f>IF(FORMULACIÓN!I770="","",FORMULACIÓN!I770)</f>
        <v/>
      </c>
      <c r="J770" s="20" t="str">
        <f>IF(FORMULACIÓN!J770="","",FORMULACIÓN!J770)</f>
        <v/>
      </c>
      <c r="K770" s="88" t="str">
        <f>IF(FORMULACIÓN!K770="","",FORMULACIÓN!K770)</f>
        <v/>
      </c>
      <c r="L770" s="88" t="str">
        <f>IF(FORMULACIÓN!L770="","",FORMULACIÓN!L770)</f>
        <v/>
      </c>
      <c r="M770" s="210">
        <f>FORMULACIÓN!M770</f>
        <v>0</v>
      </c>
      <c r="N770" s="20" t="str">
        <f>IF(FORMULACIÓN!O770="","",FORMULACIÓN!O770)</f>
        <v/>
      </c>
      <c r="O770" s="20" t="str">
        <f>IF(FORMULACIÓN!P770="","",FORMULACIÓN!P770)</f>
        <v/>
      </c>
      <c r="P770" s="20" t="str">
        <f>IF(FORMULACIÓN!Q770="","",FORMULACIÓN!Q770)</f>
        <v/>
      </c>
      <c r="Q770" s="20" t="str">
        <f>IF(FORMULACIÓN!R770="","",FORMULACIÓN!R770)</f>
        <v/>
      </c>
      <c r="R770" s="20" t="str">
        <f>IF(FORMULACIÓN!S770="","",FORMULACIÓN!S770)</f>
        <v/>
      </c>
      <c r="S770" s="20" t="str">
        <f>IF(FORMULACIÓN!T770="","",FORMULACIÓN!T770)</f>
        <v/>
      </c>
      <c r="T770" s="179" t="str">
        <f ca="1">FORMULACIÓN!Y770</f>
        <v/>
      </c>
      <c r="U770" s="20" t="str">
        <f>IF(FORMULACIÓN!U770="","",FORMULACIÓN!U770)</f>
        <v/>
      </c>
      <c r="V770" s="211"/>
      <c r="W770" s="211"/>
      <c r="X770" s="21" t="str">
        <f ca="1">IFERROR(IF($S770=Lists!$S$2,SUM(SEGUIMIENTO!U770:W770),IF(SEGUIMIENTO!$S770=Lists!$S$3,SUM(SEGUIMIENTO!V770:W770),IF(SEGUIMIENTO!$S770=Lists!$S$4,AVERAGE(SEGUIMIENTO!V770:W770),IF(SEGUIMIENTO!$S770=Lists!$S$5,OFFSET(U770,0,COUNTA(V770:W770)),IF(SEGUIMIENTO!$S770=Lists!$S$6,COUNTIF(V770:W770,"&lt;"&amp;FORMULACIÓN!Y770)/COUNT(SEGUIMIENTO!V770:W770),""))))),"")</f>
        <v/>
      </c>
      <c r="Y770" s="176" t="str">
        <f ca="1">IF($Q770=Lists!$R$3,TEXT(SEGUIMIENTO!X770,"00,00%"),IF(SEGUIMIENTO!X770=0,0,TEXT(SEGUIMIENTO!X770,"##.###")))</f>
        <v/>
      </c>
      <c r="Z770" s="179" t="str">
        <f>IF(FORMULACIÓN!N770="X",VLOOKUP(A770,Lists!$C$100:$D$1099,2,FALSE),"")</f>
        <v/>
      </c>
      <c r="AA770" s="181">
        <f>IF(FORMULACIÓN!N770="X",IF(VALUE(VLOOKUP(A770,Lists!$C$100:$D$1099,2,FALSE))&gt;=SEGUIMIENTO!X770,1,0),2)</f>
        <v>2</v>
      </c>
      <c r="AB770" s="150">
        <f>IFERROR(VALUE(LEFT(#REF!,1)),0)</f>
        <v>0</v>
      </c>
      <c r="AC770" s="149"/>
      <c r="AD770" s="131"/>
      <c r="AE770" s="131"/>
      <c r="AF770" s="129"/>
      <c r="AG770"/>
      <c r="AH770" s="139"/>
      <c r="AI770" s="139"/>
      <c r="AJ770" s="139" t="str">
        <f t="shared" si="131"/>
        <v/>
      </c>
      <c r="AK770" s="139">
        <f t="shared" ca="1" si="138"/>
        <v>0</v>
      </c>
      <c r="AL770" s="139" t="str">
        <f t="shared" si="132"/>
        <v/>
      </c>
      <c r="AM770" s="139" t="str">
        <f t="shared" si="133"/>
        <v/>
      </c>
      <c r="AN770" s="20" t="str">
        <f t="shared" si="134"/>
        <v/>
      </c>
      <c r="AO770" s="20" t="str">
        <f t="shared" si="135"/>
        <v/>
      </c>
      <c r="AP770" s="20" t="str">
        <f t="shared" si="136"/>
        <v/>
      </c>
      <c r="AQ770" s="88" t="str">
        <f ca="1">IF(S770=Lists!$S$6,"CUMPLIMIENTO",IF($Q770=Lists!$R$3,TEXT(Y770,"00,00%")&amp;" / "&amp;TEXT(FORMULACIÓN!Y770,"00,00%"),IF(Y770=0,0,TEXT(Y770,"##.###")&amp;" / "&amp;TEXT(FORMULACIÓN!Y770,"##.###"))))</f>
        <v xml:space="preserve"> / </v>
      </c>
      <c r="AR770" s="133">
        <f ca="1">VALUE(IFERROR(IF(S770=Lists!$S$6,SEGUIMIENTO!Y770,IF((Y770/FORMULACIÓN!Y770)&lt;&gt;0,Y770/FORMULACIÓN!Y770,0)),0))</f>
        <v>0</v>
      </c>
      <c r="AS770" s="89" t="str">
        <f t="shared" ca="1" si="137"/>
        <v/>
      </c>
      <c r="AT770" s="89"/>
      <c r="AU770" s="89">
        <f t="shared" ca="1" si="140"/>
        <v>0</v>
      </c>
      <c r="AV770" s="20" t="str">
        <f t="shared" si="139"/>
        <v xml:space="preserve">LOGROS
LÍMITES
OBSERVACIÓN
ACCIONES DE FORTALECIMIENTO
</v>
      </c>
      <c r="AW770" s="139"/>
      <c r="CG770" s="140"/>
    </row>
    <row r="771" spans="1:85" s="135" customFormat="1" ht="20.25" hidden="1" customHeight="1">
      <c r="A771" s="20" t="str">
        <f>IF(FORMULACIÓN!A771="","",FORMULACIÓN!A771)</f>
        <v/>
      </c>
      <c r="B771" s="20" t="str">
        <f>IF(FORMULACIÓN!B771="","",FORMULACIÓN!B771)</f>
        <v/>
      </c>
      <c r="C771" s="20" t="str">
        <f>IF(FORMULACIÓN!C771="","",FORMULACIÓN!C771)</f>
        <v/>
      </c>
      <c r="D771" s="20" t="str">
        <f>IF(FORMULACIÓN!D771="","",FORMULACIÓN!D771)</f>
        <v/>
      </c>
      <c r="E771" s="20" t="str">
        <f>IF(FORMULACIÓN!E771="","",FORMULACIÓN!E771)</f>
        <v/>
      </c>
      <c r="F771" s="20" t="str">
        <f>IF(FORMULACIÓN!F771="","",FORMULACIÓN!F771)</f>
        <v/>
      </c>
      <c r="G771" s="20" t="str">
        <f>IF(FORMULACIÓN!G771="","",FORMULACIÓN!G771)</f>
        <v/>
      </c>
      <c r="H771" s="20" t="str">
        <f>IF(FORMULACIÓN!H771="","",FORMULACIÓN!H771)</f>
        <v/>
      </c>
      <c r="I771" s="88" t="str">
        <f>IF(FORMULACIÓN!I771="","",FORMULACIÓN!I771)</f>
        <v/>
      </c>
      <c r="J771" s="20" t="str">
        <f>IF(FORMULACIÓN!J771="","",FORMULACIÓN!J771)</f>
        <v/>
      </c>
      <c r="K771" s="88" t="str">
        <f>IF(FORMULACIÓN!K771="","",FORMULACIÓN!K771)</f>
        <v/>
      </c>
      <c r="L771" s="88" t="str">
        <f>IF(FORMULACIÓN!L771="","",FORMULACIÓN!L771)</f>
        <v/>
      </c>
      <c r="M771" s="210">
        <f>FORMULACIÓN!M771</f>
        <v>0</v>
      </c>
      <c r="N771" s="20" t="str">
        <f>IF(FORMULACIÓN!O771="","",FORMULACIÓN!O771)</f>
        <v/>
      </c>
      <c r="O771" s="20" t="str">
        <f>IF(FORMULACIÓN!P771="","",FORMULACIÓN!P771)</f>
        <v/>
      </c>
      <c r="P771" s="20" t="str">
        <f>IF(FORMULACIÓN!Q771="","",FORMULACIÓN!Q771)</f>
        <v/>
      </c>
      <c r="Q771" s="20" t="str">
        <f>IF(FORMULACIÓN!R771="","",FORMULACIÓN!R771)</f>
        <v/>
      </c>
      <c r="R771" s="20" t="str">
        <f>IF(FORMULACIÓN!S771="","",FORMULACIÓN!S771)</f>
        <v/>
      </c>
      <c r="S771" s="20" t="str">
        <f>IF(FORMULACIÓN!T771="","",FORMULACIÓN!T771)</f>
        <v/>
      </c>
      <c r="T771" s="179" t="str">
        <f ca="1">FORMULACIÓN!Y771</f>
        <v/>
      </c>
      <c r="U771" s="20" t="str">
        <f>IF(FORMULACIÓN!U771="","",FORMULACIÓN!U771)</f>
        <v/>
      </c>
      <c r="V771" s="211"/>
      <c r="W771" s="211"/>
      <c r="X771" s="21" t="str">
        <f ca="1">IFERROR(IF($S771=Lists!$S$2,SUM(SEGUIMIENTO!U771:W771),IF(SEGUIMIENTO!$S771=Lists!$S$3,SUM(SEGUIMIENTO!V771:W771),IF(SEGUIMIENTO!$S771=Lists!$S$4,AVERAGE(SEGUIMIENTO!V771:W771),IF(SEGUIMIENTO!$S771=Lists!$S$5,OFFSET(U771,0,COUNTA(V771:W771)),IF(SEGUIMIENTO!$S771=Lists!$S$6,COUNTIF(V771:W771,"&lt;"&amp;FORMULACIÓN!Y771)/COUNT(SEGUIMIENTO!V771:W771),""))))),"")</f>
        <v/>
      </c>
      <c r="Y771" s="176" t="str">
        <f ca="1">IF($Q771=Lists!$R$3,TEXT(SEGUIMIENTO!X771,"00,00%"),IF(SEGUIMIENTO!X771=0,0,TEXT(SEGUIMIENTO!X771,"##.###")))</f>
        <v/>
      </c>
      <c r="Z771" s="179" t="str">
        <f>IF(FORMULACIÓN!N771="X",VLOOKUP(A771,Lists!$C$100:$D$1099,2,FALSE),"")</f>
        <v/>
      </c>
      <c r="AA771" s="181">
        <f>IF(FORMULACIÓN!N771="X",IF(VALUE(VLOOKUP(A771,Lists!$C$100:$D$1099,2,FALSE))&gt;=SEGUIMIENTO!X771,1,0),2)</f>
        <v>2</v>
      </c>
      <c r="AB771" s="150">
        <f>IFERROR(VALUE(LEFT(#REF!,1)),0)</f>
        <v>0</v>
      </c>
      <c r="AC771" s="149"/>
      <c r="AD771" s="131"/>
      <c r="AE771" s="131"/>
      <c r="AF771" s="129"/>
      <c r="AG771"/>
      <c r="AH771" s="139"/>
      <c r="AI771" s="139"/>
      <c r="AJ771" s="139" t="str">
        <f t="shared" si="131"/>
        <v/>
      </c>
      <c r="AK771" s="139">
        <f t="shared" ca="1" si="138"/>
        <v>0</v>
      </c>
      <c r="AL771" s="139" t="str">
        <f t="shared" si="132"/>
        <v/>
      </c>
      <c r="AM771" s="139" t="str">
        <f t="shared" si="133"/>
        <v/>
      </c>
      <c r="AN771" s="20" t="str">
        <f t="shared" si="134"/>
        <v/>
      </c>
      <c r="AO771" s="20" t="str">
        <f t="shared" si="135"/>
        <v/>
      </c>
      <c r="AP771" s="20" t="str">
        <f t="shared" si="136"/>
        <v/>
      </c>
      <c r="AQ771" s="88" t="str">
        <f ca="1">IF(S771=Lists!$S$6,"CUMPLIMIENTO",IF($Q771=Lists!$R$3,TEXT(Y771,"00,00%")&amp;" / "&amp;TEXT(FORMULACIÓN!Y771,"00,00%"),IF(Y771=0,0,TEXT(Y771,"##.###")&amp;" / "&amp;TEXT(FORMULACIÓN!Y771,"##.###"))))</f>
        <v xml:space="preserve"> / </v>
      </c>
      <c r="AR771" s="133">
        <f ca="1">VALUE(IFERROR(IF(S771=Lists!$S$6,SEGUIMIENTO!Y771,IF((Y771/FORMULACIÓN!Y771)&lt;&gt;0,Y771/FORMULACIÓN!Y771,0)),0))</f>
        <v>0</v>
      </c>
      <c r="AS771" s="89" t="str">
        <f t="shared" ca="1" si="137"/>
        <v/>
      </c>
      <c r="AT771" s="89"/>
      <c r="AU771" s="89">
        <f t="shared" ca="1" si="140"/>
        <v>0</v>
      </c>
      <c r="AV771" s="20" t="str">
        <f t="shared" si="139"/>
        <v xml:space="preserve">LOGROS
LÍMITES
OBSERVACIÓN
ACCIONES DE FORTALECIMIENTO
</v>
      </c>
      <c r="AW771" s="139"/>
      <c r="CG771" s="140"/>
    </row>
    <row r="772" spans="1:85" s="135" customFormat="1" ht="20.25" hidden="1" customHeight="1">
      <c r="A772" s="20" t="str">
        <f>IF(FORMULACIÓN!A772="","",FORMULACIÓN!A772)</f>
        <v/>
      </c>
      <c r="B772" s="20" t="str">
        <f>IF(FORMULACIÓN!B772="","",FORMULACIÓN!B772)</f>
        <v/>
      </c>
      <c r="C772" s="20" t="str">
        <f>IF(FORMULACIÓN!C772="","",FORMULACIÓN!C772)</f>
        <v/>
      </c>
      <c r="D772" s="20" t="str">
        <f>IF(FORMULACIÓN!D772="","",FORMULACIÓN!D772)</f>
        <v/>
      </c>
      <c r="E772" s="20" t="str">
        <f>IF(FORMULACIÓN!E772="","",FORMULACIÓN!E772)</f>
        <v/>
      </c>
      <c r="F772" s="20" t="str">
        <f>IF(FORMULACIÓN!F772="","",FORMULACIÓN!F772)</f>
        <v/>
      </c>
      <c r="G772" s="20" t="str">
        <f>IF(FORMULACIÓN!G772="","",FORMULACIÓN!G772)</f>
        <v/>
      </c>
      <c r="H772" s="20" t="str">
        <f>IF(FORMULACIÓN!H772="","",FORMULACIÓN!H772)</f>
        <v/>
      </c>
      <c r="I772" s="88" t="str">
        <f>IF(FORMULACIÓN!I772="","",FORMULACIÓN!I772)</f>
        <v/>
      </c>
      <c r="J772" s="20" t="str">
        <f>IF(FORMULACIÓN!J772="","",FORMULACIÓN!J772)</f>
        <v/>
      </c>
      <c r="K772" s="88" t="str">
        <f>IF(FORMULACIÓN!K772="","",FORMULACIÓN!K772)</f>
        <v/>
      </c>
      <c r="L772" s="88" t="str">
        <f>IF(FORMULACIÓN!L772="","",FORMULACIÓN!L772)</f>
        <v/>
      </c>
      <c r="M772" s="210">
        <f>FORMULACIÓN!M772</f>
        <v>0</v>
      </c>
      <c r="N772" s="20" t="str">
        <f>IF(FORMULACIÓN!O772="","",FORMULACIÓN!O772)</f>
        <v/>
      </c>
      <c r="O772" s="20" t="str">
        <f>IF(FORMULACIÓN!P772="","",FORMULACIÓN!P772)</f>
        <v/>
      </c>
      <c r="P772" s="20" t="str">
        <f>IF(FORMULACIÓN!Q772="","",FORMULACIÓN!Q772)</f>
        <v/>
      </c>
      <c r="Q772" s="20" t="str">
        <f>IF(FORMULACIÓN!R772="","",FORMULACIÓN!R772)</f>
        <v/>
      </c>
      <c r="R772" s="20" t="str">
        <f>IF(FORMULACIÓN!S772="","",FORMULACIÓN!S772)</f>
        <v/>
      </c>
      <c r="S772" s="20" t="str">
        <f>IF(FORMULACIÓN!T772="","",FORMULACIÓN!T772)</f>
        <v/>
      </c>
      <c r="T772" s="179" t="str">
        <f ca="1">FORMULACIÓN!Y772</f>
        <v/>
      </c>
      <c r="U772" s="20" t="str">
        <f>IF(FORMULACIÓN!U772="","",FORMULACIÓN!U772)</f>
        <v/>
      </c>
      <c r="V772" s="211"/>
      <c r="W772" s="211"/>
      <c r="X772" s="21" t="str">
        <f ca="1">IFERROR(IF($S772=Lists!$S$2,SUM(SEGUIMIENTO!U772:W772),IF(SEGUIMIENTO!$S772=Lists!$S$3,SUM(SEGUIMIENTO!V772:W772),IF(SEGUIMIENTO!$S772=Lists!$S$4,AVERAGE(SEGUIMIENTO!V772:W772),IF(SEGUIMIENTO!$S772=Lists!$S$5,OFFSET(U772,0,COUNTA(V772:W772)),IF(SEGUIMIENTO!$S772=Lists!$S$6,COUNTIF(V772:W772,"&lt;"&amp;FORMULACIÓN!Y772)/COUNT(SEGUIMIENTO!V772:W772),""))))),"")</f>
        <v/>
      </c>
      <c r="Y772" s="176" t="str">
        <f ca="1">IF($Q772=Lists!$R$3,TEXT(SEGUIMIENTO!X772,"00,00%"),IF(SEGUIMIENTO!X772=0,0,TEXT(SEGUIMIENTO!X772,"##.###")))</f>
        <v/>
      </c>
      <c r="Z772" s="179" t="str">
        <f>IF(FORMULACIÓN!N772="X",VLOOKUP(A772,Lists!$C$100:$D$1099,2,FALSE),"")</f>
        <v/>
      </c>
      <c r="AA772" s="181">
        <f>IF(FORMULACIÓN!N772="X",IF(VALUE(VLOOKUP(A772,Lists!$C$100:$D$1099,2,FALSE))&gt;=SEGUIMIENTO!X772,1,0),2)</f>
        <v>2</v>
      </c>
      <c r="AB772" s="150">
        <f>IFERROR(VALUE(LEFT(#REF!,1)),0)</f>
        <v>0</v>
      </c>
      <c r="AC772" s="149"/>
      <c r="AD772" s="131"/>
      <c r="AE772" s="131"/>
      <c r="AF772" s="129"/>
      <c r="AG772"/>
      <c r="AH772" s="139"/>
      <c r="AI772" s="139"/>
      <c r="AJ772" s="139" t="str">
        <f t="shared" si="131"/>
        <v/>
      </c>
      <c r="AK772" s="139">
        <f t="shared" ca="1" si="138"/>
        <v>0</v>
      </c>
      <c r="AL772" s="139" t="str">
        <f t="shared" si="132"/>
        <v/>
      </c>
      <c r="AM772" s="139" t="str">
        <f t="shared" si="133"/>
        <v/>
      </c>
      <c r="AN772" s="20" t="str">
        <f t="shared" si="134"/>
        <v/>
      </c>
      <c r="AO772" s="20" t="str">
        <f t="shared" si="135"/>
        <v/>
      </c>
      <c r="AP772" s="20" t="str">
        <f t="shared" si="136"/>
        <v/>
      </c>
      <c r="AQ772" s="88" t="str">
        <f ca="1">IF(S772=Lists!$S$6,"CUMPLIMIENTO",IF($Q772=Lists!$R$3,TEXT(Y772,"00,00%")&amp;" / "&amp;TEXT(FORMULACIÓN!Y772,"00,00%"),IF(Y772=0,0,TEXT(Y772,"##.###")&amp;" / "&amp;TEXT(FORMULACIÓN!Y772,"##.###"))))</f>
        <v xml:space="preserve"> / </v>
      </c>
      <c r="AR772" s="133">
        <f ca="1">VALUE(IFERROR(IF(S772=Lists!$S$6,SEGUIMIENTO!Y772,IF((Y772/FORMULACIÓN!Y772)&lt;&gt;0,Y772/FORMULACIÓN!Y772,0)),0))</f>
        <v>0</v>
      </c>
      <c r="AS772" s="89" t="str">
        <f t="shared" ca="1" si="137"/>
        <v/>
      </c>
      <c r="AT772" s="89"/>
      <c r="AU772" s="89">
        <f t="shared" ca="1" si="140"/>
        <v>0</v>
      </c>
      <c r="AV772" s="20" t="str">
        <f t="shared" si="139"/>
        <v xml:space="preserve">LOGROS
LÍMITES
OBSERVACIÓN
ACCIONES DE FORTALECIMIENTO
</v>
      </c>
      <c r="AW772" s="139"/>
      <c r="CG772" s="140"/>
    </row>
    <row r="773" spans="1:85" s="135" customFormat="1" ht="20.25" hidden="1" customHeight="1">
      <c r="A773" s="20" t="str">
        <f>IF(FORMULACIÓN!A773="","",FORMULACIÓN!A773)</f>
        <v/>
      </c>
      <c r="B773" s="20" t="str">
        <f>IF(FORMULACIÓN!B773="","",FORMULACIÓN!B773)</f>
        <v/>
      </c>
      <c r="C773" s="20" t="str">
        <f>IF(FORMULACIÓN!C773="","",FORMULACIÓN!C773)</f>
        <v/>
      </c>
      <c r="D773" s="20" t="str">
        <f>IF(FORMULACIÓN!D773="","",FORMULACIÓN!D773)</f>
        <v/>
      </c>
      <c r="E773" s="20" t="str">
        <f>IF(FORMULACIÓN!E773="","",FORMULACIÓN!E773)</f>
        <v/>
      </c>
      <c r="F773" s="20" t="str">
        <f>IF(FORMULACIÓN!F773="","",FORMULACIÓN!F773)</f>
        <v/>
      </c>
      <c r="G773" s="20" t="str">
        <f>IF(FORMULACIÓN!G773="","",FORMULACIÓN!G773)</f>
        <v/>
      </c>
      <c r="H773" s="20" t="str">
        <f>IF(FORMULACIÓN!H773="","",FORMULACIÓN!H773)</f>
        <v/>
      </c>
      <c r="I773" s="88" t="str">
        <f>IF(FORMULACIÓN!I773="","",FORMULACIÓN!I773)</f>
        <v/>
      </c>
      <c r="J773" s="20" t="str">
        <f>IF(FORMULACIÓN!J773="","",FORMULACIÓN!J773)</f>
        <v/>
      </c>
      <c r="K773" s="88" t="str">
        <f>IF(FORMULACIÓN!K773="","",FORMULACIÓN!K773)</f>
        <v/>
      </c>
      <c r="L773" s="88" t="str">
        <f>IF(FORMULACIÓN!L773="","",FORMULACIÓN!L773)</f>
        <v/>
      </c>
      <c r="M773" s="210">
        <f>FORMULACIÓN!M773</f>
        <v>0</v>
      </c>
      <c r="N773" s="20" t="str">
        <f>IF(FORMULACIÓN!O773="","",FORMULACIÓN!O773)</f>
        <v/>
      </c>
      <c r="O773" s="20" t="str">
        <f>IF(FORMULACIÓN!P773="","",FORMULACIÓN!P773)</f>
        <v/>
      </c>
      <c r="P773" s="20" t="str">
        <f>IF(FORMULACIÓN!Q773="","",FORMULACIÓN!Q773)</f>
        <v/>
      </c>
      <c r="Q773" s="20" t="str">
        <f>IF(FORMULACIÓN!R773="","",FORMULACIÓN!R773)</f>
        <v/>
      </c>
      <c r="R773" s="20" t="str">
        <f>IF(FORMULACIÓN!S773="","",FORMULACIÓN!S773)</f>
        <v/>
      </c>
      <c r="S773" s="20" t="str">
        <f>IF(FORMULACIÓN!T773="","",FORMULACIÓN!T773)</f>
        <v/>
      </c>
      <c r="T773" s="179" t="str">
        <f ca="1">FORMULACIÓN!Y773</f>
        <v/>
      </c>
      <c r="U773" s="20" t="str">
        <f>IF(FORMULACIÓN!U773="","",FORMULACIÓN!U773)</f>
        <v/>
      </c>
      <c r="V773" s="211"/>
      <c r="W773" s="211"/>
      <c r="X773" s="21" t="str">
        <f ca="1">IFERROR(IF($S773=Lists!$S$2,SUM(SEGUIMIENTO!U773:W773),IF(SEGUIMIENTO!$S773=Lists!$S$3,SUM(SEGUIMIENTO!V773:W773),IF(SEGUIMIENTO!$S773=Lists!$S$4,AVERAGE(SEGUIMIENTO!V773:W773),IF(SEGUIMIENTO!$S773=Lists!$S$5,OFFSET(U773,0,COUNTA(V773:W773)),IF(SEGUIMIENTO!$S773=Lists!$S$6,COUNTIF(V773:W773,"&lt;"&amp;FORMULACIÓN!Y773)/COUNT(SEGUIMIENTO!V773:W773),""))))),"")</f>
        <v/>
      </c>
      <c r="Y773" s="176" t="str">
        <f ca="1">IF($Q773=Lists!$R$3,TEXT(SEGUIMIENTO!X773,"00,00%"),IF(SEGUIMIENTO!X773=0,0,TEXT(SEGUIMIENTO!X773,"##.###")))</f>
        <v/>
      </c>
      <c r="Z773" s="179" t="str">
        <f>IF(FORMULACIÓN!N773="X",VLOOKUP(A773,Lists!$C$100:$D$1099,2,FALSE),"")</f>
        <v/>
      </c>
      <c r="AA773" s="181">
        <f>IF(FORMULACIÓN!N773="X",IF(VALUE(VLOOKUP(A773,Lists!$C$100:$D$1099,2,FALSE))&gt;=SEGUIMIENTO!X773,1,0),2)</f>
        <v>2</v>
      </c>
      <c r="AB773" s="150">
        <f>IFERROR(VALUE(LEFT(#REF!,1)),0)</f>
        <v>0</v>
      </c>
      <c r="AC773" s="149"/>
      <c r="AD773" s="131"/>
      <c r="AE773" s="131"/>
      <c r="AF773" s="129"/>
      <c r="AG773"/>
      <c r="AH773" s="139"/>
      <c r="AI773" s="139"/>
      <c r="AJ773" s="139" t="str">
        <f t="shared" si="131"/>
        <v/>
      </c>
      <c r="AK773" s="139">
        <f t="shared" ca="1" si="138"/>
        <v>0</v>
      </c>
      <c r="AL773" s="139" t="str">
        <f t="shared" si="132"/>
        <v/>
      </c>
      <c r="AM773" s="139" t="str">
        <f t="shared" si="133"/>
        <v/>
      </c>
      <c r="AN773" s="20" t="str">
        <f t="shared" si="134"/>
        <v/>
      </c>
      <c r="AO773" s="20" t="str">
        <f t="shared" si="135"/>
        <v/>
      </c>
      <c r="AP773" s="20" t="str">
        <f t="shared" si="136"/>
        <v/>
      </c>
      <c r="AQ773" s="88" t="str">
        <f ca="1">IF(S773=Lists!$S$6,"CUMPLIMIENTO",IF($Q773=Lists!$R$3,TEXT(Y773,"00,00%")&amp;" / "&amp;TEXT(FORMULACIÓN!Y773,"00,00%"),IF(Y773=0,0,TEXT(Y773,"##.###")&amp;" / "&amp;TEXT(FORMULACIÓN!Y773,"##.###"))))</f>
        <v xml:space="preserve"> / </v>
      </c>
      <c r="AR773" s="133">
        <f ca="1">VALUE(IFERROR(IF(S773=Lists!$S$6,SEGUIMIENTO!Y773,IF((Y773/FORMULACIÓN!Y773)&lt;&gt;0,Y773/FORMULACIÓN!Y773,0)),0))</f>
        <v>0</v>
      </c>
      <c r="AS773" s="89" t="str">
        <f t="shared" ca="1" si="137"/>
        <v/>
      </c>
      <c r="AT773" s="89"/>
      <c r="AU773" s="89">
        <f t="shared" ca="1" si="140"/>
        <v>0</v>
      </c>
      <c r="AV773" s="20" t="str">
        <f t="shared" si="139"/>
        <v xml:space="preserve">LOGROS
LÍMITES
OBSERVACIÓN
ACCIONES DE FORTALECIMIENTO
</v>
      </c>
      <c r="AW773" s="139"/>
      <c r="CG773" s="140"/>
    </row>
    <row r="774" spans="1:85" s="135" customFormat="1" ht="20.25" hidden="1" customHeight="1">
      <c r="A774" s="20" t="str">
        <f>IF(FORMULACIÓN!A774="","",FORMULACIÓN!A774)</f>
        <v/>
      </c>
      <c r="B774" s="20" t="str">
        <f>IF(FORMULACIÓN!B774="","",FORMULACIÓN!B774)</f>
        <v/>
      </c>
      <c r="C774" s="20" t="str">
        <f>IF(FORMULACIÓN!C774="","",FORMULACIÓN!C774)</f>
        <v/>
      </c>
      <c r="D774" s="20" t="str">
        <f>IF(FORMULACIÓN!D774="","",FORMULACIÓN!D774)</f>
        <v/>
      </c>
      <c r="E774" s="20" t="str">
        <f>IF(FORMULACIÓN!E774="","",FORMULACIÓN!E774)</f>
        <v/>
      </c>
      <c r="F774" s="20" t="str">
        <f>IF(FORMULACIÓN!F774="","",FORMULACIÓN!F774)</f>
        <v/>
      </c>
      <c r="G774" s="20" t="str">
        <f>IF(FORMULACIÓN!G774="","",FORMULACIÓN!G774)</f>
        <v/>
      </c>
      <c r="H774" s="20" t="str">
        <f>IF(FORMULACIÓN!H774="","",FORMULACIÓN!H774)</f>
        <v/>
      </c>
      <c r="I774" s="88" t="str">
        <f>IF(FORMULACIÓN!I774="","",FORMULACIÓN!I774)</f>
        <v/>
      </c>
      <c r="J774" s="20" t="str">
        <f>IF(FORMULACIÓN!J774="","",FORMULACIÓN!J774)</f>
        <v/>
      </c>
      <c r="K774" s="88" t="str">
        <f>IF(FORMULACIÓN!K774="","",FORMULACIÓN!K774)</f>
        <v/>
      </c>
      <c r="L774" s="88" t="str">
        <f>IF(FORMULACIÓN!L774="","",FORMULACIÓN!L774)</f>
        <v/>
      </c>
      <c r="M774" s="210">
        <f>FORMULACIÓN!M774</f>
        <v>0</v>
      </c>
      <c r="N774" s="20" t="str">
        <f>IF(FORMULACIÓN!O774="","",FORMULACIÓN!O774)</f>
        <v/>
      </c>
      <c r="O774" s="20" t="str">
        <f>IF(FORMULACIÓN!P774="","",FORMULACIÓN!P774)</f>
        <v/>
      </c>
      <c r="P774" s="20" t="str">
        <f>IF(FORMULACIÓN!Q774="","",FORMULACIÓN!Q774)</f>
        <v/>
      </c>
      <c r="Q774" s="20" t="str">
        <f>IF(FORMULACIÓN!R774="","",FORMULACIÓN!R774)</f>
        <v/>
      </c>
      <c r="R774" s="20" t="str">
        <f>IF(FORMULACIÓN!S774="","",FORMULACIÓN!S774)</f>
        <v/>
      </c>
      <c r="S774" s="20" t="str">
        <f>IF(FORMULACIÓN!T774="","",FORMULACIÓN!T774)</f>
        <v/>
      </c>
      <c r="T774" s="179" t="str">
        <f ca="1">FORMULACIÓN!Y774</f>
        <v/>
      </c>
      <c r="U774" s="20" t="str">
        <f>IF(FORMULACIÓN!U774="","",FORMULACIÓN!U774)</f>
        <v/>
      </c>
      <c r="V774" s="211"/>
      <c r="W774" s="211"/>
      <c r="X774" s="21" t="str">
        <f ca="1">IFERROR(IF($S774=Lists!$S$2,SUM(SEGUIMIENTO!U774:W774),IF(SEGUIMIENTO!$S774=Lists!$S$3,SUM(SEGUIMIENTO!V774:W774),IF(SEGUIMIENTO!$S774=Lists!$S$4,AVERAGE(SEGUIMIENTO!V774:W774),IF(SEGUIMIENTO!$S774=Lists!$S$5,OFFSET(U774,0,COUNTA(V774:W774)),IF(SEGUIMIENTO!$S774=Lists!$S$6,COUNTIF(V774:W774,"&lt;"&amp;FORMULACIÓN!Y774)/COUNT(SEGUIMIENTO!V774:W774),""))))),"")</f>
        <v/>
      </c>
      <c r="Y774" s="176" t="str">
        <f ca="1">IF($Q774=Lists!$R$3,TEXT(SEGUIMIENTO!X774,"00,00%"),IF(SEGUIMIENTO!X774=0,0,TEXT(SEGUIMIENTO!X774,"##.###")))</f>
        <v/>
      </c>
      <c r="Z774" s="179" t="str">
        <f>IF(FORMULACIÓN!N774="X",VLOOKUP(A774,Lists!$C$100:$D$1099,2,FALSE),"")</f>
        <v/>
      </c>
      <c r="AA774" s="181">
        <f>IF(FORMULACIÓN!N774="X",IF(VALUE(VLOOKUP(A774,Lists!$C$100:$D$1099,2,FALSE))&gt;=SEGUIMIENTO!X774,1,0),2)</f>
        <v>2</v>
      </c>
      <c r="AB774" s="150">
        <f>IFERROR(VALUE(LEFT(#REF!,1)),0)</f>
        <v>0</v>
      </c>
      <c r="AC774" s="149"/>
      <c r="AD774" s="131"/>
      <c r="AE774" s="131"/>
      <c r="AF774" s="129"/>
      <c r="AG774"/>
      <c r="AH774" s="139"/>
      <c r="AI774" s="139"/>
      <c r="AJ774" s="139" t="str">
        <f t="shared" si="131"/>
        <v/>
      </c>
      <c r="AK774" s="139">
        <f t="shared" ca="1" si="138"/>
        <v>0</v>
      </c>
      <c r="AL774" s="139" t="str">
        <f t="shared" si="132"/>
        <v/>
      </c>
      <c r="AM774" s="139" t="str">
        <f t="shared" si="133"/>
        <v/>
      </c>
      <c r="AN774" s="20" t="str">
        <f t="shared" si="134"/>
        <v/>
      </c>
      <c r="AO774" s="20" t="str">
        <f t="shared" si="135"/>
        <v/>
      </c>
      <c r="AP774" s="20" t="str">
        <f t="shared" si="136"/>
        <v/>
      </c>
      <c r="AQ774" s="88" t="str">
        <f ca="1">IF(S774=Lists!$S$6,"CUMPLIMIENTO",IF($Q774=Lists!$R$3,TEXT(Y774,"00,00%")&amp;" / "&amp;TEXT(FORMULACIÓN!Y774,"00,00%"),IF(Y774=0,0,TEXT(Y774,"##.###")&amp;" / "&amp;TEXT(FORMULACIÓN!Y774,"##.###"))))</f>
        <v xml:space="preserve"> / </v>
      </c>
      <c r="AR774" s="133">
        <f ca="1">VALUE(IFERROR(IF(S774=Lists!$S$6,SEGUIMIENTO!Y774,IF((Y774/FORMULACIÓN!Y774)&lt;&gt;0,Y774/FORMULACIÓN!Y774,0)),0))</f>
        <v>0</v>
      </c>
      <c r="AS774" s="89" t="str">
        <f t="shared" ca="1" si="137"/>
        <v/>
      </c>
      <c r="AT774" s="89"/>
      <c r="AU774" s="89">
        <f t="shared" ca="1" si="140"/>
        <v>0</v>
      </c>
      <c r="AV774" s="20" t="str">
        <f t="shared" si="139"/>
        <v xml:space="preserve">LOGROS
LÍMITES
OBSERVACIÓN
ACCIONES DE FORTALECIMIENTO
</v>
      </c>
      <c r="AW774" s="139"/>
      <c r="CG774" s="140"/>
    </row>
    <row r="775" spans="1:85" s="135" customFormat="1" ht="20.25" hidden="1" customHeight="1">
      <c r="A775" s="20" t="str">
        <f>IF(FORMULACIÓN!A775="","",FORMULACIÓN!A775)</f>
        <v/>
      </c>
      <c r="B775" s="20" t="str">
        <f>IF(FORMULACIÓN!B775="","",FORMULACIÓN!B775)</f>
        <v/>
      </c>
      <c r="C775" s="20" t="str">
        <f>IF(FORMULACIÓN!C775="","",FORMULACIÓN!C775)</f>
        <v/>
      </c>
      <c r="D775" s="20" t="str">
        <f>IF(FORMULACIÓN!D775="","",FORMULACIÓN!D775)</f>
        <v/>
      </c>
      <c r="E775" s="20" t="str">
        <f>IF(FORMULACIÓN!E775="","",FORMULACIÓN!E775)</f>
        <v/>
      </c>
      <c r="F775" s="20" t="str">
        <f>IF(FORMULACIÓN!F775="","",FORMULACIÓN!F775)</f>
        <v/>
      </c>
      <c r="G775" s="20" t="str">
        <f>IF(FORMULACIÓN!G775="","",FORMULACIÓN!G775)</f>
        <v/>
      </c>
      <c r="H775" s="20" t="str">
        <f>IF(FORMULACIÓN!H775="","",FORMULACIÓN!H775)</f>
        <v/>
      </c>
      <c r="I775" s="88" t="str">
        <f>IF(FORMULACIÓN!I775="","",FORMULACIÓN!I775)</f>
        <v/>
      </c>
      <c r="J775" s="20" t="str">
        <f>IF(FORMULACIÓN!J775="","",FORMULACIÓN!J775)</f>
        <v/>
      </c>
      <c r="K775" s="88" t="str">
        <f>IF(FORMULACIÓN!K775="","",FORMULACIÓN!K775)</f>
        <v/>
      </c>
      <c r="L775" s="88" t="str">
        <f>IF(FORMULACIÓN!L775="","",FORMULACIÓN!L775)</f>
        <v/>
      </c>
      <c r="M775" s="210">
        <f>FORMULACIÓN!M775</f>
        <v>0</v>
      </c>
      <c r="N775" s="20" t="str">
        <f>IF(FORMULACIÓN!O775="","",FORMULACIÓN!O775)</f>
        <v/>
      </c>
      <c r="O775" s="20" t="str">
        <f>IF(FORMULACIÓN!P775="","",FORMULACIÓN!P775)</f>
        <v/>
      </c>
      <c r="P775" s="20" t="str">
        <f>IF(FORMULACIÓN!Q775="","",FORMULACIÓN!Q775)</f>
        <v/>
      </c>
      <c r="Q775" s="20" t="str">
        <f>IF(FORMULACIÓN!R775="","",FORMULACIÓN!R775)</f>
        <v/>
      </c>
      <c r="R775" s="20" t="str">
        <f>IF(FORMULACIÓN!S775="","",FORMULACIÓN!S775)</f>
        <v/>
      </c>
      <c r="S775" s="20" t="str">
        <f>IF(FORMULACIÓN!T775="","",FORMULACIÓN!T775)</f>
        <v/>
      </c>
      <c r="T775" s="179" t="str">
        <f ca="1">FORMULACIÓN!Y775</f>
        <v/>
      </c>
      <c r="U775" s="20" t="str">
        <f>IF(FORMULACIÓN!U775="","",FORMULACIÓN!U775)</f>
        <v/>
      </c>
      <c r="V775" s="211"/>
      <c r="W775" s="211"/>
      <c r="X775" s="21" t="str">
        <f ca="1">IFERROR(IF($S775=Lists!$S$2,SUM(SEGUIMIENTO!U775:W775),IF(SEGUIMIENTO!$S775=Lists!$S$3,SUM(SEGUIMIENTO!V775:W775),IF(SEGUIMIENTO!$S775=Lists!$S$4,AVERAGE(SEGUIMIENTO!V775:W775),IF(SEGUIMIENTO!$S775=Lists!$S$5,OFFSET(U775,0,COUNTA(V775:W775)),IF(SEGUIMIENTO!$S775=Lists!$S$6,COUNTIF(V775:W775,"&lt;"&amp;FORMULACIÓN!Y775)/COUNT(SEGUIMIENTO!V775:W775),""))))),"")</f>
        <v/>
      </c>
      <c r="Y775" s="176" t="str">
        <f ca="1">IF($Q775=Lists!$R$3,TEXT(SEGUIMIENTO!X775,"00,00%"),IF(SEGUIMIENTO!X775=0,0,TEXT(SEGUIMIENTO!X775,"##.###")))</f>
        <v/>
      </c>
      <c r="Z775" s="179" t="str">
        <f>IF(FORMULACIÓN!N775="X",VLOOKUP(A775,Lists!$C$100:$D$1099,2,FALSE),"")</f>
        <v/>
      </c>
      <c r="AA775" s="181">
        <f>IF(FORMULACIÓN!N775="X",IF(VALUE(VLOOKUP(A775,Lists!$C$100:$D$1099,2,FALSE))&gt;=SEGUIMIENTO!X775,1,0),2)</f>
        <v>2</v>
      </c>
      <c r="AB775" s="150">
        <f>IFERROR(VALUE(LEFT(#REF!,1)),0)</f>
        <v>0</v>
      </c>
      <c r="AC775" s="149"/>
      <c r="AD775" s="131"/>
      <c r="AE775" s="131"/>
      <c r="AF775" s="129"/>
      <c r="AG775"/>
      <c r="AH775" s="139"/>
      <c r="AI775" s="139"/>
      <c r="AJ775" s="139" t="str">
        <f t="shared" si="131"/>
        <v/>
      </c>
      <c r="AK775" s="139">
        <f t="shared" ca="1" si="138"/>
        <v>0</v>
      </c>
      <c r="AL775" s="139" t="str">
        <f t="shared" si="132"/>
        <v/>
      </c>
      <c r="AM775" s="139" t="str">
        <f t="shared" si="133"/>
        <v/>
      </c>
      <c r="AN775" s="20" t="str">
        <f t="shared" si="134"/>
        <v/>
      </c>
      <c r="AO775" s="20" t="str">
        <f t="shared" si="135"/>
        <v/>
      </c>
      <c r="AP775" s="20" t="str">
        <f t="shared" si="136"/>
        <v/>
      </c>
      <c r="AQ775" s="88" t="str">
        <f ca="1">IF(S775=Lists!$S$6,"CUMPLIMIENTO",IF($Q775=Lists!$R$3,TEXT(Y775,"00,00%")&amp;" / "&amp;TEXT(FORMULACIÓN!Y775,"00,00%"),IF(Y775=0,0,TEXT(Y775,"##.###")&amp;" / "&amp;TEXT(FORMULACIÓN!Y775,"##.###"))))</f>
        <v xml:space="preserve"> / </v>
      </c>
      <c r="AR775" s="133">
        <f ca="1">VALUE(IFERROR(IF(S775=Lists!$S$6,SEGUIMIENTO!Y775,IF((Y775/FORMULACIÓN!Y775)&lt;&gt;0,Y775/FORMULACIÓN!Y775,0)),0))</f>
        <v>0</v>
      </c>
      <c r="AS775" s="89" t="str">
        <f t="shared" ca="1" si="137"/>
        <v/>
      </c>
      <c r="AT775" s="89"/>
      <c r="AU775" s="89">
        <f t="shared" ca="1" si="140"/>
        <v>0</v>
      </c>
      <c r="AV775" s="20" t="str">
        <f t="shared" si="139"/>
        <v xml:space="preserve">LOGROS
LÍMITES
OBSERVACIÓN
ACCIONES DE FORTALECIMIENTO
</v>
      </c>
      <c r="AW775" s="139"/>
      <c r="CG775" s="140"/>
    </row>
    <row r="776" spans="1:85" s="135" customFormat="1" ht="20.25" hidden="1" customHeight="1">
      <c r="A776" s="20" t="str">
        <f>IF(FORMULACIÓN!A776="","",FORMULACIÓN!A776)</f>
        <v/>
      </c>
      <c r="B776" s="20" t="str">
        <f>IF(FORMULACIÓN!B776="","",FORMULACIÓN!B776)</f>
        <v/>
      </c>
      <c r="C776" s="20" t="str">
        <f>IF(FORMULACIÓN!C776="","",FORMULACIÓN!C776)</f>
        <v/>
      </c>
      <c r="D776" s="20" t="str">
        <f>IF(FORMULACIÓN!D776="","",FORMULACIÓN!D776)</f>
        <v/>
      </c>
      <c r="E776" s="20" t="str">
        <f>IF(FORMULACIÓN!E776="","",FORMULACIÓN!E776)</f>
        <v/>
      </c>
      <c r="F776" s="20" t="str">
        <f>IF(FORMULACIÓN!F776="","",FORMULACIÓN!F776)</f>
        <v/>
      </c>
      <c r="G776" s="20" t="str">
        <f>IF(FORMULACIÓN!G776="","",FORMULACIÓN!G776)</f>
        <v/>
      </c>
      <c r="H776" s="20" t="str">
        <f>IF(FORMULACIÓN!H776="","",FORMULACIÓN!H776)</f>
        <v/>
      </c>
      <c r="I776" s="88" t="str">
        <f>IF(FORMULACIÓN!I776="","",FORMULACIÓN!I776)</f>
        <v/>
      </c>
      <c r="J776" s="20" t="str">
        <f>IF(FORMULACIÓN!J776="","",FORMULACIÓN!J776)</f>
        <v/>
      </c>
      <c r="K776" s="88" t="str">
        <f>IF(FORMULACIÓN!K776="","",FORMULACIÓN!K776)</f>
        <v/>
      </c>
      <c r="L776" s="88" t="str">
        <f>IF(FORMULACIÓN!L776="","",FORMULACIÓN!L776)</f>
        <v/>
      </c>
      <c r="M776" s="210">
        <f>FORMULACIÓN!M776</f>
        <v>0</v>
      </c>
      <c r="N776" s="20" t="str">
        <f>IF(FORMULACIÓN!O776="","",FORMULACIÓN!O776)</f>
        <v/>
      </c>
      <c r="O776" s="20" t="str">
        <f>IF(FORMULACIÓN!P776="","",FORMULACIÓN!P776)</f>
        <v/>
      </c>
      <c r="P776" s="20" t="str">
        <f>IF(FORMULACIÓN!Q776="","",FORMULACIÓN!Q776)</f>
        <v/>
      </c>
      <c r="Q776" s="20" t="str">
        <f>IF(FORMULACIÓN!R776="","",FORMULACIÓN!R776)</f>
        <v/>
      </c>
      <c r="R776" s="20" t="str">
        <f>IF(FORMULACIÓN!S776="","",FORMULACIÓN!S776)</f>
        <v/>
      </c>
      <c r="S776" s="20" t="str">
        <f>IF(FORMULACIÓN!T776="","",FORMULACIÓN!T776)</f>
        <v/>
      </c>
      <c r="T776" s="179" t="str">
        <f ca="1">FORMULACIÓN!Y776</f>
        <v/>
      </c>
      <c r="U776" s="20" t="str">
        <f>IF(FORMULACIÓN!U776="","",FORMULACIÓN!U776)</f>
        <v/>
      </c>
      <c r="V776" s="211"/>
      <c r="W776" s="211"/>
      <c r="X776" s="21" t="str">
        <f ca="1">IFERROR(IF($S776=Lists!$S$2,SUM(SEGUIMIENTO!U776:W776),IF(SEGUIMIENTO!$S776=Lists!$S$3,SUM(SEGUIMIENTO!V776:W776),IF(SEGUIMIENTO!$S776=Lists!$S$4,AVERAGE(SEGUIMIENTO!V776:W776),IF(SEGUIMIENTO!$S776=Lists!$S$5,OFFSET(U776,0,COUNTA(V776:W776)),IF(SEGUIMIENTO!$S776=Lists!$S$6,COUNTIF(V776:W776,"&lt;"&amp;FORMULACIÓN!Y776)/COUNT(SEGUIMIENTO!V776:W776),""))))),"")</f>
        <v/>
      </c>
      <c r="Y776" s="176" t="str">
        <f ca="1">IF($Q776=Lists!$R$3,TEXT(SEGUIMIENTO!X776,"00,00%"),IF(SEGUIMIENTO!X776=0,0,TEXT(SEGUIMIENTO!X776,"##.###")))</f>
        <v/>
      </c>
      <c r="Z776" s="179" t="str">
        <f>IF(FORMULACIÓN!N776="X",VLOOKUP(A776,Lists!$C$100:$D$1099,2,FALSE),"")</f>
        <v/>
      </c>
      <c r="AA776" s="181">
        <f>IF(FORMULACIÓN!N776="X",IF(VALUE(VLOOKUP(A776,Lists!$C$100:$D$1099,2,FALSE))&gt;=SEGUIMIENTO!X776,1,0),2)</f>
        <v>2</v>
      </c>
      <c r="AB776" s="150">
        <f>IFERROR(VALUE(LEFT(#REF!,1)),0)</f>
        <v>0</v>
      </c>
      <c r="AC776" s="149"/>
      <c r="AD776" s="131"/>
      <c r="AE776" s="131"/>
      <c r="AF776" s="129"/>
      <c r="AG776"/>
      <c r="AH776" s="139"/>
      <c r="AI776" s="139"/>
      <c r="AJ776" s="139" t="str">
        <f t="shared" si="131"/>
        <v/>
      </c>
      <c r="AK776" s="139">
        <f t="shared" ca="1" si="138"/>
        <v>0</v>
      </c>
      <c r="AL776" s="139" t="str">
        <f t="shared" si="132"/>
        <v/>
      </c>
      <c r="AM776" s="139" t="str">
        <f t="shared" si="133"/>
        <v/>
      </c>
      <c r="AN776" s="20" t="str">
        <f t="shared" si="134"/>
        <v/>
      </c>
      <c r="AO776" s="20" t="str">
        <f t="shared" si="135"/>
        <v/>
      </c>
      <c r="AP776" s="20" t="str">
        <f t="shared" si="136"/>
        <v/>
      </c>
      <c r="AQ776" s="88" t="str">
        <f ca="1">IF(S776=Lists!$S$6,"CUMPLIMIENTO",IF($Q776=Lists!$R$3,TEXT(Y776,"00,00%")&amp;" / "&amp;TEXT(FORMULACIÓN!Y776,"00,00%"),IF(Y776=0,0,TEXT(Y776,"##.###")&amp;" / "&amp;TEXT(FORMULACIÓN!Y776,"##.###"))))</f>
        <v xml:space="preserve"> / </v>
      </c>
      <c r="AR776" s="133">
        <f ca="1">VALUE(IFERROR(IF(S776=Lists!$S$6,SEGUIMIENTO!Y776,IF((Y776/FORMULACIÓN!Y776)&lt;&gt;0,Y776/FORMULACIÓN!Y776,0)),0))</f>
        <v>0</v>
      </c>
      <c r="AS776" s="89" t="str">
        <f t="shared" ca="1" si="137"/>
        <v/>
      </c>
      <c r="AT776" s="89"/>
      <c r="AU776" s="89">
        <f t="shared" ca="1" si="140"/>
        <v>0</v>
      </c>
      <c r="AV776" s="20" t="str">
        <f t="shared" si="139"/>
        <v xml:space="preserve">LOGROS
LÍMITES
OBSERVACIÓN
ACCIONES DE FORTALECIMIENTO
</v>
      </c>
      <c r="AW776" s="139"/>
      <c r="CG776" s="140"/>
    </row>
    <row r="777" spans="1:85" s="135" customFormat="1" ht="20.25" hidden="1" customHeight="1">
      <c r="A777" s="20" t="str">
        <f>IF(FORMULACIÓN!A777="","",FORMULACIÓN!A777)</f>
        <v/>
      </c>
      <c r="B777" s="20" t="str">
        <f>IF(FORMULACIÓN!B777="","",FORMULACIÓN!B777)</f>
        <v/>
      </c>
      <c r="C777" s="20" t="str">
        <f>IF(FORMULACIÓN!C777="","",FORMULACIÓN!C777)</f>
        <v/>
      </c>
      <c r="D777" s="20" t="str">
        <f>IF(FORMULACIÓN!D777="","",FORMULACIÓN!D777)</f>
        <v/>
      </c>
      <c r="E777" s="20" t="str">
        <f>IF(FORMULACIÓN!E777="","",FORMULACIÓN!E777)</f>
        <v/>
      </c>
      <c r="F777" s="20" t="str">
        <f>IF(FORMULACIÓN!F777="","",FORMULACIÓN!F777)</f>
        <v/>
      </c>
      <c r="G777" s="20" t="str">
        <f>IF(FORMULACIÓN!G777="","",FORMULACIÓN!G777)</f>
        <v/>
      </c>
      <c r="H777" s="20" t="str">
        <f>IF(FORMULACIÓN!H777="","",FORMULACIÓN!H777)</f>
        <v/>
      </c>
      <c r="I777" s="88" t="str">
        <f>IF(FORMULACIÓN!I777="","",FORMULACIÓN!I777)</f>
        <v/>
      </c>
      <c r="J777" s="20" t="str">
        <f>IF(FORMULACIÓN!J777="","",FORMULACIÓN!J777)</f>
        <v/>
      </c>
      <c r="K777" s="88" t="str">
        <f>IF(FORMULACIÓN!K777="","",FORMULACIÓN!K777)</f>
        <v/>
      </c>
      <c r="L777" s="88" t="str">
        <f>IF(FORMULACIÓN!L777="","",FORMULACIÓN!L777)</f>
        <v/>
      </c>
      <c r="M777" s="210">
        <f>FORMULACIÓN!M777</f>
        <v>0</v>
      </c>
      <c r="N777" s="20" t="str">
        <f>IF(FORMULACIÓN!O777="","",FORMULACIÓN!O777)</f>
        <v/>
      </c>
      <c r="O777" s="20" t="str">
        <f>IF(FORMULACIÓN!P777="","",FORMULACIÓN!P777)</f>
        <v/>
      </c>
      <c r="P777" s="20" t="str">
        <f>IF(FORMULACIÓN!Q777="","",FORMULACIÓN!Q777)</f>
        <v/>
      </c>
      <c r="Q777" s="20" t="str">
        <f>IF(FORMULACIÓN!R777="","",FORMULACIÓN!R777)</f>
        <v/>
      </c>
      <c r="R777" s="20" t="str">
        <f>IF(FORMULACIÓN!S777="","",FORMULACIÓN!S777)</f>
        <v/>
      </c>
      <c r="S777" s="20" t="str">
        <f>IF(FORMULACIÓN!T777="","",FORMULACIÓN!T777)</f>
        <v/>
      </c>
      <c r="T777" s="179" t="str">
        <f ca="1">FORMULACIÓN!Y777</f>
        <v/>
      </c>
      <c r="U777" s="20" t="str">
        <f>IF(FORMULACIÓN!U777="","",FORMULACIÓN!U777)</f>
        <v/>
      </c>
      <c r="V777" s="211"/>
      <c r="W777" s="211"/>
      <c r="X777" s="21" t="str">
        <f ca="1">IFERROR(IF($S777=Lists!$S$2,SUM(SEGUIMIENTO!U777:W777),IF(SEGUIMIENTO!$S777=Lists!$S$3,SUM(SEGUIMIENTO!V777:W777),IF(SEGUIMIENTO!$S777=Lists!$S$4,AVERAGE(SEGUIMIENTO!V777:W777),IF(SEGUIMIENTO!$S777=Lists!$S$5,OFFSET(U777,0,COUNTA(V777:W777)),IF(SEGUIMIENTO!$S777=Lists!$S$6,COUNTIF(V777:W777,"&lt;"&amp;FORMULACIÓN!Y777)/COUNT(SEGUIMIENTO!V777:W777),""))))),"")</f>
        <v/>
      </c>
      <c r="Y777" s="176" t="str">
        <f ca="1">IF($Q777=Lists!$R$3,TEXT(SEGUIMIENTO!X777,"00,00%"),IF(SEGUIMIENTO!X777=0,0,TEXT(SEGUIMIENTO!X777,"##.###")))</f>
        <v/>
      </c>
      <c r="Z777" s="179" t="str">
        <f>IF(FORMULACIÓN!N777="X",VLOOKUP(A777,Lists!$C$100:$D$1099,2,FALSE),"")</f>
        <v/>
      </c>
      <c r="AA777" s="181">
        <f>IF(FORMULACIÓN!N777="X",IF(VALUE(VLOOKUP(A777,Lists!$C$100:$D$1099,2,FALSE))&gt;=SEGUIMIENTO!X777,1,0),2)</f>
        <v>2</v>
      </c>
      <c r="AB777" s="150">
        <f>IFERROR(VALUE(LEFT(#REF!,1)),0)</f>
        <v>0</v>
      </c>
      <c r="AC777" s="149"/>
      <c r="AD777" s="131"/>
      <c r="AE777" s="131"/>
      <c r="AF777" s="129"/>
      <c r="AG777"/>
      <c r="AH777" s="139"/>
      <c r="AI777" s="139"/>
      <c r="AJ777" s="139" t="str">
        <f t="shared" si="131"/>
        <v/>
      </c>
      <c r="AK777" s="139">
        <f t="shared" ca="1" si="138"/>
        <v>0</v>
      </c>
      <c r="AL777" s="139" t="str">
        <f t="shared" si="132"/>
        <v/>
      </c>
      <c r="AM777" s="139" t="str">
        <f t="shared" si="133"/>
        <v/>
      </c>
      <c r="AN777" s="20" t="str">
        <f t="shared" si="134"/>
        <v/>
      </c>
      <c r="AO777" s="20" t="str">
        <f t="shared" si="135"/>
        <v/>
      </c>
      <c r="AP777" s="20" t="str">
        <f t="shared" si="136"/>
        <v/>
      </c>
      <c r="AQ777" s="88" t="str">
        <f ca="1">IF(S777=Lists!$S$6,"CUMPLIMIENTO",IF($Q777=Lists!$R$3,TEXT(Y777,"00,00%")&amp;" / "&amp;TEXT(FORMULACIÓN!Y777,"00,00%"),IF(Y777=0,0,TEXT(Y777,"##.###")&amp;" / "&amp;TEXT(FORMULACIÓN!Y777,"##.###"))))</f>
        <v xml:space="preserve"> / </v>
      </c>
      <c r="AR777" s="133">
        <f ca="1">VALUE(IFERROR(IF(S777=Lists!$S$6,SEGUIMIENTO!Y777,IF((Y777/FORMULACIÓN!Y777)&lt;&gt;0,Y777/FORMULACIÓN!Y777,0)),0))</f>
        <v>0</v>
      </c>
      <c r="AS777" s="89" t="str">
        <f t="shared" ca="1" si="137"/>
        <v/>
      </c>
      <c r="AT777" s="89"/>
      <c r="AU777" s="89">
        <f t="shared" ca="1" si="140"/>
        <v>0</v>
      </c>
      <c r="AV777" s="20" t="str">
        <f t="shared" si="139"/>
        <v xml:space="preserve">LOGROS
LÍMITES
OBSERVACIÓN
ACCIONES DE FORTALECIMIENTO
</v>
      </c>
      <c r="AW777" s="139"/>
      <c r="CG777" s="140"/>
    </row>
    <row r="778" spans="1:85" s="135" customFormat="1" ht="20.25" hidden="1" customHeight="1">
      <c r="A778" s="20" t="str">
        <f>IF(FORMULACIÓN!A778="","",FORMULACIÓN!A778)</f>
        <v/>
      </c>
      <c r="B778" s="20" t="str">
        <f>IF(FORMULACIÓN!B778="","",FORMULACIÓN!B778)</f>
        <v/>
      </c>
      <c r="C778" s="20" t="str">
        <f>IF(FORMULACIÓN!C778="","",FORMULACIÓN!C778)</f>
        <v/>
      </c>
      <c r="D778" s="20" t="str">
        <f>IF(FORMULACIÓN!D778="","",FORMULACIÓN!D778)</f>
        <v/>
      </c>
      <c r="E778" s="20" t="str">
        <f>IF(FORMULACIÓN!E778="","",FORMULACIÓN!E778)</f>
        <v/>
      </c>
      <c r="F778" s="20" t="str">
        <f>IF(FORMULACIÓN!F778="","",FORMULACIÓN!F778)</f>
        <v/>
      </c>
      <c r="G778" s="20" t="str">
        <f>IF(FORMULACIÓN!G778="","",FORMULACIÓN!G778)</f>
        <v/>
      </c>
      <c r="H778" s="20" t="str">
        <f>IF(FORMULACIÓN!H778="","",FORMULACIÓN!H778)</f>
        <v/>
      </c>
      <c r="I778" s="88" t="str">
        <f>IF(FORMULACIÓN!I778="","",FORMULACIÓN!I778)</f>
        <v/>
      </c>
      <c r="J778" s="20" t="str">
        <f>IF(FORMULACIÓN!J778="","",FORMULACIÓN!J778)</f>
        <v/>
      </c>
      <c r="K778" s="88" t="str">
        <f>IF(FORMULACIÓN!K778="","",FORMULACIÓN!K778)</f>
        <v/>
      </c>
      <c r="L778" s="88" t="str">
        <f>IF(FORMULACIÓN!L778="","",FORMULACIÓN!L778)</f>
        <v/>
      </c>
      <c r="M778" s="210">
        <f>FORMULACIÓN!M778</f>
        <v>0</v>
      </c>
      <c r="N778" s="20" t="str">
        <f>IF(FORMULACIÓN!O778="","",FORMULACIÓN!O778)</f>
        <v/>
      </c>
      <c r="O778" s="20" t="str">
        <f>IF(FORMULACIÓN!P778="","",FORMULACIÓN!P778)</f>
        <v/>
      </c>
      <c r="P778" s="20" t="str">
        <f>IF(FORMULACIÓN!Q778="","",FORMULACIÓN!Q778)</f>
        <v/>
      </c>
      <c r="Q778" s="20" t="str">
        <f>IF(FORMULACIÓN!R778="","",FORMULACIÓN!R778)</f>
        <v/>
      </c>
      <c r="R778" s="20" t="str">
        <f>IF(FORMULACIÓN!S778="","",FORMULACIÓN!S778)</f>
        <v/>
      </c>
      <c r="S778" s="20" t="str">
        <f>IF(FORMULACIÓN!T778="","",FORMULACIÓN!T778)</f>
        <v/>
      </c>
      <c r="T778" s="179" t="str">
        <f ca="1">FORMULACIÓN!Y778</f>
        <v/>
      </c>
      <c r="U778" s="20" t="str">
        <f>IF(FORMULACIÓN!U778="","",FORMULACIÓN!U778)</f>
        <v/>
      </c>
      <c r="V778" s="211"/>
      <c r="W778" s="211"/>
      <c r="X778" s="21" t="str">
        <f ca="1">IFERROR(IF($S778=Lists!$S$2,SUM(SEGUIMIENTO!U778:W778),IF(SEGUIMIENTO!$S778=Lists!$S$3,SUM(SEGUIMIENTO!V778:W778),IF(SEGUIMIENTO!$S778=Lists!$S$4,AVERAGE(SEGUIMIENTO!V778:W778),IF(SEGUIMIENTO!$S778=Lists!$S$5,OFFSET(U778,0,COUNTA(V778:W778)),IF(SEGUIMIENTO!$S778=Lists!$S$6,COUNTIF(V778:W778,"&lt;"&amp;FORMULACIÓN!Y778)/COUNT(SEGUIMIENTO!V778:W778),""))))),"")</f>
        <v/>
      </c>
      <c r="Y778" s="176" t="str">
        <f ca="1">IF($Q778=Lists!$R$3,TEXT(SEGUIMIENTO!X778,"00,00%"),IF(SEGUIMIENTO!X778=0,0,TEXT(SEGUIMIENTO!X778,"##.###")))</f>
        <v/>
      </c>
      <c r="Z778" s="179" t="str">
        <f>IF(FORMULACIÓN!N778="X",VLOOKUP(A778,Lists!$C$100:$D$1099,2,FALSE),"")</f>
        <v/>
      </c>
      <c r="AA778" s="181">
        <f>IF(FORMULACIÓN!N778="X",IF(VALUE(VLOOKUP(A778,Lists!$C$100:$D$1099,2,FALSE))&gt;=SEGUIMIENTO!X778,1,0),2)</f>
        <v>2</v>
      </c>
      <c r="AB778" s="150">
        <f>IFERROR(VALUE(LEFT(#REF!,1)),0)</f>
        <v>0</v>
      </c>
      <c r="AC778" s="149"/>
      <c r="AD778" s="131"/>
      <c r="AE778" s="131"/>
      <c r="AF778" s="129"/>
      <c r="AG778"/>
      <c r="AH778" s="139"/>
      <c r="AI778" s="139"/>
      <c r="AJ778" s="139" t="str">
        <f t="shared" ref="AJ778:AJ841" si="141">E778</f>
        <v/>
      </c>
      <c r="AK778" s="139">
        <f t="shared" ca="1" si="138"/>
        <v>0</v>
      </c>
      <c r="AL778" s="139" t="str">
        <f t="shared" ref="AL778:AL841" si="142">C778</f>
        <v/>
      </c>
      <c r="AM778" s="139" t="str">
        <f t="shared" ref="AM778:AM841" si="143">F778</f>
        <v/>
      </c>
      <c r="AN778" s="20" t="str">
        <f t="shared" ref="AN778:AN841" si="144">H778</f>
        <v/>
      </c>
      <c r="AO778" s="20" t="str">
        <f t="shared" ref="AO778:AO841" si="145">N778</f>
        <v/>
      </c>
      <c r="AP778" s="20" t="str">
        <f t="shared" ref="AP778:AP841" si="146">O778</f>
        <v/>
      </c>
      <c r="AQ778" s="88" t="str">
        <f ca="1">IF(S778=Lists!$S$6,"CUMPLIMIENTO",IF($Q778=Lists!$R$3,TEXT(Y778,"00,00%")&amp;" / "&amp;TEXT(FORMULACIÓN!Y778,"00,00%"),IF(Y778=0,0,TEXT(Y778,"##.###")&amp;" / "&amp;TEXT(FORMULACIÓN!Y778,"##.###"))))</f>
        <v xml:space="preserve"> / </v>
      </c>
      <c r="AR778" s="133">
        <f ca="1">VALUE(IFERROR(IF(S778=Lists!$S$6,SEGUIMIENTO!Y778,IF((Y778/FORMULACIÓN!Y778)&lt;&gt;0,Y778/FORMULACIÓN!Y778,0)),0))</f>
        <v>0</v>
      </c>
      <c r="AS778" s="89" t="str">
        <f t="shared" ref="AS778:AS841" ca="1" si="147">IFERROR(IF(AR778&gt;1,1,AR778)*K778,"")</f>
        <v/>
      </c>
      <c r="AT778" s="89"/>
      <c r="AU778" s="89">
        <f t="shared" ca="1" si="140"/>
        <v>0</v>
      </c>
      <c r="AV778" s="20" t="str">
        <f t="shared" si="139"/>
        <v xml:space="preserve">LOGROS
LÍMITES
OBSERVACIÓN
ACCIONES DE FORTALECIMIENTO
</v>
      </c>
      <c r="AW778" s="139"/>
      <c r="CG778" s="140"/>
    </row>
    <row r="779" spans="1:85" s="135" customFormat="1" ht="20.25" hidden="1" customHeight="1">
      <c r="A779" s="20" t="str">
        <f>IF(FORMULACIÓN!A779="","",FORMULACIÓN!A779)</f>
        <v/>
      </c>
      <c r="B779" s="20" t="str">
        <f>IF(FORMULACIÓN!B779="","",FORMULACIÓN!B779)</f>
        <v/>
      </c>
      <c r="C779" s="20" t="str">
        <f>IF(FORMULACIÓN!C779="","",FORMULACIÓN!C779)</f>
        <v/>
      </c>
      <c r="D779" s="20" t="str">
        <f>IF(FORMULACIÓN!D779="","",FORMULACIÓN!D779)</f>
        <v/>
      </c>
      <c r="E779" s="20" t="str">
        <f>IF(FORMULACIÓN!E779="","",FORMULACIÓN!E779)</f>
        <v/>
      </c>
      <c r="F779" s="20" t="str">
        <f>IF(FORMULACIÓN!F779="","",FORMULACIÓN!F779)</f>
        <v/>
      </c>
      <c r="G779" s="20" t="str">
        <f>IF(FORMULACIÓN!G779="","",FORMULACIÓN!G779)</f>
        <v/>
      </c>
      <c r="H779" s="20" t="str">
        <f>IF(FORMULACIÓN!H779="","",FORMULACIÓN!H779)</f>
        <v/>
      </c>
      <c r="I779" s="88" t="str">
        <f>IF(FORMULACIÓN!I779="","",FORMULACIÓN!I779)</f>
        <v/>
      </c>
      <c r="J779" s="20" t="str">
        <f>IF(FORMULACIÓN!J779="","",FORMULACIÓN!J779)</f>
        <v/>
      </c>
      <c r="K779" s="88" t="str">
        <f>IF(FORMULACIÓN!K779="","",FORMULACIÓN!K779)</f>
        <v/>
      </c>
      <c r="L779" s="88" t="str">
        <f>IF(FORMULACIÓN!L779="","",FORMULACIÓN!L779)</f>
        <v/>
      </c>
      <c r="M779" s="210">
        <f>FORMULACIÓN!M779</f>
        <v>0</v>
      </c>
      <c r="N779" s="20" t="str">
        <f>IF(FORMULACIÓN!O779="","",FORMULACIÓN!O779)</f>
        <v/>
      </c>
      <c r="O779" s="20" t="str">
        <f>IF(FORMULACIÓN!P779="","",FORMULACIÓN!P779)</f>
        <v/>
      </c>
      <c r="P779" s="20" t="str">
        <f>IF(FORMULACIÓN!Q779="","",FORMULACIÓN!Q779)</f>
        <v/>
      </c>
      <c r="Q779" s="20" t="str">
        <f>IF(FORMULACIÓN!R779="","",FORMULACIÓN!R779)</f>
        <v/>
      </c>
      <c r="R779" s="20" t="str">
        <f>IF(FORMULACIÓN!S779="","",FORMULACIÓN!S779)</f>
        <v/>
      </c>
      <c r="S779" s="20" t="str">
        <f>IF(FORMULACIÓN!T779="","",FORMULACIÓN!T779)</f>
        <v/>
      </c>
      <c r="T779" s="179" t="str">
        <f ca="1">FORMULACIÓN!Y779</f>
        <v/>
      </c>
      <c r="U779" s="20" t="str">
        <f>IF(FORMULACIÓN!U779="","",FORMULACIÓN!U779)</f>
        <v/>
      </c>
      <c r="V779" s="211"/>
      <c r="W779" s="211"/>
      <c r="X779" s="21" t="str">
        <f ca="1">IFERROR(IF($S779=Lists!$S$2,SUM(SEGUIMIENTO!U779:W779),IF(SEGUIMIENTO!$S779=Lists!$S$3,SUM(SEGUIMIENTO!V779:W779),IF(SEGUIMIENTO!$S779=Lists!$S$4,AVERAGE(SEGUIMIENTO!V779:W779),IF(SEGUIMIENTO!$S779=Lists!$S$5,OFFSET(U779,0,COUNTA(V779:W779)),IF(SEGUIMIENTO!$S779=Lists!$S$6,COUNTIF(V779:W779,"&lt;"&amp;FORMULACIÓN!Y779)/COUNT(SEGUIMIENTO!V779:W779),""))))),"")</f>
        <v/>
      </c>
      <c r="Y779" s="176" t="str">
        <f ca="1">IF($Q779=Lists!$R$3,TEXT(SEGUIMIENTO!X779,"00,00%"),IF(SEGUIMIENTO!X779=0,0,TEXT(SEGUIMIENTO!X779,"##.###")))</f>
        <v/>
      </c>
      <c r="Z779" s="179" t="str">
        <f>IF(FORMULACIÓN!N779="X",VLOOKUP(A779,Lists!$C$100:$D$1099,2,FALSE),"")</f>
        <v/>
      </c>
      <c r="AA779" s="181">
        <f>IF(FORMULACIÓN!N779="X",IF(VALUE(VLOOKUP(A779,Lists!$C$100:$D$1099,2,FALSE))&gt;=SEGUIMIENTO!X779,1,0),2)</f>
        <v>2</v>
      </c>
      <c r="AB779" s="150">
        <f>IFERROR(VALUE(LEFT(#REF!,1)),0)</f>
        <v>0</v>
      </c>
      <c r="AC779" s="149"/>
      <c r="AD779" s="131"/>
      <c r="AE779" s="131"/>
      <c r="AF779" s="129"/>
      <c r="AG779"/>
      <c r="AH779" s="139"/>
      <c r="AI779" s="139"/>
      <c r="AJ779" s="139" t="str">
        <f t="shared" si="141"/>
        <v/>
      </c>
      <c r="AK779" s="139">
        <f t="shared" ref="AK779:AK842" ca="1" si="148">IF(AR779&gt;=0.9,1,0)</f>
        <v>0</v>
      </c>
      <c r="AL779" s="139" t="str">
        <f t="shared" si="142"/>
        <v/>
      </c>
      <c r="AM779" s="139" t="str">
        <f t="shared" si="143"/>
        <v/>
      </c>
      <c r="AN779" s="20" t="str">
        <f t="shared" si="144"/>
        <v/>
      </c>
      <c r="AO779" s="20" t="str">
        <f t="shared" si="145"/>
        <v/>
      </c>
      <c r="AP779" s="20" t="str">
        <f t="shared" si="146"/>
        <v/>
      </c>
      <c r="AQ779" s="88" t="str">
        <f ca="1">IF(S779=Lists!$S$6,"CUMPLIMIENTO",IF($Q779=Lists!$R$3,TEXT(Y779,"00,00%")&amp;" / "&amp;TEXT(FORMULACIÓN!Y779,"00,00%"),IF(Y779=0,0,TEXT(Y779,"##.###")&amp;" / "&amp;TEXT(FORMULACIÓN!Y779,"##.###"))))</f>
        <v xml:space="preserve"> / </v>
      </c>
      <c r="AR779" s="133">
        <f ca="1">VALUE(IFERROR(IF(S779=Lists!$S$6,SEGUIMIENTO!Y779,IF((Y779/FORMULACIÓN!Y779)&lt;&gt;0,Y779/FORMULACIÓN!Y779,0)),0))</f>
        <v>0</v>
      </c>
      <c r="AS779" s="89" t="str">
        <f t="shared" ca="1" si="147"/>
        <v/>
      </c>
      <c r="AT779" s="89"/>
      <c r="AU779" s="89">
        <f t="shared" ca="1" si="140"/>
        <v>0</v>
      </c>
      <c r="AV779" s="20" t="str">
        <f t="shared" si="139"/>
        <v xml:space="preserve">LOGROS
LÍMITES
OBSERVACIÓN
ACCIONES DE FORTALECIMIENTO
</v>
      </c>
      <c r="AW779" s="139"/>
      <c r="CG779" s="140"/>
    </row>
    <row r="780" spans="1:85" s="135" customFormat="1" ht="20.25" hidden="1" customHeight="1">
      <c r="A780" s="20" t="str">
        <f>IF(FORMULACIÓN!A780="","",FORMULACIÓN!A780)</f>
        <v/>
      </c>
      <c r="B780" s="20" t="str">
        <f>IF(FORMULACIÓN!B780="","",FORMULACIÓN!B780)</f>
        <v/>
      </c>
      <c r="C780" s="20" t="str">
        <f>IF(FORMULACIÓN!C780="","",FORMULACIÓN!C780)</f>
        <v/>
      </c>
      <c r="D780" s="20" t="str">
        <f>IF(FORMULACIÓN!D780="","",FORMULACIÓN!D780)</f>
        <v/>
      </c>
      <c r="E780" s="20" t="str">
        <f>IF(FORMULACIÓN!E780="","",FORMULACIÓN!E780)</f>
        <v/>
      </c>
      <c r="F780" s="20" t="str">
        <f>IF(FORMULACIÓN!F780="","",FORMULACIÓN!F780)</f>
        <v/>
      </c>
      <c r="G780" s="20" t="str">
        <f>IF(FORMULACIÓN!G780="","",FORMULACIÓN!G780)</f>
        <v/>
      </c>
      <c r="H780" s="20" t="str">
        <f>IF(FORMULACIÓN!H780="","",FORMULACIÓN!H780)</f>
        <v/>
      </c>
      <c r="I780" s="88" t="str">
        <f>IF(FORMULACIÓN!I780="","",FORMULACIÓN!I780)</f>
        <v/>
      </c>
      <c r="J780" s="20" t="str">
        <f>IF(FORMULACIÓN!J780="","",FORMULACIÓN!J780)</f>
        <v/>
      </c>
      <c r="K780" s="88" t="str">
        <f>IF(FORMULACIÓN!K780="","",FORMULACIÓN!K780)</f>
        <v/>
      </c>
      <c r="L780" s="88" t="str">
        <f>IF(FORMULACIÓN!L780="","",FORMULACIÓN!L780)</f>
        <v/>
      </c>
      <c r="M780" s="210">
        <f>FORMULACIÓN!M780</f>
        <v>0</v>
      </c>
      <c r="N780" s="20" t="str">
        <f>IF(FORMULACIÓN!O780="","",FORMULACIÓN!O780)</f>
        <v/>
      </c>
      <c r="O780" s="20" t="str">
        <f>IF(FORMULACIÓN!P780="","",FORMULACIÓN!P780)</f>
        <v/>
      </c>
      <c r="P780" s="20" t="str">
        <f>IF(FORMULACIÓN!Q780="","",FORMULACIÓN!Q780)</f>
        <v/>
      </c>
      <c r="Q780" s="20" t="str">
        <f>IF(FORMULACIÓN!R780="","",FORMULACIÓN!R780)</f>
        <v/>
      </c>
      <c r="R780" s="20" t="str">
        <f>IF(FORMULACIÓN!S780="","",FORMULACIÓN!S780)</f>
        <v/>
      </c>
      <c r="S780" s="20" t="str">
        <f>IF(FORMULACIÓN!T780="","",FORMULACIÓN!T780)</f>
        <v/>
      </c>
      <c r="T780" s="179" t="str">
        <f ca="1">FORMULACIÓN!Y780</f>
        <v/>
      </c>
      <c r="U780" s="20" t="str">
        <f>IF(FORMULACIÓN!U780="","",FORMULACIÓN!U780)</f>
        <v/>
      </c>
      <c r="V780" s="211"/>
      <c r="W780" s="211"/>
      <c r="X780" s="21" t="str">
        <f ca="1">IFERROR(IF($S780=Lists!$S$2,SUM(SEGUIMIENTO!U780:W780),IF(SEGUIMIENTO!$S780=Lists!$S$3,SUM(SEGUIMIENTO!V780:W780),IF(SEGUIMIENTO!$S780=Lists!$S$4,AVERAGE(SEGUIMIENTO!V780:W780),IF(SEGUIMIENTO!$S780=Lists!$S$5,OFFSET(U780,0,COUNTA(V780:W780)),IF(SEGUIMIENTO!$S780=Lists!$S$6,COUNTIF(V780:W780,"&lt;"&amp;FORMULACIÓN!Y780)/COUNT(SEGUIMIENTO!V780:W780),""))))),"")</f>
        <v/>
      </c>
      <c r="Y780" s="176" t="str">
        <f ca="1">IF($Q780=Lists!$R$3,TEXT(SEGUIMIENTO!X780,"00,00%"),IF(SEGUIMIENTO!X780=0,0,TEXT(SEGUIMIENTO!X780,"##.###")))</f>
        <v/>
      </c>
      <c r="Z780" s="179" t="str">
        <f>IF(FORMULACIÓN!N780="X",VLOOKUP(A780,Lists!$C$100:$D$1099,2,FALSE),"")</f>
        <v/>
      </c>
      <c r="AA780" s="181">
        <f>IF(FORMULACIÓN!N780="X",IF(VALUE(VLOOKUP(A780,Lists!$C$100:$D$1099,2,FALSE))&gt;=SEGUIMIENTO!X780,1,0),2)</f>
        <v>2</v>
      </c>
      <c r="AB780" s="150">
        <f>IFERROR(VALUE(LEFT(#REF!,1)),0)</f>
        <v>0</v>
      </c>
      <c r="AC780" s="149"/>
      <c r="AD780" s="131"/>
      <c r="AE780" s="131"/>
      <c r="AF780" s="129"/>
      <c r="AG780"/>
      <c r="AH780" s="139"/>
      <c r="AI780" s="139"/>
      <c r="AJ780" s="139" t="str">
        <f t="shared" si="141"/>
        <v/>
      </c>
      <c r="AK780" s="139">
        <f t="shared" ca="1" si="148"/>
        <v>0</v>
      </c>
      <c r="AL780" s="139" t="str">
        <f t="shared" si="142"/>
        <v/>
      </c>
      <c r="AM780" s="139" t="str">
        <f t="shared" si="143"/>
        <v/>
      </c>
      <c r="AN780" s="20" t="str">
        <f t="shared" si="144"/>
        <v/>
      </c>
      <c r="AO780" s="20" t="str">
        <f t="shared" si="145"/>
        <v/>
      </c>
      <c r="AP780" s="20" t="str">
        <f t="shared" si="146"/>
        <v/>
      </c>
      <c r="AQ780" s="88" t="str">
        <f ca="1">IF(S780=Lists!$S$6,"CUMPLIMIENTO",IF($Q780=Lists!$R$3,TEXT(Y780,"00,00%")&amp;" / "&amp;TEXT(FORMULACIÓN!Y780,"00,00%"),IF(Y780=0,0,TEXT(Y780,"##.###")&amp;" / "&amp;TEXT(FORMULACIÓN!Y780,"##.###"))))</f>
        <v xml:space="preserve"> / </v>
      </c>
      <c r="AR780" s="133">
        <f ca="1">VALUE(IFERROR(IF(S780=Lists!$S$6,SEGUIMIENTO!Y780,IF((Y780/FORMULACIÓN!Y780)&lt;&gt;0,Y780/FORMULACIÓN!Y780,0)),0))</f>
        <v>0</v>
      </c>
      <c r="AS780" s="89" t="str">
        <f t="shared" ca="1" si="147"/>
        <v/>
      </c>
      <c r="AT780" s="89"/>
      <c r="AU780" s="89">
        <f t="shared" ca="1" si="140"/>
        <v>0</v>
      </c>
      <c r="AV780" s="20" t="str">
        <f t="shared" si="139"/>
        <v xml:space="preserve">LOGROS
LÍMITES
OBSERVACIÓN
ACCIONES DE FORTALECIMIENTO
</v>
      </c>
      <c r="AW780" s="139"/>
      <c r="CG780" s="140"/>
    </row>
    <row r="781" spans="1:85" s="135" customFormat="1" ht="20.25" hidden="1" customHeight="1">
      <c r="A781" s="20" t="str">
        <f>IF(FORMULACIÓN!A781="","",FORMULACIÓN!A781)</f>
        <v/>
      </c>
      <c r="B781" s="20" t="str">
        <f>IF(FORMULACIÓN!B781="","",FORMULACIÓN!B781)</f>
        <v/>
      </c>
      <c r="C781" s="20" t="str">
        <f>IF(FORMULACIÓN!C781="","",FORMULACIÓN!C781)</f>
        <v/>
      </c>
      <c r="D781" s="20" t="str">
        <f>IF(FORMULACIÓN!D781="","",FORMULACIÓN!D781)</f>
        <v/>
      </c>
      <c r="E781" s="20" t="str">
        <f>IF(FORMULACIÓN!E781="","",FORMULACIÓN!E781)</f>
        <v/>
      </c>
      <c r="F781" s="20" t="str">
        <f>IF(FORMULACIÓN!F781="","",FORMULACIÓN!F781)</f>
        <v/>
      </c>
      <c r="G781" s="20" t="str">
        <f>IF(FORMULACIÓN!G781="","",FORMULACIÓN!G781)</f>
        <v/>
      </c>
      <c r="H781" s="20" t="str">
        <f>IF(FORMULACIÓN!H781="","",FORMULACIÓN!H781)</f>
        <v/>
      </c>
      <c r="I781" s="88" t="str">
        <f>IF(FORMULACIÓN!I781="","",FORMULACIÓN!I781)</f>
        <v/>
      </c>
      <c r="J781" s="20" t="str">
        <f>IF(FORMULACIÓN!J781="","",FORMULACIÓN!J781)</f>
        <v/>
      </c>
      <c r="K781" s="88" t="str">
        <f>IF(FORMULACIÓN!K781="","",FORMULACIÓN!K781)</f>
        <v/>
      </c>
      <c r="L781" s="88" t="str">
        <f>IF(FORMULACIÓN!L781="","",FORMULACIÓN!L781)</f>
        <v/>
      </c>
      <c r="M781" s="210">
        <f>FORMULACIÓN!M781</f>
        <v>0</v>
      </c>
      <c r="N781" s="20" t="str">
        <f>IF(FORMULACIÓN!O781="","",FORMULACIÓN!O781)</f>
        <v/>
      </c>
      <c r="O781" s="20" t="str">
        <f>IF(FORMULACIÓN!P781="","",FORMULACIÓN!P781)</f>
        <v/>
      </c>
      <c r="P781" s="20" t="str">
        <f>IF(FORMULACIÓN!Q781="","",FORMULACIÓN!Q781)</f>
        <v/>
      </c>
      <c r="Q781" s="20" t="str">
        <f>IF(FORMULACIÓN!R781="","",FORMULACIÓN!R781)</f>
        <v/>
      </c>
      <c r="R781" s="20" t="str">
        <f>IF(FORMULACIÓN!S781="","",FORMULACIÓN!S781)</f>
        <v/>
      </c>
      <c r="S781" s="20" t="str">
        <f>IF(FORMULACIÓN!T781="","",FORMULACIÓN!T781)</f>
        <v/>
      </c>
      <c r="T781" s="179" t="str">
        <f ca="1">FORMULACIÓN!Y781</f>
        <v/>
      </c>
      <c r="U781" s="20" t="str">
        <f>IF(FORMULACIÓN!U781="","",FORMULACIÓN!U781)</f>
        <v/>
      </c>
      <c r="V781" s="211"/>
      <c r="W781" s="211"/>
      <c r="X781" s="21" t="str">
        <f ca="1">IFERROR(IF($S781=Lists!$S$2,SUM(SEGUIMIENTO!U781:W781),IF(SEGUIMIENTO!$S781=Lists!$S$3,SUM(SEGUIMIENTO!V781:W781),IF(SEGUIMIENTO!$S781=Lists!$S$4,AVERAGE(SEGUIMIENTO!V781:W781),IF(SEGUIMIENTO!$S781=Lists!$S$5,OFFSET(U781,0,COUNTA(V781:W781)),IF(SEGUIMIENTO!$S781=Lists!$S$6,COUNTIF(V781:W781,"&lt;"&amp;FORMULACIÓN!Y781)/COUNT(SEGUIMIENTO!V781:W781),""))))),"")</f>
        <v/>
      </c>
      <c r="Y781" s="176" t="str">
        <f ca="1">IF($Q781=Lists!$R$3,TEXT(SEGUIMIENTO!X781,"00,00%"),IF(SEGUIMIENTO!X781=0,0,TEXT(SEGUIMIENTO!X781,"##.###")))</f>
        <v/>
      </c>
      <c r="Z781" s="179" t="str">
        <f>IF(FORMULACIÓN!N781="X",VLOOKUP(A781,Lists!$C$100:$D$1099,2,FALSE),"")</f>
        <v/>
      </c>
      <c r="AA781" s="181">
        <f>IF(FORMULACIÓN!N781="X",IF(VALUE(VLOOKUP(A781,Lists!$C$100:$D$1099,2,FALSE))&gt;=SEGUIMIENTO!X781,1,0),2)</f>
        <v>2</v>
      </c>
      <c r="AB781" s="150">
        <f>IFERROR(VALUE(LEFT(#REF!,1)),0)</f>
        <v>0</v>
      </c>
      <c r="AC781" s="149"/>
      <c r="AD781" s="131"/>
      <c r="AE781" s="131"/>
      <c r="AF781" s="129"/>
      <c r="AG781"/>
      <c r="AH781" s="139"/>
      <c r="AI781" s="139"/>
      <c r="AJ781" s="139" t="str">
        <f t="shared" si="141"/>
        <v/>
      </c>
      <c r="AK781" s="139">
        <f t="shared" ca="1" si="148"/>
        <v>0</v>
      </c>
      <c r="AL781" s="139" t="str">
        <f t="shared" si="142"/>
        <v/>
      </c>
      <c r="AM781" s="139" t="str">
        <f t="shared" si="143"/>
        <v/>
      </c>
      <c r="AN781" s="20" t="str">
        <f t="shared" si="144"/>
        <v/>
      </c>
      <c r="AO781" s="20" t="str">
        <f t="shared" si="145"/>
        <v/>
      </c>
      <c r="AP781" s="20" t="str">
        <f t="shared" si="146"/>
        <v/>
      </c>
      <c r="AQ781" s="88" t="str">
        <f ca="1">IF(S781=Lists!$S$6,"CUMPLIMIENTO",IF($Q781=Lists!$R$3,TEXT(Y781,"00,00%")&amp;" / "&amp;TEXT(FORMULACIÓN!Y781,"00,00%"),IF(Y781=0,0,TEXT(Y781,"##.###")&amp;" / "&amp;TEXT(FORMULACIÓN!Y781,"##.###"))))</f>
        <v xml:space="preserve"> / </v>
      </c>
      <c r="AR781" s="133">
        <f ca="1">VALUE(IFERROR(IF(S781=Lists!$S$6,SEGUIMIENTO!Y781,IF((Y781/FORMULACIÓN!Y781)&lt;&gt;0,Y781/FORMULACIÓN!Y781,0)),0))</f>
        <v>0</v>
      </c>
      <c r="AS781" s="89" t="str">
        <f t="shared" ca="1" si="147"/>
        <v/>
      </c>
      <c r="AT781" s="89"/>
      <c r="AU781" s="89">
        <f t="shared" ca="1" si="140"/>
        <v>0</v>
      </c>
      <c r="AV781" s="20" t="str">
        <f t="shared" si="139"/>
        <v xml:space="preserve">LOGROS
LÍMITES
OBSERVACIÓN
ACCIONES DE FORTALECIMIENTO
</v>
      </c>
      <c r="AW781" s="139"/>
      <c r="CG781" s="140"/>
    </row>
    <row r="782" spans="1:85" s="135" customFormat="1" ht="20.25" hidden="1" customHeight="1">
      <c r="A782" s="20" t="str">
        <f>IF(FORMULACIÓN!A782="","",FORMULACIÓN!A782)</f>
        <v/>
      </c>
      <c r="B782" s="20" t="str">
        <f>IF(FORMULACIÓN!B782="","",FORMULACIÓN!B782)</f>
        <v/>
      </c>
      <c r="C782" s="20" t="str">
        <f>IF(FORMULACIÓN!C782="","",FORMULACIÓN!C782)</f>
        <v/>
      </c>
      <c r="D782" s="20" t="str">
        <f>IF(FORMULACIÓN!D782="","",FORMULACIÓN!D782)</f>
        <v/>
      </c>
      <c r="E782" s="20" t="str">
        <f>IF(FORMULACIÓN!E782="","",FORMULACIÓN!E782)</f>
        <v/>
      </c>
      <c r="F782" s="20" t="str">
        <f>IF(FORMULACIÓN!F782="","",FORMULACIÓN!F782)</f>
        <v/>
      </c>
      <c r="G782" s="20" t="str">
        <f>IF(FORMULACIÓN!G782="","",FORMULACIÓN!G782)</f>
        <v/>
      </c>
      <c r="H782" s="20" t="str">
        <f>IF(FORMULACIÓN!H782="","",FORMULACIÓN!H782)</f>
        <v/>
      </c>
      <c r="I782" s="88" t="str">
        <f>IF(FORMULACIÓN!I782="","",FORMULACIÓN!I782)</f>
        <v/>
      </c>
      <c r="J782" s="20" t="str">
        <f>IF(FORMULACIÓN!J782="","",FORMULACIÓN!J782)</f>
        <v/>
      </c>
      <c r="K782" s="88" t="str">
        <f>IF(FORMULACIÓN!K782="","",FORMULACIÓN!K782)</f>
        <v/>
      </c>
      <c r="L782" s="88" t="str">
        <f>IF(FORMULACIÓN!L782="","",FORMULACIÓN!L782)</f>
        <v/>
      </c>
      <c r="M782" s="210">
        <f>FORMULACIÓN!M782</f>
        <v>0</v>
      </c>
      <c r="N782" s="20" t="str">
        <f>IF(FORMULACIÓN!O782="","",FORMULACIÓN!O782)</f>
        <v/>
      </c>
      <c r="O782" s="20" t="str">
        <f>IF(FORMULACIÓN!P782="","",FORMULACIÓN!P782)</f>
        <v/>
      </c>
      <c r="P782" s="20" t="str">
        <f>IF(FORMULACIÓN!Q782="","",FORMULACIÓN!Q782)</f>
        <v/>
      </c>
      <c r="Q782" s="20" t="str">
        <f>IF(FORMULACIÓN!R782="","",FORMULACIÓN!R782)</f>
        <v/>
      </c>
      <c r="R782" s="20" t="str">
        <f>IF(FORMULACIÓN!S782="","",FORMULACIÓN!S782)</f>
        <v/>
      </c>
      <c r="S782" s="20" t="str">
        <f>IF(FORMULACIÓN!T782="","",FORMULACIÓN!T782)</f>
        <v/>
      </c>
      <c r="T782" s="179" t="str">
        <f ca="1">FORMULACIÓN!Y782</f>
        <v/>
      </c>
      <c r="U782" s="20" t="str">
        <f>IF(FORMULACIÓN!U782="","",FORMULACIÓN!U782)</f>
        <v/>
      </c>
      <c r="V782" s="211"/>
      <c r="W782" s="211"/>
      <c r="X782" s="21" t="str">
        <f ca="1">IFERROR(IF($S782=Lists!$S$2,SUM(SEGUIMIENTO!U782:W782),IF(SEGUIMIENTO!$S782=Lists!$S$3,SUM(SEGUIMIENTO!V782:W782),IF(SEGUIMIENTO!$S782=Lists!$S$4,AVERAGE(SEGUIMIENTO!V782:W782),IF(SEGUIMIENTO!$S782=Lists!$S$5,OFFSET(U782,0,COUNTA(V782:W782)),IF(SEGUIMIENTO!$S782=Lists!$S$6,COUNTIF(V782:W782,"&lt;"&amp;FORMULACIÓN!Y782)/COUNT(SEGUIMIENTO!V782:W782),""))))),"")</f>
        <v/>
      </c>
      <c r="Y782" s="176" t="str">
        <f ca="1">IF($Q782=Lists!$R$3,TEXT(SEGUIMIENTO!X782,"00,00%"),IF(SEGUIMIENTO!X782=0,0,TEXT(SEGUIMIENTO!X782,"##.###")))</f>
        <v/>
      </c>
      <c r="Z782" s="179" t="str">
        <f>IF(FORMULACIÓN!N782="X",VLOOKUP(A782,Lists!$C$100:$D$1099,2,FALSE),"")</f>
        <v/>
      </c>
      <c r="AA782" s="181">
        <f>IF(FORMULACIÓN!N782="X",IF(VALUE(VLOOKUP(A782,Lists!$C$100:$D$1099,2,FALSE))&gt;=SEGUIMIENTO!X782,1,0),2)</f>
        <v>2</v>
      </c>
      <c r="AB782" s="150">
        <f>IFERROR(VALUE(LEFT(#REF!,1)),0)</f>
        <v>0</v>
      </c>
      <c r="AC782" s="149"/>
      <c r="AD782" s="131"/>
      <c r="AE782" s="131"/>
      <c r="AF782" s="129"/>
      <c r="AG782"/>
      <c r="AH782" s="139"/>
      <c r="AI782" s="139"/>
      <c r="AJ782" s="139" t="str">
        <f t="shared" si="141"/>
        <v/>
      </c>
      <c r="AK782" s="139">
        <f t="shared" ca="1" si="148"/>
        <v>0</v>
      </c>
      <c r="AL782" s="139" t="str">
        <f t="shared" si="142"/>
        <v/>
      </c>
      <c r="AM782" s="139" t="str">
        <f t="shared" si="143"/>
        <v/>
      </c>
      <c r="AN782" s="20" t="str">
        <f t="shared" si="144"/>
        <v/>
      </c>
      <c r="AO782" s="20" t="str">
        <f t="shared" si="145"/>
        <v/>
      </c>
      <c r="AP782" s="20" t="str">
        <f t="shared" si="146"/>
        <v/>
      </c>
      <c r="AQ782" s="88" t="str">
        <f ca="1">IF(S782=Lists!$S$6,"CUMPLIMIENTO",IF($Q782=Lists!$R$3,TEXT(Y782,"00,00%")&amp;" / "&amp;TEXT(FORMULACIÓN!Y782,"00,00%"),IF(Y782=0,0,TEXT(Y782,"##.###")&amp;" / "&amp;TEXT(FORMULACIÓN!Y782,"##.###"))))</f>
        <v xml:space="preserve"> / </v>
      </c>
      <c r="AR782" s="133">
        <f ca="1">VALUE(IFERROR(IF(S782=Lists!$S$6,SEGUIMIENTO!Y782,IF((Y782/FORMULACIÓN!Y782)&lt;&gt;0,Y782/FORMULACIÓN!Y782,0)),0))</f>
        <v>0</v>
      </c>
      <c r="AS782" s="89" t="str">
        <f t="shared" ca="1" si="147"/>
        <v/>
      </c>
      <c r="AT782" s="89"/>
      <c r="AU782" s="89">
        <f t="shared" ca="1" si="140"/>
        <v>0</v>
      </c>
      <c r="AV782" s="20" t="str">
        <f t="shared" si="139"/>
        <v xml:space="preserve">LOGROS
LÍMITES
OBSERVACIÓN
ACCIONES DE FORTALECIMIENTO
</v>
      </c>
      <c r="AW782" s="139"/>
      <c r="CG782" s="140"/>
    </row>
    <row r="783" spans="1:85" s="135" customFormat="1" ht="20.25" hidden="1" customHeight="1">
      <c r="A783" s="20" t="str">
        <f>IF(FORMULACIÓN!A783="","",FORMULACIÓN!A783)</f>
        <v/>
      </c>
      <c r="B783" s="20" t="str">
        <f>IF(FORMULACIÓN!B783="","",FORMULACIÓN!B783)</f>
        <v/>
      </c>
      <c r="C783" s="20" t="str">
        <f>IF(FORMULACIÓN!C783="","",FORMULACIÓN!C783)</f>
        <v/>
      </c>
      <c r="D783" s="20" t="str">
        <f>IF(FORMULACIÓN!D783="","",FORMULACIÓN!D783)</f>
        <v/>
      </c>
      <c r="E783" s="20" t="str">
        <f>IF(FORMULACIÓN!E783="","",FORMULACIÓN!E783)</f>
        <v/>
      </c>
      <c r="F783" s="20" t="str">
        <f>IF(FORMULACIÓN!F783="","",FORMULACIÓN!F783)</f>
        <v/>
      </c>
      <c r="G783" s="20" t="str">
        <f>IF(FORMULACIÓN!G783="","",FORMULACIÓN!G783)</f>
        <v/>
      </c>
      <c r="H783" s="20" t="str">
        <f>IF(FORMULACIÓN!H783="","",FORMULACIÓN!H783)</f>
        <v/>
      </c>
      <c r="I783" s="88" t="str">
        <f>IF(FORMULACIÓN!I783="","",FORMULACIÓN!I783)</f>
        <v/>
      </c>
      <c r="J783" s="20" t="str">
        <f>IF(FORMULACIÓN!J783="","",FORMULACIÓN!J783)</f>
        <v/>
      </c>
      <c r="K783" s="88" t="str">
        <f>IF(FORMULACIÓN!K783="","",FORMULACIÓN!K783)</f>
        <v/>
      </c>
      <c r="L783" s="88" t="str">
        <f>IF(FORMULACIÓN!L783="","",FORMULACIÓN!L783)</f>
        <v/>
      </c>
      <c r="M783" s="210">
        <f>FORMULACIÓN!M783</f>
        <v>0</v>
      </c>
      <c r="N783" s="20" t="str">
        <f>IF(FORMULACIÓN!O783="","",FORMULACIÓN!O783)</f>
        <v/>
      </c>
      <c r="O783" s="20" t="str">
        <f>IF(FORMULACIÓN!P783="","",FORMULACIÓN!P783)</f>
        <v/>
      </c>
      <c r="P783" s="20" t="str">
        <f>IF(FORMULACIÓN!Q783="","",FORMULACIÓN!Q783)</f>
        <v/>
      </c>
      <c r="Q783" s="20" t="str">
        <f>IF(FORMULACIÓN!R783="","",FORMULACIÓN!R783)</f>
        <v/>
      </c>
      <c r="R783" s="20" t="str">
        <f>IF(FORMULACIÓN!S783="","",FORMULACIÓN!S783)</f>
        <v/>
      </c>
      <c r="S783" s="20" t="str">
        <f>IF(FORMULACIÓN!T783="","",FORMULACIÓN!T783)</f>
        <v/>
      </c>
      <c r="T783" s="179" t="str">
        <f ca="1">FORMULACIÓN!Y783</f>
        <v/>
      </c>
      <c r="U783" s="20" t="str">
        <f>IF(FORMULACIÓN!U783="","",FORMULACIÓN!U783)</f>
        <v/>
      </c>
      <c r="V783" s="211"/>
      <c r="W783" s="211"/>
      <c r="X783" s="21" t="str">
        <f ca="1">IFERROR(IF($S783=Lists!$S$2,SUM(SEGUIMIENTO!U783:W783),IF(SEGUIMIENTO!$S783=Lists!$S$3,SUM(SEGUIMIENTO!V783:W783),IF(SEGUIMIENTO!$S783=Lists!$S$4,AVERAGE(SEGUIMIENTO!V783:W783),IF(SEGUIMIENTO!$S783=Lists!$S$5,OFFSET(U783,0,COUNTA(V783:W783)),IF(SEGUIMIENTO!$S783=Lists!$S$6,COUNTIF(V783:W783,"&lt;"&amp;FORMULACIÓN!Y783)/COUNT(SEGUIMIENTO!V783:W783),""))))),"")</f>
        <v/>
      </c>
      <c r="Y783" s="176" t="str">
        <f ca="1">IF($Q783=Lists!$R$3,TEXT(SEGUIMIENTO!X783,"00,00%"),IF(SEGUIMIENTO!X783=0,0,TEXT(SEGUIMIENTO!X783,"##.###")))</f>
        <v/>
      </c>
      <c r="Z783" s="179" t="str">
        <f>IF(FORMULACIÓN!N783="X",VLOOKUP(A783,Lists!$C$100:$D$1099,2,FALSE),"")</f>
        <v/>
      </c>
      <c r="AA783" s="181">
        <f>IF(FORMULACIÓN!N783="X",IF(VALUE(VLOOKUP(A783,Lists!$C$100:$D$1099,2,FALSE))&gt;=SEGUIMIENTO!X783,1,0),2)</f>
        <v>2</v>
      </c>
      <c r="AB783" s="150">
        <f>IFERROR(VALUE(LEFT(#REF!,1)),0)</f>
        <v>0</v>
      </c>
      <c r="AC783" s="149"/>
      <c r="AD783" s="131"/>
      <c r="AE783" s="131"/>
      <c r="AF783" s="129"/>
      <c r="AG783"/>
      <c r="AH783" s="139"/>
      <c r="AI783" s="139"/>
      <c r="AJ783" s="139" t="str">
        <f t="shared" si="141"/>
        <v/>
      </c>
      <c r="AK783" s="139">
        <f t="shared" ca="1" si="148"/>
        <v>0</v>
      </c>
      <c r="AL783" s="139" t="str">
        <f t="shared" si="142"/>
        <v/>
      </c>
      <c r="AM783" s="139" t="str">
        <f t="shared" si="143"/>
        <v/>
      </c>
      <c r="AN783" s="20" t="str">
        <f t="shared" si="144"/>
        <v/>
      </c>
      <c r="AO783" s="20" t="str">
        <f t="shared" si="145"/>
        <v/>
      </c>
      <c r="AP783" s="20" t="str">
        <f t="shared" si="146"/>
        <v/>
      </c>
      <c r="AQ783" s="88" t="str">
        <f ca="1">IF(S783=Lists!$S$6,"CUMPLIMIENTO",IF($Q783=Lists!$R$3,TEXT(Y783,"00,00%")&amp;" / "&amp;TEXT(FORMULACIÓN!Y783,"00,00%"),IF(Y783=0,0,TEXT(Y783,"##.###")&amp;" / "&amp;TEXT(FORMULACIÓN!Y783,"##.###"))))</f>
        <v xml:space="preserve"> / </v>
      </c>
      <c r="AR783" s="133">
        <f ca="1">VALUE(IFERROR(IF(S783=Lists!$S$6,SEGUIMIENTO!Y783,IF((Y783/FORMULACIÓN!Y783)&lt;&gt;0,Y783/FORMULACIÓN!Y783,0)),0))</f>
        <v>0</v>
      </c>
      <c r="AS783" s="89" t="str">
        <f t="shared" ca="1" si="147"/>
        <v/>
      </c>
      <c r="AT783" s="89"/>
      <c r="AU783" s="89">
        <f t="shared" ca="1" si="140"/>
        <v>0</v>
      </c>
      <c r="AV783" s="20" t="str">
        <f t="shared" si="139"/>
        <v xml:space="preserve">LOGROS
LÍMITES
OBSERVACIÓN
ACCIONES DE FORTALECIMIENTO
</v>
      </c>
      <c r="AW783" s="139"/>
      <c r="CG783" s="140"/>
    </row>
    <row r="784" spans="1:85" s="135" customFormat="1" ht="20.25" hidden="1" customHeight="1">
      <c r="A784" s="20" t="str">
        <f>IF(FORMULACIÓN!A784="","",FORMULACIÓN!A784)</f>
        <v/>
      </c>
      <c r="B784" s="20" t="str">
        <f>IF(FORMULACIÓN!B784="","",FORMULACIÓN!B784)</f>
        <v/>
      </c>
      <c r="C784" s="20" t="str">
        <f>IF(FORMULACIÓN!C784="","",FORMULACIÓN!C784)</f>
        <v/>
      </c>
      <c r="D784" s="20" t="str">
        <f>IF(FORMULACIÓN!D784="","",FORMULACIÓN!D784)</f>
        <v/>
      </c>
      <c r="E784" s="20" t="str">
        <f>IF(FORMULACIÓN!E784="","",FORMULACIÓN!E784)</f>
        <v/>
      </c>
      <c r="F784" s="20" t="str">
        <f>IF(FORMULACIÓN!F784="","",FORMULACIÓN!F784)</f>
        <v/>
      </c>
      <c r="G784" s="20" t="str">
        <f>IF(FORMULACIÓN!G784="","",FORMULACIÓN!G784)</f>
        <v/>
      </c>
      <c r="H784" s="20" t="str">
        <f>IF(FORMULACIÓN!H784="","",FORMULACIÓN!H784)</f>
        <v/>
      </c>
      <c r="I784" s="88" t="str">
        <f>IF(FORMULACIÓN!I784="","",FORMULACIÓN!I784)</f>
        <v/>
      </c>
      <c r="J784" s="20" t="str">
        <f>IF(FORMULACIÓN!J784="","",FORMULACIÓN!J784)</f>
        <v/>
      </c>
      <c r="K784" s="88" t="str">
        <f>IF(FORMULACIÓN!K784="","",FORMULACIÓN!K784)</f>
        <v/>
      </c>
      <c r="L784" s="88" t="str">
        <f>IF(FORMULACIÓN!L784="","",FORMULACIÓN!L784)</f>
        <v/>
      </c>
      <c r="M784" s="210">
        <f>FORMULACIÓN!M784</f>
        <v>0</v>
      </c>
      <c r="N784" s="20" t="str">
        <f>IF(FORMULACIÓN!O784="","",FORMULACIÓN!O784)</f>
        <v/>
      </c>
      <c r="O784" s="20" t="str">
        <f>IF(FORMULACIÓN!P784="","",FORMULACIÓN!P784)</f>
        <v/>
      </c>
      <c r="P784" s="20" t="str">
        <f>IF(FORMULACIÓN!Q784="","",FORMULACIÓN!Q784)</f>
        <v/>
      </c>
      <c r="Q784" s="20" t="str">
        <f>IF(FORMULACIÓN!R784="","",FORMULACIÓN!R784)</f>
        <v/>
      </c>
      <c r="R784" s="20" t="str">
        <f>IF(FORMULACIÓN!S784="","",FORMULACIÓN!S784)</f>
        <v/>
      </c>
      <c r="S784" s="20" t="str">
        <f>IF(FORMULACIÓN!T784="","",FORMULACIÓN!T784)</f>
        <v/>
      </c>
      <c r="T784" s="179" t="str">
        <f ca="1">FORMULACIÓN!Y784</f>
        <v/>
      </c>
      <c r="U784" s="20" t="str">
        <f>IF(FORMULACIÓN!U784="","",FORMULACIÓN!U784)</f>
        <v/>
      </c>
      <c r="V784" s="211"/>
      <c r="W784" s="211"/>
      <c r="X784" s="21" t="str">
        <f ca="1">IFERROR(IF($S784=Lists!$S$2,SUM(SEGUIMIENTO!U784:W784),IF(SEGUIMIENTO!$S784=Lists!$S$3,SUM(SEGUIMIENTO!V784:W784),IF(SEGUIMIENTO!$S784=Lists!$S$4,AVERAGE(SEGUIMIENTO!V784:W784),IF(SEGUIMIENTO!$S784=Lists!$S$5,OFFSET(U784,0,COUNTA(V784:W784)),IF(SEGUIMIENTO!$S784=Lists!$S$6,COUNTIF(V784:W784,"&lt;"&amp;FORMULACIÓN!Y784)/COUNT(SEGUIMIENTO!V784:W784),""))))),"")</f>
        <v/>
      </c>
      <c r="Y784" s="176" t="str">
        <f ca="1">IF($Q784=Lists!$R$3,TEXT(SEGUIMIENTO!X784,"00,00%"),IF(SEGUIMIENTO!X784=0,0,TEXT(SEGUIMIENTO!X784,"##.###")))</f>
        <v/>
      </c>
      <c r="Z784" s="179" t="str">
        <f>IF(FORMULACIÓN!N784="X",VLOOKUP(A784,Lists!$C$100:$D$1099,2,FALSE),"")</f>
        <v/>
      </c>
      <c r="AA784" s="181">
        <f>IF(FORMULACIÓN!N784="X",IF(VALUE(VLOOKUP(A784,Lists!$C$100:$D$1099,2,FALSE))&gt;=SEGUIMIENTO!X784,1,0),2)</f>
        <v>2</v>
      </c>
      <c r="AB784" s="150">
        <f>IFERROR(VALUE(LEFT(#REF!,1)),0)</f>
        <v>0</v>
      </c>
      <c r="AC784" s="149"/>
      <c r="AD784" s="131"/>
      <c r="AE784" s="131"/>
      <c r="AF784" s="129"/>
      <c r="AG784"/>
      <c r="AH784" s="139"/>
      <c r="AI784" s="139"/>
      <c r="AJ784" s="139" t="str">
        <f t="shared" si="141"/>
        <v/>
      </c>
      <c r="AK784" s="139">
        <f t="shared" ca="1" si="148"/>
        <v>0</v>
      </c>
      <c r="AL784" s="139" t="str">
        <f t="shared" si="142"/>
        <v/>
      </c>
      <c r="AM784" s="139" t="str">
        <f t="shared" si="143"/>
        <v/>
      </c>
      <c r="AN784" s="20" t="str">
        <f t="shared" si="144"/>
        <v/>
      </c>
      <c r="AO784" s="20" t="str">
        <f t="shared" si="145"/>
        <v/>
      </c>
      <c r="AP784" s="20" t="str">
        <f t="shared" si="146"/>
        <v/>
      </c>
      <c r="AQ784" s="88" t="str">
        <f ca="1">IF(S784=Lists!$S$6,"CUMPLIMIENTO",IF($Q784=Lists!$R$3,TEXT(Y784,"00,00%")&amp;" / "&amp;TEXT(FORMULACIÓN!Y784,"00,00%"),IF(Y784=0,0,TEXT(Y784,"##.###")&amp;" / "&amp;TEXT(FORMULACIÓN!Y784,"##.###"))))</f>
        <v xml:space="preserve"> / </v>
      </c>
      <c r="AR784" s="133">
        <f ca="1">VALUE(IFERROR(IF(S784=Lists!$S$6,SEGUIMIENTO!Y784,IF((Y784/FORMULACIÓN!Y784)&lt;&gt;0,Y784/FORMULACIÓN!Y784,0)),0))</f>
        <v>0</v>
      </c>
      <c r="AS784" s="89" t="str">
        <f t="shared" ca="1" si="147"/>
        <v/>
      </c>
      <c r="AT784" s="89"/>
      <c r="AU784" s="89">
        <f t="shared" ca="1" si="140"/>
        <v>0</v>
      </c>
      <c r="AV784" s="20" t="str">
        <f t="shared" si="139"/>
        <v xml:space="preserve">LOGROS
LÍMITES
OBSERVACIÓN
ACCIONES DE FORTALECIMIENTO
</v>
      </c>
      <c r="AW784" s="139"/>
      <c r="CG784" s="140"/>
    </row>
    <row r="785" spans="1:85" s="135" customFormat="1" ht="20.25" hidden="1" customHeight="1">
      <c r="A785" s="20" t="str">
        <f>IF(FORMULACIÓN!A785="","",FORMULACIÓN!A785)</f>
        <v/>
      </c>
      <c r="B785" s="20" t="str">
        <f>IF(FORMULACIÓN!B785="","",FORMULACIÓN!B785)</f>
        <v/>
      </c>
      <c r="C785" s="20" t="str">
        <f>IF(FORMULACIÓN!C785="","",FORMULACIÓN!C785)</f>
        <v/>
      </c>
      <c r="D785" s="20" t="str">
        <f>IF(FORMULACIÓN!D785="","",FORMULACIÓN!D785)</f>
        <v/>
      </c>
      <c r="E785" s="20" t="str">
        <f>IF(FORMULACIÓN!E785="","",FORMULACIÓN!E785)</f>
        <v/>
      </c>
      <c r="F785" s="20" t="str">
        <f>IF(FORMULACIÓN!F785="","",FORMULACIÓN!F785)</f>
        <v/>
      </c>
      <c r="G785" s="20" t="str">
        <f>IF(FORMULACIÓN!G785="","",FORMULACIÓN!G785)</f>
        <v/>
      </c>
      <c r="H785" s="20" t="str">
        <f>IF(FORMULACIÓN!H785="","",FORMULACIÓN!H785)</f>
        <v/>
      </c>
      <c r="I785" s="88" t="str">
        <f>IF(FORMULACIÓN!I785="","",FORMULACIÓN!I785)</f>
        <v/>
      </c>
      <c r="J785" s="20" t="str">
        <f>IF(FORMULACIÓN!J785="","",FORMULACIÓN!J785)</f>
        <v/>
      </c>
      <c r="K785" s="88" t="str">
        <f>IF(FORMULACIÓN!K785="","",FORMULACIÓN!K785)</f>
        <v/>
      </c>
      <c r="L785" s="88" t="str">
        <f>IF(FORMULACIÓN!L785="","",FORMULACIÓN!L785)</f>
        <v/>
      </c>
      <c r="M785" s="210">
        <f>FORMULACIÓN!M785</f>
        <v>0</v>
      </c>
      <c r="N785" s="20" t="str">
        <f>IF(FORMULACIÓN!O785="","",FORMULACIÓN!O785)</f>
        <v/>
      </c>
      <c r="O785" s="20" t="str">
        <f>IF(FORMULACIÓN!P785="","",FORMULACIÓN!P785)</f>
        <v/>
      </c>
      <c r="P785" s="20" t="str">
        <f>IF(FORMULACIÓN!Q785="","",FORMULACIÓN!Q785)</f>
        <v/>
      </c>
      <c r="Q785" s="20" t="str">
        <f>IF(FORMULACIÓN!R785="","",FORMULACIÓN!R785)</f>
        <v/>
      </c>
      <c r="R785" s="20" t="str">
        <f>IF(FORMULACIÓN!S785="","",FORMULACIÓN!S785)</f>
        <v/>
      </c>
      <c r="S785" s="20" t="str">
        <f>IF(FORMULACIÓN!T785="","",FORMULACIÓN!T785)</f>
        <v/>
      </c>
      <c r="T785" s="179" t="str">
        <f ca="1">FORMULACIÓN!Y785</f>
        <v/>
      </c>
      <c r="U785" s="20" t="str">
        <f>IF(FORMULACIÓN!U785="","",FORMULACIÓN!U785)</f>
        <v/>
      </c>
      <c r="V785" s="211"/>
      <c r="W785" s="211"/>
      <c r="X785" s="21" t="str">
        <f ca="1">IFERROR(IF($S785=Lists!$S$2,SUM(SEGUIMIENTO!U785:W785),IF(SEGUIMIENTO!$S785=Lists!$S$3,SUM(SEGUIMIENTO!V785:W785),IF(SEGUIMIENTO!$S785=Lists!$S$4,AVERAGE(SEGUIMIENTO!V785:W785),IF(SEGUIMIENTO!$S785=Lists!$S$5,OFFSET(U785,0,COUNTA(V785:W785)),IF(SEGUIMIENTO!$S785=Lists!$S$6,COUNTIF(V785:W785,"&lt;"&amp;FORMULACIÓN!Y785)/COUNT(SEGUIMIENTO!V785:W785),""))))),"")</f>
        <v/>
      </c>
      <c r="Y785" s="176" t="str">
        <f ca="1">IF($Q785=Lists!$R$3,TEXT(SEGUIMIENTO!X785,"00,00%"),IF(SEGUIMIENTO!X785=0,0,TEXT(SEGUIMIENTO!X785,"##.###")))</f>
        <v/>
      </c>
      <c r="Z785" s="179" t="str">
        <f>IF(FORMULACIÓN!N785="X",VLOOKUP(A785,Lists!$C$100:$D$1099,2,FALSE),"")</f>
        <v/>
      </c>
      <c r="AA785" s="181">
        <f>IF(FORMULACIÓN!N785="X",IF(VALUE(VLOOKUP(A785,Lists!$C$100:$D$1099,2,FALSE))&gt;=SEGUIMIENTO!X785,1,0),2)</f>
        <v>2</v>
      </c>
      <c r="AB785" s="150">
        <f>IFERROR(VALUE(LEFT(#REF!,1)),0)</f>
        <v>0</v>
      </c>
      <c r="AC785" s="149"/>
      <c r="AD785" s="131"/>
      <c r="AE785" s="131"/>
      <c r="AF785" s="129"/>
      <c r="AG785"/>
      <c r="AH785" s="139"/>
      <c r="AI785" s="139"/>
      <c r="AJ785" s="139" t="str">
        <f t="shared" si="141"/>
        <v/>
      </c>
      <c r="AK785" s="139">
        <f t="shared" ca="1" si="148"/>
        <v>0</v>
      </c>
      <c r="AL785" s="139" t="str">
        <f t="shared" si="142"/>
        <v/>
      </c>
      <c r="AM785" s="139" t="str">
        <f t="shared" si="143"/>
        <v/>
      </c>
      <c r="AN785" s="20" t="str">
        <f t="shared" si="144"/>
        <v/>
      </c>
      <c r="AO785" s="20" t="str">
        <f t="shared" si="145"/>
        <v/>
      </c>
      <c r="AP785" s="20" t="str">
        <f t="shared" si="146"/>
        <v/>
      </c>
      <c r="AQ785" s="88" t="str">
        <f ca="1">IF(S785=Lists!$S$6,"CUMPLIMIENTO",IF($Q785=Lists!$R$3,TEXT(Y785,"00,00%")&amp;" / "&amp;TEXT(FORMULACIÓN!Y785,"00,00%"),IF(Y785=0,0,TEXT(Y785,"##.###")&amp;" / "&amp;TEXT(FORMULACIÓN!Y785,"##.###"))))</f>
        <v xml:space="preserve"> / </v>
      </c>
      <c r="AR785" s="133">
        <f ca="1">VALUE(IFERROR(IF(S785=Lists!$S$6,SEGUIMIENTO!Y785,IF((Y785/FORMULACIÓN!Y785)&lt;&gt;0,Y785/FORMULACIÓN!Y785,0)),0))</f>
        <v>0</v>
      </c>
      <c r="AS785" s="89" t="str">
        <f t="shared" ca="1" si="147"/>
        <v/>
      </c>
      <c r="AT785" s="89"/>
      <c r="AU785" s="89">
        <f t="shared" ca="1" si="140"/>
        <v>0</v>
      </c>
      <c r="AV785" s="20" t="str">
        <f t="shared" si="139"/>
        <v xml:space="preserve">LOGROS
LÍMITES
OBSERVACIÓN
ACCIONES DE FORTALECIMIENTO
</v>
      </c>
      <c r="AW785" s="139"/>
      <c r="CG785" s="140"/>
    </row>
    <row r="786" spans="1:85" s="135" customFormat="1" ht="20.25" hidden="1" customHeight="1">
      <c r="A786" s="20" t="str">
        <f>IF(FORMULACIÓN!A786="","",FORMULACIÓN!A786)</f>
        <v/>
      </c>
      <c r="B786" s="20" t="str">
        <f>IF(FORMULACIÓN!B786="","",FORMULACIÓN!B786)</f>
        <v/>
      </c>
      <c r="C786" s="20" t="str">
        <f>IF(FORMULACIÓN!C786="","",FORMULACIÓN!C786)</f>
        <v/>
      </c>
      <c r="D786" s="20" t="str">
        <f>IF(FORMULACIÓN!D786="","",FORMULACIÓN!D786)</f>
        <v/>
      </c>
      <c r="E786" s="20" t="str">
        <f>IF(FORMULACIÓN!E786="","",FORMULACIÓN!E786)</f>
        <v/>
      </c>
      <c r="F786" s="20" t="str">
        <f>IF(FORMULACIÓN!F786="","",FORMULACIÓN!F786)</f>
        <v/>
      </c>
      <c r="G786" s="20" t="str">
        <f>IF(FORMULACIÓN!G786="","",FORMULACIÓN!G786)</f>
        <v/>
      </c>
      <c r="H786" s="20" t="str">
        <f>IF(FORMULACIÓN!H786="","",FORMULACIÓN!H786)</f>
        <v/>
      </c>
      <c r="I786" s="88" t="str">
        <f>IF(FORMULACIÓN!I786="","",FORMULACIÓN!I786)</f>
        <v/>
      </c>
      <c r="J786" s="20" t="str">
        <f>IF(FORMULACIÓN!J786="","",FORMULACIÓN!J786)</f>
        <v/>
      </c>
      <c r="K786" s="88" t="str">
        <f>IF(FORMULACIÓN!K786="","",FORMULACIÓN!K786)</f>
        <v/>
      </c>
      <c r="L786" s="88" t="str">
        <f>IF(FORMULACIÓN!L786="","",FORMULACIÓN!L786)</f>
        <v/>
      </c>
      <c r="M786" s="210">
        <f>FORMULACIÓN!M786</f>
        <v>0</v>
      </c>
      <c r="N786" s="20" t="str">
        <f>IF(FORMULACIÓN!O786="","",FORMULACIÓN!O786)</f>
        <v/>
      </c>
      <c r="O786" s="20" t="str">
        <f>IF(FORMULACIÓN!P786="","",FORMULACIÓN!P786)</f>
        <v/>
      </c>
      <c r="P786" s="20" t="str">
        <f>IF(FORMULACIÓN!Q786="","",FORMULACIÓN!Q786)</f>
        <v/>
      </c>
      <c r="Q786" s="20" t="str">
        <f>IF(FORMULACIÓN!R786="","",FORMULACIÓN!R786)</f>
        <v/>
      </c>
      <c r="R786" s="20" t="str">
        <f>IF(FORMULACIÓN!S786="","",FORMULACIÓN!S786)</f>
        <v/>
      </c>
      <c r="S786" s="20" t="str">
        <f>IF(FORMULACIÓN!T786="","",FORMULACIÓN!T786)</f>
        <v/>
      </c>
      <c r="T786" s="179" t="str">
        <f ca="1">FORMULACIÓN!Y786</f>
        <v/>
      </c>
      <c r="U786" s="20" t="str">
        <f>IF(FORMULACIÓN!U786="","",FORMULACIÓN!U786)</f>
        <v/>
      </c>
      <c r="V786" s="211"/>
      <c r="W786" s="211"/>
      <c r="X786" s="21" t="str">
        <f ca="1">IFERROR(IF($S786=Lists!$S$2,SUM(SEGUIMIENTO!U786:W786),IF(SEGUIMIENTO!$S786=Lists!$S$3,SUM(SEGUIMIENTO!V786:W786),IF(SEGUIMIENTO!$S786=Lists!$S$4,AVERAGE(SEGUIMIENTO!V786:W786),IF(SEGUIMIENTO!$S786=Lists!$S$5,OFFSET(U786,0,COUNTA(V786:W786)),IF(SEGUIMIENTO!$S786=Lists!$S$6,COUNTIF(V786:W786,"&lt;"&amp;FORMULACIÓN!Y786)/COUNT(SEGUIMIENTO!V786:W786),""))))),"")</f>
        <v/>
      </c>
      <c r="Y786" s="176" t="str">
        <f ca="1">IF($Q786=Lists!$R$3,TEXT(SEGUIMIENTO!X786,"00,00%"),IF(SEGUIMIENTO!X786=0,0,TEXT(SEGUIMIENTO!X786,"##.###")))</f>
        <v/>
      </c>
      <c r="Z786" s="179" t="str">
        <f>IF(FORMULACIÓN!N786="X",VLOOKUP(A786,Lists!$C$100:$D$1099,2,FALSE),"")</f>
        <v/>
      </c>
      <c r="AA786" s="181">
        <f>IF(FORMULACIÓN!N786="X",IF(VALUE(VLOOKUP(A786,Lists!$C$100:$D$1099,2,FALSE))&gt;=SEGUIMIENTO!X786,1,0),2)</f>
        <v>2</v>
      </c>
      <c r="AB786" s="150">
        <f>IFERROR(VALUE(LEFT(#REF!,1)),0)</f>
        <v>0</v>
      </c>
      <c r="AC786" s="149"/>
      <c r="AD786" s="131"/>
      <c r="AE786" s="131"/>
      <c r="AF786" s="129"/>
      <c r="AG786"/>
      <c r="AH786" s="139"/>
      <c r="AI786" s="139"/>
      <c r="AJ786" s="139" t="str">
        <f t="shared" si="141"/>
        <v/>
      </c>
      <c r="AK786" s="139">
        <f t="shared" ca="1" si="148"/>
        <v>0</v>
      </c>
      <c r="AL786" s="139" t="str">
        <f t="shared" si="142"/>
        <v/>
      </c>
      <c r="AM786" s="139" t="str">
        <f t="shared" si="143"/>
        <v/>
      </c>
      <c r="AN786" s="20" t="str">
        <f t="shared" si="144"/>
        <v/>
      </c>
      <c r="AO786" s="20" t="str">
        <f t="shared" si="145"/>
        <v/>
      </c>
      <c r="AP786" s="20" t="str">
        <f t="shared" si="146"/>
        <v/>
      </c>
      <c r="AQ786" s="88" t="str">
        <f ca="1">IF(S786=Lists!$S$6,"CUMPLIMIENTO",IF($Q786=Lists!$R$3,TEXT(Y786,"00,00%")&amp;" / "&amp;TEXT(FORMULACIÓN!Y786,"00,00%"),IF(Y786=0,0,TEXT(Y786,"##.###")&amp;" / "&amp;TEXT(FORMULACIÓN!Y786,"##.###"))))</f>
        <v xml:space="preserve"> / </v>
      </c>
      <c r="AR786" s="133">
        <f ca="1">VALUE(IFERROR(IF(S786=Lists!$S$6,SEGUIMIENTO!Y786,IF((Y786/FORMULACIÓN!Y786)&lt;&gt;0,Y786/FORMULACIÓN!Y786,0)),0))</f>
        <v>0</v>
      </c>
      <c r="AS786" s="89" t="str">
        <f t="shared" ca="1" si="147"/>
        <v/>
      </c>
      <c r="AT786" s="89"/>
      <c r="AU786" s="89">
        <f t="shared" ca="1" si="140"/>
        <v>0</v>
      </c>
      <c r="AV786" s="20" t="str">
        <f t="shared" si="139"/>
        <v xml:space="preserve">LOGROS
LÍMITES
OBSERVACIÓN
ACCIONES DE FORTALECIMIENTO
</v>
      </c>
      <c r="AW786" s="139"/>
      <c r="CG786" s="140"/>
    </row>
    <row r="787" spans="1:85" s="135" customFormat="1" ht="20.25" hidden="1" customHeight="1">
      <c r="A787" s="20" t="str">
        <f>IF(FORMULACIÓN!A787="","",FORMULACIÓN!A787)</f>
        <v/>
      </c>
      <c r="B787" s="20" t="str">
        <f>IF(FORMULACIÓN!B787="","",FORMULACIÓN!B787)</f>
        <v/>
      </c>
      <c r="C787" s="20" t="str">
        <f>IF(FORMULACIÓN!C787="","",FORMULACIÓN!C787)</f>
        <v/>
      </c>
      <c r="D787" s="20" t="str">
        <f>IF(FORMULACIÓN!D787="","",FORMULACIÓN!D787)</f>
        <v/>
      </c>
      <c r="E787" s="20" t="str">
        <f>IF(FORMULACIÓN!E787="","",FORMULACIÓN!E787)</f>
        <v/>
      </c>
      <c r="F787" s="20" t="str">
        <f>IF(FORMULACIÓN!F787="","",FORMULACIÓN!F787)</f>
        <v/>
      </c>
      <c r="G787" s="20" t="str">
        <f>IF(FORMULACIÓN!G787="","",FORMULACIÓN!G787)</f>
        <v/>
      </c>
      <c r="H787" s="20" t="str">
        <f>IF(FORMULACIÓN!H787="","",FORMULACIÓN!H787)</f>
        <v/>
      </c>
      <c r="I787" s="88" t="str">
        <f>IF(FORMULACIÓN!I787="","",FORMULACIÓN!I787)</f>
        <v/>
      </c>
      <c r="J787" s="20" t="str">
        <f>IF(FORMULACIÓN!J787="","",FORMULACIÓN!J787)</f>
        <v/>
      </c>
      <c r="K787" s="88" t="str">
        <f>IF(FORMULACIÓN!K787="","",FORMULACIÓN!K787)</f>
        <v/>
      </c>
      <c r="L787" s="88" t="str">
        <f>IF(FORMULACIÓN!L787="","",FORMULACIÓN!L787)</f>
        <v/>
      </c>
      <c r="M787" s="210">
        <f>FORMULACIÓN!M787</f>
        <v>0</v>
      </c>
      <c r="N787" s="20" t="str">
        <f>IF(FORMULACIÓN!O787="","",FORMULACIÓN!O787)</f>
        <v/>
      </c>
      <c r="O787" s="20" t="str">
        <f>IF(FORMULACIÓN!P787="","",FORMULACIÓN!P787)</f>
        <v/>
      </c>
      <c r="P787" s="20" t="str">
        <f>IF(FORMULACIÓN!Q787="","",FORMULACIÓN!Q787)</f>
        <v/>
      </c>
      <c r="Q787" s="20" t="str">
        <f>IF(FORMULACIÓN!R787="","",FORMULACIÓN!R787)</f>
        <v/>
      </c>
      <c r="R787" s="20" t="str">
        <f>IF(FORMULACIÓN!S787="","",FORMULACIÓN!S787)</f>
        <v/>
      </c>
      <c r="S787" s="20" t="str">
        <f>IF(FORMULACIÓN!T787="","",FORMULACIÓN!T787)</f>
        <v/>
      </c>
      <c r="T787" s="179" t="str">
        <f ca="1">FORMULACIÓN!Y787</f>
        <v/>
      </c>
      <c r="U787" s="20" t="str">
        <f>IF(FORMULACIÓN!U787="","",FORMULACIÓN!U787)</f>
        <v/>
      </c>
      <c r="V787" s="211"/>
      <c r="W787" s="211"/>
      <c r="X787" s="21" t="str">
        <f ca="1">IFERROR(IF($S787=Lists!$S$2,SUM(SEGUIMIENTO!U787:W787),IF(SEGUIMIENTO!$S787=Lists!$S$3,SUM(SEGUIMIENTO!V787:W787),IF(SEGUIMIENTO!$S787=Lists!$S$4,AVERAGE(SEGUIMIENTO!V787:W787),IF(SEGUIMIENTO!$S787=Lists!$S$5,OFFSET(U787,0,COUNTA(V787:W787)),IF(SEGUIMIENTO!$S787=Lists!$S$6,COUNTIF(V787:W787,"&lt;"&amp;FORMULACIÓN!Y787)/COUNT(SEGUIMIENTO!V787:W787),""))))),"")</f>
        <v/>
      </c>
      <c r="Y787" s="176" t="str">
        <f ca="1">IF($Q787=Lists!$R$3,TEXT(SEGUIMIENTO!X787,"00,00%"),IF(SEGUIMIENTO!X787=0,0,TEXT(SEGUIMIENTO!X787,"##.###")))</f>
        <v/>
      </c>
      <c r="Z787" s="179" t="str">
        <f>IF(FORMULACIÓN!N787="X",VLOOKUP(A787,Lists!$C$100:$D$1099,2,FALSE),"")</f>
        <v/>
      </c>
      <c r="AA787" s="181">
        <f>IF(FORMULACIÓN!N787="X",IF(VALUE(VLOOKUP(A787,Lists!$C$100:$D$1099,2,FALSE))&gt;=SEGUIMIENTO!X787,1,0),2)</f>
        <v>2</v>
      </c>
      <c r="AB787" s="150">
        <f>IFERROR(VALUE(LEFT(#REF!,1)),0)</f>
        <v>0</v>
      </c>
      <c r="AC787" s="149"/>
      <c r="AD787" s="131"/>
      <c r="AE787" s="131"/>
      <c r="AF787" s="129"/>
      <c r="AG787"/>
      <c r="AH787" s="139"/>
      <c r="AI787" s="139"/>
      <c r="AJ787" s="139" t="str">
        <f t="shared" si="141"/>
        <v/>
      </c>
      <c r="AK787" s="139">
        <f t="shared" ca="1" si="148"/>
        <v>0</v>
      </c>
      <c r="AL787" s="139" t="str">
        <f t="shared" si="142"/>
        <v/>
      </c>
      <c r="AM787" s="139" t="str">
        <f t="shared" si="143"/>
        <v/>
      </c>
      <c r="AN787" s="20" t="str">
        <f t="shared" si="144"/>
        <v/>
      </c>
      <c r="AO787" s="20" t="str">
        <f t="shared" si="145"/>
        <v/>
      </c>
      <c r="AP787" s="20" t="str">
        <f t="shared" si="146"/>
        <v/>
      </c>
      <c r="AQ787" s="88" t="str">
        <f ca="1">IF(S787=Lists!$S$6,"CUMPLIMIENTO",IF($Q787=Lists!$R$3,TEXT(Y787,"00,00%")&amp;" / "&amp;TEXT(FORMULACIÓN!Y787,"00,00%"),IF(Y787=0,0,TEXT(Y787,"##.###")&amp;" / "&amp;TEXT(FORMULACIÓN!Y787,"##.###"))))</f>
        <v xml:space="preserve"> / </v>
      </c>
      <c r="AR787" s="133">
        <f ca="1">VALUE(IFERROR(IF(S787=Lists!$S$6,SEGUIMIENTO!Y787,IF((Y787/FORMULACIÓN!Y787)&lt;&gt;0,Y787/FORMULACIÓN!Y787,0)),0))</f>
        <v>0</v>
      </c>
      <c r="AS787" s="89" t="str">
        <f t="shared" ca="1" si="147"/>
        <v/>
      </c>
      <c r="AT787" s="89"/>
      <c r="AU787" s="89">
        <f t="shared" ca="1" si="140"/>
        <v>0</v>
      </c>
      <c r="AV787" s="20" t="str">
        <f t="shared" si="139"/>
        <v xml:space="preserve">LOGROS
LÍMITES
OBSERVACIÓN
ACCIONES DE FORTALECIMIENTO
</v>
      </c>
      <c r="AW787" s="139"/>
      <c r="CG787" s="140"/>
    </row>
    <row r="788" spans="1:85" s="135" customFormat="1" ht="20.25" hidden="1" customHeight="1">
      <c r="A788" s="20" t="str">
        <f>IF(FORMULACIÓN!A788="","",FORMULACIÓN!A788)</f>
        <v/>
      </c>
      <c r="B788" s="20" t="str">
        <f>IF(FORMULACIÓN!B788="","",FORMULACIÓN!B788)</f>
        <v/>
      </c>
      <c r="C788" s="20" t="str">
        <f>IF(FORMULACIÓN!C788="","",FORMULACIÓN!C788)</f>
        <v/>
      </c>
      <c r="D788" s="20" t="str">
        <f>IF(FORMULACIÓN!D788="","",FORMULACIÓN!D788)</f>
        <v/>
      </c>
      <c r="E788" s="20" t="str">
        <f>IF(FORMULACIÓN!E788="","",FORMULACIÓN!E788)</f>
        <v/>
      </c>
      <c r="F788" s="20" t="str">
        <f>IF(FORMULACIÓN!F788="","",FORMULACIÓN!F788)</f>
        <v/>
      </c>
      <c r="G788" s="20" t="str">
        <f>IF(FORMULACIÓN!G788="","",FORMULACIÓN!G788)</f>
        <v/>
      </c>
      <c r="H788" s="20" t="str">
        <f>IF(FORMULACIÓN!H788="","",FORMULACIÓN!H788)</f>
        <v/>
      </c>
      <c r="I788" s="88" t="str">
        <f>IF(FORMULACIÓN!I788="","",FORMULACIÓN!I788)</f>
        <v/>
      </c>
      <c r="J788" s="20" t="str">
        <f>IF(FORMULACIÓN!J788="","",FORMULACIÓN!J788)</f>
        <v/>
      </c>
      <c r="K788" s="88" t="str">
        <f>IF(FORMULACIÓN!K788="","",FORMULACIÓN!K788)</f>
        <v/>
      </c>
      <c r="L788" s="88" t="str">
        <f>IF(FORMULACIÓN!L788="","",FORMULACIÓN!L788)</f>
        <v/>
      </c>
      <c r="M788" s="210">
        <f>FORMULACIÓN!M788</f>
        <v>0</v>
      </c>
      <c r="N788" s="20" t="str">
        <f>IF(FORMULACIÓN!O788="","",FORMULACIÓN!O788)</f>
        <v/>
      </c>
      <c r="O788" s="20" t="str">
        <f>IF(FORMULACIÓN!P788="","",FORMULACIÓN!P788)</f>
        <v/>
      </c>
      <c r="P788" s="20" t="str">
        <f>IF(FORMULACIÓN!Q788="","",FORMULACIÓN!Q788)</f>
        <v/>
      </c>
      <c r="Q788" s="20" t="str">
        <f>IF(FORMULACIÓN!R788="","",FORMULACIÓN!R788)</f>
        <v/>
      </c>
      <c r="R788" s="20" t="str">
        <f>IF(FORMULACIÓN!S788="","",FORMULACIÓN!S788)</f>
        <v/>
      </c>
      <c r="S788" s="20" t="str">
        <f>IF(FORMULACIÓN!T788="","",FORMULACIÓN!T788)</f>
        <v/>
      </c>
      <c r="T788" s="179" t="str">
        <f ca="1">FORMULACIÓN!Y788</f>
        <v/>
      </c>
      <c r="U788" s="20" t="str">
        <f>IF(FORMULACIÓN!U788="","",FORMULACIÓN!U788)</f>
        <v/>
      </c>
      <c r="V788" s="211"/>
      <c r="W788" s="211"/>
      <c r="X788" s="21" t="str">
        <f ca="1">IFERROR(IF($S788=Lists!$S$2,SUM(SEGUIMIENTO!U788:W788),IF(SEGUIMIENTO!$S788=Lists!$S$3,SUM(SEGUIMIENTO!V788:W788),IF(SEGUIMIENTO!$S788=Lists!$S$4,AVERAGE(SEGUIMIENTO!V788:W788),IF(SEGUIMIENTO!$S788=Lists!$S$5,OFFSET(U788,0,COUNTA(V788:W788)),IF(SEGUIMIENTO!$S788=Lists!$S$6,COUNTIF(V788:W788,"&lt;"&amp;FORMULACIÓN!Y788)/COUNT(SEGUIMIENTO!V788:W788),""))))),"")</f>
        <v/>
      </c>
      <c r="Y788" s="176" t="str">
        <f ca="1">IF($Q788=Lists!$R$3,TEXT(SEGUIMIENTO!X788,"00,00%"),IF(SEGUIMIENTO!X788=0,0,TEXT(SEGUIMIENTO!X788,"##.###")))</f>
        <v/>
      </c>
      <c r="Z788" s="179" t="str">
        <f>IF(FORMULACIÓN!N788="X",VLOOKUP(A788,Lists!$C$100:$D$1099,2,FALSE),"")</f>
        <v/>
      </c>
      <c r="AA788" s="181">
        <f>IF(FORMULACIÓN!N788="X",IF(VALUE(VLOOKUP(A788,Lists!$C$100:$D$1099,2,FALSE))&gt;=SEGUIMIENTO!X788,1,0),2)</f>
        <v>2</v>
      </c>
      <c r="AB788" s="150">
        <f>IFERROR(VALUE(LEFT(#REF!,1)),0)</f>
        <v>0</v>
      </c>
      <c r="AC788" s="149"/>
      <c r="AD788" s="131"/>
      <c r="AE788" s="131"/>
      <c r="AF788" s="129"/>
      <c r="AG788"/>
      <c r="AH788" s="139"/>
      <c r="AI788" s="139"/>
      <c r="AJ788" s="139" t="str">
        <f t="shared" si="141"/>
        <v/>
      </c>
      <c r="AK788" s="139">
        <f t="shared" ca="1" si="148"/>
        <v>0</v>
      </c>
      <c r="AL788" s="139" t="str">
        <f t="shared" si="142"/>
        <v/>
      </c>
      <c r="AM788" s="139" t="str">
        <f t="shared" si="143"/>
        <v/>
      </c>
      <c r="AN788" s="20" t="str">
        <f t="shared" si="144"/>
        <v/>
      </c>
      <c r="AO788" s="20" t="str">
        <f t="shared" si="145"/>
        <v/>
      </c>
      <c r="AP788" s="20" t="str">
        <f t="shared" si="146"/>
        <v/>
      </c>
      <c r="AQ788" s="88" t="str">
        <f ca="1">IF(S788=Lists!$S$6,"CUMPLIMIENTO",IF($Q788=Lists!$R$3,TEXT(Y788,"00,00%")&amp;" / "&amp;TEXT(FORMULACIÓN!Y788,"00,00%"),IF(Y788=0,0,TEXT(Y788,"##.###")&amp;" / "&amp;TEXT(FORMULACIÓN!Y788,"##.###"))))</f>
        <v xml:space="preserve"> / </v>
      </c>
      <c r="AR788" s="133">
        <f ca="1">VALUE(IFERROR(IF(S788=Lists!$S$6,SEGUIMIENTO!Y788,IF((Y788/FORMULACIÓN!Y788)&lt;&gt;0,Y788/FORMULACIÓN!Y788,0)),0))</f>
        <v>0</v>
      </c>
      <c r="AS788" s="89" t="str">
        <f t="shared" ca="1" si="147"/>
        <v/>
      </c>
      <c r="AT788" s="89"/>
      <c r="AU788" s="89">
        <f t="shared" ca="1" si="140"/>
        <v>0</v>
      </c>
      <c r="AV788" s="20" t="str">
        <f t="shared" si="139"/>
        <v xml:space="preserve">LOGROS
LÍMITES
OBSERVACIÓN
ACCIONES DE FORTALECIMIENTO
</v>
      </c>
      <c r="AW788" s="139"/>
      <c r="CG788" s="140"/>
    </row>
    <row r="789" spans="1:85" s="135" customFormat="1" ht="20.25" hidden="1" customHeight="1">
      <c r="A789" s="20" t="str">
        <f>IF(FORMULACIÓN!A789="","",FORMULACIÓN!A789)</f>
        <v/>
      </c>
      <c r="B789" s="20" t="str">
        <f>IF(FORMULACIÓN!B789="","",FORMULACIÓN!B789)</f>
        <v/>
      </c>
      <c r="C789" s="20" t="str">
        <f>IF(FORMULACIÓN!C789="","",FORMULACIÓN!C789)</f>
        <v/>
      </c>
      <c r="D789" s="20" t="str">
        <f>IF(FORMULACIÓN!D789="","",FORMULACIÓN!D789)</f>
        <v/>
      </c>
      <c r="E789" s="20" t="str">
        <f>IF(FORMULACIÓN!E789="","",FORMULACIÓN!E789)</f>
        <v/>
      </c>
      <c r="F789" s="20" t="str">
        <f>IF(FORMULACIÓN!F789="","",FORMULACIÓN!F789)</f>
        <v/>
      </c>
      <c r="G789" s="20" t="str">
        <f>IF(FORMULACIÓN!G789="","",FORMULACIÓN!G789)</f>
        <v/>
      </c>
      <c r="H789" s="20" t="str">
        <f>IF(FORMULACIÓN!H789="","",FORMULACIÓN!H789)</f>
        <v/>
      </c>
      <c r="I789" s="88" t="str">
        <f>IF(FORMULACIÓN!I789="","",FORMULACIÓN!I789)</f>
        <v/>
      </c>
      <c r="J789" s="20" t="str">
        <f>IF(FORMULACIÓN!J789="","",FORMULACIÓN!J789)</f>
        <v/>
      </c>
      <c r="K789" s="88" t="str">
        <f>IF(FORMULACIÓN!K789="","",FORMULACIÓN!K789)</f>
        <v/>
      </c>
      <c r="L789" s="88" t="str">
        <f>IF(FORMULACIÓN!L789="","",FORMULACIÓN!L789)</f>
        <v/>
      </c>
      <c r="M789" s="210">
        <f>FORMULACIÓN!M789</f>
        <v>0</v>
      </c>
      <c r="N789" s="20" t="str">
        <f>IF(FORMULACIÓN!O789="","",FORMULACIÓN!O789)</f>
        <v/>
      </c>
      <c r="O789" s="20" t="str">
        <f>IF(FORMULACIÓN!P789="","",FORMULACIÓN!P789)</f>
        <v/>
      </c>
      <c r="P789" s="20" t="str">
        <f>IF(FORMULACIÓN!Q789="","",FORMULACIÓN!Q789)</f>
        <v/>
      </c>
      <c r="Q789" s="20" t="str">
        <f>IF(FORMULACIÓN!R789="","",FORMULACIÓN!R789)</f>
        <v/>
      </c>
      <c r="R789" s="20" t="str">
        <f>IF(FORMULACIÓN!S789="","",FORMULACIÓN!S789)</f>
        <v/>
      </c>
      <c r="S789" s="20" t="str">
        <f>IF(FORMULACIÓN!T789="","",FORMULACIÓN!T789)</f>
        <v/>
      </c>
      <c r="T789" s="179" t="str">
        <f ca="1">FORMULACIÓN!Y789</f>
        <v/>
      </c>
      <c r="U789" s="20" t="str">
        <f>IF(FORMULACIÓN!U789="","",FORMULACIÓN!U789)</f>
        <v/>
      </c>
      <c r="V789" s="211"/>
      <c r="W789" s="211"/>
      <c r="X789" s="21" t="str">
        <f ca="1">IFERROR(IF($S789=Lists!$S$2,SUM(SEGUIMIENTO!U789:W789),IF(SEGUIMIENTO!$S789=Lists!$S$3,SUM(SEGUIMIENTO!V789:W789),IF(SEGUIMIENTO!$S789=Lists!$S$4,AVERAGE(SEGUIMIENTO!V789:W789),IF(SEGUIMIENTO!$S789=Lists!$S$5,OFFSET(U789,0,COUNTA(V789:W789)),IF(SEGUIMIENTO!$S789=Lists!$S$6,COUNTIF(V789:W789,"&lt;"&amp;FORMULACIÓN!Y789)/COUNT(SEGUIMIENTO!V789:W789),""))))),"")</f>
        <v/>
      </c>
      <c r="Y789" s="176" t="str">
        <f ca="1">IF($Q789=Lists!$R$3,TEXT(SEGUIMIENTO!X789,"00,00%"),IF(SEGUIMIENTO!X789=0,0,TEXT(SEGUIMIENTO!X789,"##.###")))</f>
        <v/>
      </c>
      <c r="Z789" s="179" t="str">
        <f>IF(FORMULACIÓN!N789="X",VLOOKUP(A789,Lists!$C$100:$D$1099,2,FALSE),"")</f>
        <v/>
      </c>
      <c r="AA789" s="181">
        <f>IF(FORMULACIÓN!N789="X",IF(VALUE(VLOOKUP(A789,Lists!$C$100:$D$1099,2,FALSE))&gt;=SEGUIMIENTO!X789,1,0),2)</f>
        <v>2</v>
      </c>
      <c r="AB789" s="150">
        <f>IFERROR(VALUE(LEFT(#REF!,1)),0)</f>
        <v>0</v>
      </c>
      <c r="AC789" s="149"/>
      <c r="AD789" s="131"/>
      <c r="AE789" s="131"/>
      <c r="AF789" s="129"/>
      <c r="AG789"/>
      <c r="AH789" s="139"/>
      <c r="AI789" s="139"/>
      <c r="AJ789" s="139" t="str">
        <f t="shared" si="141"/>
        <v/>
      </c>
      <c r="AK789" s="139">
        <f t="shared" ca="1" si="148"/>
        <v>0</v>
      </c>
      <c r="AL789" s="139" t="str">
        <f t="shared" si="142"/>
        <v/>
      </c>
      <c r="AM789" s="139" t="str">
        <f t="shared" si="143"/>
        <v/>
      </c>
      <c r="AN789" s="20" t="str">
        <f t="shared" si="144"/>
        <v/>
      </c>
      <c r="AO789" s="20" t="str">
        <f t="shared" si="145"/>
        <v/>
      </c>
      <c r="AP789" s="20" t="str">
        <f t="shared" si="146"/>
        <v/>
      </c>
      <c r="AQ789" s="88" t="str">
        <f ca="1">IF(S789=Lists!$S$6,"CUMPLIMIENTO",IF($Q789=Lists!$R$3,TEXT(Y789,"00,00%")&amp;" / "&amp;TEXT(FORMULACIÓN!Y789,"00,00%"),IF(Y789=0,0,TEXT(Y789,"##.###")&amp;" / "&amp;TEXT(FORMULACIÓN!Y789,"##.###"))))</f>
        <v xml:space="preserve"> / </v>
      </c>
      <c r="AR789" s="133">
        <f ca="1">VALUE(IFERROR(IF(S789=Lists!$S$6,SEGUIMIENTO!Y789,IF((Y789/FORMULACIÓN!Y789)&lt;&gt;0,Y789/FORMULACIÓN!Y789,0)),0))</f>
        <v>0</v>
      </c>
      <c r="AS789" s="89" t="str">
        <f t="shared" ca="1" si="147"/>
        <v/>
      </c>
      <c r="AT789" s="89"/>
      <c r="AU789" s="89">
        <f t="shared" ca="1" si="140"/>
        <v>0</v>
      </c>
      <c r="AV789" s="20" t="str">
        <f t="shared" si="139"/>
        <v xml:space="preserve">LOGROS
LÍMITES
OBSERVACIÓN
ACCIONES DE FORTALECIMIENTO
</v>
      </c>
      <c r="AW789" s="139"/>
      <c r="CG789" s="140"/>
    </row>
    <row r="790" spans="1:85" s="135" customFormat="1" ht="20.25" hidden="1" customHeight="1">
      <c r="A790" s="20" t="str">
        <f>IF(FORMULACIÓN!A790="","",FORMULACIÓN!A790)</f>
        <v/>
      </c>
      <c r="B790" s="20" t="str">
        <f>IF(FORMULACIÓN!B790="","",FORMULACIÓN!B790)</f>
        <v/>
      </c>
      <c r="C790" s="20" t="str">
        <f>IF(FORMULACIÓN!C790="","",FORMULACIÓN!C790)</f>
        <v/>
      </c>
      <c r="D790" s="20" t="str">
        <f>IF(FORMULACIÓN!D790="","",FORMULACIÓN!D790)</f>
        <v/>
      </c>
      <c r="E790" s="20" t="str">
        <f>IF(FORMULACIÓN!E790="","",FORMULACIÓN!E790)</f>
        <v/>
      </c>
      <c r="F790" s="20" t="str">
        <f>IF(FORMULACIÓN!F790="","",FORMULACIÓN!F790)</f>
        <v/>
      </c>
      <c r="G790" s="20" t="str">
        <f>IF(FORMULACIÓN!G790="","",FORMULACIÓN!G790)</f>
        <v/>
      </c>
      <c r="H790" s="20" t="str">
        <f>IF(FORMULACIÓN!H790="","",FORMULACIÓN!H790)</f>
        <v/>
      </c>
      <c r="I790" s="88" t="str">
        <f>IF(FORMULACIÓN!I790="","",FORMULACIÓN!I790)</f>
        <v/>
      </c>
      <c r="J790" s="20" t="str">
        <f>IF(FORMULACIÓN!J790="","",FORMULACIÓN!J790)</f>
        <v/>
      </c>
      <c r="K790" s="88" t="str">
        <f>IF(FORMULACIÓN!K790="","",FORMULACIÓN!K790)</f>
        <v/>
      </c>
      <c r="L790" s="88" t="str">
        <f>IF(FORMULACIÓN!L790="","",FORMULACIÓN!L790)</f>
        <v/>
      </c>
      <c r="M790" s="210">
        <f>FORMULACIÓN!M790</f>
        <v>0</v>
      </c>
      <c r="N790" s="20" t="str">
        <f>IF(FORMULACIÓN!O790="","",FORMULACIÓN!O790)</f>
        <v/>
      </c>
      <c r="O790" s="20" t="str">
        <f>IF(FORMULACIÓN!P790="","",FORMULACIÓN!P790)</f>
        <v/>
      </c>
      <c r="P790" s="20" t="str">
        <f>IF(FORMULACIÓN!Q790="","",FORMULACIÓN!Q790)</f>
        <v/>
      </c>
      <c r="Q790" s="20" t="str">
        <f>IF(FORMULACIÓN!R790="","",FORMULACIÓN!R790)</f>
        <v/>
      </c>
      <c r="R790" s="20" t="str">
        <f>IF(FORMULACIÓN!S790="","",FORMULACIÓN!S790)</f>
        <v/>
      </c>
      <c r="S790" s="20" t="str">
        <f>IF(FORMULACIÓN!T790="","",FORMULACIÓN!T790)</f>
        <v/>
      </c>
      <c r="T790" s="179" t="str">
        <f ca="1">FORMULACIÓN!Y790</f>
        <v/>
      </c>
      <c r="U790" s="20" t="str">
        <f>IF(FORMULACIÓN!U790="","",FORMULACIÓN!U790)</f>
        <v/>
      </c>
      <c r="V790" s="211"/>
      <c r="W790" s="211"/>
      <c r="X790" s="21" t="str">
        <f ca="1">IFERROR(IF($S790=Lists!$S$2,SUM(SEGUIMIENTO!U790:W790),IF(SEGUIMIENTO!$S790=Lists!$S$3,SUM(SEGUIMIENTO!V790:W790),IF(SEGUIMIENTO!$S790=Lists!$S$4,AVERAGE(SEGUIMIENTO!V790:W790),IF(SEGUIMIENTO!$S790=Lists!$S$5,OFFSET(U790,0,COUNTA(V790:W790)),IF(SEGUIMIENTO!$S790=Lists!$S$6,COUNTIF(V790:W790,"&lt;"&amp;FORMULACIÓN!Y790)/COUNT(SEGUIMIENTO!V790:W790),""))))),"")</f>
        <v/>
      </c>
      <c r="Y790" s="176" t="str">
        <f ca="1">IF($Q790=Lists!$R$3,TEXT(SEGUIMIENTO!X790,"00,00%"),IF(SEGUIMIENTO!X790=0,0,TEXT(SEGUIMIENTO!X790,"##.###")))</f>
        <v/>
      </c>
      <c r="Z790" s="179" t="str">
        <f>IF(FORMULACIÓN!N790="X",VLOOKUP(A790,Lists!$C$100:$D$1099,2,FALSE),"")</f>
        <v/>
      </c>
      <c r="AA790" s="181">
        <f>IF(FORMULACIÓN!N790="X",IF(VALUE(VLOOKUP(A790,Lists!$C$100:$D$1099,2,FALSE))&gt;=SEGUIMIENTO!X790,1,0),2)</f>
        <v>2</v>
      </c>
      <c r="AB790" s="150">
        <f>IFERROR(VALUE(LEFT(#REF!,1)),0)</f>
        <v>0</v>
      </c>
      <c r="AC790" s="149"/>
      <c r="AD790" s="131"/>
      <c r="AE790" s="131"/>
      <c r="AF790" s="129"/>
      <c r="AG790"/>
      <c r="AH790" s="139"/>
      <c r="AI790" s="139"/>
      <c r="AJ790" s="139" t="str">
        <f t="shared" si="141"/>
        <v/>
      </c>
      <c r="AK790" s="139">
        <f t="shared" ca="1" si="148"/>
        <v>0</v>
      </c>
      <c r="AL790" s="139" t="str">
        <f t="shared" si="142"/>
        <v/>
      </c>
      <c r="AM790" s="139" t="str">
        <f t="shared" si="143"/>
        <v/>
      </c>
      <c r="AN790" s="20" t="str">
        <f t="shared" si="144"/>
        <v/>
      </c>
      <c r="AO790" s="20" t="str">
        <f t="shared" si="145"/>
        <v/>
      </c>
      <c r="AP790" s="20" t="str">
        <f t="shared" si="146"/>
        <v/>
      </c>
      <c r="AQ790" s="88" t="str">
        <f ca="1">IF(S790=Lists!$S$6,"CUMPLIMIENTO",IF($Q790=Lists!$R$3,TEXT(Y790,"00,00%")&amp;" / "&amp;TEXT(FORMULACIÓN!Y790,"00,00%"),IF(Y790=0,0,TEXT(Y790,"##.###")&amp;" / "&amp;TEXT(FORMULACIÓN!Y790,"##.###"))))</f>
        <v xml:space="preserve"> / </v>
      </c>
      <c r="AR790" s="133">
        <f ca="1">VALUE(IFERROR(IF(S790=Lists!$S$6,SEGUIMIENTO!Y790,IF((Y790/FORMULACIÓN!Y790)&lt;&gt;0,Y790/FORMULACIÓN!Y790,0)),0))</f>
        <v>0</v>
      </c>
      <c r="AS790" s="89" t="str">
        <f t="shared" ca="1" si="147"/>
        <v/>
      </c>
      <c r="AT790" s="89"/>
      <c r="AU790" s="89">
        <f t="shared" ca="1" si="140"/>
        <v>0</v>
      </c>
      <c r="AV790" s="20" t="str">
        <f t="shared" si="139"/>
        <v xml:space="preserve">LOGROS
LÍMITES
OBSERVACIÓN
ACCIONES DE FORTALECIMIENTO
</v>
      </c>
      <c r="AW790" s="139"/>
      <c r="CG790" s="140"/>
    </row>
    <row r="791" spans="1:85" s="135" customFormat="1" ht="20.25" hidden="1" customHeight="1">
      <c r="A791" s="20" t="str">
        <f>IF(FORMULACIÓN!A791="","",FORMULACIÓN!A791)</f>
        <v/>
      </c>
      <c r="B791" s="20" t="str">
        <f>IF(FORMULACIÓN!B791="","",FORMULACIÓN!B791)</f>
        <v/>
      </c>
      <c r="C791" s="20" t="str">
        <f>IF(FORMULACIÓN!C791="","",FORMULACIÓN!C791)</f>
        <v/>
      </c>
      <c r="D791" s="20" t="str">
        <f>IF(FORMULACIÓN!D791="","",FORMULACIÓN!D791)</f>
        <v/>
      </c>
      <c r="E791" s="20" t="str">
        <f>IF(FORMULACIÓN!E791="","",FORMULACIÓN!E791)</f>
        <v/>
      </c>
      <c r="F791" s="20" t="str">
        <f>IF(FORMULACIÓN!F791="","",FORMULACIÓN!F791)</f>
        <v/>
      </c>
      <c r="G791" s="20" t="str">
        <f>IF(FORMULACIÓN!G791="","",FORMULACIÓN!G791)</f>
        <v/>
      </c>
      <c r="H791" s="20" t="str">
        <f>IF(FORMULACIÓN!H791="","",FORMULACIÓN!H791)</f>
        <v/>
      </c>
      <c r="I791" s="88" t="str">
        <f>IF(FORMULACIÓN!I791="","",FORMULACIÓN!I791)</f>
        <v/>
      </c>
      <c r="J791" s="20" t="str">
        <f>IF(FORMULACIÓN!J791="","",FORMULACIÓN!J791)</f>
        <v/>
      </c>
      <c r="K791" s="88" t="str">
        <f>IF(FORMULACIÓN!K791="","",FORMULACIÓN!K791)</f>
        <v/>
      </c>
      <c r="L791" s="88" t="str">
        <f>IF(FORMULACIÓN!L791="","",FORMULACIÓN!L791)</f>
        <v/>
      </c>
      <c r="M791" s="210">
        <f>FORMULACIÓN!M791</f>
        <v>0</v>
      </c>
      <c r="N791" s="20" t="str">
        <f>IF(FORMULACIÓN!O791="","",FORMULACIÓN!O791)</f>
        <v/>
      </c>
      <c r="O791" s="20" t="str">
        <f>IF(FORMULACIÓN!P791="","",FORMULACIÓN!P791)</f>
        <v/>
      </c>
      <c r="P791" s="20" t="str">
        <f>IF(FORMULACIÓN!Q791="","",FORMULACIÓN!Q791)</f>
        <v/>
      </c>
      <c r="Q791" s="20" t="str">
        <f>IF(FORMULACIÓN!R791="","",FORMULACIÓN!R791)</f>
        <v/>
      </c>
      <c r="R791" s="20" t="str">
        <f>IF(FORMULACIÓN!S791="","",FORMULACIÓN!S791)</f>
        <v/>
      </c>
      <c r="S791" s="20" t="str">
        <f>IF(FORMULACIÓN!T791="","",FORMULACIÓN!T791)</f>
        <v/>
      </c>
      <c r="T791" s="179" t="str">
        <f ca="1">FORMULACIÓN!Y791</f>
        <v/>
      </c>
      <c r="U791" s="20" t="str">
        <f>IF(FORMULACIÓN!U791="","",FORMULACIÓN!U791)</f>
        <v/>
      </c>
      <c r="V791" s="211"/>
      <c r="W791" s="211"/>
      <c r="X791" s="21" t="str">
        <f ca="1">IFERROR(IF($S791=Lists!$S$2,SUM(SEGUIMIENTO!U791:W791),IF(SEGUIMIENTO!$S791=Lists!$S$3,SUM(SEGUIMIENTO!V791:W791),IF(SEGUIMIENTO!$S791=Lists!$S$4,AVERAGE(SEGUIMIENTO!V791:W791),IF(SEGUIMIENTO!$S791=Lists!$S$5,OFFSET(U791,0,COUNTA(V791:W791)),IF(SEGUIMIENTO!$S791=Lists!$S$6,COUNTIF(V791:W791,"&lt;"&amp;FORMULACIÓN!Y791)/COUNT(SEGUIMIENTO!V791:W791),""))))),"")</f>
        <v/>
      </c>
      <c r="Y791" s="176" t="str">
        <f ca="1">IF($Q791=Lists!$R$3,TEXT(SEGUIMIENTO!X791,"00,00%"),IF(SEGUIMIENTO!X791=0,0,TEXT(SEGUIMIENTO!X791,"##.###")))</f>
        <v/>
      </c>
      <c r="Z791" s="179" t="str">
        <f>IF(FORMULACIÓN!N791="X",VLOOKUP(A791,Lists!$C$100:$D$1099,2,FALSE),"")</f>
        <v/>
      </c>
      <c r="AA791" s="181">
        <f>IF(FORMULACIÓN!N791="X",IF(VALUE(VLOOKUP(A791,Lists!$C$100:$D$1099,2,FALSE))&gt;=SEGUIMIENTO!X791,1,0),2)</f>
        <v>2</v>
      </c>
      <c r="AB791" s="150">
        <f>IFERROR(VALUE(LEFT(#REF!,1)),0)</f>
        <v>0</v>
      </c>
      <c r="AC791" s="149"/>
      <c r="AD791" s="131"/>
      <c r="AE791" s="131"/>
      <c r="AF791" s="129"/>
      <c r="AG791"/>
      <c r="AH791" s="139"/>
      <c r="AI791" s="139"/>
      <c r="AJ791" s="139" t="str">
        <f t="shared" si="141"/>
        <v/>
      </c>
      <c r="AK791" s="139">
        <f t="shared" ca="1" si="148"/>
        <v>0</v>
      </c>
      <c r="AL791" s="139" t="str">
        <f t="shared" si="142"/>
        <v/>
      </c>
      <c r="AM791" s="139" t="str">
        <f t="shared" si="143"/>
        <v/>
      </c>
      <c r="AN791" s="20" t="str">
        <f t="shared" si="144"/>
        <v/>
      </c>
      <c r="AO791" s="20" t="str">
        <f t="shared" si="145"/>
        <v/>
      </c>
      <c r="AP791" s="20" t="str">
        <f t="shared" si="146"/>
        <v/>
      </c>
      <c r="AQ791" s="88" t="str">
        <f ca="1">IF(S791=Lists!$S$6,"CUMPLIMIENTO",IF($Q791=Lists!$R$3,TEXT(Y791,"00,00%")&amp;" / "&amp;TEXT(FORMULACIÓN!Y791,"00,00%"),IF(Y791=0,0,TEXT(Y791,"##.###")&amp;" / "&amp;TEXT(FORMULACIÓN!Y791,"##.###"))))</f>
        <v xml:space="preserve"> / </v>
      </c>
      <c r="AR791" s="133">
        <f ca="1">VALUE(IFERROR(IF(S791=Lists!$S$6,SEGUIMIENTO!Y791,IF((Y791/FORMULACIÓN!Y791)&lt;&gt;0,Y791/FORMULACIÓN!Y791,0)),0))</f>
        <v>0</v>
      </c>
      <c r="AS791" s="89" t="str">
        <f t="shared" ca="1" si="147"/>
        <v/>
      </c>
      <c r="AT791" s="89"/>
      <c r="AU791" s="89">
        <f t="shared" ca="1" si="140"/>
        <v>0</v>
      </c>
      <c r="AV791" s="20" t="str">
        <f t="shared" si="139"/>
        <v xml:space="preserve">LOGROS
LÍMITES
OBSERVACIÓN
ACCIONES DE FORTALECIMIENTO
</v>
      </c>
      <c r="AW791" s="139"/>
      <c r="CG791" s="140"/>
    </row>
    <row r="792" spans="1:85" s="135" customFormat="1" ht="20.25" hidden="1" customHeight="1">
      <c r="A792" s="20" t="str">
        <f>IF(FORMULACIÓN!A792="","",FORMULACIÓN!A792)</f>
        <v/>
      </c>
      <c r="B792" s="20" t="str">
        <f>IF(FORMULACIÓN!B792="","",FORMULACIÓN!B792)</f>
        <v/>
      </c>
      <c r="C792" s="20" t="str">
        <f>IF(FORMULACIÓN!C792="","",FORMULACIÓN!C792)</f>
        <v/>
      </c>
      <c r="D792" s="20" t="str">
        <f>IF(FORMULACIÓN!D792="","",FORMULACIÓN!D792)</f>
        <v/>
      </c>
      <c r="E792" s="20" t="str">
        <f>IF(FORMULACIÓN!E792="","",FORMULACIÓN!E792)</f>
        <v/>
      </c>
      <c r="F792" s="20" t="str">
        <f>IF(FORMULACIÓN!F792="","",FORMULACIÓN!F792)</f>
        <v/>
      </c>
      <c r="G792" s="20" t="str">
        <f>IF(FORMULACIÓN!G792="","",FORMULACIÓN!G792)</f>
        <v/>
      </c>
      <c r="H792" s="20" t="str">
        <f>IF(FORMULACIÓN!H792="","",FORMULACIÓN!H792)</f>
        <v/>
      </c>
      <c r="I792" s="88" t="str">
        <f>IF(FORMULACIÓN!I792="","",FORMULACIÓN!I792)</f>
        <v/>
      </c>
      <c r="J792" s="20" t="str">
        <f>IF(FORMULACIÓN!J792="","",FORMULACIÓN!J792)</f>
        <v/>
      </c>
      <c r="K792" s="88" t="str">
        <f>IF(FORMULACIÓN!K792="","",FORMULACIÓN!K792)</f>
        <v/>
      </c>
      <c r="L792" s="88" t="str">
        <f>IF(FORMULACIÓN!L792="","",FORMULACIÓN!L792)</f>
        <v/>
      </c>
      <c r="M792" s="210">
        <f>FORMULACIÓN!M792</f>
        <v>0</v>
      </c>
      <c r="N792" s="20" t="str">
        <f>IF(FORMULACIÓN!O792="","",FORMULACIÓN!O792)</f>
        <v/>
      </c>
      <c r="O792" s="20" t="str">
        <f>IF(FORMULACIÓN!P792="","",FORMULACIÓN!P792)</f>
        <v/>
      </c>
      <c r="P792" s="20" t="str">
        <f>IF(FORMULACIÓN!Q792="","",FORMULACIÓN!Q792)</f>
        <v/>
      </c>
      <c r="Q792" s="20" t="str">
        <f>IF(FORMULACIÓN!R792="","",FORMULACIÓN!R792)</f>
        <v/>
      </c>
      <c r="R792" s="20" t="str">
        <f>IF(FORMULACIÓN!S792="","",FORMULACIÓN!S792)</f>
        <v/>
      </c>
      <c r="S792" s="20" t="str">
        <f>IF(FORMULACIÓN!T792="","",FORMULACIÓN!T792)</f>
        <v/>
      </c>
      <c r="T792" s="179" t="str">
        <f ca="1">FORMULACIÓN!Y792</f>
        <v/>
      </c>
      <c r="U792" s="20" t="str">
        <f>IF(FORMULACIÓN!U792="","",FORMULACIÓN!U792)</f>
        <v/>
      </c>
      <c r="V792" s="211"/>
      <c r="W792" s="211"/>
      <c r="X792" s="21" t="str">
        <f ca="1">IFERROR(IF($S792=Lists!$S$2,SUM(SEGUIMIENTO!U792:W792),IF(SEGUIMIENTO!$S792=Lists!$S$3,SUM(SEGUIMIENTO!V792:W792),IF(SEGUIMIENTO!$S792=Lists!$S$4,AVERAGE(SEGUIMIENTO!V792:W792),IF(SEGUIMIENTO!$S792=Lists!$S$5,OFFSET(U792,0,COUNTA(V792:W792)),IF(SEGUIMIENTO!$S792=Lists!$S$6,COUNTIF(V792:W792,"&lt;"&amp;FORMULACIÓN!Y792)/COUNT(SEGUIMIENTO!V792:W792),""))))),"")</f>
        <v/>
      </c>
      <c r="Y792" s="176" t="str">
        <f ca="1">IF($Q792=Lists!$R$3,TEXT(SEGUIMIENTO!X792,"00,00%"),IF(SEGUIMIENTO!X792=0,0,TEXT(SEGUIMIENTO!X792,"##.###")))</f>
        <v/>
      </c>
      <c r="Z792" s="179" t="str">
        <f>IF(FORMULACIÓN!N792="X",VLOOKUP(A792,Lists!$C$100:$D$1099,2,FALSE),"")</f>
        <v/>
      </c>
      <c r="AA792" s="181">
        <f>IF(FORMULACIÓN!N792="X",IF(VALUE(VLOOKUP(A792,Lists!$C$100:$D$1099,2,FALSE))&gt;=SEGUIMIENTO!X792,1,0),2)</f>
        <v>2</v>
      </c>
      <c r="AB792" s="150">
        <f>IFERROR(VALUE(LEFT(#REF!,1)),0)</f>
        <v>0</v>
      </c>
      <c r="AC792" s="149"/>
      <c r="AD792" s="131"/>
      <c r="AE792" s="131"/>
      <c r="AF792" s="129"/>
      <c r="AG792"/>
      <c r="AH792" s="139"/>
      <c r="AI792" s="139"/>
      <c r="AJ792" s="139" t="str">
        <f t="shared" si="141"/>
        <v/>
      </c>
      <c r="AK792" s="139">
        <f t="shared" ca="1" si="148"/>
        <v>0</v>
      </c>
      <c r="AL792" s="139" t="str">
        <f t="shared" si="142"/>
        <v/>
      </c>
      <c r="AM792" s="139" t="str">
        <f t="shared" si="143"/>
        <v/>
      </c>
      <c r="AN792" s="20" t="str">
        <f t="shared" si="144"/>
        <v/>
      </c>
      <c r="AO792" s="20" t="str">
        <f t="shared" si="145"/>
        <v/>
      </c>
      <c r="AP792" s="20" t="str">
        <f t="shared" si="146"/>
        <v/>
      </c>
      <c r="AQ792" s="88" t="str">
        <f ca="1">IF(S792=Lists!$S$6,"CUMPLIMIENTO",IF($Q792=Lists!$R$3,TEXT(Y792,"00,00%")&amp;" / "&amp;TEXT(FORMULACIÓN!Y792,"00,00%"),IF(Y792=0,0,TEXT(Y792,"##.###")&amp;" / "&amp;TEXT(FORMULACIÓN!Y792,"##.###"))))</f>
        <v xml:space="preserve"> / </v>
      </c>
      <c r="AR792" s="133">
        <f ca="1">VALUE(IFERROR(IF(S792=Lists!$S$6,SEGUIMIENTO!Y792,IF((Y792/FORMULACIÓN!Y792)&lt;&gt;0,Y792/FORMULACIÓN!Y792,0)),0))</f>
        <v>0</v>
      </c>
      <c r="AS792" s="89" t="str">
        <f t="shared" ca="1" si="147"/>
        <v/>
      </c>
      <c r="AT792" s="89"/>
      <c r="AU792" s="89">
        <f t="shared" ca="1" si="140"/>
        <v>0</v>
      </c>
      <c r="AV792" s="20" t="str">
        <f t="shared" si="139"/>
        <v xml:space="preserve">LOGROS
LÍMITES
OBSERVACIÓN
ACCIONES DE FORTALECIMIENTO
</v>
      </c>
      <c r="AW792" s="139"/>
      <c r="CG792" s="140"/>
    </row>
    <row r="793" spans="1:85" s="135" customFormat="1" ht="20.25" hidden="1" customHeight="1">
      <c r="A793" s="20" t="str">
        <f>IF(FORMULACIÓN!A793="","",FORMULACIÓN!A793)</f>
        <v/>
      </c>
      <c r="B793" s="20" t="str">
        <f>IF(FORMULACIÓN!B793="","",FORMULACIÓN!B793)</f>
        <v/>
      </c>
      <c r="C793" s="20" t="str">
        <f>IF(FORMULACIÓN!C793="","",FORMULACIÓN!C793)</f>
        <v/>
      </c>
      <c r="D793" s="20" t="str">
        <f>IF(FORMULACIÓN!D793="","",FORMULACIÓN!D793)</f>
        <v/>
      </c>
      <c r="E793" s="20" t="str">
        <f>IF(FORMULACIÓN!E793="","",FORMULACIÓN!E793)</f>
        <v/>
      </c>
      <c r="F793" s="20" t="str">
        <f>IF(FORMULACIÓN!F793="","",FORMULACIÓN!F793)</f>
        <v/>
      </c>
      <c r="G793" s="20" t="str">
        <f>IF(FORMULACIÓN!G793="","",FORMULACIÓN!G793)</f>
        <v/>
      </c>
      <c r="H793" s="20" t="str">
        <f>IF(FORMULACIÓN!H793="","",FORMULACIÓN!H793)</f>
        <v/>
      </c>
      <c r="I793" s="88" t="str">
        <f>IF(FORMULACIÓN!I793="","",FORMULACIÓN!I793)</f>
        <v/>
      </c>
      <c r="J793" s="20" t="str">
        <f>IF(FORMULACIÓN!J793="","",FORMULACIÓN!J793)</f>
        <v/>
      </c>
      <c r="K793" s="88" t="str">
        <f>IF(FORMULACIÓN!K793="","",FORMULACIÓN!K793)</f>
        <v/>
      </c>
      <c r="L793" s="88" t="str">
        <f>IF(FORMULACIÓN!L793="","",FORMULACIÓN!L793)</f>
        <v/>
      </c>
      <c r="M793" s="210">
        <f>FORMULACIÓN!M793</f>
        <v>0</v>
      </c>
      <c r="N793" s="20" t="str">
        <f>IF(FORMULACIÓN!O793="","",FORMULACIÓN!O793)</f>
        <v/>
      </c>
      <c r="O793" s="20" t="str">
        <f>IF(FORMULACIÓN!P793="","",FORMULACIÓN!P793)</f>
        <v/>
      </c>
      <c r="P793" s="20" t="str">
        <f>IF(FORMULACIÓN!Q793="","",FORMULACIÓN!Q793)</f>
        <v/>
      </c>
      <c r="Q793" s="20" t="str">
        <f>IF(FORMULACIÓN!R793="","",FORMULACIÓN!R793)</f>
        <v/>
      </c>
      <c r="R793" s="20" t="str">
        <f>IF(FORMULACIÓN!S793="","",FORMULACIÓN!S793)</f>
        <v/>
      </c>
      <c r="S793" s="20" t="str">
        <f>IF(FORMULACIÓN!T793="","",FORMULACIÓN!T793)</f>
        <v/>
      </c>
      <c r="T793" s="179" t="str">
        <f ca="1">FORMULACIÓN!Y793</f>
        <v/>
      </c>
      <c r="U793" s="20" t="str">
        <f>IF(FORMULACIÓN!U793="","",FORMULACIÓN!U793)</f>
        <v/>
      </c>
      <c r="V793" s="211"/>
      <c r="W793" s="211"/>
      <c r="X793" s="21" t="str">
        <f ca="1">IFERROR(IF($S793=Lists!$S$2,SUM(SEGUIMIENTO!U793:W793),IF(SEGUIMIENTO!$S793=Lists!$S$3,SUM(SEGUIMIENTO!V793:W793),IF(SEGUIMIENTO!$S793=Lists!$S$4,AVERAGE(SEGUIMIENTO!V793:W793),IF(SEGUIMIENTO!$S793=Lists!$S$5,OFFSET(U793,0,COUNTA(V793:W793)),IF(SEGUIMIENTO!$S793=Lists!$S$6,COUNTIF(V793:W793,"&lt;"&amp;FORMULACIÓN!Y793)/COUNT(SEGUIMIENTO!V793:W793),""))))),"")</f>
        <v/>
      </c>
      <c r="Y793" s="176" t="str">
        <f ca="1">IF($Q793=Lists!$R$3,TEXT(SEGUIMIENTO!X793,"00,00%"),IF(SEGUIMIENTO!X793=0,0,TEXT(SEGUIMIENTO!X793,"##.###")))</f>
        <v/>
      </c>
      <c r="Z793" s="179" t="str">
        <f>IF(FORMULACIÓN!N793="X",VLOOKUP(A793,Lists!$C$100:$D$1099,2,FALSE),"")</f>
        <v/>
      </c>
      <c r="AA793" s="181">
        <f>IF(FORMULACIÓN!N793="X",IF(VALUE(VLOOKUP(A793,Lists!$C$100:$D$1099,2,FALSE))&gt;=SEGUIMIENTO!X793,1,0),2)</f>
        <v>2</v>
      </c>
      <c r="AB793" s="150">
        <f>IFERROR(VALUE(LEFT(#REF!,1)),0)</f>
        <v>0</v>
      </c>
      <c r="AC793" s="149"/>
      <c r="AD793" s="131"/>
      <c r="AE793" s="131"/>
      <c r="AF793" s="129"/>
      <c r="AG793"/>
      <c r="AH793" s="139"/>
      <c r="AI793" s="139"/>
      <c r="AJ793" s="139" t="str">
        <f t="shared" si="141"/>
        <v/>
      </c>
      <c r="AK793" s="139">
        <f t="shared" ca="1" si="148"/>
        <v>0</v>
      </c>
      <c r="AL793" s="139" t="str">
        <f t="shared" si="142"/>
        <v/>
      </c>
      <c r="AM793" s="139" t="str">
        <f t="shared" si="143"/>
        <v/>
      </c>
      <c r="AN793" s="20" t="str">
        <f t="shared" si="144"/>
        <v/>
      </c>
      <c r="AO793" s="20" t="str">
        <f t="shared" si="145"/>
        <v/>
      </c>
      <c r="AP793" s="20" t="str">
        <f t="shared" si="146"/>
        <v/>
      </c>
      <c r="AQ793" s="88" t="str">
        <f ca="1">IF(S793=Lists!$S$6,"CUMPLIMIENTO",IF($Q793=Lists!$R$3,TEXT(Y793,"00,00%")&amp;" / "&amp;TEXT(FORMULACIÓN!Y793,"00,00%"),IF(Y793=0,0,TEXT(Y793,"##.###")&amp;" / "&amp;TEXT(FORMULACIÓN!Y793,"##.###"))))</f>
        <v xml:space="preserve"> / </v>
      </c>
      <c r="AR793" s="133">
        <f ca="1">VALUE(IFERROR(IF(S793=Lists!$S$6,SEGUIMIENTO!Y793,IF((Y793/FORMULACIÓN!Y793)&lt;&gt;0,Y793/FORMULACIÓN!Y793,0)),0))</f>
        <v>0</v>
      </c>
      <c r="AS793" s="89" t="str">
        <f t="shared" ca="1" si="147"/>
        <v/>
      </c>
      <c r="AT793" s="89"/>
      <c r="AU793" s="89">
        <f t="shared" ca="1" si="140"/>
        <v>0</v>
      </c>
      <c r="AV793" s="20" t="str">
        <f t="shared" si="139"/>
        <v xml:space="preserve">LOGROS
LÍMITES
OBSERVACIÓN
ACCIONES DE FORTALECIMIENTO
</v>
      </c>
      <c r="AW793" s="139"/>
      <c r="CG793" s="140"/>
    </row>
    <row r="794" spans="1:85" s="135" customFormat="1" ht="20.25" hidden="1" customHeight="1">
      <c r="A794" s="20" t="str">
        <f>IF(FORMULACIÓN!A794="","",FORMULACIÓN!A794)</f>
        <v/>
      </c>
      <c r="B794" s="20" t="str">
        <f>IF(FORMULACIÓN!B794="","",FORMULACIÓN!B794)</f>
        <v/>
      </c>
      <c r="C794" s="20" t="str">
        <f>IF(FORMULACIÓN!C794="","",FORMULACIÓN!C794)</f>
        <v/>
      </c>
      <c r="D794" s="20" t="str">
        <f>IF(FORMULACIÓN!D794="","",FORMULACIÓN!D794)</f>
        <v/>
      </c>
      <c r="E794" s="20" t="str">
        <f>IF(FORMULACIÓN!E794="","",FORMULACIÓN!E794)</f>
        <v/>
      </c>
      <c r="F794" s="20" t="str">
        <f>IF(FORMULACIÓN!F794="","",FORMULACIÓN!F794)</f>
        <v/>
      </c>
      <c r="G794" s="20" t="str">
        <f>IF(FORMULACIÓN!G794="","",FORMULACIÓN!G794)</f>
        <v/>
      </c>
      <c r="H794" s="20" t="str">
        <f>IF(FORMULACIÓN!H794="","",FORMULACIÓN!H794)</f>
        <v/>
      </c>
      <c r="I794" s="88" t="str">
        <f>IF(FORMULACIÓN!I794="","",FORMULACIÓN!I794)</f>
        <v/>
      </c>
      <c r="J794" s="20" t="str">
        <f>IF(FORMULACIÓN!J794="","",FORMULACIÓN!J794)</f>
        <v/>
      </c>
      <c r="K794" s="88" t="str">
        <f>IF(FORMULACIÓN!K794="","",FORMULACIÓN!K794)</f>
        <v/>
      </c>
      <c r="L794" s="88" t="str">
        <f>IF(FORMULACIÓN!L794="","",FORMULACIÓN!L794)</f>
        <v/>
      </c>
      <c r="M794" s="210">
        <f>FORMULACIÓN!M794</f>
        <v>0</v>
      </c>
      <c r="N794" s="20" t="str">
        <f>IF(FORMULACIÓN!O794="","",FORMULACIÓN!O794)</f>
        <v/>
      </c>
      <c r="O794" s="20" t="str">
        <f>IF(FORMULACIÓN!P794="","",FORMULACIÓN!P794)</f>
        <v/>
      </c>
      <c r="P794" s="20" t="str">
        <f>IF(FORMULACIÓN!Q794="","",FORMULACIÓN!Q794)</f>
        <v/>
      </c>
      <c r="Q794" s="20" t="str">
        <f>IF(FORMULACIÓN!R794="","",FORMULACIÓN!R794)</f>
        <v/>
      </c>
      <c r="R794" s="20" t="str">
        <f>IF(FORMULACIÓN!S794="","",FORMULACIÓN!S794)</f>
        <v/>
      </c>
      <c r="S794" s="20" t="str">
        <f>IF(FORMULACIÓN!T794="","",FORMULACIÓN!T794)</f>
        <v/>
      </c>
      <c r="T794" s="179" t="str">
        <f ca="1">FORMULACIÓN!Y794</f>
        <v/>
      </c>
      <c r="U794" s="20" t="str">
        <f>IF(FORMULACIÓN!U794="","",FORMULACIÓN!U794)</f>
        <v/>
      </c>
      <c r="V794" s="211"/>
      <c r="W794" s="211"/>
      <c r="X794" s="21" t="str">
        <f ca="1">IFERROR(IF($S794=Lists!$S$2,SUM(SEGUIMIENTO!U794:W794),IF(SEGUIMIENTO!$S794=Lists!$S$3,SUM(SEGUIMIENTO!V794:W794),IF(SEGUIMIENTO!$S794=Lists!$S$4,AVERAGE(SEGUIMIENTO!V794:W794),IF(SEGUIMIENTO!$S794=Lists!$S$5,OFFSET(U794,0,COUNTA(V794:W794)),IF(SEGUIMIENTO!$S794=Lists!$S$6,COUNTIF(V794:W794,"&lt;"&amp;FORMULACIÓN!Y794)/COUNT(SEGUIMIENTO!V794:W794),""))))),"")</f>
        <v/>
      </c>
      <c r="Y794" s="176" t="str">
        <f ca="1">IF($Q794=Lists!$R$3,TEXT(SEGUIMIENTO!X794,"00,00%"),IF(SEGUIMIENTO!X794=0,0,TEXT(SEGUIMIENTO!X794,"##.###")))</f>
        <v/>
      </c>
      <c r="Z794" s="179" t="str">
        <f>IF(FORMULACIÓN!N794="X",VLOOKUP(A794,Lists!$C$100:$D$1099,2,FALSE),"")</f>
        <v/>
      </c>
      <c r="AA794" s="181">
        <f>IF(FORMULACIÓN!N794="X",IF(VALUE(VLOOKUP(A794,Lists!$C$100:$D$1099,2,FALSE))&gt;=SEGUIMIENTO!X794,1,0),2)</f>
        <v>2</v>
      </c>
      <c r="AB794" s="150">
        <f>IFERROR(VALUE(LEFT(#REF!,1)),0)</f>
        <v>0</v>
      </c>
      <c r="AC794" s="149"/>
      <c r="AD794" s="131"/>
      <c r="AE794" s="131"/>
      <c r="AF794" s="129"/>
      <c r="AG794"/>
      <c r="AH794" s="139"/>
      <c r="AI794" s="139"/>
      <c r="AJ794" s="139" t="str">
        <f t="shared" si="141"/>
        <v/>
      </c>
      <c r="AK794" s="139">
        <f t="shared" ca="1" si="148"/>
        <v>0</v>
      </c>
      <c r="AL794" s="139" t="str">
        <f t="shared" si="142"/>
        <v/>
      </c>
      <c r="AM794" s="139" t="str">
        <f t="shared" si="143"/>
        <v/>
      </c>
      <c r="AN794" s="20" t="str">
        <f t="shared" si="144"/>
        <v/>
      </c>
      <c r="AO794" s="20" t="str">
        <f t="shared" si="145"/>
        <v/>
      </c>
      <c r="AP794" s="20" t="str">
        <f t="shared" si="146"/>
        <v/>
      </c>
      <c r="AQ794" s="88" t="str">
        <f ca="1">IF(S794=Lists!$S$6,"CUMPLIMIENTO",IF($Q794=Lists!$R$3,TEXT(Y794,"00,00%")&amp;" / "&amp;TEXT(FORMULACIÓN!Y794,"00,00%"),IF(Y794=0,0,TEXT(Y794,"##.###")&amp;" / "&amp;TEXT(FORMULACIÓN!Y794,"##.###"))))</f>
        <v xml:space="preserve"> / </v>
      </c>
      <c r="AR794" s="133">
        <f ca="1">VALUE(IFERROR(IF(S794=Lists!$S$6,SEGUIMIENTO!Y794,IF((Y794/FORMULACIÓN!Y794)&lt;&gt;0,Y794/FORMULACIÓN!Y794,0)),0))</f>
        <v>0</v>
      </c>
      <c r="AS794" s="89" t="str">
        <f t="shared" ca="1" si="147"/>
        <v/>
      </c>
      <c r="AT794" s="89"/>
      <c r="AU794" s="89">
        <f t="shared" ca="1" si="140"/>
        <v>0</v>
      </c>
      <c r="AV794" s="20" t="str">
        <f t="shared" si="139"/>
        <v xml:space="preserve">LOGROS
LÍMITES
OBSERVACIÓN
ACCIONES DE FORTALECIMIENTO
</v>
      </c>
      <c r="AW794" s="139"/>
      <c r="CG794" s="140"/>
    </row>
    <row r="795" spans="1:85" s="135" customFormat="1" ht="20.25" hidden="1" customHeight="1">
      <c r="A795" s="20" t="str">
        <f>IF(FORMULACIÓN!A795="","",FORMULACIÓN!A795)</f>
        <v/>
      </c>
      <c r="B795" s="20" t="str">
        <f>IF(FORMULACIÓN!B795="","",FORMULACIÓN!B795)</f>
        <v/>
      </c>
      <c r="C795" s="20" t="str">
        <f>IF(FORMULACIÓN!C795="","",FORMULACIÓN!C795)</f>
        <v/>
      </c>
      <c r="D795" s="20" t="str">
        <f>IF(FORMULACIÓN!D795="","",FORMULACIÓN!D795)</f>
        <v/>
      </c>
      <c r="E795" s="20" t="str">
        <f>IF(FORMULACIÓN!E795="","",FORMULACIÓN!E795)</f>
        <v/>
      </c>
      <c r="F795" s="20" t="str">
        <f>IF(FORMULACIÓN!F795="","",FORMULACIÓN!F795)</f>
        <v/>
      </c>
      <c r="G795" s="20" t="str">
        <f>IF(FORMULACIÓN!G795="","",FORMULACIÓN!G795)</f>
        <v/>
      </c>
      <c r="H795" s="20" t="str">
        <f>IF(FORMULACIÓN!H795="","",FORMULACIÓN!H795)</f>
        <v/>
      </c>
      <c r="I795" s="88" t="str">
        <f>IF(FORMULACIÓN!I795="","",FORMULACIÓN!I795)</f>
        <v/>
      </c>
      <c r="J795" s="20" t="str">
        <f>IF(FORMULACIÓN!J795="","",FORMULACIÓN!J795)</f>
        <v/>
      </c>
      <c r="K795" s="88" t="str">
        <f>IF(FORMULACIÓN!K795="","",FORMULACIÓN!K795)</f>
        <v/>
      </c>
      <c r="L795" s="88" t="str">
        <f>IF(FORMULACIÓN!L795="","",FORMULACIÓN!L795)</f>
        <v/>
      </c>
      <c r="M795" s="210">
        <f>FORMULACIÓN!M795</f>
        <v>0</v>
      </c>
      <c r="N795" s="20" t="str">
        <f>IF(FORMULACIÓN!O795="","",FORMULACIÓN!O795)</f>
        <v/>
      </c>
      <c r="O795" s="20" t="str">
        <f>IF(FORMULACIÓN!P795="","",FORMULACIÓN!P795)</f>
        <v/>
      </c>
      <c r="P795" s="20" t="str">
        <f>IF(FORMULACIÓN!Q795="","",FORMULACIÓN!Q795)</f>
        <v/>
      </c>
      <c r="Q795" s="20" t="str">
        <f>IF(FORMULACIÓN!R795="","",FORMULACIÓN!R795)</f>
        <v/>
      </c>
      <c r="R795" s="20" t="str">
        <f>IF(FORMULACIÓN!S795="","",FORMULACIÓN!S795)</f>
        <v/>
      </c>
      <c r="S795" s="20" t="str">
        <f>IF(FORMULACIÓN!T795="","",FORMULACIÓN!T795)</f>
        <v/>
      </c>
      <c r="T795" s="179" t="str">
        <f ca="1">FORMULACIÓN!Y795</f>
        <v/>
      </c>
      <c r="U795" s="20" t="str">
        <f>IF(FORMULACIÓN!U795="","",FORMULACIÓN!U795)</f>
        <v/>
      </c>
      <c r="V795" s="211"/>
      <c r="W795" s="211"/>
      <c r="X795" s="21" t="str">
        <f ca="1">IFERROR(IF($S795=Lists!$S$2,SUM(SEGUIMIENTO!U795:W795),IF(SEGUIMIENTO!$S795=Lists!$S$3,SUM(SEGUIMIENTO!V795:W795),IF(SEGUIMIENTO!$S795=Lists!$S$4,AVERAGE(SEGUIMIENTO!V795:W795),IF(SEGUIMIENTO!$S795=Lists!$S$5,OFFSET(U795,0,COUNTA(V795:W795)),IF(SEGUIMIENTO!$S795=Lists!$S$6,COUNTIF(V795:W795,"&lt;"&amp;FORMULACIÓN!Y795)/COUNT(SEGUIMIENTO!V795:W795),""))))),"")</f>
        <v/>
      </c>
      <c r="Y795" s="176" t="str">
        <f ca="1">IF($Q795=Lists!$R$3,TEXT(SEGUIMIENTO!X795,"00,00%"),IF(SEGUIMIENTO!X795=0,0,TEXT(SEGUIMIENTO!X795,"##.###")))</f>
        <v/>
      </c>
      <c r="Z795" s="179" t="str">
        <f>IF(FORMULACIÓN!N795="X",VLOOKUP(A795,Lists!$C$100:$D$1099,2,FALSE),"")</f>
        <v/>
      </c>
      <c r="AA795" s="181">
        <f>IF(FORMULACIÓN!N795="X",IF(VALUE(VLOOKUP(A795,Lists!$C$100:$D$1099,2,FALSE))&gt;=SEGUIMIENTO!X795,1,0),2)</f>
        <v>2</v>
      </c>
      <c r="AB795" s="150">
        <f>IFERROR(VALUE(LEFT(#REF!,1)),0)</f>
        <v>0</v>
      </c>
      <c r="AC795" s="149"/>
      <c r="AD795" s="131"/>
      <c r="AE795" s="131"/>
      <c r="AF795" s="129"/>
      <c r="AG795"/>
      <c r="AH795" s="139"/>
      <c r="AI795" s="139"/>
      <c r="AJ795" s="139" t="str">
        <f t="shared" si="141"/>
        <v/>
      </c>
      <c r="AK795" s="139">
        <f t="shared" ca="1" si="148"/>
        <v>0</v>
      </c>
      <c r="AL795" s="139" t="str">
        <f t="shared" si="142"/>
        <v/>
      </c>
      <c r="AM795" s="139" t="str">
        <f t="shared" si="143"/>
        <v/>
      </c>
      <c r="AN795" s="20" t="str">
        <f t="shared" si="144"/>
        <v/>
      </c>
      <c r="AO795" s="20" t="str">
        <f t="shared" si="145"/>
        <v/>
      </c>
      <c r="AP795" s="20" t="str">
        <f t="shared" si="146"/>
        <v/>
      </c>
      <c r="AQ795" s="88" t="str">
        <f ca="1">IF(S795=Lists!$S$6,"CUMPLIMIENTO",IF($Q795=Lists!$R$3,TEXT(Y795,"00,00%")&amp;" / "&amp;TEXT(FORMULACIÓN!Y795,"00,00%"),IF(Y795=0,0,TEXT(Y795,"##.###")&amp;" / "&amp;TEXT(FORMULACIÓN!Y795,"##.###"))))</f>
        <v xml:space="preserve"> / </v>
      </c>
      <c r="AR795" s="133">
        <f ca="1">VALUE(IFERROR(IF(S795=Lists!$S$6,SEGUIMIENTO!Y795,IF((Y795/FORMULACIÓN!Y795)&lt;&gt;0,Y795/FORMULACIÓN!Y795,0)),0))</f>
        <v>0</v>
      </c>
      <c r="AS795" s="89" t="str">
        <f t="shared" ca="1" si="147"/>
        <v/>
      </c>
      <c r="AT795" s="89"/>
      <c r="AU795" s="89">
        <f t="shared" ca="1" si="140"/>
        <v>0</v>
      </c>
      <c r="AV795" s="20" t="str">
        <f t="shared" ref="AV795:AV858" si="149">$AC$9&amp;CHAR(10)&amp;AC795&amp;CHAR(10)&amp;$AD$9&amp;CHAR(10)&amp;AD795&amp;CHAR(10)&amp;$AE$9&amp;CHAR(10)&amp;AE795&amp;CHAR(10)&amp;$AF$9&amp;CHAR(10)&amp;AF795</f>
        <v xml:space="preserve">LOGROS
LÍMITES
OBSERVACIÓN
ACCIONES DE FORTALECIMIENTO
</v>
      </c>
      <c r="AW795" s="139"/>
      <c r="CG795" s="140"/>
    </row>
    <row r="796" spans="1:85" s="135" customFormat="1" ht="20.25" hidden="1" customHeight="1">
      <c r="A796" s="20" t="str">
        <f>IF(FORMULACIÓN!A796="","",FORMULACIÓN!A796)</f>
        <v/>
      </c>
      <c r="B796" s="20" t="str">
        <f>IF(FORMULACIÓN!B796="","",FORMULACIÓN!B796)</f>
        <v/>
      </c>
      <c r="C796" s="20" t="str">
        <f>IF(FORMULACIÓN!C796="","",FORMULACIÓN!C796)</f>
        <v/>
      </c>
      <c r="D796" s="20" t="str">
        <f>IF(FORMULACIÓN!D796="","",FORMULACIÓN!D796)</f>
        <v/>
      </c>
      <c r="E796" s="20" t="str">
        <f>IF(FORMULACIÓN!E796="","",FORMULACIÓN!E796)</f>
        <v/>
      </c>
      <c r="F796" s="20" t="str">
        <f>IF(FORMULACIÓN!F796="","",FORMULACIÓN!F796)</f>
        <v/>
      </c>
      <c r="G796" s="20" t="str">
        <f>IF(FORMULACIÓN!G796="","",FORMULACIÓN!G796)</f>
        <v/>
      </c>
      <c r="H796" s="20" t="str">
        <f>IF(FORMULACIÓN!H796="","",FORMULACIÓN!H796)</f>
        <v/>
      </c>
      <c r="I796" s="88" t="str">
        <f>IF(FORMULACIÓN!I796="","",FORMULACIÓN!I796)</f>
        <v/>
      </c>
      <c r="J796" s="20" t="str">
        <f>IF(FORMULACIÓN!J796="","",FORMULACIÓN!J796)</f>
        <v/>
      </c>
      <c r="K796" s="88" t="str">
        <f>IF(FORMULACIÓN!K796="","",FORMULACIÓN!K796)</f>
        <v/>
      </c>
      <c r="L796" s="88" t="str">
        <f>IF(FORMULACIÓN!L796="","",FORMULACIÓN!L796)</f>
        <v/>
      </c>
      <c r="M796" s="210">
        <f>FORMULACIÓN!M796</f>
        <v>0</v>
      </c>
      <c r="N796" s="20" t="str">
        <f>IF(FORMULACIÓN!O796="","",FORMULACIÓN!O796)</f>
        <v/>
      </c>
      <c r="O796" s="20" t="str">
        <f>IF(FORMULACIÓN!P796="","",FORMULACIÓN!P796)</f>
        <v/>
      </c>
      <c r="P796" s="20" t="str">
        <f>IF(FORMULACIÓN!Q796="","",FORMULACIÓN!Q796)</f>
        <v/>
      </c>
      <c r="Q796" s="20" t="str">
        <f>IF(FORMULACIÓN!R796="","",FORMULACIÓN!R796)</f>
        <v/>
      </c>
      <c r="R796" s="20" t="str">
        <f>IF(FORMULACIÓN!S796="","",FORMULACIÓN!S796)</f>
        <v/>
      </c>
      <c r="S796" s="20" t="str">
        <f>IF(FORMULACIÓN!T796="","",FORMULACIÓN!T796)</f>
        <v/>
      </c>
      <c r="T796" s="179" t="str">
        <f ca="1">FORMULACIÓN!Y796</f>
        <v/>
      </c>
      <c r="U796" s="20" t="str">
        <f>IF(FORMULACIÓN!U796="","",FORMULACIÓN!U796)</f>
        <v/>
      </c>
      <c r="V796" s="211"/>
      <c r="W796" s="211"/>
      <c r="X796" s="21" t="str">
        <f ca="1">IFERROR(IF($S796=Lists!$S$2,SUM(SEGUIMIENTO!U796:W796),IF(SEGUIMIENTO!$S796=Lists!$S$3,SUM(SEGUIMIENTO!V796:W796),IF(SEGUIMIENTO!$S796=Lists!$S$4,AVERAGE(SEGUIMIENTO!V796:W796),IF(SEGUIMIENTO!$S796=Lists!$S$5,OFFSET(U796,0,COUNTA(V796:W796)),IF(SEGUIMIENTO!$S796=Lists!$S$6,COUNTIF(V796:W796,"&lt;"&amp;FORMULACIÓN!Y796)/COUNT(SEGUIMIENTO!V796:W796),""))))),"")</f>
        <v/>
      </c>
      <c r="Y796" s="176" t="str">
        <f ca="1">IF($Q796=Lists!$R$3,TEXT(SEGUIMIENTO!X796,"00,00%"),IF(SEGUIMIENTO!X796=0,0,TEXT(SEGUIMIENTO!X796,"##.###")))</f>
        <v/>
      </c>
      <c r="Z796" s="179" t="str">
        <f>IF(FORMULACIÓN!N796="X",VLOOKUP(A796,Lists!$C$100:$D$1099,2,FALSE),"")</f>
        <v/>
      </c>
      <c r="AA796" s="181">
        <f>IF(FORMULACIÓN!N796="X",IF(VALUE(VLOOKUP(A796,Lists!$C$100:$D$1099,2,FALSE))&gt;=SEGUIMIENTO!X796,1,0),2)</f>
        <v>2</v>
      </c>
      <c r="AB796" s="150">
        <f>IFERROR(VALUE(LEFT(#REF!,1)),0)</f>
        <v>0</v>
      </c>
      <c r="AC796" s="149"/>
      <c r="AD796" s="131"/>
      <c r="AE796" s="131"/>
      <c r="AF796" s="129"/>
      <c r="AG796"/>
      <c r="AH796" s="139"/>
      <c r="AI796" s="139"/>
      <c r="AJ796" s="139" t="str">
        <f t="shared" si="141"/>
        <v/>
      </c>
      <c r="AK796" s="139">
        <f t="shared" ca="1" si="148"/>
        <v>0</v>
      </c>
      <c r="AL796" s="139" t="str">
        <f t="shared" si="142"/>
        <v/>
      </c>
      <c r="AM796" s="139" t="str">
        <f t="shared" si="143"/>
        <v/>
      </c>
      <c r="AN796" s="20" t="str">
        <f t="shared" si="144"/>
        <v/>
      </c>
      <c r="AO796" s="20" t="str">
        <f t="shared" si="145"/>
        <v/>
      </c>
      <c r="AP796" s="20" t="str">
        <f t="shared" si="146"/>
        <v/>
      </c>
      <c r="AQ796" s="88" t="str">
        <f ca="1">IF(S796=Lists!$S$6,"CUMPLIMIENTO",IF($Q796=Lists!$R$3,TEXT(Y796,"00,00%")&amp;" / "&amp;TEXT(FORMULACIÓN!Y796,"00,00%"),IF(Y796=0,0,TEXT(Y796,"##.###")&amp;" / "&amp;TEXT(FORMULACIÓN!Y796,"##.###"))))</f>
        <v xml:space="preserve"> / </v>
      </c>
      <c r="AR796" s="133">
        <f ca="1">VALUE(IFERROR(IF(S796=Lists!$S$6,SEGUIMIENTO!Y796,IF((Y796/FORMULACIÓN!Y796)&lt;&gt;0,Y796/FORMULACIÓN!Y796,0)),0))</f>
        <v>0</v>
      </c>
      <c r="AS796" s="89" t="str">
        <f t="shared" ca="1" si="147"/>
        <v/>
      </c>
      <c r="AT796" s="89"/>
      <c r="AU796" s="89">
        <f t="shared" ca="1" si="140"/>
        <v>0</v>
      </c>
      <c r="AV796" s="20" t="str">
        <f t="shared" si="149"/>
        <v xml:space="preserve">LOGROS
LÍMITES
OBSERVACIÓN
ACCIONES DE FORTALECIMIENTO
</v>
      </c>
      <c r="AW796" s="139"/>
      <c r="CG796" s="140"/>
    </row>
    <row r="797" spans="1:85" s="135" customFormat="1" ht="20.25" hidden="1" customHeight="1">
      <c r="A797" s="20" t="str">
        <f>IF(FORMULACIÓN!A797="","",FORMULACIÓN!A797)</f>
        <v/>
      </c>
      <c r="B797" s="20" t="str">
        <f>IF(FORMULACIÓN!B797="","",FORMULACIÓN!B797)</f>
        <v/>
      </c>
      <c r="C797" s="20" t="str">
        <f>IF(FORMULACIÓN!C797="","",FORMULACIÓN!C797)</f>
        <v/>
      </c>
      <c r="D797" s="20" t="str">
        <f>IF(FORMULACIÓN!D797="","",FORMULACIÓN!D797)</f>
        <v/>
      </c>
      <c r="E797" s="20" t="str">
        <f>IF(FORMULACIÓN!E797="","",FORMULACIÓN!E797)</f>
        <v/>
      </c>
      <c r="F797" s="20" t="str">
        <f>IF(FORMULACIÓN!F797="","",FORMULACIÓN!F797)</f>
        <v/>
      </c>
      <c r="G797" s="20" t="str">
        <f>IF(FORMULACIÓN!G797="","",FORMULACIÓN!G797)</f>
        <v/>
      </c>
      <c r="H797" s="20" t="str">
        <f>IF(FORMULACIÓN!H797="","",FORMULACIÓN!H797)</f>
        <v/>
      </c>
      <c r="I797" s="88" t="str">
        <f>IF(FORMULACIÓN!I797="","",FORMULACIÓN!I797)</f>
        <v/>
      </c>
      <c r="J797" s="20" t="str">
        <f>IF(FORMULACIÓN!J797="","",FORMULACIÓN!J797)</f>
        <v/>
      </c>
      <c r="K797" s="88" t="str">
        <f>IF(FORMULACIÓN!K797="","",FORMULACIÓN!K797)</f>
        <v/>
      </c>
      <c r="L797" s="88" t="str">
        <f>IF(FORMULACIÓN!L797="","",FORMULACIÓN!L797)</f>
        <v/>
      </c>
      <c r="M797" s="210">
        <f>FORMULACIÓN!M797</f>
        <v>0</v>
      </c>
      <c r="N797" s="20" t="str">
        <f>IF(FORMULACIÓN!O797="","",FORMULACIÓN!O797)</f>
        <v/>
      </c>
      <c r="O797" s="20" t="str">
        <f>IF(FORMULACIÓN!P797="","",FORMULACIÓN!P797)</f>
        <v/>
      </c>
      <c r="P797" s="20" t="str">
        <f>IF(FORMULACIÓN!Q797="","",FORMULACIÓN!Q797)</f>
        <v/>
      </c>
      <c r="Q797" s="20" t="str">
        <f>IF(FORMULACIÓN!R797="","",FORMULACIÓN!R797)</f>
        <v/>
      </c>
      <c r="R797" s="20" t="str">
        <f>IF(FORMULACIÓN!S797="","",FORMULACIÓN!S797)</f>
        <v/>
      </c>
      <c r="S797" s="20" t="str">
        <f>IF(FORMULACIÓN!T797="","",FORMULACIÓN!T797)</f>
        <v/>
      </c>
      <c r="T797" s="179" t="str">
        <f ca="1">FORMULACIÓN!Y797</f>
        <v/>
      </c>
      <c r="U797" s="20" t="str">
        <f>IF(FORMULACIÓN!U797="","",FORMULACIÓN!U797)</f>
        <v/>
      </c>
      <c r="V797" s="211"/>
      <c r="W797" s="211"/>
      <c r="X797" s="21" t="str">
        <f ca="1">IFERROR(IF($S797=Lists!$S$2,SUM(SEGUIMIENTO!U797:W797),IF(SEGUIMIENTO!$S797=Lists!$S$3,SUM(SEGUIMIENTO!V797:W797),IF(SEGUIMIENTO!$S797=Lists!$S$4,AVERAGE(SEGUIMIENTO!V797:W797),IF(SEGUIMIENTO!$S797=Lists!$S$5,OFFSET(U797,0,COUNTA(V797:W797)),IF(SEGUIMIENTO!$S797=Lists!$S$6,COUNTIF(V797:W797,"&lt;"&amp;FORMULACIÓN!Y797)/COUNT(SEGUIMIENTO!V797:W797),""))))),"")</f>
        <v/>
      </c>
      <c r="Y797" s="176" t="str">
        <f ca="1">IF($Q797=Lists!$R$3,TEXT(SEGUIMIENTO!X797,"00,00%"),IF(SEGUIMIENTO!X797=0,0,TEXT(SEGUIMIENTO!X797,"##.###")))</f>
        <v/>
      </c>
      <c r="Z797" s="179" t="str">
        <f>IF(FORMULACIÓN!N797="X",VLOOKUP(A797,Lists!$C$100:$D$1099,2,FALSE),"")</f>
        <v/>
      </c>
      <c r="AA797" s="181">
        <f>IF(FORMULACIÓN!N797="X",IF(VALUE(VLOOKUP(A797,Lists!$C$100:$D$1099,2,FALSE))&gt;=SEGUIMIENTO!X797,1,0),2)</f>
        <v>2</v>
      </c>
      <c r="AB797" s="150">
        <f>IFERROR(VALUE(LEFT(#REF!,1)),0)</f>
        <v>0</v>
      </c>
      <c r="AC797" s="149"/>
      <c r="AD797" s="131"/>
      <c r="AE797" s="131"/>
      <c r="AF797" s="129"/>
      <c r="AG797"/>
      <c r="AH797" s="139"/>
      <c r="AI797" s="139"/>
      <c r="AJ797" s="139" t="str">
        <f t="shared" si="141"/>
        <v/>
      </c>
      <c r="AK797" s="139">
        <f t="shared" ca="1" si="148"/>
        <v>0</v>
      </c>
      <c r="AL797" s="139" t="str">
        <f t="shared" si="142"/>
        <v/>
      </c>
      <c r="AM797" s="139" t="str">
        <f t="shared" si="143"/>
        <v/>
      </c>
      <c r="AN797" s="20" t="str">
        <f t="shared" si="144"/>
        <v/>
      </c>
      <c r="AO797" s="20" t="str">
        <f t="shared" si="145"/>
        <v/>
      </c>
      <c r="AP797" s="20" t="str">
        <f t="shared" si="146"/>
        <v/>
      </c>
      <c r="AQ797" s="88" t="str">
        <f ca="1">IF(S797=Lists!$S$6,"CUMPLIMIENTO",IF($Q797=Lists!$R$3,TEXT(Y797,"00,00%")&amp;" / "&amp;TEXT(FORMULACIÓN!Y797,"00,00%"),IF(Y797=0,0,TEXT(Y797,"##.###")&amp;" / "&amp;TEXT(FORMULACIÓN!Y797,"##.###"))))</f>
        <v xml:space="preserve"> / </v>
      </c>
      <c r="AR797" s="133">
        <f ca="1">VALUE(IFERROR(IF(S797=Lists!$S$6,SEGUIMIENTO!Y797,IF((Y797/FORMULACIÓN!Y797)&lt;&gt;0,Y797/FORMULACIÓN!Y797,0)),0))</f>
        <v>0</v>
      </c>
      <c r="AS797" s="89" t="str">
        <f t="shared" ca="1" si="147"/>
        <v/>
      </c>
      <c r="AT797" s="89"/>
      <c r="AU797" s="89">
        <f t="shared" ca="1" si="140"/>
        <v>0</v>
      </c>
      <c r="AV797" s="20" t="str">
        <f t="shared" si="149"/>
        <v xml:space="preserve">LOGROS
LÍMITES
OBSERVACIÓN
ACCIONES DE FORTALECIMIENTO
</v>
      </c>
      <c r="AW797" s="139"/>
      <c r="CG797" s="140"/>
    </row>
    <row r="798" spans="1:85" s="135" customFormat="1" ht="20.25" hidden="1" customHeight="1">
      <c r="A798" s="20" t="str">
        <f>IF(FORMULACIÓN!A798="","",FORMULACIÓN!A798)</f>
        <v/>
      </c>
      <c r="B798" s="20" t="str">
        <f>IF(FORMULACIÓN!B798="","",FORMULACIÓN!B798)</f>
        <v/>
      </c>
      <c r="C798" s="20" t="str">
        <f>IF(FORMULACIÓN!C798="","",FORMULACIÓN!C798)</f>
        <v/>
      </c>
      <c r="D798" s="20" t="str">
        <f>IF(FORMULACIÓN!D798="","",FORMULACIÓN!D798)</f>
        <v/>
      </c>
      <c r="E798" s="20" t="str">
        <f>IF(FORMULACIÓN!E798="","",FORMULACIÓN!E798)</f>
        <v/>
      </c>
      <c r="F798" s="20" t="str">
        <f>IF(FORMULACIÓN!F798="","",FORMULACIÓN!F798)</f>
        <v/>
      </c>
      <c r="G798" s="20" t="str">
        <f>IF(FORMULACIÓN!G798="","",FORMULACIÓN!G798)</f>
        <v/>
      </c>
      <c r="H798" s="20" t="str">
        <f>IF(FORMULACIÓN!H798="","",FORMULACIÓN!H798)</f>
        <v/>
      </c>
      <c r="I798" s="88" t="str">
        <f>IF(FORMULACIÓN!I798="","",FORMULACIÓN!I798)</f>
        <v/>
      </c>
      <c r="J798" s="20" t="str">
        <f>IF(FORMULACIÓN!J798="","",FORMULACIÓN!J798)</f>
        <v/>
      </c>
      <c r="K798" s="88" t="str">
        <f>IF(FORMULACIÓN!K798="","",FORMULACIÓN!K798)</f>
        <v/>
      </c>
      <c r="L798" s="88" t="str">
        <f>IF(FORMULACIÓN!L798="","",FORMULACIÓN!L798)</f>
        <v/>
      </c>
      <c r="M798" s="210">
        <f>FORMULACIÓN!M798</f>
        <v>0</v>
      </c>
      <c r="N798" s="20" t="str">
        <f>IF(FORMULACIÓN!O798="","",FORMULACIÓN!O798)</f>
        <v/>
      </c>
      <c r="O798" s="20" t="str">
        <f>IF(FORMULACIÓN!P798="","",FORMULACIÓN!P798)</f>
        <v/>
      </c>
      <c r="P798" s="20" t="str">
        <f>IF(FORMULACIÓN!Q798="","",FORMULACIÓN!Q798)</f>
        <v/>
      </c>
      <c r="Q798" s="20" t="str">
        <f>IF(FORMULACIÓN!R798="","",FORMULACIÓN!R798)</f>
        <v/>
      </c>
      <c r="R798" s="20" t="str">
        <f>IF(FORMULACIÓN!S798="","",FORMULACIÓN!S798)</f>
        <v/>
      </c>
      <c r="S798" s="20" t="str">
        <f>IF(FORMULACIÓN!T798="","",FORMULACIÓN!T798)</f>
        <v/>
      </c>
      <c r="T798" s="179" t="str">
        <f ca="1">FORMULACIÓN!Y798</f>
        <v/>
      </c>
      <c r="U798" s="20" t="str">
        <f>IF(FORMULACIÓN!U798="","",FORMULACIÓN!U798)</f>
        <v/>
      </c>
      <c r="V798" s="211"/>
      <c r="W798" s="211"/>
      <c r="X798" s="21" t="str">
        <f ca="1">IFERROR(IF($S798=Lists!$S$2,SUM(SEGUIMIENTO!U798:W798),IF(SEGUIMIENTO!$S798=Lists!$S$3,SUM(SEGUIMIENTO!V798:W798),IF(SEGUIMIENTO!$S798=Lists!$S$4,AVERAGE(SEGUIMIENTO!V798:W798),IF(SEGUIMIENTO!$S798=Lists!$S$5,OFFSET(U798,0,COUNTA(V798:W798)),IF(SEGUIMIENTO!$S798=Lists!$S$6,COUNTIF(V798:W798,"&lt;"&amp;FORMULACIÓN!Y798)/COUNT(SEGUIMIENTO!V798:W798),""))))),"")</f>
        <v/>
      </c>
      <c r="Y798" s="176" t="str">
        <f ca="1">IF($Q798=Lists!$R$3,TEXT(SEGUIMIENTO!X798,"00,00%"),IF(SEGUIMIENTO!X798=0,0,TEXT(SEGUIMIENTO!X798,"##.###")))</f>
        <v/>
      </c>
      <c r="Z798" s="179" t="str">
        <f>IF(FORMULACIÓN!N798="X",VLOOKUP(A798,Lists!$C$100:$D$1099,2,FALSE),"")</f>
        <v/>
      </c>
      <c r="AA798" s="181">
        <f>IF(FORMULACIÓN!N798="X",IF(VALUE(VLOOKUP(A798,Lists!$C$100:$D$1099,2,FALSE))&gt;=SEGUIMIENTO!X798,1,0),2)</f>
        <v>2</v>
      </c>
      <c r="AB798" s="150">
        <f>IFERROR(VALUE(LEFT(#REF!,1)),0)</f>
        <v>0</v>
      </c>
      <c r="AC798" s="149"/>
      <c r="AD798" s="131"/>
      <c r="AE798" s="131"/>
      <c r="AF798" s="129"/>
      <c r="AG798"/>
      <c r="AH798" s="139"/>
      <c r="AI798" s="139"/>
      <c r="AJ798" s="139" t="str">
        <f t="shared" si="141"/>
        <v/>
      </c>
      <c r="AK798" s="139">
        <f t="shared" ca="1" si="148"/>
        <v>0</v>
      </c>
      <c r="AL798" s="139" t="str">
        <f t="shared" si="142"/>
        <v/>
      </c>
      <c r="AM798" s="139" t="str">
        <f t="shared" si="143"/>
        <v/>
      </c>
      <c r="AN798" s="20" t="str">
        <f t="shared" si="144"/>
        <v/>
      </c>
      <c r="AO798" s="20" t="str">
        <f t="shared" si="145"/>
        <v/>
      </c>
      <c r="AP798" s="20" t="str">
        <f t="shared" si="146"/>
        <v/>
      </c>
      <c r="AQ798" s="88" t="str">
        <f ca="1">IF(S798=Lists!$S$6,"CUMPLIMIENTO",IF($Q798=Lists!$R$3,TEXT(Y798,"00,00%")&amp;" / "&amp;TEXT(FORMULACIÓN!Y798,"00,00%"),IF(Y798=0,0,TEXT(Y798,"##.###")&amp;" / "&amp;TEXT(FORMULACIÓN!Y798,"##.###"))))</f>
        <v xml:space="preserve"> / </v>
      </c>
      <c r="AR798" s="133">
        <f ca="1">VALUE(IFERROR(IF(S798=Lists!$S$6,SEGUIMIENTO!Y798,IF((Y798/FORMULACIÓN!Y798)&lt;&gt;0,Y798/FORMULACIÓN!Y798,0)),0))</f>
        <v>0</v>
      </c>
      <c r="AS798" s="89" t="str">
        <f t="shared" ca="1" si="147"/>
        <v/>
      </c>
      <c r="AT798" s="89"/>
      <c r="AU798" s="89">
        <f t="shared" ca="1" si="140"/>
        <v>0</v>
      </c>
      <c r="AV798" s="20" t="str">
        <f t="shared" si="149"/>
        <v xml:space="preserve">LOGROS
LÍMITES
OBSERVACIÓN
ACCIONES DE FORTALECIMIENTO
</v>
      </c>
      <c r="AW798" s="139"/>
      <c r="CG798" s="140"/>
    </row>
    <row r="799" spans="1:85" s="135" customFormat="1" ht="20.25" hidden="1" customHeight="1">
      <c r="A799" s="20" t="str">
        <f>IF(FORMULACIÓN!A799="","",FORMULACIÓN!A799)</f>
        <v/>
      </c>
      <c r="B799" s="20" t="str">
        <f>IF(FORMULACIÓN!B799="","",FORMULACIÓN!B799)</f>
        <v/>
      </c>
      <c r="C799" s="20" t="str">
        <f>IF(FORMULACIÓN!C799="","",FORMULACIÓN!C799)</f>
        <v/>
      </c>
      <c r="D799" s="20" t="str">
        <f>IF(FORMULACIÓN!D799="","",FORMULACIÓN!D799)</f>
        <v/>
      </c>
      <c r="E799" s="20" t="str">
        <f>IF(FORMULACIÓN!E799="","",FORMULACIÓN!E799)</f>
        <v/>
      </c>
      <c r="F799" s="20" t="str">
        <f>IF(FORMULACIÓN!F799="","",FORMULACIÓN!F799)</f>
        <v/>
      </c>
      <c r="G799" s="20" t="str">
        <f>IF(FORMULACIÓN!G799="","",FORMULACIÓN!G799)</f>
        <v/>
      </c>
      <c r="H799" s="20" t="str">
        <f>IF(FORMULACIÓN!H799="","",FORMULACIÓN!H799)</f>
        <v/>
      </c>
      <c r="I799" s="88" t="str">
        <f>IF(FORMULACIÓN!I799="","",FORMULACIÓN!I799)</f>
        <v/>
      </c>
      <c r="J799" s="20" t="str">
        <f>IF(FORMULACIÓN!J799="","",FORMULACIÓN!J799)</f>
        <v/>
      </c>
      <c r="K799" s="88" t="str">
        <f>IF(FORMULACIÓN!K799="","",FORMULACIÓN!K799)</f>
        <v/>
      </c>
      <c r="L799" s="88" t="str">
        <f>IF(FORMULACIÓN!L799="","",FORMULACIÓN!L799)</f>
        <v/>
      </c>
      <c r="M799" s="210">
        <f>FORMULACIÓN!M799</f>
        <v>0</v>
      </c>
      <c r="N799" s="20" t="str">
        <f>IF(FORMULACIÓN!O799="","",FORMULACIÓN!O799)</f>
        <v/>
      </c>
      <c r="O799" s="20" t="str">
        <f>IF(FORMULACIÓN!P799="","",FORMULACIÓN!P799)</f>
        <v/>
      </c>
      <c r="P799" s="20" t="str">
        <f>IF(FORMULACIÓN!Q799="","",FORMULACIÓN!Q799)</f>
        <v/>
      </c>
      <c r="Q799" s="20" t="str">
        <f>IF(FORMULACIÓN!R799="","",FORMULACIÓN!R799)</f>
        <v/>
      </c>
      <c r="R799" s="20" t="str">
        <f>IF(FORMULACIÓN!S799="","",FORMULACIÓN!S799)</f>
        <v/>
      </c>
      <c r="S799" s="20" t="str">
        <f>IF(FORMULACIÓN!T799="","",FORMULACIÓN!T799)</f>
        <v/>
      </c>
      <c r="T799" s="179" t="str">
        <f ca="1">FORMULACIÓN!Y799</f>
        <v/>
      </c>
      <c r="U799" s="20" t="str">
        <f>IF(FORMULACIÓN!U799="","",FORMULACIÓN!U799)</f>
        <v/>
      </c>
      <c r="V799" s="211"/>
      <c r="W799" s="211"/>
      <c r="X799" s="21" t="str">
        <f ca="1">IFERROR(IF($S799=Lists!$S$2,SUM(SEGUIMIENTO!U799:W799),IF(SEGUIMIENTO!$S799=Lists!$S$3,SUM(SEGUIMIENTO!V799:W799),IF(SEGUIMIENTO!$S799=Lists!$S$4,AVERAGE(SEGUIMIENTO!V799:W799),IF(SEGUIMIENTO!$S799=Lists!$S$5,OFFSET(U799,0,COUNTA(V799:W799)),IF(SEGUIMIENTO!$S799=Lists!$S$6,COUNTIF(V799:W799,"&lt;"&amp;FORMULACIÓN!Y799)/COUNT(SEGUIMIENTO!V799:W799),""))))),"")</f>
        <v/>
      </c>
      <c r="Y799" s="176" t="str">
        <f ca="1">IF($Q799=Lists!$R$3,TEXT(SEGUIMIENTO!X799,"00,00%"),IF(SEGUIMIENTO!X799=0,0,TEXT(SEGUIMIENTO!X799,"##.###")))</f>
        <v/>
      </c>
      <c r="Z799" s="179" t="str">
        <f>IF(FORMULACIÓN!N799="X",VLOOKUP(A799,Lists!$C$100:$D$1099,2,FALSE),"")</f>
        <v/>
      </c>
      <c r="AA799" s="181">
        <f>IF(FORMULACIÓN!N799="X",IF(VALUE(VLOOKUP(A799,Lists!$C$100:$D$1099,2,FALSE))&gt;=SEGUIMIENTO!X799,1,0),2)</f>
        <v>2</v>
      </c>
      <c r="AB799" s="150">
        <f>IFERROR(VALUE(LEFT(#REF!,1)),0)</f>
        <v>0</v>
      </c>
      <c r="AC799" s="149"/>
      <c r="AD799" s="131"/>
      <c r="AE799" s="131"/>
      <c r="AF799" s="129"/>
      <c r="AG799"/>
      <c r="AH799" s="139"/>
      <c r="AI799" s="139"/>
      <c r="AJ799" s="139" t="str">
        <f t="shared" si="141"/>
        <v/>
      </c>
      <c r="AK799" s="139">
        <f t="shared" ca="1" si="148"/>
        <v>0</v>
      </c>
      <c r="AL799" s="139" t="str">
        <f t="shared" si="142"/>
        <v/>
      </c>
      <c r="AM799" s="139" t="str">
        <f t="shared" si="143"/>
        <v/>
      </c>
      <c r="AN799" s="20" t="str">
        <f t="shared" si="144"/>
        <v/>
      </c>
      <c r="AO799" s="20" t="str">
        <f t="shared" si="145"/>
        <v/>
      </c>
      <c r="AP799" s="20" t="str">
        <f t="shared" si="146"/>
        <v/>
      </c>
      <c r="AQ799" s="88" t="str">
        <f ca="1">IF(S799=Lists!$S$6,"CUMPLIMIENTO",IF($Q799=Lists!$R$3,TEXT(Y799,"00,00%")&amp;" / "&amp;TEXT(FORMULACIÓN!Y799,"00,00%"),IF(Y799=0,0,TEXT(Y799,"##.###")&amp;" / "&amp;TEXT(FORMULACIÓN!Y799,"##.###"))))</f>
        <v xml:space="preserve"> / </v>
      </c>
      <c r="AR799" s="133">
        <f ca="1">VALUE(IFERROR(IF(S799=Lists!$S$6,SEGUIMIENTO!Y799,IF((Y799/FORMULACIÓN!Y799)&lt;&gt;0,Y799/FORMULACIÓN!Y799,0)),0))</f>
        <v>0</v>
      </c>
      <c r="AS799" s="89" t="str">
        <f t="shared" ca="1" si="147"/>
        <v/>
      </c>
      <c r="AT799" s="89"/>
      <c r="AU799" s="89">
        <f t="shared" ca="1" si="140"/>
        <v>0</v>
      </c>
      <c r="AV799" s="20" t="str">
        <f t="shared" si="149"/>
        <v xml:space="preserve">LOGROS
LÍMITES
OBSERVACIÓN
ACCIONES DE FORTALECIMIENTO
</v>
      </c>
      <c r="AW799" s="139"/>
      <c r="CG799" s="140"/>
    </row>
    <row r="800" spans="1:85" s="135" customFormat="1" ht="20.25" hidden="1" customHeight="1">
      <c r="A800" s="20" t="str">
        <f>IF(FORMULACIÓN!A800="","",FORMULACIÓN!A800)</f>
        <v/>
      </c>
      <c r="B800" s="20" t="str">
        <f>IF(FORMULACIÓN!B800="","",FORMULACIÓN!B800)</f>
        <v/>
      </c>
      <c r="C800" s="20" t="str">
        <f>IF(FORMULACIÓN!C800="","",FORMULACIÓN!C800)</f>
        <v/>
      </c>
      <c r="D800" s="20" t="str">
        <f>IF(FORMULACIÓN!D800="","",FORMULACIÓN!D800)</f>
        <v/>
      </c>
      <c r="E800" s="20" t="str">
        <f>IF(FORMULACIÓN!E800="","",FORMULACIÓN!E800)</f>
        <v/>
      </c>
      <c r="F800" s="20" t="str">
        <f>IF(FORMULACIÓN!F800="","",FORMULACIÓN!F800)</f>
        <v/>
      </c>
      <c r="G800" s="20" t="str">
        <f>IF(FORMULACIÓN!G800="","",FORMULACIÓN!G800)</f>
        <v/>
      </c>
      <c r="H800" s="20" t="str">
        <f>IF(FORMULACIÓN!H800="","",FORMULACIÓN!H800)</f>
        <v/>
      </c>
      <c r="I800" s="88" t="str">
        <f>IF(FORMULACIÓN!I800="","",FORMULACIÓN!I800)</f>
        <v/>
      </c>
      <c r="J800" s="20" t="str">
        <f>IF(FORMULACIÓN!J800="","",FORMULACIÓN!J800)</f>
        <v/>
      </c>
      <c r="K800" s="88" t="str">
        <f>IF(FORMULACIÓN!K800="","",FORMULACIÓN!K800)</f>
        <v/>
      </c>
      <c r="L800" s="88" t="str">
        <f>IF(FORMULACIÓN!L800="","",FORMULACIÓN!L800)</f>
        <v/>
      </c>
      <c r="M800" s="210">
        <f>FORMULACIÓN!M800</f>
        <v>0</v>
      </c>
      <c r="N800" s="20" t="str">
        <f>IF(FORMULACIÓN!O800="","",FORMULACIÓN!O800)</f>
        <v/>
      </c>
      <c r="O800" s="20" t="str">
        <f>IF(FORMULACIÓN!P800="","",FORMULACIÓN!P800)</f>
        <v/>
      </c>
      <c r="P800" s="20" t="str">
        <f>IF(FORMULACIÓN!Q800="","",FORMULACIÓN!Q800)</f>
        <v/>
      </c>
      <c r="Q800" s="20" t="str">
        <f>IF(FORMULACIÓN!R800="","",FORMULACIÓN!R800)</f>
        <v/>
      </c>
      <c r="R800" s="20" t="str">
        <f>IF(FORMULACIÓN!S800="","",FORMULACIÓN!S800)</f>
        <v/>
      </c>
      <c r="S800" s="20" t="str">
        <f>IF(FORMULACIÓN!T800="","",FORMULACIÓN!T800)</f>
        <v/>
      </c>
      <c r="T800" s="179" t="str">
        <f ca="1">FORMULACIÓN!Y800</f>
        <v/>
      </c>
      <c r="U800" s="20" t="str">
        <f>IF(FORMULACIÓN!U800="","",FORMULACIÓN!U800)</f>
        <v/>
      </c>
      <c r="V800" s="211"/>
      <c r="W800" s="211"/>
      <c r="X800" s="21" t="str">
        <f ca="1">IFERROR(IF($S800=Lists!$S$2,SUM(SEGUIMIENTO!U800:W800),IF(SEGUIMIENTO!$S800=Lists!$S$3,SUM(SEGUIMIENTO!V800:W800),IF(SEGUIMIENTO!$S800=Lists!$S$4,AVERAGE(SEGUIMIENTO!V800:W800),IF(SEGUIMIENTO!$S800=Lists!$S$5,OFFSET(U800,0,COUNTA(V800:W800)),IF(SEGUIMIENTO!$S800=Lists!$S$6,COUNTIF(V800:W800,"&lt;"&amp;FORMULACIÓN!Y800)/COUNT(SEGUIMIENTO!V800:W800),""))))),"")</f>
        <v/>
      </c>
      <c r="Y800" s="176" t="str">
        <f ca="1">IF($Q800=Lists!$R$3,TEXT(SEGUIMIENTO!X800,"00,00%"),IF(SEGUIMIENTO!X800=0,0,TEXT(SEGUIMIENTO!X800,"##.###")))</f>
        <v/>
      </c>
      <c r="Z800" s="179" t="str">
        <f>IF(FORMULACIÓN!N800="X",VLOOKUP(A800,Lists!$C$100:$D$1099,2,FALSE),"")</f>
        <v/>
      </c>
      <c r="AA800" s="181">
        <f>IF(FORMULACIÓN!N800="X",IF(VALUE(VLOOKUP(A800,Lists!$C$100:$D$1099,2,FALSE))&gt;=SEGUIMIENTO!X800,1,0),2)</f>
        <v>2</v>
      </c>
      <c r="AB800" s="150">
        <f>IFERROR(VALUE(LEFT(#REF!,1)),0)</f>
        <v>0</v>
      </c>
      <c r="AC800" s="149"/>
      <c r="AD800" s="131"/>
      <c r="AE800" s="131"/>
      <c r="AF800" s="129"/>
      <c r="AG800"/>
      <c r="AH800" s="139"/>
      <c r="AI800" s="139"/>
      <c r="AJ800" s="139" t="str">
        <f t="shared" si="141"/>
        <v/>
      </c>
      <c r="AK800" s="139">
        <f t="shared" ca="1" si="148"/>
        <v>0</v>
      </c>
      <c r="AL800" s="139" t="str">
        <f t="shared" si="142"/>
        <v/>
      </c>
      <c r="AM800" s="139" t="str">
        <f t="shared" si="143"/>
        <v/>
      </c>
      <c r="AN800" s="20" t="str">
        <f t="shared" si="144"/>
        <v/>
      </c>
      <c r="AO800" s="20" t="str">
        <f t="shared" si="145"/>
        <v/>
      </c>
      <c r="AP800" s="20" t="str">
        <f t="shared" si="146"/>
        <v/>
      </c>
      <c r="AQ800" s="88" t="str">
        <f ca="1">IF(S800=Lists!$S$6,"CUMPLIMIENTO",IF($Q800=Lists!$R$3,TEXT(Y800,"00,00%")&amp;" / "&amp;TEXT(FORMULACIÓN!Y800,"00,00%"),IF(Y800=0,0,TEXT(Y800,"##.###")&amp;" / "&amp;TEXT(FORMULACIÓN!Y800,"##.###"))))</f>
        <v xml:space="preserve"> / </v>
      </c>
      <c r="AR800" s="133">
        <f ca="1">VALUE(IFERROR(IF(S800=Lists!$S$6,SEGUIMIENTO!Y800,IF((Y800/FORMULACIÓN!Y800)&lt;&gt;0,Y800/FORMULACIÓN!Y800,0)),0))</f>
        <v>0</v>
      </c>
      <c r="AS800" s="89" t="str">
        <f t="shared" ca="1" si="147"/>
        <v/>
      </c>
      <c r="AT800" s="89"/>
      <c r="AU800" s="89">
        <f t="shared" ca="1" si="140"/>
        <v>0</v>
      </c>
      <c r="AV800" s="20" t="str">
        <f t="shared" si="149"/>
        <v xml:space="preserve">LOGROS
LÍMITES
OBSERVACIÓN
ACCIONES DE FORTALECIMIENTO
</v>
      </c>
      <c r="AW800" s="139"/>
      <c r="CG800" s="140"/>
    </row>
    <row r="801" spans="1:85" s="135" customFormat="1" ht="20.25" hidden="1" customHeight="1">
      <c r="A801" s="20" t="str">
        <f>IF(FORMULACIÓN!A801="","",FORMULACIÓN!A801)</f>
        <v/>
      </c>
      <c r="B801" s="20" t="str">
        <f>IF(FORMULACIÓN!B801="","",FORMULACIÓN!B801)</f>
        <v/>
      </c>
      <c r="C801" s="20" t="str">
        <f>IF(FORMULACIÓN!C801="","",FORMULACIÓN!C801)</f>
        <v/>
      </c>
      <c r="D801" s="20" t="str">
        <f>IF(FORMULACIÓN!D801="","",FORMULACIÓN!D801)</f>
        <v/>
      </c>
      <c r="E801" s="20" t="str">
        <f>IF(FORMULACIÓN!E801="","",FORMULACIÓN!E801)</f>
        <v/>
      </c>
      <c r="F801" s="20" t="str">
        <f>IF(FORMULACIÓN!F801="","",FORMULACIÓN!F801)</f>
        <v/>
      </c>
      <c r="G801" s="20" t="str">
        <f>IF(FORMULACIÓN!G801="","",FORMULACIÓN!G801)</f>
        <v/>
      </c>
      <c r="H801" s="20" t="str">
        <f>IF(FORMULACIÓN!H801="","",FORMULACIÓN!H801)</f>
        <v/>
      </c>
      <c r="I801" s="88" t="str">
        <f>IF(FORMULACIÓN!I801="","",FORMULACIÓN!I801)</f>
        <v/>
      </c>
      <c r="J801" s="20" t="str">
        <f>IF(FORMULACIÓN!J801="","",FORMULACIÓN!J801)</f>
        <v/>
      </c>
      <c r="K801" s="88" t="str">
        <f>IF(FORMULACIÓN!K801="","",FORMULACIÓN!K801)</f>
        <v/>
      </c>
      <c r="L801" s="88" t="str">
        <f>IF(FORMULACIÓN!L801="","",FORMULACIÓN!L801)</f>
        <v/>
      </c>
      <c r="M801" s="210">
        <f>FORMULACIÓN!M801</f>
        <v>0</v>
      </c>
      <c r="N801" s="20" t="str">
        <f>IF(FORMULACIÓN!O801="","",FORMULACIÓN!O801)</f>
        <v/>
      </c>
      <c r="O801" s="20" t="str">
        <f>IF(FORMULACIÓN!P801="","",FORMULACIÓN!P801)</f>
        <v/>
      </c>
      <c r="P801" s="20" t="str">
        <f>IF(FORMULACIÓN!Q801="","",FORMULACIÓN!Q801)</f>
        <v/>
      </c>
      <c r="Q801" s="20" t="str">
        <f>IF(FORMULACIÓN!R801="","",FORMULACIÓN!R801)</f>
        <v/>
      </c>
      <c r="R801" s="20" t="str">
        <f>IF(FORMULACIÓN!S801="","",FORMULACIÓN!S801)</f>
        <v/>
      </c>
      <c r="S801" s="20" t="str">
        <f>IF(FORMULACIÓN!T801="","",FORMULACIÓN!T801)</f>
        <v/>
      </c>
      <c r="T801" s="179" t="str">
        <f ca="1">FORMULACIÓN!Y801</f>
        <v/>
      </c>
      <c r="U801" s="20" t="str">
        <f>IF(FORMULACIÓN!U801="","",FORMULACIÓN!U801)</f>
        <v/>
      </c>
      <c r="V801" s="211"/>
      <c r="W801" s="211"/>
      <c r="X801" s="21" t="str">
        <f ca="1">IFERROR(IF($S801=Lists!$S$2,SUM(SEGUIMIENTO!U801:W801),IF(SEGUIMIENTO!$S801=Lists!$S$3,SUM(SEGUIMIENTO!V801:W801),IF(SEGUIMIENTO!$S801=Lists!$S$4,AVERAGE(SEGUIMIENTO!V801:W801),IF(SEGUIMIENTO!$S801=Lists!$S$5,OFFSET(U801,0,COUNTA(V801:W801)),IF(SEGUIMIENTO!$S801=Lists!$S$6,COUNTIF(V801:W801,"&lt;"&amp;FORMULACIÓN!Y801)/COUNT(SEGUIMIENTO!V801:W801),""))))),"")</f>
        <v/>
      </c>
      <c r="Y801" s="176" t="str">
        <f ca="1">IF($Q801=Lists!$R$3,TEXT(SEGUIMIENTO!X801,"00,00%"),IF(SEGUIMIENTO!X801=0,0,TEXT(SEGUIMIENTO!X801,"##.###")))</f>
        <v/>
      </c>
      <c r="Z801" s="179" t="str">
        <f>IF(FORMULACIÓN!N801="X",VLOOKUP(A801,Lists!$C$100:$D$1099,2,FALSE),"")</f>
        <v/>
      </c>
      <c r="AA801" s="181">
        <f>IF(FORMULACIÓN!N801="X",IF(VALUE(VLOOKUP(A801,Lists!$C$100:$D$1099,2,FALSE))&gt;=SEGUIMIENTO!X801,1,0),2)</f>
        <v>2</v>
      </c>
      <c r="AB801" s="150">
        <f>IFERROR(VALUE(LEFT(#REF!,1)),0)</f>
        <v>0</v>
      </c>
      <c r="AC801" s="149"/>
      <c r="AD801" s="131"/>
      <c r="AE801" s="131"/>
      <c r="AF801" s="129"/>
      <c r="AG801"/>
      <c r="AH801" s="139"/>
      <c r="AI801" s="139"/>
      <c r="AJ801" s="139" t="str">
        <f t="shared" si="141"/>
        <v/>
      </c>
      <c r="AK801" s="139">
        <f t="shared" ca="1" si="148"/>
        <v>0</v>
      </c>
      <c r="AL801" s="139" t="str">
        <f t="shared" si="142"/>
        <v/>
      </c>
      <c r="AM801" s="139" t="str">
        <f t="shared" si="143"/>
        <v/>
      </c>
      <c r="AN801" s="20" t="str">
        <f t="shared" si="144"/>
        <v/>
      </c>
      <c r="AO801" s="20" t="str">
        <f t="shared" si="145"/>
        <v/>
      </c>
      <c r="AP801" s="20" t="str">
        <f t="shared" si="146"/>
        <v/>
      </c>
      <c r="AQ801" s="88" t="str">
        <f ca="1">IF(S801=Lists!$S$6,"CUMPLIMIENTO",IF($Q801=Lists!$R$3,TEXT(Y801,"00,00%")&amp;" / "&amp;TEXT(FORMULACIÓN!Y801,"00,00%"),IF(Y801=0,0,TEXT(Y801,"##.###")&amp;" / "&amp;TEXT(FORMULACIÓN!Y801,"##.###"))))</f>
        <v xml:space="preserve"> / </v>
      </c>
      <c r="AR801" s="133">
        <f ca="1">VALUE(IFERROR(IF(S801=Lists!$S$6,SEGUIMIENTO!Y801,IF((Y801/FORMULACIÓN!Y801)&lt;&gt;0,Y801/FORMULACIÓN!Y801,0)),0))</f>
        <v>0</v>
      </c>
      <c r="AS801" s="89" t="str">
        <f t="shared" ca="1" si="147"/>
        <v/>
      </c>
      <c r="AT801" s="89"/>
      <c r="AU801" s="89">
        <f t="shared" ca="1" si="140"/>
        <v>0</v>
      </c>
      <c r="AV801" s="20" t="str">
        <f t="shared" si="149"/>
        <v xml:space="preserve">LOGROS
LÍMITES
OBSERVACIÓN
ACCIONES DE FORTALECIMIENTO
</v>
      </c>
      <c r="AW801" s="139"/>
      <c r="CG801" s="140"/>
    </row>
    <row r="802" spans="1:85" s="135" customFormat="1" ht="20.25" hidden="1" customHeight="1">
      <c r="A802" s="20" t="str">
        <f>IF(FORMULACIÓN!A802="","",FORMULACIÓN!A802)</f>
        <v/>
      </c>
      <c r="B802" s="20" t="str">
        <f>IF(FORMULACIÓN!B802="","",FORMULACIÓN!B802)</f>
        <v/>
      </c>
      <c r="C802" s="20" t="str">
        <f>IF(FORMULACIÓN!C802="","",FORMULACIÓN!C802)</f>
        <v/>
      </c>
      <c r="D802" s="20" t="str">
        <f>IF(FORMULACIÓN!D802="","",FORMULACIÓN!D802)</f>
        <v/>
      </c>
      <c r="E802" s="20" t="str">
        <f>IF(FORMULACIÓN!E802="","",FORMULACIÓN!E802)</f>
        <v/>
      </c>
      <c r="F802" s="20" t="str">
        <f>IF(FORMULACIÓN!F802="","",FORMULACIÓN!F802)</f>
        <v/>
      </c>
      <c r="G802" s="20" t="str">
        <f>IF(FORMULACIÓN!G802="","",FORMULACIÓN!G802)</f>
        <v/>
      </c>
      <c r="H802" s="20" t="str">
        <f>IF(FORMULACIÓN!H802="","",FORMULACIÓN!H802)</f>
        <v/>
      </c>
      <c r="I802" s="88" t="str">
        <f>IF(FORMULACIÓN!I802="","",FORMULACIÓN!I802)</f>
        <v/>
      </c>
      <c r="J802" s="20" t="str">
        <f>IF(FORMULACIÓN!J802="","",FORMULACIÓN!J802)</f>
        <v/>
      </c>
      <c r="K802" s="88" t="str">
        <f>IF(FORMULACIÓN!K802="","",FORMULACIÓN!K802)</f>
        <v/>
      </c>
      <c r="L802" s="88" t="str">
        <f>IF(FORMULACIÓN!L802="","",FORMULACIÓN!L802)</f>
        <v/>
      </c>
      <c r="M802" s="210">
        <f>FORMULACIÓN!M802</f>
        <v>0</v>
      </c>
      <c r="N802" s="20" t="str">
        <f>IF(FORMULACIÓN!O802="","",FORMULACIÓN!O802)</f>
        <v/>
      </c>
      <c r="O802" s="20" t="str">
        <f>IF(FORMULACIÓN!P802="","",FORMULACIÓN!P802)</f>
        <v/>
      </c>
      <c r="P802" s="20" t="str">
        <f>IF(FORMULACIÓN!Q802="","",FORMULACIÓN!Q802)</f>
        <v/>
      </c>
      <c r="Q802" s="20" t="str">
        <f>IF(FORMULACIÓN!R802="","",FORMULACIÓN!R802)</f>
        <v/>
      </c>
      <c r="R802" s="20" t="str">
        <f>IF(FORMULACIÓN!S802="","",FORMULACIÓN!S802)</f>
        <v/>
      </c>
      <c r="S802" s="20" t="str">
        <f>IF(FORMULACIÓN!T802="","",FORMULACIÓN!T802)</f>
        <v/>
      </c>
      <c r="T802" s="179" t="str">
        <f ca="1">FORMULACIÓN!Y802</f>
        <v/>
      </c>
      <c r="U802" s="20" t="str">
        <f>IF(FORMULACIÓN!U802="","",FORMULACIÓN!U802)</f>
        <v/>
      </c>
      <c r="V802" s="211"/>
      <c r="W802" s="211"/>
      <c r="X802" s="21" t="str">
        <f ca="1">IFERROR(IF($S802=Lists!$S$2,SUM(SEGUIMIENTO!U802:W802),IF(SEGUIMIENTO!$S802=Lists!$S$3,SUM(SEGUIMIENTO!V802:W802),IF(SEGUIMIENTO!$S802=Lists!$S$4,AVERAGE(SEGUIMIENTO!V802:W802),IF(SEGUIMIENTO!$S802=Lists!$S$5,OFFSET(U802,0,COUNTA(V802:W802)),IF(SEGUIMIENTO!$S802=Lists!$S$6,COUNTIF(V802:W802,"&lt;"&amp;FORMULACIÓN!Y802)/COUNT(SEGUIMIENTO!V802:W802),""))))),"")</f>
        <v/>
      </c>
      <c r="Y802" s="176" t="str">
        <f ca="1">IF($Q802=Lists!$R$3,TEXT(SEGUIMIENTO!X802,"00,00%"),IF(SEGUIMIENTO!X802=0,0,TEXT(SEGUIMIENTO!X802,"##.###")))</f>
        <v/>
      </c>
      <c r="Z802" s="179" t="str">
        <f>IF(FORMULACIÓN!N802="X",VLOOKUP(A802,Lists!$C$100:$D$1099,2,FALSE),"")</f>
        <v/>
      </c>
      <c r="AA802" s="181">
        <f>IF(FORMULACIÓN!N802="X",IF(VALUE(VLOOKUP(A802,Lists!$C$100:$D$1099,2,FALSE))&gt;=SEGUIMIENTO!X802,1,0),2)</f>
        <v>2</v>
      </c>
      <c r="AB802" s="150">
        <f>IFERROR(VALUE(LEFT(#REF!,1)),0)</f>
        <v>0</v>
      </c>
      <c r="AC802" s="149"/>
      <c r="AD802" s="131"/>
      <c r="AE802" s="131"/>
      <c r="AF802" s="129"/>
      <c r="AG802"/>
      <c r="AH802" s="139"/>
      <c r="AI802" s="139"/>
      <c r="AJ802" s="139" t="str">
        <f t="shared" si="141"/>
        <v/>
      </c>
      <c r="AK802" s="139">
        <f t="shared" ca="1" si="148"/>
        <v>0</v>
      </c>
      <c r="AL802" s="139" t="str">
        <f t="shared" si="142"/>
        <v/>
      </c>
      <c r="AM802" s="139" t="str">
        <f t="shared" si="143"/>
        <v/>
      </c>
      <c r="AN802" s="20" t="str">
        <f t="shared" si="144"/>
        <v/>
      </c>
      <c r="AO802" s="20" t="str">
        <f t="shared" si="145"/>
        <v/>
      </c>
      <c r="AP802" s="20" t="str">
        <f t="shared" si="146"/>
        <v/>
      </c>
      <c r="AQ802" s="88" t="str">
        <f ca="1">IF(S802=Lists!$S$6,"CUMPLIMIENTO",IF($Q802=Lists!$R$3,TEXT(Y802,"00,00%")&amp;" / "&amp;TEXT(FORMULACIÓN!Y802,"00,00%"),IF(Y802=0,0,TEXT(Y802,"##.###")&amp;" / "&amp;TEXT(FORMULACIÓN!Y802,"##.###"))))</f>
        <v xml:space="preserve"> / </v>
      </c>
      <c r="AR802" s="133">
        <f ca="1">VALUE(IFERROR(IF(S802=Lists!$S$6,SEGUIMIENTO!Y802,IF((Y802/FORMULACIÓN!Y802)&lt;&gt;0,Y802/FORMULACIÓN!Y802,0)),0))</f>
        <v>0</v>
      </c>
      <c r="AS802" s="89" t="str">
        <f t="shared" ca="1" si="147"/>
        <v/>
      </c>
      <c r="AT802" s="89"/>
      <c r="AU802" s="89">
        <f t="shared" ca="1" si="140"/>
        <v>0</v>
      </c>
      <c r="AV802" s="20" t="str">
        <f t="shared" si="149"/>
        <v xml:space="preserve">LOGROS
LÍMITES
OBSERVACIÓN
ACCIONES DE FORTALECIMIENTO
</v>
      </c>
      <c r="AW802" s="139"/>
      <c r="CG802" s="140"/>
    </row>
    <row r="803" spans="1:85" s="135" customFormat="1" ht="20.25" hidden="1" customHeight="1">
      <c r="A803" s="20" t="str">
        <f>IF(FORMULACIÓN!A803="","",FORMULACIÓN!A803)</f>
        <v/>
      </c>
      <c r="B803" s="20" t="str">
        <f>IF(FORMULACIÓN!B803="","",FORMULACIÓN!B803)</f>
        <v/>
      </c>
      <c r="C803" s="20" t="str">
        <f>IF(FORMULACIÓN!C803="","",FORMULACIÓN!C803)</f>
        <v/>
      </c>
      <c r="D803" s="20" t="str">
        <f>IF(FORMULACIÓN!D803="","",FORMULACIÓN!D803)</f>
        <v/>
      </c>
      <c r="E803" s="20" t="str">
        <f>IF(FORMULACIÓN!E803="","",FORMULACIÓN!E803)</f>
        <v/>
      </c>
      <c r="F803" s="20" t="str">
        <f>IF(FORMULACIÓN!F803="","",FORMULACIÓN!F803)</f>
        <v/>
      </c>
      <c r="G803" s="20" t="str">
        <f>IF(FORMULACIÓN!G803="","",FORMULACIÓN!G803)</f>
        <v/>
      </c>
      <c r="H803" s="20" t="str">
        <f>IF(FORMULACIÓN!H803="","",FORMULACIÓN!H803)</f>
        <v/>
      </c>
      <c r="I803" s="88" t="str">
        <f>IF(FORMULACIÓN!I803="","",FORMULACIÓN!I803)</f>
        <v/>
      </c>
      <c r="J803" s="20" t="str">
        <f>IF(FORMULACIÓN!J803="","",FORMULACIÓN!J803)</f>
        <v/>
      </c>
      <c r="K803" s="88" t="str">
        <f>IF(FORMULACIÓN!K803="","",FORMULACIÓN!K803)</f>
        <v/>
      </c>
      <c r="L803" s="88" t="str">
        <f>IF(FORMULACIÓN!L803="","",FORMULACIÓN!L803)</f>
        <v/>
      </c>
      <c r="M803" s="210">
        <f>FORMULACIÓN!M803</f>
        <v>0</v>
      </c>
      <c r="N803" s="20" t="str">
        <f>IF(FORMULACIÓN!O803="","",FORMULACIÓN!O803)</f>
        <v/>
      </c>
      <c r="O803" s="20" t="str">
        <f>IF(FORMULACIÓN!P803="","",FORMULACIÓN!P803)</f>
        <v/>
      </c>
      <c r="P803" s="20" t="str">
        <f>IF(FORMULACIÓN!Q803="","",FORMULACIÓN!Q803)</f>
        <v/>
      </c>
      <c r="Q803" s="20" t="str">
        <f>IF(FORMULACIÓN!R803="","",FORMULACIÓN!R803)</f>
        <v/>
      </c>
      <c r="R803" s="20" t="str">
        <f>IF(FORMULACIÓN!S803="","",FORMULACIÓN!S803)</f>
        <v/>
      </c>
      <c r="S803" s="20" t="str">
        <f>IF(FORMULACIÓN!T803="","",FORMULACIÓN!T803)</f>
        <v/>
      </c>
      <c r="T803" s="179" t="str">
        <f ca="1">FORMULACIÓN!Y803</f>
        <v/>
      </c>
      <c r="U803" s="20" t="str">
        <f>IF(FORMULACIÓN!U803="","",FORMULACIÓN!U803)</f>
        <v/>
      </c>
      <c r="V803" s="211"/>
      <c r="W803" s="211"/>
      <c r="X803" s="21" t="str">
        <f ca="1">IFERROR(IF($S803=Lists!$S$2,SUM(SEGUIMIENTO!U803:W803),IF(SEGUIMIENTO!$S803=Lists!$S$3,SUM(SEGUIMIENTO!V803:W803),IF(SEGUIMIENTO!$S803=Lists!$S$4,AVERAGE(SEGUIMIENTO!V803:W803),IF(SEGUIMIENTO!$S803=Lists!$S$5,OFFSET(U803,0,COUNTA(V803:W803)),IF(SEGUIMIENTO!$S803=Lists!$S$6,COUNTIF(V803:W803,"&lt;"&amp;FORMULACIÓN!Y803)/COUNT(SEGUIMIENTO!V803:W803),""))))),"")</f>
        <v/>
      </c>
      <c r="Y803" s="176" t="str">
        <f ca="1">IF($Q803=Lists!$R$3,TEXT(SEGUIMIENTO!X803,"00,00%"),IF(SEGUIMIENTO!X803=0,0,TEXT(SEGUIMIENTO!X803,"##.###")))</f>
        <v/>
      </c>
      <c r="Z803" s="179" t="str">
        <f>IF(FORMULACIÓN!N803="X",VLOOKUP(A803,Lists!$C$100:$D$1099,2,FALSE),"")</f>
        <v/>
      </c>
      <c r="AA803" s="181">
        <f>IF(FORMULACIÓN!N803="X",IF(VALUE(VLOOKUP(A803,Lists!$C$100:$D$1099,2,FALSE))&gt;=SEGUIMIENTO!X803,1,0),2)</f>
        <v>2</v>
      </c>
      <c r="AB803" s="150">
        <f>IFERROR(VALUE(LEFT(#REF!,1)),0)</f>
        <v>0</v>
      </c>
      <c r="AC803" s="149"/>
      <c r="AD803" s="131"/>
      <c r="AE803" s="131"/>
      <c r="AF803" s="129"/>
      <c r="AG803"/>
      <c r="AH803" s="139"/>
      <c r="AI803" s="139"/>
      <c r="AJ803" s="139" t="str">
        <f t="shared" si="141"/>
        <v/>
      </c>
      <c r="AK803" s="139">
        <f t="shared" ca="1" si="148"/>
        <v>0</v>
      </c>
      <c r="AL803" s="139" t="str">
        <f t="shared" si="142"/>
        <v/>
      </c>
      <c r="AM803" s="139" t="str">
        <f t="shared" si="143"/>
        <v/>
      </c>
      <c r="AN803" s="20" t="str">
        <f t="shared" si="144"/>
        <v/>
      </c>
      <c r="AO803" s="20" t="str">
        <f t="shared" si="145"/>
        <v/>
      </c>
      <c r="AP803" s="20" t="str">
        <f t="shared" si="146"/>
        <v/>
      </c>
      <c r="AQ803" s="88" t="str">
        <f ca="1">IF(S803=Lists!$S$6,"CUMPLIMIENTO",IF($Q803=Lists!$R$3,TEXT(Y803,"00,00%")&amp;" / "&amp;TEXT(FORMULACIÓN!Y803,"00,00%"),IF(Y803=0,0,TEXT(Y803,"##.###")&amp;" / "&amp;TEXT(FORMULACIÓN!Y803,"##.###"))))</f>
        <v xml:space="preserve"> / </v>
      </c>
      <c r="AR803" s="133">
        <f ca="1">VALUE(IFERROR(IF(S803=Lists!$S$6,SEGUIMIENTO!Y803,IF((Y803/FORMULACIÓN!Y803)&lt;&gt;0,Y803/FORMULACIÓN!Y803,0)),0))</f>
        <v>0</v>
      </c>
      <c r="AS803" s="89" t="str">
        <f t="shared" ca="1" si="147"/>
        <v/>
      </c>
      <c r="AT803" s="89"/>
      <c r="AU803" s="89">
        <f t="shared" ca="1" si="140"/>
        <v>0</v>
      </c>
      <c r="AV803" s="20" t="str">
        <f t="shared" si="149"/>
        <v xml:space="preserve">LOGROS
LÍMITES
OBSERVACIÓN
ACCIONES DE FORTALECIMIENTO
</v>
      </c>
      <c r="AW803" s="139"/>
      <c r="CG803" s="140"/>
    </row>
    <row r="804" spans="1:85" s="135" customFormat="1" ht="20.25" hidden="1" customHeight="1">
      <c r="A804" s="20" t="str">
        <f>IF(FORMULACIÓN!A804="","",FORMULACIÓN!A804)</f>
        <v/>
      </c>
      <c r="B804" s="20" t="str">
        <f>IF(FORMULACIÓN!B804="","",FORMULACIÓN!B804)</f>
        <v/>
      </c>
      <c r="C804" s="20" t="str">
        <f>IF(FORMULACIÓN!C804="","",FORMULACIÓN!C804)</f>
        <v/>
      </c>
      <c r="D804" s="20" t="str">
        <f>IF(FORMULACIÓN!D804="","",FORMULACIÓN!D804)</f>
        <v/>
      </c>
      <c r="E804" s="20" t="str">
        <f>IF(FORMULACIÓN!E804="","",FORMULACIÓN!E804)</f>
        <v/>
      </c>
      <c r="F804" s="20" t="str">
        <f>IF(FORMULACIÓN!F804="","",FORMULACIÓN!F804)</f>
        <v/>
      </c>
      <c r="G804" s="20" t="str">
        <f>IF(FORMULACIÓN!G804="","",FORMULACIÓN!G804)</f>
        <v/>
      </c>
      <c r="H804" s="20" t="str">
        <f>IF(FORMULACIÓN!H804="","",FORMULACIÓN!H804)</f>
        <v/>
      </c>
      <c r="I804" s="88" t="str">
        <f>IF(FORMULACIÓN!I804="","",FORMULACIÓN!I804)</f>
        <v/>
      </c>
      <c r="J804" s="20" t="str">
        <f>IF(FORMULACIÓN!J804="","",FORMULACIÓN!J804)</f>
        <v/>
      </c>
      <c r="K804" s="88" t="str">
        <f>IF(FORMULACIÓN!K804="","",FORMULACIÓN!K804)</f>
        <v/>
      </c>
      <c r="L804" s="88" t="str">
        <f>IF(FORMULACIÓN!L804="","",FORMULACIÓN!L804)</f>
        <v/>
      </c>
      <c r="M804" s="210">
        <f>FORMULACIÓN!M804</f>
        <v>0</v>
      </c>
      <c r="N804" s="20" t="str">
        <f>IF(FORMULACIÓN!O804="","",FORMULACIÓN!O804)</f>
        <v/>
      </c>
      <c r="O804" s="20" t="str">
        <f>IF(FORMULACIÓN!P804="","",FORMULACIÓN!P804)</f>
        <v/>
      </c>
      <c r="P804" s="20" t="str">
        <f>IF(FORMULACIÓN!Q804="","",FORMULACIÓN!Q804)</f>
        <v/>
      </c>
      <c r="Q804" s="20" t="str">
        <f>IF(FORMULACIÓN!R804="","",FORMULACIÓN!R804)</f>
        <v/>
      </c>
      <c r="R804" s="20" t="str">
        <f>IF(FORMULACIÓN!S804="","",FORMULACIÓN!S804)</f>
        <v/>
      </c>
      <c r="S804" s="20" t="str">
        <f>IF(FORMULACIÓN!T804="","",FORMULACIÓN!T804)</f>
        <v/>
      </c>
      <c r="T804" s="179" t="str">
        <f ca="1">FORMULACIÓN!Y804</f>
        <v/>
      </c>
      <c r="U804" s="20" t="str">
        <f>IF(FORMULACIÓN!U804="","",FORMULACIÓN!U804)</f>
        <v/>
      </c>
      <c r="V804" s="211"/>
      <c r="W804" s="211"/>
      <c r="X804" s="21" t="str">
        <f ca="1">IFERROR(IF($S804=Lists!$S$2,SUM(SEGUIMIENTO!U804:W804),IF(SEGUIMIENTO!$S804=Lists!$S$3,SUM(SEGUIMIENTO!V804:W804),IF(SEGUIMIENTO!$S804=Lists!$S$4,AVERAGE(SEGUIMIENTO!V804:W804),IF(SEGUIMIENTO!$S804=Lists!$S$5,OFFSET(U804,0,COUNTA(V804:W804)),IF(SEGUIMIENTO!$S804=Lists!$S$6,COUNTIF(V804:W804,"&lt;"&amp;FORMULACIÓN!Y804)/COUNT(SEGUIMIENTO!V804:W804),""))))),"")</f>
        <v/>
      </c>
      <c r="Y804" s="176" t="str">
        <f ca="1">IF($Q804=Lists!$R$3,TEXT(SEGUIMIENTO!X804,"00,00%"),IF(SEGUIMIENTO!X804=0,0,TEXT(SEGUIMIENTO!X804,"##.###")))</f>
        <v/>
      </c>
      <c r="Z804" s="179" t="str">
        <f>IF(FORMULACIÓN!N804="X",VLOOKUP(A804,Lists!$C$100:$D$1099,2,FALSE),"")</f>
        <v/>
      </c>
      <c r="AA804" s="181">
        <f>IF(FORMULACIÓN!N804="X",IF(VALUE(VLOOKUP(A804,Lists!$C$100:$D$1099,2,FALSE))&gt;=SEGUIMIENTO!X804,1,0),2)</f>
        <v>2</v>
      </c>
      <c r="AB804" s="150">
        <f>IFERROR(VALUE(LEFT(#REF!,1)),0)</f>
        <v>0</v>
      </c>
      <c r="AC804" s="149"/>
      <c r="AD804" s="131"/>
      <c r="AE804" s="131"/>
      <c r="AF804" s="129"/>
      <c r="AG804"/>
      <c r="AH804" s="139"/>
      <c r="AI804" s="139"/>
      <c r="AJ804" s="139" t="str">
        <f t="shared" si="141"/>
        <v/>
      </c>
      <c r="AK804" s="139">
        <f t="shared" ca="1" si="148"/>
        <v>0</v>
      </c>
      <c r="AL804" s="139" t="str">
        <f t="shared" si="142"/>
        <v/>
      </c>
      <c r="AM804" s="139" t="str">
        <f t="shared" si="143"/>
        <v/>
      </c>
      <c r="AN804" s="20" t="str">
        <f t="shared" si="144"/>
        <v/>
      </c>
      <c r="AO804" s="20" t="str">
        <f t="shared" si="145"/>
        <v/>
      </c>
      <c r="AP804" s="20" t="str">
        <f t="shared" si="146"/>
        <v/>
      </c>
      <c r="AQ804" s="88" t="str">
        <f ca="1">IF(S804=Lists!$S$6,"CUMPLIMIENTO",IF($Q804=Lists!$R$3,TEXT(Y804,"00,00%")&amp;" / "&amp;TEXT(FORMULACIÓN!Y804,"00,00%"),IF(Y804=0,0,TEXT(Y804,"##.###")&amp;" / "&amp;TEXT(FORMULACIÓN!Y804,"##.###"))))</f>
        <v xml:space="preserve"> / </v>
      </c>
      <c r="AR804" s="133">
        <f ca="1">VALUE(IFERROR(IF(S804=Lists!$S$6,SEGUIMIENTO!Y804,IF((Y804/FORMULACIÓN!Y804)&lt;&gt;0,Y804/FORMULACIÓN!Y804,0)),0))</f>
        <v>0</v>
      </c>
      <c r="AS804" s="89" t="str">
        <f t="shared" ca="1" si="147"/>
        <v/>
      </c>
      <c r="AT804" s="89"/>
      <c r="AU804" s="89">
        <f t="shared" ca="1" si="140"/>
        <v>0</v>
      </c>
      <c r="AV804" s="20" t="str">
        <f t="shared" si="149"/>
        <v xml:space="preserve">LOGROS
LÍMITES
OBSERVACIÓN
ACCIONES DE FORTALECIMIENTO
</v>
      </c>
      <c r="AW804" s="139"/>
      <c r="CG804" s="140"/>
    </row>
    <row r="805" spans="1:85" s="135" customFormat="1" ht="20.25" hidden="1" customHeight="1">
      <c r="A805" s="20" t="str">
        <f>IF(FORMULACIÓN!A805="","",FORMULACIÓN!A805)</f>
        <v/>
      </c>
      <c r="B805" s="20" t="str">
        <f>IF(FORMULACIÓN!B805="","",FORMULACIÓN!B805)</f>
        <v/>
      </c>
      <c r="C805" s="20" t="str">
        <f>IF(FORMULACIÓN!C805="","",FORMULACIÓN!C805)</f>
        <v/>
      </c>
      <c r="D805" s="20" t="str">
        <f>IF(FORMULACIÓN!D805="","",FORMULACIÓN!D805)</f>
        <v/>
      </c>
      <c r="E805" s="20" t="str">
        <f>IF(FORMULACIÓN!E805="","",FORMULACIÓN!E805)</f>
        <v/>
      </c>
      <c r="F805" s="20" t="str">
        <f>IF(FORMULACIÓN!F805="","",FORMULACIÓN!F805)</f>
        <v/>
      </c>
      <c r="G805" s="20" t="str">
        <f>IF(FORMULACIÓN!G805="","",FORMULACIÓN!G805)</f>
        <v/>
      </c>
      <c r="H805" s="20" t="str">
        <f>IF(FORMULACIÓN!H805="","",FORMULACIÓN!H805)</f>
        <v/>
      </c>
      <c r="I805" s="88" t="str">
        <f>IF(FORMULACIÓN!I805="","",FORMULACIÓN!I805)</f>
        <v/>
      </c>
      <c r="J805" s="20" t="str">
        <f>IF(FORMULACIÓN!J805="","",FORMULACIÓN!J805)</f>
        <v/>
      </c>
      <c r="K805" s="88" t="str">
        <f>IF(FORMULACIÓN!K805="","",FORMULACIÓN!K805)</f>
        <v/>
      </c>
      <c r="L805" s="88" t="str">
        <f>IF(FORMULACIÓN!L805="","",FORMULACIÓN!L805)</f>
        <v/>
      </c>
      <c r="M805" s="210">
        <f>FORMULACIÓN!M805</f>
        <v>0</v>
      </c>
      <c r="N805" s="20" t="str">
        <f>IF(FORMULACIÓN!O805="","",FORMULACIÓN!O805)</f>
        <v/>
      </c>
      <c r="O805" s="20" t="str">
        <f>IF(FORMULACIÓN!P805="","",FORMULACIÓN!P805)</f>
        <v/>
      </c>
      <c r="P805" s="20" t="str">
        <f>IF(FORMULACIÓN!Q805="","",FORMULACIÓN!Q805)</f>
        <v/>
      </c>
      <c r="Q805" s="20" t="str">
        <f>IF(FORMULACIÓN!R805="","",FORMULACIÓN!R805)</f>
        <v/>
      </c>
      <c r="R805" s="20" t="str">
        <f>IF(FORMULACIÓN!S805="","",FORMULACIÓN!S805)</f>
        <v/>
      </c>
      <c r="S805" s="20" t="str">
        <f>IF(FORMULACIÓN!T805="","",FORMULACIÓN!T805)</f>
        <v/>
      </c>
      <c r="T805" s="179" t="str">
        <f ca="1">FORMULACIÓN!Y805</f>
        <v/>
      </c>
      <c r="U805" s="20" t="str">
        <f>IF(FORMULACIÓN!U805="","",FORMULACIÓN!U805)</f>
        <v/>
      </c>
      <c r="V805" s="211"/>
      <c r="W805" s="211"/>
      <c r="X805" s="21" t="str">
        <f ca="1">IFERROR(IF($S805=Lists!$S$2,SUM(SEGUIMIENTO!U805:W805),IF(SEGUIMIENTO!$S805=Lists!$S$3,SUM(SEGUIMIENTO!V805:W805),IF(SEGUIMIENTO!$S805=Lists!$S$4,AVERAGE(SEGUIMIENTO!V805:W805),IF(SEGUIMIENTO!$S805=Lists!$S$5,OFFSET(U805,0,COUNTA(V805:W805)),IF(SEGUIMIENTO!$S805=Lists!$S$6,COUNTIF(V805:W805,"&lt;"&amp;FORMULACIÓN!Y805)/COUNT(SEGUIMIENTO!V805:W805),""))))),"")</f>
        <v/>
      </c>
      <c r="Y805" s="176" t="str">
        <f ca="1">IF($Q805=Lists!$R$3,TEXT(SEGUIMIENTO!X805,"00,00%"),IF(SEGUIMIENTO!X805=0,0,TEXT(SEGUIMIENTO!X805,"##.###")))</f>
        <v/>
      </c>
      <c r="Z805" s="179" t="str">
        <f>IF(FORMULACIÓN!N805="X",VLOOKUP(A805,Lists!$C$100:$D$1099,2,FALSE),"")</f>
        <v/>
      </c>
      <c r="AA805" s="181">
        <f>IF(FORMULACIÓN!N805="X",IF(VALUE(VLOOKUP(A805,Lists!$C$100:$D$1099,2,FALSE))&gt;=SEGUIMIENTO!X805,1,0),2)</f>
        <v>2</v>
      </c>
      <c r="AB805" s="150">
        <f>IFERROR(VALUE(LEFT(#REF!,1)),0)</f>
        <v>0</v>
      </c>
      <c r="AC805" s="149"/>
      <c r="AD805" s="131"/>
      <c r="AE805" s="131"/>
      <c r="AF805" s="129"/>
      <c r="AG805"/>
      <c r="AH805" s="139"/>
      <c r="AI805" s="139"/>
      <c r="AJ805" s="139" t="str">
        <f t="shared" si="141"/>
        <v/>
      </c>
      <c r="AK805" s="139">
        <f t="shared" ca="1" si="148"/>
        <v>0</v>
      </c>
      <c r="AL805" s="139" t="str">
        <f t="shared" si="142"/>
        <v/>
      </c>
      <c r="AM805" s="139" t="str">
        <f t="shared" si="143"/>
        <v/>
      </c>
      <c r="AN805" s="20" t="str">
        <f t="shared" si="144"/>
        <v/>
      </c>
      <c r="AO805" s="20" t="str">
        <f t="shared" si="145"/>
        <v/>
      </c>
      <c r="AP805" s="20" t="str">
        <f t="shared" si="146"/>
        <v/>
      </c>
      <c r="AQ805" s="88" t="str">
        <f ca="1">IF(S805=Lists!$S$6,"CUMPLIMIENTO",IF($Q805=Lists!$R$3,TEXT(Y805,"00,00%")&amp;" / "&amp;TEXT(FORMULACIÓN!Y805,"00,00%"),IF(Y805=0,0,TEXT(Y805,"##.###")&amp;" / "&amp;TEXT(FORMULACIÓN!Y805,"##.###"))))</f>
        <v xml:space="preserve"> / </v>
      </c>
      <c r="AR805" s="133">
        <f ca="1">VALUE(IFERROR(IF(S805=Lists!$S$6,SEGUIMIENTO!Y805,IF((Y805/FORMULACIÓN!Y805)&lt;&gt;0,Y805/FORMULACIÓN!Y805,0)),0))</f>
        <v>0</v>
      </c>
      <c r="AS805" s="89" t="str">
        <f t="shared" ca="1" si="147"/>
        <v/>
      </c>
      <c r="AT805" s="89"/>
      <c r="AU805" s="89">
        <f t="shared" ca="1" si="140"/>
        <v>0</v>
      </c>
      <c r="AV805" s="20" t="str">
        <f t="shared" si="149"/>
        <v xml:space="preserve">LOGROS
LÍMITES
OBSERVACIÓN
ACCIONES DE FORTALECIMIENTO
</v>
      </c>
      <c r="AW805" s="139"/>
      <c r="CG805" s="140"/>
    </row>
    <row r="806" spans="1:85" s="135" customFormat="1" ht="20.25" hidden="1" customHeight="1">
      <c r="A806" s="20" t="str">
        <f>IF(FORMULACIÓN!A806="","",FORMULACIÓN!A806)</f>
        <v/>
      </c>
      <c r="B806" s="20" t="str">
        <f>IF(FORMULACIÓN!B806="","",FORMULACIÓN!B806)</f>
        <v/>
      </c>
      <c r="C806" s="20" t="str">
        <f>IF(FORMULACIÓN!C806="","",FORMULACIÓN!C806)</f>
        <v/>
      </c>
      <c r="D806" s="20" t="str">
        <f>IF(FORMULACIÓN!D806="","",FORMULACIÓN!D806)</f>
        <v/>
      </c>
      <c r="E806" s="20" t="str">
        <f>IF(FORMULACIÓN!E806="","",FORMULACIÓN!E806)</f>
        <v/>
      </c>
      <c r="F806" s="20" t="str">
        <f>IF(FORMULACIÓN!F806="","",FORMULACIÓN!F806)</f>
        <v/>
      </c>
      <c r="G806" s="20" t="str">
        <f>IF(FORMULACIÓN!G806="","",FORMULACIÓN!G806)</f>
        <v/>
      </c>
      <c r="H806" s="20" t="str">
        <f>IF(FORMULACIÓN!H806="","",FORMULACIÓN!H806)</f>
        <v/>
      </c>
      <c r="I806" s="88" t="str">
        <f>IF(FORMULACIÓN!I806="","",FORMULACIÓN!I806)</f>
        <v/>
      </c>
      <c r="J806" s="20" t="str">
        <f>IF(FORMULACIÓN!J806="","",FORMULACIÓN!J806)</f>
        <v/>
      </c>
      <c r="K806" s="88" t="str">
        <f>IF(FORMULACIÓN!K806="","",FORMULACIÓN!K806)</f>
        <v/>
      </c>
      <c r="L806" s="88" t="str">
        <f>IF(FORMULACIÓN!L806="","",FORMULACIÓN!L806)</f>
        <v/>
      </c>
      <c r="M806" s="210">
        <f>FORMULACIÓN!M806</f>
        <v>0</v>
      </c>
      <c r="N806" s="20" t="str">
        <f>IF(FORMULACIÓN!O806="","",FORMULACIÓN!O806)</f>
        <v/>
      </c>
      <c r="O806" s="20" t="str">
        <f>IF(FORMULACIÓN!P806="","",FORMULACIÓN!P806)</f>
        <v/>
      </c>
      <c r="P806" s="20" t="str">
        <f>IF(FORMULACIÓN!Q806="","",FORMULACIÓN!Q806)</f>
        <v/>
      </c>
      <c r="Q806" s="20" t="str">
        <f>IF(FORMULACIÓN!R806="","",FORMULACIÓN!R806)</f>
        <v/>
      </c>
      <c r="R806" s="20" t="str">
        <f>IF(FORMULACIÓN!S806="","",FORMULACIÓN!S806)</f>
        <v/>
      </c>
      <c r="S806" s="20" t="str">
        <f>IF(FORMULACIÓN!T806="","",FORMULACIÓN!T806)</f>
        <v/>
      </c>
      <c r="T806" s="179" t="str">
        <f ca="1">FORMULACIÓN!Y806</f>
        <v/>
      </c>
      <c r="U806" s="20" t="str">
        <f>IF(FORMULACIÓN!U806="","",FORMULACIÓN!U806)</f>
        <v/>
      </c>
      <c r="V806" s="211"/>
      <c r="W806" s="211"/>
      <c r="X806" s="21" t="str">
        <f ca="1">IFERROR(IF($S806=Lists!$S$2,SUM(SEGUIMIENTO!U806:W806),IF(SEGUIMIENTO!$S806=Lists!$S$3,SUM(SEGUIMIENTO!V806:W806),IF(SEGUIMIENTO!$S806=Lists!$S$4,AVERAGE(SEGUIMIENTO!V806:W806),IF(SEGUIMIENTO!$S806=Lists!$S$5,OFFSET(U806,0,COUNTA(V806:W806)),IF(SEGUIMIENTO!$S806=Lists!$S$6,COUNTIF(V806:W806,"&lt;"&amp;FORMULACIÓN!Y806)/COUNT(SEGUIMIENTO!V806:W806),""))))),"")</f>
        <v/>
      </c>
      <c r="Y806" s="176" t="str">
        <f ca="1">IF($Q806=Lists!$R$3,TEXT(SEGUIMIENTO!X806,"00,00%"),IF(SEGUIMIENTO!X806=0,0,TEXT(SEGUIMIENTO!X806,"##.###")))</f>
        <v/>
      </c>
      <c r="Z806" s="179" t="str">
        <f>IF(FORMULACIÓN!N806="X",VLOOKUP(A806,Lists!$C$100:$D$1099,2,FALSE),"")</f>
        <v/>
      </c>
      <c r="AA806" s="181">
        <f>IF(FORMULACIÓN!N806="X",IF(VALUE(VLOOKUP(A806,Lists!$C$100:$D$1099,2,FALSE))&gt;=SEGUIMIENTO!X806,1,0),2)</f>
        <v>2</v>
      </c>
      <c r="AB806" s="150">
        <f>IFERROR(VALUE(LEFT(#REF!,1)),0)</f>
        <v>0</v>
      </c>
      <c r="AC806" s="149"/>
      <c r="AD806" s="131"/>
      <c r="AE806" s="131"/>
      <c r="AF806" s="129"/>
      <c r="AG806"/>
      <c r="AH806" s="139"/>
      <c r="AI806" s="139"/>
      <c r="AJ806" s="139" t="str">
        <f t="shared" si="141"/>
        <v/>
      </c>
      <c r="AK806" s="139">
        <f t="shared" ca="1" si="148"/>
        <v>0</v>
      </c>
      <c r="AL806" s="139" t="str">
        <f t="shared" si="142"/>
        <v/>
      </c>
      <c r="AM806" s="139" t="str">
        <f t="shared" si="143"/>
        <v/>
      </c>
      <c r="AN806" s="20" t="str">
        <f t="shared" si="144"/>
        <v/>
      </c>
      <c r="AO806" s="20" t="str">
        <f t="shared" si="145"/>
        <v/>
      </c>
      <c r="AP806" s="20" t="str">
        <f t="shared" si="146"/>
        <v/>
      </c>
      <c r="AQ806" s="88" t="str">
        <f ca="1">IF(S806=Lists!$S$6,"CUMPLIMIENTO",IF($Q806=Lists!$R$3,TEXT(Y806,"00,00%")&amp;" / "&amp;TEXT(FORMULACIÓN!Y806,"00,00%"),IF(Y806=0,0,TEXT(Y806,"##.###")&amp;" / "&amp;TEXT(FORMULACIÓN!Y806,"##.###"))))</f>
        <v xml:space="preserve"> / </v>
      </c>
      <c r="AR806" s="133">
        <f ca="1">VALUE(IFERROR(IF(S806=Lists!$S$6,SEGUIMIENTO!Y806,IF((Y806/FORMULACIÓN!Y806)&lt;&gt;0,Y806/FORMULACIÓN!Y806,0)),0))</f>
        <v>0</v>
      </c>
      <c r="AS806" s="89" t="str">
        <f t="shared" ca="1" si="147"/>
        <v/>
      </c>
      <c r="AT806" s="89"/>
      <c r="AU806" s="89">
        <f t="shared" ca="1" si="140"/>
        <v>0</v>
      </c>
      <c r="AV806" s="20" t="str">
        <f t="shared" si="149"/>
        <v xml:space="preserve">LOGROS
LÍMITES
OBSERVACIÓN
ACCIONES DE FORTALECIMIENTO
</v>
      </c>
      <c r="AW806" s="139"/>
      <c r="CG806" s="140"/>
    </row>
    <row r="807" spans="1:85" s="135" customFormat="1" ht="20.25" hidden="1" customHeight="1">
      <c r="A807" s="20" t="str">
        <f>IF(FORMULACIÓN!A807="","",FORMULACIÓN!A807)</f>
        <v/>
      </c>
      <c r="B807" s="20" t="str">
        <f>IF(FORMULACIÓN!B807="","",FORMULACIÓN!B807)</f>
        <v/>
      </c>
      <c r="C807" s="20" t="str">
        <f>IF(FORMULACIÓN!C807="","",FORMULACIÓN!C807)</f>
        <v/>
      </c>
      <c r="D807" s="20" t="str">
        <f>IF(FORMULACIÓN!D807="","",FORMULACIÓN!D807)</f>
        <v/>
      </c>
      <c r="E807" s="20" t="str">
        <f>IF(FORMULACIÓN!E807="","",FORMULACIÓN!E807)</f>
        <v/>
      </c>
      <c r="F807" s="20" t="str">
        <f>IF(FORMULACIÓN!F807="","",FORMULACIÓN!F807)</f>
        <v/>
      </c>
      <c r="G807" s="20" t="str">
        <f>IF(FORMULACIÓN!G807="","",FORMULACIÓN!G807)</f>
        <v/>
      </c>
      <c r="H807" s="20" t="str">
        <f>IF(FORMULACIÓN!H807="","",FORMULACIÓN!H807)</f>
        <v/>
      </c>
      <c r="I807" s="88" t="str">
        <f>IF(FORMULACIÓN!I807="","",FORMULACIÓN!I807)</f>
        <v/>
      </c>
      <c r="J807" s="20" t="str">
        <f>IF(FORMULACIÓN!J807="","",FORMULACIÓN!J807)</f>
        <v/>
      </c>
      <c r="K807" s="88" t="str">
        <f>IF(FORMULACIÓN!K807="","",FORMULACIÓN!K807)</f>
        <v/>
      </c>
      <c r="L807" s="88" t="str">
        <f>IF(FORMULACIÓN!L807="","",FORMULACIÓN!L807)</f>
        <v/>
      </c>
      <c r="M807" s="210">
        <f>FORMULACIÓN!M807</f>
        <v>0</v>
      </c>
      <c r="N807" s="20" t="str">
        <f>IF(FORMULACIÓN!O807="","",FORMULACIÓN!O807)</f>
        <v/>
      </c>
      <c r="O807" s="20" t="str">
        <f>IF(FORMULACIÓN!P807="","",FORMULACIÓN!P807)</f>
        <v/>
      </c>
      <c r="P807" s="20" t="str">
        <f>IF(FORMULACIÓN!Q807="","",FORMULACIÓN!Q807)</f>
        <v/>
      </c>
      <c r="Q807" s="20" t="str">
        <f>IF(FORMULACIÓN!R807="","",FORMULACIÓN!R807)</f>
        <v/>
      </c>
      <c r="R807" s="20" t="str">
        <f>IF(FORMULACIÓN!S807="","",FORMULACIÓN!S807)</f>
        <v/>
      </c>
      <c r="S807" s="20" t="str">
        <f>IF(FORMULACIÓN!T807="","",FORMULACIÓN!T807)</f>
        <v/>
      </c>
      <c r="T807" s="179" t="str">
        <f ca="1">FORMULACIÓN!Y807</f>
        <v/>
      </c>
      <c r="U807" s="20" t="str">
        <f>IF(FORMULACIÓN!U807="","",FORMULACIÓN!U807)</f>
        <v/>
      </c>
      <c r="V807" s="211"/>
      <c r="W807" s="211"/>
      <c r="X807" s="21" t="str">
        <f ca="1">IFERROR(IF($S807=Lists!$S$2,SUM(SEGUIMIENTO!U807:W807),IF(SEGUIMIENTO!$S807=Lists!$S$3,SUM(SEGUIMIENTO!V807:W807),IF(SEGUIMIENTO!$S807=Lists!$S$4,AVERAGE(SEGUIMIENTO!V807:W807),IF(SEGUIMIENTO!$S807=Lists!$S$5,OFFSET(U807,0,COUNTA(V807:W807)),IF(SEGUIMIENTO!$S807=Lists!$S$6,COUNTIF(V807:W807,"&lt;"&amp;FORMULACIÓN!Y807)/COUNT(SEGUIMIENTO!V807:W807),""))))),"")</f>
        <v/>
      </c>
      <c r="Y807" s="176" t="str">
        <f ca="1">IF($Q807=Lists!$R$3,TEXT(SEGUIMIENTO!X807,"00,00%"),IF(SEGUIMIENTO!X807=0,0,TEXT(SEGUIMIENTO!X807,"##.###")))</f>
        <v/>
      </c>
      <c r="Z807" s="179" t="str">
        <f>IF(FORMULACIÓN!N807="X",VLOOKUP(A807,Lists!$C$100:$D$1099,2,FALSE),"")</f>
        <v/>
      </c>
      <c r="AA807" s="181">
        <f>IF(FORMULACIÓN!N807="X",IF(VALUE(VLOOKUP(A807,Lists!$C$100:$D$1099,2,FALSE))&gt;=SEGUIMIENTO!X807,1,0),2)</f>
        <v>2</v>
      </c>
      <c r="AB807" s="150">
        <f>IFERROR(VALUE(LEFT(#REF!,1)),0)</f>
        <v>0</v>
      </c>
      <c r="AC807" s="149"/>
      <c r="AD807" s="131"/>
      <c r="AE807" s="131"/>
      <c r="AF807" s="129"/>
      <c r="AG807"/>
      <c r="AH807" s="139"/>
      <c r="AI807" s="139"/>
      <c r="AJ807" s="139" t="str">
        <f t="shared" si="141"/>
        <v/>
      </c>
      <c r="AK807" s="139">
        <f t="shared" ca="1" si="148"/>
        <v>0</v>
      </c>
      <c r="AL807" s="139" t="str">
        <f t="shared" si="142"/>
        <v/>
      </c>
      <c r="AM807" s="139" t="str">
        <f t="shared" si="143"/>
        <v/>
      </c>
      <c r="AN807" s="20" t="str">
        <f t="shared" si="144"/>
        <v/>
      </c>
      <c r="AO807" s="20" t="str">
        <f t="shared" si="145"/>
        <v/>
      </c>
      <c r="AP807" s="20" t="str">
        <f t="shared" si="146"/>
        <v/>
      </c>
      <c r="AQ807" s="88" t="str">
        <f ca="1">IF(S807=Lists!$S$6,"CUMPLIMIENTO",IF($Q807=Lists!$R$3,TEXT(Y807,"00,00%")&amp;" / "&amp;TEXT(FORMULACIÓN!Y807,"00,00%"),IF(Y807=0,0,TEXT(Y807,"##.###")&amp;" / "&amp;TEXT(FORMULACIÓN!Y807,"##.###"))))</f>
        <v xml:space="preserve"> / </v>
      </c>
      <c r="AR807" s="133">
        <f ca="1">VALUE(IFERROR(IF(S807=Lists!$S$6,SEGUIMIENTO!Y807,IF((Y807/FORMULACIÓN!Y807)&lt;&gt;0,Y807/FORMULACIÓN!Y807,0)),0))</f>
        <v>0</v>
      </c>
      <c r="AS807" s="89" t="str">
        <f t="shared" ca="1" si="147"/>
        <v/>
      </c>
      <c r="AT807" s="89"/>
      <c r="AU807" s="89">
        <f t="shared" ca="1" si="140"/>
        <v>0</v>
      </c>
      <c r="AV807" s="20" t="str">
        <f t="shared" si="149"/>
        <v xml:space="preserve">LOGROS
LÍMITES
OBSERVACIÓN
ACCIONES DE FORTALECIMIENTO
</v>
      </c>
      <c r="AW807" s="139"/>
      <c r="CG807" s="140"/>
    </row>
    <row r="808" spans="1:85" s="135" customFormat="1" ht="20.25" hidden="1" customHeight="1">
      <c r="A808" s="20" t="str">
        <f>IF(FORMULACIÓN!A808="","",FORMULACIÓN!A808)</f>
        <v/>
      </c>
      <c r="B808" s="20" t="str">
        <f>IF(FORMULACIÓN!B808="","",FORMULACIÓN!B808)</f>
        <v/>
      </c>
      <c r="C808" s="20" t="str">
        <f>IF(FORMULACIÓN!C808="","",FORMULACIÓN!C808)</f>
        <v/>
      </c>
      <c r="D808" s="20" t="str">
        <f>IF(FORMULACIÓN!D808="","",FORMULACIÓN!D808)</f>
        <v/>
      </c>
      <c r="E808" s="20" t="str">
        <f>IF(FORMULACIÓN!E808="","",FORMULACIÓN!E808)</f>
        <v/>
      </c>
      <c r="F808" s="20" t="str">
        <f>IF(FORMULACIÓN!F808="","",FORMULACIÓN!F808)</f>
        <v/>
      </c>
      <c r="G808" s="20" t="str">
        <f>IF(FORMULACIÓN!G808="","",FORMULACIÓN!G808)</f>
        <v/>
      </c>
      <c r="H808" s="20" t="str">
        <f>IF(FORMULACIÓN!H808="","",FORMULACIÓN!H808)</f>
        <v/>
      </c>
      <c r="I808" s="88" t="str">
        <f>IF(FORMULACIÓN!I808="","",FORMULACIÓN!I808)</f>
        <v/>
      </c>
      <c r="J808" s="20" t="str">
        <f>IF(FORMULACIÓN!J808="","",FORMULACIÓN!J808)</f>
        <v/>
      </c>
      <c r="K808" s="88" t="str">
        <f>IF(FORMULACIÓN!K808="","",FORMULACIÓN!K808)</f>
        <v/>
      </c>
      <c r="L808" s="88" t="str">
        <f>IF(FORMULACIÓN!L808="","",FORMULACIÓN!L808)</f>
        <v/>
      </c>
      <c r="M808" s="210">
        <f>FORMULACIÓN!M808</f>
        <v>0</v>
      </c>
      <c r="N808" s="20" t="str">
        <f>IF(FORMULACIÓN!O808="","",FORMULACIÓN!O808)</f>
        <v/>
      </c>
      <c r="O808" s="20" t="str">
        <f>IF(FORMULACIÓN!P808="","",FORMULACIÓN!P808)</f>
        <v/>
      </c>
      <c r="P808" s="20" t="str">
        <f>IF(FORMULACIÓN!Q808="","",FORMULACIÓN!Q808)</f>
        <v/>
      </c>
      <c r="Q808" s="20" t="str">
        <f>IF(FORMULACIÓN!R808="","",FORMULACIÓN!R808)</f>
        <v/>
      </c>
      <c r="R808" s="20" t="str">
        <f>IF(FORMULACIÓN!S808="","",FORMULACIÓN!S808)</f>
        <v/>
      </c>
      <c r="S808" s="20" t="str">
        <f>IF(FORMULACIÓN!T808="","",FORMULACIÓN!T808)</f>
        <v/>
      </c>
      <c r="T808" s="179" t="str">
        <f ca="1">FORMULACIÓN!Y808</f>
        <v/>
      </c>
      <c r="U808" s="20" t="str">
        <f>IF(FORMULACIÓN!U808="","",FORMULACIÓN!U808)</f>
        <v/>
      </c>
      <c r="V808" s="211"/>
      <c r="W808" s="211"/>
      <c r="X808" s="21" t="str">
        <f ca="1">IFERROR(IF($S808=Lists!$S$2,SUM(SEGUIMIENTO!U808:W808),IF(SEGUIMIENTO!$S808=Lists!$S$3,SUM(SEGUIMIENTO!V808:W808),IF(SEGUIMIENTO!$S808=Lists!$S$4,AVERAGE(SEGUIMIENTO!V808:W808),IF(SEGUIMIENTO!$S808=Lists!$S$5,OFFSET(U808,0,COUNTA(V808:W808)),IF(SEGUIMIENTO!$S808=Lists!$S$6,COUNTIF(V808:W808,"&lt;"&amp;FORMULACIÓN!Y808)/COUNT(SEGUIMIENTO!V808:W808),""))))),"")</f>
        <v/>
      </c>
      <c r="Y808" s="176" t="str">
        <f ca="1">IF($Q808=Lists!$R$3,TEXT(SEGUIMIENTO!X808,"00,00%"),IF(SEGUIMIENTO!X808=0,0,TEXT(SEGUIMIENTO!X808,"##.###")))</f>
        <v/>
      </c>
      <c r="Z808" s="179" t="str">
        <f>IF(FORMULACIÓN!N808="X",VLOOKUP(A808,Lists!$C$100:$D$1099,2,FALSE),"")</f>
        <v/>
      </c>
      <c r="AA808" s="181">
        <f>IF(FORMULACIÓN!N808="X",IF(VALUE(VLOOKUP(A808,Lists!$C$100:$D$1099,2,FALSE))&gt;=SEGUIMIENTO!X808,1,0),2)</f>
        <v>2</v>
      </c>
      <c r="AB808" s="150">
        <f>IFERROR(VALUE(LEFT(#REF!,1)),0)</f>
        <v>0</v>
      </c>
      <c r="AC808" s="149"/>
      <c r="AD808" s="131"/>
      <c r="AE808" s="131"/>
      <c r="AF808" s="129"/>
      <c r="AG808"/>
      <c r="AH808" s="139"/>
      <c r="AI808" s="139"/>
      <c r="AJ808" s="139" t="str">
        <f t="shared" si="141"/>
        <v/>
      </c>
      <c r="AK808" s="139">
        <f t="shared" ca="1" si="148"/>
        <v>0</v>
      </c>
      <c r="AL808" s="139" t="str">
        <f t="shared" si="142"/>
        <v/>
      </c>
      <c r="AM808" s="139" t="str">
        <f t="shared" si="143"/>
        <v/>
      </c>
      <c r="AN808" s="20" t="str">
        <f t="shared" si="144"/>
        <v/>
      </c>
      <c r="AO808" s="20" t="str">
        <f t="shared" si="145"/>
        <v/>
      </c>
      <c r="AP808" s="20" t="str">
        <f t="shared" si="146"/>
        <v/>
      </c>
      <c r="AQ808" s="88" t="str">
        <f ca="1">IF(S808=Lists!$S$6,"CUMPLIMIENTO",IF($Q808=Lists!$R$3,TEXT(Y808,"00,00%")&amp;" / "&amp;TEXT(FORMULACIÓN!Y808,"00,00%"),IF(Y808=0,0,TEXT(Y808,"##.###")&amp;" / "&amp;TEXT(FORMULACIÓN!Y808,"##.###"))))</f>
        <v xml:space="preserve"> / </v>
      </c>
      <c r="AR808" s="133">
        <f ca="1">VALUE(IFERROR(IF(S808=Lists!$S$6,SEGUIMIENTO!Y808,IF((Y808/FORMULACIÓN!Y808)&lt;&gt;0,Y808/FORMULACIÓN!Y808,0)),0))</f>
        <v>0</v>
      </c>
      <c r="AS808" s="89" t="str">
        <f t="shared" ca="1" si="147"/>
        <v/>
      </c>
      <c r="AT808" s="89"/>
      <c r="AU808" s="89">
        <f t="shared" ca="1" si="140"/>
        <v>0</v>
      </c>
      <c r="AV808" s="20" t="str">
        <f t="shared" si="149"/>
        <v xml:space="preserve">LOGROS
LÍMITES
OBSERVACIÓN
ACCIONES DE FORTALECIMIENTO
</v>
      </c>
      <c r="AW808" s="139"/>
      <c r="CG808" s="140"/>
    </row>
    <row r="809" spans="1:85" s="135" customFormat="1" ht="20.25" hidden="1" customHeight="1">
      <c r="A809" s="20" t="str">
        <f>IF(FORMULACIÓN!A809="","",FORMULACIÓN!A809)</f>
        <v/>
      </c>
      <c r="B809" s="20" t="str">
        <f>IF(FORMULACIÓN!B809="","",FORMULACIÓN!B809)</f>
        <v/>
      </c>
      <c r="C809" s="20" t="str">
        <f>IF(FORMULACIÓN!C809="","",FORMULACIÓN!C809)</f>
        <v/>
      </c>
      <c r="D809" s="20" t="str">
        <f>IF(FORMULACIÓN!D809="","",FORMULACIÓN!D809)</f>
        <v/>
      </c>
      <c r="E809" s="20" t="str">
        <f>IF(FORMULACIÓN!E809="","",FORMULACIÓN!E809)</f>
        <v/>
      </c>
      <c r="F809" s="20" t="str">
        <f>IF(FORMULACIÓN!F809="","",FORMULACIÓN!F809)</f>
        <v/>
      </c>
      <c r="G809" s="20" t="str">
        <f>IF(FORMULACIÓN!G809="","",FORMULACIÓN!G809)</f>
        <v/>
      </c>
      <c r="H809" s="20" t="str">
        <f>IF(FORMULACIÓN!H809="","",FORMULACIÓN!H809)</f>
        <v/>
      </c>
      <c r="I809" s="88" t="str">
        <f>IF(FORMULACIÓN!I809="","",FORMULACIÓN!I809)</f>
        <v/>
      </c>
      <c r="J809" s="20" t="str">
        <f>IF(FORMULACIÓN!J809="","",FORMULACIÓN!J809)</f>
        <v/>
      </c>
      <c r="K809" s="88" t="str">
        <f>IF(FORMULACIÓN!K809="","",FORMULACIÓN!K809)</f>
        <v/>
      </c>
      <c r="L809" s="88" t="str">
        <f>IF(FORMULACIÓN!L809="","",FORMULACIÓN!L809)</f>
        <v/>
      </c>
      <c r="M809" s="210">
        <f>FORMULACIÓN!M809</f>
        <v>0</v>
      </c>
      <c r="N809" s="20" t="str">
        <f>IF(FORMULACIÓN!O809="","",FORMULACIÓN!O809)</f>
        <v/>
      </c>
      <c r="O809" s="20" t="str">
        <f>IF(FORMULACIÓN!P809="","",FORMULACIÓN!P809)</f>
        <v/>
      </c>
      <c r="P809" s="20" t="str">
        <f>IF(FORMULACIÓN!Q809="","",FORMULACIÓN!Q809)</f>
        <v/>
      </c>
      <c r="Q809" s="20" t="str">
        <f>IF(FORMULACIÓN!R809="","",FORMULACIÓN!R809)</f>
        <v/>
      </c>
      <c r="R809" s="20" t="str">
        <f>IF(FORMULACIÓN!S809="","",FORMULACIÓN!S809)</f>
        <v/>
      </c>
      <c r="S809" s="20" t="str">
        <f>IF(FORMULACIÓN!T809="","",FORMULACIÓN!T809)</f>
        <v/>
      </c>
      <c r="T809" s="179" t="str">
        <f ca="1">FORMULACIÓN!Y809</f>
        <v/>
      </c>
      <c r="U809" s="20" t="str">
        <f>IF(FORMULACIÓN!U809="","",FORMULACIÓN!U809)</f>
        <v/>
      </c>
      <c r="V809" s="211"/>
      <c r="W809" s="211"/>
      <c r="X809" s="21" t="str">
        <f ca="1">IFERROR(IF($S809=Lists!$S$2,SUM(SEGUIMIENTO!U809:W809),IF(SEGUIMIENTO!$S809=Lists!$S$3,SUM(SEGUIMIENTO!V809:W809),IF(SEGUIMIENTO!$S809=Lists!$S$4,AVERAGE(SEGUIMIENTO!V809:W809),IF(SEGUIMIENTO!$S809=Lists!$S$5,OFFSET(U809,0,COUNTA(V809:W809)),IF(SEGUIMIENTO!$S809=Lists!$S$6,COUNTIF(V809:W809,"&lt;"&amp;FORMULACIÓN!Y809)/COUNT(SEGUIMIENTO!V809:W809),""))))),"")</f>
        <v/>
      </c>
      <c r="Y809" s="176" t="str">
        <f ca="1">IF($Q809=Lists!$R$3,TEXT(SEGUIMIENTO!X809,"00,00%"),IF(SEGUIMIENTO!X809=0,0,TEXT(SEGUIMIENTO!X809,"##.###")))</f>
        <v/>
      </c>
      <c r="Z809" s="179" t="str">
        <f>IF(FORMULACIÓN!N809="X",VLOOKUP(A809,Lists!$C$100:$D$1099,2,FALSE),"")</f>
        <v/>
      </c>
      <c r="AA809" s="181">
        <f>IF(FORMULACIÓN!N809="X",IF(VALUE(VLOOKUP(A809,Lists!$C$100:$D$1099,2,FALSE))&gt;=SEGUIMIENTO!X809,1,0),2)</f>
        <v>2</v>
      </c>
      <c r="AB809" s="150">
        <f>IFERROR(VALUE(LEFT(#REF!,1)),0)</f>
        <v>0</v>
      </c>
      <c r="AC809" s="149"/>
      <c r="AD809" s="131"/>
      <c r="AE809" s="131"/>
      <c r="AF809" s="129"/>
      <c r="AG809"/>
      <c r="AH809" s="139"/>
      <c r="AI809" s="139"/>
      <c r="AJ809" s="139" t="str">
        <f t="shared" si="141"/>
        <v/>
      </c>
      <c r="AK809" s="139">
        <f t="shared" ca="1" si="148"/>
        <v>0</v>
      </c>
      <c r="AL809" s="139" t="str">
        <f t="shared" si="142"/>
        <v/>
      </c>
      <c r="AM809" s="139" t="str">
        <f t="shared" si="143"/>
        <v/>
      </c>
      <c r="AN809" s="20" t="str">
        <f t="shared" si="144"/>
        <v/>
      </c>
      <c r="AO809" s="20" t="str">
        <f t="shared" si="145"/>
        <v/>
      </c>
      <c r="AP809" s="20" t="str">
        <f t="shared" si="146"/>
        <v/>
      </c>
      <c r="AQ809" s="88" t="str">
        <f ca="1">IF(S809=Lists!$S$6,"CUMPLIMIENTO",IF($Q809=Lists!$R$3,TEXT(Y809,"00,00%")&amp;" / "&amp;TEXT(FORMULACIÓN!Y809,"00,00%"),IF(Y809=0,0,TEXT(Y809,"##.###")&amp;" / "&amp;TEXT(FORMULACIÓN!Y809,"##.###"))))</f>
        <v xml:space="preserve"> / </v>
      </c>
      <c r="AR809" s="133">
        <f ca="1">VALUE(IFERROR(IF(S809=Lists!$S$6,SEGUIMIENTO!Y809,IF((Y809/FORMULACIÓN!Y809)&lt;&gt;0,Y809/FORMULACIÓN!Y809,0)),0))</f>
        <v>0</v>
      </c>
      <c r="AS809" s="89" t="str">
        <f t="shared" ca="1" si="147"/>
        <v/>
      </c>
      <c r="AT809" s="89"/>
      <c r="AU809" s="89">
        <f t="shared" ca="1" si="140"/>
        <v>0</v>
      </c>
      <c r="AV809" s="20" t="str">
        <f t="shared" si="149"/>
        <v xml:space="preserve">LOGROS
LÍMITES
OBSERVACIÓN
ACCIONES DE FORTALECIMIENTO
</v>
      </c>
      <c r="AW809" s="139"/>
      <c r="CG809" s="140"/>
    </row>
    <row r="810" spans="1:85" s="135" customFormat="1" ht="20.25" hidden="1" customHeight="1">
      <c r="A810" s="20" t="str">
        <f>IF(FORMULACIÓN!A810="","",FORMULACIÓN!A810)</f>
        <v/>
      </c>
      <c r="B810" s="20" t="str">
        <f>IF(FORMULACIÓN!B810="","",FORMULACIÓN!B810)</f>
        <v/>
      </c>
      <c r="C810" s="20" t="str">
        <f>IF(FORMULACIÓN!C810="","",FORMULACIÓN!C810)</f>
        <v/>
      </c>
      <c r="D810" s="20" t="str">
        <f>IF(FORMULACIÓN!D810="","",FORMULACIÓN!D810)</f>
        <v/>
      </c>
      <c r="E810" s="20" t="str">
        <f>IF(FORMULACIÓN!E810="","",FORMULACIÓN!E810)</f>
        <v/>
      </c>
      <c r="F810" s="20" t="str">
        <f>IF(FORMULACIÓN!F810="","",FORMULACIÓN!F810)</f>
        <v/>
      </c>
      <c r="G810" s="20" t="str">
        <f>IF(FORMULACIÓN!G810="","",FORMULACIÓN!G810)</f>
        <v/>
      </c>
      <c r="H810" s="20" t="str">
        <f>IF(FORMULACIÓN!H810="","",FORMULACIÓN!H810)</f>
        <v/>
      </c>
      <c r="I810" s="88" t="str">
        <f>IF(FORMULACIÓN!I810="","",FORMULACIÓN!I810)</f>
        <v/>
      </c>
      <c r="J810" s="20" t="str">
        <f>IF(FORMULACIÓN!J810="","",FORMULACIÓN!J810)</f>
        <v/>
      </c>
      <c r="K810" s="88" t="str">
        <f>IF(FORMULACIÓN!K810="","",FORMULACIÓN!K810)</f>
        <v/>
      </c>
      <c r="L810" s="88" t="str">
        <f>IF(FORMULACIÓN!L810="","",FORMULACIÓN!L810)</f>
        <v/>
      </c>
      <c r="M810" s="210">
        <f>FORMULACIÓN!M810</f>
        <v>0</v>
      </c>
      <c r="N810" s="20" t="str">
        <f>IF(FORMULACIÓN!O810="","",FORMULACIÓN!O810)</f>
        <v/>
      </c>
      <c r="O810" s="20" t="str">
        <f>IF(FORMULACIÓN!P810="","",FORMULACIÓN!P810)</f>
        <v/>
      </c>
      <c r="P810" s="20" t="str">
        <f>IF(FORMULACIÓN!Q810="","",FORMULACIÓN!Q810)</f>
        <v/>
      </c>
      <c r="Q810" s="20" t="str">
        <f>IF(FORMULACIÓN!R810="","",FORMULACIÓN!R810)</f>
        <v/>
      </c>
      <c r="R810" s="20" t="str">
        <f>IF(FORMULACIÓN!S810="","",FORMULACIÓN!S810)</f>
        <v/>
      </c>
      <c r="S810" s="20" t="str">
        <f>IF(FORMULACIÓN!T810="","",FORMULACIÓN!T810)</f>
        <v/>
      </c>
      <c r="T810" s="179" t="str">
        <f ca="1">FORMULACIÓN!Y810</f>
        <v/>
      </c>
      <c r="U810" s="20" t="str">
        <f>IF(FORMULACIÓN!U810="","",FORMULACIÓN!U810)</f>
        <v/>
      </c>
      <c r="V810" s="211"/>
      <c r="W810" s="211"/>
      <c r="X810" s="21" t="str">
        <f ca="1">IFERROR(IF($S810=Lists!$S$2,SUM(SEGUIMIENTO!U810:W810),IF(SEGUIMIENTO!$S810=Lists!$S$3,SUM(SEGUIMIENTO!V810:W810),IF(SEGUIMIENTO!$S810=Lists!$S$4,AVERAGE(SEGUIMIENTO!V810:W810),IF(SEGUIMIENTO!$S810=Lists!$S$5,OFFSET(U810,0,COUNTA(V810:W810)),IF(SEGUIMIENTO!$S810=Lists!$S$6,COUNTIF(V810:W810,"&lt;"&amp;FORMULACIÓN!Y810)/COUNT(SEGUIMIENTO!V810:W810),""))))),"")</f>
        <v/>
      </c>
      <c r="Y810" s="176" t="str">
        <f ca="1">IF($Q810=Lists!$R$3,TEXT(SEGUIMIENTO!X810,"00,00%"),IF(SEGUIMIENTO!X810=0,0,TEXT(SEGUIMIENTO!X810,"##.###")))</f>
        <v/>
      </c>
      <c r="Z810" s="179" t="str">
        <f>IF(FORMULACIÓN!N810="X",VLOOKUP(A810,Lists!$C$100:$D$1099,2,FALSE),"")</f>
        <v/>
      </c>
      <c r="AA810" s="181">
        <f>IF(FORMULACIÓN!N810="X",IF(VALUE(VLOOKUP(A810,Lists!$C$100:$D$1099,2,FALSE))&gt;=SEGUIMIENTO!X810,1,0),2)</f>
        <v>2</v>
      </c>
      <c r="AB810" s="150">
        <f>IFERROR(VALUE(LEFT(#REF!,1)),0)</f>
        <v>0</v>
      </c>
      <c r="AC810" s="149"/>
      <c r="AD810" s="131"/>
      <c r="AE810" s="131"/>
      <c r="AF810" s="129"/>
      <c r="AG810"/>
      <c r="AH810" s="139"/>
      <c r="AI810" s="139"/>
      <c r="AJ810" s="139" t="str">
        <f t="shared" si="141"/>
        <v/>
      </c>
      <c r="AK810" s="139">
        <f t="shared" ca="1" si="148"/>
        <v>0</v>
      </c>
      <c r="AL810" s="139" t="str">
        <f t="shared" si="142"/>
        <v/>
      </c>
      <c r="AM810" s="139" t="str">
        <f t="shared" si="143"/>
        <v/>
      </c>
      <c r="AN810" s="20" t="str">
        <f t="shared" si="144"/>
        <v/>
      </c>
      <c r="AO810" s="20" t="str">
        <f t="shared" si="145"/>
        <v/>
      </c>
      <c r="AP810" s="20" t="str">
        <f t="shared" si="146"/>
        <v/>
      </c>
      <c r="AQ810" s="88" t="str">
        <f ca="1">IF(S810=Lists!$S$6,"CUMPLIMIENTO",IF($Q810=Lists!$R$3,TEXT(Y810,"00,00%")&amp;" / "&amp;TEXT(FORMULACIÓN!Y810,"00,00%"),IF(Y810=0,0,TEXT(Y810,"##.###")&amp;" / "&amp;TEXT(FORMULACIÓN!Y810,"##.###"))))</f>
        <v xml:space="preserve"> / </v>
      </c>
      <c r="AR810" s="133">
        <f ca="1">VALUE(IFERROR(IF(S810=Lists!$S$6,SEGUIMIENTO!Y810,IF((Y810/FORMULACIÓN!Y810)&lt;&gt;0,Y810/FORMULACIÓN!Y810,0)),0))</f>
        <v>0</v>
      </c>
      <c r="AS810" s="89" t="str">
        <f t="shared" ca="1" si="147"/>
        <v/>
      </c>
      <c r="AT810" s="89"/>
      <c r="AU810" s="89">
        <f t="shared" ca="1" si="140"/>
        <v>0</v>
      </c>
      <c r="AV810" s="20" t="str">
        <f t="shared" si="149"/>
        <v xml:space="preserve">LOGROS
LÍMITES
OBSERVACIÓN
ACCIONES DE FORTALECIMIENTO
</v>
      </c>
      <c r="AW810" s="139"/>
      <c r="CG810" s="140"/>
    </row>
    <row r="811" spans="1:85" s="135" customFormat="1" ht="20.25" hidden="1" customHeight="1">
      <c r="A811" s="20" t="str">
        <f>IF(FORMULACIÓN!A811="","",FORMULACIÓN!A811)</f>
        <v/>
      </c>
      <c r="B811" s="20" t="str">
        <f>IF(FORMULACIÓN!B811="","",FORMULACIÓN!B811)</f>
        <v/>
      </c>
      <c r="C811" s="20" t="str">
        <f>IF(FORMULACIÓN!C811="","",FORMULACIÓN!C811)</f>
        <v/>
      </c>
      <c r="D811" s="20" t="str">
        <f>IF(FORMULACIÓN!D811="","",FORMULACIÓN!D811)</f>
        <v/>
      </c>
      <c r="E811" s="20" t="str">
        <f>IF(FORMULACIÓN!E811="","",FORMULACIÓN!E811)</f>
        <v/>
      </c>
      <c r="F811" s="20" t="str">
        <f>IF(FORMULACIÓN!F811="","",FORMULACIÓN!F811)</f>
        <v/>
      </c>
      <c r="G811" s="20" t="str">
        <f>IF(FORMULACIÓN!G811="","",FORMULACIÓN!G811)</f>
        <v/>
      </c>
      <c r="H811" s="20" t="str">
        <f>IF(FORMULACIÓN!H811="","",FORMULACIÓN!H811)</f>
        <v/>
      </c>
      <c r="I811" s="88" t="str">
        <f>IF(FORMULACIÓN!I811="","",FORMULACIÓN!I811)</f>
        <v/>
      </c>
      <c r="J811" s="20" t="str">
        <f>IF(FORMULACIÓN!J811="","",FORMULACIÓN!J811)</f>
        <v/>
      </c>
      <c r="K811" s="88" t="str">
        <f>IF(FORMULACIÓN!K811="","",FORMULACIÓN!K811)</f>
        <v/>
      </c>
      <c r="L811" s="88" t="str">
        <f>IF(FORMULACIÓN!L811="","",FORMULACIÓN!L811)</f>
        <v/>
      </c>
      <c r="M811" s="210">
        <f>FORMULACIÓN!M811</f>
        <v>0</v>
      </c>
      <c r="N811" s="20" t="str">
        <f>IF(FORMULACIÓN!O811="","",FORMULACIÓN!O811)</f>
        <v/>
      </c>
      <c r="O811" s="20" t="str">
        <f>IF(FORMULACIÓN!P811="","",FORMULACIÓN!P811)</f>
        <v/>
      </c>
      <c r="P811" s="20" t="str">
        <f>IF(FORMULACIÓN!Q811="","",FORMULACIÓN!Q811)</f>
        <v/>
      </c>
      <c r="Q811" s="20" t="str">
        <f>IF(FORMULACIÓN!R811="","",FORMULACIÓN!R811)</f>
        <v/>
      </c>
      <c r="R811" s="20" t="str">
        <f>IF(FORMULACIÓN!S811="","",FORMULACIÓN!S811)</f>
        <v/>
      </c>
      <c r="S811" s="20" t="str">
        <f>IF(FORMULACIÓN!T811="","",FORMULACIÓN!T811)</f>
        <v/>
      </c>
      <c r="T811" s="179" t="str">
        <f ca="1">FORMULACIÓN!Y811</f>
        <v/>
      </c>
      <c r="U811" s="20" t="str">
        <f>IF(FORMULACIÓN!U811="","",FORMULACIÓN!U811)</f>
        <v/>
      </c>
      <c r="V811" s="211"/>
      <c r="W811" s="211"/>
      <c r="X811" s="21" t="str">
        <f ca="1">IFERROR(IF($S811=Lists!$S$2,SUM(SEGUIMIENTO!U811:W811),IF(SEGUIMIENTO!$S811=Lists!$S$3,SUM(SEGUIMIENTO!V811:W811),IF(SEGUIMIENTO!$S811=Lists!$S$4,AVERAGE(SEGUIMIENTO!V811:W811),IF(SEGUIMIENTO!$S811=Lists!$S$5,OFFSET(U811,0,COUNTA(V811:W811)),IF(SEGUIMIENTO!$S811=Lists!$S$6,COUNTIF(V811:W811,"&lt;"&amp;FORMULACIÓN!Y811)/COUNT(SEGUIMIENTO!V811:W811),""))))),"")</f>
        <v/>
      </c>
      <c r="Y811" s="176" t="str">
        <f ca="1">IF($Q811=Lists!$R$3,TEXT(SEGUIMIENTO!X811,"00,00%"),IF(SEGUIMIENTO!X811=0,0,TEXT(SEGUIMIENTO!X811,"##.###")))</f>
        <v/>
      </c>
      <c r="Z811" s="179" t="str">
        <f>IF(FORMULACIÓN!N811="X",VLOOKUP(A811,Lists!$C$100:$D$1099,2,FALSE),"")</f>
        <v/>
      </c>
      <c r="AA811" s="181">
        <f>IF(FORMULACIÓN!N811="X",IF(VALUE(VLOOKUP(A811,Lists!$C$100:$D$1099,2,FALSE))&gt;=SEGUIMIENTO!X811,1,0),2)</f>
        <v>2</v>
      </c>
      <c r="AB811" s="150">
        <f>IFERROR(VALUE(LEFT(#REF!,1)),0)</f>
        <v>0</v>
      </c>
      <c r="AC811" s="149"/>
      <c r="AD811" s="131"/>
      <c r="AE811" s="131"/>
      <c r="AF811" s="129"/>
      <c r="AG811"/>
      <c r="AH811" s="139"/>
      <c r="AI811" s="139"/>
      <c r="AJ811" s="139" t="str">
        <f t="shared" si="141"/>
        <v/>
      </c>
      <c r="AK811" s="139">
        <f t="shared" ca="1" si="148"/>
        <v>0</v>
      </c>
      <c r="AL811" s="139" t="str">
        <f t="shared" si="142"/>
        <v/>
      </c>
      <c r="AM811" s="139" t="str">
        <f t="shared" si="143"/>
        <v/>
      </c>
      <c r="AN811" s="20" t="str">
        <f t="shared" si="144"/>
        <v/>
      </c>
      <c r="AO811" s="20" t="str">
        <f t="shared" si="145"/>
        <v/>
      </c>
      <c r="AP811" s="20" t="str">
        <f t="shared" si="146"/>
        <v/>
      </c>
      <c r="AQ811" s="88" t="str">
        <f ca="1">IF(S811=Lists!$S$6,"CUMPLIMIENTO",IF($Q811=Lists!$R$3,TEXT(Y811,"00,00%")&amp;" / "&amp;TEXT(FORMULACIÓN!Y811,"00,00%"),IF(Y811=0,0,TEXT(Y811,"##.###")&amp;" / "&amp;TEXT(FORMULACIÓN!Y811,"##.###"))))</f>
        <v xml:space="preserve"> / </v>
      </c>
      <c r="AR811" s="133">
        <f ca="1">VALUE(IFERROR(IF(S811=Lists!$S$6,SEGUIMIENTO!Y811,IF((Y811/FORMULACIÓN!Y811)&lt;&gt;0,Y811/FORMULACIÓN!Y811,0)),0))</f>
        <v>0</v>
      </c>
      <c r="AS811" s="89" t="str">
        <f t="shared" ca="1" si="147"/>
        <v/>
      </c>
      <c r="AT811" s="89"/>
      <c r="AU811" s="89">
        <f t="shared" ca="1" si="140"/>
        <v>0</v>
      </c>
      <c r="AV811" s="20" t="str">
        <f t="shared" si="149"/>
        <v xml:space="preserve">LOGROS
LÍMITES
OBSERVACIÓN
ACCIONES DE FORTALECIMIENTO
</v>
      </c>
      <c r="AW811" s="139"/>
      <c r="CG811" s="140"/>
    </row>
    <row r="812" spans="1:85" s="135" customFormat="1" ht="20.25" hidden="1" customHeight="1">
      <c r="A812" s="20" t="str">
        <f>IF(FORMULACIÓN!A812="","",FORMULACIÓN!A812)</f>
        <v/>
      </c>
      <c r="B812" s="20" t="str">
        <f>IF(FORMULACIÓN!B812="","",FORMULACIÓN!B812)</f>
        <v/>
      </c>
      <c r="C812" s="20" t="str">
        <f>IF(FORMULACIÓN!C812="","",FORMULACIÓN!C812)</f>
        <v/>
      </c>
      <c r="D812" s="20" t="str">
        <f>IF(FORMULACIÓN!D812="","",FORMULACIÓN!D812)</f>
        <v/>
      </c>
      <c r="E812" s="20" t="str">
        <f>IF(FORMULACIÓN!E812="","",FORMULACIÓN!E812)</f>
        <v/>
      </c>
      <c r="F812" s="20" t="str">
        <f>IF(FORMULACIÓN!F812="","",FORMULACIÓN!F812)</f>
        <v/>
      </c>
      <c r="G812" s="20" t="str">
        <f>IF(FORMULACIÓN!G812="","",FORMULACIÓN!G812)</f>
        <v/>
      </c>
      <c r="H812" s="20" t="str">
        <f>IF(FORMULACIÓN!H812="","",FORMULACIÓN!H812)</f>
        <v/>
      </c>
      <c r="I812" s="88" t="str">
        <f>IF(FORMULACIÓN!I812="","",FORMULACIÓN!I812)</f>
        <v/>
      </c>
      <c r="J812" s="20" t="str">
        <f>IF(FORMULACIÓN!J812="","",FORMULACIÓN!J812)</f>
        <v/>
      </c>
      <c r="K812" s="88" t="str">
        <f>IF(FORMULACIÓN!K812="","",FORMULACIÓN!K812)</f>
        <v/>
      </c>
      <c r="L812" s="88" t="str">
        <f>IF(FORMULACIÓN!L812="","",FORMULACIÓN!L812)</f>
        <v/>
      </c>
      <c r="M812" s="210">
        <f>FORMULACIÓN!M812</f>
        <v>0</v>
      </c>
      <c r="N812" s="20" t="str">
        <f>IF(FORMULACIÓN!O812="","",FORMULACIÓN!O812)</f>
        <v/>
      </c>
      <c r="O812" s="20" t="str">
        <f>IF(FORMULACIÓN!P812="","",FORMULACIÓN!P812)</f>
        <v/>
      </c>
      <c r="P812" s="20" t="str">
        <f>IF(FORMULACIÓN!Q812="","",FORMULACIÓN!Q812)</f>
        <v/>
      </c>
      <c r="Q812" s="20" t="str">
        <f>IF(FORMULACIÓN!R812="","",FORMULACIÓN!R812)</f>
        <v/>
      </c>
      <c r="R812" s="20" t="str">
        <f>IF(FORMULACIÓN!S812="","",FORMULACIÓN!S812)</f>
        <v/>
      </c>
      <c r="S812" s="20" t="str">
        <f>IF(FORMULACIÓN!T812="","",FORMULACIÓN!T812)</f>
        <v/>
      </c>
      <c r="T812" s="179" t="str">
        <f ca="1">FORMULACIÓN!Y812</f>
        <v/>
      </c>
      <c r="U812" s="20" t="str">
        <f>IF(FORMULACIÓN!U812="","",FORMULACIÓN!U812)</f>
        <v/>
      </c>
      <c r="V812" s="211"/>
      <c r="W812" s="211"/>
      <c r="X812" s="21" t="str">
        <f ca="1">IFERROR(IF($S812=Lists!$S$2,SUM(SEGUIMIENTO!U812:W812),IF(SEGUIMIENTO!$S812=Lists!$S$3,SUM(SEGUIMIENTO!V812:W812),IF(SEGUIMIENTO!$S812=Lists!$S$4,AVERAGE(SEGUIMIENTO!V812:W812),IF(SEGUIMIENTO!$S812=Lists!$S$5,OFFSET(U812,0,COUNTA(V812:W812)),IF(SEGUIMIENTO!$S812=Lists!$S$6,COUNTIF(V812:W812,"&lt;"&amp;FORMULACIÓN!Y812)/COUNT(SEGUIMIENTO!V812:W812),""))))),"")</f>
        <v/>
      </c>
      <c r="Y812" s="176" t="str">
        <f ca="1">IF($Q812=Lists!$R$3,TEXT(SEGUIMIENTO!X812,"00,00%"),IF(SEGUIMIENTO!X812=0,0,TEXT(SEGUIMIENTO!X812,"##.###")))</f>
        <v/>
      </c>
      <c r="Z812" s="179" t="str">
        <f>IF(FORMULACIÓN!N812="X",VLOOKUP(A812,Lists!$C$100:$D$1099,2,FALSE),"")</f>
        <v/>
      </c>
      <c r="AA812" s="181">
        <f>IF(FORMULACIÓN!N812="X",IF(VALUE(VLOOKUP(A812,Lists!$C$100:$D$1099,2,FALSE))&gt;=SEGUIMIENTO!X812,1,0),2)</f>
        <v>2</v>
      </c>
      <c r="AB812" s="150">
        <f>IFERROR(VALUE(LEFT(#REF!,1)),0)</f>
        <v>0</v>
      </c>
      <c r="AC812" s="149"/>
      <c r="AD812" s="131"/>
      <c r="AE812" s="131"/>
      <c r="AF812" s="129"/>
      <c r="AG812"/>
      <c r="AH812" s="139"/>
      <c r="AI812" s="139"/>
      <c r="AJ812" s="139" t="str">
        <f t="shared" si="141"/>
        <v/>
      </c>
      <c r="AK812" s="139">
        <f t="shared" ca="1" si="148"/>
        <v>0</v>
      </c>
      <c r="AL812" s="139" t="str">
        <f t="shared" si="142"/>
        <v/>
      </c>
      <c r="AM812" s="139" t="str">
        <f t="shared" si="143"/>
        <v/>
      </c>
      <c r="AN812" s="20" t="str">
        <f t="shared" si="144"/>
        <v/>
      </c>
      <c r="AO812" s="20" t="str">
        <f t="shared" si="145"/>
        <v/>
      </c>
      <c r="AP812" s="20" t="str">
        <f t="shared" si="146"/>
        <v/>
      </c>
      <c r="AQ812" s="88" t="str">
        <f ca="1">IF(S812=Lists!$S$6,"CUMPLIMIENTO",IF($Q812=Lists!$R$3,TEXT(Y812,"00,00%")&amp;" / "&amp;TEXT(FORMULACIÓN!Y812,"00,00%"),IF(Y812=0,0,TEXT(Y812,"##.###")&amp;" / "&amp;TEXT(FORMULACIÓN!Y812,"##.###"))))</f>
        <v xml:space="preserve"> / </v>
      </c>
      <c r="AR812" s="133">
        <f ca="1">VALUE(IFERROR(IF(S812=Lists!$S$6,SEGUIMIENTO!Y812,IF((Y812/FORMULACIÓN!Y812)&lt;&gt;0,Y812/FORMULACIÓN!Y812,0)),0))</f>
        <v>0</v>
      </c>
      <c r="AS812" s="89" t="str">
        <f t="shared" ca="1" si="147"/>
        <v/>
      </c>
      <c r="AT812" s="89"/>
      <c r="AU812" s="89">
        <f t="shared" ca="1" si="140"/>
        <v>0</v>
      </c>
      <c r="AV812" s="20" t="str">
        <f t="shared" si="149"/>
        <v xml:space="preserve">LOGROS
LÍMITES
OBSERVACIÓN
ACCIONES DE FORTALECIMIENTO
</v>
      </c>
      <c r="AW812" s="139"/>
      <c r="CG812" s="140"/>
    </row>
    <row r="813" spans="1:85" s="135" customFormat="1" ht="20.25" hidden="1" customHeight="1">
      <c r="A813" s="20" t="str">
        <f>IF(FORMULACIÓN!A813="","",FORMULACIÓN!A813)</f>
        <v/>
      </c>
      <c r="B813" s="20" t="str">
        <f>IF(FORMULACIÓN!B813="","",FORMULACIÓN!B813)</f>
        <v/>
      </c>
      <c r="C813" s="20" t="str">
        <f>IF(FORMULACIÓN!C813="","",FORMULACIÓN!C813)</f>
        <v/>
      </c>
      <c r="D813" s="20" t="str">
        <f>IF(FORMULACIÓN!D813="","",FORMULACIÓN!D813)</f>
        <v/>
      </c>
      <c r="E813" s="20" t="str">
        <f>IF(FORMULACIÓN!E813="","",FORMULACIÓN!E813)</f>
        <v/>
      </c>
      <c r="F813" s="20" t="str">
        <f>IF(FORMULACIÓN!F813="","",FORMULACIÓN!F813)</f>
        <v/>
      </c>
      <c r="G813" s="20" t="str">
        <f>IF(FORMULACIÓN!G813="","",FORMULACIÓN!G813)</f>
        <v/>
      </c>
      <c r="H813" s="20" t="str">
        <f>IF(FORMULACIÓN!H813="","",FORMULACIÓN!H813)</f>
        <v/>
      </c>
      <c r="I813" s="88" t="str">
        <f>IF(FORMULACIÓN!I813="","",FORMULACIÓN!I813)</f>
        <v/>
      </c>
      <c r="J813" s="20" t="str">
        <f>IF(FORMULACIÓN!J813="","",FORMULACIÓN!J813)</f>
        <v/>
      </c>
      <c r="K813" s="88" t="str">
        <f>IF(FORMULACIÓN!K813="","",FORMULACIÓN!K813)</f>
        <v/>
      </c>
      <c r="L813" s="88" t="str">
        <f>IF(FORMULACIÓN!L813="","",FORMULACIÓN!L813)</f>
        <v/>
      </c>
      <c r="M813" s="210">
        <f>FORMULACIÓN!M813</f>
        <v>0</v>
      </c>
      <c r="N813" s="20" t="str">
        <f>IF(FORMULACIÓN!O813="","",FORMULACIÓN!O813)</f>
        <v/>
      </c>
      <c r="O813" s="20" t="str">
        <f>IF(FORMULACIÓN!P813="","",FORMULACIÓN!P813)</f>
        <v/>
      </c>
      <c r="P813" s="20" t="str">
        <f>IF(FORMULACIÓN!Q813="","",FORMULACIÓN!Q813)</f>
        <v/>
      </c>
      <c r="Q813" s="20" t="str">
        <f>IF(FORMULACIÓN!R813="","",FORMULACIÓN!R813)</f>
        <v/>
      </c>
      <c r="R813" s="20" t="str">
        <f>IF(FORMULACIÓN!S813="","",FORMULACIÓN!S813)</f>
        <v/>
      </c>
      <c r="S813" s="20" t="str">
        <f>IF(FORMULACIÓN!T813="","",FORMULACIÓN!T813)</f>
        <v/>
      </c>
      <c r="T813" s="179" t="str">
        <f ca="1">FORMULACIÓN!Y813</f>
        <v/>
      </c>
      <c r="U813" s="20" t="str">
        <f>IF(FORMULACIÓN!U813="","",FORMULACIÓN!U813)</f>
        <v/>
      </c>
      <c r="V813" s="211"/>
      <c r="W813" s="211"/>
      <c r="X813" s="21" t="str">
        <f ca="1">IFERROR(IF($S813=Lists!$S$2,SUM(SEGUIMIENTO!U813:W813),IF(SEGUIMIENTO!$S813=Lists!$S$3,SUM(SEGUIMIENTO!V813:W813),IF(SEGUIMIENTO!$S813=Lists!$S$4,AVERAGE(SEGUIMIENTO!V813:W813),IF(SEGUIMIENTO!$S813=Lists!$S$5,OFFSET(U813,0,COUNTA(V813:W813)),IF(SEGUIMIENTO!$S813=Lists!$S$6,COUNTIF(V813:W813,"&lt;"&amp;FORMULACIÓN!Y813)/COUNT(SEGUIMIENTO!V813:W813),""))))),"")</f>
        <v/>
      </c>
      <c r="Y813" s="176" t="str">
        <f ca="1">IF($Q813=Lists!$R$3,TEXT(SEGUIMIENTO!X813,"00,00%"),IF(SEGUIMIENTO!X813=0,0,TEXT(SEGUIMIENTO!X813,"##.###")))</f>
        <v/>
      </c>
      <c r="Z813" s="179" t="str">
        <f>IF(FORMULACIÓN!N813="X",VLOOKUP(A813,Lists!$C$100:$D$1099,2,FALSE),"")</f>
        <v/>
      </c>
      <c r="AA813" s="181">
        <f>IF(FORMULACIÓN!N813="X",IF(VALUE(VLOOKUP(A813,Lists!$C$100:$D$1099,2,FALSE))&gt;=SEGUIMIENTO!X813,1,0),2)</f>
        <v>2</v>
      </c>
      <c r="AB813" s="150">
        <f>IFERROR(VALUE(LEFT(#REF!,1)),0)</f>
        <v>0</v>
      </c>
      <c r="AC813" s="149"/>
      <c r="AD813" s="131"/>
      <c r="AE813" s="131"/>
      <c r="AF813" s="129"/>
      <c r="AG813"/>
      <c r="AH813" s="139"/>
      <c r="AI813" s="139"/>
      <c r="AJ813" s="139" t="str">
        <f t="shared" si="141"/>
        <v/>
      </c>
      <c r="AK813" s="139">
        <f t="shared" ca="1" si="148"/>
        <v>0</v>
      </c>
      <c r="AL813" s="139" t="str">
        <f t="shared" si="142"/>
        <v/>
      </c>
      <c r="AM813" s="139" t="str">
        <f t="shared" si="143"/>
        <v/>
      </c>
      <c r="AN813" s="20" t="str">
        <f t="shared" si="144"/>
        <v/>
      </c>
      <c r="AO813" s="20" t="str">
        <f t="shared" si="145"/>
        <v/>
      </c>
      <c r="AP813" s="20" t="str">
        <f t="shared" si="146"/>
        <v/>
      </c>
      <c r="AQ813" s="88" t="str">
        <f ca="1">IF(S813=Lists!$S$6,"CUMPLIMIENTO",IF($Q813=Lists!$R$3,TEXT(Y813,"00,00%")&amp;" / "&amp;TEXT(FORMULACIÓN!Y813,"00,00%"),IF(Y813=0,0,TEXT(Y813,"##.###")&amp;" / "&amp;TEXT(FORMULACIÓN!Y813,"##.###"))))</f>
        <v xml:space="preserve"> / </v>
      </c>
      <c r="AR813" s="133">
        <f ca="1">VALUE(IFERROR(IF(S813=Lists!$S$6,SEGUIMIENTO!Y813,IF((Y813/FORMULACIÓN!Y813)&lt;&gt;0,Y813/FORMULACIÓN!Y813,0)),0))</f>
        <v>0</v>
      </c>
      <c r="AS813" s="89" t="str">
        <f t="shared" ca="1" si="147"/>
        <v/>
      </c>
      <c r="AT813" s="89"/>
      <c r="AU813" s="89">
        <f t="shared" ca="1" si="140"/>
        <v>0</v>
      </c>
      <c r="AV813" s="20" t="str">
        <f t="shared" si="149"/>
        <v xml:space="preserve">LOGROS
LÍMITES
OBSERVACIÓN
ACCIONES DE FORTALECIMIENTO
</v>
      </c>
      <c r="AW813" s="139"/>
      <c r="CG813" s="140"/>
    </row>
    <row r="814" spans="1:85" s="135" customFormat="1" ht="20.25" hidden="1" customHeight="1">
      <c r="A814" s="20" t="str">
        <f>IF(FORMULACIÓN!A814="","",FORMULACIÓN!A814)</f>
        <v/>
      </c>
      <c r="B814" s="20" t="str">
        <f>IF(FORMULACIÓN!B814="","",FORMULACIÓN!B814)</f>
        <v/>
      </c>
      <c r="C814" s="20" t="str">
        <f>IF(FORMULACIÓN!C814="","",FORMULACIÓN!C814)</f>
        <v/>
      </c>
      <c r="D814" s="20" t="str">
        <f>IF(FORMULACIÓN!D814="","",FORMULACIÓN!D814)</f>
        <v/>
      </c>
      <c r="E814" s="20" t="str">
        <f>IF(FORMULACIÓN!E814="","",FORMULACIÓN!E814)</f>
        <v/>
      </c>
      <c r="F814" s="20" t="str">
        <f>IF(FORMULACIÓN!F814="","",FORMULACIÓN!F814)</f>
        <v/>
      </c>
      <c r="G814" s="20" t="str">
        <f>IF(FORMULACIÓN!G814="","",FORMULACIÓN!G814)</f>
        <v/>
      </c>
      <c r="H814" s="20" t="str">
        <f>IF(FORMULACIÓN!H814="","",FORMULACIÓN!H814)</f>
        <v/>
      </c>
      <c r="I814" s="88" t="str">
        <f>IF(FORMULACIÓN!I814="","",FORMULACIÓN!I814)</f>
        <v/>
      </c>
      <c r="J814" s="20" t="str">
        <f>IF(FORMULACIÓN!J814="","",FORMULACIÓN!J814)</f>
        <v/>
      </c>
      <c r="K814" s="88" t="str">
        <f>IF(FORMULACIÓN!K814="","",FORMULACIÓN!K814)</f>
        <v/>
      </c>
      <c r="L814" s="88" t="str">
        <f>IF(FORMULACIÓN!L814="","",FORMULACIÓN!L814)</f>
        <v/>
      </c>
      <c r="M814" s="210">
        <f>FORMULACIÓN!M814</f>
        <v>0</v>
      </c>
      <c r="N814" s="20" t="str">
        <f>IF(FORMULACIÓN!O814="","",FORMULACIÓN!O814)</f>
        <v/>
      </c>
      <c r="O814" s="20" t="str">
        <f>IF(FORMULACIÓN!P814="","",FORMULACIÓN!P814)</f>
        <v/>
      </c>
      <c r="P814" s="20" t="str">
        <f>IF(FORMULACIÓN!Q814="","",FORMULACIÓN!Q814)</f>
        <v/>
      </c>
      <c r="Q814" s="20" t="str">
        <f>IF(FORMULACIÓN!R814="","",FORMULACIÓN!R814)</f>
        <v/>
      </c>
      <c r="R814" s="20" t="str">
        <f>IF(FORMULACIÓN!S814="","",FORMULACIÓN!S814)</f>
        <v/>
      </c>
      <c r="S814" s="20" t="str">
        <f>IF(FORMULACIÓN!T814="","",FORMULACIÓN!T814)</f>
        <v/>
      </c>
      <c r="T814" s="179" t="str">
        <f ca="1">FORMULACIÓN!Y814</f>
        <v/>
      </c>
      <c r="U814" s="20" t="str">
        <f>IF(FORMULACIÓN!U814="","",FORMULACIÓN!U814)</f>
        <v/>
      </c>
      <c r="V814" s="211"/>
      <c r="W814" s="211"/>
      <c r="X814" s="21" t="str">
        <f ca="1">IFERROR(IF($S814=Lists!$S$2,SUM(SEGUIMIENTO!U814:W814),IF(SEGUIMIENTO!$S814=Lists!$S$3,SUM(SEGUIMIENTO!V814:W814),IF(SEGUIMIENTO!$S814=Lists!$S$4,AVERAGE(SEGUIMIENTO!V814:W814),IF(SEGUIMIENTO!$S814=Lists!$S$5,OFFSET(U814,0,COUNTA(V814:W814)),IF(SEGUIMIENTO!$S814=Lists!$S$6,COUNTIF(V814:W814,"&lt;"&amp;FORMULACIÓN!Y814)/COUNT(SEGUIMIENTO!V814:W814),""))))),"")</f>
        <v/>
      </c>
      <c r="Y814" s="176" t="str">
        <f ca="1">IF($Q814=Lists!$R$3,TEXT(SEGUIMIENTO!X814,"00,00%"),IF(SEGUIMIENTO!X814=0,0,TEXT(SEGUIMIENTO!X814,"##.###")))</f>
        <v/>
      </c>
      <c r="Z814" s="179" t="str">
        <f>IF(FORMULACIÓN!N814="X",VLOOKUP(A814,Lists!$C$100:$D$1099,2,FALSE),"")</f>
        <v/>
      </c>
      <c r="AA814" s="181">
        <f>IF(FORMULACIÓN!N814="X",IF(VALUE(VLOOKUP(A814,Lists!$C$100:$D$1099,2,FALSE))&gt;=SEGUIMIENTO!X814,1,0),2)</f>
        <v>2</v>
      </c>
      <c r="AB814" s="150">
        <f>IFERROR(VALUE(LEFT(#REF!,1)),0)</f>
        <v>0</v>
      </c>
      <c r="AC814" s="149"/>
      <c r="AD814" s="131"/>
      <c r="AE814" s="131"/>
      <c r="AF814" s="129"/>
      <c r="AG814"/>
      <c r="AH814" s="139"/>
      <c r="AI814" s="139"/>
      <c r="AJ814" s="139" t="str">
        <f t="shared" si="141"/>
        <v/>
      </c>
      <c r="AK814" s="139">
        <f t="shared" ca="1" si="148"/>
        <v>0</v>
      </c>
      <c r="AL814" s="139" t="str">
        <f t="shared" si="142"/>
        <v/>
      </c>
      <c r="AM814" s="139" t="str">
        <f t="shared" si="143"/>
        <v/>
      </c>
      <c r="AN814" s="20" t="str">
        <f t="shared" si="144"/>
        <v/>
      </c>
      <c r="AO814" s="20" t="str">
        <f t="shared" si="145"/>
        <v/>
      </c>
      <c r="AP814" s="20" t="str">
        <f t="shared" si="146"/>
        <v/>
      </c>
      <c r="AQ814" s="88" t="str">
        <f ca="1">IF(S814=Lists!$S$6,"CUMPLIMIENTO",IF($Q814=Lists!$R$3,TEXT(Y814,"00,00%")&amp;" / "&amp;TEXT(FORMULACIÓN!Y814,"00,00%"),IF(Y814=0,0,TEXT(Y814,"##.###")&amp;" / "&amp;TEXT(FORMULACIÓN!Y814,"##.###"))))</f>
        <v xml:space="preserve"> / </v>
      </c>
      <c r="AR814" s="133">
        <f ca="1">VALUE(IFERROR(IF(S814=Lists!$S$6,SEGUIMIENTO!Y814,IF((Y814/FORMULACIÓN!Y814)&lt;&gt;0,Y814/FORMULACIÓN!Y814,0)),0))</f>
        <v>0</v>
      </c>
      <c r="AS814" s="89" t="str">
        <f t="shared" ca="1" si="147"/>
        <v/>
      </c>
      <c r="AT814" s="89"/>
      <c r="AU814" s="89">
        <f t="shared" ca="1" si="140"/>
        <v>0</v>
      </c>
      <c r="AV814" s="20" t="str">
        <f t="shared" si="149"/>
        <v xml:space="preserve">LOGROS
LÍMITES
OBSERVACIÓN
ACCIONES DE FORTALECIMIENTO
</v>
      </c>
      <c r="AW814" s="139"/>
      <c r="CG814" s="140"/>
    </row>
    <row r="815" spans="1:85" s="135" customFormat="1" ht="20.25" hidden="1" customHeight="1">
      <c r="A815" s="20" t="str">
        <f>IF(FORMULACIÓN!A815="","",FORMULACIÓN!A815)</f>
        <v/>
      </c>
      <c r="B815" s="20" t="str">
        <f>IF(FORMULACIÓN!B815="","",FORMULACIÓN!B815)</f>
        <v/>
      </c>
      <c r="C815" s="20" t="str">
        <f>IF(FORMULACIÓN!C815="","",FORMULACIÓN!C815)</f>
        <v/>
      </c>
      <c r="D815" s="20" t="str">
        <f>IF(FORMULACIÓN!D815="","",FORMULACIÓN!D815)</f>
        <v/>
      </c>
      <c r="E815" s="20" t="str">
        <f>IF(FORMULACIÓN!E815="","",FORMULACIÓN!E815)</f>
        <v/>
      </c>
      <c r="F815" s="20" t="str">
        <f>IF(FORMULACIÓN!F815="","",FORMULACIÓN!F815)</f>
        <v/>
      </c>
      <c r="G815" s="20" t="str">
        <f>IF(FORMULACIÓN!G815="","",FORMULACIÓN!G815)</f>
        <v/>
      </c>
      <c r="H815" s="20" t="str">
        <f>IF(FORMULACIÓN!H815="","",FORMULACIÓN!H815)</f>
        <v/>
      </c>
      <c r="I815" s="88" t="str">
        <f>IF(FORMULACIÓN!I815="","",FORMULACIÓN!I815)</f>
        <v/>
      </c>
      <c r="J815" s="20" t="str">
        <f>IF(FORMULACIÓN!J815="","",FORMULACIÓN!J815)</f>
        <v/>
      </c>
      <c r="K815" s="88" t="str">
        <f>IF(FORMULACIÓN!K815="","",FORMULACIÓN!K815)</f>
        <v/>
      </c>
      <c r="L815" s="88" t="str">
        <f>IF(FORMULACIÓN!L815="","",FORMULACIÓN!L815)</f>
        <v/>
      </c>
      <c r="M815" s="210">
        <f>FORMULACIÓN!M815</f>
        <v>0</v>
      </c>
      <c r="N815" s="20" t="str">
        <f>IF(FORMULACIÓN!O815="","",FORMULACIÓN!O815)</f>
        <v/>
      </c>
      <c r="O815" s="20" t="str">
        <f>IF(FORMULACIÓN!P815="","",FORMULACIÓN!P815)</f>
        <v/>
      </c>
      <c r="P815" s="20" t="str">
        <f>IF(FORMULACIÓN!Q815="","",FORMULACIÓN!Q815)</f>
        <v/>
      </c>
      <c r="Q815" s="20" t="str">
        <f>IF(FORMULACIÓN!R815="","",FORMULACIÓN!R815)</f>
        <v/>
      </c>
      <c r="R815" s="20" t="str">
        <f>IF(FORMULACIÓN!S815="","",FORMULACIÓN!S815)</f>
        <v/>
      </c>
      <c r="S815" s="20" t="str">
        <f>IF(FORMULACIÓN!T815="","",FORMULACIÓN!T815)</f>
        <v/>
      </c>
      <c r="T815" s="179" t="str">
        <f ca="1">FORMULACIÓN!Y815</f>
        <v/>
      </c>
      <c r="U815" s="20" t="str">
        <f>IF(FORMULACIÓN!U815="","",FORMULACIÓN!U815)</f>
        <v/>
      </c>
      <c r="V815" s="211"/>
      <c r="W815" s="211"/>
      <c r="X815" s="21" t="str">
        <f ca="1">IFERROR(IF($S815=Lists!$S$2,SUM(SEGUIMIENTO!U815:W815),IF(SEGUIMIENTO!$S815=Lists!$S$3,SUM(SEGUIMIENTO!V815:W815),IF(SEGUIMIENTO!$S815=Lists!$S$4,AVERAGE(SEGUIMIENTO!V815:W815),IF(SEGUIMIENTO!$S815=Lists!$S$5,OFFSET(U815,0,COUNTA(V815:W815)),IF(SEGUIMIENTO!$S815=Lists!$S$6,COUNTIF(V815:W815,"&lt;"&amp;FORMULACIÓN!Y815)/COUNT(SEGUIMIENTO!V815:W815),""))))),"")</f>
        <v/>
      </c>
      <c r="Y815" s="176" t="str">
        <f ca="1">IF($Q815=Lists!$R$3,TEXT(SEGUIMIENTO!X815,"00,00%"),IF(SEGUIMIENTO!X815=0,0,TEXT(SEGUIMIENTO!X815,"##.###")))</f>
        <v/>
      </c>
      <c r="Z815" s="179" t="str">
        <f>IF(FORMULACIÓN!N815="X",VLOOKUP(A815,Lists!$C$100:$D$1099,2,FALSE),"")</f>
        <v/>
      </c>
      <c r="AA815" s="181">
        <f>IF(FORMULACIÓN!N815="X",IF(VALUE(VLOOKUP(A815,Lists!$C$100:$D$1099,2,FALSE))&gt;=SEGUIMIENTO!X815,1,0),2)</f>
        <v>2</v>
      </c>
      <c r="AB815" s="150">
        <f>IFERROR(VALUE(LEFT(#REF!,1)),0)</f>
        <v>0</v>
      </c>
      <c r="AC815" s="149"/>
      <c r="AD815" s="131"/>
      <c r="AE815" s="131"/>
      <c r="AF815" s="129"/>
      <c r="AG815"/>
      <c r="AH815" s="139"/>
      <c r="AI815" s="139"/>
      <c r="AJ815" s="139" t="str">
        <f t="shared" si="141"/>
        <v/>
      </c>
      <c r="AK815" s="139">
        <f t="shared" ca="1" si="148"/>
        <v>0</v>
      </c>
      <c r="AL815" s="139" t="str">
        <f t="shared" si="142"/>
        <v/>
      </c>
      <c r="AM815" s="139" t="str">
        <f t="shared" si="143"/>
        <v/>
      </c>
      <c r="AN815" s="20" t="str">
        <f t="shared" si="144"/>
        <v/>
      </c>
      <c r="AO815" s="20" t="str">
        <f t="shared" si="145"/>
        <v/>
      </c>
      <c r="AP815" s="20" t="str">
        <f t="shared" si="146"/>
        <v/>
      </c>
      <c r="AQ815" s="88" t="str">
        <f ca="1">IF(S815=Lists!$S$6,"CUMPLIMIENTO",IF($Q815=Lists!$R$3,TEXT(Y815,"00,00%")&amp;" / "&amp;TEXT(FORMULACIÓN!Y815,"00,00%"),IF(Y815=0,0,TEXT(Y815,"##.###")&amp;" / "&amp;TEXT(FORMULACIÓN!Y815,"##.###"))))</f>
        <v xml:space="preserve"> / </v>
      </c>
      <c r="AR815" s="133">
        <f ca="1">VALUE(IFERROR(IF(S815=Lists!$S$6,SEGUIMIENTO!Y815,IF((Y815/FORMULACIÓN!Y815)&lt;&gt;0,Y815/FORMULACIÓN!Y815,0)),0))</f>
        <v>0</v>
      </c>
      <c r="AS815" s="89" t="str">
        <f t="shared" ca="1" si="147"/>
        <v/>
      </c>
      <c r="AT815" s="89"/>
      <c r="AU815" s="89">
        <f t="shared" ca="1" si="140"/>
        <v>0</v>
      </c>
      <c r="AV815" s="20" t="str">
        <f t="shared" si="149"/>
        <v xml:space="preserve">LOGROS
LÍMITES
OBSERVACIÓN
ACCIONES DE FORTALECIMIENTO
</v>
      </c>
      <c r="AW815" s="139"/>
      <c r="CG815" s="140"/>
    </row>
    <row r="816" spans="1:85" s="135" customFormat="1" ht="20.25" hidden="1" customHeight="1">
      <c r="A816" s="20" t="str">
        <f>IF(FORMULACIÓN!A816="","",FORMULACIÓN!A816)</f>
        <v/>
      </c>
      <c r="B816" s="20" t="str">
        <f>IF(FORMULACIÓN!B816="","",FORMULACIÓN!B816)</f>
        <v/>
      </c>
      <c r="C816" s="20" t="str">
        <f>IF(FORMULACIÓN!C816="","",FORMULACIÓN!C816)</f>
        <v/>
      </c>
      <c r="D816" s="20" t="str">
        <f>IF(FORMULACIÓN!D816="","",FORMULACIÓN!D816)</f>
        <v/>
      </c>
      <c r="E816" s="20" t="str">
        <f>IF(FORMULACIÓN!E816="","",FORMULACIÓN!E816)</f>
        <v/>
      </c>
      <c r="F816" s="20" t="str">
        <f>IF(FORMULACIÓN!F816="","",FORMULACIÓN!F816)</f>
        <v/>
      </c>
      <c r="G816" s="20" t="str">
        <f>IF(FORMULACIÓN!G816="","",FORMULACIÓN!G816)</f>
        <v/>
      </c>
      <c r="H816" s="20" t="str">
        <f>IF(FORMULACIÓN!H816="","",FORMULACIÓN!H816)</f>
        <v/>
      </c>
      <c r="I816" s="88" t="str">
        <f>IF(FORMULACIÓN!I816="","",FORMULACIÓN!I816)</f>
        <v/>
      </c>
      <c r="J816" s="20" t="str">
        <f>IF(FORMULACIÓN!J816="","",FORMULACIÓN!J816)</f>
        <v/>
      </c>
      <c r="K816" s="88" t="str">
        <f>IF(FORMULACIÓN!K816="","",FORMULACIÓN!K816)</f>
        <v/>
      </c>
      <c r="L816" s="88" t="str">
        <f>IF(FORMULACIÓN!L816="","",FORMULACIÓN!L816)</f>
        <v/>
      </c>
      <c r="M816" s="210">
        <f>FORMULACIÓN!M816</f>
        <v>0</v>
      </c>
      <c r="N816" s="20" t="str">
        <f>IF(FORMULACIÓN!O816="","",FORMULACIÓN!O816)</f>
        <v/>
      </c>
      <c r="O816" s="20" t="str">
        <f>IF(FORMULACIÓN!P816="","",FORMULACIÓN!P816)</f>
        <v/>
      </c>
      <c r="P816" s="20" t="str">
        <f>IF(FORMULACIÓN!Q816="","",FORMULACIÓN!Q816)</f>
        <v/>
      </c>
      <c r="Q816" s="20" t="str">
        <f>IF(FORMULACIÓN!R816="","",FORMULACIÓN!R816)</f>
        <v/>
      </c>
      <c r="R816" s="20" t="str">
        <f>IF(FORMULACIÓN!S816="","",FORMULACIÓN!S816)</f>
        <v/>
      </c>
      <c r="S816" s="20" t="str">
        <f>IF(FORMULACIÓN!T816="","",FORMULACIÓN!T816)</f>
        <v/>
      </c>
      <c r="T816" s="179" t="str">
        <f ca="1">FORMULACIÓN!Y816</f>
        <v/>
      </c>
      <c r="U816" s="20" t="str">
        <f>IF(FORMULACIÓN!U816="","",FORMULACIÓN!U816)</f>
        <v/>
      </c>
      <c r="V816" s="211"/>
      <c r="W816" s="211"/>
      <c r="X816" s="21" t="str">
        <f ca="1">IFERROR(IF($S816=Lists!$S$2,SUM(SEGUIMIENTO!U816:W816),IF(SEGUIMIENTO!$S816=Lists!$S$3,SUM(SEGUIMIENTO!V816:W816),IF(SEGUIMIENTO!$S816=Lists!$S$4,AVERAGE(SEGUIMIENTO!V816:W816),IF(SEGUIMIENTO!$S816=Lists!$S$5,OFFSET(U816,0,COUNTA(V816:W816)),IF(SEGUIMIENTO!$S816=Lists!$S$6,COUNTIF(V816:W816,"&lt;"&amp;FORMULACIÓN!Y816)/COUNT(SEGUIMIENTO!V816:W816),""))))),"")</f>
        <v/>
      </c>
      <c r="Y816" s="176" t="str">
        <f ca="1">IF($Q816=Lists!$R$3,TEXT(SEGUIMIENTO!X816,"00,00%"),IF(SEGUIMIENTO!X816=0,0,TEXT(SEGUIMIENTO!X816,"##.###")))</f>
        <v/>
      </c>
      <c r="Z816" s="179" t="str">
        <f>IF(FORMULACIÓN!N816="X",VLOOKUP(A816,Lists!$C$100:$D$1099,2,FALSE),"")</f>
        <v/>
      </c>
      <c r="AA816" s="181">
        <f>IF(FORMULACIÓN!N816="X",IF(VALUE(VLOOKUP(A816,Lists!$C$100:$D$1099,2,FALSE))&gt;=SEGUIMIENTO!X816,1,0),2)</f>
        <v>2</v>
      </c>
      <c r="AB816" s="150">
        <f>IFERROR(VALUE(LEFT(#REF!,1)),0)</f>
        <v>0</v>
      </c>
      <c r="AC816" s="149"/>
      <c r="AD816" s="131"/>
      <c r="AE816" s="131"/>
      <c r="AF816" s="129"/>
      <c r="AG816"/>
      <c r="AH816" s="139"/>
      <c r="AI816" s="139"/>
      <c r="AJ816" s="139" t="str">
        <f t="shared" si="141"/>
        <v/>
      </c>
      <c r="AK816" s="139">
        <f t="shared" ca="1" si="148"/>
        <v>0</v>
      </c>
      <c r="AL816" s="139" t="str">
        <f t="shared" si="142"/>
        <v/>
      </c>
      <c r="AM816" s="139" t="str">
        <f t="shared" si="143"/>
        <v/>
      </c>
      <c r="AN816" s="20" t="str">
        <f t="shared" si="144"/>
        <v/>
      </c>
      <c r="AO816" s="20" t="str">
        <f t="shared" si="145"/>
        <v/>
      </c>
      <c r="AP816" s="20" t="str">
        <f t="shared" si="146"/>
        <v/>
      </c>
      <c r="AQ816" s="88" t="str">
        <f ca="1">IF(S816=Lists!$S$6,"CUMPLIMIENTO",IF($Q816=Lists!$R$3,TEXT(Y816,"00,00%")&amp;" / "&amp;TEXT(FORMULACIÓN!Y816,"00,00%"),IF(Y816=0,0,TEXT(Y816,"##.###")&amp;" / "&amp;TEXT(FORMULACIÓN!Y816,"##.###"))))</f>
        <v xml:space="preserve"> / </v>
      </c>
      <c r="AR816" s="133">
        <f ca="1">VALUE(IFERROR(IF(S816=Lists!$S$6,SEGUIMIENTO!Y816,IF((Y816/FORMULACIÓN!Y816)&lt;&gt;0,Y816/FORMULACIÓN!Y816,0)),0))</f>
        <v>0</v>
      </c>
      <c r="AS816" s="89" t="str">
        <f t="shared" ca="1" si="147"/>
        <v/>
      </c>
      <c r="AT816" s="89"/>
      <c r="AU816" s="89">
        <f t="shared" ca="1" si="140"/>
        <v>0</v>
      </c>
      <c r="AV816" s="20" t="str">
        <f t="shared" si="149"/>
        <v xml:space="preserve">LOGROS
LÍMITES
OBSERVACIÓN
ACCIONES DE FORTALECIMIENTO
</v>
      </c>
      <c r="AW816" s="139"/>
      <c r="CG816" s="140"/>
    </row>
    <row r="817" spans="1:85" s="135" customFormat="1" ht="20.25" hidden="1" customHeight="1">
      <c r="A817" s="20" t="str">
        <f>IF(FORMULACIÓN!A817="","",FORMULACIÓN!A817)</f>
        <v/>
      </c>
      <c r="B817" s="20" t="str">
        <f>IF(FORMULACIÓN!B817="","",FORMULACIÓN!B817)</f>
        <v/>
      </c>
      <c r="C817" s="20" t="str">
        <f>IF(FORMULACIÓN!C817="","",FORMULACIÓN!C817)</f>
        <v/>
      </c>
      <c r="D817" s="20" t="str">
        <f>IF(FORMULACIÓN!D817="","",FORMULACIÓN!D817)</f>
        <v/>
      </c>
      <c r="E817" s="20" t="str">
        <f>IF(FORMULACIÓN!E817="","",FORMULACIÓN!E817)</f>
        <v/>
      </c>
      <c r="F817" s="20" t="str">
        <f>IF(FORMULACIÓN!F817="","",FORMULACIÓN!F817)</f>
        <v/>
      </c>
      <c r="G817" s="20" t="str">
        <f>IF(FORMULACIÓN!G817="","",FORMULACIÓN!G817)</f>
        <v/>
      </c>
      <c r="H817" s="20" t="str">
        <f>IF(FORMULACIÓN!H817="","",FORMULACIÓN!H817)</f>
        <v/>
      </c>
      <c r="I817" s="88" t="str">
        <f>IF(FORMULACIÓN!I817="","",FORMULACIÓN!I817)</f>
        <v/>
      </c>
      <c r="J817" s="20" t="str">
        <f>IF(FORMULACIÓN!J817="","",FORMULACIÓN!J817)</f>
        <v/>
      </c>
      <c r="K817" s="88" t="str">
        <f>IF(FORMULACIÓN!K817="","",FORMULACIÓN!K817)</f>
        <v/>
      </c>
      <c r="L817" s="88" t="str">
        <f>IF(FORMULACIÓN!L817="","",FORMULACIÓN!L817)</f>
        <v/>
      </c>
      <c r="M817" s="210">
        <f>FORMULACIÓN!M817</f>
        <v>0</v>
      </c>
      <c r="N817" s="20" t="str">
        <f>IF(FORMULACIÓN!O817="","",FORMULACIÓN!O817)</f>
        <v/>
      </c>
      <c r="O817" s="20" t="str">
        <f>IF(FORMULACIÓN!P817="","",FORMULACIÓN!P817)</f>
        <v/>
      </c>
      <c r="P817" s="20" t="str">
        <f>IF(FORMULACIÓN!Q817="","",FORMULACIÓN!Q817)</f>
        <v/>
      </c>
      <c r="Q817" s="20" t="str">
        <f>IF(FORMULACIÓN!R817="","",FORMULACIÓN!R817)</f>
        <v/>
      </c>
      <c r="R817" s="20" t="str">
        <f>IF(FORMULACIÓN!S817="","",FORMULACIÓN!S817)</f>
        <v/>
      </c>
      <c r="S817" s="20" t="str">
        <f>IF(FORMULACIÓN!T817="","",FORMULACIÓN!T817)</f>
        <v/>
      </c>
      <c r="T817" s="179" t="str">
        <f ca="1">FORMULACIÓN!Y817</f>
        <v/>
      </c>
      <c r="U817" s="20" t="str">
        <f>IF(FORMULACIÓN!U817="","",FORMULACIÓN!U817)</f>
        <v/>
      </c>
      <c r="V817" s="211"/>
      <c r="W817" s="211"/>
      <c r="X817" s="21" t="str">
        <f ca="1">IFERROR(IF($S817=Lists!$S$2,SUM(SEGUIMIENTO!U817:W817),IF(SEGUIMIENTO!$S817=Lists!$S$3,SUM(SEGUIMIENTO!V817:W817),IF(SEGUIMIENTO!$S817=Lists!$S$4,AVERAGE(SEGUIMIENTO!V817:W817),IF(SEGUIMIENTO!$S817=Lists!$S$5,OFFSET(U817,0,COUNTA(V817:W817)),IF(SEGUIMIENTO!$S817=Lists!$S$6,COUNTIF(V817:W817,"&lt;"&amp;FORMULACIÓN!Y817)/COUNT(SEGUIMIENTO!V817:W817),""))))),"")</f>
        <v/>
      </c>
      <c r="Y817" s="176" t="str">
        <f ca="1">IF($Q817=Lists!$R$3,TEXT(SEGUIMIENTO!X817,"00,00%"),IF(SEGUIMIENTO!X817=0,0,TEXT(SEGUIMIENTO!X817,"##.###")))</f>
        <v/>
      </c>
      <c r="Z817" s="179" t="str">
        <f>IF(FORMULACIÓN!N817="X",VLOOKUP(A817,Lists!$C$100:$D$1099,2,FALSE),"")</f>
        <v/>
      </c>
      <c r="AA817" s="181">
        <f>IF(FORMULACIÓN!N817="X",IF(VALUE(VLOOKUP(A817,Lists!$C$100:$D$1099,2,FALSE))&gt;=SEGUIMIENTO!X817,1,0),2)</f>
        <v>2</v>
      </c>
      <c r="AB817" s="150">
        <f>IFERROR(VALUE(LEFT(#REF!,1)),0)</f>
        <v>0</v>
      </c>
      <c r="AC817" s="149"/>
      <c r="AD817" s="131"/>
      <c r="AE817" s="131"/>
      <c r="AF817" s="129"/>
      <c r="AG817"/>
      <c r="AH817" s="139"/>
      <c r="AI817" s="139"/>
      <c r="AJ817" s="139" t="str">
        <f t="shared" si="141"/>
        <v/>
      </c>
      <c r="AK817" s="139">
        <f t="shared" ca="1" si="148"/>
        <v>0</v>
      </c>
      <c r="AL817" s="139" t="str">
        <f t="shared" si="142"/>
        <v/>
      </c>
      <c r="AM817" s="139" t="str">
        <f t="shared" si="143"/>
        <v/>
      </c>
      <c r="AN817" s="20" t="str">
        <f t="shared" si="144"/>
        <v/>
      </c>
      <c r="AO817" s="20" t="str">
        <f t="shared" si="145"/>
        <v/>
      </c>
      <c r="AP817" s="20" t="str">
        <f t="shared" si="146"/>
        <v/>
      </c>
      <c r="AQ817" s="88" t="str">
        <f ca="1">IF(S817=Lists!$S$6,"CUMPLIMIENTO",IF($Q817=Lists!$R$3,TEXT(Y817,"00,00%")&amp;" / "&amp;TEXT(FORMULACIÓN!Y817,"00,00%"),IF(Y817=0,0,TEXT(Y817,"##.###")&amp;" / "&amp;TEXT(FORMULACIÓN!Y817,"##.###"))))</f>
        <v xml:space="preserve"> / </v>
      </c>
      <c r="AR817" s="133">
        <f ca="1">VALUE(IFERROR(IF(S817=Lists!$S$6,SEGUIMIENTO!Y817,IF((Y817/FORMULACIÓN!Y817)&lt;&gt;0,Y817/FORMULACIÓN!Y817,0)),0))</f>
        <v>0</v>
      </c>
      <c r="AS817" s="89" t="str">
        <f t="shared" ca="1" si="147"/>
        <v/>
      </c>
      <c r="AT817" s="89"/>
      <c r="AU817" s="89">
        <f t="shared" ca="1" si="140"/>
        <v>0</v>
      </c>
      <c r="AV817" s="20" t="str">
        <f t="shared" si="149"/>
        <v xml:space="preserve">LOGROS
LÍMITES
OBSERVACIÓN
ACCIONES DE FORTALECIMIENTO
</v>
      </c>
      <c r="AW817" s="139"/>
      <c r="CG817" s="140"/>
    </row>
    <row r="818" spans="1:85" s="135" customFormat="1" ht="20.25" hidden="1" customHeight="1">
      <c r="A818" s="20" t="str">
        <f>IF(FORMULACIÓN!A818="","",FORMULACIÓN!A818)</f>
        <v/>
      </c>
      <c r="B818" s="20" t="str">
        <f>IF(FORMULACIÓN!B818="","",FORMULACIÓN!B818)</f>
        <v/>
      </c>
      <c r="C818" s="20" t="str">
        <f>IF(FORMULACIÓN!C818="","",FORMULACIÓN!C818)</f>
        <v/>
      </c>
      <c r="D818" s="20" t="str">
        <f>IF(FORMULACIÓN!D818="","",FORMULACIÓN!D818)</f>
        <v/>
      </c>
      <c r="E818" s="20" t="str">
        <f>IF(FORMULACIÓN!E818="","",FORMULACIÓN!E818)</f>
        <v/>
      </c>
      <c r="F818" s="20" t="str">
        <f>IF(FORMULACIÓN!F818="","",FORMULACIÓN!F818)</f>
        <v/>
      </c>
      <c r="G818" s="20" t="str">
        <f>IF(FORMULACIÓN!G818="","",FORMULACIÓN!G818)</f>
        <v/>
      </c>
      <c r="H818" s="20" t="str">
        <f>IF(FORMULACIÓN!H818="","",FORMULACIÓN!H818)</f>
        <v/>
      </c>
      <c r="I818" s="88" t="str">
        <f>IF(FORMULACIÓN!I818="","",FORMULACIÓN!I818)</f>
        <v/>
      </c>
      <c r="J818" s="20" t="str">
        <f>IF(FORMULACIÓN!J818="","",FORMULACIÓN!J818)</f>
        <v/>
      </c>
      <c r="K818" s="88" t="str">
        <f>IF(FORMULACIÓN!K818="","",FORMULACIÓN!K818)</f>
        <v/>
      </c>
      <c r="L818" s="88" t="str">
        <f>IF(FORMULACIÓN!L818="","",FORMULACIÓN!L818)</f>
        <v/>
      </c>
      <c r="M818" s="210">
        <f>FORMULACIÓN!M818</f>
        <v>0</v>
      </c>
      <c r="N818" s="20" t="str">
        <f>IF(FORMULACIÓN!O818="","",FORMULACIÓN!O818)</f>
        <v/>
      </c>
      <c r="O818" s="20" t="str">
        <f>IF(FORMULACIÓN!P818="","",FORMULACIÓN!P818)</f>
        <v/>
      </c>
      <c r="P818" s="20" t="str">
        <f>IF(FORMULACIÓN!Q818="","",FORMULACIÓN!Q818)</f>
        <v/>
      </c>
      <c r="Q818" s="20" t="str">
        <f>IF(FORMULACIÓN!R818="","",FORMULACIÓN!R818)</f>
        <v/>
      </c>
      <c r="R818" s="20" t="str">
        <f>IF(FORMULACIÓN!S818="","",FORMULACIÓN!S818)</f>
        <v/>
      </c>
      <c r="S818" s="20" t="str">
        <f>IF(FORMULACIÓN!T818="","",FORMULACIÓN!T818)</f>
        <v/>
      </c>
      <c r="T818" s="179" t="str">
        <f ca="1">FORMULACIÓN!Y818</f>
        <v/>
      </c>
      <c r="U818" s="20" t="str">
        <f>IF(FORMULACIÓN!U818="","",FORMULACIÓN!U818)</f>
        <v/>
      </c>
      <c r="V818" s="211"/>
      <c r="W818" s="211"/>
      <c r="X818" s="21" t="str">
        <f ca="1">IFERROR(IF($S818=Lists!$S$2,SUM(SEGUIMIENTO!U818:W818),IF(SEGUIMIENTO!$S818=Lists!$S$3,SUM(SEGUIMIENTO!V818:W818),IF(SEGUIMIENTO!$S818=Lists!$S$4,AVERAGE(SEGUIMIENTO!V818:W818),IF(SEGUIMIENTO!$S818=Lists!$S$5,OFFSET(U818,0,COUNTA(V818:W818)),IF(SEGUIMIENTO!$S818=Lists!$S$6,COUNTIF(V818:W818,"&lt;"&amp;FORMULACIÓN!Y818)/COUNT(SEGUIMIENTO!V818:W818),""))))),"")</f>
        <v/>
      </c>
      <c r="Y818" s="176" t="str">
        <f ca="1">IF($Q818=Lists!$R$3,TEXT(SEGUIMIENTO!X818,"00,00%"),IF(SEGUIMIENTO!X818=0,0,TEXT(SEGUIMIENTO!X818,"##.###")))</f>
        <v/>
      </c>
      <c r="Z818" s="179" t="str">
        <f>IF(FORMULACIÓN!N818="X",VLOOKUP(A818,Lists!$C$100:$D$1099,2,FALSE),"")</f>
        <v/>
      </c>
      <c r="AA818" s="181">
        <f>IF(FORMULACIÓN!N818="X",IF(VALUE(VLOOKUP(A818,Lists!$C$100:$D$1099,2,FALSE))&gt;=SEGUIMIENTO!X818,1,0),2)</f>
        <v>2</v>
      </c>
      <c r="AB818" s="150">
        <f>IFERROR(VALUE(LEFT(#REF!,1)),0)</f>
        <v>0</v>
      </c>
      <c r="AC818" s="149"/>
      <c r="AD818" s="131"/>
      <c r="AE818" s="131"/>
      <c r="AF818" s="129"/>
      <c r="AG818"/>
      <c r="AH818" s="139"/>
      <c r="AI818" s="139"/>
      <c r="AJ818" s="139" t="str">
        <f t="shared" si="141"/>
        <v/>
      </c>
      <c r="AK818" s="139">
        <f t="shared" ca="1" si="148"/>
        <v>0</v>
      </c>
      <c r="AL818" s="139" t="str">
        <f t="shared" si="142"/>
        <v/>
      </c>
      <c r="AM818" s="139" t="str">
        <f t="shared" si="143"/>
        <v/>
      </c>
      <c r="AN818" s="20" t="str">
        <f t="shared" si="144"/>
        <v/>
      </c>
      <c r="AO818" s="20" t="str">
        <f t="shared" si="145"/>
        <v/>
      </c>
      <c r="AP818" s="20" t="str">
        <f t="shared" si="146"/>
        <v/>
      </c>
      <c r="AQ818" s="88" t="str">
        <f ca="1">IF(S818=Lists!$S$6,"CUMPLIMIENTO",IF($Q818=Lists!$R$3,TEXT(Y818,"00,00%")&amp;" / "&amp;TEXT(FORMULACIÓN!Y818,"00,00%"),IF(Y818=0,0,TEXT(Y818,"##.###")&amp;" / "&amp;TEXT(FORMULACIÓN!Y818,"##.###"))))</f>
        <v xml:space="preserve"> / </v>
      </c>
      <c r="AR818" s="133">
        <f ca="1">VALUE(IFERROR(IF(S818=Lists!$S$6,SEGUIMIENTO!Y818,IF((Y818/FORMULACIÓN!Y818)&lt;&gt;0,Y818/FORMULACIÓN!Y818,0)),0))</f>
        <v>0</v>
      </c>
      <c r="AS818" s="89" t="str">
        <f t="shared" ca="1" si="147"/>
        <v/>
      </c>
      <c r="AT818" s="89"/>
      <c r="AU818" s="89">
        <f t="shared" ca="1" si="140"/>
        <v>0</v>
      </c>
      <c r="AV818" s="20" t="str">
        <f t="shared" si="149"/>
        <v xml:space="preserve">LOGROS
LÍMITES
OBSERVACIÓN
ACCIONES DE FORTALECIMIENTO
</v>
      </c>
      <c r="AW818" s="139"/>
      <c r="CG818" s="140"/>
    </row>
    <row r="819" spans="1:85" s="135" customFormat="1" ht="20.25" hidden="1" customHeight="1">
      <c r="A819" s="20" t="str">
        <f>IF(FORMULACIÓN!A819="","",FORMULACIÓN!A819)</f>
        <v/>
      </c>
      <c r="B819" s="20" t="str">
        <f>IF(FORMULACIÓN!B819="","",FORMULACIÓN!B819)</f>
        <v/>
      </c>
      <c r="C819" s="20" t="str">
        <f>IF(FORMULACIÓN!C819="","",FORMULACIÓN!C819)</f>
        <v/>
      </c>
      <c r="D819" s="20" t="str">
        <f>IF(FORMULACIÓN!D819="","",FORMULACIÓN!D819)</f>
        <v/>
      </c>
      <c r="E819" s="20" t="str">
        <f>IF(FORMULACIÓN!E819="","",FORMULACIÓN!E819)</f>
        <v/>
      </c>
      <c r="F819" s="20" t="str">
        <f>IF(FORMULACIÓN!F819="","",FORMULACIÓN!F819)</f>
        <v/>
      </c>
      <c r="G819" s="20" t="str">
        <f>IF(FORMULACIÓN!G819="","",FORMULACIÓN!G819)</f>
        <v/>
      </c>
      <c r="H819" s="20" t="str">
        <f>IF(FORMULACIÓN!H819="","",FORMULACIÓN!H819)</f>
        <v/>
      </c>
      <c r="I819" s="88" t="str">
        <f>IF(FORMULACIÓN!I819="","",FORMULACIÓN!I819)</f>
        <v/>
      </c>
      <c r="J819" s="20" t="str">
        <f>IF(FORMULACIÓN!J819="","",FORMULACIÓN!J819)</f>
        <v/>
      </c>
      <c r="K819" s="88" t="str">
        <f>IF(FORMULACIÓN!K819="","",FORMULACIÓN!K819)</f>
        <v/>
      </c>
      <c r="L819" s="88" t="str">
        <f>IF(FORMULACIÓN!L819="","",FORMULACIÓN!L819)</f>
        <v/>
      </c>
      <c r="M819" s="210">
        <f>FORMULACIÓN!M819</f>
        <v>0</v>
      </c>
      <c r="N819" s="20" t="str">
        <f>IF(FORMULACIÓN!O819="","",FORMULACIÓN!O819)</f>
        <v/>
      </c>
      <c r="O819" s="20" t="str">
        <f>IF(FORMULACIÓN!P819="","",FORMULACIÓN!P819)</f>
        <v/>
      </c>
      <c r="P819" s="20" t="str">
        <f>IF(FORMULACIÓN!Q819="","",FORMULACIÓN!Q819)</f>
        <v/>
      </c>
      <c r="Q819" s="20" t="str">
        <f>IF(FORMULACIÓN!R819="","",FORMULACIÓN!R819)</f>
        <v/>
      </c>
      <c r="R819" s="20" t="str">
        <f>IF(FORMULACIÓN!S819="","",FORMULACIÓN!S819)</f>
        <v/>
      </c>
      <c r="S819" s="20" t="str">
        <f>IF(FORMULACIÓN!T819="","",FORMULACIÓN!T819)</f>
        <v/>
      </c>
      <c r="T819" s="179" t="str">
        <f ca="1">FORMULACIÓN!Y819</f>
        <v/>
      </c>
      <c r="U819" s="20" t="str">
        <f>IF(FORMULACIÓN!U819="","",FORMULACIÓN!U819)</f>
        <v/>
      </c>
      <c r="V819" s="211"/>
      <c r="W819" s="211"/>
      <c r="X819" s="21" t="str">
        <f ca="1">IFERROR(IF($S819=Lists!$S$2,SUM(SEGUIMIENTO!U819:W819),IF(SEGUIMIENTO!$S819=Lists!$S$3,SUM(SEGUIMIENTO!V819:W819),IF(SEGUIMIENTO!$S819=Lists!$S$4,AVERAGE(SEGUIMIENTO!V819:W819),IF(SEGUIMIENTO!$S819=Lists!$S$5,OFFSET(U819,0,COUNTA(V819:W819)),IF(SEGUIMIENTO!$S819=Lists!$S$6,COUNTIF(V819:W819,"&lt;"&amp;FORMULACIÓN!Y819)/COUNT(SEGUIMIENTO!V819:W819),""))))),"")</f>
        <v/>
      </c>
      <c r="Y819" s="176" t="str">
        <f ca="1">IF($Q819=Lists!$R$3,TEXT(SEGUIMIENTO!X819,"00,00%"),IF(SEGUIMIENTO!X819=0,0,TEXT(SEGUIMIENTO!X819,"##.###")))</f>
        <v/>
      </c>
      <c r="Z819" s="179" t="str">
        <f>IF(FORMULACIÓN!N819="X",VLOOKUP(A819,Lists!$C$100:$D$1099,2,FALSE),"")</f>
        <v/>
      </c>
      <c r="AA819" s="181">
        <f>IF(FORMULACIÓN!N819="X",IF(VALUE(VLOOKUP(A819,Lists!$C$100:$D$1099,2,FALSE))&gt;=SEGUIMIENTO!X819,1,0),2)</f>
        <v>2</v>
      </c>
      <c r="AB819" s="150">
        <f>IFERROR(VALUE(LEFT(#REF!,1)),0)</f>
        <v>0</v>
      </c>
      <c r="AC819" s="149"/>
      <c r="AD819" s="131"/>
      <c r="AE819" s="131"/>
      <c r="AF819" s="129"/>
      <c r="AG819"/>
      <c r="AH819" s="139"/>
      <c r="AI819" s="139"/>
      <c r="AJ819" s="139" t="str">
        <f t="shared" si="141"/>
        <v/>
      </c>
      <c r="AK819" s="139">
        <f t="shared" ca="1" si="148"/>
        <v>0</v>
      </c>
      <c r="AL819" s="139" t="str">
        <f t="shared" si="142"/>
        <v/>
      </c>
      <c r="AM819" s="139" t="str">
        <f t="shared" si="143"/>
        <v/>
      </c>
      <c r="AN819" s="20" t="str">
        <f t="shared" si="144"/>
        <v/>
      </c>
      <c r="AO819" s="20" t="str">
        <f t="shared" si="145"/>
        <v/>
      </c>
      <c r="AP819" s="20" t="str">
        <f t="shared" si="146"/>
        <v/>
      </c>
      <c r="AQ819" s="88" t="str">
        <f ca="1">IF(S819=Lists!$S$6,"CUMPLIMIENTO",IF($Q819=Lists!$R$3,TEXT(Y819,"00,00%")&amp;" / "&amp;TEXT(FORMULACIÓN!Y819,"00,00%"),IF(Y819=0,0,TEXT(Y819,"##.###")&amp;" / "&amp;TEXT(FORMULACIÓN!Y819,"##.###"))))</f>
        <v xml:space="preserve"> / </v>
      </c>
      <c r="AR819" s="133">
        <f ca="1">VALUE(IFERROR(IF(S819=Lists!$S$6,SEGUIMIENTO!Y819,IF((Y819/FORMULACIÓN!Y819)&lt;&gt;0,Y819/FORMULACIÓN!Y819,0)),0))</f>
        <v>0</v>
      </c>
      <c r="AS819" s="89" t="str">
        <f t="shared" ca="1" si="147"/>
        <v/>
      </c>
      <c r="AT819" s="89"/>
      <c r="AU819" s="89">
        <f t="shared" ca="1" si="140"/>
        <v>0</v>
      </c>
      <c r="AV819" s="20" t="str">
        <f t="shared" si="149"/>
        <v xml:space="preserve">LOGROS
LÍMITES
OBSERVACIÓN
ACCIONES DE FORTALECIMIENTO
</v>
      </c>
      <c r="AW819" s="139"/>
      <c r="CG819" s="140"/>
    </row>
    <row r="820" spans="1:85" s="135" customFormat="1" ht="20.25" hidden="1" customHeight="1">
      <c r="A820" s="20" t="str">
        <f>IF(FORMULACIÓN!A820="","",FORMULACIÓN!A820)</f>
        <v/>
      </c>
      <c r="B820" s="20" t="str">
        <f>IF(FORMULACIÓN!B820="","",FORMULACIÓN!B820)</f>
        <v/>
      </c>
      <c r="C820" s="20" t="str">
        <f>IF(FORMULACIÓN!C820="","",FORMULACIÓN!C820)</f>
        <v/>
      </c>
      <c r="D820" s="20" t="str">
        <f>IF(FORMULACIÓN!D820="","",FORMULACIÓN!D820)</f>
        <v/>
      </c>
      <c r="E820" s="20" t="str">
        <f>IF(FORMULACIÓN!E820="","",FORMULACIÓN!E820)</f>
        <v/>
      </c>
      <c r="F820" s="20" t="str">
        <f>IF(FORMULACIÓN!F820="","",FORMULACIÓN!F820)</f>
        <v/>
      </c>
      <c r="G820" s="20" t="str">
        <f>IF(FORMULACIÓN!G820="","",FORMULACIÓN!G820)</f>
        <v/>
      </c>
      <c r="H820" s="20" t="str">
        <f>IF(FORMULACIÓN!H820="","",FORMULACIÓN!H820)</f>
        <v/>
      </c>
      <c r="I820" s="88" t="str">
        <f>IF(FORMULACIÓN!I820="","",FORMULACIÓN!I820)</f>
        <v/>
      </c>
      <c r="J820" s="20" t="str">
        <f>IF(FORMULACIÓN!J820="","",FORMULACIÓN!J820)</f>
        <v/>
      </c>
      <c r="K820" s="88" t="str">
        <f>IF(FORMULACIÓN!K820="","",FORMULACIÓN!K820)</f>
        <v/>
      </c>
      <c r="L820" s="88" t="str">
        <f>IF(FORMULACIÓN!L820="","",FORMULACIÓN!L820)</f>
        <v/>
      </c>
      <c r="M820" s="210">
        <f>FORMULACIÓN!M820</f>
        <v>0</v>
      </c>
      <c r="N820" s="20" t="str">
        <f>IF(FORMULACIÓN!O820="","",FORMULACIÓN!O820)</f>
        <v/>
      </c>
      <c r="O820" s="20" t="str">
        <f>IF(FORMULACIÓN!P820="","",FORMULACIÓN!P820)</f>
        <v/>
      </c>
      <c r="P820" s="20" t="str">
        <f>IF(FORMULACIÓN!Q820="","",FORMULACIÓN!Q820)</f>
        <v/>
      </c>
      <c r="Q820" s="20" t="str">
        <f>IF(FORMULACIÓN!R820="","",FORMULACIÓN!R820)</f>
        <v/>
      </c>
      <c r="R820" s="20" t="str">
        <f>IF(FORMULACIÓN!S820="","",FORMULACIÓN!S820)</f>
        <v/>
      </c>
      <c r="S820" s="20" t="str">
        <f>IF(FORMULACIÓN!T820="","",FORMULACIÓN!T820)</f>
        <v/>
      </c>
      <c r="T820" s="179" t="str">
        <f ca="1">FORMULACIÓN!Y820</f>
        <v/>
      </c>
      <c r="U820" s="20" t="str">
        <f>IF(FORMULACIÓN!U820="","",FORMULACIÓN!U820)</f>
        <v/>
      </c>
      <c r="V820" s="211"/>
      <c r="W820" s="211"/>
      <c r="X820" s="21" t="str">
        <f ca="1">IFERROR(IF($S820=Lists!$S$2,SUM(SEGUIMIENTO!U820:W820),IF(SEGUIMIENTO!$S820=Lists!$S$3,SUM(SEGUIMIENTO!V820:W820),IF(SEGUIMIENTO!$S820=Lists!$S$4,AVERAGE(SEGUIMIENTO!V820:W820),IF(SEGUIMIENTO!$S820=Lists!$S$5,OFFSET(U820,0,COUNTA(V820:W820)),IF(SEGUIMIENTO!$S820=Lists!$S$6,COUNTIF(V820:W820,"&lt;"&amp;FORMULACIÓN!Y820)/COUNT(SEGUIMIENTO!V820:W820),""))))),"")</f>
        <v/>
      </c>
      <c r="Y820" s="176" t="str">
        <f ca="1">IF($Q820=Lists!$R$3,TEXT(SEGUIMIENTO!X820,"00,00%"),IF(SEGUIMIENTO!X820=0,0,TEXT(SEGUIMIENTO!X820,"##.###")))</f>
        <v/>
      </c>
      <c r="Z820" s="179" t="str">
        <f>IF(FORMULACIÓN!N820="X",VLOOKUP(A820,Lists!$C$100:$D$1099,2,FALSE),"")</f>
        <v/>
      </c>
      <c r="AA820" s="181">
        <f>IF(FORMULACIÓN!N820="X",IF(VALUE(VLOOKUP(A820,Lists!$C$100:$D$1099,2,FALSE))&gt;=SEGUIMIENTO!X820,1,0),2)</f>
        <v>2</v>
      </c>
      <c r="AB820" s="150">
        <f>IFERROR(VALUE(LEFT(#REF!,1)),0)</f>
        <v>0</v>
      </c>
      <c r="AC820" s="149"/>
      <c r="AD820" s="131"/>
      <c r="AE820" s="131"/>
      <c r="AF820" s="129"/>
      <c r="AG820"/>
      <c r="AH820" s="139"/>
      <c r="AI820" s="139"/>
      <c r="AJ820" s="139" t="str">
        <f t="shared" si="141"/>
        <v/>
      </c>
      <c r="AK820" s="139">
        <f t="shared" ca="1" si="148"/>
        <v>0</v>
      </c>
      <c r="AL820" s="139" t="str">
        <f t="shared" si="142"/>
        <v/>
      </c>
      <c r="AM820" s="139" t="str">
        <f t="shared" si="143"/>
        <v/>
      </c>
      <c r="AN820" s="20" t="str">
        <f t="shared" si="144"/>
        <v/>
      </c>
      <c r="AO820" s="20" t="str">
        <f t="shared" si="145"/>
        <v/>
      </c>
      <c r="AP820" s="20" t="str">
        <f t="shared" si="146"/>
        <v/>
      </c>
      <c r="AQ820" s="88" t="str">
        <f ca="1">IF(S820=Lists!$S$6,"CUMPLIMIENTO",IF($Q820=Lists!$R$3,TEXT(Y820,"00,00%")&amp;" / "&amp;TEXT(FORMULACIÓN!Y820,"00,00%"),IF(Y820=0,0,TEXT(Y820,"##.###")&amp;" / "&amp;TEXT(FORMULACIÓN!Y820,"##.###"))))</f>
        <v xml:space="preserve"> / </v>
      </c>
      <c r="AR820" s="133">
        <f ca="1">VALUE(IFERROR(IF(S820=Lists!$S$6,SEGUIMIENTO!Y820,IF((Y820/FORMULACIÓN!Y820)&lt;&gt;0,Y820/FORMULACIÓN!Y820,0)),0))</f>
        <v>0</v>
      </c>
      <c r="AS820" s="89" t="str">
        <f t="shared" ca="1" si="147"/>
        <v/>
      </c>
      <c r="AT820" s="89"/>
      <c r="AU820" s="89">
        <f t="shared" ref="AU820:AU883" ca="1" si="150">IF(AS820&lt;&gt;"",AS820*I820,0)</f>
        <v>0</v>
      </c>
      <c r="AV820" s="20" t="str">
        <f t="shared" si="149"/>
        <v xml:space="preserve">LOGROS
LÍMITES
OBSERVACIÓN
ACCIONES DE FORTALECIMIENTO
</v>
      </c>
      <c r="AW820" s="139"/>
      <c r="CG820" s="140"/>
    </row>
    <row r="821" spans="1:85" s="135" customFormat="1" ht="20.25" hidden="1" customHeight="1">
      <c r="A821" s="20" t="str">
        <f>IF(FORMULACIÓN!A821="","",FORMULACIÓN!A821)</f>
        <v/>
      </c>
      <c r="B821" s="20" t="str">
        <f>IF(FORMULACIÓN!B821="","",FORMULACIÓN!B821)</f>
        <v/>
      </c>
      <c r="C821" s="20" t="str">
        <f>IF(FORMULACIÓN!C821="","",FORMULACIÓN!C821)</f>
        <v/>
      </c>
      <c r="D821" s="20" t="str">
        <f>IF(FORMULACIÓN!D821="","",FORMULACIÓN!D821)</f>
        <v/>
      </c>
      <c r="E821" s="20" t="str">
        <f>IF(FORMULACIÓN!E821="","",FORMULACIÓN!E821)</f>
        <v/>
      </c>
      <c r="F821" s="20" t="str">
        <f>IF(FORMULACIÓN!F821="","",FORMULACIÓN!F821)</f>
        <v/>
      </c>
      <c r="G821" s="20" t="str">
        <f>IF(FORMULACIÓN!G821="","",FORMULACIÓN!G821)</f>
        <v/>
      </c>
      <c r="H821" s="20" t="str">
        <f>IF(FORMULACIÓN!H821="","",FORMULACIÓN!H821)</f>
        <v/>
      </c>
      <c r="I821" s="88" t="str">
        <f>IF(FORMULACIÓN!I821="","",FORMULACIÓN!I821)</f>
        <v/>
      </c>
      <c r="J821" s="20" t="str">
        <f>IF(FORMULACIÓN!J821="","",FORMULACIÓN!J821)</f>
        <v/>
      </c>
      <c r="K821" s="88" t="str">
        <f>IF(FORMULACIÓN!K821="","",FORMULACIÓN!K821)</f>
        <v/>
      </c>
      <c r="L821" s="88" t="str">
        <f>IF(FORMULACIÓN!L821="","",FORMULACIÓN!L821)</f>
        <v/>
      </c>
      <c r="M821" s="210">
        <f>FORMULACIÓN!M821</f>
        <v>0</v>
      </c>
      <c r="N821" s="20" t="str">
        <f>IF(FORMULACIÓN!O821="","",FORMULACIÓN!O821)</f>
        <v/>
      </c>
      <c r="O821" s="20" t="str">
        <f>IF(FORMULACIÓN!P821="","",FORMULACIÓN!P821)</f>
        <v/>
      </c>
      <c r="P821" s="20" t="str">
        <f>IF(FORMULACIÓN!Q821="","",FORMULACIÓN!Q821)</f>
        <v/>
      </c>
      <c r="Q821" s="20" t="str">
        <f>IF(FORMULACIÓN!R821="","",FORMULACIÓN!R821)</f>
        <v/>
      </c>
      <c r="R821" s="20" t="str">
        <f>IF(FORMULACIÓN!S821="","",FORMULACIÓN!S821)</f>
        <v/>
      </c>
      <c r="S821" s="20" t="str">
        <f>IF(FORMULACIÓN!T821="","",FORMULACIÓN!T821)</f>
        <v/>
      </c>
      <c r="T821" s="179" t="str">
        <f ca="1">FORMULACIÓN!Y821</f>
        <v/>
      </c>
      <c r="U821" s="20" t="str">
        <f>IF(FORMULACIÓN!U821="","",FORMULACIÓN!U821)</f>
        <v/>
      </c>
      <c r="V821" s="211"/>
      <c r="W821" s="211"/>
      <c r="X821" s="21" t="str">
        <f ca="1">IFERROR(IF($S821=Lists!$S$2,SUM(SEGUIMIENTO!U821:W821),IF(SEGUIMIENTO!$S821=Lists!$S$3,SUM(SEGUIMIENTO!V821:W821),IF(SEGUIMIENTO!$S821=Lists!$S$4,AVERAGE(SEGUIMIENTO!V821:W821),IF(SEGUIMIENTO!$S821=Lists!$S$5,OFFSET(U821,0,COUNTA(V821:W821)),IF(SEGUIMIENTO!$S821=Lists!$S$6,COUNTIF(V821:W821,"&lt;"&amp;FORMULACIÓN!Y821)/COUNT(SEGUIMIENTO!V821:W821),""))))),"")</f>
        <v/>
      </c>
      <c r="Y821" s="176" t="str">
        <f ca="1">IF($Q821=Lists!$R$3,TEXT(SEGUIMIENTO!X821,"00,00%"),IF(SEGUIMIENTO!X821=0,0,TEXT(SEGUIMIENTO!X821,"##.###")))</f>
        <v/>
      </c>
      <c r="Z821" s="179" t="str">
        <f>IF(FORMULACIÓN!N821="X",VLOOKUP(A821,Lists!$C$100:$D$1099,2,FALSE),"")</f>
        <v/>
      </c>
      <c r="AA821" s="181">
        <f>IF(FORMULACIÓN!N821="X",IF(VALUE(VLOOKUP(A821,Lists!$C$100:$D$1099,2,FALSE))&gt;=SEGUIMIENTO!X821,1,0),2)</f>
        <v>2</v>
      </c>
      <c r="AB821" s="150">
        <f>IFERROR(VALUE(LEFT(#REF!,1)),0)</f>
        <v>0</v>
      </c>
      <c r="AC821" s="149"/>
      <c r="AD821" s="131"/>
      <c r="AE821" s="131"/>
      <c r="AF821" s="129"/>
      <c r="AG821"/>
      <c r="AH821" s="139"/>
      <c r="AI821" s="139"/>
      <c r="AJ821" s="139" t="str">
        <f t="shared" si="141"/>
        <v/>
      </c>
      <c r="AK821" s="139">
        <f t="shared" ca="1" si="148"/>
        <v>0</v>
      </c>
      <c r="AL821" s="139" t="str">
        <f t="shared" si="142"/>
        <v/>
      </c>
      <c r="AM821" s="139" t="str">
        <f t="shared" si="143"/>
        <v/>
      </c>
      <c r="AN821" s="20" t="str">
        <f t="shared" si="144"/>
        <v/>
      </c>
      <c r="AO821" s="20" t="str">
        <f t="shared" si="145"/>
        <v/>
      </c>
      <c r="AP821" s="20" t="str">
        <f t="shared" si="146"/>
        <v/>
      </c>
      <c r="AQ821" s="88" t="str">
        <f ca="1">IF(S821=Lists!$S$6,"CUMPLIMIENTO",IF($Q821=Lists!$R$3,TEXT(Y821,"00,00%")&amp;" / "&amp;TEXT(FORMULACIÓN!Y821,"00,00%"),IF(Y821=0,0,TEXT(Y821,"##.###")&amp;" / "&amp;TEXT(FORMULACIÓN!Y821,"##.###"))))</f>
        <v xml:space="preserve"> / </v>
      </c>
      <c r="AR821" s="133">
        <f ca="1">VALUE(IFERROR(IF(S821=Lists!$S$6,SEGUIMIENTO!Y821,IF((Y821/FORMULACIÓN!Y821)&lt;&gt;0,Y821/FORMULACIÓN!Y821,0)),0))</f>
        <v>0</v>
      </c>
      <c r="AS821" s="89" t="str">
        <f t="shared" ca="1" si="147"/>
        <v/>
      </c>
      <c r="AT821" s="89"/>
      <c r="AU821" s="89">
        <f t="shared" ca="1" si="150"/>
        <v>0</v>
      </c>
      <c r="AV821" s="20" t="str">
        <f t="shared" si="149"/>
        <v xml:space="preserve">LOGROS
LÍMITES
OBSERVACIÓN
ACCIONES DE FORTALECIMIENTO
</v>
      </c>
      <c r="AW821" s="139"/>
      <c r="CG821" s="140"/>
    </row>
    <row r="822" spans="1:85" s="135" customFormat="1" ht="20.25" hidden="1" customHeight="1">
      <c r="A822" s="20" t="str">
        <f>IF(FORMULACIÓN!A822="","",FORMULACIÓN!A822)</f>
        <v/>
      </c>
      <c r="B822" s="20" t="str">
        <f>IF(FORMULACIÓN!B822="","",FORMULACIÓN!B822)</f>
        <v/>
      </c>
      <c r="C822" s="20" t="str">
        <f>IF(FORMULACIÓN!C822="","",FORMULACIÓN!C822)</f>
        <v/>
      </c>
      <c r="D822" s="20" t="str">
        <f>IF(FORMULACIÓN!D822="","",FORMULACIÓN!D822)</f>
        <v/>
      </c>
      <c r="E822" s="20" t="str">
        <f>IF(FORMULACIÓN!E822="","",FORMULACIÓN!E822)</f>
        <v/>
      </c>
      <c r="F822" s="20" t="str">
        <f>IF(FORMULACIÓN!F822="","",FORMULACIÓN!F822)</f>
        <v/>
      </c>
      <c r="G822" s="20" t="str">
        <f>IF(FORMULACIÓN!G822="","",FORMULACIÓN!G822)</f>
        <v/>
      </c>
      <c r="H822" s="20" t="str">
        <f>IF(FORMULACIÓN!H822="","",FORMULACIÓN!H822)</f>
        <v/>
      </c>
      <c r="I822" s="88" t="str">
        <f>IF(FORMULACIÓN!I822="","",FORMULACIÓN!I822)</f>
        <v/>
      </c>
      <c r="J822" s="20" t="str">
        <f>IF(FORMULACIÓN!J822="","",FORMULACIÓN!J822)</f>
        <v/>
      </c>
      <c r="K822" s="88" t="str">
        <f>IF(FORMULACIÓN!K822="","",FORMULACIÓN!K822)</f>
        <v/>
      </c>
      <c r="L822" s="88" t="str">
        <f>IF(FORMULACIÓN!L822="","",FORMULACIÓN!L822)</f>
        <v/>
      </c>
      <c r="M822" s="210">
        <f>FORMULACIÓN!M822</f>
        <v>0</v>
      </c>
      <c r="N822" s="20" t="str">
        <f>IF(FORMULACIÓN!O822="","",FORMULACIÓN!O822)</f>
        <v/>
      </c>
      <c r="O822" s="20" t="str">
        <f>IF(FORMULACIÓN!P822="","",FORMULACIÓN!P822)</f>
        <v/>
      </c>
      <c r="P822" s="20" t="str">
        <f>IF(FORMULACIÓN!Q822="","",FORMULACIÓN!Q822)</f>
        <v/>
      </c>
      <c r="Q822" s="20" t="str">
        <f>IF(FORMULACIÓN!R822="","",FORMULACIÓN!R822)</f>
        <v/>
      </c>
      <c r="R822" s="20" t="str">
        <f>IF(FORMULACIÓN!S822="","",FORMULACIÓN!S822)</f>
        <v/>
      </c>
      <c r="S822" s="20" t="str">
        <f>IF(FORMULACIÓN!T822="","",FORMULACIÓN!T822)</f>
        <v/>
      </c>
      <c r="T822" s="179" t="str">
        <f ca="1">FORMULACIÓN!Y822</f>
        <v/>
      </c>
      <c r="U822" s="20" t="str">
        <f>IF(FORMULACIÓN!U822="","",FORMULACIÓN!U822)</f>
        <v/>
      </c>
      <c r="V822" s="211"/>
      <c r="W822" s="211"/>
      <c r="X822" s="21" t="str">
        <f ca="1">IFERROR(IF($S822=Lists!$S$2,SUM(SEGUIMIENTO!U822:W822),IF(SEGUIMIENTO!$S822=Lists!$S$3,SUM(SEGUIMIENTO!V822:W822),IF(SEGUIMIENTO!$S822=Lists!$S$4,AVERAGE(SEGUIMIENTO!V822:W822),IF(SEGUIMIENTO!$S822=Lists!$S$5,OFFSET(U822,0,COUNTA(V822:W822)),IF(SEGUIMIENTO!$S822=Lists!$S$6,COUNTIF(V822:W822,"&lt;"&amp;FORMULACIÓN!Y822)/COUNT(SEGUIMIENTO!V822:W822),""))))),"")</f>
        <v/>
      </c>
      <c r="Y822" s="176" t="str">
        <f ca="1">IF($Q822=Lists!$R$3,TEXT(SEGUIMIENTO!X822,"00,00%"),IF(SEGUIMIENTO!X822=0,0,TEXT(SEGUIMIENTO!X822,"##.###")))</f>
        <v/>
      </c>
      <c r="Z822" s="179" t="str">
        <f>IF(FORMULACIÓN!N822="X",VLOOKUP(A822,Lists!$C$100:$D$1099,2,FALSE),"")</f>
        <v/>
      </c>
      <c r="AA822" s="181">
        <f>IF(FORMULACIÓN!N822="X",IF(VALUE(VLOOKUP(A822,Lists!$C$100:$D$1099,2,FALSE))&gt;=SEGUIMIENTO!X822,1,0),2)</f>
        <v>2</v>
      </c>
      <c r="AB822" s="150">
        <f>IFERROR(VALUE(LEFT(#REF!,1)),0)</f>
        <v>0</v>
      </c>
      <c r="AC822" s="149"/>
      <c r="AD822" s="131"/>
      <c r="AE822" s="131"/>
      <c r="AF822" s="129"/>
      <c r="AG822"/>
      <c r="AH822" s="139"/>
      <c r="AI822" s="139"/>
      <c r="AJ822" s="139" t="str">
        <f t="shared" si="141"/>
        <v/>
      </c>
      <c r="AK822" s="139">
        <f t="shared" ca="1" si="148"/>
        <v>0</v>
      </c>
      <c r="AL822" s="139" t="str">
        <f t="shared" si="142"/>
        <v/>
      </c>
      <c r="AM822" s="139" t="str">
        <f t="shared" si="143"/>
        <v/>
      </c>
      <c r="AN822" s="20" t="str">
        <f t="shared" si="144"/>
        <v/>
      </c>
      <c r="AO822" s="20" t="str">
        <f t="shared" si="145"/>
        <v/>
      </c>
      <c r="AP822" s="20" t="str">
        <f t="shared" si="146"/>
        <v/>
      </c>
      <c r="AQ822" s="88" t="str">
        <f ca="1">IF(S822=Lists!$S$6,"CUMPLIMIENTO",IF($Q822=Lists!$R$3,TEXT(Y822,"00,00%")&amp;" / "&amp;TEXT(FORMULACIÓN!Y822,"00,00%"),IF(Y822=0,0,TEXT(Y822,"##.###")&amp;" / "&amp;TEXT(FORMULACIÓN!Y822,"##.###"))))</f>
        <v xml:space="preserve"> / </v>
      </c>
      <c r="AR822" s="133">
        <f ca="1">VALUE(IFERROR(IF(S822=Lists!$S$6,SEGUIMIENTO!Y822,IF((Y822/FORMULACIÓN!Y822)&lt;&gt;0,Y822/FORMULACIÓN!Y822,0)),0))</f>
        <v>0</v>
      </c>
      <c r="AS822" s="89" t="str">
        <f t="shared" ca="1" si="147"/>
        <v/>
      </c>
      <c r="AT822" s="89"/>
      <c r="AU822" s="89">
        <f t="shared" ca="1" si="150"/>
        <v>0</v>
      </c>
      <c r="AV822" s="20" t="str">
        <f t="shared" si="149"/>
        <v xml:space="preserve">LOGROS
LÍMITES
OBSERVACIÓN
ACCIONES DE FORTALECIMIENTO
</v>
      </c>
      <c r="AW822" s="139"/>
      <c r="CG822" s="140"/>
    </row>
    <row r="823" spans="1:85" s="135" customFormat="1" ht="20.25" hidden="1" customHeight="1">
      <c r="A823" s="20" t="str">
        <f>IF(FORMULACIÓN!A823="","",FORMULACIÓN!A823)</f>
        <v/>
      </c>
      <c r="B823" s="20" t="str">
        <f>IF(FORMULACIÓN!B823="","",FORMULACIÓN!B823)</f>
        <v/>
      </c>
      <c r="C823" s="20" t="str">
        <f>IF(FORMULACIÓN!C823="","",FORMULACIÓN!C823)</f>
        <v/>
      </c>
      <c r="D823" s="20" t="str">
        <f>IF(FORMULACIÓN!D823="","",FORMULACIÓN!D823)</f>
        <v/>
      </c>
      <c r="E823" s="20" t="str">
        <f>IF(FORMULACIÓN!E823="","",FORMULACIÓN!E823)</f>
        <v/>
      </c>
      <c r="F823" s="20" t="str">
        <f>IF(FORMULACIÓN!F823="","",FORMULACIÓN!F823)</f>
        <v/>
      </c>
      <c r="G823" s="20" t="str">
        <f>IF(FORMULACIÓN!G823="","",FORMULACIÓN!G823)</f>
        <v/>
      </c>
      <c r="H823" s="20" t="str">
        <f>IF(FORMULACIÓN!H823="","",FORMULACIÓN!H823)</f>
        <v/>
      </c>
      <c r="I823" s="88" t="str">
        <f>IF(FORMULACIÓN!I823="","",FORMULACIÓN!I823)</f>
        <v/>
      </c>
      <c r="J823" s="20" t="str">
        <f>IF(FORMULACIÓN!J823="","",FORMULACIÓN!J823)</f>
        <v/>
      </c>
      <c r="K823" s="88" t="str">
        <f>IF(FORMULACIÓN!K823="","",FORMULACIÓN!K823)</f>
        <v/>
      </c>
      <c r="L823" s="88" t="str">
        <f>IF(FORMULACIÓN!L823="","",FORMULACIÓN!L823)</f>
        <v/>
      </c>
      <c r="M823" s="210">
        <f>FORMULACIÓN!M823</f>
        <v>0</v>
      </c>
      <c r="N823" s="20" t="str">
        <f>IF(FORMULACIÓN!O823="","",FORMULACIÓN!O823)</f>
        <v/>
      </c>
      <c r="O823" s="20" t="str">
        <f>IF(FORMULACIÓN!P823="","",FORMULACIÓN!P823)</f>
        <v/>
      </c>
      <c r="P823" s="20" t="str">
        <f>IF(FORMULACIÓN!Q823="","",FORMULACIÓN!Q823)</f>
        <v/>
      </c>
      <c r="Q823" s="20" t="str">
        <f>IF(FORMULACIÓN!R823="","",FORMULACIÓN!R823)</f>
        <v/>
      </c>
      <c r="R823" s="20" t="str">
        <f>IF(FORMULACIÓN!S823="","",FORMULACIÓN!S823)</f>
        <v/>
      </c>
      <c r="S823" s="20" t="str">
        <f>IF(FORMULACIÓN!T823="","",FORMULACIÓN!T823)</f>
        <v/>
      </c>
      <c r="T823" s="179" t="str">
        <f ca="1">FORMULACIÓN!Y823</f>
        <v/>
      </c>
      <c r="U823" s="20" t="str">
        <f>IF(FORMULACIÓN!U823="","",FORMULACIÓN!U823)</f>
        <v/>
      </c>
      <c r="V823" s="211"/>
      <c r="W823" s="211"/>
      <c r="X823" s="21" t="str">
        <f ca="1">IFERROR(IF($S823=Lists!$S$2,SUM(SEGUIMIENTO!U823:W823),IF(SEGUIMIENTO!$S823=Lists!$S$3,SUM(SEGUIMIENTO!V823:W823),IF(SEGUIMIENTO!$S823=Lists!$S$4,AVERAGE(SEGUIMIENTO!V823:W823),IF(SEGUIMIENTO!$S823=Lists!$S$5,OFFSET(U823,0,COUNTA(V823:W823)),IF(SEGUIMIENTO!$S823=Lists!$S$6,COUNTIF(V823:W823,"&lt;"&amp;FORMULACIÓN!Y823)/COUNT(SEGUIMIENTO!V823:W823),""))))),"")</f>
        <v/>
      </c>
      <c r="Y823" s="176" t="str">
        <f ca="1">IF($Q823=Lists!$R$3,TEXT(SEGUIMIENTO!X823,"00,00%"),IF(SEGUIMIENTO!X823=0,0,TEXT(SEGUIMIENTO!X823,"##.###")))</f>
        <v/>
      </c>
      <c r="Z823" s="179" t="str">
        <f>IF(FORMULACIÓN!N823="X",VLOOKUP(A823,Lists!$C$100:$D$1099,2,FALSE),"")</f>
        <v/>
      </c>
      <c r="AA823" s="181">
        <f>IF(FORMULACIÓN!N823="X",IF(VALUE(VLOOKUP(A823,Lists!$C$100:$D$1099,2,FALSE))&gt;=SEGUIMIENTO!X823,1,0),2)</f>
        <v>2</v>
      </c>
      <c r="AB823" s="150">
        <f>IFERROR(VALUE(LEFT(#REF!,1)),0)</f>
        <v>0</v>
      </c>
      <c r="AC823" s="149"/>
      <c r="AD823" s="131"/>
      <c r="AE823" s="131"/>
      <c r="AF823" s="129"/>
      <c r="AG823"/>
      <c r="AH823" s="139"/>
      <c r="AI823" s="139"/>
      <c r="AJ823" s="139" t="str">
        <f t="shared" si="141"/>
        <v/>
      </c>
      <c r="AK823" s="139">
        <f t="shared" ca="1" si="148"/>
        <v>0</v>
      </c>
      <c r="AL823" s="139" t="str">
        <f t="shared" si="142"/>
        <v/>
      </c>
      <c r="AM823" s="139" t="str">
        <f t="shared" si="143"/>
        <v/>
      </c>
      <c r="AN823" s="20" t="str">
        <f t="shared" si="144"/>
        <v/>
      </c>
      <c r="AO823" s="20" t="str">
        <f t="shared" si="145"/>
        <v/>
      </c>
      <c r="AP823" s="20" t="str">
        <f t="shared" si="146"/>
        <v/>
      </c>
      <c r="AQ823" s="88" t="str">
        <f ca="1">IF(S823=Lists!$S$6,"CUMPLIMIENTO",IF($Q823=Lists!$R$3,TEXT(Y823,"00,00%")&amp;" / "&amp;TEXT(FORMULACIÓN!Y823,"00,00%"),IF(Y823=0,0,TEXT(Y823,"##.###")&amp;" / "&amp;TEXT(FORMULACIÓN!Y823,"##.###"))))</f>
        <v xml:space="preserve"> / </v>
      </c>
      <c r="AR823" s="133">
        <f ca="1">VALUE(IFERROR(IF(S823=Lists!$S$6,SEGUIMIENTO!Y823,IF((Y823/FORMULACIÓN!Y823)&lt;&gt;0,Y823/FORMULACIÓN!Y823,0)),0))</f>
        <v>0</v>
      </c>
      <c r="AS823" s="89" t="str">
        <f t="shared" ca="1" si="147"/>
        <v/>
      </c>
      <c r="AT823" s="89"/>
      <c r="AU823" s="89">
        <f t="shared" ca="1" si="150"/>
        <v>0</v>
      </c>
      <c r="AV823" s="20" t="str">
        <f t="shared" si="149"/>
        <v xml:space="preserve">LOGROS
LÍMITES
OBSERVACIÓN
ACCIONES DE FORTALECIMIENTO
</v>
      </c>
      <c r="AW823" s="139"/>
      <c r="CG823" s="140"/>
    </row>
    <row r="824" spans="1:85" s="135" customFormat="1" ht="20.25" hidden="1" customHeight="1">
      <c r="A824" s="20" t="str">
        <f>IF(FORMULACIÓN!A824="","",FORMULACIÓN!A824)</f>
        <v/>
      </c>
      <c r="B824" s="20" t="str">
        <f>IF(FORMULACIÓN!B824="","",FORMULACIÓN!B824)</f>
        <v/>
      </c>
      <c r="C824" s="20" t="str">
        <f>IF(FORMULACIÓN!C824="","",FORMULACIÓN!C824)</f>
        <v/>
      </c>
      <c r="D824" s="20" t="str">
        <f>IF(FORMULACIÓN!D824="","",FORMULACIÓN!D824)</f>
        <v/>
      </c>
      <c r="E824" s="20" t="str">
        <f>IF(FORMULACIÓN!E824="","",FORMULACIÓN!E824)</f>
        <v/>
      </c>
      <c r="F824" s="20" t="str">
        <f>IF(FORMULACIÓN!F824="","",FORMULACIÓN!F824)</f>
        <v/>
      </c>
      <c r="G824" s="20" t="str">
        <f>IF(FORMULACIÓN!G824="","",FORMULACIÓN!G824)</f>
        <v/>
      </c>
      <c r="H824" s="20" t="str">
        <f>IF(FORMULACIÓN!H824="","",FORMULACIÓN!H824)</f>
        <v/>
      </c>
      <c r="I824" s="88" t="str">
        <f>IF(FORMULACIÓN!I824="","",FORMULACIÓN!I824)</f>
        <v/>
      </c>
      <c r="J824" s="20" t="str">
        <f>IF(FORMULACIÓN!J824="","",FORMULACIÓN!J824)</f>
        <v/>
      </c>
      <c r="K824" s="88" t="str">
        <f>IF(FORMULACIÓN!K824="","",FORMULACIÓN!K824)</f>
        <v/>
      </c>
      <c r="L824" s="88" t="str">
        <f>IF(FORMULACIÓN!L824="","",FORMULACIÓN!L824)</f>
        <v/>
      </c>
      <c r="M824" s="210">
        <f>FORMULACIÓN!M824</f>
        <v>0</v>
      </c>
      <c r="N824" s="20" t="str">
        <f>IF(FORMULACIÓN!O824="","",FORMULACIÓN!O824)</f>
        <v/>
      </c>
      <c r="O824" s="20" t="str">
        <f>IF(FORMULACIÓN!P824="","",FORMULACIÓN!P824)</f>
        <v/>
      </c>
      <c r="P824" s="20" t="str">
        <f>IF(FORMULACIÓN!Q824="","",FORMULACIÓN!Q824)</f>
        <v/>
      </c>
      <c r="Q824" s="20" t="str">
        <f>IF(FORMULACIÓN!R824="","",FORMULACIÓN!R824)</f>
        <v/>
      </c>
      <c r="R824" s="20" t="str">
        <f>IF(FORMULACIÓN!S824="","",FORMULACIÓN!S824)</f>
        <v/>
      </c>
      <c r="S824" s="20" t="str">
        <f>IF(FORMULACIÓN!T824="","",FORMULACIÓN!T824)</f>
        <v/>
      </c>
      <c r="T824" s="179" t="str">
        <f ca="1">FORMULACIÓN!Y824</f>
        <v/>
      </c>
      <c r="U824" s="20" t="str">
        <f>IF(FORMULACIÓN!U824="","",FORMULACIÓN!U824)</f>
        <v/>
      </c>
      <c r="V824" s="211"/>
      <c r="W824" s="211"/>
      <c r="X824" s="21" t="str">
        <f ca="1">IFERROR(IF($S824=Lists!$S$2,SUM(SEGUIMIENTO!U824:W824),IF(SEGUIMIENTO!$S824=Lists!$S$3,SUM(SEGUIMIENTO!V824:W824),IF(SEGUIMIENTO!$S824=Lists!$S$4,AVERAGE(SEGUIMIENTO!V824:W824),IF(SEGUIMIENTO!$S824=Lists!$S$5,OFFSET(U824,0,COUNTA(V824:W824)),IF(SEGUIMIENTO!$S824=Lists!$S$6,COUNTIF(V824:W824,"&lt;"&amp;FORMULACIÓN!Y824)/COUNT(SEGUIMIENTO!V824:W824),""))))),"")</f>
        <v/>
      </c>
      <c r="Y824" s="176" t="str">
        <f ca="1">IF($Q824=Lists!$R$3,TEXT(SEGUIMIENTO!X824,"00,00%"),IF(SEGUIMIENTO!X824=0,0,TEXT(SEGUIMIENTO!X824,"##.###")))</f>
        <v/>
      </c>
      <c r="Z824" s="179" t="str">
        <f>IF(FORMULACIÓN!N824="X",VLOOKUP(A824,Lists!$C$100:$D$1099,2,FALSE),"")</f>
        <v/>
      </c>
      <c r="AA824" s="181">
        <f>IF(FORMULACIÓN!N824="X",IF(VALUE(VLOOKUP(A824,Lists!$C$100:$D$1099,2,FALSE))&gt;=SEGUIMIENTO!X824,1,0),2)</f>
        <v>2</v>
      </c>
      <c r="AB824" s="150">
        <f>IFERROR(VALUE(LEFT(#REF!,1)),0)</f>
        <v>0</v>
      </c>
      <c r="AC824" s="149"/>
      <c r="AD824" s="131"/>
      <c r="AE824" s="131"/>
      <c r="AF824" s="129"/>
      <c r="AG824"/>
      <c r="AH824" s="139"/>
      <c r="AI824" s="139"/>
      <c r="AJ824" s="139" t="str">
        <f t="shared" si="141"/>
        <v/>
      </c>
      <c r="AK824" s="139">
        <f t="shared" ca="1" si="148"/>
        <v>0</v>
      </c>
      <c r="AL824" s="139" t="str">
        <f t="shared" si="142"/>
        <v/>
      </c>
      <c r="AM824" s="139" t="str">
        <f t="shared" si="143"/>
        <v/>
      </c>
      <c r="AN824" s="20" t="str">
        <f t="shared" si="144"/>
        <v/>
      </c>
      <c r="AO824" s="20" t="str">
        <f t="shared" si="145"/>
        <v/>
      </c>
      <c r="AP824" s="20" t="str">
        <f t="shared" si="146"/>
        <v/>
      </c>
      <c r="AQ824" s="88" t="str">
        <f ca="1">IF(S824=Lists!$S$6,"CUMPLIMIENTO",IF($Q824=Lists!$R$3,TEXT(Y824,"00,00%")&amp;" / "&amp;TEXT(FORMULACIÓN!Y824,"00,00%"),IF(Y824=0,0,TEXT(Y824,"##.###")&amp;" / "&amp;TEXT(FORMULACIÓN!Y824,"##.###"))))</f>
        <v xml:space="preserve"> / </v>
      </c>
      <c r="AR824" s="133">
        <f ca="1">VALUE(IFERROR(IF(S824=Lists!$S$6,SEGUIMIENTO!Y824,IF((Y824/FORMULACIÓN!Y824)&lt;&gt;0,Y824/FORMULACIÓN!Y824,0)),0))</f>
        <v>0</v>
      </c>
      <c r="AS824" s="89" t="str">
        <f t="shared" ca="1" si="147"/>
        <v/>
      </c>
      <c r="AT824" s="89"/>
      <c r="AU824" s="89">
        <f t="shared" ca="1" si="150"/>
        <v>0</v>
      </c>
      <c r="AV824" s="20" t="str">
        <f t="shared" si="149"/>
        <v xml:space="preserve">LOGROS
LÍMITES
OBSERVACIÓN
ACCIONES DE FORTALECIMIENTO
</v>
      </c>
      <c r="AW824" s="139"/>
      <c r="CG824" s="140"/>
    </row>
    <row r="825" spans="1:85" s="135" customFormat="1" ht="20.25" hidden="1" customHeight="1">
      <c r="A825" s="20" t="str">
        <f>IF(FORMULACIÓN!A825="","",FORMULACIÓN!A825)</f>
        <v/>
      </c>
      <c r="B825" s="20" t="str">
        <f>IF(FORMULACIÓN!B825="","",FORMULACIÓN!B825)</f>
        <v/>
      </c>
      <c r="C825" s="20" t="str">
        <f>IF(FORMULACIÓN!C825="","",FORMULACIÓN!C825)</f>
        <v/>
      </c>
      <c r="D825" s="20" t="str">
        <f>IF(FORMULACIÓN!D825="","",FORMULACIÓN!D825)</f>
        <v/>
      </c>
      <c r="E825" s="20" t="str">
        <f>IF(FORMULACIÓN!E825="","",FORMULACIÓN!E825)</f>
        <v/>
      </c>
      <c r="F825" s="20" t="str">
        <f>IF(FORMULACIÓN!F825="","",FORMULACIÓN!F825)</f>
        <v/>
      </c>
      <c r="G825" s="20" t="str">
        <f>IF(FORMULACIÓN!G825="","",FORMULACIÓN!G825)</f>
        <v/>
      </c>
      <c r="H825" s="20" t="str">
        <f>IF(FORMULACIÓN!H825="","",FORMULACIÓN!H825)</f>
        <v/>
      </c>
      <c r="I825" s="88" t="str">
        <f>IF(FORMULACIÓN!I825="","",FORMULACIÓN!I825)</f>
        <v/>
      </c>
      <c r="J825" s="20" t="str">
        <f>IF(FORMULACIÓN!J825="","",FORMULACIÓN!J825)</f>
        <v/>
      </c>
      <c r="K825" s="88" t="str">
        <f>IF(FORMULACIÓN!K825="","",FORMULACIÓN!K825)</f>
        <v/>
      </c>
      <c r="L825" s="88" t="str">
        <f>IF(FORMULACIÓN!L825="","",FORMULACIÓN!L825)</f>
        <v/>
      </c>
      <c r="M825" s="210">
        <f>FORMULACIÓN!M825</f>
        <v>0</v>
      </c>
      <c r="N825" s="20" t="str">
        <f>IF(FORMULACIÓN!O825="","",FORMULACIÓN!O825)</f>
        <v/>
      </c>
      <c r="O825" s="20" t="str">
        <f>IF(FORMULACIÓN!P825="","",FORMULACIÓN!P825)</f>
        <v/>
      </c>
      <c r="P825" s="20" t="str">
        <f>IF(FORMULACIÓN!Q825="","",FORMULACIÓN!Q825)</f>
        <v/>
      </c>
      <c r="Q825" s="20" t="str">
        <f>IF(FORMULACIÓN!R825="","",FORMULACIÓN!R825)</f>
        <v/>
      </c>
      <c r="R825" s="20" t="str">
        <f>IF(FORMULACIÓN!S825="","",FORMULACIÓN!S825)</f>
        <v/>
      </c>
      <c r="S825" s="20" t="str">
        <f>IF(FORMULACIÓN!T825="","",FORMULACIÓN!T825)</f>
        <v/>
      </c>
      <c r="T825" s="179" t="str">
        <f ca="1">FORMULACIÓN!Y825</f>
        <v/>
      </c>
      <c r="U825" s="20" t="str">
        <f>IF(FORMULACIÓN!U825="","",FORMULACIÓN!U825)</f>
        <v/>
      </c>
      <c r="V825" s="211"/>
      <c r="W825" s="211"/>
      <c r="X825" s="21" t="str">
        <f ca="1">IFERROR(IF($S825=Lists!$S$2,SUM(SEGUIMIENTO!U825:W825),IF(SEGUIMIENTO!$S825=Lists!$S$3,SUM(SEGUIMIENTO!V825:W825),IF(SEGUIMIENTO!$S825=Lists!$S$4,AVERAGE(SEGUIMIENTO!V825:W825),IF(SEGUIMIENTO!$S825=Lists!$S$5,OFFSET(U825,0,COUNTA(V825:W825)),IF(SEGUIMIENTO!$S825=Lists!$S$6,COUNTIF(V825:W825,"&lt;"&amp;FORMULACIÓN!Y825)/COUNT(SEGUIMIENTO!V825:W825),""))))),"")</f>
        <v/>
      </c>
      <c r="Y825" s="176" t="str">
        <f ca="1">IF($Q825=Lists!$R$3,TEXT(SEGUIMIENTO!X825,"00,00%"),IF(SEGUIMIENTO!X825=0,0,TEXT(SEGUIMIENTO!X825,"##.###")))</f>
        <v/>
      </c>
      <c r="Z825" s="179" t="str">
        <f>IF(FORMULACIÓN!N825="X",VLOOKUP(A825,Lists!$C$100:$D$1099,2,FALSE),"")</f>
        <v/>
      </c>
      <c r="AA825" s="181">
        <f>IF(FORMULACIÓN!N825="X",IF(VALUE(VLOOKUP(A825,Lists!$C$100:$D$1099,2,FALSE))&gt;=SEGUIMIENTO!X825,1,0),2)</f>
        <v>2</v>
      </c>
      <c r="AB825" s="150">
        <f>IFERROR(VALUE(LEFT(#REF!,1)),0)</f>
        <v>0</v>
      </c>
      <c r="AC825" s="149"/>
      <c r="AD825" s="131"/>
      <c r="AE825" s="131"/>
      <c r="AF825" s="129"/>
      <c r="AG825"/>
      <c r="AH825" s="139"/>
      <c r="AI825" s="139"/>
      <c r="AJ825" s="139" t="str">
        <f t="shared" si="141"/>
        <v/>
      </c>
      <c r="AK825" s="139">
        <f t="shared" ca="1" si="148"/>
        <v>0</v>
      </c>
      <c r="AL825" s="139" t="str">
        <f t="shared" si="142"/>
        <v/>
      </c>
      <c r="AM825" s="139" t="str">
        <f t="shared" si="143"/>
        <v/>
      </c>
      <c r="AN825" s="20" t="str">
        <f t="shared" si="144"/>
        <v/>
      </c>
      <c r="AO825" s="20" t="str">
        <f t="shared" si="145"/>
        <v/>
      </c>
      <c r="AP825" s="20" t="str">
        <f t="shared" si="146"/>
        <v/>
      </c>
      <c r="AQ825" s="88" t="str">
        <f ca="1">IF(S825=Lists!$S$6,"CUMPLIMIENTO",IF($Q825=Lists!$R$3,TEXT(Y825,"00,00%")&amp;" / "&amp;TEXT(FORMULACIÓN!Y825,"00,00%"),IF(Y825=0,0,TEXT(Y825,"##.###")&amp;" / "&amp;TEXT(FORMULACIÓN!Y825,"##.###"))))</f>
        <v xml:space="preserve"> / </v>
      </c>
      <c r="AR825" s="133">
        <f ca="1">VALUE(IFERROR(IF(S825=Lists!$S$6,SEGUIMIENTO!Y825,IF((Y825/FORMULACIÓN!Y825)&lt;&gt;0,Y825/FORMULACIÓN!Y825,0)),0))</f>
        <v>0</v>
      </c>
      <c r="AS825" s="89" t="str">
        <f t="shared" ca="1" si="147"/>
        <v/>
      </c>
      <c r="AT825" s="89"/>
      <c r="AU825" s="89">
        <f t="shared" ca="1" si="150"/>
        <v>0</v>
      </c>
      <c r="AV825" s="20" t="str">
        <f t="shared" si="149"/>
        <v xml:space="preserve">LOGROS
LÍMITES
OBSERVACIÓN
ACCIONES DE FORTALECIMIENTO
</v>
      </c>
      <c r="AW825" s="139"/>
      <c r="CG825" s="140"/>
    </row>
    <row r="826" spans="1:85" s="135" customFormat="1" ht="20.25" hidden="1" customHeight="1">
      <c r="A826" s="20" t="str">
        <f>IF(FORMULACIÓN!A826="","",FORMULACIÓN!A826)</f>
        <v/>
      </c>
      <c r="B826" s="20" t="str">
        <f>IF(FORMULACIÓN!B826="","",FORMULACIÓN!B826)</f>
        <v/>
      </c>
      <c r="C826" s="20" t="str">
        <f>IF(FORMULACIÓN!C826="","",FORMULACIÓN!C826)</f>
        <v/>
      </c>
      <c r="D826" s="20" t="str">
        <f>IF(FORMULACIÓN!D826="","",FORMULACIÓN!D826)</f>
        <v/>
      </c>
      <c r="E826" s="20" t="str">
        <f>IF(FORMULACIÓN!E826="","",FORMULACIÓN!E826)</f>
        <v/>
      </c>
      <c r="F826" s="20" t="str">
        <f>IF(FORMULACIÓN!F826="","",FORMULACIÓN!F826)</f>
        <v/>
      </c>
      <c r="G826" s="20" t="str">
        <f>IF(FORMULACIÓN!G826="","",FORMULACIÓN!G826)</f>
        <v/>
      </c>
      <c r="H826" s="20" t="str">
        <f>IF(FORMULACIÓN!H826="","",FORMULACIÓN!H826)</f>
        <v/>
      </c>
      <c r="I826" s="88" t="str">
        <f>IF(FORMULACIÓN!I826="","",FORMULACIÓN!I826)</f>
        <v/>
      </c>
      <c r="J826" s="20" t="str">
        <f>IF(FORMULACIÓN!J826="","",FORMULACIÓN!J826)</f>
        <v/>
      </c>
      <c r="K826" s="88" t="str">
        <f>IF(FORMULACIÓN!K826="","",FORMULACIÓN!K826)</f>
        <v/>
      </c>
      <c r="L826" s="88" t="str">
        <f>IF(FORMULACIÓN!L826="","",FORMULACIÓN!L826)</f>
        <v/>
      </c>
      <c r="M826" s="210">
        <f>FORMULACIÓN!M826</f>
        <v>0</v>
      </c>
      <c r="N826" s="20" t="str">
        <f>IF(FORMULACIÓN!O826="","",FORMULACIÓN!O826)</f>
        <v/>
      </c>
      <c r="O826" s="20" t="str">
        <f>IF(FORMULACIÓN!P826="","",FORMULACIÓN!P826)</f>
        <v/>
      </c>
      <c r="P826" s="20" t="str">
        <f>IF(FORMULACIÓN!Q826="","",FORMULACIÓN!Q826)</f>
        <v/>
      </c>
      <c r="Q826" s="20" t="str">
        <f>IF(FORMULACIÓN!R826="","",FORMULACIÓN!R826)</f>
        <v/>
      </c>
      <c r="R826" s="20" t="str">
        <f>IF(FORMULACIÓN!S826="","",FORMULACIÓN!S826)</f>
        <v/>
      </c>
      <c r="S826" s="20" t="str">
        <f>IF(FORMULACIÓN!T826="","",FORMULACIÓN!T826)</f>
        <v/>
      </c>
      <c r="T826" s="179" t="str">
        <f ca="1">FORMULACIÓN!Y826</f>
        <v/>
      </c>
      <c r="U826" s="20" t="str">
        <f>IF(FORMULACIÓN!U826="","",FORMULACIÓN!U826)</f>
        <v/>
      </c>
      <c r="V826" s="211"/>
      <c r="W826" s="211"/>
      <c r="X826" s="21" t="str">
        <f ca="1">IFERROR(IF($S826=Lists!$S$2,SUM(SEGUIMIENTO!U826:W826),IF(SEGUIMIENTO!$S826=Lists!$S$3,SUM(SEGUIMIENTO!V826:W826),IF(SEGUIMIENTO!$S826=Lists!$S$4,AVERAGE(SEGUIMIENTO!V826:W826),IF(SEGUIMIENTO!$S826=Lists!$S$5,OFFSET(U826,0,COUNTA(V826:W826)),IF(SEGUIMIENTO!$S826=Lists!$S$6,COUNTIF(V826:W826,"&lt;"&amp;FORMULACIÓN!Y826)/COUNT(SEGUIMIENTO!V826:W826),""))))),"")</f>
        <v/>
      </c>
      <c r="Y826" s="176" t="str">
        <f ca="1">IF($Q826=Lists!$R$3,TEXT(SEGUIMIENTO!X826,"00,00%"),IF(SEGUIMIENTO!X826=0,0,TEXT(SEGUIMIENTO!X826,"##.###")))</f>
        <v/>
      </c>
      <c r="Z826" s="179" t="str">
        <f>IF(FORMULACIÓN!N826="X",VLOOKUP(A826,Lists!$C$100:$D$1099,2,FALSE),"")</f>
        <v/>
      </c>
      <c r="AA826" s="181">
        <f>IF(FORMULACIÓN!N826="X",IF(VALUE(VLOOKUP(A826,Lists!$C$100:$D$1099,2,FALSE))&gt;=SEGUIMIENTO!X826,1,0),2)</f>
        <v>2</v>
      </c>
      <c r="AB826" s="150">
        <f>IFERROR(VALUE(LEFT(#REF!,1)),0)</f>
        <v>0</v>
      </c>
      <c r="AC826" s="149"/>
      <c r="AD826" s="131"/>
      <c r="AE826" s="131"/>
      <c r="AF826" s="129"/>
      <c r="AG826"/>
      <c r="AH826" s="139"/>
      <c r="AI826" s="139"/>
      <c r="AJ826" s="139" t="str">
        <f t="shared" si="141"/>
        <v/>
      </c>
      <c r="AK826" s="139">
        <f t="shared" ca="1" si="148"/>
        <v>0</v>
      </c>
      <c r="AL826" s="139" t="str">
        <f t="shared" si="142"/>
        <v/>
      </c>
      <c r="AM826" s="139" t="str">
        <f t="shared" si="143"/>
        <v/>
      </c>
      <c r="AN826" s="20" t="str">
        <f t="shared" si="144"/>
        <v/>
      </c>
      <c r="AO826" s="20" t="str">
        <f t="shared" si="145"/>
        <v/>
      </c>
      <c r="AP826" s="20" t="str">
        <f t="shared" si="146"/>
        <v/>
      </c>
      <c r="AQ826" s="88" t="str">
        <f ca="1">IF(S826=Lists!$S$6,"CUMPLIMIENTO",IF($Q826=Lists!$R$3,TEXT(Y826,"00,00%")&amp;" / "&amp;TEXT(FORMULACIÓN!Y826,"00,00%"),IF(Y826=0,0,TEXT(Y826,"##.###")&amp;" / "&amp;TEXT(FORMULACIÓN!Y826,"##.###"))))</f>
        <v xml:space="preserve"> / </v>
      </c>
      <c r="AR826" s="133">
        <f ca="1">VALUE(IFERROR(IF(S826=Lists!$S$6,SEGUIMIENTO!Y826,IF((Y826/FORMULACIÓN!Y826)&lt;&gt;0,Y826/FORMULACIÓN!Y826,0)),0))</f>
        <v>0</v>
      </c>
      <c r="AS826" s="89" t="str">
        <f t="shared" ca="1" si="147"/>
        <v/>
      </c>
      <c r="AT826" s="89"/>
      <c r="AU826" s="89">
        <f t="shared" ca="1" si="150"/>
        <v>0</v>
      </c>
      <c r="AV826" s="20" t="str">
        <f t="shared" si="149"/>
        <v xml:space="preserve">LOGROS
LÍMITES
OBSERVACIÓN
ACCIONES DE FORTALECIMIENTO
</v>
      </c>
      <c r="AW826" s="139"/>
      <c r="CG826" s="140"/>
    </row>
    <row r="827" spans="1:85" s="135" customFormat="1" ht="20.25" hidden="1" customHeight="1">
      <c r="A827" s="20" t="str">
        <f>IF(FORMULACIÓN!A827="","",FORMULACIÓN!A827)</f>
        <v/>
      </c>
      <c r="B827" s="20" t="str">
        <f>IF(FORMULACIÓN!B827="","",FORMULACIÓN!B827)</f>
        <v/>
      </c>
      <c r="C827" s="20" t="str">
        <f>IF(FORMULACIÓN!C827="","",FORMULACIÓN!C827)</f>
        <v/>
      </c>
      <c r="D827" s="20" t="str">
        <f>IF(FORMULACIÓN!D827="","",FORMULACIÓN!D827)</f>
        <v/>
      </c>
      <c r="E827" s="20" t="str">
        <f>IF(FORMULACIÓN!E827="","",FORMULACIÓN!E827)</f>
        <v/>
      </c>
      <c r="F827" s="20" t="str">
        <f>IF(FORMULACIÓN!F827="","",FORMULACIÓN!F827)</f>
        <v/>
      </c>
      <c r="G827" s="20" t="str">
        <f>IF(FORMULACIÓN!G827="","",FORMULACIÓN!G827)</f>
        <v/>
      </c>
      <c r="H827" s="20" t="str">
        <f>IF(FORMULACIÓN!H827="","",FORMULACIÓN!H827)</f>
        <v/>
      </c>
      <c r="I827" s="88" t="str">
        <f>IF(FORMULACIÓN!I827="","",FORMULACIÓN!I827)</f>
        <v/>
      </c>
      <c r="J827" s="20" t="str">
        <f>IF(FORMULACIÓN!J827="","",FORMULACIÓN!J827)</f>
        <v/>
      </c>
      <c r="K827" s="88" t="str">
        <f>IF(FORMULACIÓN!K827="","",FORMULACIÓN!K827)</f>
        <v/>
      </c>
      <c r="L827" s="88" t="str">
        <f>IF(FORMULACIÓN!L827="","",FORMULACIÓN!L827)</f>
        <v/>
      </c>
      <c r="M827" s="210">
        <f>FORMULACIÓN!M827</f>
        <v>0</v>
      </c>
      <c r="N827" s="20" t="str">
        <f>IF(FORMULACIÓN!O827="","",FORMULACIÓN!O827)</f>
        <v/>
      </c>
      <c r="O827" s="20" t="str">
        <f>IF(FORMULACIÓN!P827="","",FORMULACIÓN!P827)</f>
        <v/>
      </c>
      <c r="P827" s="20" t="str">
        <f>IF(FORMULACIÓN!Q827="","",FORMULACIÓN!Q827)</f>
        <v/>
      </c>
      <c r="Q827" s="20" t="str">
        <f>IF(FORMULACIÓN!R827="","",FORMULACIÓN!R827)</f>
        <v/>
      </c>
      <c r="R827" s="20" t="str">
        <f>IF(FORMULACIÓN!S827="","",FORMULACIÓN!S827)</f>
        <v/>
      </c>
      <c r="S827" s="20" t="str">
        <f>IF(FORMULACIÓN!T827="","",FORMULACIÓN!T827)</f>
        <v/>
      </c>
      <c r="T827" s="179" t="str">
        <f ca="1">FORMULACIÓN!Y827</f>
        <v/>
      </c>
      <c r="U827" s="20" t="str">
        <f>IF(FORMULACIÓN!U827="","",FORMULACIÓN!U827)</f>
        <v/>
      </c>
      <c r="V827" s="211"/>
      <c r="W827" s="211"/>
      <c r="X827" s="21" t="str">
        <f ca="1">IFERROR(IF($S827=Lists!$S$2,SUM(SEGUIMIENTO!U827:W827),IF(SEGUIMIENTO!$S827=Lists!$S$3,SUM(SEGUIMIENTO!V827:W827),IF(SEGUIMIENTO!$S827=Lists!$S$4,AVERAGE(SEGUIMIENTO!V827:W827),IF(SEGUIMIENTO!$S827=Lists!$S$5,OFFSET(U827,0,COUNTA(V827:W827)),IF(SEGUIMIENTO!$S827=Lists!$S$6,COUNTIF(V827:W827,"&lt;"&amp;FORMULACIÓN!Y827)/COUNT(SEGUIMIENTO!V827:W827),""))))),"")</f>
        <v/>
      </c>
      <c r="Y827" s="176" t="str">
        <f ca="1">IF($Q827=Lists!$R$3,TEXT(SEGUIMIENTO!X827,"00,00%"),IF(SEGUIMIENTO!X827=0,0,TEXT(SEGUIMIENTO!X827,"##.###")))</f>
        <v/>
      </c>
      <c r="Z827" s="179" t="str">
        <f>IF(FORMULACIÓN!N827="X",VLOOKUP(A827,Lists!$C$100:$D$1099,2,FALSE),"")</f>
        <v/>
      </c>
      <c r="AA827" s="181">
        <f>IF(FORMULACIÓN!N827="X",IF(VALUE(VLOOKUP(A827,Lists!$C$100:$D$1099,2,FALSE))&gt;=SEGUIMIENTO!X827,1,0),2)</f>
        <v>2</v>
      </c>
      <c r="AB827" s="150">
        <f>IFERROR(VALUE(LEFT(#REF!,1)),0)</f>
        <v>0</v>
      </c>
      <c r="AC827" s="149"/>
      <c r="AD827" s="131"/>
      <c r="AE827" s="131"/>
      <c r="AF827" s="129"/>
      <c r="AG827"/>
      <c r="AH827" s="139"/>
      <c r="AI827" s="139"/>
      <c r="AJ827" s="139" t="str">
        <f t="shared" si="141"/>
        <v/>
      </c>
      <c r="AK827" s="139">
        <f t="shared" ca="1" si="148"/>
        <v>0</v>
      </c>
      <c r="AL827" s="139" t="str">
        <f t="shared" si="142"/>
        <v/>
      </c>
      <c r="AM827" s="139" t="str">
        <f t="shared" si="143"/>
        <v/>
      </c>
      <c r="AN827" s="20" t="str">
        <f t="shared" si="144"/>
        <v/>
      </c>
      <c r="AO827" s="20" t="str">
        <f t="shared" si="145"/>
        <v/>
      </c>
      <c r="AP827" s="20" t="str">
        <f t="shared" si="146"/>
        <v/>
      </c>
      <c r="AQ827" s="88" t="str">
        <f ca="1">IF(S827=Lists!$S$6,"CUMPLIMIENTO",IF($Q827=Lists!$R$3,TEXT(Y827,"00,00%")&amp;" / "&amp;TEXT(FORMULACIÓN!Y827,"00,00%"),IF(Y827=0,0,TEXT(Y827,"##.###")&amp;" / "&amp;TEXT(FORMULACIÓN!Y827,"##.###"))))</f>
        <v xml:space="preserve"> / </v>
      </c>
      <c r="AR827" s="133">
        <f ca="1">VALUE(IFERROR(IF(S827=Lists!$S$6,SEGUIMIENTO!Y827,IF((Y827/FORMULACIÓN!Y827)&lt;&gt;0,Y827/FORMULACIÓN!Y827,0)),0))</f>
        <v>0</v>
      </c>
      <c r="AS827" s="89" t="str">
        <f t="shared" ca="1" si="147"/>
        <v/>
      </c>
      <c r="AT827" s="89"/>
      <c r="AU827" s="89">
        <f t="shared" ca="1" si="150"/>
        <v>0</v>
      </c>
      <c r="AV827" s="20" t="str">
        <f t="shared" si="149"/>
        <v xml:space="preserve">LOGROS
LÍMITES
OBSERVACIÓN
ACCIONES DE FORTALECIMIENTO
</v>
      </c>
      <c r="AW827" s="139"/>
      <c r="CG827" s="140"/>
    </row>
    <row r="828" spans="1:85" s="135" customFormat="1" ht="20.25" hidden="1" customHeight="1">
      <c r="A828" s="20" t="str">
        <f>IF(FORMULACIÓN!A828="","",FORMULACIÓN!A828)</f>
        <v/>
      </c>
      <c r="B828" s="20" t="str">
        <f>IF(FORMULACIÓN!B828="","",FORMULACIÓN!B828)</f>
        <v/>
      </c>
      <c r="C828" s="20" t="str">
        <f>IF(FORMULACIÓN!C828="","",FORMULACIÓN!C828)</f>
        <v/>
      </c>
      <c r="D828" s="20" t="str">
        <f>IF(FORMULACIÓN!D828="","",FORMULACIÓN!D828)</f>
        <v/>
      </c>
      <c r="E828" s="20" t="str">
        <f>IF(FORMULACIÓN!E828="","",FORMULACIÓN!E828)</f>
        <v/>
      </c>
      <c r="F828" s="20" t="str">
        <f>IF(FORMULACIÓN!F828="","",FORMULACIÓN!F828)</f>
        <v/>
      </c>
      <c r="G828" s="20" t="str">
        <f>IF(FORMULACIÓN!G828="","",FORMULACIÓN!G828)</f>
        <v/>
      </c>
      <c r="H828" s="20" t="str">
        <f>IF(FORMULACIÓN!H828="","",FORMULACIÓN!H828)</f>
        <v/>
      </c>
      <c r="I828" s="88" t="str">
        <f>IF(FORMULACIÓN!I828="","",FORMULACIÓN!I828)</f>
        <v/>
      </c>
      <c r="J828" s="20" t="str">
        <f>IF(FORMULACIÓN!J828="","",FORMULACIÓN!J828)</f>
        <v/>
      </c>
      <c r="K828" s="88" t="str">
        <f>IF(FORMULACIÓN!K828="","",FORMULACIÓN!K828)</f>
        <v/>
      </c>
      <c r="L828" s="88" t="str">
        <f>IF(FORMULACIÓN!L828="","",FORMULACIÓN!L828)</f>
        <v/>
      </c>
      <c r="M828" s="210">
        <f>FORMULACIÓN!M828</f>
        <v>0</v>
      </c>
      <c r="N828" s="20" t="str">
        <f>IF(FORMULACIÓN!O828="","",FORMULACIÓN!O828)</f>
        <v/>
      </c>
      <c r="O828" s="20" t="str">
        <f>IF(FORMULACIÓN!P828="","",FORMULACIÓN!P828)</f>
        <v/>
      </c>
      <c r="P828" s="20" t="str">
        <f>IF(FORMULACIÓN!Q828="","",FORMULACIÓN!Q828)</f>
        <v/>
      </c>
      <c r="Q828" s="20" t="str">
        <f>IF(FORMULACIÓN!R828="","",FORMULACIÓN!R828)</f>
        <v/>
      </c>
      <c r="R828" s="20" t="str">
        <f>IF(FORMULACIÓN!S828="","",FORMULACIÓN!S828)</f>
        <v/>
      </c>
      <c r="S828" s="20" t="str">
        <f>IF(FORMULACIÓN!T828="","",FORMULACIÓN!T828)</f>
        <v/>
      </c>
      <c r="T828" s="179" t="str">
        <f ca="1">FORMULACIÓN!Y828</f>
        <v/>
      </c>
      <c r="U828" s="20" t="str">
        <f>IF(FORMULACIÓN!U828="","",FORMULACIÓN!U828)</f>
        <v/>
      </c>
      <c r="V828" s="211"/>
      <c r="W828" s="211"/>
      <c r="X828" s="21" t="str">
        <f ca="1">IFERROR(IF($S828=Lists!$S$2,SUM(SEGUIMIENTO!U828:W828),IF(SEGUIMIENTO!$S828=Lists!$S$3,SUM(SEGUIMIENTO!V828:W828),IF(SEGUIMIENTO!$S828=Lists!$S$4,AVERAGE(SEGUIMIENTO!V828:W828),IF(SEGUIMIENTO!$S828=Lists!$S$5,OFFSET(U828,0,COUNTA(V828:W828)),IF(SEGUIMIENTO!$S828=Lists!$S$6,COUNTIF(V828:W828,"&lt;"&amp;FORMULACIÓN!Y828)/COUNT(SEGUIMIENTO!V828:W828),""))))),"")</f>
        <v/>
      </c>
      <c r="Y828" s="176" t="str">
        <f ca="1">IF($Q828=Lists!$R$3,TEXT(SEGUIMIENTO!X828,"00,00%"),IF(SEGUIMIENTO!X828=0,0,TEXT(SEGUIMIENTO!X828,"##.###")))</f>
        <v/>
      </c>
      <c r="Z828" s="179" t="str">
        <f>IF(FORMULACIÓN!N828="X",VLOOKUP(A828,Lists!$C$100:$D$1099,2,FALSE),"")</f>
        <v/>
      </c>
      <c r="AA828" s="181">
        <f>IF(FORMULACIÓN!N828="X",IF(VALUE(VLOOKUP(A828,Lists!$C$100:$D$1099,2,FALSE))&gt;=SEGUIMIENTO!X828,1,0),2)</f>
        <v>2</v>
      </c>
      <c r="AB828" s="150">
        <f>IFERROR(VALUE(LEFT(#REF!,1)),0)</f>
        <v>0</v>
      </c>
      <c r="AC828" s="149"/>
      <c r="AD828" s="131"/>
      <c r="AE828" s="131"/>
      <c r="AF828" s="129"/>
      <c r="AG828"/>
      <c r="AH828" s="139"/>
      <c r="AI828" s="139"/>
      <c r="AJ828" s="139" t="str">
        <f t="shared" si="141"/>
        <v/>
      </c>
      <c r="AK828" s="139">
        <f t="shared" ca="1" si="148"/>
        <v>0</v>
      </c>
      <c r="AL828" s="139" t="str">
        <f t="shared" si="142"/>
        <v/>
      </c>
      <c r="AM828" s="139" t="str">
        <f t="shared" si="143"/>
        <v/>
      </c>
      <c r="AN828" s="20" t="str">
        <f t="shared" si="144"/>
        <v/>
      </c>
      <c r="AO828" s="20" t="str">
        <f t="shared" si="145"/>
        <v/>
      </c>
      <c r="AP828" s="20" t="str">
        <f t="shared" si="146"/>
        <v/>
      </c>
      <c r="AQ828" s="88" t="str">
        <f ca="1">IF(S828=Lists!$S$6,"CUMPLIMIENTO",IF($Q828=Lists!$R$3,TEXT(Y828,"00,00%")&amp;" / "&amp;TEXT(FORMULACIÓN!Y828,"00,00%"),IF(Y828=0,0,TEXT(Y828,"##.###")&amp;" / "&amp;TEXT(FORMULACIÓN!Y828,"##.###"))))</f>
        <v xml:space="preserve"> / </v>
      </c>
      <c r="AR828" s="133">
        <f ca="1">VALUE(IFERROR(IF(S828=Lists!$S$6,SEGUIMIENTO!Y828,IF((Y828/FORMULACIÓN!Y828)&lt;&gt;0,Y828/FORMULACIÓN!Y828,0)),0))</f>
        <v>0</v>
      </c>
      <c r="AS828" s="89" t="str">
        <f t="shared" ca="1" si="147"/>
        <v/>
      </c>
      <c r="AT828" s="89"/>
      <c r="AU828" s="89">
        <f t="shared" ca="1" si="150"/>
        <v>0</v>
      </c>
      <c r="AV828" s="20" t="str">
        <f t="shared" si="149"/>
        <v xml:space="preserve">LOGROS
LÍMITES
OBSERVACIÓN
ACCIONES DE FORTALECIMIENTO
</v>
      </c>
      <c r="AW828" s="139"/>
      <c r="CG828" s="140"/>
    </row>
    <row r="829" spans="1:85" s="135" customFormat="1" ht="20.25" hidden="1" customHeight="1">
      <c r="A829" s="20" t="str">
        <f>IF(FORMULACIÓN!A829="","",FORMULACIÓN!A829)</f>
        <v/>
      </c>
      <c r="B829" s="20" t="str">
        <f>IF(FORMULACIÓN!B829="","",FORMULACIÓN!B829)</f>
        <v/>
      </c>
      <c r="C829" s="20" t="str">
        <f>IF(FORMULACIÓN!C829="","",FORMULACIÓN!C829)</f>
        <v/>
      </c>
      <c r="D829" s="20" t="str">
        <f>IF(FORMULACIÓN!D829="","",FORMULACIÓN!D829)</f>
        <v/>
      </c>
      <c r="E829" s="20" t="str">
        <f>IF(FORMULACIÓN!E829="","",FORMULACIÓN!E829)</f>
        <v/>
      </c>
      <c r="F829" s="20" t="str">
        <f>IF(FORMULACIÓN!F829="","",FORMULACIÓN!F829)</f>
        <v/>
      </c>
      <c r="G829" s="20" t="str">
        <f>IF(FORMULACIÓN!G829="","",FORMULACIÓN!G829)</f>
        <v/>
      </c>
      <c r="H829" s="20" t="str">
        <f>IF(FORMULACIÓN!H829="","",FORMULACIÓN!H829)</f>
        <v/>
      </c>
      <c r="I829" s="88" t="str">
        <f>IF(FORMULACIÓN!I829="","",FORMULACIÓN!I829)</f>
        <v/>
      </c>
      <c r="J829" s="20" t="str">
        <f>IF(FORMULACIÓN!J829="","",FORMULACIÓN!J829)</f>
        <v/>
      </c>
      <c r="K829" s="88" t="str">
        <f>IF(FORMULACIÓN!K829="","",FORMULACIÓN!K829)</f>
        <v/>
      </c>
      <c r="L829" s="88" t="str">
        <f>IF(FORMULACIÓN!L829="","",FORMULACIÓN!L829)</f>
        <v/>
      </c>
      <c r="M829" s="210">
        <f>FORMULACIÓN!M829</f>
        <v>0</v>
      </c>
      <c r="N829" s="20" t="str">
        <f>IF(FORMULACIÓN!O829="","",FORMULACIÓN!O829)</f>
        <v/>
      </c>
      <c r="O829" s="20" t="str">
        <f>IF(FORMULACIÓN!P829="","",FORMULACIÓN!P829)</f>
        <v/>
      </c>
      <c r="P829" s="20" t="str">
        <f>IF(FORMULACIÓN!Q829="","",FORMULACIÓN!Q829)</f>
        <v/>
      </c>
      <c r="Q829" s="20" t="str">
        <f>IF(FORMULACIÓN!R829="","",FORMULACIÓN!R829)</f>
        <v/>
      </c>
      <c r="R829" s="20" t="str">
        <f>IF(FORMULACIÓN!S829="","",FORMULACIÓN!S829)</f>
        <v/>
      </c>
      <c r="S829" s="20" t="str">
        <f>IF(FORMULACIÓN!T829="","",FORMULACIÓN!T829)</f>
        <v/>
      </c>
      <c r="T829" s="179" t="str">
        <f ca="1">FORMULACIÓN!Y829</f>
        <v/>
      </c>
      <c r="U829" s="20" t="str">
        <f>IF(FORMULACIÓN!U829="","",FORMULACIÓN!U829)</f>
        <v/>
      </c>
      <c r="V829" s="211"/>
      <c r="W829" s="211"/>
      <c r="X829" s="21" t="str">
        <f ca="1">IFERROR(IF($S829=Lists!$S$2,SUM(SEGUIMIENTO!U829:W829),IF(SEGUIMIENTO!$S829=Lists!$S$3,SUM(SEGUIMIENTO!V829:W829),IF(SEGUIMIENTO!$S829=Lists!$S$4,AVERAGE(SEGUIMIENTO!V829:W829),IF(SEGUIMIENTO!$S829=Lists!$S$5,OFFSET(U829,0,COUNTA(V829:W829)),IF(SEGUIMIENTO!$S829=Lists!$S$6,COUNTIF(V829:W829,"&lt;"&amp;FORMULACIÓN!Y829)/COUNT(SEGUIMIENTO!V829:W829),""))))),"")</f>
        <v/>
      </c>
      <c r="Y829" s="176" t="str">
        <f ca="1">IF($Q829=Lists!$R$3,TEXT(SEGUIMIENTO!X829,"00,00%"),IF(SEGUIMIENTO!X829=0,0,TEXT(SEGUIMIENTO!X829,"##.###")))</f>
        <v/>
      </c>
      <c r="Z829" s="179" t="str">
        <f>IF(FORMULACIÓN!N829="X",VLOOKUP(A829,Lists!$C$100:$D$1099,2,FALSE),"")</f>
        <v/>
      </c>
      <c r="AA829" s="181">
        <f>IF(FORMULACIÓN!N829="X",IF(VALUE(VLOOKUP(A829,Lists!$C$100:$D$1099,2,FALSE))&gt;=SEGUIMIENTO!X829,1,0),2)</f>
        <v>2</v>
      </c>
      <c r="AB829" s="150">
        <f>IFERROR(VALUE(LEFT(#REF!,1)),0)</f>
        <v>0</v>
      </c>
      <c r="AC829" s="149"/>
      <c r="AD829" s="131"/>
      <c r="AE829" s="131"/>
      <c r="AF829" s="129"/>
      <c r="AG829"/>
      <c r="AH829" s="139"/>
      <c r="AI829" s="139"/>
      <c r="AJ829" s="139" t="str">
        <f t="shared" si="141"/>
        <v/>
      </c>
      <c r="AK829" s="139">
        <f t="shared" ca="1" si="148"/>
        <v>0</v>
      </c>
      <c r="AL829" s="139" t="str">
        <f t="shared" si="142"/>
        <v/>
      </c>
      <c r="AM829" s="139" t="str">
        <f t="shared" si="143"/>
        <v/>
      </c>
      <c r="AN829" s="20" t="str">
        <f t="shared" si="144"/>
        <v/>
      </c>
      <c r="AO829" s="20" t="str">
        <f t="shared" si="145"/>
        <v/>
      </c>
      <c r="AP829" s="20" t="str">
        <f t="shared" si="146"/>
        <v/>
      </c>
      <c r="AQ829" s="88" t="str">
        <f ca="1">IF(S829=Lists!$S$6,"CUMPLIMIENTO",IF($Q829=Lists!$R$3,TEXT(Y829,"00,00%")&amp;" / "&amp;TEXT(FORMULACIÓN!Y829,"00,00%"),IF(Y829=0,0,TEXT(Y829,"##.###")&amp;" / "&amp;TEXT(FORMULACIÓN!Y829,"##.###"))))</f>
        <v xml:space="preserve"> / </v>
      </c>
      <c r="AR829" s="133">
        <f ca="1">VALUE(IFERROR(IF(S829=Lists!$S$6,SEGUIMIENTO!Y829,IF((Y829/FORMULACIÓN!Y829)&lt;&gt;0,Y829/FORMULACIÓN!Y829,0)),0))</f>
        <v>0</v>
      </c>
      <c r="AS829" s="89" t="str">
        <f t="shared" ca="1" si="147"/>
        <v/>
      </c>
      <c r="AT829" s="89"/>
      <c r="AU829" s="89">
        <f t="shared" ca="1" si="150"/>
        <v>0</v>
      </c>
      <c r="AV829" s="20" t="str">
        <f t="shared" si="149"/>
        <v xml:space="preserve">LOGROS
LÍMITES
OBSERVACIÓN
ACCIONES DE FORTALECIMIENTO
</v>
      </c>
      <c r="AW829" s="139"/>
      <c r="CG829" s="140"/>
    </row>
    <row r="830" spans="1:85" s="135" customFormat="1" ht="20.25" hidden="1" customHeight="1">
      <c r="A830" s="20" t="str">
        <f>IF(FORMULACIÓN!A830="","",FORMULACIÓN!A830)</f>
        <v/>
      </c>
      <c r="B830" s="20" t="str">
        <f>IF(FORMULACIÓN!B830="","",FORMULACIÓN!B830)</f>
        <v/>
      </c>
      <c r="C830" s="20" t="str">
        <f>IF(FORMULACIÓN!C830="","",FORMULACIÓN!C830)</f>
        <v/>
      </c>
      <c r="D830" s="20" t="str">
        <f>IF(FORMULACIÓN!D830="","",FORMULACIÓN!D830)</f>
        <v/>
      </c>
      <c r="E830" s="20" t="str">
        <f>IF(FORMULACIÓN!E830="","",FORMULACIÓN!E830)</f>
        <v/>
      </c>
      <c r="F830" s="20" t="str">
        <f>IF(FORMULACIÓN!F830="","",FORMULACIÓN!F830)</f>
        <v/>
      </c>
      <c r="G830" s="20" t="str">
        <f>IF(FORMULACIÓN!G830="","",FORMULACIÓN!G830)</f>
        <v/>
      </c>
      <c r="H830" s="20" t="str">
        <f>IF(FORMULACIÓN!H830="","",FORMULACIÓN!H830)</f>
        <v/>
      </c>
      <c r="I830" s="88" t="str">
        <f>IF(FORMULACIÓN!I830="","",FORMULACIÓN!I830)</f>
        <v/>
      </c>
      <c r="J830" s="20" t="str">
        <f>IF(FORMULACIÓN!J830="","",FORMULACIÓN!J830)</f>
        <v/>
      </c>
      <c r="K830" s="88" t="str">
        <f>IF(FORMULACIÓN!K830="","",FORMULACIÓN!K830)</f>
        <v/>
      </c>
      <c r="L830" s="88" t="str">
        <f>IF(FORMULACIÓN!L830="","",FORMULACIÓN!L830)</f>
        <v/>
      </c>
      <c r="M830" s="210">
        <f>FORMULACIÓN!M830</f>
        <v>0</v>
      </c>
      <c r="N830" s="20" t="str">
        <f>IF(FORMULACIÓN!O830="","",FORMULACIÓN!O830)</f>
        <v/>
      </c>
      <c r="O830" s="20" t="str">
        <f>IF(FORMULACIÓN!P830="","",FORMULACIÓN!P830)</f>
        <v/>
      </c>
      <c r="P830" s="20" t="str">
        <f>IF(FORMULACIÓN!Q830="","",FORMULACIÓN!Q830)</f>
        <v/>
      </c>
      <c r="Q830" s="20" t="str">
        <f>IF(FORMULACIÓN!R830="","",FORMULACIÓN!R830)</f>
        <v/>
      </c>
      <c r="R830" s="20" t="str">
        <f>IF(FORMULACIÓN!S830="","",FORMULACIÓN!S830)</f>
        <v/>
      </c>
      <c r="S830" s="20" t="str">
        <f>IF(FORMULACIÓN!T830="","",FORMULACIÓN!T830)</f>
        <v/>
      </c>
      <c r="T830" s="179" t="str">
        <f ca="1">FORMULACIÓN!Y830</f>
        <v/>
      </c>
      <c r="U830" s="20" t="str">
        <f>IF(FORMULACIÓN!U830="","",FORMULACIÓN!U830)</f>
        <v/>
      </c>
      <c r="V830" s="211"/>
      <c r="W830" s="211"/>
      <c r="X830" s="21" t="str">
        <f ca="1">IFERROR(IF($S830=Lists!$S$2,SUM(SEGUIMIENTO!U830:W830),IF(SEGUIMIENTO!$S830=Lists!$S$3,SUM(SEGUIMIENTO!V830:W830),IF(SEGUIMIENTO!$S830=Lists!$S$4,AVERAGE(SEGUIMIENTO!V830:W830),IF(SEGUIMIENTO!$S830=Lists!$S$5,OFFSET(U830,0,COUNTA(V830:W830)),IF(SEGUIMIENTO!$S830=Lists!$S$6,COUNTIF(V830:W830,"&lt;"&amp;FORMULACIÓN!Y830)/COUNT(SEGUIMIENTO!V830:W830),""))))),"")</f>
        <v/>
      </c>
      <c r="Y830" s="176" t="str">
        <f ca="1">IF($Q830=Lists!$R$3,TEXT(SEGUIMIENTO!X830,"00,00%"),IF(SEGUIMIENTO!X830=0,0,TEXT(SEGUIMIENTO!X830,"##.###")))</f>
        <v/>
      </c>
      <c r="Z830" s="179" t="str">
        <f>IF(FORMULACIÓN!N830="X",VLOOKUP(A830,Lists!$C$100:$D$1099,2,FALSE),"")</f>
        <v/>
      </c>
      <c r="AA830" s="181">
        <f>IF(FORMULACIÓN!N830="X",IF(VALUE(VLOOKUP(A830,Lists!$C$100:$D$1099,2,FALSE))&gt;=SEGUIMIENTO!X830,1,0),2)</f>
        <v>2</v>
      </c>
      <c r="AB830" s="150">
        <f>IFERROR(VALUE(LEFT(#REF!,1)),0)</f>
        <v>0</v>
      </c>
      <c r="AC830" s="149"/>
      <c r="AD830" s="131"/>
      <c r="AE830" s="131"/>
      <c r="AF830" s="129"/>
      <c r="AG830"/>
      <c r="AH830" s="139"/>
      <c r="AI830" s="139"/>
      <c r="AJ830" s="139" t="str">
        <f t="shared" si="141"/>
        <v/>
      </c>
      <c r="AK830" s="139">
        <f t="shared" ca="1" si="148"/>
        <v>0</v>
      </c>
      <c r="AL830" s="139" t="str">
        <f t="shared" si="142"/>
        <v/>
      </c>
      <c r="AM830" s="139" t="str">
        <f t="shared" si="143"/>
        <v/>
      </c>
      <c r="AN830" s="20" t="str">
        <f t="shared" si="144"/>
        <v/>
      </c>
      <c r="AO830" s="20" t="str">
        <f t="shared" si="145"/>
        <v/>
      </c>
      <c r="AP830" s="20" t="str">
        <f t="shared" si="146"/>
        <v/>
      </c>
      <c r="AQ830" s="88" t="str">
        <f ca="1">IF(S830=Lists!$S$6,"CUMPLIMIENTO",IF($Q830=Lists!$R$3,TEXT(Y830,"00,00%")&amp;" / "&amp;TEXT(FORMULACIÓN!Y830,"00,00%"),IF(Y830=0,0,TEXT(Y830,"##.###")&amp;" / "&amp;TEXT(FORMULACIÓN!Y830,"##.###"))))</f>
        <v xml:space="preserve"> / </v>
      </c>
      <c r="AR830" s="133">
        <f ca="1">VALUE(IFERROR(IF(S830=Lists!$S$6,SEGUIMIENTO!Y830,IF((Y830/FORMULACIÓN!Y830)&lt;&gt;0,Y830/FORMULACIÓN!Y830,0)),0))</f>
        <v>0</v>
      </c>
      <c r="AS830" s="89" t="str">
        <f t="shared" ca="1" si="147"/>
        <v/>
      </c>
      <c r="AT830" s="89"/>
      <c r="AU830" s="89">
        <f t="shared" ca="1" si="150"/>
        <v>0</v>
      </c>
      <c r="AV830" s="20" t="str">
        <f t="shared" si="149"/>
        <v xml:space="preserve">LOGROS
LÍMITES
OBSERVACIÓN
ACCIONES DE FORTALECIMIENTO
</v>
      </c>
      <c r="AW830" s="139"/>
      <c r="CG830" s="140"/>
    </row>
    <row r="831" spans="1:85" s="135" customFormat="1" ht="20.25" hidden="1" customHeight="1">
      <c r="A831" s="20" t="str">
        <f>IF(FORMULACIÓN!A831="","",FORMULACIÓN!A831)</f>
        <v/>
      </c>
      <c r="B831" s="20" t="str">
        <f>IF(FORMULACIÓN!B831="","",FORMULACIÓN!B831)</f>
        <v/>
      </c>
      <c r="C831" s="20" t="str">
        <f>IF(FORMULACIÓN!C831="","",FORMULACIÓN!C831)</f>
        <v/>
      </c>
      <c r="D831" s="20" t="str">
        <f>IF(FORMULACIÓN!D831="","",FORMULACIÓN!D831)</f>
        <v/>
      </c>
      <c r="E831" s="20" t="str">
        <f>IF(FORMULACIÓN!E831="","",FORMULACIÓN!E831)</f>
        <v/>
      </c>
      <c r="F831" s="20" t="str">
        <f>IF(FORMULACIÓN!F831="","",FORMULACIÓN!F831)</f>
        <v/>
      </c>
      <c r="G831" s="20" t="str">
        <f>IF(FORMULACIÓN!G831="","",FORMULACIÓN!G831)</f>
        <v/>
      </c>
      <c r="H831" s="20" t="str">
        <f>IF(FORMULACIÓN!H831="","",FORMULACIÓN!H831)</f>
        <v/>
      </c>
      <c r="I831" s="88" t="str">
        <f>IF(FORMULACIÓN!I831="","",FORMULACIÓN!I831)</f>
        <v/>
      </c>
      <c r="J831" s="20" t="str">
        <f>IF(FORMULACIÓN!J831="","",FORMULACIÓN!J831)</f>
        <v/>
      </c>
      <c r="K831" s="88" t="str">
        <f>IF(FORMULACIÓN!K831="","",FORMULACIÓN!K831)</f>
        <v/>
      </c>
      <c r="L831" s="88" t="str">
        <f>IF(FORMULACIÓN!L831="","",FORMULACIÓN!L831)</f>
        <v/>
      </c>
      <c r="M831" s="210">
        <f>FORMULACIÓN!M831</f>
        <v>0</v>
      </c>
      <c r="N831" s="20" t="str">
        <f>IF(FORMULACIÓN!O831="","",FORMULACIÓN!O831)</f>
        <v/>
      </c>
      <c r="O831" s="20" t="str">
        <f>IF(FORMULACIÓN!P831="","",FORMULACIÓN!P831)</f>
        <v/>
      </c>
      <c r="P831" s="20" t="str">
        <f>IF(FORMULACIÓN!Q831="","",FORMULACIÓN!Q831)</f>
        <v/>
      </c>
      <c r="Q831" s="20" t="str">
        <f>IF(FORMULACIÓN!R831="","",FORMULACIÓN!R831)</f>
        <v/>
      </c>
      <c r="R831" s="20" t="str">
        <f>IF(FORMULACIÓN!S831="","",FORMULACIÓN!S831)</f>
        <v/>
      </c>
      <c r="S831" s="20" t="str">
        <f>IF(FORMULACIÓN!T831="","",FORMULACIÓN!T831)</f>
        <v/>
      </c>
      <c r="T831" s="179" t="str">
        <f ca="1">FORMULACIÓN!Y831</f>
        <v/>
      </c>
      <c r="U831" s="20" t="str">
        <f>IF(FORMULACIÓN!U831="","",FORMULACIÓN!U831)</f>
        <v/>
      </c>
      <c r="V831" s="211"/>
      <c r="W831" s="211"/>
      <c r="X831" s="21" t="str">
        <f ca="1">IFERROR(IF($S831=Lists!$S$2,SUM(SEGUIMIENTO!U831:W831),IF(SEGUIMIENTO!$S831=Lists!$S$3,SUM(SEGUIMIENTO!V831:W831),IF(SEGUIMIENTO!$S831=Lists!$S$4,AVERAGE(SEGUIMIENTO!V831:W831),IF(SEGUIMIENTO!$S831=Lists!$S$5,OFFSET(U831,0,COUNTA(V831:W831)),IF(SEGUIMIENTO!$S831=Lists!$S$6,COUNTIF(V831:W831,"&lt;"&amp;FORMULACIÓN!Y831)/COUNT(SEGUIMIENTO!V831:W831),""))))),"")</f>
        <v/>
      </c>
      <c r="Y831" s="176" t="str">
        <f ca="1">IF($Q831=Lists!$R$3,TEXT(SEGUIMIENTO!X831,"00,00%"),IF(SEGUIMIENTO!X831=0,0,TEXT(SEGUIMIENTO!X831,"##.###")))</f>
        <v/>
      </c>
      <c r="Z831" s="179" t="str">
        <f>IF(FORMULACIÓN!N831="X",VLOOKUP(A831,Lists!$C$100:$D$1099,2,FALSE),"")</f>
        <v/>
      </c>
      <c r="AA831" s="181">
        <f>IF(FORMULACIÓN!N831="X",IF(VALUE(VLOOKUP(A831,Lists!$C$100:$D$1099,2,FALSE))&gt;=SEGUIMIENTO!X831,1,0),2)</f>
        <v>2</v>
      </c>
      <c r="AB831" s="150">
        <f>IFERROR(VALUE(LEFT(#REF!,1)),0)</f>
        <v>0</v>
      </c>
      <c r="AC831" s="149"/>
      <c r="AD831" s="131"/>
      <c r="AE831" s="131"/>
      <c r="AF831" s="129"/>
      <c r="AG831"/>
      <c r="AH831" s="139"/>
      <c r="AI831" s="139"/>
      <c r="AJ831" s="139" t="str">
        <f t="shared" si="141"/>
        <v/>
      </c>
      <c r="AK831" s="139">
        <f t="shared" ca="1" si="148"/>
        <v>0</v>
      </c>
      <c r="AL831" s="139" t="str">
        <f t="shared" si="142"/>
        <v/>
      </c>
      <c r="AM831" s="139" t="str">
        <f t="shared" si="143"/>
        <v/>
      </c>
      <c r="AN831" s="20" t="str">
        <f t="shared" si="144"/>
        <v/>
      </c>
      <c r="AO831" s="20" t="str">
        <f t="shared" si="145"/>
        <v/>
      </c>
      <c r="AP831" s="20" t="str">
        <f t="shared" si="146"/>
        <v/>
      </c>
      <c r="AQ831" s="88" t="str">
        <f ca="1">IF(S831=Lists!$S$6,"CUMPLIMIENTO",IF($Q831=Lists!$R$3,TEXT(Y831,"00,00%")&amp;" / "&amp;TEXT(FORMULACIÓN!Y831,"00,00%"),IF(Y831=0,0,TEXT(Y831,"##.###")&amp;" / "&amp;TEXT(FORMULACIÓN!Y831,"##.###"))))</f>
        <v xml:space="preserve"> / </v>
      </c>
      <c r="AR831" s="133">
        <f ca="1">VALUE(IFERROR(IF(S831=Lists!$S$6,SEGUIMIENTO!Y831,IF((Y831/FORMULACIÓN!Y831)&lt;&gt;0,Y831/FORMULACIÓN!Y831,0)),0))</f>
        <v>0</v>
      </c>
      <c r="AS831" s="89" t="str">
        <f t="shared" ca="1" si="147"/>
        <v/>
      </c>
      <c r="AT831" s="89"/>
      <c r="AU831" s="89">
        <f t="shared" ca="1" si="150"/>
        <v>0</v>
      </c>
      <c r="AV831" s="20" t="str">
        <f t="shared" si="149"/>
        <v xml:space="preserve">LOGROS
LÍMITES
OBSERVACIÓN
ACCIONES DE FORTALECIMIENTO
</v>
      </c>
      <c r="AW831" s="139"/>
      <c r="CG831" s="140"/>
    </row>
    <row r="832" spans="1:85" s="135" customFormat="1" ht="20.25" hidden="1" customHeight="1">
      <c r="A832" s="20" t="str">
        <f>IF(FORMULACIÓN!A832="","",FORMULACIÓN!A832)</f>
        <v/>
      </c>
      <c r="B832" s="20" t="str">
        <f>IF(FORMULACIÓN!B832="","",FORMULACIÓN!B832)</f>
        <v/>
      </c>
      <c r="C832" s="20" t="str">
        <f>IF(FORMULACIÓN!C832="","",FORMULACIÓN!C832)</f>
        <v/>
      </c>
      <c r="D832" s="20" t="str">
        <f>IF(FORMULACIÓN!D832="","",FORMULACIÓN!D832)</f>
        <v/>
      </c>
      <c r="E832" s="20" t="str">
        <f>IF(FORMULACIÓN!E832="","",FORMULACIÓN!E832)</f>
        <v/>
      </c>
      <c r="F832" s="20" t="str">
        <f>IF(FORMULACIÓN!F832="","",FORMULACIÓN!F832)</f>
        <v/>
      </c>
      <c r="G832" s="20" t="str">
        <f>IF(FORMULACIÓN!G832="","",FORMULACIÓN!G832)</f>
        <v/>
      </c>
      <c r="H832" s="20" t="str">
        <f>IF(FORMULACIÓN!H832="","",FORMULACIÓN!H832)</f>
        <v/>
      </c>
      <c r="I832" s="88" t="str">
        <f>IF(FORMULACIÓN!I832="","",FORMULACIÓN!I832)</f>
        <v/>
      </c>
      <c r="J832" s="20" t="str">
        <f>IF(FORMULACIÓN!J832="","",FORMULACIÓN!J832)</f>
        <v/>
      </c>
      <c r="K832" s="88" t="str">
        <f>IF(FORMULACIÓN!K832="","",FORMULACIÓN!K832)</f>
        <v/>
      </c>
      <c r="L832" s="88" t="str">
        <f>IF(FORMULACIÓN!L832="","",FORMULACIÓN!L832)</f>
        <v/>
      </c>
      <c r="M832" s="210">
        <f>FORMULACIÓN!M832</f>
        <v>0</v>
      </c>
      <c r="N832" s="20" t="str">
        <f>IF(FORMULACIÓN!O832="","",FORMULACIÓN!O832)</f>
        <v/>
      </c>
      <c r="O832" s="20" t="str">
        <f>IF(FORMULACIÓN!P832="","",FORMULACIÓN!P832)</f>
        <v/>
      </c>
      <c r="P832" s="20" t="str">
        <f>IF(FORMULACIÓN!Q832="","",FORMULACIÓN!Q832)</f>
        <v/>
      </c>
      <c r="Q832" s="20" t="str">
        <f>IF(FORMULACIÓN!R832="","",FORMULACIÓN!R832)</f>
        <v/>
      </c>
      <c r="R832" s="20" t="str">
        <f>IF(FORMULACIÓN!S832="","",FORMULACIÓN!S832)</f>
        <v/>
      </c>
      <c r="S832" s="20" t="str">
        <f>IF(FORMULACIÓN!T832="","",FORMULACIÓN!T832)</f>
        <v/>
      </c>
      <c r="T832" s="179" t="str">
        <f ca="1">FORMULACIÓN!Y832</f>
        <v/>
      </c>
      <c r="U832" s="20" t="str">
        <f>IF(FORMULACIÓN!U832="","",FORMULACIÓN!U832)</f>
        <v/>
      </c>
      <c r="V832" s="211"/>
      <c r="W832" s="211"/>
      <c r="X832" s="21" t="str">
        <f ca="1">IFERROR(IF($S832=Lists!$S$2,SUM(SEGUIMIENTO!U832:W832),IF(SEGUIMIENTO!$S832=Lists!$S$3,SUM(SEGUIMIENTO!V832:W832),IF(SEGUIMIENTO!$S832=Lists!$S$4,AVERAGE(SEGUIMIENTO!V832:W832),IF(SEGUIMIENTO!$S832=Lists!$S$5,OFFSET(U832,0,COUNTA(V832:W832)),IF(SEGUIMIENTO!$S832=Lists!$S$6,COUNTIF(V832:W832,"&lt;"&amp;FORMULACIÓN!Y832)/COUNT(SEGUIMIENTO!V832:W832),""))))),"")</f>
        <v/>
      </c>
      <c r="Y832" s="176" t="str">
        <f ca="1">IF($Q832=Lists!$R$3,TEXT(SEGUIMIENTO!X832,"00,00%"),IF(SEGUIMIENTO!X832=0,0,TEXT(SEGUIMIENTO!X832,"##.###")))</f>
        <v/>
      </c>
      <c r="Z832" s="179" t="str">
        <f>IF(FORMULACIÓN!N832="X",VLOOKUP(A832,Lists!$C$100:$D$1099,2,FALSE),"")</f>
        <v/>
      </c>
      <c r="AA832" s="181">
        <f>IF(FORMULACIÓN!N832="X",IF(VALUE(VLOOKUP(A832,Lists!$C$100:$D$1099,2,FALSE))&gt;=SEGUIMIENTO!X832,1,0),2)</f>
        <v>2</v>
      </c>
      <c r="AB832" s="150">
        <f>IFERROR(VALUE(LEFT(#REF!,1)),0)</f>
        <v>0</v>
      </c>
      <c r="AC832" s="149"/>
      <c r="AD832" s="131"/>
      <c r="AE832" s="131"/>
      <c r="AF832" s="129"/>
      <c r="AG832"/>
      <c r="AH832" s="139"/>
      <c r="AI832" s="139"/>
      <c r="AJ832" s="139" t="str">
        <f t="shared" si="141"/>
        <v/>
      </c>
      <c r="AK832" s="139">
        <f t="shared" ca="1" si="148"/>
        <v>0</v>
      </c>
      <c r="AL832" s="139" t="str">
        <f t="shared" si="142"/>
        <v/>
      </c>
      <c r="AM832" s="139" t="str">
        <f t="shared" si="143"/>
        <v/>
      </c>
      <c r="AN832" s="20" t="str">
        <f t="shared" si="144"/>
        <v/>
      </c>
      <c r="AO832" s="20" t="str">
        <f t="shared" si="145"/>
        <v/>
      </c>
      <c r="AP832" s="20" t="str">
        <f t="shared" si="146"/>
        <v/>
      </c>
      <c r="AQ832" s="88" t="str">
        <f ca="1">IF(S832=Lists!$S$6,"CUMPLIMIENTO",IF($Q832=Lists!$R$3,TEXT(Y832,"00,00%")&amp;" / "&amp;TEXT(FORMULACIÓN!Y832,"00,00%"),IF(Y832=0,0,TEXT(Y832,"##.###")&amp;" / "&amp;TEXT(FORMULACIÓN!Y832,"##.###"))))</f>
        <v xml:space="preserve"> / </v>
      </c>
      <c r="AR832" s="133">
        <f ca="1">VALUE(IFERROR(IF(S832=Lists!$S$6,SEGUIMIENTO!Y832,IF((Y832/FORMULACIÓN!Y832)&lt;&gt;0,Y832/FORMULACIÓN!Y832,0)),0))</f>
        <v>0</v>
      </c>
      <c r="AS832" s="89" t="str">
        <f t="shared" ca="1" si="147"/>
        <v/>
      </c>
      <c r="AT832" s="89"/>
      <c r="AU832" s="89">
        <f t="shared" ca="1" si="150"/>
        <v>0</v>
      </c>
      <c r="AV832" s="20" t="str">
        <f t="shared" si="149"/>
        <v xml:space="preserve">LOGROS
LÍMITES
OBSERVACIÓN
ACCIONES DE FORTALECIMIENTO
</v>
      </c>
      <c r="AW832" s="139"/>
      <c r="CG832" s="140"/>
    </row>
    <row r="833" spans="1:85" s="135" customFormat="1" ht="20.25" hidden="1" customHeight="1">
      <c r="A833" s="20" t="str">
        <f>IF(FORMULACIÓN!A833="","",FORMULACIÓN!A833)</f>
        <v/>
      </c>
      <c r="B833" s="20" t="str">
        <f>IF(FORMULACIÓN!B833="","",FORMULACIÓN!B833)</f>
        <v/>
      </c>
      <c r="C833" s="20" t="str">
        <f>IF(FORMULACIÓN!C833="","",FORMULACIÓN!C833)</f>
        <v/>
      </c>
      <c r="D833" s="20" t="str">
        <f>IF(FORMULACIÓN!D833="","",FORMULACIÓN!D833)</f>
        <v/>
      </c>
      <c r="E833" s="20" t="str">
        <f>IF(FORMULACIÓN!E833="","",FORMULACIÓN!E833)</f>
        <v/>
      </c>
      <c r="F833" s="20" t="str">
        <f>IF(FORMULACIÓN!F833="","",FORMULACIÓN!F833)</f>
        <v/>
      </c>
      <c r="G833" s="20" t="str">
        <f>IF(FORMULACIÓN!G833="","",FORMULACIÓN!G833)</f>
        <v/>
      </c>
      <c r="H833" s="20" t="str">
        <f>IF(FORMULACIÓN!H833="","",FORMULACIÓN!H833)</f>
        <v/>
      </c>
      <c r="I833" s="88" t="str">
        <f>IF(FORMULACIÓN!I833="","",FORMULACIÓN!I833)</f>
        <v/>
      </c>
      <c r="J833" s="20" t="str">
        <f>IF(FORMULACIÓN!J833="","",FORMULACIÓN!J833)</f>
        <v/>
      </c>
      <c r="K833" s="88" t="str">
        <f>IF(FORMULACIÓN!K833="","",FORMULACIÓN!K833)</f>
        <v/>
      </c>
      <c r="L833" s="88" t="str">
        <f>IF(FORMULACIÓN!L833="","",FORMULACIÓN!L833)</f>
        <v/>
      </c>
      <c r="M833" s="210">
        <f>FORMULACIÓN!M833</f>
        <v>0</v>
      </c>
      <c r="N833" s="20" t="str">
        <f>IF(FORMULACIÓN!O833="","",FORMULACIÓN!O833)</f>
        <v/>
      </c>
      <c r="O833" s="20" t="str">
        <f>IF(FORMULACIÓN!P833="","",FORMULACIÓN!P833)</f>
        <v/>
      </c>
      <c r="P833" s="20" t="str">
        <f>IF(FORMULACIÓN!Q833="","",FORMULACIÓN!Q833)</f>
        <v/>
      </c>
      <c r="Q833" s="20" t="str">
        <f>IF(FORMULACIÓN!R833="","",FORMULACIÓN!R833)</f>
        <v/>
      </c>
      <c r="R833" s="20" t="str">
        <f>IF(FORMULACIÓN!S833="","",FORMULACIÓN!S833)</f>
        <v/>
      </c>
      <c r="S833" s="20" t="str">
        <f>IF(FORMULACIÓN!T833="","",FORMULACIÓN!T833)</f>
        <v/>
      </c>
      <c r="T833" s="179" t="str">
        <f ca="1">FORMULACIÓN!Y833</f>
        <v/>
      </c>
      <c r="U833" s="20" t="str">
        <f>IF(FORMULACIÓN!U833="","",FORMULACIÓN!U833)</f>
        <v/>
      </c>
      <c r="V833" s="211"/>
      <c r="W833" s="211"/>
      <c r="X833" s="21" t="str">
        <f ca="1">IFERROR(IF($S833=Lists!$S$2,SUM(SEGUIMIENTO!U833:W833),IF(SEGUIMIENTO!$S833=Lists!$S$3,SUM(SEGUIMIENTO!V833:W833),IF(SEGUIMIENTO!$S833=Lists!$S$4,AVERAGE(SEGUIMIENTO!V833:W833),IF(SEGUIMIENTO!$S833=Lists!$S$5,OFFSET(U833,0,COUNTA(V833:W833)),IF(SEGUIMIENTO!$S833=Lists!$S$6,COUNTIF(V833:W833,"&lt;"&amp;FORMULACIÓN!Y833)/COUNT(SEGUIMIENTO!V833:W833),""))))),"")</f>
        <v/>
      </c>
      <c r="Y833" s="176" t="str">
        <f ca="1">IF($Q833=Lists!$R$3,TEXT(SEGUIMIENTO!X833,"00,00%"),IF(SEGUIMIENTO!X833=0,0,TEXT(SEGUIMIENTO!X833,"##.###")))</f>
        <v/>
      </c>
      <c r="Z833" s="179" t="str">
        <f>IF(FORMULACIÓN!N833="X",VLOOKUP(A833,Lists!$C$100:$D$1099,2,FALSE),"")</f>
        <v/>
      </c>
      <c r="AA833" s="181">
        <f>IF(FORMULACIÓN!N833="X",IF(VALUE(VLOOKUP(A833,Lists!$C$100:$D$1099,2,FALSE))&gt;=SEGUIMIENTO!X833,1,0),2)</f>
        <v>2</v>
      </c>
      <c r="AB833" s="150">
        <f>IFERROR(VALUE(LEFT(#REF!,1)),0)</f>
        <v>0</v>
      </c>
      <c r="AC833" s="149"/>
      <c r="AD833" s="131"/>
      <c r="AE833" s="131"/>
      <c r="AF833" s="129"/>
      <c r="AG833"/>
      <c r="AH833" s="139"/>
      <c r="AI833" s="139"/>
      <c r="AJ833" s="139" t="str">
        <f t="shared" si="141"/>
        <v/>
      </c>
      <c r="AK833" s="139">
        <f t="shared" ca="1" si="148"/>
        <v>0</v>
      </c>
      <c r="AL833" s="139" t="str">
        <f t="shared" si="142"/>
        <v/>
      </c>
      <c r="AM833" s="139" t="str">
        <f t="shared" si="143"/>
        <v/>
      </c>
      <c r="AN833" s="20" t="str">
        <f t="shared" si="144"/>
        <v/>
      </c>
      <c r="AO833" s="20" t="str">
        <f t="shared" si="145"/>
        <v/>
      </c>
      <c r="AP833" s="20" t="str">
        <f t="shared" si="146"/>
        <v/>
      </c>
      <c r="AQ833" s="88" t="str">
        <f ca="1">IF(S833=Lists!$S$6,"CUMPLIMIENTO",IF($Q833=Lists!$R$3,TEXT(Y833,"00,00%")&amp;" / "&amp;TEXT(FORMULACIÓN!Y833,"00,00%"),IF(Y833=0,0,TEXT(Y833,"##.###")&amp;" / "&amp;TEXT(FORMULACIÓN!Y833,"##.###"))))</f>
        <v xml:space="preserve"> / </v>
      </c>
      <c r="AR833" s="133">
        <f ca="1">VALUE(IFERROR(IF(S833=Lists!$S$6,SEGUIMIENTO!Y833,IF((Y833/FORMULACIÓN!Y833)&lt;&gt;0,Y833/FORMULACIÓN!Y833,0)),0))</f>
        <v>0</v>
      </c>
      <c r="AS833" s="89" t="str">
        <f t="shared" ca="1" si="147"/>
        <v/>
      </c>
      <c r="AT833" s="89"/>
      <c r="AU833" s="89">
        <f t="shared" ca="1" si="150"/>
        <v>0</v>
      </c>
      <c r="AV833" s="20" t="str">
        <f t="shared" si="149"/>
        <v xml:space="preserve">LOGROS
LÍMITES
OBSERVACIÓN
ACCIONES DE FORTALECIMIENTO
</v>
      </c>
      <c r="AW833" s="139"/>
      <c r="CG833" s="140"/>
    </row>
    <row r="834" spans="1:85" s="135" customFormat="1" ht="20.25" hidden="1" customHeight="1">
      <c r="A834" s="20" t="str">
        <f>IF(FORMULACIÓN!A834="","",FORMULACIÓN!A834)</f>
        <v/>
      </c>
      <c r="B834" s="20" t="str">
        <f>IF(FORMULACIÓN!B834="","",FORMULACIÓN!B834)</f>
        <v/>
      </c>
      <c r="C834" s="20" t="str">
        <f>IF(FORMULACIÓN!C834="","",FORMULACIÓN!C834)</f>
        <v/>
      </c>
      <c r="D834" s="20" t="str">
        <f>IF(FORMULACIÓN!D834="","",FORMULACIÓN!D834)</f>
        <v/>
      </c>
      <c r="E834" s="20" t="str">
        <f>IF(FORMULACIÓN!E834="","",FORMULACIÓN!E834)</f>
        <v/>
      </c>
      <c r="F834" s="20" t="str">
        <f>IF(FORMULACIÓN!F834="","",FORMULACIÓN!F834)</f>
        <v/>
      </c>
      <c r="G834" s="20" t="str">
        <f>IF(FORMULACIÓN!G834="","",FORMULACIÓN!G834)</f>
        <v/>
      </c>
      <c r="H834" s="20" t="str">
        <f>IF(FORMULACIÓN!H834="","",FORMULACIÓN!H834)</f>
        <v/>
      </c>
      <c r="I834" s="88" t="str">
        <f>IF(FORMULACIÓN!I834="","",FORMULACIÓN!I834)</f>
        <v/>
      </c>
      <c r="J834" s="20" t="str">
        <f>IF(FORMULACIÓN!J834="","",FORMULACIÓN!J834)</f>
        <v/>
      </c>
      <c r="K834" s="88" t="str">
        <f>IF(FORMULACIÓN!K834="","",FORMULACIÓN!K834)</f>
        <v/>
      </c>
      <c r="L834" s="88" t="str">
        <f>IF(FORMULACIÓN!L834="","",FORMULACIÓN!L834)</f>
        <v/>
      </c>
      <c r="M834" s="210">
        <f>FORMULACIÓN!M834</f>
        <v>0</v>
      </c>
      <c r="N834" s="20" t="str">
        <f>IF(FORMULACIÓN!O834="","",FORMULACIÓN!O834)</f>
        <v/>
      </c>
      <c r="O834" s="20" t="str">
        <f>IF(FORMULACIÓN!P834="","",FORMULACIÓN!P834)</f>
        <v/>
      </c>
      <c r="P834" s="20" t="str">
        <f>IF(FORMULACIÓN!Q834="","",FORMULACIÓN!Q834)</f>
        <v/>
      </c>
      <c r="Q834" s="20" t="str">
        <f>IF(FORMULACIÓN!R834="","",FORMULACIÓN!R834)</f>
        <v/>
      </c>
      <c r="R834" s="20" t="str">
        <f>IF(FORMULACIÓN!S834="","",FORMULACIÓN!S834)</f>
        <v/>
      </c>
      <c r="S834" s="20" t="str">
        <f>IF(FORMULACIÓN!T834="","",FORMULACIÓN!T834)</f>
        <v/>
      </c>
      <c r="T834" s="179" t="str">
        <f ca="1">FORMULACIÓN!Y834</f>
        <v/>
      </c>
      <c r="U834" s="20" t="str">
        <f>IF(FORMULACIÓN!U834="","",FORMULACIÓN!U834)</f>
        <v/>
      </c>
      <c r="V834" s="211"/>
      <c r="W834" s="211"/>
      <c r="X834" s="21" t="str">
        <f ca="1">IFERROR(IF($S834=Lists!$S$2,SUM(SEGUIMIENTO!U834:W834),IF(SEGUIMIENTO!$S834=Lists!$S$3,SUM(SEGUIMIENTO!V834:W834),IF(SEGUIMIENTO!$S834=Lists!$S$4,AVERAGE(SEGUIMIENTO!V834:W834),IF(SEGUIMIENTO!$S834=Lists!$S$5,OFFSET(U834,0,COUNTA(V834:W834)),IF(SEGUIMIENTO!$S834=Lists!$S$6,COUNTIF(V834:W834,"&lt;"&amp;FORMULACIÓN!Y834)/COUNT(SEGUIMIENTO!V834:W834),""))))),"")</f>
        <v/>
      </c>
      <c r="Y834" s="176" t="str">
        <f ca="1">IF($Q834=Lists!$R$3,TEXT(SEGUIMIENTO!X834,"00,00%"),IF(SEGUIMIENTO!X834=0,0,TEXT(SEGUIMIENTO!X834,"##.###")))</f>
        <v/>
      </c>
      <c r="Z834" s="179" t="str">
        <f>IF(FORMULACIÓN!N834="X",VLOOKUP(A834,Lists!$C$100:$D$1099,2,FALSE),"")</f>
        <v/>
      </c>
      <c r="AA834" s="181">
        <f>IF(FORMULACIÓN!N834="X",IF(VALUE(VLOOKUP(A834,Lists!$C$100:$D$1099,2,FALSE))&gt;=SEGUIMIENTO!X834,1,0),2)</f>
        <v>2</v>
      </c>
      <c r="AB834" s="150">
        <f>IFERROR(VALUE(LEFT(#REF!,1)),0)</f>
        <v>0</v>
      </c>
      <c r="AC834" s="149"/>
      <c r="AD834" s="131"/>
      <c r="AE834" s="131"/>
      <c r="AF834" s="129"/>
      <c r="AG834"/>
      <c r="AH834" s="139"/>
      <c r="AI834" s="139"/>
      <c r="AJ834" s="139" t="str">
        <f t="shared" si="141"/>
        <v/>
      </c>
      <c r="AK834" s="139">
        <f t="shared" ca="1" si="148"/>
        <v>0</v>
      </c>
      <c r="AL834" s="139" t="str">
        <f t="shared" si="142"/>
        <v/>
      </c>
      <c r="AM834" s="139" t="str">
        <f t="shared" si="143"/>
        <v/>
      </c>
      <c r="AN834" s="20" t="str">
        <f t="shared" si="144"/>
        <v/>
      </c>
      <c r="AO834" s="20" t="str">
        <f t="shared" si="145"/>
        <v/>
      </c>
      <c r="AP834" s="20" t="str">
        <f t="shared" si="146"/>
        <v/>
      </c>
      <c r="AQ834" s="88" t="str">
        <f ca="1">IF(S834=Lists!$S$6,"CUMPLIMIENTO",IF($Q834=Lists!$R$3,TEXT(Y834,"00,00%")&amp;" / "&amp;TEXT(FORMULACIÓN!Y834,"00,00%"),IF(Y834=0,0,TEXT(Y834,"##.###")&amp;" / "&amp;TEXT(FORMULACIÓN!Y834,"##.###"))))</f>
        <v xml:space="preserve"> / </v>
      </c>
      <c r="AR834" s="133">
        <f ca="1">VALUE(IFERROR(IF(S834=Lists!$S$6,SEGUIMIENTO!Y834,IF((Y834/FORMULACIÓN!Y834)&lt;&gt;0,Y834/FORMULACIÓN!Y834,0)),0))</f>
        <v>0</v>
      </c>
      <c r="AS834" s="89" t="str">
        <f t="shared" ca="1" si="147"/>
        <v/>
      </c>
      <c r="AT834" s="89"/>
      <c r="AU834" s="89">
        <f t="shared" ca="1" si="150"/>
        <v>0</v>
      </c>
      <c r="AV834" s="20" t="str">
        <f t="shared" si="149"/>
        <v xml:space="preserve">LOGROS
LÍMITES
OBSERVACIÓN
ACCIONES DE FORTALECIMIENTO
</v>
      </c>
      <c r="AW834" s="139"/>
      <c r="CG834" s="140"/>
    </row>
    <row r="835" spans="1:85" s="135" customFormat="1" ht="20.25" hidden="1" customHeight="1">
      <c r="A835" s="20" t="str">
        <f>IF(FORMULACIÓN!A835="","",FORMULACIÓN!A835)</f>
        <v/>
      </c>
      <c r="B835" s="20" t="str">
        <f>IF(FORMULACIÓN!B835="","",FORMULACIÓN!B835)</f>
        <v/>
      </c>
      <c r="C835" s="20" t="str">
        <f>IF(FORMULACIÓN!C835="","",FORMULACIÓN!C835)</f>
        <v/>
      </c>
      <c r="D835" s="20" t="str">
        <f>IF(FORMULACIÓN!D835="","",FORMULACIÓN!D835)</f>
        <v/>
      </c>
      <c r="E835" s="20" t="str">
        <f>IF(FORMULACIÓN!E835="","",FORMULACIÓN!E835)</f>
        <v/>
      </c>
      <c r="F835" s="20" t="str">
        <f>IF(FORMULACIÓN!F835="","",FORMULACIÓN!F835)</f>
        <v/>
      </c>
      <c r="G835" s="20" t="str">
        <f>IF(FORMULACIÓN!G835="","",FORMULACIÓN!G835)</f>
        <v/>
      </c>
      <c r="H835" s="20" t="str">
        <f>IF(FORMULACIÓN!H835="","",FORMULACIÓN!H835)</f>
        <v/>
      </c>
      <c r="I835" s="88" t="str">
        <f>IF(FORMULACIÓN!I835="","",FORMULACIÓN!I835)</f>
        <v/>
      </c>
      <c r="J835" s="20" t="str">
        <f>IF(FORMULACIÓN!J835="","",FORMULACIÓN!J835)</f>
        <v/>
      </c>
      <c r="K835" s="88" t="str">
        <f>IF(FORMULACIÓN!K835="","",FORMULACIÓN!K835)</f>
        <v/>
      </c>
      <c r="L835" s="88" t="str">
        <f>IF(FORMULACIÓN!L835="","",FORMULACIÓN!L835)</f>
        <v/>
      </c>
      <c r="M835" s="210">
        <f>FORMULACIÓN!M835</f>
        <v>0</v>
      </c>
      <c r="N835" s="20" t="str">
        <f>IF(FORMULACIÓN!O835="","",FORMULACIÓN!O835)</f>
        <v/>
      </c>
      <c r="O835" s="20" t="str">
        <f>IF(FORMULACIÓN!P835="","",FORMULACIÓN!P835)</f>
        <v/>
      </c>
      <c r="P835" s="20" t="str">
        <f>IF(FORMULACIÓN!Q835="","",FORMULACIÓN!Q835)</f>
        <v/>
      </c>
      <c r="Q835" s="20" t="str">
        <f>IF(FORMULACIÓN!R835="","",FORMULACIÓN!R835)</f>
        <v/>
      </c>
      <c r="R835" s="20" t="str">
        <f>IF(FORMULACIÓN!S835="","",FORMULACIÓN!S835)</f>
        <v/>
      </c>
      <c r="S835" s="20" t="str">
        <f>IF(FORMULACIÓN!T835="","",FORMULACIÓN!T835)</f>
        <v/>
      </c>
      <c r="T835" s="179" t="str">
        <f ca="1">FORMULACIÓN!Y835</f>
        <v/>
      </c>
      <c r="U835" s="20" t="str">
        <f>IF(FORMULACIÓN!U835="","",FORMULACIÓN!U835)</f>
        <v/>
      </c>
      <c r="V835" s="211"/>
      <c r="W835" s="211"/>
      <c r="X835" s="21" t="str">
        <f ca="1">IFERROR(IF($S835=Lists!$S$2,SUM(SEGUIMIENTO!U835:W835),IF(SEGUIMIENTO!$S835=Lists!$S$3,SUM(SEGUIMIENTO!V835:W835),IF(SEGUIMIENTO!$S835=Lists!$S$4,AVERAGE(SEGUIMIENTO!V835:W835),IF(SEGUIMIENTO!$S835=Lists!$S$5,OFFSET(U835,0,COUNTA(V835:W835)),IF(SEGUIMIENTO!$S835=Lists!$S$6,COUNTIF(V835:W835,"&lt;"&amp;FORMULACIÓN!Y835)/COUNT(SEGUIMIENTO!V835:W835),""))))),"")</f>
        <v/>
      </c>
      <c r="Y835" s="176" t="str">
        <f ca="1">IF($Q835=Lists!$R$3,TEXT(SEGUIMIENTO!X835,"00,00%"),IF(SEGUIMIENTO!X835=0,0,TEXT(SEGUIMIENTO!X835,"##.###")))</f>
        <v/>
      </c>
      <c r="Z835" s="179" t="str">
        <f>IF(FORMULACIÓN!N835="X",VLOOKUP(A835,Lists!$C$100:$D$1099,2,FALSE),"")</f>
        <v/>
      </c>
      <c r="AA835" s="181">
        <f>IF(FORMULACIÓN!N835="X",IF(VALUE(VLOOKUP(A835,Lists!$C$100:$D$1099,2,FALSE))&gt;=SEGUIMIENTO!X835,1,0),2)</f>
        <v>2</v>
      </c>
      <c r="AB835" s="150">
        <f>IFERROR(VALUE(LEFT(#REF!,1)),0)</f>
        <v>0</v>
      </c>
      <c r="AC835" s="149"/>
      <c r="AD835" s="131"/>
      <c r="AE835" s="131"/>
      <c r="AF835" s="129"/>
      <c r="AG835"/>
      <c r="AH835" s="139"/>
      <c r="AI835" s="139"/>
      <c r="AJ835" s="139" t="str">
        <f t="shared" si="141"/>
        <v/>
      </c>
      <c r="AK835" s="139">
        <f t="shared" ca="1" si="148"/>
        <v>0</v>
      </c>
      <c r="AL835" s="139" t="str">
        <f t="shared" si="142"/>
        <v/>
      </c>
      <c r="AM835" s="139" t="str">
        <f t="shared" si="143"/>
        <v/>
      </c>
      <c r="AN835" s="20" t="str">
        <f t="shared" si="144"/>
        <v/>
      </c>
      <c r="AO835" s="20" t="str">
        <f t="shared" si="145"/>
        <v/>
      </c>
      <c r="AP835" s="20" t="str">
        <f t="shared" si="146"/>
        <v/>
      </c>
      <c r="AQ835" s="88" t="str">
        <f ca="1">IF(S835=Lists!$S$6,"CUMPLIMIENTO",IF($Q835=Lists!$R$3,TEXT(Y835,"00,00%")&amp;" / "&amp;TEXT(FORMULACIÓN!Y835,"00,00%"),IF(Y835=0,0,TEXT(Y835,"##.###")&amp;" / "&amp;TEXT(FORMULACIÓN!Y835,"##.###"))))</f>
        <v xml:space="preserve"> / </v>
      </c>
      <c r="AR835" s="133">
        <f ca="1">VALUE(IFERROR(IF(S835=Lists!$S$6,SEGUIMIENTO!Y835,IF((Y835/FORMULACIÓN!Y835)&lt;&gt;0,Y835/FORMULACIÓN!Y835,0)),0))</f>
        <v>0</v>
      </c>
      <c r="AS835" s="89" t="str">
        <f t="shared" ca="1" si="147"/>
        <v/>
      </c>
      <c r="AT835" s="89"/>
      <c r="AU835" s="89">
        <f t="shared" ca="1" si="150"/>
        <v>0</v>
      </c>
      <c r="AV835" s="20" t="str">
        <f t="shared" si="149"/>
        <v xml:space="preserve">LOGROS
LÍMITES
OBSERVACIÓN
ACCIONES DE FORTALECIMIENTO
</v>
      </c>
      <c r="AW835" s="139"/>
      <c r="CG835" s="140"/>
    </row>
    <row r="836" spans="1:85" s="135" customFormat="1" ht="20.25" hidden="1" customHeight="1">
      <c r="A836" s="20" t="str">
        <f>IF(FORMULACIÓN!A836="","",FORMULACIÓN!A836)</f>
        <v/>
      </c>
      <c r="B836" s="20" t="str">
        <f>IF(FORMULACIÓN!B836="","",FORMULACIÓN!B836)</f>
        <v/>
      </c>
      <c r="C836" s="20" t="str">
        <f>IF(FORMULACIÓN!C836="","",FORMULACIÓN!C836)</f>
        <v/>
      </c>
      <c r="D836" s="20" t="str">
        <f>IF(FORMULACIÓN!D836="","",FORMULACIÓN!D836)</f>
        <v/>
      </c>
      <c r="E836" s="20" t="str">
        <f>IF(FORMULACIÓN!E836="","",FORMULACIÓN!E836)</f>
        <v/>
      </c>
      <c r="F836" s="20" t="str">
        <f>IF(FORMULACIÓN!F836="","",FORMULACIÓN!F836)</f>
        <v/>
      </c>
      <c r="G836" s="20" t="str">
        <f>IF(FORMULACIÓN!G836="","",FORMULACIÓN!G836)</f>
        <v/>
      </c>
      <c r="H836" s="20" t="str">
        <f>IF(FORMULACIÓN!H836="","",FORMULACIÓN!H836)</f>
        <v/>
      </c>
      <c r="I836" s="88" t="str">
        <f>IF(FORMULACIÓN!I836="","",FORMULACIÓN!I836)</f>
        <v/>
      </c>
      <c r="J836" s="20" t="str">
        <f>IF(FORMULACIÓN!J836="","",FORMULACIÓN!J836)</f>
        <v/>
      </c>
      <c r="K836" s="88" t="str">
        <f>IF(FORMULACIÓN!K836="","",FORMULACIÓN!K836)</f>
        <v/>
      </c>
      <c r="L836" s="88" t="str">
        <f>IF(FORMULACIÓN!L836="","",FORMULACIÓN!L836)</f>
        <v/>
      </c>
      <c r="M836" s="210">
        <f>FORMULACIÓN!M836</f>
        <v>0</v>
      </c>
      <c r="N836" s="20" t="str">
        <f>IF(FORMULACIÓN!O836="","",FORMULACIÓN!O836)</f>
        <v/>
      </c>
      <c r="O836" s="20" t="str">
        <f>IF(FORMULACIÓN!P836="","",FORMULACIÓN!P836)</f>
        <v/>
      </c>
      <c r="P836" s="20" t="str">
        <f>IF(FORMULACIÓN!Q836="","",FORMULACIÓN!Q836)</f>
        <v/>
      </c>
      <c r="Q836" s="20" t="str">
        <f>IF(FORMULACIÓN!R836="","",FORMULACIÓN!R836)</f>
        <v/>
      </c>
      <c r="R836" s="20" t="str">
        <f>IF(FORMULACIÓN!S836="","",FORMULACIÓN!S836)</f>
        <v/>
      </c>
      <c r="S836" s="20" t="str">
        <f>IF(FORMULACIÓN!T836="","",FORMULACIÓN!T836)</f>
        <v/>
      </c>
      <c r="T836" s="179" t="str">
        <f ca="1">FORMULACIÓN!Y836</f>
        <v/>
      </c>
      <c r="U836" s="20" t="str">
        <f>IF(FORMULACIÓN!U836="","",FORMULACIÓN!U836)</f>
        <v/>
      </c>
      <c r="V836" s="211"/>
      <c r="W836" s="211"/>
      <c r="X836" s="21" t="str">
        <f ca="1">IFERROR(IF($S836=Lists!$S$2,SUM(SEGUIMIENTO!U836:W836),IF(SEGUIMIENTO!$S836=Lists!$S$3,SUM(SEGUIMIENTO!V836:W836),IF(SEGUIMIENTO!$S836=Lists!$S$4,AVERAGE(SEGUIMIENTO!V836:W836),IF(SEGUIMIENTO!$S836=Lists!$S$5,OFFSET(U836,0,COUNTA(V836:W836)),IF(SEGUIMIENTO!$S836=Lists!$S$6,COUNTIF(V836:W836,"&lt;"&amp;FORMULACIÓN!Y836)/COUNT(SEGUIMIENTO!V836:W836),""))))),"")</f>
        <v/>
      </c>
      <c r="Y836" s="176" t="str">
        <f ca="1">IF($Q836=Lists!$R$3,TEXT(SEGUIMIENTO!X836,"00,00%"),IF(SEGUIMIENTO!X836=0,0,TEXT(SEGUIMIENTO!X836,"##.###")))</f>
        <v/>
      </c>
      <c r="Z836" s="179" t="str">
        <f>IF(FORMULACIÓN!N836="X",VLOOKUP(A836,Lists!$C$100:$D$1099,2,FALSE),"")</f>
        <v/>
      </c>
      <c r="AA836" s="181">
        <f>IF(FORMULACIÓN!N836="X",IF(VALUE(VLOOKUP(A836,Lists!$C$100:$D$1099,2,FALSE))&gt;=SEGUIMIENTO!X836,1,0),2)</f>
        <v>2</v>
      </c>
      <c r="AB836" s="150">
        <f>IFERROR(VALUE(LEFT(#REF!,1)),0)</f>
        <v>0</v>
      </c>
      <c r="AC836" s="149"/>
      <c r="AD836" s="131"/>
      <c r="AE836" s="131"/>
      <c r="AF836" s="129"/>
      <c r="AG836"/>
      <c r="AH836" s="139"/>
      <c r="AI836" s="139"/>
      <c r="AJ836" s="139" t="str">
        <f t="shared" si="141"/>
        <v/>
      </c>
      <c r="AK836" s="139">
        <f t="shared" ca="1" si="148"/>
        <v>0</v>
      </c>
      <c r="AL836" s="139" t="str">
        <f t="shared" si="142"/>
        <v/>
      </c>
      <c r="AM836" s="139" t="str">
        <f t="shared" si="143"/>
        <v/>
      </c>
      <c r="AN836" s="20" t="str">
        <f t="shared" si="144"/>
        <v/>
      </c>
      <c r="AO836" s="20" t="str">
        <f t="shared" si="145"/>
        <v/>
      </c>
      <c r="AP836" s="20" t="str">
        <f t="shared" si="146"/>
        <v/>
      </c>
      <c r="AQ836" s="88" t="str">
        <f ca="1">IF(S836=Lists!$S$6,"CUMPLIMIENTO",IF($Q836=Lists!$R$3,TEXT(Y836,"00,00%")&amp;" / "&amp;TEXT(FORMULACIÓN!Y836,"00,00%"),IF(Y836=0,0,TEXT(Y836,"##.###")&amp;" / "&amp;TEXT(FORMULACIÓN!Y836,"##.###"))))</f>
        <v xml:space="preserve"> / </v>
      </c>
      <c r="AR836" s="133">
        <f ca="1">VALUE(IFERROR(IF(S836=Lists!$S$6,SEGUIMIENTO!Y836,IF((Y836/FORMULACIÓN!Y836)&lt;&gt;0,Y836/FORMULACIÓN!Y836,0)),0))</f>
        <v>0</v>
      </c>
      <c r="AS836" s="89" t="str">
        <f t="shared" ca="1" si="147"/>
        <v/>
      </c>
      <c r="AT836" s="89"/>
      <c r="AU836" s="89">
        <f t="shared" ca="1" si="150"/>
        <v>0</v>
      </c>
      <c r="AV836" s="20" t="str">
        <f t="shared" si="149"/>
        <v xml:space="preserve">LOGROS
LÍMITES
OBSERVACIÓN
ACCIONES DE FORTALECIMIENTO
</v>
      </c>
      <c r="AW836" s="139"/>
      <c r="CG836" s="140"/>
    </row>
    <row r="837" spans="1:85" s="135" customFormat="1" ht="20.25" hidden="1" customHeight="1">
      <c r="A837" s="20" t="str">
        <f>IF(FORMULACIÓN!A837="","",FORMULACIÓN!A837)</f>
        <v/>
      </c>
      <c r="B837" s="20" t="str">
        <f>IF(FORMULACIÓN!B837="","",FORMULACIÓN!B837)</f>
        <v/>
      </c>
      <c r="C837" s="20" t="str">
        <f>IF(FORMULACIÓN!C837="","",FORMULACIÓN!C837)</f>
        <v/>
      </c>
      <c r="D837" s="20" t="str">
        <f>IF(FORMULACIÓN!D837="","",FORMULACIÓN!D837)</f>
        <v/>
      </c>
      <c r="E837" s="20" t="str">
        <f>IF(FORMULACIÓN!E837="","",FORMULACIÓN!E837)</f>
        <v/>
      </c>
      <c r="F837" s="20" t="str">
        <f>IF(FORMULACIÓN!F837="","",FORMULACIÓN!F837)</f>
        <v/>
      </c>
      <c r="G837" s="20" t="str">
        <f>IF(FORMULACIÓN!G837="","",FORMULACIÓN!G837)</f>
        <v/>
      </c>
      <c r="H837" s="20" t="str">
        <f>IF(FORMULACIÓN!H837="","",FORMULACIÓN!H837)</f>
        <v/>
      </c>
      <c r="I837" s="88" t="str">
        <f>IF(FORMULACIÓN!I837="","",FORMULACIÓN!I837)</f>
        <v/>
      </c>
      <c r="J837" s="20" t="str">
        <f>IF(FORMULACIÓN!J837="","",FORMULACIÓN!J837)</f>
        <v/>
      </c>
      <c r="K837" s="88" t="str">
        <f>IF(FORMULACIÓN!K837="","",FORMULACIÓN!K837)</f>
        <v/>
      </c>
      <c r="L837" s="88" t="str">
        <f>IF(FORMULACIÓN!L837="","",FORMULACIÓN!L837)</f>
        <v/>
      </c>
      <c r="M837" s="210">
        <f>FORMULACIÓN!M837</f>
        <v>0</v>
      </c>
      <c r="N837" s="20" t="str">
        <f>IF(FORMULACIÓN!O837="","",FORMULACIÓN!O837)</f>
        <v/>
      </c>
      <c r="O837" s="20" t="str">
        <f>IF(FORMULACIÓN!P837="","",FORMULACIÓN!P837)</f>
        <v/>
      </c>
      <c r="P837" s="20" t="str">
        <f>IF(FORMULACIÓN!Q837="","",FORMULACIÓN!Q837)</f>
        <v/>
      </c>
      <c r="Q837" s="20" t="str">
        <f>IF(FORMULACIÓN!R837="","",FORMULACIÓN!R837)</f>
        <v/>
      </c>
      <c r="R837" s="20" t="str">
        <f>IF(FORMULACIÓN!S837="","",FORMULACIÓN!S837)</f>
        <v/>
      </c>
      <c r="S837" s="20" t="str">
        <f>IF(FORMULACIÓN!T837="","",FORMULACIÓN!T837)</f>
        <v/>
      </c>
      <c r="T837" s="179" t="str">
        <f ca="1">FORMULACIÓN!Y837</f>
        <v/>
      </c>
      <c r="U837" s="20" t="str">
        <f>IF(FORMULACIÓN!U837="","",FORMULACIÓN!U837)</f>
        <v/>
      </c>
      <c r="V837" s="211"/>
      <c r="W837" s="211"/>
      <c r="X837" s="21" t="str">
        <f ca="1">IFERROR(IF($S837=Lists!$S$2,SUM(SEGUIMIENTO!U837:W837),IF(SEGUIMIENTO!$S837=Lists!$S$3,SUM(SEGUIMIENTO!V837:W837),IF(SEGUIMIENTO!$S837=Lists!$S$4,AVERAGE(SEGUIMIENTO!V837:W837),IF(SEGUIMIENTO!$S837=Lists!$S$5,OFFSET(U837,0,COUNTA(V837:W837)),IF(SEGUIMIENTO!$S837=Lists!$S$6,COUNTIF(V837:W837,"&lt;"&amp;FORMULACIÓN!Y837)/COUNT(SEGUIMIENTO!V837:W837),""))))),"")</f>
        <v/>
      </c>
      <c r="Y837" s="176" t="str">
        <f ca="1">IF($Q837=Lists!$R$3,TEXT(SEGUIMIENTO!X837,"00,00%"),IF(SEGUIMIENTO!X837=0,0,TEXT(SEGUIMIENTO!X837,"##.###")))</f>
        <v/>
      </c>
      <c r="Z837" s="179" t="str">
        <f>IF(FORMULACIÓN!N837="X",VLOOKUP(A837,Lists!$C$100:$D$1099,2,FALSE),"")</f>
        <v/>
      </c>
      <c r="AA837" s="181">
        <f>IF(FORMULACIÓN!N837="X",IF(VALUE(VLOOKUP(A837,Lists!$C$100:$D$1099,2,FALSE))&gt;=SEGUIMIENTO!X837,1,0),2)</f>
        <v>2</v>
      </c>
      <c r="AB837" s="150">
        <f>IFERROR(VALUE(LEFT(#REF!,1)),0)</f>
        <v>0</v>
      </c>
      <c r="AC837" s="149"/>
      <c r="AD837" s="131"/>
      <c r="AE837" s="131"/>
      <c r="AF837" s="129"/>
      <c r="AG837"/>
      <c r="AH837" s="139"/>
      <c r="AI837" s="139"/>
      <c r="AJ837" s="139" t="str">
        <f t="shared" si="141"/>
        <v/>
      </c>
      <c r="AK837" s="139">
        <f t="shared" ca="1" si="148"/>
        <v>0</v>
      </c>
      <c r="AL837" s="139" t="str">
        <f t="shared" si="142"/>
        <v/>
      </c>
      <c r="AM837" s="139" t="str">
        <f t="shared" si="143"/>
        <v/>
      </c>
      <c r="AN837" s="20" t="str">
        <f t="shared" si="144"/>
        <v/>
      </c>
      <c r="AO837" s="20" t="str">
        <f t="shared" si="145"/>
        <v/>
      </c>
      <c r="AP837" s="20" t="str">
        <f t="shared" si="146"/>
        <v/>
      </c>
      <c r="AQ837" s="88" t="str">
        <f ca="1">IF(S837=Lists!$S$6,"CUMPLIMIENTO",IF($Q837=Lists!$R$3,TEXT(Y837,"00,00%")&amp;" / "&amp;TEXT(FORMULACIÓN!Y837,"00,00%"),IF(Y837=0,0,TEXT(Y837,"##.###")&amp;" / "&amp;TEXT(FORMULACIÓN!Y837,"##.###"))))</f>
        <v xml:space="preserve"> / </v>
      </c>
      <c r="AR837" s="133">
        <f ca="1">VALUE(IFERROR(IF(S837=Lists!$S$6,SEGUIMIENTO!Y837,IF((Y837/FORMULACIÓN!Y837)&lt;&gt;0,Y837/FORMULACIÓN!Y837,0)),0))</f>
        <v>0</v>
      </c>
      <c r="AS837" s="89" t="str">
        <f t="shared" ca="1" si="147"/>
        <v/>
      </c>
      <c r="AT837" s="89"/>
      <c r="AU837" s="89">
        <f t="shared" ca="1" si="150"/>
        <v>0</v>
      </c>
      <c r="AV837" s="20" t="str">
        <f t="shared" si="149"/>
        <v xml:space="preserve">LOGROS
LÍMITES
OBSERVACIÓN
ACCIONES DE FORTALECIMIENTO
</v>
      </c>
      <c r="AW837" s="139"/>
      <c r="CG837" s="140"/>
    </row>
    <row r="838" spans="1:85" s="135" customFormat="1" ht="20.25" hidden="1" customHeight="1">
      <c r="A838" s="20" t="str">
        <f>IF(FORMULACIÓN!A838="","",FORMULACIÓN!A838)</f>
        <v/>
      </c>
      <c r="B838" s="20" t="str">
        <f>IF(FORMULACIÓN!B838="","",FORMULACIÓN!B838)</f>
        <v/>
      </c>
      <c r="C838" s="20" t="str">
        <f>IF(FORMULACIÓN!C838="","",FORMULACIÓN!C838)</f>
        <v/>
      </c>
      <c r="D838" s="20" t="str">
        <f>IF(FORMULACIÓN!D838="","",FORMULACIÓN!D838)</f>
        <v/>
      </c>
      <c r="E838" s="20" t="str">
        <f>IF(FORMULACIÓN!E838="","",FORMULACIÓN!E838)</f>
        <v/>
      </c>
      <c r="F838" s="20" t="str">
        <f>IF(FORMULACIÓN!F838="","",FORMULACIÓN!F838)</f>
        <v/>
      </c>
      <c r="G838" s="20" t="str">
        <f>IF(FORMULACIÓN!G838="","",FORMULACIÓN!G838)</f>
        <v/>
      </c>
      <c r="H838" s="20" t="str">
        <f>IF(FORMULACIÓN!H838="","",FORMULACIÓN!H838)</f>
        <v/>
      </c>
      <c r="I838" s="88" t="str">
        <f>IF(FORMULACIÓN!I838="","",FORMULACIÓN!I838)</f>
        <v/>
      </c>
      <c r="J838" s="20" t="str">
        <f>IF(FORMULACIÓN!J838="","",FORMULACIÓN!J838)</f>
        <v/>
      </c>
      <c r="K838" s="88" t="str">
        <f>IF(FORMULACIÓN!K838="","",FORMULACIÓN!K838)</f>
        <v/>
      </c>
      <c r="L838" s="88" t="str">
        <f>IF(FORMULACIÓN!L838="","",FORMULACIÓN!L838)</f>
        <v/>
      </c>
      <c r="M838" s="210">
        <f>FORMULACIÓN!M838</f>
        <v>0</v>
      </c>
      <c r="N838" s="20" t="str">
        <f>IF(FORMULACIÓN!O838="","",FORMULACIÓN!O838)</f>
        <v/>
      </c>
      <c r="O838" s="20" t="str">
        <f>IF(FORMULACIÓN!P838="","",FORMULACIÓN!P838)</f>
        <v/>
      </c>
      <c r="P838" s="20" t="str">
        <f>IF(FORMULACIÓN!Q838="","",FORMULACIÓN!Q838)</f>
        <v/>
      </c>
      <c r="Q838" s="20" t="str">
        <f>IF(FORMULACIÓN!R838="","",FORMULACIÓN!R838)</f>
        <v/>
      </c>
      <c r="R838" s="20" t="str">
        <f>IF(FORMULACIÓN!S838="","",FORMULACIÓN!S838)</f>
        <v/>
      </c>
      <c r="S838" s="20" t="str">
        <f>IF(FORMULACIÓN!T838="","",FORMULACIÓN!T838)</f>
        <v/>
      </c>
      <c r="T838" s="179" t="str">
        <f ca="1">FORMULACIÓN!Y838</f>
        <v/>
      </c>
      <c r="U838" s="20" t="str">
        <f>IF(FORMULACIÓN!U838="","",FORMULACIÓN!U838)</f>
        <v/>
      </c>
      <c r="V838" s="211"/>
      <c r="W838" s="211"/>
      <c r="X838" s="21" t="str">
        <f ca="1">IFERROR(IF($S838=Lists!$S$2,SUM(SEGUIMIENTO!U838:W838),IF(SEGUIMIENTO!$S838=Lists!$S$3,SUM(SEGUIMIENTO!V838:W838),IF(SEGUIMIENTO!$S838=Lists!$S$4,AVERAGE(SEGUIMIENTO!V838:W838),IF(SEGUIMIENTO!$S838=Lists!$S$5,OFFSET(U838,0,COUNTA(V838:W838)),IF(SEGUIMIENTO!$S838=Lists!$S$6,COUNTIF(V838:W838,"&lt;"&amp;FORMULACIÓN!Y838)/COUNT(SEGUIMIENTO!V838:W838),""))))),"")</f>
        <v/>
      </c>
      <c r="Y838" s="176" t="str">
        <f ca="1">IF($Q838=Lists!$R$3,TEXT(SEGUIMIENTO!X838,"00,00%"),IF(SEGUIMIENTO!X838=0,0,TEXT(SEGUIMIENTO!X838,"##.###")))</f>
        <v/>
      </c>
      <c r="Z838" s="179" t="str">
        <f>IF(FORMULACIÓN!N838="X",VLOOKUP(A838,Lists!$C$100:$D$1099,2,FALSE),"")</f>
        <v/>
      </c>
      <c r="AA838" s="181">
        <f>IF(FORMULACIÓN!N838="X",IF(VALUE(VLOOKUP(A838,Lists!$C$100:$D$1099,2,FALSE))&gt;=SEGUIMIENTO!X838,1,0),2)</f>
        <v>2</v>
      </c>
      <c r="AB838" s="150">
        <f>IFERROR(VALUE(LEFT(#REF!,1)),0)</f>
        <v>0</v>
      </c>
      <c r="AC838" s="149"/>
      <c r="AD838" s="131"/>
      <c r="AE838" s="131"/>
      <c r="AF838" s="129"/>
      <c r="AG838"/>
      <c r="AH838" s="139"/>
      <c r="AI838" s="139"/>
      <c r="AJ838" s="139" t="str">
        <f t="shared" si="141"/>
        <v/>
      </c>
      <c r="AK838" s="139">
        <f t="shared" ca="1" si="148"/>
        <v>0</v>
      </c>
      <c r="AL838" s="139" t="str">
        <f t="shared" si="142"/>
        <v/>
      </c>
      <c r="AM838" s="139" t="str">
        <f t="shared" si="143"/>
        <v/>
      </c>
      <c r="AN838" s="20" t="str">
        <f t="shared" si="144"/>
        <v/>
      </c>
      <c r="AO838" s="20" t="str">
        <f t="shared" si="145"/>
        <v/>
      </c>
      <c r="AP838" s="20" t="str">
        <f t="shared" si="146"/>
        <v/>
      </c>
      <c r="AQ838" s="88" t="str">
        <f ca="1">IF(S838=Lists!$S$6,"CUMPLIMIENTO",IF($Q838=Lists!$R$3,TEXT(Y838,"00,00%")&amp;" / "&amp;TEXT(FORMULACIÓN!Y838,"00,00%"),IF(Y838=0,0,TEXT(Y838,"##.###")&amp;" / "&amp;TEXT(FORMULACIÓN!Y838,"##.###"))))</f>
        <v xml:space="preserve"> / </v>
      </c>
      <c r="AR838" s="133">
        <f ca="1">VALUE(IFERROR(IF(S838=Lists!$S$6,SEGUIMIENTO!Y838,IF((Y838/FORMULACIÓN!Y838)&lt;&gt;0,Y838/FORMULACIÓN!Y838,0)),0))</f>
        <v>0</v>
      </c>
      <c r="AS838" s="89" t="str">
        <f t="shared" ca="1" si="147"/>
        <v/>
      </c>
      <c r="AT838" s="89"/>
      <c r="AU838" s="89">
        <f t="shared" ca="1" si="150"/>
        <v>0</v>
      </c>
      <c r="AV838" s="20" t="str">
        <f t="shared" si="149"/>
        <v xml:space="preserve">LOGROS
LÍMITES
OBSERVACIÓN
ACCIONES DE FORTALECIMIENTO
</v>
      </c>
      <c r="AW838" s="139"/>
      <c r="CG838" s="140"/>
    </row>
    <row r="839" spans="1:85" s="135" customFormat="1" ht="20.25" hidden="1" customHeight="1">
      <c r="A839" s="20" t="str">
        <f>IF(FORMULACIÓN!A839="","",FORMULACIÓN!A839)</f>
        <v/>
      </c>
      <c r="B839" s="20" t="str">
        <f>IF(FORMULACIÓN!B839="","",FORMULACIÓN!B839)</f>
        <v/>
      </c>
      <c r="C839" s="20" t="str">
        <f>IF(FORMULACIÓN!C839="","",FORMULACIÓN!C839)</f>
        <v/>
      </c>
      <c r="D839" s="20" t="str">
        <f>IF(FORMULACIÓN!D839="","",FORMULACIÓN!D839)</f>
        <v/>
      </c>
      <c r="E839" s="20" t="str">
        <f>IF(FORMULACIÓN!E839="","",FORMULACIÓN!E839)</f>
        <v/>
      </c>
      <c r="F839" s="20" t="str">
        <f>IF(FORMULACIÓN!F839="","",FORMULACIÓN!F839)</f>
        <v/>
      </c>
      <c r="G839" s="20" t="str">
        <f>IF(FORMULACIÓN!G839="","",FORMULACIÓN!G839)</f>
        <v/>
      </c>
      <c r="H839" s="20" t="str">
        <f>IF(FORMULACIÓN!H839="","",FORMULACIÓN!H839)</f>
        <v/>
      </c>
      <c r="I839" s="88" t="str">
        <f>IF(FORMULACIÓN!I839="","",FORMULACIÓN!I839)</f>
        <v/>
      </c>
      <c r="J839" s="20" t="str">
        <f>IF(FORMULACIÓN!J839="","",FORMULACIÓN!J839)</f>
        <v/>
      </c>
      <c r="K839" s="88" t="str">
        <f>IF(FORMULACIÓN!K839="","",FORMULACIÓN!K839)</f>
        <v/>
      </c>
      <c r="L839" s="88" t="str">
        <f>IF(FORMULACIÓN!L839="","",FORMULACIÓN!L839)</f>
        <v/>
      </c>
      <c r="M839" s="210">
        <f>FORMULACIÓN!M839</f>
        <v>0</v>
      </c>
      <c r="N839" s="20" t="str">
        <f>IF(FORMULACIÓN!O839="","",FORMULACIÓN!O839)</f>
        <v/>
      </c>
      <c r="O839" s="20" t="str">
        <f>IF(FORMULACIÓN!P839="","",FORMULACIÓN!P839)</f>
        <v/>
      </c>
      <c r="P839" s="20" t="str">
        <f>IF(FORMULACIÓN!Q839="","",FORMULACIÓN!Q839)</f>
        <v/>
      </c>
      <c r="Q839" s="20" t="str">
        <f>IF(FORMULACIÓN!R839="","",FORMULACIÓN!R839)</f>
        <v/>
      </c>
      <c r="R839" s="20" t="str">
        <f>IF(FORMULACIÓN!S839="","",FORMULACIÓN!S839)</f>
        <v/>
      </c>
      <c r="S839" s="20" t="str">
        <f>IF(FORMULACIÓN!T839="","",FORMULACIÓN!T839)</f>
        <v/>
      </c>
      <c r="T839" s="179" t="str">
        <f ca="1">FORMULACIÓN!Y839</f>
        <v/>
      </c>
      <c r="U839" s="20" t="str">
        <f>IF(FORMULACIÓN!U839="","",FORMULACIÓN!U839)</f>
        <v/>
      </c>
      <c r="V839" s="211"/>
      <c r="W839" s="211"/>
      <c r="X839" s="21" t="str">
        <f ca="1">IFERROR(IF($S839=Lists!$S$2,SUM(SEGUIMIENTO!U839:W839),IF(SEGUIMIENTO!$S839=Lists!$S$3,SUM(SEGUIMIENTO!V839:W839),IF(SEGUIMIENTO!$S839=Lists!$S$4,AVERAGE(SEGUIMIENTO!V839:W839),IF(SEGUIMIENTO!$S839=Lists!$S$5,OFFSET(U839,0,COUNTA(V839:W839)),IF(SEGUIMIENTO!$S839=Lists!$S$6,COUNTIF(V839:W839,"&lt;"&amp;FORMULACIÓN!Y839)/COUNT(SEGUIMIENTO!V839:W839),""))))),"")</f>
        <v/>
      </c>
      <c r="Y839" s="176" t="str">
        <f ca="1">IF($Q839=Lists!$R$3,TEXT(SEGUIMIENTO!X839,"00,00%"),IF(SEGUIMIENTO!X839=0,0,TEXT(SEGUIMIENTO!X839,"##.###")))</f>
        <v/>
      </c>
      <c r="Z839" s="179" t="str">
        <f>IF(FORMULACIÓN!N839="X",VLOOKUP(A839,Lists!$C$100:$D$1099,2,FALSE),"")</f>
        <v/>
      </c>
      <c r="AA839" s="181">
        <f>IF(FORMULACIÓN!N839="X",IF(VALUE(VLOOKUP(A839,Lists!$C$100:$D$1099,2,FALSE))&gt;=SEGUIMIENTO!X839,1,0),2)</f>
        <v>2</v>
      </c>
      <c r="AB839" s="150">
        <f>IFERROR(VALUE(LEFT(#REF!,1)),0)</f>
        <v>0</v>
      </c>
      <c r="AC839" s="149"/>
      <c r="AD839" s="131"/>
      <c r="AE839" s="131"/>
      <c r="AF839" s="129"/>
      <c r="AG839"/>
      <c r="AH839" s="139"/>
      <c r="AI839" s="139"/>
      <c r="AJ839" s="139" t="str">
        <f t="shared" si="141"/>
        <v/>
      </c>
      <c r="AK839" s="139">
        <f t="shared" ca="1" si="148"/>
        <v>0</v>
      </c>
      <c r="AL839" s="139" t="str">
        <f t="shared" si="142"/>
        <v/>
      </c>
      <c r="AM839" s="139" t="str">
        <f t="shared" si="143"/>
        <v/>
      </c>
      <c r="AN839" s="20" t="str">
        <f t="shared" si="144"/>
        <v/>
      </c>
      <c r="AO839" s="20" t="str">
        <f t="shared" si="145"/>
        <v/>
      </c>
      <c r="AP839" s="20" t="str">
        <f t="shared" si="146"/>
        <v/>
      </c>
      <c r="AQ839" s="88" t="str">
        <f ca="1">IF(S839=Lists!$S$6,"CUMPLIMIENTO",IF($Q839=Lists!$R$3,TEXT(Y839,"00,00%")&amp;" / "&amp;TEXT(FORMULACIÓN!Y839,"00,00%"),IF(Y839=0,0,TEXT(Y839,"##.###")&amp;" / "&amp;TEXT(FORMULACIÓN!Y839,"##.###"))))</f>
        <v xml:space="preserve"> / </v>
      </c>
      <c r="AR839" s="133">
        <f ca="1">VALUE(IFERROR(IF(S839=Lists!$S$6,SEGUIMIENTO!Y839,IF((Y839/FORMULACIÓN!Y839)&lt;&gt;0,Y839/FORMULACIÓN!Y839,0)),0))</f>
        <v>0</v>
      </c>
      <c r="AS839" s="89" t="str">
        <f t="shared" ca="1" si="147"/>
        <v/>
      </c>
      <c r="AT839" s="89"/>
      <c r="AU839" s="89">
        <f t="shared" ca="1" si="150"/>
        <v>0</v>
      </c>
      <c r="AV839" s="20" t="str">
        <f t="shared" si="149"/>
        <v xml:space="preserve">LOGROS
LÍMITES
OBSERVACIÓN
ACCIONES DE FORTALECIMIENTO
</v>
      </c>
      <c r="AW839" s="139"/>
      <c r="CG839" s="140"/>
    </row>
    <row r="840" spans="1:85" s="135" customFormat="1" ht="20.25" hidden="1" customHeight="1">
      <c r="A840" s="20" t="str">
        <f>IF(FORMULACIÓN!A840="","",FORMULACIÓN!A840)</f>
        <v/>
      </c>
      <c r="B840" s="20" t="str">
        <f>IF(FORMULACIÓN!B840="","",FORMULACIÓN!B840)</f>
        <v/>
      </c>
      <c r="C840" s="20" t="str">
        <f>IF(FORMULACIÓN!C840="","",FORMULACIÓN!C840)</f>
        <v/>
      </c>
      <c r="D840" s="20" t="str">
        <f>IF(FORMULACIÓN!D840="","",FORMULACIÓN!D840)</f>
        <v/>
      </c>
      <c r="E840" s="20" t="str">
        <f>IF(FORMULACIÓN!E840="","",FORMULACIÓN!E840)</f>
        <v/>
      </c>
      <c r="F840" s="20" t="str">
        <f>IF(FORMULACIÓN!F840="","",FORMULACIÓN!F840)</f>
        <v/>
      </c>
      <c r="G840" s="20" t="str">
        <f>IF(FORMULACIÓN!G840="","",FORMULACIÓN!G840)</f>
        <v/>
      </c>
      <c r="H840" s="20" t="str">
        <f>IF(FORMULACIÓN!H840="","",FORMULACIÓN!H840)</f>
        <v/>
      </c>
      <c r="I840" s="88" t="str">
        <f>IF(FORMULACIÓN!I840="","",FORMULACIÓN!I840)</f>
        <v/>
      </c>
      <c r="J840" s="20" t="str">
        <f>IF(FORMULACIÓN!J840="","",FORMULACIÓN!J840)</f>
        <v/>
      </c>
      <c r="K840" s="88" t="str">
        <f>IF(FORMULACIÓN!K840="","",FORMULACIÓN!K840)</f>
        <v/>
      </c>
      <c r="L840" s="88" t="str">
        <f>IF(FORMULACIÓN!L840="","",FORMULACIÓN!L840)</f>
        <v/>
      </c>
      <c r="M840" s="210">
        <f>FORMULACIÓN!M840</f>
        <v>0</v>
      </c>
      <c r="N840" s="20" t="str">
        <f>IF(FORMULACIÓN!O840="","",FORMULACIÓN!O840)</f>
        <v/>
      </c>
      <c r="O840" s="20" t="str">
        <f>IF(FORMULACIÓN!P840="","",FORMULACIÓN!P840)</f>
        <v/>
      </c>
      <c r="P840" s="20" t="str">
        <f>IF(FORMULACIÓN!Q840="","",FORMULACIÓN!Q840)</f>
        <v/>
      </c>
      <c r="Q840" s="20" t="str">
        <f>IF(FORMULACIÓN!R840="","",FORMULACIÓN!R840)</f>
        <v/>
      </c>
      <c r="R840" s="20" t="str">
        <f>IF(FORMULACIÓN!S840="","",FORMULACIÓN!S840)</f>
        <v/>
      </c>
      <c r="S840" s="20" t="str">
        <f>IF(FORMULACIÓN!T840="","",FORMULACIÓN!T840)</f>
        <v/>
      </c>
      <c r="T840" s="179" t="str">
        <f ca="1">FORMULACIÓN!Y840</f>
        <v/>
      </c>
      <c r="U840" s="20" t="str">
        <f>IF(FORMULACIÓN!U840="","",FORMULACIÓN!U840)</f>
        <v/>
      </c>
      <c r="V840" s="211"/>
      <c r="W840" s="211"/>
      <c r="X840" s="21" t="str">
        <f ca="1">IFERROR(IF($S840=Lists!$S$2,SUM(SEGUIMIENTO!U840:W840),IF(SEGUIMIENTO!$S840=Lists!$S$3,SUM(SEGUIMIENTO!V840:W840),IF(SEGUIMIENTO!$S840=Lists!$S$4,AVERAGE(SEGUIMIENTO!V840:W840),IF(SEGUIMIENTO!$S840=Lists!$S$5,OFFSET(U840,0,COUNTA(V840:W840)),IF(SEGUIMIENTO!$S840=Lists!$S$6,COUNTIF(V840:W840,"&lt;"&amp;FORMULACIÓN!Y840)/COUNT(SEGUIMIENTO!V840:W840),""))))),"")</f>
        <v/>
      </c>
      <c r="Y840" s="176" t="str">
        <f ca="1">IF($Q840=Lists!$R$3,TEXT(SEGUIMIENTO!X840,"00,00%"),IF(SEGUIMIENTO!X840=0,0,TEXT(SEGUIMIENTO!X840,"##.###")))</f>
        <v/>
      </c>
      <c r="Z840" s="179" t="str">
        <f>IF(FORMULACIÓN!N840="X",VLOOKUP(A840,Lists!$C$100:$D$1099,2,FALSE),"")</f>
        <v/>
      </c>
      <c r="AA840" s="181">
        <f>IF(FORMULACIÓN!N840="X",IF(VALUE(VLOOKUP(A840,Lists!$C$100:$D$1099,2,FALSE))&gt;=SEGUIMIENTO!X840,1,0),2)</f>
        <v>2</v>
      </c>
      <c r="AB840" s="150">
        <f>IFERROR(VALUE(LEFT(#REF!,1)),0)</f>
        <v>0</v>
      </c>
      <c r="AC840" s="149"/>
      <c r="AD840" s="131"/>
      <c r="AE840" s="131"/>
      <c r="AF840" s="129"/>
      <c r="AG840"/>
      <c r="AH840" s="139"/>
      <c r="AI840" s="139"/>
      <c r="AJ840" s="139" t="str">
        <f t="shared" si="141"/>
        <v/>
      </c>
      <c r="AK840" s="139">
        <f t="shared" ca="1" si="148"/>
        <v>0</v>
      </c>
      <c r="AL840" s="139" t="str">
        <f t="shared" si="142"/>
        <v/>
      </c>
      <c r="AM840" s="139" t="str">
        <f t="shared" si="143"/>
        <v/>
      </c>
      <c r="AN840" s="20" t="str">
        <f t="shared" si="144"/>
        <v/>
      </c>
      <c r="AO840" s="20" t="str">
        <f t="shared" si="145"/>
        <v/>
      </c>
      <c r="AP840" s="20" t="str">
        <f t="shared" si="146"/>
        <v/>
      </c>
      <c r="AQ840" s="88" t="str">
        <f ca="1">IF(S840=Lists!$S$6,"CUMPLIMIENTO",IF($Q840=Lists!$R$3,TEXT(Y840,"00,00%")&amp;" / "&amp;TEXT(FORMULACIÓN!Y840,"00,00%"),IF(Y840=0,0,TEXT(Y840,"##.###")&amp;" / "&amp;TEXT(FORMULACIÓN!Y840,"##.###"))))</f>
        <v xml:space="preserve"> / </v>
      </c>
      <c r="AR840" s="133">
        <f ca="1">VALUE(IFERROR(IF(S840=Lists!$S$6,SEGUIMIENTO!Y840,IF((Y840/FORMULACIÓN!Y840)&lt;&gt;0,Y840/FORMULACIÓN!Y840,0)),0))</f>
        <v>0</v>
      </c>
      <c r="AS840" s="89" t="str">
        <f t="shared" ca="1" si="147"/>
        <v/>
      </c>
      <c r="AT840" s="89"/>
      <c r="AU840" s="89">
        <f t="shared" ca="1" si="150"/>
        <v>0</v>
      </c>
      <c r="AV840" s="20" t="str">
        <f t="shared" si="149"/>
        <v xml:space="preserve">LOGROS
LÍMITES
OBSERVACIÓN
ACCIONES DE FORTALECIMIENTO
</v>
      </c>
      <c r="AW840" s="139"/>
      <c r="CG840" s="140"/>
    </row>
    <row r="841" spans="1:85" s="135" customFormat="1" ht="20.25" hidden="1" customHeight="1">
      <c r="A841" s="20" t="str">
        <f>IF(FORMULACIÓN!A841="","",FORMULACIÓN!A841)</f>
        <v/>
      </c>
      <c r="B841" s="20" t="str">
        <f>IF(FORMULACIÓN!B841="","",FORMULACIÓN!B841)</f>
        <v/>
      </c>
      <c r="C841" s="20" t="str">
        <f>IF(FORMULACIÓN!C841="","",FORMULACIÓN!C841)</f>
        <v/>
      </c>
      <c r="D841" s="20" t="str">
        <f>IF(FORMULACIÓN!D841="","",FORMULACIÓN!D841)</f>
        <v/>
      </c>
      <c r="E841" s="20" t="str">
        <f>IF(FORMULACIÓN!E841="","",FORMULACIÓN!E841)</f>
        <v/>
      </c>
      <c r="F841" s="20" t="str">
        <f>IF(FORMULACIÓN!F841="","",FORMULACIÓN!F841)</f>
        <v/>
      </c>
      <c r="G841" s="20" t="str">
        <f>IF(FORMULACIÓN!G841="","",FORMULACIÓN!G841)</f>
        <v/>
      </c>
      <c r="H841" s="20" t="str">
        <f>IF(FORMULACIÓN!H841="","",FORMULACIÓN!H841)</f>
        <v/>
      </c>
      <c r="I841" s="88" t="str">
        <f>IF(FORMULACIÓN!I841="","",FORMULACIÓN!I841)</f>
        <v/>
      </c>
      <c r="J841" s="20" t="str">
        <f>IF(FORMULACIÓN!J841="","",FORMULACIÓN!J841)</f>
        <v/>
      </c>
      <c r="K841" s="88" t="str">
        <f>IF(FORMULACIÓN!K841="","",FORMULACIÓN!K841)</f>
        <v/>
      </c>
      <c r="L841" s="88" t="str">
        <f>IF(FORMULACIÓN!L841="","",FORMULACIÓN!L841)</f>
        <v/>
      </c>
      <c r="M841" s="210">
        <f>FORMULACIÓN!M841</f>
        <v>0</v>
      </c>
      <c r="N841" s="20" t="str">
        <f>IF(FORMULACIÓN!O841="","",FORMULACIÓN!O841)</f>
        <v/>
      </c>
      <c r="O841" s="20" t="str">
        <f>IF(FORMULACIÓN!P841="","",FORMULACIÓN!P841)</f>
        <v/>
      </c>
      <c r="P841" s="20" t="str">
        <f>IF(FORMULACIÓN!Q841="","",FORMULACIÓN!Q841)</f>
        <v/>
      </c>
      <c r="Q841" s="20" t="str">
        <f>IF(FORMULACIÓN!R841="","",FORMULACIÓN!R841)</f>
        <v/>
      </c>
      <c r="R841" s="20" t="str">
        <f>IF(FORMULACIÓN!S841="","",FORMULACIÓN!S841)</f>
        <v/>
      </c>
      <c r="S841" s="20" t="str">
        <f>IF(FORMULACIÓN!T841="","",FORMULACIÓN!T841)</f>
        <v/>
      </c>
      <c r="T841" s="179" t="str">
        <f ca="1">FORMULACIÓN!Y841</f>
        <v/>
      </c>
      <c r="U841" s="20" t="str">
        <f>IF(FORMULACIÓN!U841="","",FORMULACIÓN!U841)</f>
        <v/>
      </c>
      <c r="V841" s="211"/>
      <c r="W841" s="211"/>
      <c r="X841" s="21" t="str">
        <f ca="1">IFERROR(IF($S841=Lists!$S$2,SUM(SEGUIMIENTO!U841:W841),IF(SEGUIMIENTO!$S841=Lists!$S$3,SUM(SEGUIMIENTO!V841:W841),IF(SEGUIMIENTO!$S841=Lists!$S$4,AVERAGE(SEGUIMIENTO!V841:W841),IF(SEGUIMIENTO!$S841=Lists!$S$5,OFFSET(U841,0,COUNTA(V841:W841)),IF(SEGUIMIENTO!$S841=Lists!$S$6,COUNTIF(V841:W841,"&lt;"&amp;FORMULACIÓN!Y841)/COUNT(SEGUIMIENTO!V841:W841),""))))),"")</f>
        <v/>
      </c>
      <c r="Y841" s="176" t="str">
        <f ca="1">IF($Q841=Lists!$R$3,TEXT(SEGUIMIENTO!X841,"00,00%"),IF(SEGUIMIENTO!X841=0,0,TEXT(SEGUIMIENTO!X841,"##.###")))</f>
        <v/>
      </c>
      <c r="Z841" s="179" t="str">
        <f>IF(FORMULACIÓN!N841="X",VLOOKUP(A841,Lists!$C$100:$D$1099,2,FALSE),"")</f>
        <v/>
      </c>
      <c r="AA841" s="181">
        <f>IF(FORMULACIÓN!N841="X",IF(VALUE(VLOOKUP(A841,Lists!$C$100:$D$1099,2,FALSE))&gt;=SEGUIMIENTO!X841,1,0),2)</f>
        <v>2</v>
      </c>
      <c r="AB841" s="150">
        <f>IFERROR(VALUE(LEFT(#REF!,1)),0)</f>
        <v>0</v>
      </c>
      <c r="AC841" s="149"/>
      <c r="AD841" s="131"/>
      <c r="AE841" s="131"/>
      <c r="AF841" s="129"/>
      <c r="AG841"/>
      <c r="AH841" s="139"/>
      <c r="AI841" s="139"/>
      <c r="AJ841" s="139" t="str">
        <f t="shared" si="141"/>
        <v/>
      </c>
      <c r="AK841" s="139">
        <f t="shared" ca="1" si="148"/>
        <v>0</v>
      </c>
      <c r="AL841" s="139" t="str">
        <f t="shared" si="142"/>
        <v/>
      </c>
      <c r="AM841" s="139" t="str">
        <f t="shared" si="143"/>
        <v/>
      </c>
      <c r="AN841" s="20" t="str">
        <f t="shared" si="144"/>
        <v/>
      </c>
      <c r="AO841" s="20" t="str">
        <f t="shared" si="145"/>
        <v/>
      </c>
      <c r="AP841" s="20" t="str">
        <f t="shared" si="146"/>
        <v/>
      </c>
      <c r="AQ841" s="88" t="str">
        <f ca="1">IF(S841=Lists!$S$6,"CUMPLIMIENTO",IF($Q841=Lists!$R$3,TEXT(Y841,"00,00%")&amp;" / "&amp;TEXT(FORMULACIÓN!Y841,"00,00%"),IF(Y841=0,0,TEXT(Y841,"##.###")&amp;" / "&amp;TEXT(FORMULACIÓN!Y841,"##.###"))))</f>
        <v xml:space="preserve"> / </v>
      </c>
      <c r="AR841" s="133">
        <f ca="1">VALUE(IFERROR(IF(S841=Lists!$S$6,SEGUIMIENTO!Y841,IF((Y841/FORMULACIÓN!Y841)&lt;&gt;0,Y841/FORMULACIÓN!Y841,0)),0))</f>
        <v>0</v>
      </c>
      <c r="AS841" s="89" t="str">
        <f t="shared" ca="1" si="147"/>
        <v/>
      </c>
      <c r="AT841" s="89"/>
      <c r="AU841" s="89">
        <f t="shared" ca="1" si="150"/>
        <v>0</v>
      </c>
      <c r="AV841" s="20" t="str">
        <f t="shared" si="149"/>
        <v xml:space="preserve">LOGROS
LÍMITES
OBSERVACIÓN
ACCIONES DE FORTALECIMIENTO
</v>
      </c>
      <c r="AW841" s="139"/>
      <c r="CG841" s="140"/>
    </row>
    <row r="842" spans="1:85" s="135" customFormat="1" ht="20.25" hidden="1" customHeight="1">
      <c r="A842" s="20" t="str">
        <f>IF(FORMULACIÓN!A842="","",FORMULACIÓN!A842)</f>
        <v/>
      </c>
      <c r="B842" s="20" t="str">
        <f>IF(FORMULACIÓN!B842="","",FORMULACIÓN!B842)</f>
        <v/>
      </c>
      <c r="C842" s="20" t="str">
        <f>IF(FORMULACIÓN!C842="","",FORMULACIÓN!C842)</f>
        <v/>
      </c>
      <c r="D842" s="20" t="str">
        <f>IF(FORMULACIÓN!D842="","",FORMULACIÓN!D842)</f>
        <v/>
      </c>
      <c r="E842" s="20" t="str">
        <f>IF(FORMULACIÓN!E842="","",FORMULACIÓN!E842)</f>
        <v/>
      </c>
      <c r="F842" s="20" t="str">
        <f>IF(FORMULACIÓN!F842="","",FORMULACIÓN!F842)</f>
        <v/>
      </c>
      <c r="G842" s="20" t="str">
        <f>IF(FORMULACIÓN!G842="","",FORMULACIÓN!G842)</f>
        <v/>
      </c>
      <c r="H842" s="20" t="str">
        <f>IF(FORMULACIÓN!H842="","",FORMULACIÓN!H842)</f>
        <v/>
      </c>
      <c r="I842" s="88" t="str">
        <f>IF(FORMULACIÓN!I842="","",FORMULACIÓN!I842)</f>
        <v/>
      </c>
      <c r="J842" s="20" t="str">
        <f>IF(FORMULACIÓN!J842="","",FORMULACIÓN!J842)</f>
        <v/>
      </c>
      <c r="K842" s="88" t="str">
        <f>IF(FORMULACIÓN!K842="","",FORMULACIÓN!K842)</f>
        <v/>
      </c>
      <c r="L842" s="88" t="str">
        <f>IF(FORMULACIÓN!L842="","",FORMULACIÓN!L842)</f>
        <v/>
      </c>
      <c r="M842" s="210">
        <f>FORMULACIÓN!M842</f>
        <v>0</v>
      </c>
      <c r="N842" s="20" t="str">
        <f>IF(FORMULACIÓN!O842="","",FORMULACIÓN!O842)</f>
        <v/>
      </c>
      <c r="O842" s="20" t="str">
        <f>IF(FORMULACIÓN!P842="","",FORMULACIÓN!P842)</f>
        <v/>
      </c>
      <c r="P842" s="20" t="str">
        <f>IF(FORMULACIÓN!Q842="","",FORMULACIÓN!Q842)</f>
        <v/>
      </c>
      <c r="Q842" s="20" t="str">
        <f>IF(FORMULACIÓN!R842="","",FORMULACIÓN!R842)</f>
        <v/>
      </c>
      <c r="R842" s="20" t="str">
        <f>IF(FORMULACIÓN!S842="","",FORMULACIÓN!S842)</f>
        <v/>
      </c>
      <c r="S842" s="20" t="str">
        <f>IF(FORMULACIÓN!T842="","",FORMULACIÓN!T842)</f>
        <v/>
      </c>
      <c r="T842" s="179" t="str">
        <f ca="1">FORMULACIÓN!Y842</f>
        <v/>
      </c>
      <c r="U842" s="20" t="str">
        <f>IF(FORMULACIÓN!U842="","",FORMULACIÓN!U842)</f>
        <v/>
      </c>
      <c r="V842" s="211"/>
      <c r="W842" s="211"/>
      <c r="X842" s="21" t="str">
        <f ca="1">IFERROR(IF($S842=Lists!$S$2,SUM(SEGUIMIENTO!U842:W842),IF(SEGUIMIENTO!$S842=Lists!$S$3,SUM(SEGUIMIENTO!V842:W842),IF(SEGUIMIENTO!$S842=Lists!$S$4,AVERAGE(SEGUIMIENTO!V842:W842),IF(SEGUIMIENTO!$S842=Lists!$S$5,OFFSET(U842,0,COUNTA(V842:W842)),IF(SEGUIMIENTO!$S842=Lists!$S$6,COUNTIF(V842:W842,"&lt;"&amp;FORMULACIÓN!Y842)/COUNT(SEGUIMIENTO!V842:W842),""))))),"")</f>
        <v/>
      </c>
      <c r="Y842" s="176" t="str">
        <f ca="1">IF($Q842=Lists!$R$3,TEXT(SEGUIMIENTO!X842,"00,00%"),IF(SEGUIMIENTO!X842=0,0,TEXT(SEGUIMIENTO!X842,"##.###")))</f>
        <v/>
      </c>
      <c r="Z842" s="179" t="str">
        <f>IF(FORMULACIÓN!N842="X",VLOOKUP(A842,Lists!$C$100:$D$1099,2,FALSE),"")</f>
        <v/>
      </c>
      <c r="AA842" s="181">
        <f>IF(FORMULACIÓN!N842="X",IF(VALUE(VLOOKUP(A842,Lists!$C$100:$D$1099,2,FALSE))&gt;=SEGUIMIENTO!X842,1,0),2)</f>
        <v>2</v>
      </c>
      <c r="AB842" s="150">
        <f>IFERROR(VALUE(LEFT(#REF!,1)),0)</f>
        <v>0</v>
      </c>
      <c r="AC842" s="149"/>
      <c r="AD842" s="131"/>
      <c r="AE842" s="131"/>
      <c r="AF842" s="129"/>
      <c r="AG842"/>
      <c r="AH842" s="139"/>
      <c r="AI842" s="139"/>
      <c r="AJ842" s="139" t="str">
        <f t="shared" ref="AJ842:AJ905" si="151">E842</f>
        <v/>
      </c>
      <c r="AK842" s="139">
        <f t="shared" ca="1" si="148"/>
        <v>0</v>
      </c>
      <c r="AL842" s="139" t="str">
        <f t="shared" ref="AL842:AL905" si="152">C842</f>
        <v/>
      </c>
      <c r="AM842" s="139" t="str">
        <f t="shared" ref="AM842:AM905" si="153">F842</f>
        <v/>
      </c>
      <c r="AN842" s="20" t="str">
        <f t="shared" ref="AN842:AN905" si="154">H842</f>
        <v/>
      </c>
      <c r="AO842" s="20" t="str">
        <f t="shared" ref="AO842:AO905" si="155">N842</f>
        <v/>
      </c>
      <c r="AP842" s="20" t="str">
        <f t="shared" ref="AP842:AP905" si="156">O842</f>
        <v/>
      </c>
      <c r="AQ842" s="88" t="str">
        <f ca="1">IF(S842=Lists!$S$6,"CUMPLIMIENTO",IF($Q842=Lists!$R$3,TEXT(Y842,"00,00%")&amp;" / "&amp;TEXT(FORMULACIÓN!Y842,"00,00%"),IF(Y842=0,0,TEXT(Y842,"##.###")&amp;" / "&amp;TEXT(FORMULACIÓN!Y842,"##.###"))))</f>
        <v xml:space="preserve"> / </v>
      </c>
      <c r="AR842" s="133">
        <f ca="1">VALUE(IFERROR(IF(S842=Lists!$S$6,SEGUIMIENTO!Y842,IF((Y842/FORMULACIÓN!Y842)&lt;&gt;0,Y842/FORMULACIÓN!Y842,0)),0))</f>
        <v>0</v>
      </c>
      <c r="AS842" s="89" t="str">
        <f t="shared" ref="AS842:AS905" ca="1" si="157">IFERROR(IF(AR842&gt;1,1,AR842)*K842,"")</f>
        <v/>
      </c>
      <c r="AT842" s="89"/>
      <c r="AU842" s="89">
        <f t="shared" ca="1" si="150"/>
        <v>0</v>
      </c>
      <c r="AV842" s="20" t="str">
        <f t="shared" si="149"/>
        <v xml:space="preserve">LOGROS
LÍMITES
OBSERVACIÓN
ACCIONES DE FORTALECIMIENTO
</v>
      </c>
      <c r="AW842" s="139"/>
      <c r="CG842" s="140"/>
    </row>
    <row r="843" spans="1:85" s="135" customFormat="1" ht="20.25" hidden="1" customHeight="1">
      <c r="A843" s="20" t="str">
        <f>IF(FORMULACIÓN!A843="","",FORMULACIÓN!A843)</f>
        <v/>
      </c>
      <c r="B843" s="20" t="str">
        <f>IF(FORMULACIÓN!B843="","",FORMULACIÓN!B843)</f>
        <v/>
      </c>
      <c r="C843" s="20" t="str">
        <f>IF(FORMULACIÓN!C843="","",FORMULACIÓN!C843)</f>
        <v/>
      </c>
      <c r="D843" s="20" t="str">
        <f>IF(FORMULACIÓN!D843="","",FORMULACIÓN!D843)</f>
        <v/>
      </c>
      <c r="E843" s="20" t="str">
        <f>IF(FORMULACIÓN!E843="","",FORMULACIÓN!E843)</f>
        <v/>
      </c>
      <c r="F843" s="20" t="str">
        <f>IF(FORMULACIÓN!F843="","",FORMULACIÓN!F843)</f>
        <v/>
      </c>
      <c r="G843" s="20" t="str">
        <f>IF(FORMULACIÓN!G843="","",FORMULACIÓN!G843)</f>
        <v/>
      </c>
      <c r="H843" s="20" t="str">
        <f>IF(FORMULACIÓN!H843="","",FORMULACIÓN!H843)</f>
        <v/>
      </c>
      <c r="I843" s="88" t="str">
        <f>IF(FORMULACIÓN!I843="","",FORMULACIÓN!I843)</f>
        <v/>
      </c>
      <c r="J843" s="20" t="str">
        <f>IF(FORMULACIÓN!J843="","",FORMULACIÓN!J843)</f>
        <v/>
      </c>
      <c r="K843" s="88" t="str">
        <f>IF(FORMULACIÓN!K843="","",FORMULACIÓN!K843)</f>
        <v/>
      </c>
      <c r="L843" s="88" t="str">
        <f>IF(FORMULACIÓN!L843="","",FORMULACIÓN!L843)</f>
        <v/>
      </c>
      <c r="M843" s="210">
        <f>FORMULACIÓN!M843</f>
        <v>0</v>
      </c>
      <c r="N843" s="20" t="str">
        <f>IF(FORMULACIÓN!O843="","",FORMULACIÓN!O843)</f>
        <v/>
      </c>
      <c r="O843" s="20" t="str">
        <f>IF(FORMULACIÓN!P843="","",FORMULACIÓN!P843)</f>
        <v/>
      </c>
      <c r="P843" s="20" t="str">
        <f>IF(FORMULACIÓN!Q843="","",FORMULACIÓN!Q843)</f>
        <v/>
      </c>
      <c r="Q843" s="20" t="str">
        <f>IF(FORMULACIÓN!R843="","",FORMULACIÓN!R843)</f>
        <v/>
      </c>
      <c r="R843" s="20" t="str">
        <f>IF(FORMULACIÓN!S843="","",FORMULACIÓN!S843)</f>
        <v/>
      </c>
      <c r="S843" s="20" t="str">
        <f>IF(FORMULACIÓN!T843="","",FORMULACIÓN!T843)</f>
        <v/>
      </c>
      <c r="T843" s="179" t="str">
        <f ca="1">FORMULACIÓN!Y843</f>
        <v/>
      </c>
      <c r="U843" s="20" t="str">
        <f>IF(FORMULACIÓN!U843="","",FORMULACIÓN!U843)</f>
        <v/>
      </c>
      <c r="V843" s="211"/>
      <c r="W843" s="211"/>
      <c r="X843" s="21" t="str">
        <f ca="1">IFERROR(IF($S843=Lists!$S$2,SUM(SEGUIMIENTO!U843:W843),IF(SEGUIMIENTO!$S843=Lists!$S$3,SUM(SEGUIMIENTO!V843:W843),IF(SEGUIMIENTO!$S843=Lists!$S$4,AVERAGE(SEGUIMIENTO!V843:W843),IF(SEGUIMIENTO!$S843=Lists!$S$5,OFFSET(U843,0,COUNTA(V843:W843)),IF(SEGUIMIENTO!$S843=Lists!$S$6,COUNTIF(V843:W843,"&lt;"&amp;FORMULACIÓN!Y843)/COUNT(SEGUIMIENTO!V843:W843),""))))),"")</f>
        <v/>
      </c>
      <c r="Y843" s="176" t="str">
        <f ca="1">IF($Q843=Lists!$R$3,TEXT(SEGUIMIENTO!X843,"00,00%"),IF(SEGUIMIENTO!X843=0,0,TEXT(SEGUIMIENTO!X843,"##.###")))</f>
        <v/>
      </c>
      <c r="Z843" s="179" t="str">
        <f>IF(FORMULACIÓN!N843="X",VLOOKUP(A843,Lists!$C$100:$D$1099,2,FALSE),"")</f>
        <v/>
      </c>
      <c r="AA843" s="181">
        <f>IF(FORMULACIÓN!N843="X",IF(VALUE(VLOOKUP(A843,Lists!$C$100:$D$1099,2,FALSE))&gt;=SEGUIMIENTO!X843,1,0),2)</f>
        <v>2</v>
      </c>
      <c r="AB843" s="150">
        <f>IFERROR(VALUE(LEFT(#REF!,1)),0)</f>
        <v>0</v>
      </c>
      <c r="AC843" s="149"/>
      <c r="AD843" s="131"/>
      <c r="AE843" s="131"/>
      <c r="AF843" s="129"/>
      <c r="AG843"/>
      <c r="AH843" s="139"/>
      <c r="AI843" s="139"/>
      <c r="AJ843" s="139" t="str">
        <f t="shared" si="151"/>
        <v/>
      </c>
      <c r="AK843" s="139">
        <f t="shared" ref="AK843:AK906" ca="1" si="158">IF(AR843&gt;=0.9,1,0)</f>
        <v>0</v>
      </c>
      <c r="AL843" s="139" t="str">
        <f t="shared" si="152"/>
        <v/>
      </c>
      <c r="AM843" s="139" t="str">
        <f t="shared" si="153"/>
        <v/>
      </c>
      <c r="AN843" s="20" t="str">
        <f t="shared" si="154"/>
        <v/>
      </c>
      <c r="AO843" s="20" t="str">
        <f t="shared" si="155"/>
        <v/>
      </c>
      <c r="AP843" s="20" t="str">
        <f t="shared" si="156"/>
        <v/>
      </c>
      <c r="AQ843" s="88" t="str">
        <f ca="1">IF(S843=Lists!$S$6,"CUMPLIMIENTO",IF($Q843=Lists!$R$3,TEXT(Y843,"00,00%")&amp;" / "&amp;TEXT(FORMULACIÓN!Y843,"00,00%"),IF(Y843=0,0,TEXT(Y843,"##.###")&amp;" / "&amp;TEXT(FORMULACIÓN!Y843,"##.###"))))</f>
        <v xml:space="preserve"> / </v>
      </c>
      <c r="AR843" s="133">
        <f ca="1">VALUE(IFERROR(IF(S843=Lists!$S$6,SEGUIMIENTO!Y843,IF((Y843/FORMULACIÓN!Y843)&lt;&gt;0,Y843/FORMULACIÓN!Y843,0)),0))</f>
        <v>0</v>
      </c>
      <c r="AS843" s="89" t="str">
        <f t="shared" ca="1" si="157"/>
        <v/>
      </c>
      <c r="AT843" s="89"/>
      <c r="AU843" s="89">
        <f t="shared" ca="1" si="150"/>
        <v>0</v>
      </c>
      <c r="AV843" s="20" t="str">
        <f t="shared" si="149"/>
        <v xml:space="preserve">LOGROS
LÍMITES
OBSERVACIÓN
ACCIONES DE FORTALECIMIENTO
</v>
      </c>
      <c r="AW843" s="139"/>
      <c r="CG843" s="140"/>
    </row>
    <row r="844" spans="1:85" s="135" customFormat="1" ht="20.25" hidden="1" customHeight="1">
      <c r="A844" s="20" t="str">
        <f>IF(FORMULACIÓN!A844="","",FORMULACIÓN!A844)</f>
        <v/>
      </c>
      <c r="B844" s="20" t="str">
        <f>IF(FORMULACIÓN!B844="","",FORMULACIÓN!B844)</f>
        <v/>
      </c>
      <c r="C844" s="20" t="str">
        <f>IF(FORMULACIÓN!C844="","",FORMULACIÓN!C844)</f>
        <v/>
      </c>
      <c r="D844" s="20" t="str">
        <f>IF(FORMULACIÓN!D844="","",FORMULACIÓN!D844)</f>
        <v/>
      </c>
      <c r="E844" s="20" t="str">
        <f>IF(FORMULACIÓN!E844="","",FORMULACIÓN!E844)</f>
        <v/>
      </c>
      <c r="F844" s="20" t="str">
        <f>IF(FORMULACIÓN!F844="","",FORMULACIÓN!F844)</f>
        <v/>
      </c>
      <c r="G844" s="20" t="str">
        <f>IF(FORMULACIÓN!G844="","",FORMULACIÓN!G844)</f>
        <v/>
      </c>
      <c r="H844" s="20" t="str">
        <f>IF(FORMULACIÓN!H844="","",FORMULACIÓN!H844)</f>
        <v/>
      </c>
      <c r="I844" s="88" t="str">
        <f>IF(FORMULACIÓN!I844="","",FORMULACIÓN!I844)</f>
        <v/>
      </c>
      <c r="J844" s="20" t="str">
        <f>IF(FORMULACIÓN!J844="","",FORMULACIÓN!J844)</f>
        <v/>
      </c>
      <c r="K844" s="88" t="str">
        <f>IF(FORMULACIÓN!K844="","",FORMULACIÓN!K844)</f>
        <v/>
      </c>
      <c r="L844" s="88" t="str">
        <f>IF(FORMULACIÓN!L844="","",FORMULACIÓN!L844)</f>
        <v/>
      </c>
      <c r="M844" s="210">
        <f>FORMULACIÓN!M844</f>
        <v>0</v>
      </c>
      <c r="N844" s="20" t="str">
        <f>IF(FORMULACIÓN!O844="","",FORMULACIÓN!O844)</f>
        <v/>
      </c>
      <c r="O844" s="20" t="str">
        <f>IF(FORMULACIÓN!P844="","",FORMULACIÓN!P844)</f>
        <v/>
      </c>
      <c r="P844" s="20" t="str">
        <f>IF(FORMULACIÓN!Q844="","",FORMULACIÓN!Q844)</f>
        <v/>
      </c>
      <c r="Q844" s="20" t="str">
        <f>IF(FORMULACIÓN!R844="","",FORMULACIÓN!R844)</f>
        <v/>
      </c>
      <c r="R844" s="20" t="str">
        <f>IF(FORMULACIÓN!S844="","",FORMULACIÓN!S844)</f>
        <v/>
      </c>
      <c r="S844" s="20" t="str">
        <f>IF(FORMULACIÓN!T844="","",FORMULACIÓN!T844)</f>
        <v/>
      </c>
      <c r="T844" s="179" t="str">
        <f ca="1">FORMULACIÓN!Y844</f>
        <v/>
      </c>
      <c r="U844" s="20" t="str">
        <f>IF(FORMULACIÓN!U844="","",FORMULACIÓN!U844)</f>
        <v/>
      </c>
      <c r="V844" s="211"/>
      <c r="W844" s="211"/>
      <c r="X844" s="21" t="str">
        <f ca="1">IFERROR(IF($S844=Lists!$S$2,SUM(SEGUIMIENTO!U844:W844),IF(SEGUIMIENTO!$S844=Lists!$S$3,SUM(SEGUIMIENTO!V844:W844),IF(SEGUIMIENTO!$S844=Lists!$S$4,AVERAGE(SEGUIMIENTO!V844:W844),IF(SEGUIMIENTO!$S844=Lists!$S$5,OFFSET(U844,0,COUNTA(V844:W844)),IF(SEGUIMIENTO!$S844=Lists!$S$6,COUNTIF(V844:W844,"&lt;"&amp;FORMULACIÓN!Y844)/COUNT(SEGUIMIENTO!V844:W844),""))))),"")</f>
        <v/>
      </c>
      <c r="Y844" s="176" t="str">
        <f ca="1">IF($Q844=Lists!$R$3,TEXT(SEGUIMIENTO!X844,"00,00%"),IF(SEGUIMIENTO!X844=0,0,TEXT(SEGUIMIENTO!X844,"##.###")))</f>
        <v/>
      </c>
      <c r="Z844" s="179" t="str">
        <f>IF(FORMULACIÓN!N844="X",VLOOKUP(A844,Lists!$C$100:$D$1099,2,FALSE),"")</f>
        <v/>
      </c>
      <c r="AA844" s="181">
        <f>IF(FORMULACIÓN!N844="X",IF(VALUE(VLOOKUP(A844,Lists!$C$100:$D$1099,2,FALSE))&gt;=SEGUIMIENTO!X844,1,0),2)</f>
        <v>2</v>
      </c>
      <c r="AB844" s="150">
        <f>IFERROR(VALUE(LEFT(#REF!,1)),0)</f>
        <v>0</v>
      </c>
      <c r="AC844" s="149"/>
      <c r="AD844" s="131"/>
      <c r="AE844" s="131"/>
      <c r="AF844" s="129"/>
      <c r="AG844"/>
      <c r="AH844" s="139"/>
      <c r="AI844" s="139"/>
      <c r="AJ844" s="139" t="str">
        <f t="shared" si="151"/>
        <v/>
      </c>
      <c r="AK844" s="139">
        <f t="shared" ca="1" si="158"/>
        <v>0</v>
      </c>
      <c r="AL844" s="139" t="str">
        <f t="shared" si="152"/>
        <v/>
      </c>
      <c r="AM844" s="139" t="str">
        <f t="shared" si="153"/>
        <v/>
      </c>
      <c r="AN844" s="20" t="str">
        <f t="shared" si="154"/>
        <v/>
      </c>
      <c r="AO844" s="20" t="str">
        <f t="shared" si="155"/>
        <v/>
      </c>
      <c r="AP844" s="20" t="str">
        <f t="shared" si="156"/>
        <v/>
      </c>
      <c r="AQ844" s="88" t="str">
        <f ca="1">IF(S844=Lists!$S$6,"CUMPLIMIENTO",IF($Q844=Lists!$R$3,TEXT(Y844,"00,00%")&amp;" / "&amp;TEXT(FORMULACIÓN!Y844,"00,00%"),IF(Y844=0,0,TEXT(Y844,"##.###")&amp;" / "&amp;TEXT(FORMULACIÓN!Y844,"##.###"))))</f>
        <v xml:space="preserve"> / </v>
      </c>
      <c r="AR844" s="133">
        <f ca="1">VALUE(IFERROR(IF(S844=Lists!$S$6,SEGUIMIENTO!Y844,IF((Y844/FORMULACIÓN!Y844)&lt;&gt;0,Y844/FORMULACIÓN!Y844,0)),0))</f>
        <v>0</v>
      </c>
      <c r="AS844" s="89" t="str">
        <f t="shared" ca="1" si="157"/>
        <v/>
      </c>
      <c r="AT844" s="89"/>
      <c r="AU844" s="89">
        <f t="shared" ca="1" si="150"/>
        <v>0</v>
      </c>
      <c r="AV844" s="20" t="str">
        <f t="shared" si="149"/>
        <v xml:space="preserve">LOGROS
LÍMITES
OBSERVACIÓN
ACCIONES DE FORTALECIMIENTO
</v>
      </c>
      <c r="AW844" s="139"/>
      <c r="CG844" s="140"/>
    </row>
    <row r="845" spans="1:85" s="135" customFormat="1" ht="20.25" hidden="1" customHeight="1">
      <c r="A845" s="20" t="str">
        <f>IF(FORMULACIÓN!A845="","",FORMULACIÓN!A845)</f>
        <v/>
      </c>
      <c r="B845" s="20" t="str">
        <f>IF(FORMULACIÓN!B845="","",FORMULACIÓN!B845)</f>
        <v/>
      </c>
      <c r="C845" s="20" t="str">
        <f>IF(FORMULACIÓN!C845="","",FORMULACIÓN!C845)</f>
        <v/>
      </c>
      <c r="D845" s="20" t="str">
        <f>IF(FORMULACIÓN!D845="","",FORMULACIÓN!D845)</f>
        <v/>
      </c>
      <c r="E845" s="20" t="str">
        <f>IF(FORMULACIÓN!E845="","",FORMULACIÓN!E845)</f>
        <v/>
      </c>
      <c r="F845" s="20" t="str">
        <f>IF(FORMULACIÓN!F845="","",FORMULACIÓN!F845)</f>
        <v/>
      </c>
      <c r="G845" s="20" t="str">
        <f>IF(FORMULACIÓN!G845="","",FORMULACIÓN!G845)</f>
        <v/>
      </c>
      <c r="H845" s="20" t="str">
        <f>IF(FORMULACIÓN!H845="","",FORMULACIÓN!H845)</f>
        <v/>
      </c>
      <c r="I845" s="88" t="str">
        <f>IF(FORMULACIÓN!I845="","",FORMULACIÓN!I845)</f>
        <v/>
      </c>
      <c r="J845" s="20" t="str">
        <f>IF(FORMULACIÓN!J845="","",FORMULACIÓN!J845)</f>
        <v/>
      </c>
      <c r="K845" s="88" t="str">
        <f>IF(FORMULACIÓN!K845="","",FORMULACIÓN!K845)</f>
        <v/>
      </c>
      <c r="L845" s="88" t="str">
        <f>IF(FORMULACIÓN!L845="","",FORMULACIÓN!L845)</f>
        <v/>
      </c>
      <c r="M845" s="210">
        <f>FORMULACIÓN!M845</f>
        <v>0</v>
      </c>
      <c r="N845" s="20" t="str">
        <f>IF(FORMULACIÓN!O845="","",FORMULACIÓN!O845)</f>
        <v/>
      </c>
      <c r="O845" s="20" t="str">
        <f>IF(FORMULACIÓN!P845="","",FORMULACIÓN!P845)</f>
        <v/>
      </c>
      <c r="P845" s="20" t="str">
        <f>IF(FORMULACIÓN!Q845="","",FORMULACIÓN!Q845)</f>
        <v/>
      </c>
      <c r="Q845" s="20" t="str">
        <f>IF(FORMULACIÓN!R845="","",FORMULACIÓN!R845)</f>
        <v/>
      </c>
      <c r="R845" s="20" t="str">
        <f>IF(FORMULACIÓN!S845="","",FORMULACIÓN!S845)</f>
        <v/>
      </c>
      <c r="S845" s="20" t="str">
        <f>IF(FORMULACIÓN!T845="","",FORMULACIÓN!T845)</f>
        <v/>
      </c>
      <c r="T845" s="179" t="str">
        <f ca="1">FORMULACIÓN!Y845</f>
        <v/>
      </c>
      <c r="U845" s="20" t="str">
        <f>IF(FORMULACIÓN!U845="","",FORMULACIÓN!U845)</f>
        <v/>
      </c>
      <c r="V845" s="211"/>
      <c r="W845" s="211"/>
      <c r="X845" s="21" t="str">
        <f ca="1">IFERROR(IF($S845=Lists!$S$2,SUM(SEGUIMIENTO!U845:W845),IF(SEGUIMIENTO!$S845=Lists!$S$3,SUM(SEGUIMIENTO!V845:W845),IF(SEGUIMIENTO!$S845=Lists!$S$4,AVERAGE(SEGUIMIENTO!V845:W845),IF(SEGUIMIENTO!$S845=Lists!$S$5,OFFSET(U845,0,COUNTA(V845:W845)),IF(SEGUIMIENTO!$S845=Lists!$S$6,COUNTIF(V845:W845,"&lt;"&amp;FORMULACIÓN!Y845)/COUNT(SEGUIMIENTO!V845:W845),""))))),"")</f>
        <v/>
      </c>
      <c r="Y845" s="176" t="str">
        <f ca="1">IF($Q845=Lists!$R$3,TEXT(SEGUIMIENTO!X845,"00,00%"),IF(SEGUIMIENTO!X845=0,0,TEXT(SEGUIMIENTO!X845,"##.###")))</f>
        <v/>
      </c>
      <c r="Z845" s="179" t="str">
        <f>IF(FORMULACIÓN!N845="X",VLOOKUP(A845,Lists!$C$100:$D$1099,2,FALSE),"")</f>
        <v/>
      </c>
      <c r="AA845" s="181">
        <f>IF(FORMULACIÓN!N845="X",IF(VALUE(VLOOKUP(A845,Lists!$C$100:$D$1099,2,FALSE))&gt;=SEGUIMIENTO!X845,1,0),2)</f>
        <v>2</v>
      </c>
      <c r="AB845" s="150">
        <f>IFERROR(VALUE(LEFT(#REF!,1)),0)</f>
        <v>0</v>
      </c>
      <c r="AC845" s="149"/>
      <c r="AD845" s="131"/>
      <c r="AE845" s="131"/>
      <c r="AF845" s="129"/>
      <c r="AG845"/>
      <c r="AH845" s="139"/>
      <c r="AI845" s="139"/>
      <c r="AJ845" s="139" t="str">
        <f t="shared" si="151"/>
        <v/>
      </c>
      <c r="AK845" s="139">
        <f t="shared" ca="1" si="158"/>
        <v>0</v>
      </c>
      <c r="AL845" s="139" t="str">
        <f t="shared" si="152"/>
        <v/>
      </c>
      <c r="AM845" s="139" t="str">
        <f t="shared" si="153"/>
        <v/>
      </c>
      <c r="AN845" s="20" t="str">
        <f t="shared" si="154"/>
        <v/>
      </c>
      <c r="AO845" s="20" t="str">
        <f t="shared" si="155"/>
        <v/>
      </c>
      <c r="AP845" s="20" t="str">
        <f t="shared" si="156"/>
        <v/>
      </c>
      <c r="AQ845" s="88" t="str">
        <f ca="1">IF(S845=Lists!$S$6,"CUMPLIMIENTO",IF($Q845=Lists!$R$3,TEXT(Y845,"00,00%")&amp;" / "&amp;TEXT(FORMULACIÓN!Y845,"00,00%"),IF(Y845=0,0,TEXT(Y845,"##.###")&amp;" / "&amp;TEXT(FORMULACIÓN!Y845,"##.###"))))</f>
        <v xml:space="preserve"> / </v>
      </c>
      <c r="AR845" s="133">
        <f ca="1">VALUE(IFERROR(IF(S845=Lists!$S$6,SEGUIMIENTO!Y845,IF((Y845/FORMULACIÓN!Y845)&lt;&gt;0,Y845/FORMULACIÓN!Y845,0)),0))</f>
        <v>0</v>
      </c>
      <c r="AS845" s="89" t="str">
        <f t="shared" ca="1" si="157"/>
        <v/>
      </c>
      <c r="AT845" s="89"/>
      <c r="AU845" s="89">
        <f t="shared" ca="1" si="150"/>
        <v>0</v>
      </c>
      <c r="AV845" s="20" t="str">
        <f t="shared" si="149"/>
        <v xml:space="preserve">LOGROS
LÍMITES
OBSERVACIÓN
ACCIONES DE FORTALECIMIENTO
</v>
      </c>
      <c r="AW845" s="139"/>
      <c r="CG845" s="140"/>
    </row>
    <row r="846" spans="1:85" s="135" customFormat="1" ht="20.25" hidden="1" customHeight="1">
      <c r="A846" s="20" t="str">
        <f>IF(FORMULACIÓN!A846="","",FORMULACIÓN!A846)</f>
        <v/>
      </c>
      <c r="B846" s="20" t="str">
        <f>IF(FORMULACIÓN!B846="","",FORMULACIÓN!B846)</f>
        <v/>
      </c>
      <c r="C846" s="20" t="str">
        <f>IF(FORMULACIÓN!C846="","",FORMULACIÓN!C846)</f>
        <v/>
      </c>
      <c r="D846" s="20" t="str">
        <f>IF(FORMULACIÓN!D846="","",FORMULACIÓN!D846)</f>
        <v/>
      </c>
      <c r="E846" s="20" t="str">
        <f>IF(FORMULACIÓN!E846="","",FORMULACIÓN!E846)</f>
        <v/>
      </c>
      <c r="F846" s="20" t="str">
        <f>IF(FORMULACIÓN!F846="","",FORMULACIÓN!F846)</f>
        <v/>
      </c>
      <c r="G846" s="20" t="str">
        <f>IF(FORMULACIÓN!G846="","",FORMULACIÓN!G846)</f>
        <v/>
      </c>
      <c r="H846" s="20" t="str">
        <f>IF(FORMULACIÓN!H846="","",FORMULACIÓN!H846)</f>
        <v/>
      </c>
      <c r="I846" s="88" t="str">
        <f>IF(FORMULACIÓN!I846="","",FORMULACIÓN!I846)</f>
        <v/>
      </c>
      <c r="J846" s="20" t="str">
        <f>IF(FORMULACIÓN!J846="","",FORMULACIÓN!J846)</f>
        <v/>
      </c>
      <c r="K846" s="88" t="str">
        <f>IF(FORMULACIÓN!K846="","",FORMULACIÓN!K846)</f>
        <v/>
      </c>
      <c r="L846" s="88" t="str">
        <f>IF(FORMULACIÓN!L846="","",FORMULACIÓN!L846)</f>
        <v/>
      </c>
      <c r="M846" s="210">
        <f>FORMULACIÓN!M846</f>
        <v>0</v>
      </c>
      <c r="N846" s="20" t="str">
        <f>IF(FORMULACIÓN!O846="","",FORMULACIÓN!O846)</f>
        <v/>
      </c>
      <c r="O846" s="20" t="str">
        <f>IF(FORMULACIÓN!P846="","",FORMULACIÓN!P846)</f>
        <v/>
      </c>
      <c r="P846" s="20" t="str">
        <f>IF(FORMULACIÓN!Q846="","",FORMULACIÓN!Q846)</f>
        <v/>
      </c>
      <c r="Q846" s="20" t="str">
        <f>IF(FORMULACIÓN!R846="","",FORMULACIÓN!R846)</f>
        <v/>
      </c>
      <c r="R846" s="20" t="str">
        <f>IF(FORMULACIÓN!S846="","",FORMULACIÓN!S846)</f>
        <v/>
      </c>
      <c r="S846" s="20" t="str">
        <f>IF(FORMULACIÓN!T846="","",FORMULACIÓN!T846)</f>
        <v/>
      </c>
      <c r="T846" s="179" t="str">
        <f ca="1">FORMULACIÓN!Y846</f>
        <v/>
      </c>
      <c r="U846" s="20" t="str">
        <f>IF(FORMULACIÓN!U846="","",FORMULACIÓN!U846)</f>
        <v/>
      </c>
      <c r="V846" s="211"/>
      <c r="W846" s="211"/>
      <c r="X846" s="21" t="str">
        <f ca="1">IFERROR(IF($S846=Lists!$S$2,SUM(SEGUIMIENTO!U846:W846),IF(SEGUIMIENTO!$S846=Lists!$S$3,SUM(SEGUIMIENTO!V846:W846),IF(SEGUIMIENTO!$S846=Lists!$S$4,AVERAGE(SEGUIMIENTO!V846:W846),IF(SEGUIMIENTO!$S846=Lists!$S$5,OFFSET(U846,0,COUNTA(V846:W846)),IF(SEGUIMIENTO!$S846=Lists!$S$6,COUNTIF(V846:W846,"&lt;"&amp;FORMULACIÓN!Y846)/COUNT(SEGUIMIENTO!V846:W846),""))))),"")</f>
        <v/>
      </c>
      <c r="Y846" s="176" t="str">
        <f ca="1">IF($Q846=Lists!$R$3,TEXT(SEGUIMIENTO!X846,"00,00%"),IF(SEGUIMIENTO!X846=0,0,TEXT(SEGUIMIENTO!X846,"##.###")))</f>
        <v/>
      </c>
      <c r="Z846" s="179" t="str">
        <f>IF(FORMULACIÓN!N846="X",VLOOKUP(A846,Lists!$C$100:$D$1099,2,FALSE),"")</f>
        <v/>
      </c>
      <c r="AA846" s="181">
        <f>IF(FORMULACIÓN!N846="X",IF(VALUE(VLOOKUP(A846,Lists!$C$100:$D$1099,2,FALSE))&gt;=SEGUIMIENTO!X846,1,0),2)</f>
        <v>2</v>
      </c>
      <c r="AB846" s="150">
        <f>IFERROR(VALUE(LEFT(#REF!,1)),0)</f>
        <v>0</v>
      </c>
      <c r="AC846" s="149"/>
      <c r="AD846" s="131"/>
      <c r="AE846" s="131"/>
      <c r="AF846" s="129"/>
      <c r="AG846"/>
      <c r="AH846" s="139"/>
      <c r="AI846" s="139"/>
      <c r="AJ846" s="139" t="str">
        <f t="shared" si="151"/>
        <v/>
      </c>
      <c r="AK846" s="139">
        <f t="shared" ca="1" si="158"/>
        <v>0</v>
      </c>
      <c r="AL846" s="139" t="str">
        <f t="shared" si="152"/>
        <v/>
      </c>
      <c r="AM846" s="139" t="str">
        <f t="shared" si="153"/>
        <v/>
      </c>
      <c r="AN846" s="20" t="str">
        <f t="shared" si="154"/>
        <v/>
      </c>
      <c r="AO846" s="20" t="str">
        <f t="shared" si="155"/>
        <v/>
      </c>
      <c r="AP846" s="20" t="str">
        <f t="shared" si="156"/>
        <v/>
      </c>
      <c r="AQ846" s="88" t="str">
        <f ca="1">IF(S846=Lists!$S$6,"CUMPLIMIENTO",IF($Q846=Lists!$R$3,TEXT(Y846,"00,00%")&amp;" / "&amp;TEXT(FORMULACIÓN!Y846,"00,00%"),IF(Y846=0,0,TEXT(Y846,"##.###")&amp;" / "&amp;TEXT(FORMULACIÓN!Y846,"##.###"))))</f>
        <v xml:space="preserve"> / </v>
      </c>
      <c r="AR846" s="133">
        <f ca="1">VALUE(IFERROR(IF(S846=Lists!$S$6,SEGUIMIENTO!Y846,IF((Y846/FORMULACIÓN!Y846)&lt;&gt;0,Y846/FORMULACIÓN!Y846,0)),0))</f>
        <v>0</v>
      </c>
      <c r="AS846" s="89" t="str">
        <f t="shared" ca="1" si="157"/>
        <v/>
      </c>
      <c r="AT846" s="89"/>
      <c r="AU846" s="89">
        <f t="shared" ca="1" si="150"/>
        <v>0</v>
      </c>
      <c r="AV846" s="20" t="str">
        <f t="shared" si="149"/>
        <v xml:space="preserve">LOGROS
LÍMITES
OBSERVACIÓN
ACCIONES DE FORTALECIMIENTO
</v>
      </c>
      <c r="AW846" s="139"/>
      <c r="CG846" s="140"/>
    </row>
    <row r="847" spans="1:85" s="135" customFormat="1" ht="20.25" hidden="1" customHeight="1">
      <c r="A847" s="20" t="str">
        <f>IF(FORMULACIÓN!A847="","",FORMULACIÓN!A847)</f>
        <v/>
      </c>
      <c r="B847" s="20" t="str">
        <f>IF(FORMULACIÓN!B847="","",FORMULACIÓN!B847)</f>
        <v/>
      </c>
      <c r="C847" s="20" t="str">
        <f>IF(FORMULACIÓN!C847="","",FORMULACIÓN!C847)</f>
        <v/>
      </c>
      <c r="D847" s="20" t="str">
        <f>IF(FORMULACIÓN!D847="","",FORMULACIÓN!D847)</f>
        <v/>
      </c>
      <c r="E847" s="20" t="str">
        <f>IF(FORMULACIÓN!E847="","",FORMULACIÓN!E847)</f>
        <v/>
      </c>
      <c r="F847" s="20" t="str">
        <f>IF(FORMULACIÓN!F847="","",FORMULACIÓN!F847)</f>
        <v/>
      </c>
      <c r="G847" s="20" t="str">
        <f>IF(FORMULACIÓN!G847="","",FORMULACIÓN!G847)</f>
        <v/>
      </c>
      <c r="H847" s="20" t="str">
        <f>IF(FORMULACIÓN!H847="","",FORMULACIÓN!H847)</f>
        <v/>
      </c>
      <c r="I847" s="88" t="str">
        <f>IF(FORMULACIÓN!I847="","",FORMULACIÓN!I847)</f>
        <v/>
      </c>
      <c r="J847" s="20" t="str">
        <f>IF(FORMULACIÓN!J847="","",FORMULACIÓN!J847)</f>
        <v/>
      </c>
      <c r="K847" s="88" t="str">
        <f>IF(FORMULACIÓN!K847="","",FORMULACIÓN!K847)</f>
        <v/>
      </c>
      <c r="L847" s="88" t="str">
        <f>IF(FORMULACIÓN!L847="","",FORMULACIÓN!L847)</f>
        <v/>
      </c>
      <c r="M847" s="210">
        <f>FORMULACIÓN!M847</f>
        <v>0</v>
      </c>
      <c r="N847" s="20" t="str">
        <f>IF(FORMULACIÓN!O847="","",FORMULACIÓN!O847)</f>
        <v/>
      </c>
      <c r="O847" s="20" t="str">
        <f>IF(FORMULACIÓN!P847="","",FORMULACIÓN!P847)</f>
        <v/>
      </c>
      <c r="P847" s="20" t="str">
        <f>IF(FORMULACIÓN!Q847="","",FORMULACIÓN!Q847)</f>
        <v/>
      </c>
      <c r="Q847" s="20" t="str">
        <f>IF(FORMULACIÓN!R847="","",FORMULACIÓN!R847)</f>
        <v/>
      </c>
      <c r="R847" s="20" t="str">
        <f>IF(FORMULACIÓN!S847="","",FORMULACIÓN!S847)</f>
        <v/>
      </c>
      <c r="S847" s="20" t="str">
        <f>IF(FORMULACIÓN!T847="","",FORMULACIÓN!T847)</f>
        <v/>
      </c>
      <c r="T847" s="179" t="str">
        <f ca="1">FORMULACIÓN!Y847</f>
        <v/>
      </c>
      <c r="U847" s="20" t="str">
        <f>IF(FORMULACIÓN!U847="","",FORMULACIÓN!U847)</f>
        <v/>
      </c>
      <c r="V847" s="211"/>
      <c r="W847" s="211"/>
      <c r="X847" s="21" t="str">
        <f ca="1">IFERROR(IF($S847=Lists!$S$2,SUM(SEGUIMIENTO!U847:W847),IF(SEGUIMIENTO!$S847=Lists!$S$3,SUM(SEGUIMIENTO!V847:W847),IF(SEGUIMIENTO!$S847=Lists!$S$4,AVERAGE(SEGUIMIENTO!V847:W847),IF(SEGUIMIENTO!$S847=Lists!$S$5,OFFSET(U847,0,COUNTA(V847:W847)),IF(SEGUIMIENTO!$S847=Lists!$S$6,COUNTIF(V847:W847,"&lt;"&amp;FORMULACIÓN!Y847)/COUNT(SEGUIMIENTO!V847:W847),""))))),"")</f>
        <v/>
      </c>
      <c r="Y847" s="176" t="str">
        <f ca="1">IF($Q847=Lists!$R$3,TEXT(SEGUIMIENTO!X847,"00,00%"),IF(SEGUIMIENTO!X847=0,0,TEXT(SEGUIMIENTO!X847,"##.###")))</f>
        <v/>
      </c>
      <c r="Z847" s="179" t="str">
        <f>IF(FORMULACIÓN!N847="X",VLOOKUP(A847,Lists!$C$100:$D$1099,2,FALSE),"")</f>
        <v/>
      </c>
      <c r="AA847" s="181">
        <f>IF(FORMULACIÓN!N847="X",IF(VALUE(VLOOKUP(A847,Lists!$C$100:$D$1099,2,FALSE))&gt;=SEGUIMIENTO!X847,1,0),2)</f>
        <v>2</v>
      </c>
      <c r="AB847" s="150">
        <f>IFERROR(VALUE(LEFT(#REF!,1)),0)</f>
        <v>0</v>
      </c>
      <c r="AC847" s="149"/>
      <c r="AD847" s="131"/>
      <c r="AE847" s="131"/>
      <c r="AF847" s="129"/>
      <c r="AG847"/>
      <c r="AH847" s="139"/>
      <c r="AI847" s="139"/>
      <c r="AJ847" s="139" t="str">
        <f t="shared" si="151"/>
        <v/>
      </c>
      <c r="AK847" s="139">
        <f t="shared" ca="1" si="158"/>
        <v>0</v>
      </c>
      <c r="AL847" s="139" t="str">
        <f t="shared" si="152"/>
        <v/>
      </c>
      <c r="AM847" s="139" t="str">
        <f t="shared" si="153"/>
        <v/>
      </c>
      <c r="AN847" s="20" t="str">
        <f t="shared" si="154"/>
        <v/>
      </c>
      <c r="AO847" s="20" t="str">
        <f t="shared" si="155"/>
        <v/>
      </c>
      <c r="AP847" s="20" t="str">
        <f t="shared" si="156"/>
        <v/>
      </c>
      <c r="AQ847" s="88" t="str">
        <f ca="1">IF(S847=Lists!$S$6,"CUMPLIMIENTO",IF($Q847=Lists!$R$3,TEXT(Y847,"00,00%")&amp;" / "&amp;TEXT(FORMULACIÓN!Y847,"00,00%"),IF(Y847=0,0,TEXT(Y847,"##.###")&amp;" / "&amp;TEXT(FORMULACIÓN!Y847,"##.###"))))</f>
        <v xml:space="preserve"> / </v>
      </c>
      <c r="AR847" s="133">
        <f ca="1">VALUE(IFERROR(IF(S847=Lists!$S$6,SEGUIMIENTO!Y847,IF((Y847/FORMULACIÓN!Y847)&lt;&gt;0,Y847/FORMULACIÓN!Y847,0)),0))</f>
        <v>0</v>
      </c>
      <c r="AS847" s="89" t="str">
        <f t="shared" ca="1" si="157"/>
        <v/>
      </c>
      <c r="AT847" s="89"/>
      <c r="AU847" s="89">
        <f t="shared" ca="1" si="150"/>
        <v>0</v>
      </c>
      <c r="AV847" s="20" t="str">
        <f t="shared" si="149"/>
        <v xml:space="preserve">LOGROS
LÍMITES
OBSERVACIÓN
ACCIONES DE FORTALECIMIENTO
</v>
      </c>
      <c r="AW847" s="139"/>
      <c r="CG847" s="140"/>
    </row>
    <row r="848" spans="1:85" s="135" customFormat="1" ht="20.25" hidden="1" customHeight="1">
      <c r="A848" s="20" t="str">
        <f>IF(FORMULACIÓN!A848="","",FORMULACIÓN!A848)</f>
        <v/>
      </c>
      <c r="B848" s="20" t="str">
        <f>IF(FORMULACIÓN!B848="","",FORMULACIÓN!B848)</f>
        <v/>
      </c>
      <c r="C848" s="20" t="str">
        <f>IF(FORMULACIÓN!C848="","",FORMULACIÓN!C848)</f>
        <v/>
      </c>
      <c r="D848" s="20" t="str">
        <f>IF(FORMULACIÓN!D848="","",FORMULACIÓN!D848)</f>
        <v/>
      </c>
      <c r="E848" s="20" t="str">
        <f>IF(FORMULACIÓN!E848="","",FORMULACIÓN!E848)</f>
        <v/>
      </c>
      <c r="F848" s="20" t="str">
        <f>IF(FORMULACIÓN!F848="","",FORMULACIÓN!F848)</f>
        <v/>
      </c>
      <c r="G848" s="20" t="str">
        <f>IF(FORMULACIÓN!G848="","",FORMULACIÓN!G848)</f>
        <v/>
      </c>
      <c r="H848" s="20" t="str">
        <f>IF(FORMULACIÓN!H848="","",FORMULACIÓN!H848)</f>
        <v/>
      </c>
      <c r="I848" s="88" t="str">
        <f>IF(FORMULACIÓN!I848="","",FORMULACIÓN!I848)</f>
        <v/>
      </c>
      <c r="J848" s="20" t="str">
        <f>IF(FORMULACIÓN!J848="","",FORMULACIÓN!J848)</f>
        <v/>
      </c>
      <c r="K848" s="88" t="str">
        <f>IF(FORMULACIÓN!K848="","",FORMULACIÓN!K848)</f>
        <v/>
      </c>
      <c r="L848" s="88" t="str">
        <f>IF(FORMULACIÓN!L848="","",FORMULACIÓN!L848)</f>
        <v/>
      </c>
      <c r="M848" s="210">
        <f>FORMULACIÓN!M848</f>
        <v>0</v>
      </c>
      <c r="N848" s="20" t="str">
        <f>IF(FORMULACIÓN!O848="","",FORMULACIÓN!O848)</f>
        <v/>
      </c>
      <c r="O848" s="20" t="str">
        <f>IF(FORMULACIÓN!P848="","",FORMULACIÓN!P848)</f>
        <v/>
      </c>
      <c r="P848" s="20" t="str">
        <f>IF(FORMULACIÓN!Q848="","",FORMULACIÓN!Q848)</f>
        <v/>
      </c>
      <c r="Q848" s="20" t="str">
        <f>IF(FORMULACIÓN!R848="","",FORMULACIÓN!R848)</f>
        <v/>
      </c>
      <c r="R848" s="20" t="str">
        <f>IF(FORMULACIÓN!S848="","",FORMULACIÓN!S848)</f>
        <v/>
      </c>
      <c r="S848" s="20" t="str">
        <f>IF(FORMULACIÓN!T848="","",FORMULACIÓN!T848)</f>
        <v/>
      </c>
      <c r="T848" s="179" t="str">
        <f ca="1">FORMULACIÓN!Y848</f>
        <v/>
      </c>
      <c r="U848" s="20" t="str">
        <f>IF(FORMULACIÓN!U848="","",FORMULACIÓN!U848)</f>
        <v/>
      </c>
      <c r="V848" s="211"/>
      <c r="W848" s="211"/>
      <c r="X848" s="21" t="str">
        <f ca="1">IFERROR(IF($S848=Lists!$S$2,SUM(SEGUIMIENTO!U848:W848),IF(SEGUIMIENTO!$S848=Lists!$S$3,SUM(SEGUIMIENTO!V848:W848),IF(SEGUIMIENTO!$S848=Lists!$S$4,AVERAGE(SEGUIMIENTO!V848:W848),IF(SEGUIMIENTO!$S848=Lists!$S$5,OFFSET(U848,0,COUNTA(V848:W848)),IF(SEGUIMIENTO!$S848=Lists!$S$6,COUNTIF(V848:W848,"&lt;"&amp;FORMULACIÓN!Y848)/COUNT(SEGUIMIENTO!V848:W848),""))))),"")</f>
        <v/>
      </c>
      <c r="Y848" s="176" t="str">
        <f ca="1">IF($Q848=Lists!$R$3,TEXT(SEGUIMIENTO!X848,"00,00%"),IF(SEGUIMIENTO!X848=0,0,TEXT(SEGUIMIENTO!X848,"##.###")))</f>
        <v/>
      </c>
      <c r="Z848" s="179" t="str">
        <f>IF(FORMULACIÓN!N848="X",VLOOKUP(A848,Lists!$C$100:$D$1099,2,FALSE),"")</f>
        <v/>
      </c>
      <c r="AA848" s="181">
        <f>IF(FORMULACIÓN!N848="X",IF(VALUE(VLOOKUP(A848,Lists!$C$100:$D$1099,2,FALSE))&gt;=SEGUIMIENTO!X848,1,0),2)</f>
        <v>2</v>
      </c>
      <c r="AB848" s="150">
        <f>IFERROR(VALUE(LEFT(#REF!,1)),0)</f>
        <v>0</v>
      </c>
      <c r="AC848" s="149"/>
      <c r="AD848" s="131"/>
      <c r="AE848" s="131"/>
      <c r="AF848" s="129"/>
      <c r="AG848"/>
      <c r="AH848" s="139"/>
      <c r="AI848" s="139"/>
      <c r="AJ848" s="139" t="str">
        <f t="shared" si="151"/>
        <v/>
      </c>
      <c r="AK848" s="139">
        <f t="shared" ca="1" si="158"/>
        <v>0</v>
      </c>
      <c r="AL848" s="139" t="str">
        <f t="shared" si="152"/>
        <v/>
      </c>
      <c r="AM848" s="139" t="str">
        <f t="shared" si="153"/>
        <v/>
      </c>
      <c r="AN848" s="20" t="str">
        <f t="shared" si="154"/>
        <v/>
      </c>
      <c r="AO848" s="20" t="str">
        <f t="shared" si="155"/>
        <v/>
      </c>
      <c r="AP848" s="20" t="str">
        <f t="shared" si="156"/>
        <v/>
      </c>
      <c r="AQ848" s="88" t="str">
        <f ca="1">IF(S848=Lists!$S$6,"CUMPLIMIENTO",IF($Q848=Lists!$R$3,TEXT(Y848,"00,00%")&amp;" / "&amp;TEXT(FORMULACIÓN!Y848,"00,00%"),IF(Y848=0,0,TEXT(Y848,"##.###")&amp;" / "&amp;TEXT(FORMULACIÓN!Y848,"##.###"))))</f>
        <v xml:space="preserve"> / </v>
      </c>
      <c r="AR848" s="133">
        <f ca="1">VALUE(IFERROR(IF(S848=Lists!$S$6,SEGUIMIENTO!Y848,IF((Y848/FORMULACIÓN!Y848)&lt;&gt;0,Y848/FORMULACIÓN!Y848,0)),0))</f>
        <v>0</v>
      </c>
      <c r="AS848" s="89" t="str">
        <f t="shared" ca="1" si="157"/>
        <v/>
      </c>
      <c r="AT848" s="89"/>
      <c r="AU848" s="89">
        <f t="shared" ca="1" si="150"/>
        <v>0</v>
      </c>
      <c r="AV848" s="20" t="str">
        <f t="shared" si="149"/>
        <v xml:space="preserve">LOGROS
LÍMITES
OBSERVACIÓN
ACCIONES DE FORTALECIMIENTO
</v>
      </c>
      <c r="AW848" s="139"/>
      <c r="CG848" s="140"/>
    </row>
    <row r="849" spans="1:85" s="135" customFormat="1" ht="20.25" hidden="1" customHeight="1">
      <c r="A849" s="20" t="str">
        <f>IF(FORMULACIÓN!A849="","",FORMULACIÓN!A849)</f>
        <v/>
      </c>
      <c r="B849" s="20" t="str">
        <f>IF(FORMULACIÓN!B849="","",FORMULACIÓN!B849)</f>
        <v/>
      </c>
      <c r="C849" s="20" t="str">
        <f>IF(FORMULACIÓN!C849="","",FORMULACIÓN!C849)</f>
        <v/>
      </c>
      <c r="D849" s="20" t="str">
        <f>IF(FORMULACIÓN!D849="","",FORMULACIÓN!D849)</f>
        <v/>
      </c>
      <c r="E849" s="20" t="str">
        <f>IF(FORMULACIÓN!E849="","",FORMULACIÓN!E849)</f>
        <v/>
      </c>
      <c r="F849" s="20" t="str">
        <f>IF(FORMULACIÓN!F849="","",FORMULACIÓN!F849)</f>
        <v/>
      </c>
      <c r="G849" s="20" t="str">
        <f>IF(FORMULACIÓN!G849="","",FORMULACIÓN!G849)</f>
        <v/>
      </c>
      <c r="H849" s="20" t="str">
        <f>IF(FORMULACIÓN!H849="","",FORMULACIÓN!H849)</f>
        <v/>
      </c>
      <c r="I849" s="88" t="str">
        <f>IF(FORMULACIÓN!I849="","",FORMULACIÓN!I849)</f>
        <v/>
      </c>
      <c r="J849" s="20" t="str">
        <f>IF(FORMULACIÓN!J849="","",FORMULACIÓN!J849)</f>
        <v/>
      </c>
      <c r="K849" s="88" t="str">
        <f>IF(FORMULACIÓN!K849="","",FORMULACIÓN!K849)</f>
        <v/>
      </c>
      <c r="L849" s="88" t="str">
        <f>IF(FORMULACIÓN!L849="","",FORMULACIÓN!L849)</f>
        <v/>
      </c>
      <c r="M849" s="210">
        <f>FORMULACIÓN!M849</f>
        <v>0</v>
      </c>
      <c r="N849" s="20" t="str">
        <f>IF(FORMULACIÓN!O849="","",FORMULACIÓN!O849)</f>
        <v/>
      </c>
      <c r="O849" s="20" t="str">
        <f>IF(FORMULACIÓN!P849="","",FORMULACIÓN!P849)</f>
        <v/>
      </c>
      <c r="P849" s="20" t="str">
        <f>IF(FORMULACIÓN!Q849="","",FORMULACIÓN!Q849)</f>
        <v/>
      </c>
      <c r="Q849" s="20" t="str">
        <f>IF(FORMULACIÓN!R849="","",FORMULACIÓN!R849)</f>
        <v/>
      </c>
      <c r="R849" s="20" t="str">
        <f>IF(FORMULACIÓN!S849="","",FORMULACIÓN!S849)</f>
        <v/>
      </c>
      <c r="S849" s="20" t="str">
        <f>IF(FORMULACIÓN!T849="","",FORMULACIÓN!T849)</f>
        <v/>
      </c>
      <c r="T849" s="179" t="str">
        <f ca="1">FORMULACIÓN!Y849</f>
        <v/>
      </c>
      <c r="U849" s="20" t="str">
        <f>IF(FORMULACIÓN!U849="","",FORMULACIÓN!U849)</f>
        <v/>
      </c>
      <c r="V849" s="211"/>
      <c r="W849" s="211"/>
      <c r="X849" s="21" t="str">
        <f ca="1">IFERROR(IF($S849=Lists!$S$2,SUM(SEGUIMIENTO!U849:W849),IF(SEGUIMIENTO!$S849=Lists!$S$3,SUM(SEGUIMIENTO!V849:W849),IF(SEGUIMIENTO!$S849=Lists!$S$4,AVERAGE(SEGUIMIENTO!V849:W849),IF(SEGUIMIENTO!$S849=Lists!$S$5,OFFSET(U849,0,COUNTA(V849:W849)),IF(SEGUIMIENTO!$S849=Lists!$S$6,COUNTIF(V849:W849,"&lt;"&amp;FORMULACIÓN!Y849)/COUNT(SEGUIMIENTO!V849:W849),""))))),"")</f>
        <v/>
      </c>
      <c r="Y849" s="176" t="str">
        <f ca="1">IF($Q849=Lists!$R$3,TEXT(SEGUIMIENTO!X849,"00,00%"),IF(SEGUIMIENTO!X849=0,0,TEXT(SEGUIMIENTO!X849,"##.###")))</f>
        <v/>
      </c>
      <c r="Z849" s="179" t="str">
        <f>IF(FORMULACIÓN!N849="X",VLOOKUP(A849,Lists!$C$100:$D$1099,2,FALSE),"")</f>
        <v/>
      </c>
      <c r="AA849" s="181">
        <f>IF(FORMULACIÓN!N849="X",IF(VALUE(VLOOKUP(A849,Lists!$C$100:$D$1099,2,FALSE))&gt;=SEGUIMIENTO!X849,1,0),2)</f>
        <v>2</v>
      </c>
      <c r="AB849" s="150">
        <f>IFERROR(VALUE(LEFT(#REF!,1)),0)</f>
        <v>0</v>
      </c>
      <c r="AC849" s="149"/>
      <c r="AD849" s="131"/>
      <c r="AE849" s="131"/>
      <c r="AF849" s="129"/>
      <c r="AG849"/>
      <c r="AH849" s="139"/>
      <c r="AI849" s="139"/>
      <c r="AJ849" s="139" t="str">
        <f t="shared" si="151"/>
        <v/>
      </c>
      <c r="AK849" s="139">
        <f t="shared" ca="1" si="158"/>
        <v>0</v>
      </c>
      <c r="AL849" s="139" t="str">
        <f t="shared" si="152"/>
        <v/>
      </c>
      <c r="AM849" s="139" t="str">
        <f t="shared" si="153"/>
        <v/>
      </c>
      <c r="AN849" s="20" t="str">
        <f t="shared" si="154"/>
        <v/>
      </c>
      <c r="AO849" s="20" t="str">
        <f t="shared" si="155"/>
        <v/>
      </c>
      <c r="AP849" s="20" t="str">
        <f t="shared" si="156"/>
        <v/>
      </c>
      <c r="AQ849" s="88" t="str">
        <f ca="1">IF(S849=Lists!$S$6,"CUMPLIMIENTO",IF($Q849=Lists!$R$3,TEXT(Y849,"00,00%")&amp;" / "&amp;TEXT(FORMULACIÓN!Y849,"00,00%"),IF(Y849=0,0,TEXT(Y849,"##.###")&amp;" / "&amp;TEXT(FORMULACIÓN!Y849,"##.###"))))</f>
        <v xml:space="preserve"> / </v>
      </c>
      <c r="AR849" s="133">
        <f ca="1">VALUE(IFERROR(IF(S849=Lists!$S$6,SEGUIMIENTO!Y849,IF((Y849/FORMULACIÓN!Y849)&lt;&gt;0,Y849/FORMULACIÓN!Y849,0)),0))</f>
        <v>0</v>
      </c>
      <c r="AS849" s="89" t="str">
        <f t="shared" ca="1" si="157"/>
        <v/>
      </c>
      <c r="AT849" s="89"/>
      <c r="AU849" s="89">
        <f t="shared" ca="1" si="150"/>
        <v>0</v>
      </c>
      <c r="AV849" s="20" t="str">
        <f t="shared" si="149"/>
        <v xml:space="preserve">LOGROS
LÍMITES
OBSERVACIÓN
ACCIONES DE FORTALECIMIENTO
</v>
      </c>
      <c r="AW849" s="139"/>
      <c r="CG849" s="140"/>
    </row>
    <row r="850" spans="1:85" s="135" customFormat="1" ht="20.25" hidden="1" customHeight="1">
      <c r="A850" s="20" t="str">
        <f>IF(FORMULACIÓN!A850="","",FORMULACIÓN!A850)</f>
        <v/>
      </c>
      <c r="B850" s="20" t="str">
        <f>IF(FORMULACIÓN!B850="","",FORMULACIÓN!B850)</f>
        <v/>
      </c>
      <c r="C850" s="20" t="str">
        <f>IF(FORMULACIÓN!C850="","",FORMULACIÓN!C850)</f>
        <v/>
      </c>
      <c r="D850" s="20" t="str">
        <f>IF(FORMULACIÓN!D850="","",FORMULACIÓN!D850)</f>
        <v/>
      </c>
      <c r="E850" s="20" t="str">
        <f>IF(FORMULACIÓN!E850="","",FORMULACIÓN!E850)</f>
        <v/>
      </c>
      <c r="F850" s="20" t="str">
        <f>IF(FORMULACIÓN!F850="","",FORMULACIÓN!F850)</f>
        <v/>
      </c>
      <c r="G850" s="20" t="str">
        <f>IF(FORMULACIÓN!G850="","",FORMULACIÓN!G850)</f>
        <v/>
      </c>
      <c r="H850" s="20" t="str">
        <f>IF(FORMULACIÓN!H850="","",FORMULACIÓN!H850)</f>
        <v/>
      </c>
      <c r="I850" s="88" t="str">
        <f>IF(FORMULACIÓN!I850="","",FORMULACIÓN!I850)</f>
        <v/>
      </c>
      <c r="J850" s="20" t="str">
        <f>IF(FORMULACIÓN!J850="","",FORMULACIÓN!J850)</f>
        <v/>
      </c>
      <c r="K850" s="88" t="str">
        <f>IF(FORMULACIÓN!K850="","",FORMULACIÓN!K850)</f>
        <v/>
      </c>
      <c r="L850" s="88" t="str">
        <f>IF(FORMULACIÓN!L850="","",FORMULACIÓN!L850)</f>
        <v/>
      </c>
      <c r="M850" s="210">
        <f>FORMULACIÓN!M850</f>
        <v>0</v>
      </c>
      <c r="N850" s="20" t="str">
        <f>IF(FORMULACIÓN!O850="","",FORMULACIÓN!O850)</f>
        <v/>
      </c>
      <c r="O850" s="20" t="str">
        <f>IF(FORMULACIÓN!P850="","",FORMULACIÓN!P850)</f>
        <v/>
      </c>
      <c r="P850" s="20" t="str">
        <f>IF(FORMULACIÓN!Q850="","",FORMULACIÓN!Q850)</f>
        <v/>
      </c>
      <c r="Q850" s="20" t="str">
        <f>IF(FORMULACIÓN!R850="","",FORMULACIÓN!R850)</f>
        <v/>
      </c>
      <c r="R850" s="20" t="str">
        <f>IF(FORMULACIÓN!S850="","",FORMULACIÓN!S850)</f>
        <v/>
      </c>
      <c r="S850" s="20" t="str">
        <f>IF(FORMULACIÓN!T850="","",FORMULACIÓN!T850)</f>
        <v/>
      </c>
      <c r="T850" s="179" t="str">
        <f ca="1">FORMULACIÓN!Y850</f>
        <v/>
      </c>
      <c r="U850" s="20" t="str">
        <f>IF(FORMULACIÓN!U850="","",FORMULACIÓN!U850)</f>
        <v/>
      </c>
      <c r="V850" s="211"/>
      <c r="W850" s="211"/>
      <c r="X850" s="21" t="str">
        <f ca="1">IFERROR(IF($S850=Lists!$S$2,SUM(SEGUIMIENTO!U850:W850),IF(SEGUIMIENTO!$S850=Lists!$S$3,SUM(SEGUIMIENTO!V850:W850),IF(SEGUIMIENTO!$S850=Lists!$S$4,AVERAGE(SEGUIMIENTO!V850:W850),IF(SEGUIMIENTO!$S850=Lists!$S$5,OFFSET(U850,0,COUNTA(V850:W850)),IF(SEGUIMIENTO!$S850=Lists!$S$6,COUNTIF(V850:W850,"&lt;"&amp;FORMULACIÓN!Y850)/COUNT(SEGUIMIENTO!V850:W850),""))))),"")</f>
        <v/>
      </c>
      <c r="Y850" s="176" t="str">
        <f ca="1">IF($Q850=Lists!$R$3,TEXT(SEGUIMIENTO!X850,"00,00%"),IF(SEGUIMIENTO!X850=0,0,TEXT(SEGUIMIENTO!X850,"##.###")))</f>
        <v/>
      </c>
      <c r="Z850" s="179" t="str">
        <f>IF(FORMULACIÓN!N850="X",VLOOKUP(A850,Lists!$C$100:$D$1099,2,FALSE),"")</f>
        <v/>
      </c>
      <c r="AA850" s="181">
        <f>IF(FORMULACIÓN!N850="X",IF(VALUE(VLOOKUP(A850,Lists!$C$100:$D$1099,2,FALSE))&gt;=SEGUIMIENTO!X850,1,0),2)</f>
        <v>2</v>
      </c>
      <c r="AB850" s="150">
        <f>IFERROR(VALUE(LEFT(#REF!,1)),0)</f>
        <v>0</v>
      </c>
      <c r="AC850" s="149"/>
      <c r="AD850" s="131"/>
      <c r="AE850" s="131"/>
      <c r="AF850" s="129"/>
      <c r="AG850"/>
      <c r="AH850" s="139"/>
      <c r="AI850" s="139"/>
      <c r="AJ850" s="139" t="str">
        <f t="shared" si="151"/>
        <v/>
      </c>
      <c r="AK850" s="139">
        <f t="shared" ca="1" si="158"/>
        <v>0</v>
      </c>
      <c r="AL850" s="139" t="str">
        <f t="shared" si="152"/>
        <v/>
      </c>
      <c r="AM850" s="139" t="str">
        <f t="shared" si="153"/>
        <v/>
      </c>
      <c r="AN850" s="20" t="str">
        <f t="shared" si="154"/>
        <v/>
      </c>
      <c r="AO850" s="20" t="str">
        <f t="shared" si="155"/>
        <v/>
      </c>
      <c r="AP850" s="20" t="str">
        <f t="shared" si="156"/>
        <v/>
      </c>
      <c r="AQ850" s="88" t="str">
        <f ca="1">IF(S850=Lists!$S$6,"CUMPLIMIENTO",IF($Q850=Lists!$R$3,TEXT(Y850,"00,00%")&amp;" / "&amp;TEXT(FORMULACIÓN!Y850,"00,00%"),IF(Y850=0,0,TEXT(Y850,"##.###")&amp;" / "&amp;TEXT(FORMULACIÓN!Y850,"##.###"))))</f>
        <v xml:space="preserve"> / </v>
      </c>
      <c r="AR850" s="133">
        <f ca="1">VALUE(IFERROR(IF(S850=Lists!$S$6,SEGUIMIENTO!Y850,IF((Y850/FORMULACIÓN!Y850)&lt;&gt;0,Y850/FORMULACIÓN!Y850,0)),0))</f>
        <v>0</v>
      </c>
      <c r="AS850" s="89" t="str">
        <f t="shared" ca="1" si="157"/>
        <v/>
      </c>
      <c r="AT850" s="89"/>
      <c r="AU850" s="89">
        <f t="shared" ca="1" si="150"/>
        <v>0</v>
      </c>
      <c r="AV850" s="20" t="str">
        <f t="shared" si="149"/>
        <v xml:space="preserve">LOGROS
LÍMITES
OBSERVACIÓN
ACCIONES DE FORTALECIMIENTO
</v>
      </c>
      <c r="AW850" s="139"/>
      <c r="CG850" s="140"/>
    </row>
    <row r="851" spans="1:85" s="135" customFormat="1" ht="20.25" hidden="1" customHeight="1">
      <c r="A851" s="20" t="str">
        <f>IF(FORMULACIÓN!A851="","",FORMULACIÓN!A851)</f>
        <v/>
      </c>
      <c r="B851" s="20" t="str">
        <f>IF(FORMULACIÓN!B851="","",FORMULACIÓN!B851)</f>
        <v/>
      </c>
      <c r="C851" s="20" t="str">
        <f>IF(FORMULACIÓN!C851="","",FORMULACIÓN!C851)</f>
        <v/>
      </c>
      <c r="D851" s="20" t="str">
        <f>IF(FORMULACIÓN!D851="","",FORMULACIÓN!D851)</f>
        <v/>
      </c>
      <c r="E851" s="20" t="str">
        <f>IF(FORMULACIÓN!E851="","",FORMULACIÓN!E851)</f>
        <v/>
      </c>
      <c r="F851" s="20" t="str">
        <f>IF(FORMULACIÓN!F851="","",FORMULACIÓN!F851)</f>
        <v/>
      </c>
      <c r="G851" s="20" t="str">
        <f>IF(FORMULACIÓN!G851="","",FORMULACIÓN!G851)</f>
        <v/>
      </c>
      <c r="H851" s="20" t="str">
        <f>IF(FORMULACIÓN!H851="","",FORMULACIÓN!H851)</f>
        <v/>
      </c>
      <c r="I851" s="88" t="str">
        <f>IF(FORMULACIÓN!I851="","",FORMULACIÓN!I851)</f>
        <v/>
      </c>
      <c r="J851" s="20" t="str">
        <f>IF(FORMULACIÓN!J851="","",FORMULACIÓN!J851)</f>
        <v/>
      </c>
      <c r="K851" s="88" t="str">
        <f>IF(FORMULACIÓN!K851="","",FORMULACIÓN!K851)</f>
        <v/>
      </c>
      <c r="L851" s="88" t="str">
        <f>IF(FORMULACIÓN!L851="","",FORMULACIÓN!L851)</f>
        <v/>
      </c>
      <c r="M851" s="210">
        <f>FORMULACIÓN!M851</f>
        <v>0</v>
      </c>
      <c r="N851" s="20" t="str">
        <f>IF(FORMULACIÓN!O851="","",FORMULACIÓN!O851)</f>
        <v/>
      </c>
      <c r="O851" s="20" t="str">
        <f>IF(FORMULACIÓN!P851="","",FORMULACIÓN!P851)</f>
        <v/>
      </c>
      <c r="P851" s="20" t="str">
        <f>IF(FORMULACIÓN!Q851="","",FORMULACIÓN!Q851)</f>
        <v/>
      </c>
      <c r="Q851" s="20" t="str">
        <f>IF(FORMULACIÓN!R851="","",FORMULACIÓN!R851)</f>
        <v/>
      </c>
      <c r="R851" s="20" t="str">
        <f>IF(FORMULACIÓN!S851="","",FORMULACIÓN!S851)</f>
        <v/>
      </c>
      <c r="S851" s="20" t="str">
        <f>IF(FORMULACIÓN!T851="","",FORMULACIÓN!T851)</f>
        <v/>
      </c>
      <c r="T851" s="179" t="str">
        <f ca="1">FORMULACIÓN!Y851</f>
        <v/>
      </c>
      <c r="U851" s="20" t="str">
        <f>IF(FORMULACIÓN!U851="","",FORMULACIÓN!U851)</f>
        <v/>
      </c>
      <c r="V851" s="211"/>
      <c r="W851" s="211"/>
      <c r="X851" s="21" t="str">
        <f ca="1">IFERROR(IF($S851=Lists!$S$2,SUM(SEGUIMIENTO!U851:W851),IF(SEGUIMIENTO!$S851=Lists!$S$3,SUM(SEGUIMIENTO!V851:W851),IF(SEGUIMIENTO!$S851=Lists!$S$4,AVERAGE(SEGUIMIENTO!V851:W851),IF(SEGUIMIENTO!$S851=Lists!$S$5,OFFSET(U851,0,COUNTA(V851:W851)),IF(SEGUIMIENTO!$S851=Lists!$S$6,COUNTIF(V851:W851,"&lt;"&amp;FORMULACIÓN!Y851)/COUNT(SEGUIMIENTO!V851:W851),""))))),"")</f>
        <v/>
      </c>
      <c r="Y851" s="176" t="str">
        <f ca="1">IF($Q851=Lists!$R$3,TEXT(SEGUIMIENTO!X851,"00,00%"),IF(SEGUIMIENTO!X851=0,0,TEXT(SEGUIMIENTO!X851,"##.###")))</f>
        <v/>
      </c>
      <c r="Z851" s="179" t="str">
        <f>IF(FORMULACIÓN!N851="X",VLOOKUP(A851,Lists!$C$100:$D$1099,2,FALSE),"")</f>
        <v/>
      </c>
      <c r="AA851" s="181">
        <f>IF(FORMULACIÓN!N851="X",IF(VALUE(VLOOKUP(A851,Lists!$C$100:$D$1099,2,FALSE))&gt;=SEGUIMIENTO!X851,1,0),2)</f>
        <v>2</v>
      </c>
      <c r="AB851" s="150">
        <f>IFERROR(VALUE(LEFT(#REF!,1)),0)</f>
        <v>0</v>
      </c>
      <c r="AC851" s="149"/>
      <c r="AD851" s="131"/>
      <c r="AE851" s="131"/>
      <c r="AF851" s="129"/>
      <c r="AG851"/>
      <c r="AH851" s="139"/>
      <c r="AI851" s="139"/>
      <c r="AJ851" s="139" t="str">
        <f t="shared" si="151"/>
        <v/>
      </c>
      <c r="AK851" s="139">
        <f t="shared" ca="1" si="158"/>
        <v>0</v>
      </c>
      <c r="AL851" s="139" t="str">
        <f t="shared" si="152"/>
        <v/>
      </c>
      <c r="AM851" s="139" t="str">
        <f t="shared" si="153"/>
        <v/>
      </c>
      <c r="AN851" s="20" t="str">
        <f t="shared" si="154"/>
        <v/>
      </c>
      <c r="AO851" s="20" t="str">
        <f t="shared" si="155"/>
        <v/>
      </c>
      <c r="AP851" s="20" t="str">
        <f t="shared" si="156"/>
        <v/>
      </c>
      <c r="AQ851" s="88" t="str">
        <f ca="1">IF(S851=Lists!$S$6,"CUMPLIMIENTO",IF($Q851=Lists!$R$3,TEXT(Y851,"00,00%")&amp;" / "&amp;TEXT(FORMULACIÓN!Y851,"00,00%"),IF(Y851=0,0,TEXT(Y851,"##.###")&amp;" / "&amp;TEXT(FORMULACIÓN!Y851,"##.###"))))</f>
        <v xml:space="preserve"> / </v>
      </c>
      <c r="AR851" s="133">
        <f ca="1">VALUE(IFERROR(IF(S851=Lists!$S$6,SEGUIMIENTO!Y851,IF((Y851/FORMULACIÓN!Y851)&lt;&gt;0,Y851/FORMULACIÓN!Y851,0)),0))</f>
        <v>0</v>
      </c>
      <c r="AS851" s="89" t="str">
        <f t="shared" ca="1" si="157"/>
        <v/>
      </c>
      <c r="AT851" s="89"/>
      <c r="AU851" s="89">
        <f t="shared" ca="1" si="150"/>
        <v>0</v>
      </c>
      <c r="AV851" s="20" t="str">
        <f t="shared" si="149"/>
        <v xml:space="preserve">LOGROS
LÍMITES
OBSERVACIÓN
ACCIONES DE FORTALECIMIENTO
</v>
      </c>
      <c r="AW851" s="139"/>
      <c r="CG851" s="140"/>
    </row>
    <row r="852" spans="1:85" s="135" customFormat="1" ht="20.25" hidden="1" customHeight="1">
      <c r="A852" s="20" t="str">
        <f>IF(FORMULACIÓN!A852="","",FORMULACIÓN!A852)</f>
        <v/>
      </c>
      <c r="B852" s="20" t="str">
        <f>IF(FORMULACIÓN!B852="","",FORMULACIÓN!B852)</f>
        <v/>
      </c>
      <c r="C852" s="20" t="str">
        <f>IF(FORMULACIÓN!C852="","",FORMULACIÓN!C852)</f>
        <v/>
      </c>
      <c r="D852" s="20" t="str">
        <f>IF(FORMULACIÓN!D852="","",FORMULACIÓN!D852)</f>
        <v/>
      </c>
      <c r="E852" s="20" t="str">
        <f>IF(FORMULACIÓN!E852="","",FORMULACIÓN!E852)</f>
        <v/>
      </c>
      <c r="F852" s="20" t="str">
        <f>IF(FORMULACIÓN!F852="","",FORMULACIÓN!F852)</f>
        <v/>
      </c>
      <c r="G852" s="20" t="str">
        <f>IF(FORMULACIÓN!G852="","",FORMULACIÓN!G852)</f>
        <v/>
      </c>
      <c r="H852" s="20" t="str">
        <f>IF(FORMULACIÓN!H852="","",FORMULACIÓN!H852)</f>
        <v/>
      </c>
      <c r="I852" s="88" t="str">
        <f>IF(FORMULACIÓN!I852="","",FORMULACIÓN!I852)</f>
        <v/>
      </c>
      <c r="J852" s="20" t="str">
        <f>IF(FORMULACIÓN!J852="","",FORMULACIÓN!J852)</f>
        <v/>
      </c>
      <c r="K852" s="88" t="str">
        <f>IF(FORMULACIÓN!K852="","",FORMULACIÓN!K852)</f>
        <v/>
      </c>
      <c r="L852" s="88" t="str">
        <f>IF(FORMULACIÓN!L852="","",FORMULACIÓN!L852)</f>
        <v/>
      </c>
      <c r="M852" s="210">
        <f>FORMULACIÓN!M852</f>
        <v>0</v>
      </c>
      <c r="N852" s="20" t="str">
        <f>IF(FORMULACIÓN!O852="","",FORMULACIÓN!O852)</f>
        <v/>
      </c>
      <c r="O852" s="20" t="str">
        <f>IF(FORMULACIÓN!P852="","",FORMULACIÓN!P852)</f>
        <v/>
      </c>
      <c r="P852" s="20" t="str">
        <f>IF(FORMULACIÓN!Q852="","",FORMULACIÓN!Q852)</f>
        <v/>
      </c>
      <c r="Q852" s="20" t="str">
        <f>IF(FORMULACIÓN!R852="","",FORMULACIÓN!R852)</f>
        <v/>
      </c>
      <c r="R852" s="20" t="str">
        <f>IF(FORMULACIÓN!S852="","",FORMULACIÓN!S852)</f>
        <v/>
      </c>
      <c r="S852" s="20" t="str">
        <f>IF(FORMULACIÓN!T852="","",FORMULACIÓN!T852)</f>
        <v/>
      </c>
      <c r="T852" s="179" t="str">
        <f ca="1">FORMULACIÓN!Y852</f>
        <v/>
      </c>
      <c r="U852" s="20" t="str">
        <f>IF(FORMULACIÓN!U852="","",FORMULACIÓN!U852)</f>
        <v/>
      </c>
      <c r="V852" s="211"/>
      <c r="W852" s="211"/>
      <c r="X852" s="21" t="str">
        <f ca="1">IFERROR(IF($S852=Lists!$S$2,SUM(SEGUIMIENTO!U852:W852),IF(SEGUIMIENTO!$S852=Lists!$S$3,SUM(SEGUIMIENTO!V852:W852),IF(SEGUIMIENTO!$S852=Lists!$S$4,AVERAGE(SEGUIMIENTO!V852:W852),IF(SEGUIMIENTO!$S852=Lists!$S$5,OFFSET(U852,0,COUNTA(V852:W852)),IF(SEGUIMIENTO!$S852=Lists!$S$6,COUNTIF(V852:W852,"&lt;"&amp;FORMULACIÓN!Y852)/COUNT(SEGUIMIENTO!V852:W852),""))))),"")</f>
        <v/>
      </c>
      <c r="Y852" s="176" t="str">
        <f ca="1">IF($Q852=Lists!$R$3,TEXT(SEGUIMIENTO!X852,"00,00%"),IF(SEGUIMIENTO!X852=0,0,TEXT(SEGUIMIENTO!X852,"##.###")))</f>
        <v/>
      </c>
      <c r="Z852" s="179" t="str">
        <f>IF(FORMULACIÓN!N852="X",VLOOKUP(A852,Lists!$C$100:$D$1099,2,FALSE),"")</f>
        <v/>
      </c>
      <c r="AA852" s="181">
        <f>IF(FORMULACIÓN!N852="X",IF(VALUE(VLOOKUP(A852,Lists!$C$100:$D$1099,2,FALSE))&gt;=SEGUIMIENTO!X852,1,0),2)</f>
        <v>2</v>
      </c>
      <c r="AB852" s="150">
        <f>IFERROR(VALUE(LEFT(#REF!,1)),0)</f>
        <v>0</v>
      </c>
      <c r="AC852" s="149"/>
      <c r="AD852" s="131"/>
      <c r="AE852" s="131"/>
      <c r="AF852" s="129"/>
      <c r="AG852"/>
      <c r="AH852" s="139"/>
      <c r="AI852" s="139"/>
      <c r="AJ852" s="139" t="str">
        <f t="shared" si="151"/>
        <v/>
      </c>
      <c r="AK852" s="139">
        <f t="shared" ca="1" si="158"/>
        <v>0</v>
      </c>
      <c r="AL852" s="139" t="str">
        <f t="shared" si="152"/>
        <v/>
      </c>
      <c r="AM852" s="139" t="str">
        <f t="shared" si="153"/>
        <v/>
      </c>
      <c r="AN852" s="20" t="str">
        <f t="shared" si="154"/>
        <v/>
      </c>
      <c r="AO852" s="20" t="str">
        <f t="shared" si="155"/>
        <v/>
      </c>
      <c r="AP852" s="20" t="str">
        <f t="shared" si="156"/>
        <v/>
      </c>
      <c r="AQ852" s="88" t="str">
        <f ca="1">IF(S852=Lists!$S$6,"CUMPLIMIENTO",IF($Q852=Lists!$R$3,TEXT(Y852,"00,00%")&amp;" / "&amp;TEXT(FORMULACIÓN!Y852,"00,00%"),IF(Y852=0,0,TEXT(Y852,"##.###")&amp;" / "&amp;TEXT(FORMULACIÓN!Y852,"##.###"))))</f>
        <v xml:space="preserve"> / </v>
      </c>
      <c r="AR852" s="133">
        <f ca="1">VALUE(IFERROR(IF(S852=Lists!$S$6,SEGUIMIENTO!Y852,IF((Y852/FORMULACIÓN!Y852)&lt;&gt;0,Y852/FORMULACIÓN!Y852,0)),0))</f>
        <v>0</v>
      </c>
      <c r="AS852" s="89" t="str">
        <f t="shared" ca="1" si="157"/>
        <v/>
      </c>
      <c r="AT852" s="89"/>
      <c r="AU852" s="89">
        <f t="shared" ca="1" si="150"/>
        <v>0</v>
      </c>
      <c r="AV852" s="20" t="str">
        <f t="shared" si="149"/>
        <v xml:space="preserve">LOGROS
LÍMITES
OBSERVACIÓN
ACCIONES DE FORTALECIMIENTO
</v>
      </c>
      <c r="AW852" s="139"/>
      <c r="CG852" s="140"/>
    </row>
    <row r="853" spans="1:85" s="135" customFormat="1" ht="20.25" hidden="1" customHeight="1">
      <c r="A853" s="20" t="str">
        <f>IF(FORMULACIÓN!A853="","",FORMULACIÓN!A853)</f>
        <v/>
      </c>
      <c r="B853" s="20" t="str">
        <f>IF(FORMULACIÓN!B853="","",FORMULACIÓN!B853)</f>
        <v/>
      </c>
      <c r="C853" s="20" t="str">
        <f>IF(FORMULACIÓN!C853="","",FORMULACIÓN!C853)</f>
        <v/>
      </c>
      <c r="D853" s="20" t="str">
        <f>IF(FORMULACIÓN!D853="","",FORMULACIÓN!D853)</f>
        <v/>
      </c>
      <c r="E853" s="20" t="str">
        <f>IF(FORMULACIÓN!E853="","",FORMULACIÓN!E853)</f>
        <v/>
      </c>
      <c r="F853" s="20" t="str">
        <f>IF(FORMULACIÓN!F853="","",FORMULACIÓN!F853)</f>
        <v/>
      </c>
      <c r="G853" s="20" t="str">
        <f>IF(FORMULACIÓN!G853="","",FORMULACIÓN!G853)</f>
        <v/>
      </c>
      <c r="H853" s="20" t="str">
        <f>IF(FORMULACIÓN!H853="","",FORMULACIÓN!H853)</f>
        <v/>
      </c>
      <c r="I853" s="88" t="str">
        <f>IF(FORMULACIÓN!I853="","",FORMULACIÓN!I853)</f>
        <v/>
      </c>
      <c r="J853" s="20" t="str">
        <f>IF(FORMULACIÓN!J853="","",FORMULACIÓN!J853)</f>
        <v/>
      </c>
      <c r="K853" s="88" t="str">
        <f>IF(FORMULACIÓN!K853="","",FORMULACIÓN!K853)</f>
        <v/>
      </c>
      <c r="L853" s="88" t="str">
        <f>IF(FORMULACIÓN!L853="","",FORMULACIÓN!L853)</f>
        <v/>
      </c>
      <c r="M853" s="210">
        <f>FORMULACIÓN!M853</f>
        <v>0</v>
      </c>
      <c r="N853" s="20" t="str">
        <f>IF(FORMULACIÓN!O853="","",FORMULACIÓN!O853)</f>
        <v/>
      </c>
      <c r="O853" s="20" t="str">
        <f>IF(FORMULACIÓN!P853="","",FORMULACIÓN!P853)</f>
        <v/>
      </c>
      <c r="P853" s="20" t="str">
        <f>IF(FORMULACIÓN!Q853="","",FORMULACIÓN!Q853)</f>
        <v/>
      </c>
      <c r="Q853" s="20" t="str">
        <f>IF(FORMULACIÓN!R853="","",FORMULACIÓN!R853)</f>
        <v/>
      </c>
      <c r="R853" s="20" t="str">
        <f>IF(FORMULACIÓN!S853="","",FORMULACIÓN!S853)</f>
        <v/>
      </c>
      <c r="S853" s="20" t="str">
        <f>IF(FORMULACIÓN!T853="","",FORMULACIÓN!T853)</f>
        <v/>
      </c>
      <c r="T853" s="179" t="str">
        <f ca="1">FORMULACIÓN!Y853</f>
        <v/>
      </c>
      <c r="U853" s="20" t="str">
        <f>IF(FORMULACIÓN!U853="","",FORMULACIÓN!U853)</f>
        <v/>
      </c>
      <c r="V853" s="211"/>
      <c r="W853" s="211"/>
      <c r="X853" s="21" t="str">
        <f ca="1">IFERROR(IF($S853=Lists!$S$2,SUM(SEGUIMIENTO!U853:W853),IF(SEGUIMIENTO!$S853=Lists!$S$3,SUM(SEGUIMIENTO!V853:W853),IF(SEGUIMIENTO!$S853=Lists!$S$4,AVERAGE(SEGUIMIENTO!V853:W853),IF(SEGUIMIENTO!$S853=Lists!$S$5,OFFSET(U853,0,COUNTA(V853:W853)),IF(SEGUIMIENTO!$S853=Lists!$S$6,COUNTIF(V853:W853,"&lt;"&amp;FORMULACIÓN!Y853)/COUNT(SEGUIMIENTO!V853:W853),""))))),"")</f>
        <v/>
      </c>
      <c r="Y853" s="176" t="str">
        <f ca="1">IF($Q853=Lists!$R$3,TEXT(SEGUIMIENTO!X853,"00,00%"),IF(SEGUIMIENTO!X853=0,0,TEXT(SEGUIMIENTO!X853,"##.###")))</f>
        <v/>
      </c>
      <c r="Z853" s="179" t="str">
        <f>IF(FORMULACIÓN!N853="X",VLOOKUP(A853,Lists!$C$100:$D$1099,2,FALSE),"")</f>
        <v/>
      </c>
      <c r="AA853" s="181">
        <f>IF(FORMULACIÓN!N853="X",IF(VALUE(VLOOKUP(A853,Lists!$C$100:$D$1099,2,FALSE))&gt;=SEGUIMIENTO!X853,1,0),2)</f>
        <v>2</v>
      </c>
      <c r="AB853" s="150">
        <f>IFERROR(VALUE(LEFT(#REF!,1)),0)</f>
        <v>0</v>
      </c>
      <c r="AC853" s="149"/>
      <c r="AD853" s="131"/>
      <c r="AE853" s="131"/>
      <c r="AF853" s="129"/>
      <c r="AG853"/>
      <c r="AH853" s="139"/>
      <c r="AI853" s="139"/>
      <c r="AJ853" s="139" t="str">
        <f t="shared" si="151"/>
        <v/>
      </c>
      <c r="AK853" s="139">
        <f t="shared" ca="1" si="158"/>
        <v>0</v>
      </c>
      <c r="AL853" s="139" t="str">
        <f t="shared" si="152"/>
        <v/>
      </c>
      <c r="AM853" s="139" t="str">
        <f t="shared" si="153"/>
        <v/>
      </c>
      <c r="AN853" s="20" t="str">
        <f t="shared" si="154"/>
        <v/>
      </c>
      <c r="AO853" s="20" t="str">
        <f t="shared" si="155"/>
        <v/>
      </c>
      <c r="AP853" s="20" t="str">
        <f t="shared" si="156"/>
        <v/>
      </c>
      <c r="AQ853" s="88" t="str">
        <f ca="1">IF(S853=Lists!$S$6,"CUMPLIMIENTO",IF($Q853=Lists!$R$3,TEXT(Y853,"00,00%")&amp;" / "&amp;TEXT(FORMULACIÓN!Y853,"00,00%"),IF(Y853=0,0,TEXT(Y853,"##.###")&amp;" / "&amp;TEXT(FORMULACIÓN!Y853,"##.###"))))</f>
        <v xml:space="preserve"> / </v>
      </c>
      <c r="AR853" s="133">
        <f ca="1">VALUE(IFERROR(IF(S853=Lists!$S$6,SEGUIMIENTO!Y853,IF((Y853/FORMULACIÓN!Y853)&lt;&gt;0,Y853/FORMULACIÓN!Y853,0)),0))</f>
        <v>0</v>
      </c>
      <c r="AS853" s="89" t="str">
        <f t="shared" ca="1" si="157"/>
        <v/>
      </c>
      <c r="AT853" s="89"/>
      <c r="AU853" s="89">
        <f t="shared" ca="1" si="150"/>
        <v>0</v>
      </c>
      <c r="AV853" s="20" t="str">
        <f t="shared" si="149"/>
        <v xml:space="preserve">LOGROS
LÍMITES
OBSERVACIÓN
ACCIONES DE FORTALECIMIENTO
</v>
      </c>
      <c r="AW853" s="139"/>
      <c r="CG853" s="140"/>
    </row>
    <row r="854" spans="1:85" s="135" customFormat="1" ht="20.25" hidden="1" customHeight="1">
      <c r="A854" s="20" t="str">
        <f>IF(FORMULACIÓN!A854="","",FORMULACIÓN!A854)</f>
        <v/>
      </c>
      <c r="B854" s="20" t="str">
        <f>IF(FORMULACIÓN!B854="","",FORMULACIÓN!B854)</f>
        <v/>
      </c>
      <c r="C854" s="20" t="str">
        <f>IF(FORMULACIÓN!C854="","",FORMULACIÓN!C854)</f>
        <v/>
      </c>
      <c r="D854" s="20" t="str">
        <f>IF(FORMULACIÓN!D854="","",FORMULACIÓN!D854)</f>
        <v/>
      </c>
      <c r="E854" s="20" t="str">
        <f>IF(FORMULACIÓN!E854="","",FORMULACIÓN!E854)</f>
        <v/>
      </c>
      <c r="F854" s="20" t="str">
        <f>IF(FORMULACIÓN!F854="","",FORMULACIÓN!F854)</f>
        <v/>
      </c>
      <c r="G854" s="20" t="str">
        <f>IF(FORMULACIÓN!G854="","",FORMULACIÓN!G854)</f>
        <v/>
      </c>
      <c r="H854" s="20" t="str">
        <f>IF(FORMULACIÓN!H854="","",FORMULACIÓN!H854)</f>
        <v/>
      </c>
      <c r="I854" s="88" t="str">
        <f>IF(FORMULACIÓN!I854="","",FORMULACIÓN!I854)</f>
        <v/>
      </c>
      <c r="J854" s="20" t="str">
        <f>IF(FORMULACIÓN!J854="","",FORMULACIÓN!J854)</f>
        <v/>
      </c>
      <c r="K854" s="88" t="str">
        <f>IF(FORMULACIÓN!K854="","",FORMULACIÓN!K854)</f>
        <v/>
      </c>
      <c r="L854" s="88" t="str">
        <f>IF(FORMULACIÓN!L854="","",FORMULACIÓN!L854)</f>
        <v/>
      </c>
      <c r="M854" s="210">
        <f>FORMULACIÓN!M854</f>
        <v>0</v>
      </c>
      <c r="N854" s="20" t="str">
        <f>IF(FORMULACIÓN!O854="","",FORMULACIÓN!O854)</f>
        <v/>
      </c>
      <c r="O854" s="20" t="str">
        <f>IF(FORMULACIÓN!P854="","",FORMULACIÓN!P854)</f>
        <v/>
      </c>
      <c r="P854" s="20" t="str">
        <f>IF(FORMULACIÓN!Q854="","",FORMULACIÓN!Q854)</f>
        <v/>
      </c>
      <c r="Q854" s="20" t="str">
        <f>IF(FORMULACIÓN!R854="","",FORMULACIÓN!R854)</f>
        <v/>
      </c>
      <c r="R854" s="20" t="str">
        <f>IF(FORMULACIÓN!S854="","",FORMULACIÓN!S854)</f>
        <v/>
      </c>
      <c r="S854" s="20" t="str">
        <f>IF(FORMULACIÓN!T854="","",FORMULACIÓN!T854)</f>
        <v/>
      </c>
      <c r="T854" s="179" t="str">
        <f ca="1">FORMULACIÓN!Y854</f>
        <v/>
      </c>
      <c r="U854" s="20" t="str">
        <f>IF(FORMULACIÓN!U854="","",FORMULACIÓN!U854)</f>
        <v/>
      </c>
      <c r="V854" s="211"/>
      <c r="W854" s="211"/>
      <c r="X854" s="21" t="str">
        <f ca="1">IFERROR(IF($S854=Lists!$S$2,SUM(SEGUIMIENTO!U854:W854),IF(SEGUIMIENTO!$S854=Lists!$S$3,SUM(SEGUIMIENTO!V854:W854),IF(SEGUIMIENTO!$S854=Lists!$S$4,AVERAGE(SEGUIMIENTO!V854:W854),IF(SEGUIMIENTO!$S854=Lists!$S$5,OFFSET(U854,0,COUNTA(V854:W854)),IF(SEGUIMIENTO!$S854=Lists!$S$6,COUNTIF(V854:W854,"&lt;"&amp;FORMULACIÓN!Y854)/COUNT(SEGUIMIENTO!V854:W854),""))))),"")</f>
        <v/>
      </c>
      <c r="Y854" s="176" t="str">
        <f ca="1">IF($Q854=Lists!$R$3,TEXT(SEGUIMIENTO!X854,"00,00%"),IF(SEGUIMIENTO!X854=0,0,TEXT(SEGUIMIENTO!X854,"##.###")))</f>
        <v/>
      </c>
      <c r="Z854" s="179" t="str">
        <f>IF(FORMULACIÓN!N854="X",VLOOKUP(A854,Lists!$C$100:$D$1099,2,FALSE),"")</f>
        <v/>
      </c>
      <c r="AA854" s="181">
        <f>IF(FORMULACIÓN!N854="X",IF(VALUE(VLOOKUP(A854,Lists!$C$100:$D$1099,2,FALSE))&gt;=SEGUIMIENTO!X854,1,0),2)</f>
        <v>2</v>
      </c>
      <c r="AB854" s="150">
        <f>IFERROR(VALUE(LEFT(#REF!,1)),0)</f>
        <v>0</v>
      </c>
      <c r="AC854" s="149"/>
      <c r="AD854" s="131"/>
      <c r="AE854" s="131"/>
      <c r="AF854" s="129"/>
      <c r="AG854"/>
      <c r="AH854" s="139"/>
      <c r="AI854" s="139"/>
      <c r="AJ854" s="139" t="str">
        <f t="shared" si="151"/>
        <v/>
      </c>
      <c r="AK854" s="139">
        <f t="shared" ca="1" si="158"/>
        <v>0</v>
      </c>
      <c r="AL854" s="139" t="str">
        <f t="shared" si="152"/>
        <v/>
      </c>
      <c r="AM854" s="139" t="str">
        <f t="shared" si="153"/>
        <v/>
      </c>
      <c r="AN854" s="20" t="str">
        <f t="shared" si="154"/>
        <v/>
      </c>
      <c r="AO854" s="20" t="str">
        <f t="shared" si="155"/>
        <v/>
      </c>
      <c r="AP854" s="20" t="str">
        <f t="shared" si="156"/>
        <v/>
      </c>
      <c r="AQ854" s="88" t="str">
        <f ca="1">IF(S854=Lists!$S$6,"CUMPLIMIENTO",IF($Q854=Lists!$R$3,TEXT(Y854,"00,00%")&amp;" / "&amp;TEXT(FORMULACIÓN!Y854,"00,00%"),IF(Y854=0,0,TEXT(Y854,"##.###")&amp;" / "&amp;TEXT(FORMULACIÓN!Y854,"##.###"))))</f>
        <v xml:space="preserve"> / </v>
      </c>
      <c r="AR854" s="133">
        <f ca="1">VALUE(IFERROR(IF(S854=Lists!$S$6,SEGUIMIENTO!Y854,IF((Y854/FORMULACIÓN!Y854)&lt;&gt;0,Y854/FORMULACIÓN!Y854,0)),0))</f>
        <v>0</v>
      </c>
      <c r="AS854" s="89" t="str">
        <f t="shared" ca="1" si="157"/>
        <v/>
      </c>
      <c r="AT854" s="89"/>
      <c r="AU854" s="89">
        <f t="shared" ca="1" si="150"/>
        <v>0</v>
      </c>
      <c r="AV854" s="20" t="str">
        <f t="shared" si="149"/>
        <v xml:space="preserve">LOGROS
LÍMITES
OBSERVACIÓN
ACCIONES DE FORTALECIMIENTO
</v>
      </c>
      <c r="AW854" s="139"/>
      <c r="CG854" s="140"/>
    </row>
    <row r="855" spans="1:85" s="135" customFormat="1" ht="20.25" hidden="1" customHeight="1">
      <c r="A855" s="20" t="str">
        <f>IF(FORMULACIÓN!A855="","",FORMULACIÓN!A855)</f>
        <v/>
      </c>
      <c r="B855" s="20" t="str">
        <f>IF(FORMULACIÓN!B855="","",FORMULACIÓN!B855)</f>
        <v/>
      </c>
      <c r="C855" s="20" t="str">
        <f>IF(FORMULACIÓN!C855="","",FORMULACIÓN!C855)</f>
        <v/>
      </c>
      <c r="D855" s="20" t="str">
        <f>IF(FORMULACIÓN!D855="","",FORMULACIÓN!D855)</f>
        <v/>
      </c>
      <c r="E855" s="20" t="str">
        <f>IF(FORMULACIÓN!E855="","",FORMULACIÓN!E855)</f>
        <v/>
      </c>
      <c r="F855" s="20" t="str">
        <f>IF(FORMULACIÓN!F855="","",FORMULACIÓN!F855)</f>
        <v/>
      </c>
      <c r="G855" s="20" t="str">
        <f>IF(FORMULACIÓN!G855="","",FORMULACIÓN!G855)</f>
        <v/>
      </c>
      <c r="H855" s="20" t="str">
        <f>IF(FORMULACIÓN!H855="","",FORMULACIÓN!H855)</f>
        <v/>
      </c>
      <c r="I855" s="88" t="str">
        <f>IF(FORMULACIÓN!I855="","",FORMULACIÓN!I855)</f>
        <v/>
      </c>
      <c r="J855" s="20" t="str">
        <f>IF(FORMULACIÓN!J855="","",FORMULACIÓN!J855)</f>
        <v/>
      </c>
      <c r="K855" s="88" t="str">
        <f>IF(FORMULACIÓN!K855="","",FORMULACIÓN!K855)</f>
        <v/>
      </c>
      <c r="L855" s="88" t="str">
        <f>IF(FORMULACIÓN!L855="","",FORMULACIÓN!L855)</f>
        <v/>
      </c>
      <c r="M855" s="210">
        <f>FORMULACIÓN!M855</f>
        <v>0</v>
      </c>
      <c r="N855" s="20" t="str">
        <f>IF(FORMULACIÓN!O855="","",FORMULACIÓN!O855)</f>
        <v/>
      </c>
      <c r="O855" s="20" t="str">
        <f>IF(FORMULACIÓN!P855="","",FORMULACIÓN!P855)</f>
        <v/>
      </c>
      <c r="P855" s="20" t="str">
        <f>IF(FORMULACIÓN!Q855="","",FORMULACIÓN!Q855)</f>
        <v/>
      </c>
      <c r="Q855" s="20" t="str">
        <f>IF(FORMULACIÓN!R855="","",FORMULACIÓN!R855)</f>
        <v/>
      </c>
      <c r="R855" s="20" t="str">
        <f>IF(FORMULACIÓN!S855="","",FORMULACIÓN!S855)</f>
        <v/>
      </c>
      <c r="S855" s="20" t="str">
        <f>IF(FORMULACIÓN!T855="","",FORMULACIÓN!T855)</f>
        <v/>
      </c>
      <c r="T855" s="179" t="str">
        <f ca="1">FORMULACIÓN!Y855</f>
        <v/>
      </c>
      <c r="U855" s="20" t="str">
        <f>IF(FORMULACIÓN!U855="","",FORMULACIÓN!U855)</f>
        <v/>
      </c>
      <c r="V855" s="211"/>
      <c r="W855" s="211"/>
      <c r="X855" s="21" t="str">
        <f ca="1">IFERROR(IF($S855=Lists!$S$2,SUM(SEGUIMIENTO!U855:W855),IF(SEGUIMIENTO!$S855=Lists!$S$3,SUM(SEGUIMIENTO!V855:W855),IF(SEGUIMIENTO!$S855=Lists!$S$4,AVERAGE(SEGUIMIENTO!V855:W855),IF(SEGUIMIENTO!$S855=Lists!$S$5,OFFSET(U855,0,COUNTA(V855:W855)),IF(SEGUIMIENTO!$S855=Lists!$S$6,COUNTIF(V855:W855,"&lt;"&amp;FORMULACIÓN!Y855)/COUNT(SEGUIMIENTO!V855:W855),""))))),"")</f>
        <v/>
      </c>
      <c r="Y855" s="176" t="str">
        <f ca="1">IF($Q855=Lists!$R$3,TEXT(SEGUIMIENTO!X855,"00,00%"),IF(SEGUIMIENTO!X855=0,0,TEXT(SEGUIMIENTO!X855,"##.###")))</f>
        <v/>
      </c>
      <c r="Z855" s="179" t="str">
        <f>IF(FORMULACIÓN!N855="X",VLOOKUP(A855,Lists!$C$100:$D$1099,2,FALSE),"")</f>
        <v/>
      </c>
      <c r="AA855" s="181">
        <f>IF(FORMULACIÓN!N855="X",IF(VALUE(VLOOKUP(A855,Lists!$C$100:$D$1099,2,FALSE))&gt;=SEGUIMIENTO!X855,1,0),2)</f>
        <v>2</v>
      </c>
      <c r="AB855" s="150">
        <f>IFERROR(VALUE(LEFT(#REF!,1)),0)</f>
        <v>0</v>
      </c>
      <c r="AC855" s="149"/>
      <c r="AD855" s="131"/>
      <c r="AE855" s="131"/>
      <c r="AF855" s="129"/>
      <c r="AG855"/>
      <c r="AH855" s="139"/>
      <c r="AI855" s="139"/>
      <c r="AJ855" s="139" t="str">
        <f t="shared" si="151"/>
        <v/>
      </c>
      <c r="AK855" s="139">
        <f t="shared" ca="1" si="158"/>
        <v>0</v>
      </c>
      <c r="AL855" s="139" t="str">
        <f t="shared" si="152"/>
        <v/>
      </c>
      <c r="AM855" s="139" t="str">
        <f t="shared" si="153"/>
        <v/>
      </c>
      <c r="AN855" s="20" t="str">
        <f t="shared" si="154"/>
        <v/>
      </c>
      <c r="AO855" s="20" t="str">
        <f t="shared" si="155"/>
        <v/>
      </c>
      <c r="AP855" s="20" t="str">
        <f t="shared" si="156"/>
        <v/>
      </c>
      <c r="AQ855" s="88" t="str">
        <f ca="1">IF(S855=Lists!$S$6,"CUMPLIMIENTO",IF($Q855=Lists!$R$3,TEXT(Y855,"00,00%")&amp;" / "&amp;TEXT(FORMULACIÓN!Y855,"00,00%"),IF(Y855=0,0,TEXT(Y855,"##.###")&amp;" / "&amp;TEXT(FORMULACIÓN!Y855,"##.###"))))</f>
        <v xml:space="preserve"> / </v>
      </c>
      <c r="AR855" s="133">
        <f ca="1">VALUE(IFERROR(IF(S855=Lists!$S$6,SEGUIMIENTO!Y855,IF((Y855/FORMULACIÓN!Y855)&lt;&gt;0,Y855/FORMULACIÓN!Y855,0)),0))</f>
        <v>0</v>
      </c>
      <c r="AS855" s="89" t="str">
        <f t="shared" ca="1" si="157"/>
        <v/>
      </c>
      <c r="AT855" s="89"/>
      <c r="AU855" s="89">
        <f t="shared" ca="1" si="150"/>
        <v>0</v>
      </c>
      <c r="AV855" s="20" t="str">
        <f t="shared" si="149"/>
        <v xml:space="preserve">LOGROS
LÍMITES
OBSERVACIÓN
ACCIONES DE FORTALECIMIENTO
</v>
      </c>
      <c r="AW855" s="139"/>
      <c r="CG855" s="140"/>
    </row>
    <row r="856" spans="1:85" s="135" customFormat="1" ht="20.25" hidden="1" customHeight="1">
      <c r="A856" s="20" t="str">
        <f>IF(FORMULACIÓN!A856="","",FORMULACIÓN!A856)</f>
        <v/>
      </c>
      <c r="B856" s="20" t="str">
        <f>IF(FORMULACIÓN!B856="","",FORMULACIÓN!B856)</f>
        <v/>
      </c>
      <c r="C856" s="20" t="str">
        <f>IF(FORMULACIÓN!C856="","",FORMULACIÓN!C856)</f>
        <v/>
      </c>
      <c r="D856" s="20" t="str">
        <f>IF(FORMULACIÓN!D856="","",FORMULACIÓN!D856)</f>
        <v/>
      </c>
      <c r="E856" s="20" t="str">
        <f>IF(FORMULACIÓN!E856="","",FORMULACIÓN!E856)</f>
        <v/>
      </c>
      <c r="F856" s="20" t="str">
        <f>IF(FORMULACIÓN!F856="","",FORMULACIÓN!F856)</f>
        <v/>
      </c>
      <c r="G856" s="20" t="str">
        <f>IF(FORMULACIÓN!G856="","",FORMULACIÓN!G856)</f>
        <v/>
      </c>
      <c r="H856" s="20" t="str">
        <f>IF(FORMULACIÓN!H856="","",FORMULACIÓN!H856)</f>
        <v/>
      </c>
      <c r="I856" s="88" t="str">
        <f>IF(FORMULACIÓN!I856="","",FORMULACIÓN!I856)</f>
        <v/>
      </c>
      <c r="J856" s="20" t="str">
        <f>IF(FORMULACIÓN!J856="","",FORMULACIÓN!J856)</f>
        <v/>
      </c>
      <c r="K856" s="88" t="str">
        <f>IF(FORMULACIÓN!K856="","",FORMULACIÓN!K856)</f>
        <v/>
      </c>
      <c r="L856" s="88" t="str">
        <f>IF(FORMULACIÓN!L856="","",FORMULACIÓN!L856)</f>
        <v/>
      </c>
      <c r="M856" s="210">
        <f>FORMULACIÓN!M856</f>
        <v>0</v>
      </c>
      <c r="N856" s="20" t="str">
        <f>IF(FORMULACIÓN!O856="","",FORMULACIÓN!O856)</f>
        <v/>
      </c>
      <c r="O856" s="20" t="str">
        <f>IF(FORMULACIÓN!P856="","",FORMULACIÓN!P856)</f>
        <v/>
      </c>
      <c r="P856" s="20" t="str">
        <f>IF(FORMULACIÓN!Q856="","",FORMULACIÓN!Q856)</f>
        <v/>
      </c>
      <c r="Q856" s="20" t="str">
        <f>IF(FORMULACIÓN!R856="","",FORMULACIÓN!R856)</f>
        <v/>
      </c>
      <c r="R856" s="20" t="str">
        <f>IF(FORMULACIÓN!S856="","",FORMULACIÓN!S856)</f>
        <v/>
      </c>
      <c r="S856" s="20" t="str">
        <f>IF(FORMULACIÓN!T856="","",FORMULACIÓN!T856)</f>
        <v/>
      </c>
      <c r="T856" s="179" t="str">
        <f ca="1">FORMULACIÓN!Y856</f>
        <v/>
      </c>
      <c r="U856" s="20" t="str">
        <f>IF(FORMULACIÓN!U856="","",FORMULACIÓN!U856)</f>
        <v/>
      </c>
      <c r="V856" s="211"/>
      <c r="W856" s="211"/>
      <c r="X856" s="21" t="str">
        <f ca="1">IFERROR(IF($S856=Lists!$S$2,SUM(SEGUIMIENTO!U856:W856),IF(SEGUIMIENTO!$S856=Lists!$S$3,SUM(SEGUIMIENTO!V856:W856),IF(SEGUIMIENTO!$S856=Lists!$S$4,AVERAGE(SEGUIMIENTO!V856:W856),IF(SEGUIMIENTO!$S856=Lists!$S$5,OFFSET(U856,0,COUNTA(V856:W856)),IF(SEGUIMIENTO!$S856=Lists!$S$6,COUNTIF(V856:W856,"&lt;"&amp;FORMULACIÓN!Y856)/COUNT(SEGUIMIENTO!V856:W856),""))))),"")</f>
        <v/>
      </c>
      <c r="Y856" s="176" t="str">
        <f ca="1">IF($Q856=Lists!$R$3,TEXT(SEGUIMIENTO!X856,"00,00%"),IF(SEGUIMIENTO!X856=0,0,TEXT(SEGUIMIENTO!X856,"##.###")))</f>
        <v/>
      </c>
      <c r="Z856" s="179" t="str">
        <f>IF(FORMULACIÓN!N856="X",VLOOKUP(A856,Lists!$C$100:$D$1099,2,FALSE),"")</f>
        <v/>
      </c>
      <c r="AA856" s="181">
        <f>IF(FORMULACIÓN!N856="X",IF(VALUE(VLOOKUP(A856,Lists!$C$100:$D$1099,2,FALSE))&gt;=SEGUIMIENTO!X856,1,0),2)</f>
        <v>2</v>
      </c>
      <c r="AB856" s="150">
        <f>IFERROR(VALUE(LEFT(#REF!,1)),0)</f>
        <v>0</v>
      </c>
      <c r="AC856" s="149"/>
      <c r="AD856" s="131"/>
      <c r="AE856" s="131"/>
      <c r="AF856" s="129"/>
      <c r="AG856"/>
      <c r="AH856" s="139"/>
      <c r="AI856" s="139"/>
      <c r="AJ856" s="139" t="str">
        <f t="shared" si="151"/>
        <v/>
      </c>
      <c r="AK856" s="139">
        <f t="shared" ca="1" si="158"/>
        <v>0</v>
      </c>
      <c r="AL856" s="139" t="str">
        <f t="shared" si="152"/>
        <v/>
      </c>
      <c r="AM856" s="139" t="str">
        <f t="shared" si="153"/>
        <v/>
      </c>
      <c r="AN856" s="20" t="str">
        <f t="shared" si="154"/>
        <v/>
      </c>
      <c r="AO856" s="20" t="str">
        <f t="shared" si="155"/>
        <v/>
      </c>
      <c r="AP856" s="20" t="str">
        <f t="shared" si="156"/>
        <v/>
      </c>
      <c r="AQ856" s="88" t="str">
        <f ca="1">IF(S856=Lists!$S$6,"CUMPLIMIENTO",IF($Q856=Lists!$R$3,TEXT(Y856,"00,00%")&amp;" / "&amp;TEXT(FORMULACIÓN!Y856,"00,00%"),IF(Y856=0,0,TEXT(Y856,"##.###")&amp;" / "&amp;TEXT(FORMULACIÓN!Y856,"##.###"))))</f>
        <v xml:space="preserve"> / </v>
      </c>
      <c r="AR856" s="133">
        <f ca="1">VALUE(IFERROR(IF(S856=Lists!$S$6,SEGUIMIENTO!Y856,IF((Y856/FORMULACIÓN!Y856)&lt;&gt;0,Y856/FORMULACIÓN!Y856,0)),0))</f>
        <v>0</v>
      </c>
      <c r="AS856" s="89" t="str">
        <f t="shared" ca="1" si="157"/>
        <v/>
      </c>
      <c r="AT856" s="89"/>
      <c r="AU856" s="89">
        <f t="shared" ca="1" si="150"/>
        <v>0</v>
      </c>
      <c r="AV856" s="20" t="str">
        <f t="shared" si="149"/>
        <v xml:space="preserve">LOGROS
LÍMITES
OBSERVACIÓN
ACCIONES DE FORTALECIMIENTO
</v>
      </c>
      <c r="AW856" s="139"/>
      <c r="CG856" s="140"/>
    </row>
    <row r="857" spans="1:85" s="135" customFormat="1" ht="20.25" hidden="1" customHeight="1">
      <c r="A857" s="20" t="str">
        <f>IF(FORMULACIÓN!A857="","",FORMULACIÓN!A857)</f>
        <v/>
      </c>
      <c r="B857" s="20" t="str">
        <f>IF(FORMULACIÓN!B857="","",FORMULACIÓN!B857)</f>
        <v/>
      </c>
      <c r="C857" s="20" t="str">
        <f>IF(FORMULACIÓN!C857="","",FORMULACIÓN!C857)</f>
        <v/>
      </c>
      <c r="D857" s="20" t="str">
        <f>IF(FORMULACIÓN!D857="","",FORMULACIÓN!D857)</f>
        <v/>
      </c>
      <c r="E857" s="20" t="str">
        <f>IF(FORMULACIÓN!E857="","",FORMULACIÓN!E857)</f>
        <v/>
      </c>
      <c r="F857" s="20" t="str">
        <f>IF(FORMULACIÓN!F857="","",FORMULACIÓN!F857)</f>
        <v/>
      </c>
      <c r="G857" s="20" t="str">
        <f>IF(FORMULACIÓN!G857="","",FORMULACIÓN!G857)</f>
        <v/>
      </c>
      <c r="H857" s="20" t="str">
        <f>IF(FORMULACIÓN!H857="","",FORMULACIÓN!H857)</f>
        <v/>
      </c>
      <c r="I857" s="88" t="str">
        <f>IF(FORMULACIÓN!I857="","",FORMULACIÓN!I857)</f>
        <v/>
      </c>
      <c r="J857" s="20" t="str">
        <f>IF(FORMULACIÓN!J857="","",FORMULACIÓN!J857)</f>
        <v/>
      </c>
      <c r="K857" s="88" t="str">
        <f>IF(FORMULACIÓN!K857="","",FORMULACIÓN!K857)</f>
        <v/>
      </c>
      <c r="L857" s="88" t="str">
        <f>IF(FORMULACIÓN!L857="","",FORMULACIÓN!L857)</f>
        <v/>
      </c>
      <c r="M857" s="210">
        <f>FORMULACIÓN!M857</f>
        <v>0</v>
      </c>
      <c r="N857" s="20" t="str">
        <f>IF(FORMULACIÓN!O857="","",FORMULACIÓN!O857)</f>
        <v/>
      </c>
      <c r="O857" s="20" t="str">
        <f>IF(FORMULACIÓN!P857="","",FORMULACIÓN!P857)</f>
        <v/>
      </c>
      <c r="P857" s="20" t="str">
        <f>IF(FORMULACIÓN!Q857="","",FORMULACIÓN!Q857)</f>
        <v/>
      </c>
      <c r="Q857" s="20" t="str">
        <f>IF(FORMULACIÓN!R857="","",FORMULACIÓN!R857)</f>
        <v/>
      </c>
      <c r="R857" s="20" t="str">
        <f>IF(FORMULACIÓN!S857="","",FORMULACIÓN!S857)</f>
        <v/>
      </c>
      <c r="S857" s="20" t="str">
        <f>IF(FORMULACIÓN!T857="","",FORMULACIÓN!T857)</f>
        <v/>
      </c>
      <c r="T857" s="179" t="str">
        <f ca="1">FORMULACIÓN!Y857</f>
        <v/>
      </c>
      <c r="U857" s="20" t="str">
        <f>IF(FORMULACIÓN!U857="","",FORMULACIÓN!U857)</f>
        <v/>
      </c>
      <c r="V857" s="211"/>
      <c r="W857" s="211"/>
      <c r="X857" s="21" t="str">
        <f ca="1">IFERROR(IF($S857=Lists!$S$2,SUM(SEGUIMIENTO!U857:W857),IF(SEGUIMIENTO!$S857=Lists!$S$3,SUM(SEGUIMIENTO!V857:W857),IF(SEGUIMIENTO!$S857=Lists!$S$4,AVERAGE(SEGUIMIENTO!V857:W857),IF(SEGUIMIENTO!$S857=Lists!$S$5,OFFSET(U857,0,COUNTA(V857:W857)),IF(SEGUIMIENTO!$S857=Lists!$S$6,COUNTIF(V857:W857,"&lt;"&amp;FORMULACIÓN!Y857)/COUNT(SEGUIMIENTO!V857:W857),""))))),"")</f>
        <v/>
      </c>
      <c r="Y857" s="176" t="str">
        <f ca="1">IF($Q857=Lists!$R$3,TEXT(SEGUIMIENTO!X857,"00,00%"),IF(SEGUIMIENTO!X857=0,0,TEXT(SEGUIMIENTO!X857,"##.###")))</f>
        <v/>
      </c>
      <c r="Z857" s="179" t="str">
        <f>IF(FORMULACIÓN!N857="X",VLOOKUP(A857,Lists!$C$100:$D$1099,2,FALSE),"")</f>
        <v/>
      </c>
      <c r="AA857" s="181">
        <f>IF(FORMULACIÓN!N857="X",IF(VALUE(VLOOKUP(A857,Lists!$C$100:$D$1099,2,FALSE))&gt;=SEGUIMIENTO!X857,1,0),2)</f>
        <v>2</v>
      </c>
      <c r="AB857" s="150">
        <f>IFERROR(VALUE(LEFT(#REF!,1)),0)</f>
        <v>0</v>
      </c>
      <c r="AC857" s="149"/>
      <c r="AD857" s="131"/>
      <c r="AE857" s="131"/>
      <c r="AF857" s="129"/>
      <c r="AG857"/>
      <c r="AH857" s="139"/>
      <c r="AI857" s="139"/>
      <c r="AJ857" s="139" t="str">
        <f t="shared" si="151"/>
        <v/>
      </c>
      <c r="AK857" s="139">
        <f t="shared" ca="1" si="158"/>
        <v>0</v>
      </c>
      <c r="AL857" s="139" t="str">
        <f t="shared" si="152"/>
        <v/>
      </c>
      <c r="AM857" s="139" t="str">
        <f t="shared" si="153"/>
        <v/>
      </c>
      <c r="AN857" s="20" t="str">
        <f t="shared" si="154"/>
        <v/>
      </c>
      <c r="AO857" s="20" t="str">
        <f t="shared" si="155"/>
        <v/>
      </c>
      <c r="AP857" s="20" t="str">
        <f t="shared" si="156"/>
        <v/>
      </c>
      <c r="AQ857" s="88" t="str">
        <f ca="1">IF(S857=Lists!$S$6,"CUMPLIMIENTO",IF($Q857=Lists!$R$3,TEXT(Y857,"00,00%")&amp;" / "&amp;TEXT(FORMULACIÓN!Y857,"00,00%"),IF(Y857=0,0,TEXT(Y857,"##.###")&amp;" / "&amp;TEXT(FORMULACIÓN!Y857,"##.###"))))</f>
        <v xml:space="preserve"> / </v>
      </c>
      <c r="AR857" s="133">
        <f ca="1">VALUE(IFERROR(IF(S857=Lists!$S$6,SEGUIMIENTO!Y857,IF((Y857/FORMULACIÓN!Y857)&lt;&gt;0,Y857/FORMULACIÓN!Y857,0)),0))</f>
        <v>0</v>
      </c>
      <c r="AS857" s="89" t="str">
        <f t="shared" ca="1" si="157"/>
        <v/>
      </c>
      <c r="AT857" s="89"/>
      <c r="AU857" s="89">
        <f t="shared" ca="1" si="150"/>
        <v>0</v>
      </c>
      <c r="AV857" s="20" t="str">
        <f t="shared" si="149"/>
        <v xml:space="preserve">LOGROS
LÍMITES
OBSERVACIÓN
ACCIONES DE FORTALECIMIENTO
</v>
      </c>
      <c r="AW857" s="139"/>
      <c r="CG857" s="140"/>
    </row>
    <row r="858" spans="1:85" s="135" customFormat="1" ht="20.25" hidden="1" customHeight="1">
      <c r="A858" s="20" t="str">
        <f>IF(FORMULACIÓN!A858="","",FORMULACIÓN!A858)</f>
        <v/>
      </c>
      <c r="B858" s="20" t="str">
        <f>IF(FORMULACIÓN!B858="","",FORMULACIÓN!B858)</f>
        <v/>
      </c>
      <c r="C858" s="20" t="str">
        <f>IF(FORMULACIÓN!C858="","",FORMULACIÓN!C858)</f>
        <v/>
      </c>
      <c r="D858" s="20" t="str">
        <f>IF(FORMULACIÓN!D858="","",FORMULACIÓN!D858)</f>
        <v/>
      </c>
      <c r="E858" s="20" t="str">
        <f>IF(FORMULACIÓN!E858="","",FORMULACIÓN!E858)</f>
        <v/>
      </c>
      <c r="F858" s="20" t="str">
        <f>IF(FORMULACIÓN!F858="","",FORMULACIÓN!F858)</f>
        <v/>
      </c>
      <c r="G858" s="20" t="str">
        <f>IF(FORMULACIÓN!G858="","",FORMULACIÓN!G858)</f>
        <v/>
      </c>
      <c r="H858" s="20" t="str">
        <f>IF(FORMULACIÓN!H858="","",FORMULACIÓN!H858)</f>
        <v/>
      </c>
      <c r="I858" s="88" t="str">
        <f>IF(FORMULACIÓN!I858="","",FORMULACIÓN!I858)</f>
        <v/>
      </c>
      <c r="J858" s="20" t="str">
        <f>IF(FORMULACIÓN!J858="","",FORMULACIÓN!J858)</f>
        <v/>
      </c>
      <c r="K858" s="88" t="str">
        <f>IF(FORMULACIÓN!K858="","",FORMULACIÓN!K858)</f>
        <v/>
      </c>
      <c r="L858" s="88" t="str">
        <f>IF(FORMULACIÓN!L858="","",FORMULACIÓN!L858)</f>
        <v/>
      </c>
      <c r="M858" s="210">
        <f>FORMULACIÓN!M858</f>
        <v>0</v>
      </c>
      <c r="N858" s="20" t="str">
        <f>IF(FORMULACIÓN!O858="","",FORMULACIÓN!O858)</f>
        <v/>
      </c>
      <c r="O858" s="20" t="str">
        <f>IF(FORMULACIÓN!P858="","",FORMULACIÓN!P858)</f>
        <v/>
      </c>
      <c r="P858" s="20" t="str">
        <f>IF(FORMULACIÓN!Q858="","",FORMULACIÓN!Q858)</f>
        <v/>
      </c>
      <c r="Q858" s="20" t="str">
        <f>IF(FORMULACIÓN!R858="","",FORMULACIÓN!R858)</f>
        <v/>
      </c>
      <c r="R858" s="20" t="str">
        <f>IF(FORMULACIÓN!S858="","",FORMULACIÓN!S858)</f>
        <v/>
      </c>
      <c r="S858" s="20" t="str">
        <f>IF(FORMULACIÓN!T858="","",FORMULACIÓN!T858)</f>
        <v/>
      </c>
      <c r="T858" s="179" t="str">
        <f ca="1">FORMULACIÓN!Y858</f>
        <v/>
      </c>
      <c r="U858" s="20" t="str">
        <f>IF(FORMULACIÓN!U858="","",FORMULACIÓN!U858)</f>
        <v/>
      </c>
      <c r="V858" s="211"/>
      <c r="W858" s="211"/>
      <c r="X858" s="21" t="str">
        <f ca="1">IFERROR(IF($S858=Lists!$S$2,SUM(SEGUIMIENTO!U858:W858),IF(SEGUIMIENTO!$S858=Lists!$S$3,SUM(SEGUIMIENTO!V858:W858),IF(SEGUIMIENTO!$S858=Lists!$S$4,AVERAGE(SEGUIMIENTO!V858:W858),IF(SEGUIMIENTO!$S858=Lists!$S$5,OFFSET(U858,0,COUNTA(V858:W858)),IF(SEGUIMIENTO!$S858=Lists!$S$6,COUNTIF(V858:W858,"&lt;"&amp;FORMULACIÓN!Y858)/COUNT(SEGUIMIENTO!V858:W858),""))))),"")</f>
        <v/>
      </c>
      <c r="Y858" s="176" t="str">
        <f ca="1">IF($Q858=Lists!$R$3,TEXT(SEGUIMIENTO!X858,"00,00%"),IF(SEGUIMIENTO!X858=0,0,TEXT(SEGUIMIENTO!X858,"##.###")))</f>
        <v/>
      </c>
      <c r="Z858" s="179" t="str">
        <f>IF(FORMULACIÓN!N858="X",VLOOKUP(A858,Lists!$C$100:$D$1099,2,FALSE),"")</f>
        <v/>
      </c>
      <c r="AA858" s="181">
        <f>IF(FORMULACIÓN!N858="X",IF(VALUE(VLOOKUP(A858,Lists!$C$100:$D$1099,2,FALSE))&gt;=SEGUIMIENTO!X858,1,0),2)</f>
        <v>2</v>
      </c>
      <c r="AB858" s="150">
        <f>IFERROR(VALUE(LEFT(#REF!,1)),0)</f>
        <v>0</v>
      </c>
      <c r="AC858" s="149"/>
      <c r="AD858" s="131"/>
      <c r="AE858" s="131"/>
      <c r="AF858" s="129"/>
      <c r="AG858"/>
      <c r="AH858" s="139"/>
      <c r="AI858" s="139"/>
      <c r="AJ858" s="139" t="str">
        <f t="shared" si="151"/>
        <v/>
      </c>
      <c r="AK858" s="139">
        <f t="shared" ca="1" si="158"/>
        <v>0</v>
      </c>
      <c r="AL858" s="139" t="str">
        <f t="shared" si="152"/>
        <v/>
      </c>
      <c r="AM858" s="139" t="str">
        <f t="shared" si="153"/>
        <v/>
      </c>
      <c r="AN858" s="20" t="str">
        <f t="shared" si="154"/>
        <v/>
      </c>
      <c r="AO858" s="20" t="str">
        <f t="shared" si="155"/>
        <v/>
      </c>
      <c r="AP858" s="20" t="str">
        <f t="shared" si="156"/>
        <v/>
      </c>
      <c r="AQ858" s="88" t="str">
        <f ca="1">IF(S858=Lists!$S$6,"CUMPLIMIENTO",IF($Q858=Lists!$R$3,TEXT(Y858,"00,00%")&amp;" / "&amp;TEXT(FORMULACIÓN!Y858,"00,00%"),IF(Y858=0,0,TEXT(Y858,"##.###")&amp;" / "&amp;TEXT(FORMULACIÓN!Y858,"##.###"))))</f>
        <v xml:space="preserve"> / </v>
      </c>
      <c r="AR858" s="133">
        <f ca="1">VALUE(IFERROR(IF(S858=Lists!$S$6,SEGUIMIENTO!Y858,IF((Y858/FORMULACIÓN!Y858)&lt;&gt;0,Y858/FORMULACIÓN!Y858,0)),0))</f>
        <v>0</v>
      </c>
      <c r="AS858" s="89" t="str">
        <f t="shared" ca="1" si="157"/>
        <v/>
      </c>
      <c r="AT858" s="89"/>
      <c r="AU858" s="89">
        <f t="shared" ca="1" si="150"/>
        <v>0</v>
      </c>
      <c r="AV858" s="20" t="str">
        <f t="shared" si="149"/>
        <v xml:space="preserve">LOGROS
LÍMITES
OBSERVACIÓN
ACCIONES DE FORTALECIMIENTO
</v>
      </c>
      <c r="AW858" s="139"/>
      <c r="CG858" s="140"/>
    </row>
    <row r="859" spans="1:85" s="135" customFormat="1" ht="20.25" hidden="1" customHeight="1">
      <c r="A859" s="20" t="str">
        <f>IF(FORMULACIÓN!A859="","",FORMULACIÓN!A859)</f>
        <v/>
      </c>
      <c r="B859" s="20" t="str">
        <f>IF(FORMULACIÓN!B859="","",FORMULACIÓN!B859)</f>
        <v/>
      </c>
      <c r="C859" s="20" t="str">
        <f>IF(FORMULACIÓN!C859="","",FORMULACIÓN!C859)</f>
        <v/>
      </c>
      <c r="D859" s="20" t="str">
        <f>IF(FORMULACIÓN!D859="","",FORMULACIÓN!D859)</f>
        <v/>
      </c>
      <c r="E859" s="20" t="str">
        <f>IF(FORMULACIÓN!E859="","",FORMULACIÓN!E859)</f>
        <v/>
      </c>
      <c r="F859" s="20" t="str">
        <f>IF(FORMULACIÓN!F859="","",FORMULACIÓN!F859)</f>
        <v/>
      </c>
      <c r="G859" s="20" t="str">
        <f>IF(FORMULACIÓN!G859="","",FORMULACIÓN!G859)</f>
        <v/>
      </c>
      <c r="H859" s="20" t="str">
        <f>IF(FORMULACIÓN!H859="","",FORMULACIÓN!H859)</f>
        <v/>
      </c>
      <c r="I859" s="88" t="str">
        <f>IF(FORMULACIÓN!I859="","",FORMULACIÓN!I859)</f>
        <v/>
      </c>
      <c r="J859" s="20" t="str">
        <f>IF(FORMULACIÓN!J859="","",FORMULACIÓN!J859)</f>
        <v/>
      </c>
      <c r="K859" s="88" t="str">
        <f>IF(FORMULACIÓN!K859="","",FORMULACIÓN!K859)</f>
        <v/>
      </c>
      <c r="L859" s="88" t="str">
        <f>IF(FORMULACIÓN!L859="","",FORMULACIÓN!L859)</f>
        <v/>
      </c>
      <c r="M859" s="210">
        <f>FORMULACIÓN!M859</f>
        <v>0</v>
      </c>
      <c r="N859" s="20" t="str">
        <f>IF(FORMULACIÓN!O859="","",FORMULACIÓN!O859)</f>
        <v/>
      </c>
      <c r="O859" s="20" t="str">
        <f>IF(FORMULACIÓN!P859="","",FORMULACIÓN!P859)</f>
        <v/>
      </c>
      <c r="P859" s="20" t="str">
        <f>IF(FORMULACIÓN!Q859="","",FORMULACIÓN!Q859)</f>
        <v/>
      </c>
      <c r="Q859" s="20" t="str">
        <f>IF(FORMULACIÓN!R859="","",FORMULACIÓN!R859)</f>
        <v/>
      </c>
      <c r="R859" s="20" t="str">
        <f>IF(FORMULACIÓN!S859="","",FORMULACIÓN!S859)</f>
        <v/>
      </c>
      <c r="S859" s="20" t="str">
        <f>IF(FORMULACIÓN!T859="","",FORMULACIÓN!T859)</f>
        <v/>
      </c>
      <c r="T859" s="179" t="str">
        <f ca="1">FORMULACIÓN!Y859</f>
        <v/>
      </c>
      <c r="U859" s="20" t="str">
        <f>IF(FORMULACIÓN!U859="","",FORMULACIÓN!U859)</f>
        <v/>
      </c>
      <c r="V859" s="211"/>
      <c r="W859" s="211"/>
      <c r="X859" s="21" t="str">
        <f ca="1">IFERROR(IF($S859=Lists!$S$2,SUM(SEGUIMIENTO!U859:W859),IF(SEGUIMIENTO!$S859=Lists!$S$3,SUM(SEGUIMIENTO!V859:W859),IF(SEGUIMIENTO!$S859=Lists!$S$4,AVERAGE(SEGUIMIENTO!V859:W859),IF(SEGUIMIENTO!$S859=Lists!$S$5,OFFSET(U859,0,COUNTA(V859:W859)),IF(SEGUIMIENTO!$S859=Lists!$S$6,COUNTIF(V859:W859,"&lt;"&amp;FORMULACIÓN!Y859)/COUNT(SEGUIMIENTO!V859:W859),""))))),"")</f>
        <v/>
      </c>
      <c r="Y859" s="176" t="str">
        <f ca="1">IF($Q859=Lists!$R$3,TEXT(SEGUIMIENTO!X859,"00,00%"),IF(SEGUIMIENTO!X859=0,0,TEXT(SEGUIMIENTO!X859,"##.###")))</f>
        <v/>
      </c>
      <c r="Z859" s="179" t="str">
        <f>IF(FORMULACIÓN!N859="X",VLOOKUP(A859,Lists!$C$100:$D$1099,2,FALSE),"")</f>
        <v/>
      </c>
      <c r="AA859" s="181">
        <f>IF(FORMULACIÓN!N859="X",IF(VALUE(VLOOKUP(A859,Lists!$C$100:$D$1099,2,FALSE))&gt;=SEGUIMIENTO!X859,1,0),2)</f>
        <v>2</v>
      </c>
      <c r="AB859" s="150">
        <f>IFERROR(VALUE(LEFT(#REF!,1)),0)</f>
        <v>0</v>
      </c>
      <c r="AC859" s="149"/>
      <c r="AD859" s="131"/>
      <c r="AE859" s="131"/>
      <c r="AF859" s="129"/>
      <c r="AG859"/>
      <c r="AH859" s="139"/>
      <c r="AI859" s="139"/>
      <c r="AJ859" s="139" t="str">
        <f t="shared" si="151"/>
        <v/>
      </c>
      <c r="AK859" s="139">
        <f t="shared" ca="1" si="158"/>
        <v>0</v>
      </c>
      <c r="AL859" s="139" t="str">
        <f t="shared" si="152"/>
        <v/>
      </c>
      <c r="AM859" s="139" t="str">
        <f t="shared" si="153"/>
        <v/>
      </c>
      <c r="AN859" s="20" t="str">
        <f t="shared" si="154"/>
        <v/>
      </c>
      <c r="AO859" s="20" t="str">
        <f t="shared" si="155"/>
        <v/>
      </c>
      <c r="AP859" s="20" t="str">
        <f t="shared" si="156"/>
        <v/>
      </c>
      <c r="AQ859" s="88" t="str">
        <f ca="1">IF(S859=Lists!$S$6,"CUMPLIMIENTO",IF($Q859=Lists!$R$3,TEXT(Y859,"00,00%")&amp;" / "&amp;TEXT(FORMULACIÓN!Y859,"00,00%"),IF(Y859=0,0,TEXT(Y859,"##.###")&amp;" / "&amp;TEXT(FORMULACIÓN!Y859,"##.###"))))</f>
        <v xml:space="preserve"> / </v>
      </c>
      <c r="AR859" s="133">
        <f ca="1">VALUE(IFERROR(IF(S859=Lists!$S$6,SEGUIMIENTO!Y859,IF((Y859/FORMULACIÓN!Y859)&lt;&gt;0,Y859/FORMULACIÓN!Y859,0)),0))</f>
        <v>0</v>
      </c>
      <c r="AS859" s="89" t="str">
        <f t="shared" ca="1" si="157"/>
        <v/>
      </c>
      <c r="AT859" s="89"/>
      <c r="AU859" s="89">
        <f t="shared" ca="1" si="150"/>
        <v>0</v>
      </c>
      <c r="AV859" s="20" t="str">
        <f t="shared" ref="AV859:AV922" si="159">$AC$9&amp;CHAR(10)&amp;AC859&amp;CHAR(10)&amp;$AD$9&amp;CHAR(10)&amp;AD859&amp;CHAR(10)&amp;$AE$9&amp;CHAR(10)&amp;AE859&amp;CHAR(10)&amp;$AF$9&amp;CHAR(10)&amp;AF859</f>
        <v xml:space="preserve">LOGROS
LÍMITES
OBSERVACIÓN
ACCIONES DE FORTALECIMIENTO
</v>
      </c>
      <c r="AW859" s="139"/>
      <c r="CG859" s="140"/>
    </row>
    <row r="860" spans="1:85" s="135" customFormat="1" ht="20.25" hidden="1" customHeight="1">
      <c r="A860" s="20" t="str">
        <f>IF(FORMULACIÓN!A860="","",FORMULACIÓN!A860)</f>
        <v/>
      </c>
      <c r="B860" s="20" t="str">
        <f>IF(FORMULACIÓN!B860="","",FORMULACIÓN!B860)</f>
        <v/>
      </c>
      <c r="C860" s="20" t="str">
        <f>IF(FORMULACIÓN!C860="","",FORMULACIÓN!C860)</f>
        <v/>
      </c>
      <c r="D860" s="20" t="str">
        <f>IF(FORMULACIÓN!D860="","",FORMULACIÓN!D860)</f>
        <v/>
      </c>
      <c r="E860" s="20" t="str">
        <f>IF(FORMULACIÓN!E860="","",FORMULACIÓN!E860)</f>
        <v/>
      </c>
      <c r="F860" s="20" t="str">
        <f>IF(FORMULACIÓN!F860="","",FORMULACIÓN!F860)</f>
        <v/>
      </c>
      <c r="G860" s="20" t="str">
        <f>IF(FORMULACIÓN!G860="","",FORMULACIÓN!G860)</f>
        <v/>
      </c>
      <c r="H860" s="20" t="str">
        <f>IF(FORMULACIÓN!H860="","",FORMULACIÓN!H860)</f>
        <v/>
      </c>
      <c r="I860" s="88" t="str">
        <f>IF(FORMULACIÓN!I860="","",FORMULACIÓN!I860)</f>
        <v/>
      </c>
      <c r="J860" s="20" t="str">
        <f>IF(FORMULACIÓN!J860="","",FORMULACIÓN!J860)</f>
        <v/>
      </c>
      <c r="K860" s="88" t="str">
        <f>IF(FORMULACIÓN!K860="","",FORMULACIÓN!K860)</f>
        <v/>
      </c>
      <c r="L860" s="88" t="str">
        <f>IF(FORMULACIÓN!L860="","",FORMULACIÓN!L860)</f>
        <v/>
      </c>
      <c r="M860" s="210">
        <f>FORMULACIÓN!M860</f>
        <v>0</v>
      </c>
      <c r="N860" s="20" t="str">
        <f>IF(FORMULACIÓN!O860="","",FORMULACIÓN!O860)</f>
        <v/>
      </c>
      <c r="O860" s="20" t="str">
        <f>IF(FORMULACIÓN!P860="","",FORMULACIÓN!P860)</f>
        <v/>
      </c>
      <c r="P860" s="20" t="str">
        <f>IF(FORMULACIÓN!Q860="","",FORMULACIÓN!Q860)</f>
        <v/>
      </c>
      <c r="Q860" s="20" t="str">
        <f>IF(FORMULACIÓN!R860="","",FORMULACIÓN!R860)</f>
        <v/>
      </c>
      <c r="R860" s="20" t="str">
        <f>IF(FORMULACIÓN!S860="","",FORMULACIÓN!S860)</f>
        <v/>
      </c>
      <c r="S860" s="20" t="str">
        <f>IF(FORMULACIÓN!T860="","",FORMULACIÓN!T860)</f>
        <v/>
      </c>
      <c r="T860" s="179" t="str">
        <f ca="1">FORMULACIÓN!Y860</f>
        <v/>
      </c>
      <c r="U860" s="20" t="str">
        <f>IF(FORMULACIÓN!U860="","",FORMULACIÓN!U860)</f>
        <v/>
      </c>
      <c r="V860" s="211"/>
      <c r="W860" s="211"/>
      <c r="X860" s="21" t="str">
        <f ca="1">IFERROR(IF($S860=Lists!$S$2,SUM(SEGUIMIENTO!U860:W860),IF(SEGUIMIENTO!$S860=Lists!$S$3,SUM(SEGUIMIENTO!V860:W860),IF(SEGUIMIENTO!$S860=Lists!$S$4,AVERAGE(SEGUIMIENTO!V860:W860),IF(SEGUIMIENTO!$S860=Lists!$S$5,OFFSET(U860,0,COUNTA(V860:W860)),IF(SEGUIMIENTO!$S860=Lists!$S$6,COUNTIF(V860:W860,"&lt;"&amp;FORMULACIÓN!Y860)/COUNT(SEGUIMIENTO!V860:W860),""))))),"")</f>
        <v/>
      </c>
      <c r="Y860" s="176" t="str">
        <f ca="1">IF($Q860=Lists!$R$3,TEXT(SEGUIMIENTO!X860,"00,00%"),IF(SEGUIMIENTO!X860=0,0,TEXT(SEGUIMIENTO!X860,"##.###")))</f>
        <v/>
      </c>
      <c r="Z860" s="179" t="str">
        <f>IF(FORMULACIÓN!N860="X",VLOOKUP(A860,Lists!$C$100:$D$1099,2,FALSE),"")</f>
        <v/>
      </c>
      <c r="AA860" s="181">
        <f>IF(FORMULACIÓN!N860="X",IF(VALUE(VLOOKUP(A860,Lists!$C$100:$D$1099,2,FALSE))&gt;=SEGUIMIENTO!X860,1,0),2)</f>
        <v>2</v>
      </c>
      <c r="AB860" s="150">
        <f>IFERROR(VALUE(LEFT(#REF!,1)),0)</f>
        <v>0</v>
      </c>
      <c r="AC860" s="149"/>
      <c r="AD860" s="131"/>
      <c r="AE860" s="131"/>
      <c r="AF860" s="129"/>
      <c r="AG860"/>
      <c r="AH860" s="139"/>
      <c r="AI860" s="139"/>
      <c r="AJ860" s="139" t="str">
        <f t="shared" si="151"/>
        <v/>
      </c>
      <c r="AK860" s="139">
        <f t="shared" ca="1" si="158"/>
        <v>0</v>
      </c>
      <c r="AL860" s="139" t="str">
        <f t="shared" si="152"/>
        <v/>
      </c>
      <c r="AM860" s="139" t="str">
        <f t="shared" si="153"/>
        <v/>
      </c>
      <c r="AN860" s="20" t="str">
        <f t="shared" si="154"/>
        <v/>
      </c>
      <c r="AO860" s="20" t="str">
        <f t="shared" si="155"/>
        <v/>
      </c>
      <c r="AP860" s="20" t="str">
        <f t="shared" si="156"/>
        <v/>
      </c>
      <c r="AQ860" s="88" t="str">
        <f ca="1">IF(S860=Lists!$S$6,"CUMPLIMIENTO",IF($Q860=Lists!$R$3,TEXT(Y860,"00,00%")&amp;" / "&amp;TEXT(FORMULACIÓN!Y860,"00,00%"),IF(Y860=0,0,TEXT(Y860,"##.###")&amp;" / "&amp;TEXT(FORMULACIÓN!Y860,"##.###"))))</f>
        <v xml:space="preserve"> / </v>
      </c>
      <c r="AR860" s="133">
        <f ca="1">VALUE(IFERROR(IF(S860=Lists!$S$6,SEGUIMIENTO!Y860,IF((Y860/FORMULACIÓN!Y860)&lt;&gt;0,Y860/FORMULACIÓN!Y860,0)),0))</f>
        <v>0</v>
      </c>
      <c r="AS860" s="89" t="str">
        <f t="shared" ca="1" si="157"/>
        <v/>
      </c>
      <c r="AT860" s="89"/>
      <c r="AU860" s="89">
        <f t="shared" ca="1" si="150"/>
        <v>0</v>
      </c>
      <c r="AV860" s="20" t="str">
        <f t="shared" si="159"/>
        <v xml:space="preserve">LOGROS
LÍMITES
OBSERVACIÓN
ACCIONES DE FORTALECIMIENTO
</v>
      </c>
      <c r="AW860" s="139"/>
      <c r="CG860" s="140"/>
    </row>
    <row r="861" spans="1:85" s="135" customFormat="1" ht="20.25" hidden="1" customHeight="1">
      <c r="A861" s="20" t="str">
        <f>IF(FORMULACIÓN!A861="","",FORMULACIÓN!A861)</f>
        <v/>
      </c>
      <c r="B861" s="20" t="str">
        <f>IF(FORMULACIÓN!B861="","",FORMULACIÓN!B861)</f>
        <v/>
      </c>
      <c r="C861" s="20" t="str">
        <f>IF(FORMULACIÓN!C861="","",FORMULACIÓN!C861)</f>
        <v/>
      </c>
      <c r="D861" s="20" t="str">
        <f>IF(FORMULACIÓN!D861="","",FORMULACIÓN!D861)</f>
        <v/>
      </c>
      <c r="E861" s="20" t="str">
        <f>IF(FORMULACIÓN!E861="","",FORMULACIÓN!E861)</f>
        <v/>
      </c>
      <c r="F861" s="20" t="str">
        <f>IF(FORMULACIÓN!F861="","",FORMULACIÓN!F861)</f>
        <v/>
      </c>
      <c r="G861" s="20" t="str">
        <f>IF(FORMULACIÓN!G861="","",FORMULACIÓN!G861)</f>
        <v/>
      </c>
      <c r="H861" s="20" t="str">
        <f>IF(FORMULACIÓN!H861="","",FORMULACIÓN!H861)</f>
        <v/>
      </c>
      <c r="I861" s="88" t="str">
        <f>IF(FORMULACIÓN!I861="","",FORMULACIÓN!I861)</f>
        <v/>
      </c>
      <c r="J861" s="20" t="str">
        <f>IF(FORMULACIÓN!J861="","",FORMULACIÓN!J861)</f>
        <v/>
      </c>
      <c r="K861" s="88" t="str">
        <f>IF(FORMULACIÓN!K861="","",FORMULACIÓN!K861)</f>
        <v/>
      </c>
      <c r="L861" s="88" t="str">
        <f>IF(FORMULACIÓN!L861="","",FORMULACIÓN!L861)</f>
        <v/>
      </c>
      <c r="M861" s="210">
        <f>FORMULACIÓN!M861</f>
        <v>0</v>
      </c>
      <c r="N861" s="20" t="str">
        <f>IF(FORMULACIÓN!O861="","",FORMULACIÓN!O861)</f>
        <v/>
      </c>
      <c r="O861" s="20" t="str">
        <f>IF(FORMULACIÓN!P861="","",FORMULACIÓN!P861)</f>
        <v/>
      </c>
      <c r="P861" s="20" t="str">
        <f>IF(FORMULACIÓN!Q861="","",FORMULACIÓN!Q861)</f>
        <v/>
      </c>
      <c r="Q861" s="20" t="str">
        <f>IF(FORMULACIÓN!R861="","",FORMULACIÓN!R861)</f>
        <v/>
      </c>
      <c r="R861" s="20" t="str">
        <f>IF(FORMULACIÓN!S861="","",FORMULACIÓN!S861)</f>
        <v/>
      </c>
      <c r="S861" s="20" t="str">
        <f>IF(FORMULACIÓN!T861="","",FORMULACIÓN!T861)</f>
        <v/>
      </c>
      <c r="T861" s="179" t="str">
        <f ca="1">FORMULACIÓN!Y861</f>
        <v/>
      </c>
      <c r="U861" s="20" t="str">
        <f>IF(FORMULACIÓN!U861="","",FORMULACIÓN!U861)</f>
        <v/>
      </c>
      <c r="V861" s="211"/>
      <c r="W861" s="211"/>
      <c r="X861" s="21" t="str">
        <f ca="1">IFERROR(IF($S861=Lists!$S$2,SUM(SEGUIMIENTO!U861:W861),IF(SEGUIMIENTO!$S861=Lists!$S$3,SUM(SEGUIMIENTO!V861:W861),IF(SEGUIMIENTO!$S861=Lists!$S$4,AVERAGE(SEGUIMIENTO!V861:W861),IF(SEGUIMIENTO!$S861=Lists!$S$5,OFFSET(U861,0,COUNTA(V861:W861)),IF(SEGUIMIENTO!$S861=Lists!$S$6,COUNTIF(V861:W861,"&lt;"&amp;FORMULACIÓN!Y861)/COUNT(SEGUIMIENTO!V861:W861),""))))),"")</f>
        <v/>
      </c>
      <c r="Y861" s="176" t="str">
        <f ca="1">IF($Q861=Lists!$R$3,TEXT(SEGUIMIENTO!X861,"00,00%"),IF(SEGUIMIENTO!X861=0,0,TEXT(SEGUIMIENTO!X861,"##.###")))</f>
        <v/>
      </c>
      <c r="Z861" s="179" t="str">
        <f>IF(FORMULACIÓN!N861="X",VLOOKUP(A861,Lists!$C$100:$D$1099,2,FALSE),"")</f>
        <v/>
      </c>
      <c r="AA861" s="181">
        <f>IF(FORMULACIÓN!N861="X",IF(VALUE(VLOOKUP(A861,Lists!$C$100:$D$1099,2,FALSE))&gt;=SEGUIMIENTO!X861,1,0),2)</f>
        <v>2</v>
      </c>
      <c r="AB861" s="150">
        <f>IFERROR(VALUE(LEFT(#REF!,1)),0)</f>
        <v>0</v>
      </c>
      <c r="AC861" s="149"/>
      <c r="AD861" s="131"/>
      <c r="AE861" s="131"/>
      <c r="AF861" s="129"/>
      <c r="AG861"/>
      <c r="AH861" s="139"/>
      <c r="AI861" s="139"/>
      <c r="AJ861" s="139" t="str">
        <f t="shared" si="151"/>
        <v/>
      </c>
      <c r="AK861" s="139">
        <f t="shared" ca="1" si="158"/>
        <v>0</v>
      </c>
      <c r="AL861" s="139" t="str">
        <f t="shared" si="152"/>
        <v/>
      </c>
      <c r="AM861" s="139" t="str">
        <f t="shared" si="153"/>
        <v/>
      </c>
      <c r="AN861" s="20" t="str">
        <f t="shared" si="154"/>
        <v/>
      </c>
      <c r="AO861" s="20" t="str">
        <f t="shared" si="155"/>
        <v/>
      </c>
      <c r="AP861" s="20" t="str">
        <f t="shared" si="156"/>
        <v/>
      </c>
      <c r="AQ861" s="88" t="str">
        <f ca="1">IF(S861=Lists!$S$6,"CUMPLIMIENTO",IF($Q861=Lists!$R$3,TEXT(Y861,"00,00%")&amp;" / "&amp;TEXT(FORMULACIÓN!Y861,"00,00%"),IF(Y861=0,0,TEXT(Y861,"##.###")&amp;" / "&amp;TEXT(FORMULACIÓN!Y861,"##.###"))))</f>
        <v xml:space="preserve"> / </v>
      </c>
      <c r="AR861" s="133">
        <f ca="1">VALUE(IFERROR(IF(S861=Lists!$S$6,SEGUIMIENTO!Y861,IF((Y861/FORMULACIÓN!Y861)&lt;&gt;0,Y861/FORMULACIÓN!Y861,0)),0))</f>
        <v>0</v>
      </c>
      <c r="AS861" s="89" t="str">
        <f t="shared" ca="1" si="157"/>
        <v/>
      </c>
      <c r="AT861" s="89"/>
      <c r="AU861" s="89">
        <f t="shared" ca="1" si="150"/>
        <v>0</v>
      </c>
      <c r="AV861" s="20" t="str">
        <f t="shared" si="159"/>
        <v xml:space="preserve">LOGROS
LÍMITES
OBSERVACIÓN
ACCIONES DE FORTALECIMIENTO
</v>
      </c>
      <c r="AW861" s="139"/>
      <c r="CG861" s="140"/>
    </row>
    <row r="862" spans="1:85" s="135" customFormat="1" ht="20.25" hidden="1" customHeight="1">
      <c r="A862" s="20" t="str">
        <f>IF(FORMULACIÓN!A862="","",FORMULACIÓN!A862)</f>
        <v/>
      </c>
      <c r="B862" s="20" t="str">
        <f>IF(FORMULACIÓN!B862="","",FORMULACIÓN!B862)</f>
        <v/>
      </c>
      <c r="C862" s="20" t="str">
        <f>IF(FORMULACIÓN!C862="","",FORMULACIÓN!C862)</f>
        <v/>
      </c>
      <c r="D862" s="20" t="str">
        <f>IF(FORMULACIÓN!D862="","",FORMULACIÓN!D862)</f>
        <v/>
      </c>
      <c r="E862" s="20" t="str">
        <f>IF(FORMULACIÓN!E862="","",FORMULACIÓN!E862)</f>
        <v/>
      </c>
      <c r="F862" s="20" t="str">
        <f>IF(FORMULACIÓN!F862="","",FORMULACIÓN!F862)</f>
        <v/>
      </c>
      <c r="G862" s="20" t="str">
        <f>IF(FORMULACIÓN!G862="","",FORMULACIÓN!G862)</f>
        <v/>
      </c>
      <c r="H862" s="20" t="str">
        <f>IF(FORMULACIÓN!H862="","",FORMULACIÓN!H862)</f>
        <v/>
      </c>
      <c r="I862" s="88" t="str">
        <f>IF(FORMULACIÓN!I862="","",FORMULACIÓN!I862)</f>
        <v/>
      </c>
      <c r="J862" s="20" t="str">
        <f>IF(FORMULACIÓN!J862="","",FORMULACIÓN!J862)</f>
        <v/>
      </c>
      <c r="K862" s="88" t="str">
        <f>IF(FORMULACIÓN!K862="","",FORMULACIÓN!K862)</f>
        <v/>
      </c>
      <c r="L862" s="88" t="str">
        <f>IF(FORMULACIÓN!L862="","",FORMULACIÓN!L862)</f>
        <v/>
      </c>
      <c r="M862" s="210">
        <f>FORMULACIÓN!M862</f>
        <v>0</v>
      </c>
      <c r="N862" s="20" t="str">
        <f>IF(FORMULACIÓN!O862="","",FORMULACIÓN!O862)</f>
        <v/>
      </c>
      <c r="O862" s="20" t="str">
        <f>IF(FORMULACIÓN!P862="","",FORMULACIÓN!P862)</f>
        <v/>
      </c>
      <c r="P862" s="20" t="str">
        <f>IF(FORMULACIÓN!Q862="","",FORMULACIÓN!Q862)</f>
        <v/>
      </c>
      <c r="Q862" s="20" t="str">
        <f>IF(FORMULACIÓN!R862="","",FORMULACIÓN!R862)</f>
        <v/>
      </c>
      <c r="R862" s="20" t="str">
        <f>IF(FORMULACIÓN!S862="","",FORMULACIÓN!S862)</f>
        <v/>
      </c>
      <c r="S862" s="20" t="str">
        <f>IF(FORMULACIÓN!T862="","",FORMULACIÓN!T862)</f>
        <v/>
      </c>
      <c r="T862" s="179" t="str">
        <f ca="1">FORMULACIÓN!Y862</f>
        <v/>
      </c>
      <c r="U862" s="20" t="str">
        <f>IF(FORMULACIÓN!U862="","",FORMULACIÓN!U862)</f>
        <v/>
      </c>
      <c r="V862" s="211"/>
      <c r="W862" s="211"/>
      <c r="X862" s="21" t="str">
        <f ca="1">IFERROR(IF($S862=Lists!$S$2,SUM(SEGUIMIENTO!U862:W862),IF(SEGUIMIENTO!$S862=Lists!$S$3,SUM(SEGUIMIENTO!V862:W862),IF(SEGUIMIENTO!$S862=Lists!$S$4,AVERAGE(SEGUIMIENTO!V862:W862),IF(SEGUIMIENTO!$S862=Lists!$S$5,OFFSET(U862,0,COUNTA(V862:W862)),IF(SEGUIMIENTO!$S862=Lists!$S$6,COUNTIF(V862:W862,"&lt;"&amp;FORMULACIÓN!Y862)/COUNT(SEGUIMIENTO!V862:W862),""))))),"")</f>
        <v/>
      </c>
      <c r="Y862" s="176" t="str">
        <f ca="1">IF($Q862=Lists!$R$3,TEXT(SEGUIMIENTO!X862,"00,00%"),IF(SEGUIMIENTO!X862=0,0,TEXT(SEGUIMIENTO!X862,"##.###")))</f>
        <v/>
      </c>
      <c r="Z862" s="179" t="str">
        <f>IF(FORMULACIÓN!N862="X",VLOOKUP(A862,Lists!$C$100:$D$1099,2,FALSE),"")</f>
        <v/>
      </c>
      <c r="AA862" s="181">
        <f>IF(FORMULACIÓN!N862="X",IF(VALUE(VLOOKUP(A862,Lists!$C$100:$D$1099,2,FALSE))&gt;=SEGUIMIENTO!X862,1,0),2)</f>
        <v>2</v>
      </c>
      <c r="AB862" s="150">
        <f>IFERROR(VALUE(LEFT(#REF!,1)),0)</f>
        <v>0</v>
      </c>
      <c r="AC862" s="149"/>
      <c r="AD862" s="131"/>
      <c r="AE862" s="131"/>
      <c r="AF862" s="129"/>
      <c r="AG862"/>
      <c r="AH862" s="139"/>
      <c r="AI862" s="139"/>
      <c r="AJ862" s="139" t="str">
        <f t="shared" si="151"/>
        <v/>
      </c>
      <c r="AK862" s="139">
        <f t="shared" ca="1" si="158"/>
        <v>0</v>
      </c>
      <c r="AL862" s="139" t="str">
        <f t="shared" si="152"/>
        <v/>
      </c>
      <c r="AM862" s="139" t="str">
        <f t="shared" si="153"/>
        <v/>
      </c>
      <c r="AN862" s="20" t="str">
        <f t="shared" si="154"/>
        <v/>
      </c>
      <c r="AO862" s="20" t="str">
        <f t="shared" si="155"/>
        <v/>
      </c>
      <c r="AP862" s="20" t="str">
        <f t="shared" si="156"/>
        <v/>
      </c>
      <c r="AQ862" s="88" t="str">
        <f ca="1">IF(S862=Lists!$S$6,"CUMPLIMIENTO",IF($Q862=Lists!$R$3,TEXT(Y862,"00,00%")&amp;" / "&amp;TEXT(FORMULACIÓN!Y862,"00,00%"),IF(Y862=0,0,TEXT(Y862,"##.###")&amp;" / "&amp;TEXT(FORMULACIÓN!Y862,"##.###"))))</f>
        <v xml:space="preserve"> / </v>
      </c>
      <c r="AR862" s="133">
        <f ca="1">VALUE(IFERROR(IF(S862=Lists!$S$6,SEGUIMIENTO!Y862,IF((Y862/FORMULACIÓN!Y862)&lt;&gt;0,Y862/FORMULACIÓN!Y862,0)),0))</f>
        <v>0</v>
      </c>
      <c r="AS862" s="89" t="str">
        <f t="shared" ca="1" si="157"/>
        <v/>
      </c>
      <c r="AT862" s="89"/>
      <c r="AU862" s="89">
        <f t="shared" ca="1" si="150"/>
        <v>0</v>
      </c>
      <c r="AV862" s="20" t="str">
        <f t="shared" si="159"/>
        <v xml:space="preserve">LOGROS
LÍMITES
OBSERVACIÓN
ACCIONES DE FORTALECIMIENTO
</v>
      </c>
      <c r="AW862" s="139"/>
      <c r="CG862" s="140"/>
    </row>
    <row r="863" spans="1:85" s="135" customFormat="1" ht="20.25" hidden="1" customHeight="1">
      <c r="A863" s="20" t="str">
        <f>IF(FORMULACIÓN!A863="","",FORMULACIÓN!A863)</f>
        <v/>
      </c>
      <c r="B863" s="20" t="str">
        <f>IF(FORMULACIÓN!B863="","",FORMULACIÓN!B863)</f>
        <v/>
      </c>
      <c r="C863" s="20" t="str">
        <f>IF(FORMULACIÓN!C863="","",FORMULACIÓN!C863)</f>
        <v/>
      </c>
      <c r="D863" s="20" t="str">
        <f>IF(FORMULACIÓN!D863="","",FORMULACIÓN!D863)</f>
        <v/>
      </c>
      <c r="E863" s="20" t="str">
        <f>IF(FORMULACIÓN!E863="","",FORMULACIÓN!E863)</f>
        <v/>
      </c>
      <c r="F863" s="20" t="str">
        <f>IF(FORMULACIÓN!F863="","",FORMULACIÓN!F863)</f>
        <v/>
      </c>
      <c r="G863" s="20" t="str">
        <f>IF(FORMULACIÓN!G863="","",FORMULACIÓN!G863)</f>
        <v/>
      </c>
      <c r="H863" s="20" t="str">
        <f>IF(FORMULACIÓN!H863="","",FORMULACIÓN!H863)</f>
        <v/>
      </c>
      <c r="I863" s="88" t="str">
        <f>IF(FORMULACIÓN!I863="","",FORMULACIÓN!I863)</f>
        <v/>
      </c>
      <c r="J863" s="20" t="str">
        <f>IF(FORMULACIÓN!J863="","",FORMULACIÓN!J863)</f>
        <v/>
      </c>
      <c r="K863" s="88" t="str">
        <f>IF(FORMULACIÓN!K863="","",FORMULACIÓN!K863)</f>
        <v/>
      </c>
      <c r="L863" s="88" t="str">
        <f>IF(FORMULACIÓN!L863="","",FORMULACIÓN!L863)</f>
        <v/>
      </c>
      <c r="M863" s="210">
        <f>FORMULACIÓN!M863</f>
        <v>0</v>
      </c>
      <c r="N863" s="20" t="str">
        <f>IF(FORMULACIÓN!O863="","",FORMULACIÓN!O863)</f>
        <v/>
      </c>
      <c r="O863" s="20" t="str">
        <f>IF(FORMULACIÓN!P863="","",FORMULACIÓN!P863)</f>
        <v/>
      </c>
      <c r="P863" s="20" t="str">
        <f>IF(FORMULACIÓN!Q863="","",FORMULACIÓN!Q863)</f>
        <v/>
      </c>
      <c r="Q863" s="20" t="str">
        <f>IF(FORMULACIÓN!R863="","",FORMULACIÓN!R863)</f>
        <v/>
      </c>
      <c r="R863" s="20" t="str">
        <f>IF(FORMULACIÓN!S863="","",FORMULACIÓN!S863)</f>
        <v/>
      </c>
      <c r="S863" s="20" t="str">
        <f>IF(FORMULACIÓN!T863="","",FORMULACIÓN!T863)</f>
        <v/>
      </c>
      <c r="T863" s="179" t="str">
        <f ca="1">FORMULACIÓN!Y863</f>
        <v/>
      </c>
      <c r="U863" s="20" t="str">
        <f>IF(FORMULACIÓN!U863="","",FORMULACIÓN!U863)</f>
        <v/>
      </c>
      <c r="V863" s="211"/>
      <c r="W863" s="211"/>
      <c r="X863" s="21" t="str">
        <f ca="1">IFERROR(IF($S863=Lists!$S$2,SUM(SEGUIMIENTO!U863:W863),IF(SEGUIMIENTO!$S863=Lists!$S$3,SUM(SEGUIMIENTO!V863:W863),IF(SEGUIMIENTO!$S863=Lists!$S$4,AVERAGE(SEGUIMIENTO!V863:W863),IF(SEGUIMIENTO!$S863=Lists!$S$5,OFFSET(U863,0,COUNTA(V863:W863)),IF(SEGUIMIENTO!$S863=Lists!$S$6,COUNTIF(V863:W863,"&lt;"&amp;FORMULACIÓN!Y863)/COUNT(SEGUIMIENTO!V863:W863),""))))),"")</f>
        <v/>
      </c>
      <c r="Y863" s="176" t="str">
        <f ca="1">IF($Q863=Lists!$R$3,TEXT(SEGUIMIENTO!X863,"00,00%"),IF(SEGUIMIENTO!X863=0,0,TEXT(SEGUIMIENTO!X863,"##.###")))</f>
        <v/>
      </c>
      <c r="Z863" s="179" t="str">
        <f>IF(FORMULACIÓN!N863="X",VLOOKUP(A863,Lists!$C$100:$D$1099,2,FALSE),"")</f>
        <v/>
      </c>
      <c r="AA863" s="181">
        <f>IF(FORMULACIÓN!N863="X",IF(VALUE(VLOOKUP(A863,Lists!$C$100:$D$1099,2,FALSE))&gt;=SEGUIMIENTO!X863,1,0),2)</f>
        <v>2</v>
      </c>
      <c r="AB863" s="150">
        <f>IFERROR(VALUE(LEFT(#REF!,1)),0)</f>
        <v>0</v>
      </c>
      <c r="AC863" s="149"/>
      <c r="AD863" s="131"/>
      <c r="AE863" s="131"/>
      <c r="AF863" s="129"/>
      <c r="AG863"/>
      <c r="AH863" s="139"/>
      <c r="AI863" s="139"/>
      <c r="AJ863" s="139" t="str">
        <f t="shared" si="151"/>
        <v/>
      </c>
      <c r="AK863" s="139">
        <f t="shared" ca="1" si="158"/>
        <v>0</v>
      </c>
      <c r="AL863" s="139" t="str">
        <f t="shared" si="152"/>
        <v/>
      </c>
      <c r="AM863" s="139" t="str">
        <f t="shared" si="153"/>
        <v/>
      </c>
      <c r="AN863" s="20" t="str">
        <f t="shared" si="154"/>
        <v/>
      </c>
      <c r="AO863" s="20" t="str">
        <f t="shared" si="155"/>
        <v/>
      </c>
      <c r="AP863" s="20" t="str">
        <f t="shared" si="156"/>
        <v/>
      </c>
      <c r="AQ863" s="88" t="str">
        <f ca="1">IF(S863=Lists!$S$6,"CUMPLIMIENTO",IF($Q863=Lists!$R$3,TEXT(Y863,"00,00%")&amp;" / "&amp;TEXT(FORMULACIÓN!Y863,"00,00%"),IF(Y863=0,0,TEXT(Y863,"##.###")&amp;" / "&amp;TEXT(FORMULACIÓN!Y863,"##.###"))))</f>
        <v xml:space="preserve"> / </v>
      </c>
      <c r="AR863" s="133">
        <f ca="1">VALUE(IFERROR(IF(S863=Lists!$S$6,SEGUIMIENTO!Y863,IF((Y863/FORMULACIÓN!Y863)&lt;&gt;0,Y863/FORMULACIÓN!Y863,0)),0))</f>
        <v>0</v>
      </c>
      <c r="AS863" s="89" t="str">
        <f t="shared" ca="1" si="157"/>
        <v/>
      </c>
      <c r="AT863" s="89"/>
      <c r="AU863" s="89">
        <f t="shared" ca="1" si="150"/>
        <v>0</v>
      </c>
      <c r="AV863" s="20" t="str">
        <f t="shared" si="159"/>
        <v xml:space="preserve">LOGROS
LÍMITES
OBSERVACIÓN
ACCIONES DE FORTALECIMIENTO
</v>
      </c>
      <c r="AW863" s="139"/>
      <c r="CG863" s="140"/>
    </row>
    <row r="864" spans="1:85" s="135" customFormat="1" ht="20.25" hidden="1" customHeight="1">
      <c r="A864" s="20" t="str">
        <f>IF(FORMULACIÓN!A864="","",FORMULACIÓN!A864)</f>
        <v/>
      </c>
      <c r="B864" s="20" t="str">
        <f>IF(FORMULACIÓN!B864="","",FORMULACIÓN!B864)</f>
        <v/>
      </c>
      <c r="C864" s="20" t="str">
        <f>IF(FORMULACIÓN!C864="","",FORMULACIÓN!C864)</f>
        <v/>
      </c>
      <c r="D864" s="20" t="str">
        <f>IF(FORMULACIÓN!D864="","",FORMULACIÓN!D864)</f>
        <v/>
      </c>
      <c r="E864" s="20" t="str">
        <f>IF(FORMULACIÓN!E864="","",FORMULACIÓN!E864)</f>
        <v/>
      </c>
      <c r="F864" s="20" t="str">
        <f>IF(FORMULACIÓN!F864="","",FORMULACIÓN!F864)</f>
        <v/>
      </c>
      <c r="G864" s="20" t="str">
        <f>IF(FORMULACIÓN!G864="","",FORMULACIÓN!G864)</f>
        <v/>
      </c>
      <c r="H864" s="20" t="str">
        <f>IF(FORMULACIÓN!H864="","",FORMULACIÓN!H864)</f>
        <v/>
      </c>
      <c r="I864" s="88" t="str">
        <f>IF(FORMULACIÓN!I864="","",FORMULACIÓN!I864)</f>
        <v/>
      </c>
      <c r="J864" s="20" t="str">
        <f>IF(FORMULACIÓN!J864="","",FORMULACIÓN!J864)</f>
        <v/>
      </c>
      <c r="K864" s="88" t="str">
        <f>IF(FORMULACIÓN!K864="","",FORMULACIÓN!K864)</f>
        <v/>
      </c>
      <c r="L864" s="88" t="str">
        <f>IF(FORMULACIÓN!L864="","",FORMULACIÓN!L864)</f>
        <v/>
      </c>
      <c r="M864" s="210">
        <f>FORMULACIÓN!M864</f>
        <v>0</v>
      </c>
      <c r="N864" s="20" t="str">
        <f>IF(FORMULACIÓN!O864="","",FORMULACIÓN!O864)</f>
        <v/>
      </c>
      <c r="O864" s="20" t="str">
        <f>IF(FORMULACIÓN!P864="","",FORMULACIÓN!P864)</f>
        <v/>
      </c>
      <c r="P864" s="20" t="str">
        <f>IF(FORMULACIÓN!Q864="","",FORMULACIÓN!Q864)</f>
        <v/>
      </c>
      <c r="Q864" s="20" t="str">
        <f>IF(FORMULACIÓN!R864="","",FORMULACIÓN!R864)</f>
        <v/>
      </c>
      <c r="R864" s="20" t="str">
        <f>IF(FORMULACIÓN!S864="","",FORMULACIÓN!S864)</f>
        <v/>
      </c>
      <c r="S864" s="20" t="str">
        <f>IF(FORMULACIÓN!T864="","",FORMULACIÓN!T864)</f>
        <v/>
      </c>
      <c r="T864" s="179" t="str">
        <f ca="1">FORMULACIÓN!Y864</f>
        <v/>
      </c>
      <c r="U864" s="20" t="str">
        <f>IF(FORMULACIÓN!U864="","",FORMULACIÓN!U864)</f>
        <v/>
      </c>
      <c r="V864" s="211"/>
      <c r="W864" s="211"/>
      <c r="X864" s="21" t="str">
        <f ca="1">IFERROR(IF($S864=Lists!$S$2,SUM(SEGUIMIENTO!U864:W864),IF(SEGUIMIENTO!$S864=Lists!$S$3,SUM(SEGUIMIENTO!V864:W864),IF(SEGUIMIENTO!$S864=Lists!$S$4,AVERAGE(SEGUIMIENTO!V864:W864),IF(SEGUIMIENTO!$S864=Lists!$S$5,OFFSET(U864,0,COUNTA(V864:W864)),IF(SEGUIMIENTO!$S864=Lists!$S$6,COUNTIF(V864:W864,"&lt;"&amp;FORMULACIÓN!Y864)/COUNT(SEGUIMIENTO!V864:W864),""))))),"")</f>
        <v/>
      </c>
      <c r="Y864" s="176" t="str">
        <f ca="1">IF($Q864=Lists!$R$3,TEXT(SEGUIMIENTO!X864,"00,00%"),IF(SEGUIMIENTO!X864=0,0,TEXT(SEGUIMIENTO!X864,"##.###")))</f>
        <v/>
      </c>
      <c r="Z864" s="179" t="str">
        <f>IF(FORMULACIÓN!N864="X",VLOOKUP(A864,Lists!$C$100:$D$1099,2,FALSE),"")</f>
        <v/>
      </c>
      <c r="AA864" s="181">
        <f>IF(FORMULACIÓN!N864="X",IF(VALUE(VLOOKUP(A864,Lists!$C$100:$D$1099,2,FALSE))&gt;=SEGUIMIENTO!X864,1,0),2)</f>
        <v>2</v>
      </c>
      <c r="AB864" s="150">
        <f>IFERROR(VALUE(LEFT(#REF!,1)),0)</f>
        <v>0</v>
      </c>
      <c r="AC864" s="149"/>
      <c r="AD864" s="131"/>
      <c r="AE864" s="131"/>
      <c r="AF864" s="129"/>
      <c r="AG864"/>
      <c r="AH864" s="139"/>
      <c r="AI864" s="139"/>
      <c r="AJ864" s="139" t="str">
        <f t="shared" si="151"/>
        <v/>
      </c>
      <c r="AK864" s="139">
        <f t="shared" ca="1" si="158"/>
        <v>0</v>
      </c>
      <c r="AL864" s="139" t="str">
        <f t="shared" si="152"/>
        <v/>
      </c>
      <c r="AM864" s="139" t="str">
        <f t="shared" si="153"/>
        <v/>
      </c>
      <c r="AN864" s="20" t="str">
        <f t="shared" si="154"/>
        <v/>
      </c>
      <c r="AO864" s="20" t="str">
        <f t="shared" si="155"/>
        <v/>
      </c>
      <c r="AP864" s="20" t="str">
        <f t="shared" si="156"/>
        <v/>
      </c>
      <c r="AQ864" s="88" t="str">
        <f ca="1">IF(S864=Lists!$S$6,"CUMPLIMIENTO",IF($Q864=Lists!$R$3,TEXT(Y864,"00,00%")&amp;" / "&amp;TEXT(FORMULACIÓN!Y864,"00,00%"),IF(Y864=0,0,TEXT(Y864,"##.###")&amp;" / "&amp;TEXT(FORMULACIÓN!Y864,"##.###"))))</f>
        <v xml:space="preserve"> / </v>
      </c>
      <c r="AR864" s="133">
        <f ca="1">VALUE(IFERROR(IF(S864=Lists!$S$6,SEGUIMIENTO!Y864,IF((Y864/FORMULACIÓN!Y864)&lt;&gt;0,Y864/FORMULACIÓN!Y864,0)),0))</f>
        <v>0</v>
      </c>
      <c r="AS864" s="89" t="str">
        <f t="shared" ca="1" si="157"/>
        <v/>
      </c>
      <c r="AT864" s="89"/>
      <c r="AU864" s="89">
        <f t="shared" ca="1" si="150"/>
        <v>0</v>
      </c>
      <c r="AV864" s="20" t="str">
        <f t="shared" si="159"/>
        <v xml:space="preserve">LOGROS
LÍMITES
OBSERVACIÓN
ACCIONES DE FORTALECIMIENTO
</v>
      </c>
      <c r="AW864" s="139"/>
      <c r="CG864" s="140"/>
    </row>
    <row r="865" spans="1:85" s="135" customFormat="1" ht="20.25" hidden="1" customHeight="1">
      <c r="A865" s="20" t="str">
        <f>IF(FORMULACIÓN!A865="","",FORMULACIÓN!A865)</f>
        <v/>
      </c>
      <c r="B865" s="20" t="str">
        <f>IF(FORMULACIÓN!B865="","",FORMULACIÓN!B865)</f>
        <v/>
      </c>
      <c r="C865" s="20" t="str">
        <f>IF(FORMULACIÓN!C865="","",FORMULACIÓN!C865)</f>
        <v/>
      </c>
      <c r="D865" s="20" t="str">
        <f>IF(FORMULACIÓN!D865="","",FORMULACIÓN!D865)</f>
        <v/>
      </c>
      <c r="E865" s="20" t="str">
        <f>IF(FORMULACIÓN!E865="","",FORMULACIÓN!E865)</f>
        <v/>
      </c>
      <c r="F865" s="20" t="str">
        <f>IF(FORMULACIÓN!F865="","",FORMULACIÓN!F865)</f>
        <v/>
      </c>
      <c r="G865" s="20" t="str">
        <f>IF(FORMULACIÓN!G865="","",FORMULACIÓN!G865)</f>
        <v/>
      </c>
      <c r="H865" s="20" t="str">
        <f>IF(FORMULACIÓN!H865="","",FORMULACIÓN!H865)</f>
        <v/>
      </c>
      <c r="I865" s="88" t="str">
        <f>IF(FORMULACIÓN!I865="","",FORMULACIÓN!I865)</f>
        <v/>
      </c>
      <c r="J865" s="20" t="str">
        <f>IF(FORMULACIÓN!J865="","",FORMULACIÓN!J865)</f>
        <v/>
      </c>
      <c r="K865" s="88" t="str">
        <f>IF(FORMULACIÓN!K865="","",FORMULACIÓN!K865)</f>
        <v/>
      </c>
      <c r="L865" s="88" t="str">
        <f>IF(FORMULACIÓN!L865="","",FORMULACIÓN!L865)</f>
        <v/>
      </c>
      <c r="M865" s="210">
        <f>FORMULACIÓN!M865</f>
        <v>0</v>
      </c>
      <c r="N865" s="20" t="str">
        <f>IF(FORMULACIÓN!O865="","",FORMULACIÓN!O865)</f>
        <v/>
      </c>
      <c r="O865" s="20" t="str">
        <f>IF(FORMULACIÓN!P865="","",FORMULACIÓN!P865)</f>
        <v/>
      </c>
      <c r="P865" s="20" t="str">
        <f>IF(FORMULACIÓN!Q865="","",FORMULACIÓN!Q865)</f>
        <v/>
      </c>
      <c r="Q865" s="20" t="str">
        <f>IF(FORMULACIÓN!R865="","",FORMULACIÓN!R865)</f>
        <v/>
      </c>
      <c r="R865" s="20" t="str">
        <f>IF(FORMULACIÓN!S865="","",FORMULACIÓN!S865)</f>
        <v/>
      </c>
      <c r="S865" s="20" t="str">
        <f>IF(FORMULACIÓN!T865="","",FORMULACIÓN!T865)</f>
        <v/>
      </c>
      <c r="T865" s="179" t="str">
        <f ca="1">FORMULACIÓN!Y865</f>
        <v/>
      </c>
      <c r="U865" s="20" t="str">
        <f>IF(FORMULACIÓN!U865="","",FORMULACIÓN!U865)</f>
        <v/>
      </c>
      <c r="V865" s="211"/>
      <c r="W865" s="211"/>
      <c r="X865" s="21" t="str">
        <f ca="1">IFERROR(IF($S865=Lists!$S$2,SUM(SEGUIMIENTO!U865:W865),IF(SEGUIMIENTO!$S865=Lists!$S$3,SUM(SEGUIMIENTO!V865:W865),IF(SEGUIMIENTO!$S865=Lists!$S$4,AVERAGE(SEGUIMIENTO!V865:W865),IF(SEGUIMIENTO!$S865=Lists!$S$5,OFFSET(U865,0,COUNTA(V865:W865)),IF(SEGUIMIENTO!$S865=Lists!$S$6,COUNTIF(V865:W865,"&lt;"&amp;FORMULACIÓN!Y865)/COUNT(SEGUIMIENTO!V865:W865),""))))),"")</f>
        <v/>
      </c>
      <c r="Y865" s="176" t="str">
        <f ca="1">IF($Q865=Lists!$R$3,TEXT(SEGUIMIENTO!X865,"00,00%"),IF(SEGUIMIENTO!X865=0,0,TEXT(SEGUIMIENTO!X865,"##.###")))</f>
        <v/>
      </c>
      <c r="Z865" s="179" t="str">
        <f>IF(FORMULACIÓN!N865="X",VLOOKUP(A865,Lists!$C$100:$D$1099,2,FALSE),"")</f>
        <v/>
      </c>
      <c r="AA865" s="181">
        <f>IF(FORMULACIÓN!N865="X",IF(VALUE(VLOOKUP(A865,Lists!$C$100:$D$1099,2,FALSE))&gt;=SEGUIMIENTO!X865,1,0),2)</f>
        <v>2</v>
      </c>
      <c r="AB865" s="150">
        <f>IFERROR(VALUE(LEFT(#REF!,1)),0)</f>
        <v>0</v>
      </c>
      <c r="AC865" s="149"/>
      <c r="AD865" s="131"/>
      <c r="AE865" s="131"/>
      <c r="AF865" s="129"/>
      <c r="AG865"/>
      <c r="AH865" s="139"/>
      <c r="AI865" s="139"/>
      <c r="AJ865" s="139" t="str">
        <f t="shared" si="151"/>
        <v/>
      </c>
      <c r="AK865" s="139">
        <f t="shared" ca="1" si="158"/>
        <v>0</v>
      </c>
      <c r="AL865" s="139" t="str">
        <f t="shared" si="152"/>
        <v/>
      </c>
      <c r="AM865" s="139" t="str">
        <f t="shared" si="153"/>
        <v/>
      </c>
      <c r="AN865" s="20" t="str">
        <f t="shared" si="154"/>
        <v/>
      </c>
      <c r="AO865" s="20" t="str">
        <f t="shared" si="155"/>
        <v/>
      </c>
      <c r="AP865" s="20" t="str">
        <f t="shared" si="156"/>
        <v/>
      </c>
      <c r="AQ865" s="88" t="str">
        <f ca="1">IF(S865=Lists!$S$6,"CUMPLIMIENTO",IF($Q865=Lists!$R$3,TEXT(Y865,"00,00%")&amp;" / "&amp;TEXT(FORMULACIÓN!Y865,"00,00%"),IF(Y865=0,0,TEXT(Y865,"##.###")&amp;" / "&amp;TEXT(FORMULACIÓN!Y865,"##.###"))))</f>
        <v xml:space="preserve"> / </v>
      </c>
      <c r="AR865" s="133">
        <f ca="1">VALUE(IFERROR(IF(S865=Lists!$S$6,SEGUIMIENTO!Y865,IF((Y865/FORMULACIÓN!Y865)&lt;&gt;0,Y865/FORMULACIÓN!Y865,0)),0))</f>
        <v>0</v>
      </c>
      <c r="AS865" s="89" t="str">
        <f t="shared" ca="1" si="157"/>
        <v/>
      </c>
      <c r="AT865" s="89"/>
      <c r="AU865" s="89">
        <f t="shared" ca="1" si="150"/>
        <v>0</v>
      </c>
      <c r="AV865" s="20" t="str">
        <f t="shared" si="159"/>
        <v xml:space="preserve">LOGROS
LÍMITES
OBSERVACIÓN
ACCIONES DE FORTALECIMIENTO
</v>
      </c>
      <c r="AW865" s="139"/>
      <c r="CG865" s="140"/>
    </row>
    <row r="866" spans="1:85" s="135" customFormat="1" ht="20.25" hidden="1" customHeight="1">
      <c r="A866" s="20" t="str">
        <f>IF(FORMULACIÓN!A866="","",FORMULACIÓN!A866)</f>
        <v/>
      </c>
      <c r="B866" s="20" t="str">
        <f>IF(FORMULACIÓN!B866="","",FORMULACIÓN!B866)</f>
        <v/>
      </c>
      <c r="C866" s="20" t="str">
        <f>IF(FORMULACIÓN!C866="","",FORMULACIÓN!C866)</f>
        <v/>
      </c>
      <c r="D866" s="20" t="str">
        <f>IF(FORMULACIÓN!D866="","",FORMULACIÓN!D866)</f>
        <v/>
      </c>
      <c r="E866" s="20" t="str">
        <f>IF(FORMULACIÓN!E866="","",FORMULACIÓN!E866)</f>
        <v/>
      </c>
      <c r="F866" s="20" t="str">
        <f>IF(FORMULACIÓN!F866="","",FORMULACIÓN!F866)</f>
        <v/>
      </c>
      <c r="G866" s="20" t="str">
        <f>IF(FORMULACIÓN!G866="","",FORMULACIÓN!G866)</f>
        <v/>
      </c>
      <c r="H866" s="20" t="str">
        <f>IF(FORMULACIÓN!H866="","",FORMULACIÓN!H866)</f>
        <v/>
      </c>
      <c r="I866" s="88" t="str">
        <f>IF(FORMULACIÓN!I866="","",FORMULACIÓN!I866)</f>
        <v/>
      </c>
      <c r="J866" s="20" t="str">
        <f>IF(FORMULACIÓN!J866="","",FORMULACIÓN!J866)</f>
        <v/>
      </c>
      <c r="K866" s="88" t="str">
        <f>IF(FORMULACIÓN!K866="","",FORMULACIÓN!K866)</f>
        <v/>
      </c>
      <c r="L866" s="88" t="str">
        <f>IF(FORMULACIÓN!L866="","",FORMULACIÓN!L866)</f>
        <v/>
      </c>
      <c r="M866" s="210">
        <f>FORMULACIÓN!M866</f>
        <v>0</v>
      </c>
      <c r="N866" s="20" t="str">
        <f>IF(FORMULACIÓN!O866="","",FORMULACIÓN!O866)</f>
        <v/>
      </c>
      <c r="O866" s="20" t="str">
        <f>IF(FORMULACIÓN!P866="","",FORMULACIÓN!P866)</f>
        <v/>
      </c>
      <c r="P866" s="20" t="str">
        <f>IF(FORMULACIÓN!Q866="","",FORMULACIÓN!Q866)</f>
        <v/>
      </c>
      <c r="Q866" s="20" t="str">
        <f>IF(FORMULACIÓN!R866="","",FORMULACIÓN!R866)</f>
        <v/>
      </c>
      <c r="R866" s="20" t="str">
        <f>IF(FORMULACIÓN!S866="","",FORMULACIÓN!S866)</f>
        <v/>
      </c>
      <c r="S866" s="20" t="str">
        <f>IF(FORMULACIÓN!T866="","",FORMULACIÓN!T866)</f>
        <v/>
      </c>
      <c r="T866" s="179" t="str">
        <f ca="1">FORMULACIÓN!Y866</f>
        <v/>
      </c>
      <c r="U866" s="20" t="str">
        <f>IF(FORMULACIÓN!U866="","",FORMULACIÓN!U866)</f>
        <v/>
      </c>
      <c r="V866" s="211"/>
      <c r="W866" s="211"/>
      <c r="X866" s="21" t="str">
        <f ca="1">IFERROR(IF($S866=Lists!$S$2,SUM(SEGUIMIENTO!U866:W866),IF(SEGUIMIENTO!$S866=Lists!$S$3,SUM(SEGUIMIENTO!V866:W866),IF(SEGUIMIENTO!$S866=Lists!$S$4,AVERAGE(SEGUIMIENTO!V866:W866),IF(SEGUIMIENTO!$S866=Lists!$S$5,OFFSET(U866,0,COUNTA(V866:W866)),IF(SEGUIMIENTO!$S866=Lists!$S$6,COUNTIF(V866:W866,"&lt;"&amp;FORMULACIÓN!Y866)/COUNT(SEGUIMIENTO!V866:W866),""))))),"")</f>
        <v/>
      </c>
      <c r="Y866" s="176" t="str">
        <f ca="1">IF($Q866=Lists!$R$3,TEXT(SEGUIMIENTO!X866,"00,00%"),IF(SEGUIMIENTO!X866=0,0,TEXT(SEGUIMIENTO!X866,"##.###")))</f>
        <v/>
      </c>
      <c r="Z866" s="179" t="str">
        <f>IF(FORMULACIÓN!N866="X",VLOOKUP(A866,Lists!$C$100:$D$1099,2,FALSE),"")</f>
        <v/>
      </c>
      <c r="AA866" s="181">
        <f>IF(FORMULACIÓN!N866="X",IF(VALUE(VLOOKUP(A866,Lists!$C$100:$D$1099,2,FALSE))&gt;=SEGUIMIENTO!X866,1,0),2)</f>
        <v>2</v>
      </c>
      <c r="AB866" s="150">
        <f>IFERROR(VALUE(LEFT(#REF!,1)),0)</f>
        <v>0</v>
      </c>
      <c r="AC866" s="149"/>
      <c r="AD866" s="131"/>
      <c r="AE866" s="131"/>
      <c r="AF866" s="129"/>
      <c r="AG866"/>
      <c r="AH866" s="139"/>
      <c r="AI866" s="139"/>
      <c r="AJ866" s="139" t="str">
        <f t="shared" si="151"/>
        <v/>
      </c>
      <c r="AK866" s="139">
        <f t="shared" ca="1" si="158"/>
        <v>0</v>
      </c>
      <c r="AL866" s="139" t="str">
        <f t="shared" si="152"/>
        <v/>
      </c>
      <c r="AM866" s="139" t="str">
        <f t="shared" si="153"/>
        <v/>
      </c>
      <c r="AN866" s="20" t="str">
        <f t="shared" si="154"/>
        <v/>
      </c>
      <c r="AO866" s="20" t="str">
        <f t="shared" si="155"/>
        <v/>
      </c>
      <c r="AP866" s="20" t="str">
        <f t="shared" si="156"/>
        <v/>
      </c>
      <c r="AQ866" s="88" t="str">
        <f ca="1">IF(S866=Lists!$S$6,"CUMPLIMIENTO",IF($Q866=Lists!$R$3,TEXT(Y866,"00,00%")&amp;" / "&amp;TEXT(FORMULACIÓN!Y866,"00,00%"),IF(Y866=0,0,TEXT(Y866,"##.###")&amp;" / "&amp;TEXT(FORMULACIÓN!Y866,"##.###"))))</f>
        <v xml:space="preserve"> / </v>
      </c>
      <c r="AR866" s="133">
        <f ca="1">VALUE(IFERROR(IF(S866=Lists!$S$6,SEGUIMIENTO!Y866,IF((Y866/FORMULACIÓN!Y866)&lt;&gt;0,Y866/FORMULACIÓN!Y866,0)),0))</f>
        <v>0</v>
      </c>
      <c r="AS866" s="89" t="str">
        <f t="shared" ca="1" si="157"/>
        <v/>
      </c>
      <c r="AT866" s="89"/>
      <c r="AU866" s="89">
        <f t="shared" ca="1" si="150"/>
        <v>0</v>
      </c>
      <c r="AV866" s="20" t="str">
        <f t="shared" si="159"/>
        <v xml:space="preserve">LOGROS
LÍMITES
OBSERVACIÓN
ACCIONES DE FORTALECIMIENTO
</v>
      </c>
      <c r="AW866" s="139"/>
      <c r="CG866" s="140"/>
    </row>
    <row r="867" spans="1:85" s="135" customFormat="1" ht="20.25" hidden="1" customHeight="1">
      <c r="A867" s="20" t="str">
        <f>IF(FORMULACIÓN!A867="","",FORMULACIÓN!A867)</f>
        <v/>
      </c>
      <c r="B867" s="20" t="str">
        <f>IF(FORMULACIÓN!B867="","",FORMULACIÓN!B867)</f>
        <v/>
      </c>
      <c r="C867" s="20" t="str">
        <f>IF(FORMULACIÓN!C867="","",FORMULACIÓN!C867)</f>
        <v/>
      </c>
      <c r="D867" s="20" t="str">
        <f>IF(FORMULACIÓN!D867="","",FORMULACIÓN!D867)</f>
        <v/>
      </c>
      <c r="E867" s="20" t="str">
        <f>IF(FORMULACIÓN!E867="","",FORMULACIÓN!E867)</f>
        <v/>
      </c>
      <c r="F867" s="20" t="str">
        <f>IF(FORMULACIÓN!F867="","",FORMULACIÓN!F867)</f>
        <v/>
      </c>
      <c r="G867" s="20" t="str">
        <f>IF(FORMULACIÓN!G867="","",FORMULACIÓN!G867)</f>
        <v/>
      </c>
      <c r="H867" s="20" t="str">
        <f>IF(FORMULACIÓN!H867="","",FORMULACIÓN!H867)</f>
        <v/>
      </c>
      <c r="I867" s="88" t="str">
        <f>IF(FORMULACIÓN!I867="","",FORMULACIÓN!I867)</f>
        <v/>
      </c>
      <c r="J867" s="20" t="str">
        <f>IF(FORMULACIÓN!J867="","",FORMULACIÓN!J867)</f>
        <v/>
      </c>
      <c r="K867" s="88" t="str">
        <f>IF(FORMULACIÓN!K867="","",FORMULACIÓN!K867)</f>
        <v/>
      </c>
      <c r="L867" s="88" t="str">
        <f>IF(FORMULACIÓN!L867="","",FORMULACIÓN!L867)</f>
        <v/>
      </c>
      <c r="M867" s="210">
        <f>FORMULACIÓN!M867</f>
        <v>0</v>
      </c>
      <c r="N867" s="20" t="str">
        <f>IF(FORMULACIÓN!O867="","",FORMULACIÓN!O867)</f>
        <v/>
      </c>
      <c r="O867" s="20" t="str">
        <f>IF(FORMULACIÓN!P867="","",FORMULACIÓN!P867)</f>
        <v/>
      </c>
      <c r="P867" s="20" t="str">
        <f>IF(FORMULACIÓN!Q867="","",FORMULACIÓN!Q867)</f>
        <v/>
      </c>
      <c r="Q867" s="20" t="str">
        <f>IF(FORMULACIÓN!R867="","",FORMULACIÓN!R867)</f>
        <v/>
      </c>
      <c r="R867" s="20" t="str">
        <f>IF(FORMULACIÓN!S867="","",FORMULACIÓN!S867)</f>
        <v/>
      </c>
      <c r="S867" s="20" t="str">
        <f>IF(FORMULACIÓN!T867="","",FORMULACIÓN!T867)</f>
        <v/>
      </c>
      <c r="T867" s="179" t="str">
        <f ca="1">FORMULACIÓN!Y867</f>
        <v/>
      </c>
      <c r="U867" s="20" t="str">
        <f>IF(FORMULACIÓN!U867="","",FORMULACIÓN!U867)</f>
        <v/>
      </c>
      <c r="V867" s="211"/>
      <c r="W867" s="211"/>
      <c r="X867" s="21" t="str">
        <f ca="1">IFERROR(IF($S867=Lists!$S$2,SUM(SEGUIMIENTO!U867:W867),IF(SEGUIMIENTO!$S867=Lists!$S$3,SUM(SEGUIMIENTO!V867:W867),IF(SEGUIMIENTO!$S867=Lists!$S$4,AVERAGE(SEGUIMIENTO!V867:W867),IF(SEGUIMIENTO!$S867=Lists!$S$5,OFFSET(U867,0,COUNTA(V867:W867)),IF(SEGUIMIENTO!$S867=Lists!$S$6,COUNTIF(V867:W867,"&lt;"&amp;FORMULACIÓN!Y867)/COUNT(SEGUIMIENTO!V867:W867),""))))),"")</f>
        <v/>
      </c>
      <c r="Y867" s="176" t="str">
        <f ca="1">IF($Q867=Lists!$R$3,TEXT(SEGUIMIENTO!X867,"00,00%"),IF(SEGUIMIENTO!X867=0,0,TEXT(SEGUIMIENTO!X867,"##.###")))</f>
        <v/>
      </c>
      <c r="Z867" s="179" t="str">
        <f>IF(FORMULACIÓN!N867="X",VLOOKUP(A867,Lists!$C$100:$D$1099,2,FALSE),"")</f>
        <v/>
      </c>
      <c r="AA867" s="181">
        <f>IF(FORMULACIÓN!N867="X",IF(VALUE(VLOOKUP(A867,Lists!$C$100:$D$1099,2,FALSE))&gt;=SEGUIMIENTO!X867,1,0),2)</f>
        <v>2</v>
      </c>
      <c r="AB867" s="150">
        <f>IFERROR(VALUE(LEFT(#REF!,1)),0)</f>
        <v>0</v>
      </c>
      <c r="AC867" s="149"/>
      <c r="AD867" s="131"/>
      <c r="AE867" s="131"/>
      <c r="AF867" s="129"/>
      <c r="AG867"/>
      <c r="AH867" s="139"/>
      <c r="AI867" s="139"/>
      <c r="AJ867" s="139" t="str">
        <f t="shared" si="151"/>
        <v/>
      </c>
      <c r="AK867" s="139">
        <f t="shared" ca="1" si="158"/>
        <v>0</v>
      </c>
      <c r="AL867" s="139" t="str">
        <f t="shared" si="152"/>
        <v/>
      </c>
      <c r="AM867" s="139" t="str">
        <f t="shared" si="153"/>
        <v/>
      </c>
      <c r="AN867" s="20" t="str">
        <f t="shared" si="154"/>
        <v/>
      </c>
      <c r="AO867" s="20" t="str">
        <f t="shared" si="155"/>
        <v/>
      </c>
      <c r="AP867" s="20" t="str">
        <f t="shared" si="156"/>
        <v/>
      </c>
      <c r="AQ867" s="88" t="str">
        <f ca="1">IF(S867=Lists!$S$6,"CUMPLIMIENTO",IF($Q867=Lists!$R$3,TEXT(Y867,"00,00%")&amp;" / "&amp;TEXT(FORMULACIÓN!Y867,"00,00%"),IF(Y867=0,0,TEXT(Y867,"##.###")&amp;" / "&amp;TEXT(FORMULACIÓN!Y867,"##.###"))))</f>
        <v xml:space="preserve"> / </v>
      </c>
      <c r="AR867" s="133">
        <f ca="1">VALUE(IFERROR(IF(S867=Lists!$S$6,SEGUIMIENTO!Y867,IF((Y867/FORMULACIÓN!Y867)&lt;&gt;0,Y867/FORMULACIÓN!Y867,0)),0))</f>
        <v>0</v>
      </c>
      <c r="AS867" s="89" t="str">
        <f t="shared" ca="1" si="157"/>
        <v/>
      </c>
      <c r="AT867" s="89"/>
      <c r="AU867" s="89">
        <f t="shared" ca="1" si="150"/>
        <v>0</v>
      </c>
      <c r="AV867" s="20" t="str">
        <f t="shared" si="159"/>
        <v xml:space="preserve">LOGROS
LÍMITES
OBSERVACIÓN
ACCIONES DE FORTALECIMIENTO
</v>
      </c>
      <c r="AW867" s="139"/>
      <c r="CG867" s="140"/>
    </row>
    <row r="868" spans="1:85" s="135" customFormat="1" ht="20.25" hidden="1" customHeight="1">
      <c r="A868" s="20" t="str">
        <f>IF(FORMULACIÓN!A868="","",FORMULACIÓN!A868)</f>
        <v/>
      </c>
      <c r="B868" s="20" t="str">
        <f>IF(FORMULACIÓN!B868="","",FORMULACIÓN!B868)</f>
        <v/>
      </c>
      <c r="C868" s="20" t="str">
        <f>IF(FORMULACIÓN!C868="","",FORMULACIÓN!C868)</f>
        <v/>
      </c>
      <c r="D868" s="20" t="str">
        <f>IF(FORMULACIÓN!D868="","",FORMULACIÓN!D868)</f>
        <v/>
      </c>
      <c r="E868" s="20" t="str">
        <f>IF(FORMULACIÓN!E868="","",FORMULACIÓN!E868)</f>
        <v/>
      </c>
      <c r="F868" s="20" t="str">
        <f>IF(FORMULACIÓN!F868="","",FORMULACIÓN!F868)</f>
        <v/>
      </c>
      <c r="G868" s="20" t="str">
        <f>IF(FORMULACIÓN!G868="","",FORMULACIÓN!G868)</f>
        <v/>
      </c>
      <c r="H868" s="20" t="str">
        <f>IF(FORMULACIÓN!H868="","",FORMULACIÓN!H868)</f>
        <v/>
      </c>
      <c r="I868" s="88" t="str">
        <f>IF(FORMULACIÓN!I868="","",FORMULACIÓN!I868)</f>
        <v/>
      </c>
      <c r="J868" s="20" t="str">
        <f>IF(FORMULACIÓN!J868="","",FORMULACIÓN!J868)</f>
        <v/>
      </c>
      <c r="K868" s="88" t="str">
        <f>IF(FORMULACIÓN!K868="","",FORMULACIÓN!K868)</f>
        <v/>
      </c>
      <c r="L868" s="88" t="str">
        <f>IF(FORMULACIÓN!L868="","",FORMULACIÓN!L868)</f>
        <v/>
      </c>
      <c r="M868" s="210">
        <f>FORMULACIÓN!M868</f>
        <v>0</v>
      </c>
      <c r="N868" s="20" t="str">
        <f>IF(FORMULACIÓN!O868="","",FORMULACIÓN!O868)</f>
        <v/>
      </c>
      <c r="O868" s="20" t="str">
        <f>IF(FORMULACIÓN!P868="","",FORMULACIÓN!P868)</f>
        <v/>
      </c>
      <c r="P868" s="20" t="str">
        <f>IF(FORMULACIÓN!Q868="","",FORMULACIÓN!Q868)</f>
        <v/>
      </c>
      <c r="Q868" s="20" t="str">
        <f>IF(FORMULACIÓN!R868="","",FORMULACIÓN!R868)</f>
        <v/>
      </c>
      <c r="R868" s="20" t="str">
        <f>IF(FORMULACIÓN!S868="","",FORMULACIÓN!S868)</f>
        <v/>
      </c>
      <c r="S868" s="20" t="str">
        <f>IF(FORMULACIÓN!T868="","",FORMULACIÓN!T868)</f>
        <v/>
      </c>
      <c r="T868" s="179" t="str">
        <f ca="1">FORMULACIÓN!Y868</f>
        <v/>
      </c>
      <c r="U868" s="20" t="str">
        <f>IF(FORMULACIÓN!U868="","",FORMULACIÓN!U868)</f>
        <v/>
      </c>
      <c r="V868" s="211"/>
      <c r="W868" s="211"/>
      <c r="X868" s="21" t="str">
        <f ca="1">IFERROR(IF($S868=Lists!$S$2,SUM(SEGUIMIENTO!U868:W868),IF(SEGUIMIENTO!$S868=Lists!$S$3,SUM(SEGUIMIENTO!V868:W868),IF(SEGUIMIENTO!$S868=Lists!$S$4,AVERAGE(SEGUIMIENTO!V868:W868),IF(SEGUIMIENTO!$S868=Lists!$S$5,OFFSET(U868,0,COUNTA(V868:W868)),IF(SEGUIMIENTO!$S868=Lists!$S$6,COUNTIF(V868:W868,"&lt;"&amp;FORMULACIÓN!Y868)/COUNT(SEGUIMIENTO!V868:W868),""))))),"")</f>
        <v/>
      </c>
      <c r="Y868" s="176" t="str">
        <f ca="1">IF($Q868=Lists!$R$3,TEXT(SEGUIMIENTO!X868,"00,00%"),IF(SEGUIMIENTO!X868=0,0,TEXT(SEGUIMIENTO!X868,"##.###")))</f>
        <v/>
      </c>
      <c r="Z868" s="179" t="str">
        <f>IF(FORMULACIÓN!N868="X",VLOOKUP(A868,Lists!$C$100:$D$1099,2,FALSE),"")</f>
        <v/>
      </c>
      <c r="AA868" s="181">
        <f>IF(FORMULACIÓN!N868="X",IF(VALUE(VLOOKUP(A868,Lists!$C$100:$D$1099,2,FALSE))&gt;=SEGUIMIENTO!X868,1,0),2)</f>
        <v>2</v>
      </c>
      <c r="AB868" s="150">
        <f>IFERROR(VALUE(LEFT(#REF!,1)),0)</f>
        <v>0</v>
      </c>
      <c r="AC868" s="149"/>
      <c r="AD868" s="131"/>
      <c r="AE868" s="131"/>
      <c r="AF868" s="129"/>
      <c r="AG868"/>
      <c r="AH868" s="139"/>
      <c r="AI868" s="139"/>
      <c r="AJ868" s="139" t="str">
        <f t="shared" si="151"/>
        <v/>
      </c>
      <c r="AK868" s="139">
        <f t="shared" ca="1" si="158"/>
        <v>0</v>
      </c>
      <c r="AL868" s="139" t="str">
        <f t="shared" si="152"/>
        <v/>
      </c>
      <c r="AM868" s="139" t="str">
        <f t="shared" si="153"/>
        <v/>
      </c>
      <c r="AN868" s="20" t="str">
        <f t="shared" si="154"/>
        <v/>
      </c>
      <c r="AO868" s="20" t="str">
        <f t="shared" si="155"/>
        <v/>
      </c>
      <c r="AP868" s="20" t="str">
        <f t="shared" si="156"/>
        <v/>
      </c>
      <c r="AQ868" s="88" t="str">
        <f ca="1">IF(S868=Lists!$S$6,"CUMPLIMIENTO",IF($Q868=Lists!$R$3,TEXT(Y868,"00,00%")&amp;" / "&amp;TEXT(FORMULACIÓN!Y868,"00,00%"),IF(Y868=0,0,TEXT(Y868,"##.###")&amp;" / "&amp;TEXT(FORMULACIÓN!Y868,"##.###"))))</f>
        <v xml:space="preserve"> / </v>
      </c>
      <c r="AR868" s="133">
        <f ca="1">VALUE(IFERROR(IF(S868=Lists!$S$6,SEGUIMIENTO!Y868,IF((Y868/FORMULACIÓN!Y868)&lt;&gt;0,Y868/FORMULACIÓN!Y868,0)),0))</f>
        <v>0</v>
      </c>
      <c r="AS868" s="89" t="str">
        <f t="shared" ca="1" si="157"/>
        <v/>
      </c>
      <c r="AT868" s="89"/>
      <c r="AU868" s="89">
        <f t="shared" ca="1" si="150"/>
        <v>0</v>
      </c>
      <c r="AV868" s="20" t="str">
        <f t="shared" si="159"/>
        <v xml:space="preserve">LOGROS
LÍMITES
OBSERVACIÓN
ACCIONES DE FORTALECIMIENTO
</v>
      </c>
      <c r="AW868" s="139"/>
      <c r="CG868" s="140"/>
    </row>
    <row r="869" spans="1:85" s="135" customFormat="1" ht="20.25" hidden="1" customHeight="1">
      <c r="A869" s="20" t="str">
        <f>IF(FORMULACIÓN!A869="","",FORMULACIÓN!A869)</f>
        <v/>
      </c>
      <c r="B869" s="20" t="str">
        <f>IF(FORMULACIÓN!B869="","",FORMULACIÓN!B869)</f>
        <v/>
      </c>
      <c r="C869" s="20" t="str">
        <f>IF(FORMULACIÓN!C869="","",FORMULACIÓN!C869)</f>
        <v/>
      </c>
      <c r="D869" s="20" t="str">
        <f>IF(FORMULACIÓN!D869="","",FORMULACIÓN!D869)</f>
        <v/>
      </c>
      <c r="E869" s="20" t="str">
        <f>IF(FORMULACIÓN!E869="","",FORMULACIÓN!E869)</f>
        <v/>
      </c>
      <c r="F869" s="20" t="str">
        <f>IF(FORMULACIÓN!F869="","",FORMULACIÓN!F869)</f>
        <v/>
      </c>
      <c r="G869" s="20" t="str">
        <f>IF(FORMULACIÓN!G869="","",FORMULACIÓN!G869)</f>
        <v/>
      </c>
      <c r="H869" s="20" t="str">
        <f>IF(FORMULACIÓN!H869="","",FORMULACIÓN!H869)</f>
        <v/>
      </c>
      <c r="I869" s="88" t="str">
        <f>IF(FORMULACIÓN!I869="","",FORMULACIÓN!I869)</f>
        <v/>
      </c>
      <c r="J869" s="20" t="str">
        <f>IF(FORMULACIÓN!J869="","",FORMULACIÓN!J869)</f>
        <v/>
      </c>
      <c r="K869" s="88" t="str">
        <f>IF(FORMULACIÓN!K869="","",FORMULACIÓN!K869)</f>
        <v/>
      </c>
      <c r="L869" s="88" t="str">
        <f>IF(FORMULACIÓN!L869="","",FORMULACIÓN!L869)</f>
        <v/>
      </c>
      <c r="M869" s="210">
        <f>FORMULACIÓN!M869</f>
        <v>0</v>
      </c>
      <c r="N869" s="20" t="str">
        <f>IF(FORMULACIÓN!O869="","",FORMULACIÓN!O869)</f>
        <v/>
      </c>
      <c r="O869" s="20" t="str">
        <f>IF(FORMULACIÓN!P869="","",FORMULACIÓN!P869)</f>
        <v/>
      </c>
      <c r="P869" s="20" t="str">
        <f>IF(FORMULACIÓN!Q869="","",FORMULACIÓN!Q869)</f>
        <v/>
      </c>
      <c r="Q869" s="20" t="str">
        <f>IF(FORMULACIÓN!R869="","",FORMULACIÓN!R869)</f>
        <v/>
      </c>
      <c r="R869" s="20" t="str">
        <f>IF(FORMULACIÓN!S869="","",FORMULACIÓN!S869)</f>
        <v/>
      </c>
      <c r="S869" s="20" t="str">
        <f>IF(FORMULACIÓN!T869="","",FORMULACIÓN!T869)</f>
        <v/>
      </c>
      <c r="T869" s="179" t="str">
        <f ca="1">FORMULACIÓN!Y869</f>
        <v/>
      </c>
      <c r="U869" s="20" t="str">
        <f>IF(FORMULACIÓN!U869="","",FORMULACIÓN!U869)</f>
        <v/>
      </c>
      <c r="V869" s="211"/>
      <c r="W869" s="211"/>
      <c r="X869" s="21" t="str">
        <f ca="1">IFERROR(IF($S869=Lists!$S$2,SUM(SEGUIMIENTO!U869:W869),IF(SEGUIMIENTO!$S869=Lists!$S$3,SUM(SEGUIMIENTO!V869:W869),IF(SEGUIMIENTO!$S869=Lists!$S$4,AVERAGE(SEGUIMIENTO!V869:W869),IF(SEGUIMIENTO!$S869=Lists!$S$5,OFFSET(U869,0,COUNTA(V869:W869)),IF(SEGUIMIENTO!$S869=Lists!$S$6,COUNTIF(V869:W869,"&lt;"&amp;FORMULACIÓN!Y869)/COUNT(SEGUIMIENTO!V869:W869),""))))),"")</f>
        <v/>
      </c>
      <c r="Y869" s="176" t="str">
        <f ca="1">IF($Q869=Lists!$R$3,TEXT(SEGUIMIENTO!X869,"00,00%"),IF(SEGUIMIENTO!X869=0,0,TEXT(SEGUIMIENTO!X869,"##.###")))</f>
        <v/>
      </c>
      <c r="Z869" s="179" t="str">
        <f>IF(FORMULACIÓN!N869="X",VLOOKUP(A869,Lists!$C$100:$D$1099,2,FALSE),"")</f>
        <v/>
      </c>
      <c r="AA869" s="181">
        <f>IF(FORMULACIÓN!N869="X",IF(VALUE(VLOOKUP(A869,Lists!$C$100:$D$1099,2,FALSE))&gt;=SEGUIMIENTO!X869,1,0),2)</f>
        <v>2</v>
      </c>
      <c r="AB869" s="150">
        <f>IFERROR(VALUE(LEFT(#REF!,1)),0)</f>
        <v>0</v>
      </c>
      <c r="AC869" s="149"/>
      <c r="AD869" s="131"/>
      <c r="AE869" s="131"/>
      <c r="AF869" s="129"/>
      <c r="AG869"/>
      <c r="AH869" s="139"/>
      <c r="AI869" s="139"/>
      <c r="AJ869" s="139" t="str">
        <f t="shared" si="151"/>
        <v/>
      </c>
      <c r="AK869" s="139">
        <f t="shared" ca="1" si="158"/>
        <v>0</v>
      </c>
      <c r="AL869" s="139" t="str">
        <f t="shared" si="152"/>
        <v/>
      </c>
      <c r="AM869" s="139" t="str">
        <f t="shared" si="153"/>
        <v/>
      </c>
      <c r="AN869" s="20" t="str">
        <f t="shared" si="154"/>
        <v/>
      </c>
      <c r="AO869" s="20" t="str">
        <f t="shared" si="155"/>
        <v/>
      </c>
      <c r="AP869" s="20" t="str">
        <f t="shared" si="156"/>
        <v/>
      </c>
      <c r="AQ869" s="88" t="str">
        <f ca="1">IF(S869=Lists!$S$6,"CUMPLIMIENTO",IF($Q869=Lists!$R$3,TEXT(Y869,"00,00%")&amp;" / "&amp;TEXT(FORMULACIÓN!Y869,"00,00%"),IF(Y869=0,0,TEXT(Y869,"##.###")&amp;" / "&amp;TEXT(FORMULACIÓN!Y869,"##.###"))))</f>
        <v xml:space="preserve"> / </v>
      </c>
      <c r="AR869" s="133">
        <f ca="1">VALUE(IFERROR(IF(S869=Lists!$S$6,SEGUIMIENTO!Y869,IF((Y869/FORMULACIÓN!Y869)&lt;&gt;0,Y869/FORMULACIÓN!Y869,0)),0))</f>
        <v>0</v>
      </c>
      <c r="AS869" s="89" t="str">
        <f t="shared" ca="1" si="157"/>
        <v/>
      </c>
      <c r="AT869" s="89"/>
      <c r="AU869" s="89">
        <f t="shared" ca="1" si="150"/>
        <v>0</v>
      </c>
      <c r="AV869" s="20" t="str">
        <f t="shared" si="159"/>
        <v xml:space="preserve">LOGROS
LÍMITES
OBSERVACIÓN
ACCIONES DE FORTALECIMIENTO
</v>
      </c>
      <c r="AW869" s="139"/>
      <c r="CG869" s="140"/>
    </row>
    <row r="870" spans="1:85" s="135" customFormat="1" ht="20.25" hidden="1" customHeight="1">
      <c r="A870" s="20" t="str">
        <f>IF(FORMULACIÓN!A870="","",FORMULACIÓN!A870)</f>
        <v/>
      </c>
      <c r="B870" s="20" t="str">
        <f>IF(FORMULACIÓN!B870="","",FORMULACIÓN!B870)</f>
        <v/>
      </c>
      <c r="C870" s="20" t="str">
        <f>IF(FORMULACIÓN!C870="","",FORMULACIÓN!C870)</f>
        <v/>
      </c>
      <c r="D870" s="20" t="str">
        <f>IF(FORMULACIÓN!D870="","",FORMULACIÓN!D870)</f>
        <v/>
      </c>
      <c r="E870" s="20" t="str">
        <f>IF(FORMULACIÓN!E870="","",FORMULACIÓN!E870)</f>
        <v/>
      </c>
      <c r="F870" s="20" t="str">
        <f>IF(FORMULACIÓN!F870="","",FORMULACIÓN!F870)</f>
        <v/>
      </c>
      <c r="G870" s="20" t="str">
        <f>IF(FORMULACIÓN!G870="","",FORMULACIÓN!G870)</f>
        <v/>
      </c>
      <c r="H870" s="20" t="str">
        <f>IF(FORMULACIÓN!H870="","",FORMULACIÓN!H870)</f>
        <v/>
      </c>
      <c r="I870" s="88" t="str">
        <f>IF(FORMULACIÓN!I870="","",FORMULACIÓN!I870)</f>
        <v/>
      </c>
      <c r="J870" s="20" t="str">
        <f>IF(FORMULACIÓN!J870="","",FORMULACIÓN!J870)</f>
        <v/>
      </c>
      <c r="K870" s="88" t="str">
        <f>IF(FORMULACIÓN!K870="","",FORMULACIÓN!K870)</f>
        <v/>
      </c>
      <c r="L870" s="88" t="str">
        <f>IF(FORMULACIÓN!L870="","",FORMULACIÓN!L870)</f>
        <v/>
      </c>
      <c r="M870" s="210">
        <f>FORMULACIÓN!M870</f>
        <v>0</v>
      </c>
      <c r="N870" s="20" t="str">
        <f>IF(FORMULACIÓN!O870="","",FORMULACIÓN!O870)</f>
        <v/>
      </c>
      <c r="O870" s="20" t="str">
        <f>IF(FORMULACIÓN!P870="","",FORMULACIÓN!P870)</f>
        <v/>
      </c>
      <c r="P870" s="20" t="str">
        <f>IF(FORMULACIÓN!Q870="","",FORMULACIÓN!Q870)</f>
        <v/>
      </c>
      <c r="Q870" s="20" t="str">
        <f>IF(FORMULACIÓN!R870="","",FORMULACIÓN!R870)</f>
        <v/>
      </c>
      <c r="R870" s="20" t="str">
        <f>IF(FORMULACIÓN!S870="","",FORMULACIÓN!S870)</f>
        <v/>
      </c>
      <c r="S870" s="20" t="str">
        <f>IF(FORMULACIÓN!T870="","",FORMULACIÓN!T870)</f>
        <v/>
      </c>
      <c r="T870" s="179" t="str">
        <f ca="1">FORMULACIÓN!Y870</f>
        <v/>
      </c>
      <c r="U870" s="20" t="str">
        <f>IF(FORMULACIÓN!U870="","",FORMULACIÓN!U870)</f>
        <v/>
      </c>
      <c r="V870" s="211"/>
      <c r="W870" s="211"/>
      <c r="X870" s="21" t="str">
        <f ca="1">IFERROR(IF($S870=Lists!$S$2,SUM(SEGUIMIENTO!U870:W870),IF(SEGUIMIENTO!$S870=Lists!$S$3,SUM(SEGUIMIENTO!V870:W870),IF(SEGUIMIENTO!$S870=Lists!$S$4,AVERAGE(SEGUIMIENTO!V870:W870),IF(SEGUIMIENTO!$S870=Lists!$S$5,OFFSET(U870,0,COUNTA(V870:W870)),IF(SEGUIMIENTO!$S870=Lists!$S$6,COUNTIF(V870:W870,"&lt;"&amp;FORMULACIÓN!Y870)/COUNT(SEGUIMIENTO!V870:W870),""))))),"")</f>
        <v/>
      </c>
      <c r="Y870" s="176" t="str">
        <f ca="1">IF($Q870=Lists!$R$3,TEXT(SEGUIMIENTO!X870,"00,00%"),IF(SEGUIMIENTO!X870=0,0,TEXT(SEGUIMIENTO!X870,"##.###")))</f>
        <v/>
      </c>
      <c r="Z870" s="179" t="str">
        <f>IF(FORMULACIÓN!N870="X",VLOOKUP(A870,Lists!$C$100:$D$1099,2,FALSE),"")</f>
        <v/>
      </c>
      <c r="AA870" s="181">
        <f>IF(FORMULACIÓN!N870="X",IF(VALUE(VLOOKUP(A870,Lists!$C$100:$D$1099,2,FALSE))&gt;=SEGUIMIENTO!X870,1,0),2)</f>
        <v>2</v>
      </c>
      <c r="AB870" s="150">
        <f>IFERROR(VALUE(LEFT(#REF!,1)),0)</f>
        <v>0</v>
      </c>
      <c r="AC870" s="149"/>
      <c r="AD870" s="131"/>
      <c r="AE870" s="131"/>
      <c r="AF870" s="129"/>
      <c r="AG870"/>
      <c r="AH870" s="139"/>
      <c r="AI870" s="139"/>
      <c r="AJ870" s="139" t="str">
        <f t="shared" si="151"/>
        <v/>
      </c>
      <c r="AK870" s="139">
        <f t="shared" ca="1" si="158"/>
        <v>0</v>
      </c>
      <c r="AL870" s="139" t="str">
        <f t="shared" si="152"/>
        <v/>
      </c>
      <c r="AM870" s="139" t="str">
        <f t="shared" si="153"/>
        <v/>
      </c>
      <c r="AN870" s="20" t="str">
        <f t="shared" si="154"/>
        <v/>
      </c>
      <c r="AO870" s="20" t="str">
        <f t="shared" si="155"/>
        <v/>
      </c>
      <c r="AP870" s="20" t="str">
        <f t="shared" si="156"/>
        <v/>
      </c>
      <c r="AQ870" s="88" t="str">
        <f ca="1">IF(S870=Lists!$S$6,"CUMPLIMIENTO",IF($Q870=Lists!$R$3,TEXT(Y870,"00,00%")&amp;" / "&amp;TEXT(FORMULACIÓN!Y870,"00,00%"),IF(Y870=0,0,TEXT(Y870,"##.###")&amp;" / "&amp;TEXT(FORMULACIÓN!Y870,"##.###"))))</f>
        <v xml:space="preserve"> / </v>
      </c>
      <c r="AR870" s="133">
        <f ca="1">VALUE(IFERROR(IF(S870=Lists!$S$6,SEGUIMIENTO!Y870,IF((Y870/FORMULACIÓN!Y870)&lt;&gt;0,Y870/FORMULACIÓN!Y870,0)),0))</f>
        <v>0</v>
      </c>
      <c r="AS870" s="89" t="str">
        <f t="shared" ca="1" si="157"/>
        <v/>
      </c>
      <c r="AT870" s="89"/>
      <c r="AU870" s="89">
        <f t="shared" ca="1" si="150"/>
        <v>0</v>
      </c>
      <c r="AV870" s="20" t="str">
        <f t="shared" si="159"/>
        <v xml:space="preserve">LOGROS
LÍMITES
OBSERVACIÓN
ACCIONES DE FORTALECIMIENTO
</v>
      </c>
      <c r="AW870" s="139"/>
      <c r="CG870" s="140"/>
    </row>
    <row r="871" spans="1:85" s="135" customFormat="1" ht="20.25" hidden="1" customHeight="1">
      <c r="A871" s="20" t="str">
        <f>IF(FORMULACIÓN!A871="","",FORMULACIÓN!A871)</f>
        <v/>
      </c>
      <c r="B871" s="20" t="str">
        <f>IF(FORMULACIÓN!B871="","",FORMULACIÓN!B871)</f>
        <v/>
      </c>
      <c r="C871" s="20" t="str">
        <f>IF(FORMULACIÓN!C871="","",FORMULACIÓN!C871)</f>
        <v/>
      </c>
      <c r="D871" s="20" t="str">
        <f>IF(FORMULACIÓN!D871="","",FORMULACIÓN!D871)</f>
        <v/>
      </c>
      <c r="E871" s="20" t="str">
        <f>IF(FORMULACIÓN!E871="","",FORMULACIÓN!E871)</f>
        <v/>
      </c>
      <c r="F871" s="20" t="str">
        <f>IF(FORMULACIÓN!F871="","",FORMULACIÓN!F871)</f>
        <v/>
      </c>
      <c r="G871" s="20" t="str">
        <f>IF(FORMULACIÓN!G871="","",FORMULACIÓN!G871)</f>
        <v/>
      </c>
      <c r="H871" s="20" t="str">
        <f>IF(FORMULACIÓN!H871="","",FORMULACIÓN!H871)</f>
        <v/>
      </c>
      <c r="I871" s="88" t="str">
        <f>IF(FORMULACIÓN!I871="","",FORMULACIÓN!I871)</f>
        <v/>
      </c>
      <c r="J871" s="20" t="str">
        <f>IF(FORMULACIÓN!J871="","",FORMULACIÓN!J871)</f>
        <v/>
      </c>
      <c r="K871" s="88" t="str">
        <f>IF(FORMULACIÓN!K871="","",FORMULACIÓN!K871)</f>
        <v/>
      </c>
      <c r="L871" s="88" t="str">
        <f>IF(FORMULACIÓN!L871="","",FORMULACIÓN!L871)</f>
        <v/>
      </c>
      <c r="M871" s="210">
        <f>FORMULACIÓN!M871</f>
        <v>0</v>
      </c>
      <c r="N871" s="20" t="str">
        <f>IF(FORMULACIÓN!O871="","",FORMULACIÓN!O871)</f>
        <v/>
      </c>
      <c r="O871" s="20" t="str">
        <f>IF(FORMULACIÓN!P871="","",FORMULACIÓN!P871)</f>
        <v/>
      </c>
      <c r="P871" s="20" t="str">
        <f>IF(FORMULACIÓN!Q871="","",FORMULACIÓN!Q871)</f>
        <v/>
      </c>
      <c r="Q871" s="20" t="str">
        <f>IF(FORMULACIÓN!R871="","",FORMULACIÓN!R871)</f>
        <v/>
      </c>
      <c r="R871" s="20" t="str">
        <f>IF(FORMULACIÓN!S871="","",FORMULACIÓN!S871)</f>
        <v/>
      </c>
      <c r="S871" s="20" t="str">
        <f>IF(FORMULACIÓN!T871="","",FORMULACIÓN!T871)</f>
        <v/>
      </c>
      <c r="T871" s="179" t="str">
        <f ca="1">FORMULACIÓN!Y871</f>
        <v/>
      </c>
      <c r="U871" s="20" t="str">
        <f>IF(FORMULACIÓN!U871="","",FORMULACIÓN!U871)</f>
        <v/>
      </c>
      <c r="V871" s="211"/>
      <c r="W871" s="211"/>
      <c r="X871" s="21" t="str">
        <f ca="1">IFERROR(IF($S871=Lists!$S$2,SUM(SEGUIMIENTO!U871:W871),IF(SEGUIMIENTO!$S871=Lists!$S$3,SUM(SEGUIMIENTO!V871:W871),IF(SEGUIMIENTO!$S871=Lists!$S$4,AVERAGE(SEGUIMIENTO!V871:W871),IF(SEGUIMIENTO!$S871=Lists!$S$5,OFFSET(U871,0,COUNTA(V871:W871)),IF(SEGUIMIENTO!$S871=Lists!$S$6,COUNTIF(V871:W871,"&lt;"&amp;FORMULACIÓN!Y871)/COUNT(SEGUIMIENTO!V871:W871),""))))),"")</f>
        <v/>
      </c>
      <c r="Y871" s="176" t="str">
        <f ca="1">IF($Q871=Lists!$R$3,TEXT(SEGUIMIENTO!X871,"00,00%"),IF(SEGUIMIENTO!X871=0,0,TEXT(SEGUIMIENTO!X871,"##.###")))</f>
        <v/>
      </c>
      <c r="Z871" s="179" t="str">
        <f>IF(FORMULACIÓN!N871="X",VLOOKUP(A871,Lists!$C$100:$D$1099,2,FALSE),"")</f>
        <v/>
      </c>
      <c r="AA871" s="181">
        <f>IF(FORMULACIÓN!N871="X",IF(VALUE(VLOOKUP(A871,Lists!$C$100:$D$1099,2,FALSE))&gt;=SEGUIMIENTO!X871,1,0),2)</f>
        <v>2</v>
      </c>
      <c r="AB871" s="150">
        <f>IFERROR(VALUE(LEFT(#REF!,1)),0)</f>
        <v>0</v>
      </c>
      <c r="AC871" s="149"/>
      <c r="AD871" s="131"/>
      <c r="AE871" s="131"/>
      <c r="AF871" s="129"/>
      <c r="AG871"/>
      <c r="AH871" s="139"/>
      <c r="AI871" s="139"/>
      <c r="AJ871" s="139" t="str">
        <f t="shared" si="151"/>
        <v/>
      </c>
      <c r="AK871" s="139">
        <f t="shared" ca="1" si="158"/>
        <v>0</v>
      </c>
      <c r="AL871" s="139" t="str">
        <f t="shared" si="152"/>
        <v/>
      </c>
      <c r="AM871" s="139" t="str">
        <f t="shared" si="153"/>
        <v/>
      </c>
      <c r="AN871" s="20" t="str">
        <f t="shared" si="154"/>
        <v/>
      </c>
      <c r="AO871" s="20" t="str">
        <f t="shared" si="155"/>
        <v/>
      </c>
      <c r="AP871" s="20" t="str">
        <f t="shared" si="156"/>
        <v/>
      </c>
      <c r="AQ871" s="88" t="str">
        <f ca="1">IF(S871=Lists!$S$6,"CUMPLIMIENTO",IF($Q871=Lists!$R$3,TEXT(Y871,"00,00%")&amp;" / "&amp;TEXT(FORMULACIÓN!Y871,"00,00%"),IF(Y871=0,0,TEXT(Y871,"##.###")&amp;" / "&amp;TEXT(FORMULACIÓN!Y871,"##.###"))))</f>
        <v xml:space="preserve"> / </v>
      </c>
      <c r="AR871" s="133">
        <f ca="1">VALUE(IFERROR(IF(S871=Lists!$S$6,SEGUIMIENTO!Y871,IF((Y871/FORMULACIÓN!Y871)&lt;&gt;0,Y871/FORMULACIÓN!Y871,0)),0))</f>
        <v>0</v>
      </c>
      <c r="AS871" s="89" t="str">
        <f t="shared" ca="1" si="157"/>
        <v/>
      </c>
      <c r="AT871" s="89"/>
      <c r="AU871" s="89">
        <f t="shared" ca="1" si="150"/>
        <v>0</v>
      </c>
      <c r="AV871" s="20" t="str">
        <f t="shared" si="159"/>
        <v xml:space="preserve">LOGROS
LÍMITES
OBSERVACIÓN
ACCIONES DE FORTALECIMIENTO
</v>
      </c>
      <c r="AW871" s="139"/>
      <c r="CG871" s="140"/>
    </row>
    <row r="872" spans="1:85" s="135" customFormat="1" ht="20.25" hidden="1" customHeight="1">
      <c r="A872" s="20" t="str">
        <f>IF(FORMULACIÓN!A872="","",FORMULACIÓN!A872)</f>
        <v/>
      </c>
      <c r="B872" s="20" t="str">
        <f>IF(FORMULACIÓN!B872="","",FORMULACIÓN!B872)</f>
        <v/>
      </c>
      <c r="C872" s="20" t="str">
        <f>IF(FORMULACIÓN!C872="","",FORMULACIÓN!C872)</f>
        <v/>
      </c>
      <c r="D872" s="20" t="str">
        <f>IF(FORMULACIÓN!D872="","",FORMULACIÓN!D872)</f>
        <v/>
      </c>
      <c r="E872" s="20" t="str">
        <f>IF(FORMULACIÓN!E872="","",FORMULACIÓN!E872)</f>
        <v/>
      </c>
      <c r="F872" s="20" t="str">
        <f>IF(FORMULACIÓN!F872="","",FORMULACIÓN!F872)</f>
        <v/>
      </c>
      <c r="G872" s="20" t="str">
        <f>IF(FORMULACIÓN!G872="","",FORMULACIÓN!G872)</f>
        <v/>
      </c>
      <c r="H872" s="20" t="str">
        <f>IF(FORMULACIÓN!H872="","",FORMULACIÓN!H872)</f>
        <v/>
      </c>
      <c r="I872" s="88" t="str">
        <f>IF(FORMULACIÓN!I872="","",FORMULACIÓN!I872)</f>
        <v/>
      </c>
      <c r="J872" s="20" t="str">
        <f>IF(FORMULACIÓN!J872="","",FORMULACIÓN!J872)</f>
        <v/>
      </c>
      <c r="K872" s="88" t="str">
        <f>IF(FORMULACIÓN!K872="","",FORMULACIÓN!K872)</f>
        <v/>
      </c>
      <c r="L872" s="88" t="str">
        <f>IF(FORMULACIÓN!L872="","",FORMULACIÓN!L872)</f>
        <v/>
      </c>
      <c r="M872" s="210">
        <f>FORMULACIÓN!M872</f>
        <v>0</v>
      </c>
      <c r="N872" s="20" t="str">
        <f>IF(FORMULACIÓN!O872="","",FORMULACIÓN!O872)</f>
        <v/>
      </c>
      <c r="O872" s="20" t="str">
        <f>IF(FORMULACIÓN!P872="","",FORMULACIÓN!P872)</f>
        <v/>
      </c>
      <c r="P872" s="20" t="str">
        <f>IF(FORMULACIÓN!Q872="","",FORMULACIÓN!Q872)</f>
        <v/>
      </c>
      <c r="Q872" s="20" t="str">
        <f>IF(FORMULACIÓN!R872="","",FORMULACIÓN!R872)</f>
        <v/>
      </c>
      <c r="R872" s="20" t="str">
        <f>IF(FORMULACIÓN!S872="","",FORMULACIÓN!S872)</f>
        <v/>
      </c>
      <c r="S872" s="20" t="str">
        <f>IF(FORMULACIÓN!T872="","",FORMULACIÓN!T872)</f>
        <v/>
      </c>
      <c r="T872" s="179" t="str">
        <f ca="1">FORMULACIÓN!Y872</f>
        <v/>
      </c>
      <c r="U872" s="20" t="str">
        <f>IF(FORMULACIÓN!U872="","",FORMULACIÓN!U872)</f>
        <v/>
      </c>
      <c r="V872" s="211"/>
      <c r="W872" s="211"/>
      <c r="X872" s="21" t="str">
        <f ca="1">IFERROR(IF($S872=Lists!$S$2,SUM(SEGUIMIENTO!U872:W872),IF(SEGUIMIENTO!$S872=Lists!$S$3,SUM(SEGUIMIENTO!V872:W872),IF(SEGUIMIENTO!$S872=Lists!$S$4,AVERAGE(SEGUIMIENTO!V872:W872),IF(SEGUIMIENTO!$S872=Lists!$S$5,OFFSET(U872,0,COUNTA(V872:W872)),IF(SEGUIMIENTO!$S872=Lists!$S$6,COUNTIF(V872:W872,"&lt;"&amp;FORMULACIÓN!Y872)/COUNT(SEGUIMIENTO!V872:W872),""))))),"")</f>
        <v/>
      </c>
      <c r="Y872" s="176" t="str">
        <f ca="1">IF($Q872=Lists!$R$3,TEXT(SEGUIMIENTO!X872,"00,00%"),IF(SEGUIMIENTO!X872=0,0,TEXT(SEGUIMIENTO!X872,"##.###")))</f>
        <v/>
      </c>
      <c r="Z872" s="179" t="str">
        <f>IF(FORMULACIÓN!N872="X",VLOOKUP(A872,Lists!$C$100:$D$1099,2,FALSE),"")</f>
        <v/>
      </c>
      <c r="AA872" s="181">
        <f>IF(FORMULACIÓN!N872="X",IF(VALUE(VLOOKUP(A872,Lists!$C$100:$D$1099,2,FALSE))&gt;=SEGUIMIENTO!X872,1,0),2)</f>
        <v>2</v>
      </c>
      <c r="AB872" s="150">
        <f>IFERROR(VALUE(LEFT(#REF!,1)),0)</f>
        <v>0</v>
      </c>
      <c r="AC872" s="149"/>
      <c r="AD872" s="131"/>
      <c r="AE872" s="131"/>
      <c r="AF872" s="129"/>
      <c r="AG872"/>
      <c r="AH872" s="139"/>
      <c r="AI872" s="139"/>
      <c r="AJ872" s="139" t="str">
        <f t="shared" si="151"/>
        <v/>
      </c>
      <c r="AK872" s="139">
        <f t="shared" ca="1" si="158"/>
        <v>0</v>
      </c>
      <c r="AL872" s="139" t="str">
        <f t="shared" si="152"/>
        <v/>
      </c>
      <c r="AM872" s="139" t="str">
        <f t="shared" si="153"/>
        <v/>
      </c>
      <c r="AN872" s="20" t="str">
        <f t="shared" si="154"/>
        <v/>
      </c>
      <c r="AO872" s="20" t="str">
        <f t="shared" si="155"/>
        <v/>
      </c>
      <c r="AP872" s="20" t="str">
        <f t="shared" si="156"/>
        <v/>
      </c>
      <c r="AQ872" s="88" t="str">
        <f ca="1">IF(S872=Lists!$S$6,"CUMPLIMIENTO",IF($Q872=Lists!$R$3,TEXT(Y872,"00,00%")&amp;" / "&amp;TEXT(FORMULACIÓN!Y872,"00,00%"),IF(Y872=0,0,TEXT(Y872,"##.###")&amp;" / "&amp;TEXT(FORMULACIÓN!Y872,"##.###"))))</f>
        <v xml:space="preserve"> / </v>
      </c>
      <c r="AR872" s="133">
        <f ca="1">VALUE(IFERROR(IF(S872=Lists!$S$6,SEGUIMIENTO!Y872,IF((Y872/FORMULACIÓN!Y872)&lt;&gt;0,Y872/FORMULACIÓN!Y872,0)),0))</f>
        <v>0</v>
      </c>
      <c r="AS872" s="89" t="str">
        <f t="shared" ca="1" si="157"/>
        <v/>
      </c>
      <c r="AT872" s="89"/>
      <c r="AU872" s="89">
        <f t="shared" ca="1" si="150"/>
        <v>0</v>
      </c>
      <c r="AV872" s="20" t="str">
        <f t="shared" si="159"/>
        <v xml:space="preserve">LOGROS
LÍMITES
OBSERVACIÓN
ACCIONES DE FORTALECIMIENTO
</v>
      </c>
      <c r="AW872" s="139"/>
      <c r="CG872" s="140"/>
    </row>
    <row r="873" spans="1:85" s="135" customFormat="1" ht="20.25" hidden="1" customHeight="1">
      <c r="A873" s="20" t="str">
        <f>IF(FORMULACIÓN!A873="","",FORMULACIÓN!A873)</f>
        <v/>
      </c>
      <c r="B873" s="20" t="str">
        <f>IF(FORMULACIÓN!B873="","",FORMULACIÓN!B873)</f>
        <v/>
      </c>
      <c r="C873" s="20" t="str">
        <f>IF(FORMULACIÓN!C873="","",FORMULACIÓN!C873)</f>
        <v/>
      </c>
      <c r="D873" s="20" t="str">
        <f>IF(FORMULACIÓN!D873="","",FORMULACIÓN!D873)</f>
        <v/>
      </c>
      <c r="E873" s="20" t="str">
        <f>IF(FORMULACIÓN!E873="","",FORMULACIÓN!E873)</f>
        <v/>
      </c>
      <c r="F873" s="20" t="str">
        <f>IF(FORMULACIÓN!F873="","",FORMULACIÓN!F873)</f>
        <v/>
      </c>
      <c r="G873" s="20" t="str">
        <f>IF(FORMULACIÓN!G873="","",FORMULACIÓN!G873)</f>
        <v/>
      </c>
      <c r="H873" s="20" t="str">
        <f>IF(FORMULACIÓN!H873="","",FORMULACIÓN!H873)</f>
        <v/>
      </c>
      <c r="I873" s="88" t="str">
        <f>IF(FORMULACIÓN!I873="","",FORMULACIÓN!I873)</f>
        <v/>
      </c>
      <c r="J873" s="20" t="str">
        <f>IF(FORMULACIÓN!J873="","",FORMULACIÓN!J873)</f>
        <v/>
      </c>
      <c r="K873" s="88" t="str">
        <f>IF(FORMULACIÓN!K873="","",FORMULACIÓN!K873)</f>
        <v/>
      </c>
      <c r="L873" s="88" t="str">
        <f>IF(FORMULACIÓN!L873="","",FORMULACIÓN!L873)</f>
        <v/>
      </c>
      <c r="M873" s="210">
        <f>FORMULACIÓN!M873</f>
        <v>0</v>
      </c>
      <c r="N873" s="20" t="str">
        <f>IF(FORMULACIÓN!O873="","",FORMULACIÓN!O873)</f>
        <v/>
      </c>
      <c r="O873" s="20" t="str">
        <f>IF(FORMULACIÓN!P873="","",FORMULACIÓN!P873)</f>
        <v/>
      </c>
      <c r="P873" s="20" t="str">
        <f>IF(FORMULACIÓN!Q873="","",FORMULACIÓN!Q873)</f>
        <v/>
      </c>
      <c r="Q873" s="20" t="str">
        <f>IF(FORMULACIÓN!R873="","",FORMULACIÓN!R873)</f>
        <v/>
      </c>
      <c r="R873" s="20" t="str">
        <f>IF(FORMULACIÓN!S873="","",FORMULACIÓN!S873)</f>
        <v/>
      </c>
      <c r="S873" s="20" t="str">
        <f>IF(FORMULACIÓN!T873="","",FORMULACIÓN!T873)</f>
        <v/>
      </c>
      <c r="T873" s="179" t="str">
        <f ca="1">FORMULACIÓN!Y873</f>
        <v/>
      </c>
      <c r="U873" s="20" t="str">
        <f>IF(FORMULACIÓN!U873="","",FORMULACIÓN!U873)</f>
        <v/>
      </c>
      <c r="V873" s="211"/>
      <c r="W873" s="211"/>
      <c r="X873" s="21" t="str">
        <f ca="1">IFERROR(IF($S873=Lists!$S$2,SUM(SEGUIMIENTO!U873:W873),IF(SEGUIMIENTO!$S873=Lists!$S$3,SUM(SEGUIMIENTO!V873:W873),IF(SEGUIMIENTO!$S873=Lists!$S$4,AVERAGE(SEGUIMIENTO!V873:W873),IF(SEGUIMIENTO!$S873=Lists!$S$5,OFFSET(U873,0,COUNTA(V873:W873)),IF(SEGUIMIENTO!$S873=Lists!$S$6,COUNTIF(V873:W873,"&lt;"&amp;FORMULACIÓN!Y873)/COUNT(SEGUIMIENTO!V873:W873),""))))),"")</f>
        <v/>
      </c>
      <c r="Y873" s="176" t="str">
        <f ca="1">IF($Q873=Lists!$R$3,TEXT(SEGUIMIENTO!X873,"00,00%"),IF(SEGUIMIENTO!X873=0,0,TEXT(SEGUIMIENTO!X873,"##.###")))</f>
        <v/>
      </c>
      <c r="Z873" s="179" t="str">
        <f>IF(FORMULACIÓN!N873="X",VLOOKUP(A873,Lists!$C$100:$D$1099,2,FALSE),"")</f>
        <v/>
      </c>
      <c r="AA873" s="181">
        <f>IF(FORMULACIÓN!N873="X",IF(VALUE(VLOOKUP(A873,Lists!$C$100:$D$1099,2,FALSE))&gt;=SEGUIMIENTO!X873,1,0),2)</f>
        <v>2</v>
      </c>
      <c r="AB873" s="150">
        <f>IFERROR(VALUE(LEFT(#REF!,1)),0)</f>
        <v>0</v>
      </c>
      <c r="AC873" s="149"/>
      <c r="AD873" s="131"/>
      <c r="AE873" s="131"/>
      <c r="AF873" s="129"/>
      <c r="AG873"/>
      <c r="AH873" s="139"/>
      <c r="AI873" s="139"/>
      <c r="AJ873" s="139" t="str">
        <f t="shared" si="151"/>
        <v/>
      </c>
      <c r="AK873" s="139">
        <f t="shared" ca="1" si="158"/>
        <v>0</v>
      </c>
      <c r="AL873" s="139" t="str">
        <f t="shared" si="152"/>
        <v/>
      </c>
      <c r="AM873" s="139" t="str">
        <f t="shared" si="153"/>
        <v/>
      </c>
      <c r="AN873" s="20" t="str">
        <f t="shared" si="154"/>
        <v/>
      </c>
      <c r="AO873" s="20" t="str">
        <f t="shared" si="155"/>
        <v/>
      </c>
      <c r="AP873" s="20" t="str">
        <f t="shared" si="156"/>
        <v/>
      </c>
      <c r="AQ873" s="88" t="str">
        <f ca="1">IF(S873=Lists!$S$6,"CUMPLIMIENTO",IF($Q873=Lists!$R$3,TEXT(Y873,"00,00%")&amp;" / "&amp;TEXT(FORMULACIÓN!Y873,"00,00%"),IF(Y873=0,0,TEXT(Y873,"##.###")&amp;" / "&amp;TEXT(FORMULACIÓN!Y873,"##.###"))))</f>
        <v xml:space="preserve"> / </v>
      </c>
      <c r="AR873" s="133">
        <f ca="1">VALUE(IFERROR(IF(S873=Lists!$S$6,SEGUIMIENTO!Y873,IF((Y873/FORMULACIÓN!Y873)&lt;&gt;0,Y873/FORMULACIÓN!Y873,0)),0))</f>
        <v>0</v>
      </c>
      <c r="AS873" s="89" t="str">
        <f t="shared" ca="1" si="157"/>
        <v/>
      </c>
      <c r="AT873" s="89"/>
      <c r="AU873" s="89">
        <f t="shared" ca="1" si="150"/>
        <v>0</v>
      </c>
      <c r="AV873" s="20" t="str">
        <f t="shared" si="159"/>
        <v xml:space="preserve">LOGROS
LÍMITES
OBSERVACIÓN
ACCIONES DE FORTALECIMIENTO
</v>
      </c>
      <c r="AW873" s="139"/>
      <c r="CG873" s="140"/>
    </row>
    <row r="874" spans="1:85" s="135" customFormat="1" ht="20.25" hidden="1" customHeight="1">
      <c r="A874" s="20" t="str">
        <f>IF(FORMULACIÓN!A874="","",FORMULACIÓN!A874)</f>
        <v/>
      </c>
      <c r="B874" s="20" t="str">
        <f>IF(FORMULACIÓN!B874="","",FORMULACIÓN!B874)</f>
        <v/>
      </c>
      <c r="C874" s="20" t="str">
        <f>IF(FORMULACIÓN!C874="","",FORMULACIÓN!C874)</f>
        <v/>
      </c>
      <c r="D874" s="20" t="str">
        <f>IF(FORMULACIÓN!D874="","",FORMULACIÓN!D874)</f>
        <v/>
      </c>
      <c r="E874" s="20" t="str">
        <f>IF(FORMULACIÓN!E874="","",FORMULACIÓN!E874)</f>
        <v/>
      </c>
      <c r="F874" s="20" t="str">
        <f>IF(FORMULACIÓN!F874="","",FORMULACIÓN!F874)</f>
        <v/>
      </c>
      <c r="G874" s="20" t="str">
        <f>IF(FORMULACIÓN!G874="","",FORMULACIÓN!G874)</f>
        <v/>
      </c>
      <c r="H874" s="20" t="str">
        <f>IF(FORMULACIÓN!H874="","",FORMULACIÓN!H874)</f>
        <v/>
      </c>
      <c r="I874" s="88" t="str">
        <f>IF(FORMULACIÓN!I874="","",FORMULACIÓN!I874)</f>
        <v/>
      </c>
      <c r="J874" s="20" t="str">
        <f>IF(FORMULACIÓN!J874="","",FORMULACIÓN!J874)</f>
        <v/>
      </c>
      <c r="K874" s="88" t="str">
        <f>IF(FORMULACIÓN!K874="","",FORMULACIÓN!K874)</f>
        <v/>
      </c>
      <c r="L874" s="88" t="str">
        <f>IF(FORMULACIÓN!L874="","",FORMULACIÓN!L874)</f>
        <v/>
      </c>
      <c r="M874" s="210">
        <f>FORMULACIÓN!M874</f>
        <v>0</v>
      </c>
      <c r="N874" s="20" t="str">
        <f>IF(FORMULACIÓN!O874="","",FORMULACIÓN!O874)</f>
        <v/>
      </c>
      <c r="O874" s="20" t="str">
        <f>IF(FORMULACIÓN!P874="","",FORMULACIÓN!P874)</f>
        <v/>
      </c>
      <c r="P874" s="20" t="str">
        <f>IF(FORMULACIÓN!Q874="","",FORMULACIÓN!Q874)</f>
        <v/>
      </c>
      <c r="Q874" s="20" t="str">
        <f>IF(FORMULACIÓN!R874="","",FORMULACIÓN!R874)</f>
        <v/>
      </c>
      <c r="R874" s="20" t="str">
        <f>IF(FORMULACIÓN!S874="","",FORMULACIÓN!S874)</f>
        <v/>
      </c>
      <c r="S874" s="20" t="str">
        <f>IF(FORMULACIÓN!T874="","",FORMULACIÓN!T874)</f>
        <v/>
      </c>
      <c r="T874" s="179" t="str">
        <f ca="1">FORMULACIÓN!Y874</f>
        <v/>
      </c>
      <c r="U874" s="20" t="str">
        <f>IF(FORMULACIÓN!U874="","",FORMULACIÓN!U874)</f>
        <v/>
      </c>
      <c r="V874" s="211"/>
      <c r="W874" s="211"/>
      <c r="X874" s="21" t="str">
        <f ca="1">IFERROR(IF($S874=Lists!$S$2,SUM(SEGUIMIENTO!U874:W874),IF(SEGUIMIENTO!$S874=Lists!$S$3,SUM(SEGUIMIENTO!V874:W874),IF(SEGUIMIENTO!$S874=Lists!$S$4,AVERAGE(SEGUIMIENTO!V874:W874),IF(SEGUIMIENTO!$S874=Lists!$S$5,OFFSET(U874,0,COUNTA(V874:W874)),IF(SEGUIMIENTO!$S874=Lists!$S$6,COUNTIF(V874:W874,"&lt;"&amp;FORMULACIÓN!Y874)/COUNT(SEGUIMIENTO!V874:W874),""))))),"")</f>
        <v/>
      </c>
      <c r="Y874" s="176" t="str">
        <f ca="1">IF($Q874=Lists!$R$3,TEXT(SEGUIMIENTO!X874,"00,00%"),IF(SEGUIMIENTO!X874=0,0,TEXT(SEGUIMIENTO!X874,"##.###")))</f>
        <v/>
      </c>
      <c r="Z874" s="179" t="str">
        <f>IF(FORMULACIÓN!N874="X",VLOOKUP(A874,Lists!$C$100:$D$1099,2,FALSE),"")</f>
        <v/>
      </c>
      <c r="AA874" s="181">
        <f>IF(FORMULACIÓN!N874="X",IF(VALUE(VLOOKUP(A874,Lists!$C$100:$D$1099,2,FALSE))&gt;=SEGUIMIENTO!X874,1,0),2)</f>
        <v>2</v>
      </c>
      <c r="AB874" s="150">
        <f>IFERROR(VALUE(LEFT(#REF!,1)),0)</f>
        <v>0</v>
      </c>
      <c r="AC874" s="149"/>
      <c r="AD874" s="131"/>
      <c r="AE874" s="131"/>
      <c r="AF874" s="129"/>
      <c r="AG874"/>
      <c r="AH874" s="139"/>
      <c r="AI874" s="139"/>
      <c r="AJ874" s="139" t="str">
        <f t="shared" si="151"/>
        <v/>
      </c>
      <c r="AK874" s="139">
        <f t="shared" ca="1" si="158"/>
        <v>0</v>
      </c>
      <c r="AL874" s="139" t="str">
        <f t="shared" si="152"/>
        <v/>
      </c>
      <c r="AM874" s="139" t="str">
        <f t="shared" si="153"/>
        <v/>
      </c>
      <c r="AN874" s="20" t="str">
        <f t="shared" si="154"/>
        <v/>
      </c>
      <c r="AO874" s="20" t="str">
        <f t="shared" si="155"/>
        <v/>
      </c>
      <c r="AP874" s="20" t="str">
        <f t="shared" si="156"/>
        <v/>
      </c>
      <c r="AQ874" s="88" t="str">
        <f ca="1">IF(S874=Lists!$S$6,"CUMPLIMIENTO",IF($Q874=Lists!$R$3,TEXT(Y874,"00,00%")&amp;" / "&amp;TEXT(FORMULACIÓN!Y874,"00,00%"),IF(Y874=0,0,TEXT(Y874,"##.###")&amp;" / "&amp;TEXT(FORMULACIÓN!Y874,"##.###"))))</f>
        <v xml:space="preserve"> / </v>
      </c>
      <c r="AR874" s="133">
        <f ca="1">VALUE(IFERROR(IF(S874=Lists!$S$6,SEGUIMIENTO!Y874,IF((Y874/FORMULACIÓN!Y874)&lt;&gt;0,Y874/FORMULACIÓN!Y874,0)),0))</f>
        <v>0</v>
      </c>
      <c r="AS874" s="89" t="str">
        <f t="shared" ca="1" si="157"/>
        <v/>
      </c>
      <c r="AT874" s="89"/>
      <c r="AU874" s="89">
        <f t="shared" ca="1" si="150"/>
        <v>0</v>
      </c>
      <c r="AV874" s="20" t="str">
        <f t="shared" si="159"/>
        <v xml:space="preserve">LOGROS
LÍMITES
OBSERVACIÓN
ACCIONES DE FORTALECIMIENTO
</v>
      </c>
      <c r="AW874" s="139"/>
      <c r="CG874" s="140"/>
    </row>
    <row r="875" spans="1:85" s="135" customFormat="1" ht="20.25" hidden="1" customHeight="1">
      <c r="A875" s="20" t="str">
        <f>IF(FORMULACIÓN!A875="","",FORMULACIÓN!A875)</f>
        <v/>
      </c>
      <c r="B875" s="20" t="str">
        <f>IF(FORMULACIÓN!B875="","",FORMULACIÓN!B875)</f>
        <v/>
      </c>
      <c r="C875" s="20" t="str">
        <f>IF(FORMULACIÓN!C875="","",FORMULACIÓN!C875)</f>
        <v/>
      </c>
      <c r="D875" s="20" t="str">
        <f>IF(FORMULACIÓN!D875="","",FORMULACIÓN!D875)</f>
        <v/>
      </c>
      <c r="E875" s="20" t="str">
        <f>IF(FORMULACIÓN!E875="","",FORMULACIÓN!E875)</f>
        <v/>
      </c>
      <c r="F875" s="20" t="str">
        <f>IF(FORMULACIÓN!F875="","",FORMULACIÓN!F875)</f>
        <v/>
      </c>
      <c r="G875" s="20" t="str">
        <f>IF(FORMULACIÓN!G875="","",FORMULACIÓN!G875)</f>
        <v/>
      </c>
      <c r="H875" s="20" t="str">
        <f>IF(FORMULACIÓN!H875="","",FORMULACIÓN!H875)</f>
        <v/>
      </c>
      <c r="I875" s="88" t="str">
        <f>IF(FORMULACIÓN!I875="","",FORMULACIÓN!I875)</f>
        <v/>
      </c>
      <c r="J875" s="20" t="str">
        <f>IF(FORMULACIÓN!J875="","",FORMULACIÓN!J875)</f>
        <v/>
      </c>
      <c r="K875" s="88" t="str">
        <f>IF(FORMULACIÓN!K875="","",FORMULACIÓN!K875)</f>
        <v/>
      </c>
      <c r="L875" s="88" t="str">
        <f>IF(FORMULACIÓN!L875="","",FORMULACIÓN!L875)</f>
        <v/>
      </c>
      <c r="M875" s="210">
        <f>FORMULACIÓN!M875</f>
        <v>0</v>
      </c>
      <c r="N875" s="20" t="str">
        <f>IF(FORMULACIÓN!O875="","",FORMULACIÓN!O875)</f>
        <v/>
      </c>
      <c r="O875" s="20" t="str">
        <f>IF(FORMULACIÓN!P875="","",FORMULACIÓN!P875)</f>
        <v/>
      </c>
      <c r="P875" s="20" t="str">
        <f>IF(FORMULACIÓN!Q875="","",FORMULACIÓN!Q875)</f>
        <v/>
      </c>
      <c r="Q875" s="20" t="str">
        <f>IF(FORMULACIÓN!R875="","",FORMULACIÓN!R875)</f>
        <v/>
      </c>
      <c r="R875" s="20" t="str">
        <f>IF(FORMULACIÓN!S875="","",FORMULACIÓN!S875)</f>
        <v/>
      </c>
      <c r="S875" s="20" t="str">
        <f>IF(FORMULACIÓN!T875="","",FORMULACIÓN!T875)</f>
        <v/>
      </c>
      <c r="T875" s="179" t="str">
        <f ca="1">FORMULACIÓN!Y875</f>
        <v/>
      </c>
      <c r="U875" s="20" t="str">
        <f>IF(FORMULACIÓN!U875="","",FORMULACIÓN!U875)</f>
        <v/>
      </c>
      <c r="V875" s="211"/>
      <c r="W875" s="211"/>
      <c r="X875" s="21" t="str">
        <f ca="1">IFERROR(IF($S875=Lists!$S$2,SUM(SEGUIMIENTO!U875:W875),IF(SEGUIMIENTO!$S875=Lists!$S$3,SUM(SEGUIMIENTO!V875:W875),IF(SEGUIMIENTO!$S875=Lists!$S$4,AVERAGE(SEGUIMIENTO!V875:W875),IF(SEGUIMIENTO!$S875=Lists!$S$5,OFFSET(U875,0,COUNTA(V875:W875)),IF(SEGUIMIENTO!$S875=Lists!$S$6,COUNTIF(V875:W875,"&lt;"&amp;FORMULACIÓN!Y875)/COUNT(SEGUIMIENTO!V875:W875),""))))),"")</f>
        <v/>
      </c>
      <c r="Y875" s="176" t="str">
        <f ca="1">IF($Q875=Lists!$R$3,TEXT(SEGUIMIENTO!X875,"00,00%"),IF(SEGUIMIENTO!X875=0,0,TEXT(SEGUIMIENTO!X875,"##.###")))</f>
        <v/>
      </c>
      <c r="Z875" s="179" t="str">
        <f>IF(FORMULACIÓN!N875="X",VLOOKUP(A875,Lists!$C$100:$D$1099,2,FALSE),"")</f>
        <v/>
      </c>
      <c r="AA875" s="181">
        <f>IF(FORMULACIÓN!N875="X",IF(VALUE(VLOOKUP(A875,Lists!$C$100:$D$1099,2,FALSE))&gt;=SEGUIMIENTO!X875,1,0),2)</f>
        <v>2</v>
      </c>
      <c r="AB875" s="150">
        <f>IFERROR(VALUE(LEFT(#REF!,1)),0)</f>
        <v>0</v>
      </c>
      <c r="AC875" s="149"/>
      <c r="AD875" s="131"/>
      <c r="AE875" s="131"/>
      <c r="AF875" s="129"/>
      <c r="AG875"/>
      <c r="AH875" s="139"/>
      <c r="AI875" s="139"/>
      <c r="AJ875" s="139" t="str">
        <f t="shared" si="151"/>
        <v/>
      </c>
      <c r="AK875" s="139">
        <f t="shared" ca="1" si="158"/>
        <v>0</v>
      </c>
      <c r="AL875" s="139" t="str">
        <f t="shared" si="152"/>
        <v/>
      </c>
      <c r="AM875" s="139" t="str">
        <f t="shared" si="153"/>
        <v/>
      </c>
      <c r="AN875" s="20" t="str">
        <f t="shared" si="154"/>
        <v/>
      </c>
      <c r="AO875" s="20" t="str">
        <f t="shared" si="155"/>
        <v/>
      </c>
      <c r="AP875" s="20" t="str">
        <f t="shared" si="156"/>
        <v/>
      </c>
      <c r="AQ875" s="88" t="str">
        <f ca="1">IF(S875=Lists!$S$6,"CUMPLIMIENTO",IF($Q875=Lists!$R$3,TEXT(Y875,"00,00%")&amp;" / "&amp;TEXT(FORMULACIÓN!Y875,"00,00%"),IF(Y875=0,0,TEXT(Y875,"##.###")&amp;" / "&amp;TEXT(FORMULACIÓN!Y875,"##.###"))))</f>
        <v xml:space="preserve"> / </v>
      </c>
      <c r="AR875" s="133">
        <f ca="1">VALUE(IFERROR(IF(S875=Lists!$S$6,SEGUIMIENTO!Y875,IF((Y875/FORMULACIÓN!Y875)&lt;&gt;0,Y875/FORMULACIÓN!Y875,0)),0))</f>
        <v>0</v>
      </c>
      <c r="AS875" s="89" t="str">
        <f t="shared" ca="1" si="157"/>
        <v/>
      </c>
      <c r="AT875" s="89"/>
      <c r="AU875" s="89">
        <f t="shared" ca="1" si="150"/>
        <v>0</v>
      </c>
      <c r="AV875" s="20" t="str">
        <f t="shared" si="159"/>
        <v xml:space="preserve">LOGROS
LÍMITES
OBSERVACIÓN
ACCIONES DE FORTALECIMIENTO
</v>
      </c>
      <c r="AW875" s="139"/>
      <c r="CG875" s="140"/>
    </row>
    <row r="876" spans="1:85" s="135" customFormat="1" ht="20.25" hidden="1" customHeight="1">
      <c r="A876" s="20" t="str">
        <f>IF(FORMULACIÓN!A876="","",FORMULACIÓN!A876)</f>
        <v/>
      </c>
      <c r="B876" s="20" t="str">
        <f>IF(FORMULACIÓN!B876="","",FORMULACIÓN!B876)</f>
        <v/>
      </c>
      <c r="C876" s="20" t="str">
        <f>IF(FORMULACIÓN!C876="","",FORMULACIÓN!C876)</f>
        <v/>
      </c>
      <c r="D876" s="20" t="str">
        <f>IF(FORMULACIÓN!D876="","",FORMULACIÓN!D876)</f>
        <v/>
      </c>
      <c r="E876" s="20" t="str">
        <f>IF(FORMULACIÓN!E876="","",FORMULACIÓN!E876)</f>
        <v/>
      </c>
      <c r="F876" s="20" t="str">
        <f>IF(FORMULACIÓN!F876="","",FORMULACIÓN!F876)</f>
        <v/>
      </c>
      <c r="G876" s="20" t="str">
        <f>IF(FORMULACIÓN!G876="","",FORMULACIÓN!G876)</f>
        <v/>
      </c>
      <c r="H876" s="20" t="str">
        <f>IF(FORMULACIÓN!H876="","",FORMULACIÓN!H876)</f>
        <v/>
      </c>
      <c r="I876" s="88" t="str">
        <f>IF(FORMULACIÓN!I876="","",FORMULACIÓN!I876)</f>
        <v/>
      </c>
      <c r="J876" s="20" t="str">
        <f>IF(FORMULACIÓN!J876="","",FORMULACIÓN!J876)</f>
        <v/>
      </c>
      <c r="K876" s="88" t="str">
        <f>IF(FORMULACIÓN!K876="","",FORMULACIÓN!K876)</f>
        <v/>
      </c>
      <c r="L876" s="88" t="str">
        <f>IF(FORMULACIÓN!L876="","",FORMULACIÓN!L876)</f>
        <v/>
      </c>
      <c r="M876" s="210">
        <f>FORMULACIÓN!M876</f>
        <v>0</v>
      </c>
      <c r="N876" s="20" t="str">
        <f>IF(FORMULACIÓN!O876="","",FORMULACIÓN!O876)</f>
        <v/>
      </c>
      <c r="O876" s="20" t="str">
        <f>IF(FORMULACIÓN!P876="","",FORMULACIÓN!P876)</f>
        <v/>
      </c>
      <c r="P876" s="20" t="str">
        <f>IF(FORMULACIÓN!Q876="","",FORMULACIÓN!Q876)</f>
        <v/>
      </c>
      <c r="Q876" s="20" t="str">
        <f>IF(FORMULACIÓN!R876="","",FORMULACIÓN!R876)</f>
        <v/>
      </c>
      <c r="R876" s="20" t="str">
        <f>IF(FORMULACIÓN!S876="","",FORMULACIÓN!S876)</f>
        <v/>
      </c>
      <c r="S876" s="20" t="str">
        <f>IF(FORMULACIÓN!T876="","",FORMULACIÓN!T876)</f>
        <v/>
      </c>
      <c r="T876" s="179" t="str">
        <f ca="1">FORMULACIÓN!Y876</f>
        <v/>
      </c>
      <c r="U876" s="20" t="str">
        <f>IF(FORMULACIÓN!U876="","",FORMULACIÓN!U876)</f>
        <v/>
      </c>
      <c r="V876" s="211"/>
      <c r="W876" s="211"/>
      <c r="X876" s="21" t="str">
        <f ca="1">IFERROR(IF($S876=Lists!$S$2,SUM(SEGUIMIENTO!U876:W876),IF(SEGUIMIENTO!$S876=Lists!$S$3,SUM(SEGUIMIENTO!V876:W876),IF(SEGUIMIENTO!$S876=Lists!$S$4,AVERAGE(SEGUIMIENTO!V876:W876),IF(SEGUIMIENTO!$S876=Lists!$S$5,OFFSET(U876,0,COUNTA(V876:W876)),IF(SEGUIMIENTO!$S876=Lists!$S$6,COUNTIF(V876:W876,"&lt;"&amp;FORMULACIÓN!Y876)/COUNT(SEGUIMIENTO!V876:W876),""))))),"")</f>
        <v/>
      </c>
      <c r="Y876" s="176" t="str">
        <f ca="1">IF($Q876=Lists!$R$3,TEXT(SEGUIMIENTO!X876,"00,00%"),IF(SEGUIMIENTO!X876=0,0,TEXT(SEGUIMIENTO!X876,"##.###")))</f>
        <v/>
      </c>
      <c r="Z876" s="179" t="str">
        <f>IF(FORMULACIÓN!N876="X",VLOOKUP(A876,Lists!$C$100:$D$1099,2,FALSE),"")</f>
        <v/>
      </c>
      <c r="AA876" s="181">
        <f>IF(FORMULACIÓN!N876="X",IF(VALUE(VLOOKUP(A876,Lists!$C$100:$D$1099,2,FALSE))&gt;=SEGUIMIENTO!X876,1,0),2)</f>
        <v>2</v>
      </c>
      <c r="AB876" s="150">
        <f>IFERROR(VALUE(LEFT(#REF!,1)),0)</f>
        <v>0</v>
      </c>
      <c r="AC876" s="149"/>
      <c r="AD876" s="131"/>
      <c r="AE876" s="131"/>
      <c r="AF876" s="129"/>
      <c r="AG876"/>
      <c r="AH876" s="139"/>
      <c r="AI876" s="139"/>
      <c r="AJ876" s="139" t="str">
        <f t="shared" si="151"/>
        <v/>
      </c>
      <c r="AK876" s="139">
        <f t="shared" ca="1" si="158"/>
        <v>0</v>
      </c>
      <c r="AL876" s="139" t="str">
        <f t="shared" si="152"/>
        <v/>
      </c>
      <c r="AM876" s="139" t="str">
        <f t="shared" si="153"/>
        <v/>
      </c>
      <c r="AN876" s="20" t="str">
        <f t="shared" si="154"/>
        <v/>
      </c>
      <c r="AO876" s="20" t="str">
        <f t="shared" si="155"/>
        <v/>
      </c>
      <c r="AP876" s="20" t="str">
        <f t="shared" si="156"/>
        <v/>
      </c>
      <c r="AQ876" s="88" t="str">
        <f ca="1">IF(S876=Lists!$S$6,"CUMPLIMIENTO",IF($Q876=Lists!$R$3,TEXT(Y876,"00,00%")&amp;" / "&amp;TEXT(FORMULACIÓN!Y876,"00,00%"),IF(Y876=0,0,TEXT(Y876,"##.###")&amp;" / "&amp;TEXT(FORMULACIÓN!Y876,"##.###"))))</f>
        <v xml:space="preserve"> / </v>
      </c>
      <c r="AR876" s="133">
        <f ca="1">VALUE(IFERROR(IF(S876=Lists!$S$6,SEGUIMIENTO!Y876,IF((Y876/FORMULACIÓN!Y876)&lt;&gt;0,Y876/FORMULACIÓN!Y876,0)),0))</f>
        <v>0</v>
      </c>
      <c r="AS876" s="89" t="str">
        <f t="shared" ca="1" si="157"/>
        <v/>
      </c>
      <c r="AT876" s="89"/>
      <c r="AU876" s="89">
        <f t="shared" ca="1" si="150"/>
        <v>0</v>
      </c>
      <c r="AV876" s="20" t="str">
        <f t="shared" si="159"/>
        <v xml:space="preserve">LOGROS
LÍMITES
OBSERVACIÓN
ACCIONES DE FORTALECIMIENTO
</v>
      </c>
      <c r="AW876" s="139"/>
      <c r="CG876" s="140"/>
    </row>
    <row r="877" spans="1:85" s="135" customFormat="1" ht="20.25" hidden="1" customHeight="1">
      <c r="A877" s="20" t="str">
        <f>IF(FORMULACIÓN!A877="","",FORMULACIÓN!A877)</f>
        <v/>
      </c>
      <c r="B877" s="20" t="str">
        <f>IF(FORMULACIÓN!B877="","",FORMULACIÓN!B877)</f>
        <v/>
      </c>
      <c r="C877" s="20" t="str">
        <f>IF(FORMULACIÓN!C877="","",FORMULACIÓN!C877)</f>
        <v/>
      </c>
      <c r="D877" s="20" t="str">
        <f>IF(FORMULACIÓN!D877="","",FORMULACIÓN!D877)</f>
        <v/>
      </c>
      <c r="E877" s="20" t="str">
        <f>IF(FORMULACIÓN!E877="","",FORMULACIÓN!E877)</f>
        <v/>
      </c>
      <c r="F877" s="20" t="str">
        <f>IF(FORMULACIÓN!F877="","",FORMULACIÓN!F877)</f>
        <v/>
      </c>
      <c r="G877" s="20" t="str">
        <f>IF(FORMULACIÓN!G877="","",FORMULACIÓN!G877)</f>
        <v/>
      </c>
      <c r="H877" s="20" t="str">
        <f>IF(FORMULACIÓN!H877="","",FORMULACIÓN!H877)</f>
        <v/>
      </c>
      <c r="I877" s="88" t="str">
        <f>IF(FORMULACIÓN!I877="","",FORMULACIÓN!I877)</f>
        <v/>
      </c>
      <c r="J877" s="20" t="str">
        <f>IF(FORMULACIÓN!J877="","",FORMULACIÓN!J877)</f>
        <v/>
      </c>
      <c r="K877" s="88" t="str">
        <f>IF(FORMULACIÓN!K877="","",FORMULACIÓN!K877)</f>
        <v/>
      </c>
      <c r="L877" s="88" t="str">
        <f>IF(FORMULACIÓN!L877="","",FORMULACIÓN!L877)</f>
        <v/>
      </c>
      <c r="M877" s="210">
        <f>FORMULACIÓN!M877</f>
        <v>0</v>
      </c>
      <c r="N877" s="20" t="str">
        <f>IF(FORMULACIÓN!O877="","",FORMULACIÓN!O877)</f>
        <v/>
      </c>
      <c r="O877" s="20" t="str">
        <f>IF(FORMULACIÓN!P877="","",FORMULACIÓN!P877)</f>
        <v/>
      </c>
      <c r="P877" s="20" t="str">
        <f>IF(FORMULACIÓN!Q877="","",FORMULACIÓN!Q877)</f>
        <v/>
      </c>
      <c r="Q877" s="20" t="str">
        <f>IF(FORMULACIÓN!R877="","",FORMULACIÓN!R877)</f>
        <v/>
      </c>
      <c r="R877" s="20" t="str">
        <f>IF(FORMULACIÓN!S877="","",FORMULACIÓN!S877)</f>
        <v/>
      </c>
      <c r="S877" s="20" t="str">
        <f>IF(FORMULACIÓN!T877="","",FORMULACIÓN!T877)</f>
        <v/>
      </c>
      <c r="T877" s="179" t="str">
        <f ca="1">FORMULACIÓN!Y877</f>
        <v/>
      </c>
      <c r="U877" s="20" t="str">
        <f>IF(FORMULACIÓN!U877="","",FORMULACIÓN!U877)</f>
        <v/>
      </c>
      <c r="V877" s="211"/>
      <c r="W877" s="211"/>
      <c r="X877" s="21" t="str">
        <f ca="1">IFERROR(IF($S877=Lists!$S$2,SUM(SEGUIMIENTO!U877:W877),IF(SEGUIMIENTO!$S877=Lists!$S$3,SUM(SEGUIMIENTO!V877:W877),IF(SEGUIMIENTO!$S877=Lists!$S$4,AVERAGE(SEGUIMIENTO!V877:W877),IF(SEGUIMIENTO!$S877=Lists!$S$5,OFFSET(U877,0,COUNTA(V877:W877)),IF(SEGUIMIENTO!$S877=Lists!$S$6,COUNTIF(V877:W877,"&lt;"&amp;FORMULACIÓN!Y877)/COUNT(SEGUIMIENTO!V877:W877),""))))),"")</f>
        <v/>
      </c>
      <c r="Y877" s="176" t="str">
        <f ca="1">IF($Q877=Lists!$R$3,TEXT(SEGUIMIENTO!X877,"00,00%"),IF(SEGUIMIENTO!X877=0,0,TEXT(SEGUIMIENTO!X877,"##.###")))</f>
        <v/>
      </c>
      <c r="Z877" s="179" t="str">
        <f>IF(FORMULACIÓN!N877="X",VLOOKUP(A877,Lists!$C$100:$D$1099,2,FALSE),"")</f>
        <v/>
      </c>
      <c r="AA877" s="181">
        <f>IF(FORMULACIÓN!N877="X",IF(VALUE(VLOOKUP(A877,Lists!$C$100:$D$1099,2,FALSE))&gt;=SEGUIMIENTO!X877,1,0),2)</f>
        <v>2</v>
      </c>
      <c r="AB877" s="150">
        <f>IFERROR(VALUE(LEFT(#REF!,1)),0)</f>
        <v>0</v>
      </c>
      <c r="AC877" s="149"/>
      <c r="AD877" s="131"/>
      <c r="AE877" s="131"/>
      <c r="AF877" s="129"/>
      <c r="AG877"/>
      <c r="AH877" s="139"/>
      <c r="AI877" s="139"/>
      <c r="AJ877" s="139" t="str">
        <f t="shared" si="151"/>
        <v/>
      </c>
      <c r="AK877" s="139">
        <f t="shared" ca="1" si="158"/>
        <v>0</v>
      </c>
      <c r="AL877" s="139" t="str">
        <f t="shared" si="152"/>
        <v/>
      </c>
      <c r="AM877" s="139" t="str">
        <f t="shared" si="153"/>
        <v/>
      </c>
      <c r="AN877" s="20" t="str">
        <f t="shared" si="154"/>
        <v/>
      </c>
      <c r="AO877" s="20" t="str">
        <f t="shared" si="155"/>
        <v/>
      </c>
      <c r="AP877" s="20" t="str">
        <f t="shared" si="156"/>
        <v/>
      </c>
      <c r="AQ877" s="88" t="str">
        <f ca="1">IF(S877=Lists!$S$6,"CUMPLIMIENTO",IF($Q877=Lists!$R$3,TEXT(Y877,"00,00%")&amp;" / "&amp;TEXT(FORMULACIÓN!Y877,"00,00%"),IF(Y877=0,0,TEXT(Y877,"##.###")&amp;" / "&amp;TEXT(FORMULACIÓN!Y877,"##.###"))))</f>
        <v xml:space="preserve"> / </v>
      </c>
      <c r="AR877" s="133">
        <f ca="1">VALUE(IFERROR(IF(S877=Lists!$S$6,SEGUIMIENTO!Y877,IF((Y877/FORMULACIÓN!Y877)&lt;&gt;0,Y877/FORMULACIÓN!Y877,0)),0))</f>
        <v>0</v>
      </c>
      <c r="AS877" s="89" t="str">
        <f t="shared" ca="1" si="157"/>
        <v/>
      </c>
      <c r="AT877" s="89"/>
      <c r="AU877" s="89">
        <f t="shared" ca="1" si="150"/>
        <v>0</v>
      </c>
      <c r="AV877" s="20" t="str">
        <f t="shared" si="159"/>
        <v xml:space="preserve">LOGROS
LÍMITES
OBSERVACIÓN
ACCIONES DE FORTALECIMIENTO
</v>
      </c>
      <c r="AW877" s="139"/>
      <c r="CG877" s="140"/>
    </row>
    <row r="878" spans="1:85" s="135" customFormat="1" ht="20.25" hidden="1" customHeight="1">
      <c r="A878" s="20" t="str">
        <f>IF(FORMULACIÓN!A878="","",FORMULACIÓN!A878)</f>
        <v/>
      </c>
      <c r="B878" s="20" t="str">
        <f>IF(FORMULACIÓN!B878="","",FORMULACIÓN!B878)</f>
        <v/>
      </c>
      <c r="C878" s="20" t="str">
        <f>IF(FORMULACIÓN!C878="","",FORMULACIÓN!C878)</f>
        <v/>
      </c>
      <c r="D878" s="20" t="str">
        <f>IF(FORMULACIÓN!D878="","",FORMULACIÓN!D878)</f>
        <v/>
      </c>
      <c r="E878" s="20" t="str">
        <f>IF(FORMULACIÓN!E878="","",FORMULACIÓN!E878)</f>
        <v/>
      </c>
      <c r="F878" s="20" t="str">
        <f>IF(FORMULACIÓN!F878="","",FORMULACIÓN!F878)</f>
        <v/>
      </c>
      <c r="G878" s="20" t="str">
        <f>IF(FORMULACIÓN!G878="","",FORMULACIÓN!G878)</f>
        <v/>
      </c>
      <c r="H878" s="20" t="str">
        <f>IF(FORMULACIÓN!H878="","",FORMULACIÓN!H878)</f>
        <v/>
      </c>
      <c r="I878" s="88" t="str">
        <f>IF(FORMULACIÓN!I878="","",FORMULACIÓN!I878)</f>
        <v/>
      </c>
      <c r="J878" s="20" t="str">
        <f>IF(FORMULACIÓN!J878="","",FORMULACIÓN!J878)</f>
        <v/>
      </c>
      <c r="K878" s="88" t="str">
        <f>IF(FORMULACIÓN!K878="","",FORMULACIÓN!K878)</f>
        <v/>
      </c>
      <c r="L878" s="88" t="str">
        <f>IF(FORMULACIÓN!L878="","",FORMULACIÓN!L878)</f>
        <v/>
      </c>
      <c r="M878" s="210">
        <f>FORMULACIÓN!M878</f>
        <v>0</v>
      </c>
      <c r="N878" s="20" t="str">
        <f>IF(FORMULACIÓN!O878="","",FORMULACIÓN!O878)</f>
        <v/>
      </c>
      <c r="O878" s="20" t="str">
        <f>IF(FORMULACIÓN!P878="","",FORMULACIÓN!P878)</f>
        <v/>
      </c>
      <c r="P878" s="20" t="str">
        <f>IF(FORMULACIÓN!Q878="","",FORMULACIÓN!Q878)</f>
        <v/>
      </c>
      <c r="Q878" s="20" t="str">
        <f>IF(FORMULACIÓN!R878="","",FORMULACIÓN!R878)</f>
        <v/>
      </c>
      <c r="R878" s="20" t="str">
        <f>IF(FORMULACIÓN!S878="","",FORMULACIÓN!S878)</f>
        <v/>
      </c>
      <c r="S878" s="20" t="str">
        <f>IF(FORMULACIÓN!T878="","",FORMULACIÓN!T878)</f>
        <v/>
      </c>
      <c r="T878" s="179" t="str">
        <f ca="1">FORMULACIÓN!Y878</f>
        <v/>
      </c>
      <c r="U878" s="20" t="str">
        <f>IF(FORMULACIÓN!U878="","",FORMULACIÓN!U878)</f>
        <v/>
      </c>
      <c r="V878" s="211"/>
      <c r="W878" s="211"/>
      <c r="X878" s="21" t="str">
        <f ca="1">IFERROR(IF($S878=Lists!$S$2,SUM(SEGUIMIENTO!U878:W878),IF(SEGUIMIENTO!$S878=Lists!$S$3,SUM(SEGUIMIENTO!V878:W878),IF(SEGUIMIENTO!$S878=Lists!$S$4,AVERAGE(SEGUIMIENTO!V878:W878),IF(SEGUIMIENTO!$S878=Lists!$S$5,OFFSET(U878,0,COUNTA(V878:W878)),IF(SEGUIMIENTO!$S878=Lists!$S$6,COUNTIF(V878:W878,"&lt;"&amp;FORMULACIÓN!Y878)/COUNT(SEGUIMIENTO!V878:W878),""))))),"")</f>
        <v/>
      </c>
      <c r="Y878" s="176" t="str">
        <f ca="1">IF($Q878=Lists!$R$3,TEXT(SEGUIMIENTO!X878,"00,00%"),IF(SEGUIMIENTO!X878=0,0,TEXT(SEGUIMIENTO!X878,"##.###")))</f>
        <v/>
      </c>
      <c r="Z878" s="179" t="str">
        <f>IF(FORMULACIÓN!N878="X",VLOOKUP(A878,Lists!$C$100:$D$1099,2,FALSE),"")</f>
        <v/>
      </c>
      <c r="AA878" s="181">
        <f>IF(FORMULACIÓN!N878="X",IF(VALUE(VLOOKUP(A878,Lists!$C$100:$D$1099,2,FALSE))&gt;=SEGUIMIENTO!X878,1,0),2)</f>
        <v>2</v>
      </c>
      <c r="AB878" s="150">
        <f>IFERROR(VALUE(LEFT(#REF!,1)),0)</f>
        <v>0</v>
      </c>
      <c r="AC878" s="149"/>
      <c r="AD878" s="131"/>
      <c r="AE878" s="131"/>
      <c r="AF878" s="129"/>
      <c r="AG878"/>
      <c r="AH878" s="139"/>
      <c r="AI878" s="139"/>
      <c r="AJ878" s="139" t="str">
        <f t="shared" si="151"/>
        <v/>
      </c>
      <c r="AK878" s="139">
        <f t="shared" ca="1" si="158"/>
        <v>0</v>
      </c>
      <c r="AL878" s="139" t="str">
        <f t="shared" si="152"/>
        <v/>
      </c>
      <c r="AM878" s="139" t="str">
        <f t="shared" si="153"/>
        <v/>
      </c>
      <c r="AN878" s="20" t="str">
        <f t="shared" si="154"/>
        <v/>
      </c>
      <c r="AO878" s="20" t="str">
        <f t="shared" si="155"/>
        <v/>
      </c>
      <c r="AP878" s="20" t="str">
        <f t="shared" si="156"/>
        <v/>
      </c>
      <c r="AQ878" s="88" t="str">
        <f ca="1">IF(S878=Lists!$S$6,"CUMPLIMIENTO",IF($Q878=Lists!$R$3,TEXT(Y878,"00,00%")&amp;" / "&amp;TEXT(FORMULACIÓN!Y878,"00,00%"),IF(Y878=0,0,TEXT(Y878,"##.###")&amp;" / "&amp;TEXT(FORMULACIÓN!Y878,"##.###"))))</f>
        <v xml:space="preserve"> / </v>
      </c>
      <c r="AR878" s="133">
        <f ca="1">VALUE(IFERROR(IF(S878=Lists!$S$6,SEGUIMIENTO!Y878,IF((Y878/FORMULACIÓN!Y878)&lt;&gt;0,Y878/FORMULACIÓN!Y878,0)),0))</f>
        <v>0</v>
      </c>
      <c r="AS878" s="89" t="str">
        <f t="shared" ca="1" si="157"/>
        <v/>
      </c>
      <c r="AT878" s="89"/>
      <c r="AU878" s="89">
        <f t="shared" ca="1" si="150"/>
        <v>0</v>
      </c>
      <c r="AV878" s="20" t="str">
        <f t="shared" si="159"/>
        <v xml:space="preserve">LOGROS
LÍMITES
OBSERVACIÓN
ACCIONES DE FORTALECIMIENTO
</v>
      </c>
      <c r="AW878" s="139"/>
      <c r="CG878" s="140"/>
    </row>
    <row r="879" spans="1:85" s="135" customFormat="1" ht="20.25" hidden="1" customHeight="1">
      <c r="A879" s="20" t="str">
        <f>IF(FORMULACIÓN!A879="","",FORMULACIÓN!A879)</f>
        <v/>
      </c>
      <c r="B879" s="20" t="str">
        <f>IF(FORMULACIÓN!B879="","",FORMULACIÓN!B879)</f>
        <v/>
      </c>
      <c r="C879" s="20" t="str">
        <f>IF(FORMULACIÓN!C879="","",FORMULACIÓN!C879)</f>
        <v/>
      </c>
      <c r="D879" s="20" t="str">
        <f>IF(FORMULACIÓN!D879="","",FORMULACIÓN!D879)</f>
        <v/>
      </c>
      <c r="E879" s="20" t="str">
        <f>IF(FORMULACIÓN!E879="","",FORMULACIÓN!E879)</f>
        <v/>
      </c>
      <c r="F879" s="20" t="str">
        <f>IF(FORMULACIÓN!F879="","",FORMULACIÓN!F879)</f>
        <v/>
      </c>
      <c r="G879" s="20" t="str">
        <f>IF(FORMULACIÓN!G879="","",FORMULACIÓN!G879)</f>
        <v/>
      </c>
      <c r="H879" s="20" t="str">
        <f>IF(FORMULACIÓN!H879="","",FORMULACIÓN!H879)</f>
        <v/>
      </c>
      <c r="I879" s="88" t="str">
        <f>IF(FORMULACIÓN!I879="","",FORMULACIÓN!I879)</f>
        <v/>
      </c>
      <c r="J879" s="20" t="str">
        <f>IF(FORMULACIÓN!J879="","",FORMULACIÓN!J879)</f>
        <v/>
      </c>
      <c r="K879" s="88" t="str">
        <f>IF(FORMULACIÓN!K879="","",FORMULACIÓN!K879)</f>
        <v/>
      </c>
      <c r="L879" s="88" t="str">
        <f>IF(FORMULACIÓN!L879="","",FORMULACIÓN!L879)</f>
        <v/>
      </c>
      <c r="M879" s="210">
        <f>FORMULACIÓN!M879</f>
        <v>0</v>
      </c>
      <c r="N879" s="20" t="str">
        <f>IF(FORMULACIÓN!O879="","",FORMULACIÓN!O879)</f>
        <v/>
      </c>
      <c r="O879" s="20" t="str">
        <f>IF(FORMULACIÓN!P879="","",FORMULACIÓN!P879)</f>
        <v/>
      </c>
      <c r="P879" s="20" t="str">
        <f>IF(FORMULACIÓN!Q879="","",FORMULACIÓN!Q879)</f>
        <v/>
      </c>
      <c r="Q879" s="20" t="str">
        <f>IF(FORMULACIÓN!R879="","",FORMULACIÓN!R879)</f>
        <v/>
      </c>
      <c r="R879" s="20" t="str">
        <f>IF(FORMULACIÓN!S879="","",FORMULACIÓN!S879)</f>
        <v/>
      </c>
      <c r="S879" s="20" t="str">
        <f>IF(FORMULACIÓN!T879="","",FORMULACIÓN!T879)</f>
        <v/>
      </c>
      <c r="T879" s="179" t="str">
        <f ca="1">FORMULACIÓN!Y879</f>
        <v/>
      </c>
      <c r="U879" s="20" t="str">
        <f>IF(FORMULACIÓN!U879="","",FORMULACIÓN!U879)</f>
        <v/>
      </c>
      <c r="V879" s="211"/>
      <c r="W879" s="211"/>
      <c r="X879" s="21" t="str">
        <f ca="1">IFERROR(IF($S879=Lists!$S$2,SUM(SEGUIMIENTO!U879:W879),IF(SEGUIMIENTO!$S879=Lists!$S$3,SUM(SEGUIMIENTO!V879:W879),IF(SEGUIMIENTO!$S879=Lists!$S$4,AVERAGE(SEGUIMIENTO!V879:W879),IF(SEGUIMIENTO!$S879=Lists!$S$5,OFFSET(U879,0,COUNTA(V879:W879)),IF(SEGUIMIENTO!$S879=Lists!$S$6,COUNTIF(V879:W879,"&lt;"&amp;FORMULACIÓN!Y879)/COUNT(SEGUIMIENTO!V879:W879),""))))),"")</f>
        <v/>
      </c>
      <c r="Y879" s="176" t="str">
        <f ca="1">IF($Q879=Lists!$R$3,TEXT(SEGUIMIENTO!X879,"00,00%"),IF(SEGUIMIENTO!X879=0,0,TEXT(SEGUIMIENTO!X879,"##.###")))</f>
        <v/>
      </c>
      <c r="Z879" s="179" t="str">
        <f>IF(FORMULACIÓN!N879="X",VLOOKUP(A879,Lists!$C$100:$D$1099,2,FALSE),"")</f>
        <v/>
      </c>
      <c r="AA879" s="181">
        <f>IF(FORMULACIÓN!N879="X",IF(VALUE(VLOOKUP(A879,Lists!$C$100:$D$1099,2,FALSE))&gt;=SEGUIMIENTO!X879,1,0),2)</f>
        <v>2</v>
      </c>
      <c r="AB879" s="150">
        <f>IFERROR(VALUE(LEFT(#REF!,1)),0)</f>
        <v>0</v>
      </c>
      <c r="AC879" s="149"/>
      <c r="AD879" s="131"/>
      <c r="AE879" s="131"/>
      <c r="AF879" s="129"/>
      <c r="AG879"/>
      <c r="AH879" s="139"/>
      <c r="AI879" s="139"/>
      <c r="AJ879" s="139" t="str">
        <f t="shared" si="151"/>
        <v/>
      </c>
      <c r="AK879" s="139">
        <f t="shared" ca="1" si="158"/>
        <v>0</v>
      </c>
      <c r="AL879" s="139" t="str">
        <f t="shared" si="152"/>
        <v/>
      </c>
      <c r="AM879" s="139" t="str">
        <f t="shared" si="153"/>
        <v/>
      </c>
      <c r="AN879" s="20" t="str">
        <f t="shared" si="154"/>
        <v/>
      </c>
      <c r="AO879" s="20" t="str">
        <f t="shared" si="155"/>
        <v/>
      </c>
      <c r="AP879" s="20" t="str">
        <f t="shared" si="156"/>
        <v/>
      </c>
      <c r="AQ879" s="88" t="str">
        <f ca="1">IF(S879=Lists!$S$6,"CUMPLIMIENTO",IF($Q879=Lists!$R$3,TEXT(Y879,"00,00%")&amp;" / "&amp;TEXT(FORMULACIÓN!Y879,"00,00%"),IF(Y879=0,0,TEXT(Y879,"##.###")&amp;" / "&amp;TEXT(FORMULACIÓN!Y879,"##.###"))))</f>
        <v xml:space="preserve"> / </v>
      </c>
      <c r="AR879" s="133">
        <f ca="1">VALUE(IFERROR(IF(S879=Lists!$S$6,SEGUIMIENTO!Y879,IF((Y879/FORMULACIÓN!Y879)&lt;&gt;0,Y879/FORMULACIÓN!Y879,0)),0))</f>
        <v>0</v>
      </c>
      <c r="AS879" s="89" t="str">
        <f t="shared" ca="1" si="157"/>
        <v/>
      </c>
      <c r="AT879" s="89"/>
      <c r="AU879" s="89">
        <f t="shared" ca="1" si="150"/>
        <v>0</v>
      </c>
      <c r="AV879" s="20" t="str">
        <f t="shared" si="159"/>
        <v xml:space="preserve">LOGROS
LÍMITES
OBSERVACIÓN
ACCIONES DE FORTALECIMIENTO
</v>
      </c>
      <c r="AW879" s="139"/>
      <c r="CG879" s="140"/>
    </row>
    <row r="880" spans="1:85" s="135" customFormat="1" ht="20.25" hidden="1" customHeight="1">
      <c r="A880" s="20" t="str">
        <f>IF(FORMULACIÓN!A880="","",FORMULACIÓN!A880)</f>
        <v/>
      </c>
      <c r="B880" s="20" t="str">
        <f>IF(FORMULACIÓN!B880="","",FORMULACIÓN!B880)</f>
        <v/>
      </c>
      <c r="C880" s="20" t="str">
        <f>IF(FORMULACIÓN!C880="","",FORMULACIÓN!C880)</f>
        <v/>
      </c>
      <c r="D880" s="20" t="str">
        <f>IF(FORMULACIÓN!D880="","",FORMULACIÓN!D880)</f>
        <v/>
      </c>
      <c r="E880" s="20" t="str">
        <f>IF(FORMULACIÓN!E880="","",FORMULACIÓN!E880)</f>
        <v/>
      </c>
      <c r="F880" s="20" t="str">
        <f>IF(FORMULACIÓN!F880="","",FORMULACIÓN!F880)</f>
        <v/>
      </c>
      <c r="G880" s="20" t="str">
        <f>IF(FORMULACIÓN!G880="","",FORMULACIÓN!G880)</f>
        <v/>
      </c>
      <c r="H880" s="20" t="str">
        <f>IF(FORMULACIÓN!H880="","",FORMULACIÓN!H880)</f>
        <v/>
      </c>
      <c r="I880" s="88" t="str">
        <f>IF(FORMULACIÓN!I880="","",FORMULACIÓN!I880)</f>
        <v/>
      </c>
      <c r="J880" s="20" t="str">
        <f>IF(FORMULACIÓN!J880="","",FORMULACIÓN!J880)</f>
        <v/>
      </c>
      <c r="K880" s="88" t="str">
        <f>IF(FORMULACIÓN!K880="","",FORMULACIÓN!K880)</f>
        <v/>
      </c>
      <c r="L880" s="88" t="str">
        <f>IF(FORMULACIÓN!L880="","",FORMULACIÓN!L880)</f>
        <v/>
      </c>
      <c r="M880" s="210">
        <f>FORMULACIÓN!M880</f>
        <v>0</v>
      </c>
      <c r="N880" s="20" t="str">
        <f>IF(FORMULACIÓN!O880="","",FORMULACIÓN!O880)</f>
        <v/>
      </c>
      <c r="O880" s="20" t="str">
        <f>IF(FORMULACIÓN!P880="","",FORMULACIÓN!P880)</f>
        <v/>
      </c>
      <c r="P880" s="20" t="str">
        <f>IF(FORMULACIÓN!Q880="","",FORMULACIÓN!Q880)</f>
        <v/>
      </c>
      <c r="Q880" s="20" t="str">
        <f>IF(FORMULACIÓN!R880="","",FORMULACIÓN!R880)</f>
        <v/>
      </c>
      <c r="R880" s="20" t="str">
        <f>IF(FORMULACIÓN!S880="","",FORMULACIÓN!S880)</f>
        <v/>
      </c>
      <c r="S880" s="20" t="str">
        <f>IF(FORMULACIÓN!T880="","",FORMULACIÓN!T880)</f>
        <v/>
      </c>
      <c r="T880" s="179" t="str">
        <f ca="1">FORMULACIÓN!Y880</f>
        <v/>
      </c>
      <c r="U880" s="20" t="str">
        <f>IF(FORMULACIÓN!U880="","",FORMULACIÓN!U880)</f>
        <v/>
      </c>
      <c r="V880" s="211"/>
      <c r="W880" s="211"/>
      <c r="X880" s="21" t="str">
        <f ca="1">IFERROR(IF($S880=Lists!$S$2,SUM(SEGUIMIENTO!U880:W880),IF(SEGUIMIENTO!$S880=Lists!$S$3,SUM(SEGUIMIENTO!V880:W880),IF(SEGUIMIENTO!$S880=Lists!$S$4,AVERAGE(SEGUIMIENTO!V880:W880),IF(SEGUIMIENTO!$S880=Lists!$S$5,OFFSET(U880,0,COUNTA(V880:W880)),IF(SEGUIMIENTO!$S880=Lists!$S$6,COUNTIF(V880:W880,"&lt;"&amp;FORMULACIÓN!Y880)/COUNT(SEGUIMIENTO!V880:W880),""))))),"")</f>
        <v/>
      </c>
      <c r="Y880" s="176" t="str">
        <f ca="1">IF($Q880=Lists!$R$3,TEXT(SEGUIMIENTO!X880,"00,00%"),IF(SEGUIMIENTO!X880=0,0,TEXT(SEGUIMIENTO!X880,"##.###")))</f>
        <v/>
      </c>
      <c r="Z880" s="179" t="str">
        <f>IF(FORMULACIÓN!N880="X",VLOOKUP(A880,Lists!$C$100:$D$1099,2,FALSE),"")</f>
        <v/>
      </c>
      <c r="AA880" s="181">
        <f>IF(FORMULACIÓN!N880="X",IF(VALUE(VLOOKUP(A880,Lists!$C$100:$D$1099,2,FALSE))&gt;=SEGUIMIENTO!X880,1,0),2)</f>
        <v>2</v>
      </c>
      <c r="AB880" s="150">
        <f>IFERROR(VALUE(LEFT(#REF!,1)),0)</f>
        <v>0</v>
      </c>
      <c r="AC880" s="149"/>
      <c r="AD880" s="131"/>
      <c r="AE880" s="131"/>
      <c r="AF880" s="129"/>
      <c r="AG880"/>
      <c r="AH880" s="139"/>
      <c r="AI880" s="139"/>
      <c r="AJ880" s="139" t="str">
        <f t="shared" si="151"/>
        <v/>
      </c>
      <c r="AK880" s="139">
        <f t="shared" ca="1" si="158"/>
        <v>0</v>
      </c>
      <c r="AL880" s="139" t="str">
        <f t="shared" si="152"/>
        <v/>
      </c>
      <c r="AM880" s="139" t="str">
        <f t="shared" si="153"/>
        <v/>
      </c>
      <c r="AN880" s="20" t="str">
        <f t="shared" si="154"/>
        <v/>
      </c>
      <c r="AO880" s="20" t="str">
        <f t="shared" si="155"/>
        <v/>
      </c>
      <c r="AP880" s="20" t="str">
        <f t="shared" si="156"/>
        <v/>
      </c>
      <c r="AQ880" s="88" t="str">
        <f ca="1">IF(S880=Lists!$S$6,"CUMPLIMIENTO",IF($Q880=Lists!$R$3,TEXT(Y880,"00,00%")&amp;" / "&amp;TEXT(FORMULACIÓN!Y880,"00,00%"),IF(Y880=0,0,TEXT(Y880,"##.###")&amp;" / "&amp;TEXT(FORMULACIÓN!Y880,"##.###"))))</f>
        <v xml:space="preserve"> / </v>
      </c>
      <c r="AR880" s="133">
        <f ca="1">VALUE(IFERROR(IF(S880=Lists!$S$6,SEGUIMIENTO!Y880,IF((Y880/FORMULACIÓN!Y880)&lt;&gt;0,Y880/FORMULACIÓN!Y880,0)),0))</f>
        <v>0</v>
      </c>
      <c r="AS880" s="89" t="str">
        <f t="shared" ca="1" si="157"/>
        <v/>
      </c>
      <c r="AT880" s="89"/>
      <c r="AU880" s="89">
        <f t="shared" ca="1" si="150"/>
        <v>0</v>
      </c>
      <c r="AV880" s="20" t="str">
        <f t="shared" si="159"/>
        <v xml:space="preserve">LOGROS
LÍMITES
OBSERVACIÓN
ACCIONES DE FORTALECIMIENTO
</v>
      </c>
      <c r="AW880" s="139"/>
      <c r="CG880" s="140"/>
    </row>
    <row r="881" spans="1:85" s="135" customFormat="1" ht="20.25" hidden="1" customHeight="1">
      <c r="A881" s="20" t="str">
        <f>IF(FORMULACIÓN!A881="","",FORMULACIÓN!A881)</f>
        <v/>
      </c>
      <c r="B881" s="20" t="str">
        <f>IF(FORMULACIÓN!B881="","",FORMULACIÓN!B881)</f>
        <v/>
      </c>
      <c r="C881" s="20" t="str">
        <f>IF(FORMULACIÓN!C881="","",FORMULACIÓN!C881)</f>
        <v/>
      </c>
      <c r="D881" s="20" t="str">
        <f>IF(FORMULACIÓN!D881="","",FORMULACIÓN!D881)</f>
        <v/>
      </c>
      <c r="E881" s="20" t="str">
        <f>IF(FORMULACIÓN!E881="","",FORMULACIÓN!E881)</f>
        <v/>
      </c>
      <c r="F881" s="20" t="str">
        <f>IF(FORMULACIÓN!F881="","",FORMULACIÓN!F881)</f>
        <v/>
      </c>
      <c r="G881" s="20" t="str">
        <f>IF(FORMULACIÓN!G881="","",FORMULACIÓN!G881)</f>
        <v/>
      </c>
      <c r="H881" s="20" t="str">
        <f>IF(FORMULACIÓN!H881="","",FORMULACIÓN!H881)</f>
        <v/>
      </c>
      <c r="I881" s="88" t="str">
        <f>IF(FORMULACIÓN!I881="","",FORMULACIÓN!I881)</f>
        <v/>
      </c>
      <c r="J881" s="20" t="str">
        <f>IF(FORMULACIÓN!J881="","",FORMULACIÓN!J881)</f>
        <v/>
      </c>
      <c r="K881" s="88" t="str">
        <f>IF(FORMULACIÓN!K881="","",FORMULACIÓN!K881)</f>
        <v/>
      </c>
      <c r="L881" s="88" t="str">
        <f>IF(FORMULACIÓN!L881="","",FORMULACIÓN!L881)</f>
        <v/>
      </c>
      <c r="M881" s="210">
        <f>FORMULACIÓN!M881</f>
        <v>0</v>
      </c>
      <c r="N881" s="20" t="str">
        <f>IF(FORMULACIÓN!O881="","",FORMULACIÓN!O881)</f>
        <v/>
      </c>
      <c r="O881" s="20" t="str">
        <f>IF(FORMULACIÓN!P881="","",FORMULACIÓN!P881)</f>
        <v/>
      </c>
      <c r="P881" s="20" t="str">
        <f>IF(FORMULACIÓN!Q881="","",FORMULACIÓN!Q881)</f>
        <v/>
      </c>
      <c r="Q881" s="20" t="str">
        <f>IF(FORMULACIÓN!R881="","",FORMULACIÓN!R881)</f>
        <v/>
      </c>
      <c r="R881" s="20" t="str">
        <f>IF(FORMULACIÓN!S881="","",FORMULACIÓN!S881)</f>
        <v/>
      </c>
      <c r="S881" s="20" t="str">
        <f>IF(FORMULACIÓN!T881="","",FORMULACIÓN!T881)</f>
        <v/>
      </c>
      <c r="T881" s="179" t="str">
        <f ca="1">FORMULACIÓN!Y881</f>
        <v/>
      </c>
      <c r="U881" s="20" t="str">
        <f>IF(FORMULACIÓN!U881="","",FORMULACIÓN!U881)</f>
        <v/>
      </c>
      <c r="V881" s="211"/>
      <c r="W881" s="211"/>
      <c r="X881" s="21" t="str">
        <f ca="1">IFERROR(IF($S881=Lists!$S$2,SUM(SEGUIMIENTO!U881:W881),IF(SEGUIMIENTO!$S881=Lists!$S$3,SUM(SEGUIMIENTO!V881:W881),IF(SEGUIMIENTO!$S881=Lists!$S$4,AVERAGE(SEGUIMIENTO!V881:W881),IF(SEGUIMIENTO!$S881=Lists!$S$5,OFFSET(U881,0,COUNTA(V881:W881)),IF(SEGUIMIENTO!$S881=Lists!$S$6,COUNTIF(V881:W881,"&lt;"&amp;FORMULACIÓN!Y881)/COUNT(SEGUIMIENTO!V881:W881),""))))),"")</f>
        <v/>
      </c>
      <c r="Y881" s="176" t="str">
        <f ca="1">IF($Q881=Lists!$R$3,TEXT(SEGUIMIENTO!X881,"00,00%"),IF(SEGUIMIENTO!X881=0,0,TEXT(SEGUIMIENTO!X881,"##.###")))</f>
        <v/>
      </c>
      <c r="Z881" s="179" t="str">
        <f>IF(FORMULACIÓN!N881="X",VLOOKUP(A881,Lists!$C$100:$D$1099,2,FALSE),"")</f>
        <v/>
      </c>
      <c r="AA881" s="181">
        <f>IF(FORMULACIÓN!N881="X",IF(VALUE(VLOOKUP(A881,Lists!$C$100:$D$1099,2,FALSE))&gt;=SEGUIMIENTO!X881,1,0),2)</f>
        <v>2</v>
      </c>
      <c r="AB881" s="150">
        <f>IFERROR(VALUE(LEFT(#REF!,1)),0)</f>
        <v>0</v>
      </c>
      <c r="AC881" s="149"/>
      <c r="AD881" s="131"/>
      <c r="AE881" s="131"/>
      <c r="AF881" s="129"/>
      <c r="AG881"/>
      <c r="AH881" s="139"/>
      <c r="AI881" s="139"/>
      <c r="AJ881" s="139" t="str">
        <f t="shared" si="151"/>
        <v/>
      </c>
      <c r="AK881" s="139">
        <f t="shared" ca="1" si="158"/>
        <v>0</v>
      </c>
      <c r="AL881" s="139" t="str">
        <f t="shared" si="152"/>
        <v/>
      </c>
      <c r="AM881" s="139" t="str">
        <f t="shared" si="153"/>
        <v/>
      </c>
      <c r="AN881" s="20" t="str">
        <f t="shared" si="154"/>
        <v/>
      </c>
      <c r="AO881" s="20" t="str">
        <f t="shared" si="155"/>
        <v/>
      </c>
      <c r="AP881" s="20" t="str">
        <f t="shared" si="156"/>
        <v/>
      </c>
      <c r="AQ881" s="88" t="str">
        <f ca="1">IF(S881=Lists!$S$6,"CUMPLIMIENTO",IF($Q881=Lists!$R$3,TEXT(Y881,"00,00%")&amp;" / "&amp;TEXT(FORMULACIÓN!Y881,"00,00%"),IF(Y881=0,0,TEXT(Y881,"##.###")&amp;" / "&amp;TEXT(FORMULACIÓN!Y881,"##.###"))))</f>
        <v xml:space="preserve"> / </v>
      </c>
      <c r="AR881" s="133">
        <f ca="1">VALUE(IFERROR(IF(S881=Lists!$S$6,SEGUIMIENTO!Y881,IF((Y881/FORMULACIÓN!Y881)&lt;&gt;0,Y881/FORMULACIÓN!Y881,0)),0))</f>
        <v>0</v>
      </c>
      <c r="AS881" s="89" t="str">
        <f t="shared" ca="1" si="157"/>
        <v/>
      </c>
      <c r="AT881" s="89"/>
      <c r="AU881" s="89">
        <f t="shared" ca="1" si="150"/>
        <v>0</v>
      </c>
      <c r="AV881" s="20" t="str">
        <f t="shared" si="159"/>
        <v xml:space="preserve">LOGROS
LÍMITES
OBSERVACIÓN
ACCIONES DE FORTALECIMIENTO
</v>
      </c>
      <c r="AW881" s="139"/>
      <c r="CG881" s="140"/>
    </row>
    <row r="882" spans="1:85" s="135" customFormat="1" ht="20.25" hidden="1" customHeight="1">
      <c r="A882" s="20" t="str">
        <f>IF(FORMULACIÓN!A882="","",FORMULACIÓN!A882)</f>
        <v/>
      </c>
      <c r="B882" s="20" t="str">
        <f>IF(FORMULACIÓN!B882="","",FORMULACIÓN!B882)</f>
        <v/>
      </c>
      <c r="C882" s="20" t="str">
        <f>IF(FORMULACIÓN!C882="","",FORMULACIÓN!C882)</f>
        <v/>
      </c>
      <c r="D882" s="20" t="str">
        <f>IF(FORMULACIÓN!D882="","",FORMULACIÓN!D882)</f>
        <v/>
      </c>
      <c r="E882" s="20" t="str">
        <f>IF(FORMULACIÓN!E882="","",FORMULACIÓN!E882)</f>
        <v/>
      </c>
      <c r="F882" s="20" t="str">
        <f>IF(FORMULACIÓN!F882="","",FORMULACIÓN!F882)</f>
        <v/>
      </c>
      <c r="G882" s="20" t="str">
        <f>IF(FORMULACIÓN!G882="","",FORMULACIÓN!G882)</f>
        <v/>
      </c>
      <c r="H882" s="20" t="str">
        <f>IF(FORMULACIÓN!H882="","",FORMULACIÓN!H882)</f>
        <v/>
      </c>
      <c r="I882" s="88" t="str">
        <f>IF(FORMULACIÓN!I882="","",FORMULACIÓN!I882)</f>
        <v/>
      </c>
      <c r="J882" s="20" t="str">
        <f>IF(FORMULACIÓN!J882="","",FORMULACIÓN!J882)</f>
        <v/>
      </c>
      <c r="K882" s="88" t="str">
        <f>IF(FORMULACIÓN!K882="","",FORMULACIÓN!K882)</f>
        <v/>
      </c>
      <c r="L882" s="88" t="str">
        <f>IF(FORMULACIÓN!L882="","",FORMULACIÓN!L882)</f>
        <v/>
      </c>
      <c r="M882" s="210">
        <f>FORMULACIÓN!M882</f>
        <v>0</v>
      </c>
      <c r="N882" s="20" t="str">
        <f>IF(FORMULACIÓN!O882="","",FORMULACIÓN!O882)</f>
        <v/>
      </c>
      <c r="O882" s="20" t="str">
        <f>IF(FORMULACIÓN!P882="","",FORMULACIÓN!P882)</f>
        <v/>
      </c>
      <c r="P882" s="20" t="str">
        <f>IF(FORMULACIÓN!Q882="","",FORMULACIÓN!Q882)</f>
        <v/>
      </c>
      <c r="Q882" s="20" t="str">
        <f>IF(FORMULACIÓN!R882="","",FORMULACIÓN!R882)</f>
        <v/>
      </c>
      <c r="R882" s="20" t="str">
        <f>IF(FORMULACIÓN!S882="","",FORMULACIÓN!S882)</f>
        <v/>
      </c>
      <c r="S882" s="20" t="str">
        <f>IF(FORMULACIÓN!T882="","",FORMULACIÓN!T882)</f>
        <v/>
      </c>
      <c r="T882" s="179" t="str">
        <f ca="1">FORMULACIÓN!Y882</f>
        <v/>
      </c>
      <c r="U882" s="20" t="str">
        <f>IF(FORMULACIÓN!U882="","",FORMULACIÓN!U882)</f>
        <v/>
      </c>
      <c r="V882" s="211"/>
      <c r="W882" s="211"/>
      <c r="X882" s="21" t="str">
        <f ca="1">IFERROR(IF($S882=Lists!$S$2,SUM(SEGUIMIENTO!U882:W882),IF(SEGUIMIENTO!$S882=Lists!$S$3,SUM(SEGUIMIENTO!V882:W882),IF(SEGUIMIENTO!$S882=Lists!$S$4,AVERAGE(SEGUIMIENTO!V882:W882),IF(SEGUIMIENTO!$S882=Lists!$S$5,OFFSET(U882,0,COUNTA(V882:W882)),IF(SEGUIMIENTO!$S882=Lists!$S$6,COUNTIF(V882:W882,"&lt;"&amp;FORMULACIÓN!Y882)/COUNT(SEGUIMIENTO!V882:W882),""))))),"")</f>
        <v/>
      </c>
      <c r="Y882" s="176" t="str">
        <f ca="1">IF($Q882=Lists!$R$3,TEXT(SEGUIMIENTO!X882,"00,00%"),IF(SEGUIMIENTO!X882=0,0,TEXT(SEGUIMIENTO!X882,"##.###")))</f>
        <v/>
      </c>
      <c r="Z882" s="179" t="str">
        <f>IF(FORMULACIÓN!N882="X",VLOOKUP(A882,Lists!$C$100:$D$1099,2,FALSE),"")</f>
        <v/>
      </c>
      <c r="AA882" s="181">
        <f>IF(FORMULACIÓN!N882="X",IF(VALUE(VLOOKUP(A882,Lists!$C$100:$D$1099,2,FALSE))&gt;=SEGUIMIENTO!X882,1,0),2)</f>
        <v>2</v>
      </c>
      <c r="AB882" s="150">
        <f>IFERROR(VALUE(LEFT(#REF!,1)),0)</f>
        <v>0</v>
      </c>
      <c r="AC882" s="149"/>
      <c r="AD882" s="131"/>
      <c r="AE882" s="131"/>
      <c r="AF882" s="129"/>
      <c r="AG882"/>
      <c r="AH882" s="139"/>
      <c r="AI882" s="139"/>
      <c r="AJ882" s="139" t="str">
        <f t="shared" si="151"/>
        <v/>
      </c>
      <c r="AK882" s="139">
        <f t="shared" ca="1" si="158"/>
        <v>0</v>
      </c>
      <c r="AL882" s="139" t="str">
        <f t="shared" si="152"/>
        <v/>
      </c>
      <c r="AM882" s="139" t="str">
        <f t="shared" si="153"/>
        <v/>
      </c>
      <c r="AN882" s="20" t="str">
        <f t="shared" si="154"/>
        <v/>
      </c>
      <c r="AO882" s="20" t="str">
        <f t="shared" si="155"/>
        <v/>
      </c>
      <c r="AP882" s="20" t="str">
        <f t="shared" si="156"/>
        <v/>
      </c>
      <c r="AQ882" s="88" t="str">
        <f ca="1">IF(S882=Lists!$S$6,"CUMPLIMIENTO",IF($Q882=Lists!$R$3,TEXT(Y882,"00,00%")&amp;" / "&amp;TEXT(FORMULACIÓN!Y882,"00,00%"),IF(Y882=0,0,TEXT(Y882,"##.###")&amp;" / "&amp;TEXT(FORMULACIÓN!Y882,"##.###"))))</f>
        <v xml:space="preserve"> / </v>
      </c>
      <c r="AR882" s="133">
        <f ca="1">VALUE(IFERROR(IF(S882=Lists!$S$6,SEGUIMIENTO!Y882,IF((Y882/FORMULACIÓN!Y882)&lt;&gt;0,Y882/FORMULACIÓN!Y882,0)),0))</f>
        <v>0</v>
      </c>
      <c r="AS882" s="89" t="str">
        <f t="shared" ca="1" si="157"/>
        <v/>
      </c>
      <c r="AT882" s="89"/>
      <c r="AU882" s="89">
        <f t="shared" ca="1" si="150"/>
        <v>0</v>
      </c>
      <c r="AV882" s="20" t="str">
        <f t="shared" si="159"/>
        <v xml:space="preserve">LOGROS
LÍMITES
OBSERVACIÓN
ACCIONES DE FORTALECIMIENTO
</v>
      </c>
      <c r="AW882" s="139"/>
      <c r="CG882" s="140"/>
    </row>
    <row r="883" spans="1:85" s="135" customFormat="1" ht="20.25" hidden="1" customHeight="1">
      <c r="A883" s="20" t="str">
        <f>IF(FORMULACIÓN!A883="","",FORMULACIÓN!A883)</f>
        <v/>
      </c>
      <c r="B883" s="20" t="str">
        <f>IF(FORMULACIÓN!B883="","",FORMULACIÓN!B883)</f>
        <v/>
      </c>
      <c r="C883" s="20" t="str">
        <f>IF(FORMULACIÓN!C883="","",FORMULACIÓN!C883)</f>
        <v/>
      </c>
      <c r="D883" s="20" t="str">
        <f>IF(FORMULACIÓN!D883="","",FORMULACIÓN!D883)</f>
        <v/>
      </c>
      <c r="E883" s="20" t="str">
        <f>IF(FORMULACIÓN!E883="","",FORMULACIÓN!E883)</f>
        <v/>
      </c>
      <c r="F883" s="20" t="str">
        <f>IF(FORMULACIÓN!F883="","",FORMULACIÓN!F883)</f>
        <v/>
      </c>
      <c r="G883" s="20" t="str">
        <f>IF(FORMULACIÓN!G883="","",FORMULACIÓN!G883)</f>
        <v/>
      </c>
      <c r="H883" s="20" t="str">
        <f>IF(FORMULACIÓN!H883="","",FORMULACIÓN!H883)</f>
        <v/>
      </c>
      <c r="I883" s="88" t="str">
        <f>IF(FORMULACIÓN!I883="","",FORMULACIÓN!I883)</f>
        <v/>
      </c>
      <c r="J883" s="20" t="str">
        <f>IF(FORMULACIÓN!J883="","",FORMULACIÓN!J883)</f>
        <v/>
      </c>
      <c r="K883" s="88" t="str">
        <f>IF(FORMULACIÓN!K883="","",FORMULACIÓN!K883)</f>
        <v/>
      </c>
      <c r="L883" s="88" t="str">
        <f>IF(FORMULACIÓN!L883="","",FORMULACIÓN!L883)</f>
        <v/>
      </c>
      <c r="M883" s="210">
        <f>FORMULACIÓN!M883</f>
        <v>0</v>
      </c>
      <c r="N883" s="20" t="str">
        <f>IF(FORMULACIÓN!O883="","",FORMULACIÓN!O883)</f>
        <v/>
      </c>
      <c r="O883" s="20" t="str">
        <f>IF(FORMULACIÓN!P883="","",FORMULACIÓN!P883)</f>
        <v/>
      </c>
      <c r="P883" s="20" t="str">
        <f>IF(FORMULACIÓN!Q883="","",FORMULACIÓN!Q883)</f>
        <v/>
      </c>
      <c r="Q883" s="20" t="str">
        <f>IF(FORMULACIÓN!R883="","",FORMULACIÓN!R883)</f>
        <v/>
      </c>
      <c r="R883" s="20" t="str">
        <f>IF(FORMULACIÓN!S883="","",FORMULACIÓN!S883)</f>
        <v/>
      </c>
      <c r="S883" s="20" t="str">
        <f>IF(FORMULACIÓN!T883="","",FORMULACIÓN!T883)</f>
        <v/>
      </c>
      <c r="T883" s="179" t="str">
        <f ca="1">FORMULACIÓN!Y883</f>
        <v/>
      </c>
      <c r="U883" s="20" t="str">
        <f>IF(FORMULACIÓN!U883="","",FORMULACIÓN!U883)</f>
        <v/>
      </c>
      <c r="V883" s="211"/>
      <c r="W883" s="211"/>
      <c r="X883" s="21" t="str">
        <f ca="1">IFERROR(IF($S883=Lists!$S$2,SUM(SEGUIMIENTO!U883:W883),IF(SEGUIMIENTO!$S883=Lists!$S$3,SUM(SEGUIMIENTO!V883:W883),IF(SEGUIMIENTO!$S883=Lists!$S$4,AVERAGE(SEGUIMIENTO!V883:W883),IF(SEGUIMIENTO!$S883=Lists!$S$5,OFFSET(U883,0,COUNTA(V883:W883)),IF(SEGUIMIENTO!$S883=Lists!$S$6,COUNTIF(V883:W883,"&lt;"&amp;FORMULACIÓN!Y883)/COUNT(SEGUIMIENTO!V883:W883),""))))),"")</f>
        <v/>
      </c>
      <c r="Y883" s="176" t="str">
        <f ca="1">IF($Q883=Lists!$R$3,TEXT(SEGUIMIENTO!X883,"00,00%"),IF(SEGUIMIENTO!X883=0,0,TEXT(SEGUIMIENTO!X883,"##.###")))</f>
        <v/>
      </c>
      <c r="Z883" s="179" t="str">
        <f>IF(FORMULACIÓN!N883="X",VLOOKUP(A883,Lists!$C$100:$D$1099,2,FALSE),"")</f>
        <v/>
      </c>
      <c r="AA883" s="181">
        <f>IF(FORMULACIÓN!N883="X",IF(VALUE(VLOOKUP(A883,Lists!$C$100:$D$1099,2,FALSE))&gt;=SEGUIMIENTO!X883,1,0),2)</f>
        <v>2</v>
      </c>
      <c r="AB883" s="150">
        <f>IFERROR(VALUE(LEFT(#REF!,1)),0)</f>
        <v>0</v>
      </c>
      <c r="AC883" s="149"/>
      <c r="AD883" s="131"/>
      <c r="AE883" s="131"/>
      <c r="AF883" s="129"/>
      <c r="AG883"/>
      <c r="AH883" s="139"/>
      <c r="AI883" s="139"/>
      <c r="AJ883" s="139" t="str">
        <f t="shared" si="151"/>
        <v/>
      </c>
      <c r="AK883" s="139">
        <f t="shared" ca="1" si="158"/>
        <v>0</v>
      </c>
      <c r="AL883" s="139" t="str">
        <f t="shared" si="152"/>
        <v/>
      </c>
      <c r="AM883" s="139" t="str">
        <f t="shared" si="153"/>
        <v/>
      </c>
      <c r="AN883" s="20" t="str">
        <f t="shared" si="154"/>
        <v/>
      </c>
      <c r="AO883" s="20" t="str">
        <f t="shared" si="155"/>
        <v/>
      </c>
      <c r="AP883" s="20" t="str">
        <f t="shared" si="156"/>
        <v/>
      </c>
      <c r="AQ883" s="88" t="str">
        <f ca="1">IF(S883=Lists!$S$6,"CUMPLIMIENTO",IF($Q883=Lists!$R$3,TEXT(Y883,"00,00%")&amp;" / "&amp;TEXT(FORMULACIÓN!Y883,"00,00%"),IF(Y883=0,0,TEXT(Y883,"##.###")&amp;" / "&amp;TEXT(FORMULACIÓN!Y883,"##.###"))))</f>
        <v xml:space="preserve"> / </v>
      </c>
      <c r="AR883" s="133">
        <f ca="1">VALUE(IFERROR(IF(S883=Lists!$S$6,SEGUIMIENTO!Y883,IF((Y883/FORMULACIÓN!Y883)&lt;&gt;0,Y883/FORMULACIÓN!Y883,0)),0))</f>
        <v>0</v>
      </c>
      <c r="AS883" s="89" t="str">
        <f t="shared" ca="1" si="157"/>
        <v/>
      </c>
      <c r="AT883" s="89"/>
      <c r="AU883" s="89">
        <f t="shared" ca="1" si="150"/>
        <v>0</v>
      </c>
      <c r="AV883" s="20" t="str">
        <f t="shared" si="159"/>
        <v xml:space="preserve">LOGROS
LÍMITES
OBSERVACIÓN
ACCIONES DE FORTALECIMIENTO
</v>
      </c>
      <c r="AW883" s="139"/>
      <c r="CG883" s="140"/>
    </row>
    <row r="884" spans="1:85" s="135" customFormat="1" ht="20.25" hidden="1" customHeight="1">
      <c r="A884" s="20" t="str">
        <f>IF(FORMULACIÓN!A884="","",FORMULACIÓN!A884)</f>
        <v/>
      </c>
      <c r="B884" s="20" t="str">
        <f>IF(FORMULACIÓN!B884="","",FORMULACIÓN!B884)</f>
        <v/>
      </c>
      <c r="C884" s="20" t="str">
        <f>IF(FORMULACIÓN!C884="","",FORMULACIÓN!C884)</f>
        <v/>
      </c>
      <c r="D884" s="20" t="str">
        <f>IF(FORMULACIÓN!D884="","",FORMULACIÓN!D884)</f>
        <v/>
      </c>
      <c r="E884" s="20" t="str">
        <f>IF(FORMULACIÓN!E884="","",FORMULACIÓN!E884)</f>
        <v/>
      </c>
      <c r="F884" s="20" t="str">
        <f>IF(FORMULACIÓN!F884="","",FORMULACIÓN!F884)</f>
        <v/>
      </c>
      <c r="G884" s="20" t="str">
        <f>IF(FORMULACIÓN!G884="","",FORMULACIÓN!G884)</f>
        <v/>
      </c>
      <c r="H884" s="20" t="str">
        <f>IF(FORMULACIÓN!H884="","",FORMULACIÓN!H884)</f>
        <v/>
      </c>
      <c r="I884" s="88" t="str">
        <f>IF(FORMULACIÓN!I884="","",FORMULACIÓN!I884)</f>
        <v/>
      </c>
      <c r="J884" s="20" t="str">
        <f>IF(FORMULACIÓN!J884="","",FORMULACIÓN!J884)</f>
        <v/>
      </c>
      <c r="K884" s="88" t="str">
        <f>IF(FORMULACIÓN!K884="","",FORMULACIÓN!K884)</f>
        <v/>
      </c>
      <c r="L884" s="88" t="str">
        <f>IF(FORMULACIÓN!L884="","",FORMULACIÓN!L884)</f>
        <v/>
      </c>
      <c r="M884" s="210">
        <f>FORMULACIÓN!M884</f>
        <v>0</v>
      </c>
      <c r="N884" s="20" t="str">
        <f>IF(FORMULACIÓN!O884="","",FORMULACIÓN!O884)</f>
        <v/>
      </c>
      <c r="O884" s="20" t="str">
        <f>IF(FORMULACIÓN!P884="","",FORMULACIÓN!P884)</f>
        <v/>
      </c>
      <c r="P884" s="20" t="str">
        <f>IF(FORMULACIÓN!Q884="","",FORMULACIÓN!Q884)</f>
        <v/>
      </c>
      <c r="Q884" s="20" t="str">
        <f>IF(FORMULACIÓN!R884="","",FORMULACIÓN!R884)</f>
        <v/>
      </c>
      <c r="R884" s="20" t="str">
        <f>IF(FORMULACIÓN!S884="","",FORMULACIÓN!S884)</f>
        <v/>
      </c>
      <c r="S884" s="20" t="str">
        <f>IF(FORMULACIÓN!T884="","",FORMULACIÓN!T884)</f>
        <v/>
      </c>
      <c r="T884" s="179" t="str">
        <f ca="1">FORMULACIÓN!Y884</f>
        <v/>
      </c>
      <c r="U884" s="20" t="str">
        <f>IF(FORMULACIÓN!U884="","",FORMULACIÓN!U884)</f>
        <v/>
      </c>
      <c r="V884" s="211"/>
      <c r="W884" s="211"/>
      <c r="X884" s="21" t="str">
        <f ca="1">IFERROR(IF($S884=Lists!$S$2,SUM(SEGUIMIENTO!U884:W884),IF(SEGUIMIENTO!$S884=Lists!$S$3,SUM(SEGUIMIENTO!V884:W884),IF(SEGUIMIENTO!$S884=Lists!$S$4,AVERAGE(SEGUIMIENTO!V884:W884),IF(SEGUIMIENTO!$S884=Lists!$S$5,OFFSET(U884,0,COUNTA(V884:W884)),IF(SEGUIMIENTO!$S884=Lists!$S$6,COUNTIF(V884:W884,"&lt;"&amp;FORMULACIÓN!Y884)/COUNT(SEGUIMIENTO!V884:W884),""))))),"")</f>
        <v/>
      </c>
      <c r="Y884" s="176" t="str">
        <f ca="1">IF($Q884=Lists!$R$3,TEXT(SEGUIMIENTO!X884,"00,00%"),IF(SEGUIMIENTO!X884=0,0,TEXT(SEGUIMIENTO!X884,"##.###")))</f>
        <v/>
      </c>
      <c r="Z884" s="179" t="str">
        <f>IF(FORMULACIÓN!N884="X",VLOOKUP(A884,Lists!$C$100:$D$1099,2,FALSE),"")</f>
        <v/>
      </c>
      <c r="AA884" s="181">
        <f>IF(FORMULACIÓN!N884="X",IF(VALUE(VLOOKUP(A884,Lists!$C$100:$D$1099,2,FALSE))&gt;=SEGUIMIENTO!X884,1,0),2)</f>
        <v>2</v>
      </c>
      <c r="AB884" s="150">
        <f>IFERROR(VALUE(LEFT(#REF!,1)),0)</f>
        <v>0</v>
      </c>
      <c r="AC884" s="149"/>
      <c r="AD884" s="131"/>
      <c r="AE884" s="131"/>
      <c r="AF884" s="129"/>
      <c r="AG884"/>
      <c r="AH884" s="139"/>
      <c r="AI884" s="139"/>
      <c r="AJ884" s="139" t="str">
        <f t="shared" si="151"/>
        <v/>
      </c>
      <c r="AK884" s="139">
        <f t="shared" ca="1" si="158"/>
        <v>0</v>
      </c>
      <c r="AL884" s="139" t="str">
        <f t="shared" si="152"/>
        <v/>
      </c>
      <c r="AM884" s="139" t="str">
        <f t="shared" si="153"/>
        <v/>
      </c>
      <c r="AN884" s="20" t="str">
        <f t="shared" si="154"/>
        <v/>
      </c>
      <c r="AO884" s="20" t="str">
        <f t="shared" si="155"/>
        <v/>
      </c>
      <c r="AP884" s="20" t="str">
        <f t="shared" si="156"/>
        <v/>
      </c>
      <c r="AQ884" s="88" t="str">
        <f ca="1">IF(S884=Lists!$S$6,"CUMPLIMIENTO",IF($Q884=Lists!$R$3,TEXT(Y884,"00,00%")&amp;" / "&amp;TEXT(FORMULACIÓN!Y884,"00,00%"),IF(Y884=0,0,TEXT(Y884,"##.###")&amp;" / "&amp;TEXT(FORMULACIÓN!Y884,"##.###"))))</f>
        <v xml:space="preserve"> / </v>
      </c>
      <c r="AR884" s="133">
        <f ca="1">VALUE(IFERROR(IF(S884=Lists!$S$6,SEGUIMIENTO!Y884,IF((Y884/FORMULACIÓN!Y884)&lt;&gt;0,Y884/FORMULACIÓN!Y884,0)),0))</f>
        <v>0</v>
      </c>
      <c r="AS884" s="89" t="str">
        <f t="shared" ca="1" si="157"/>
        <v/>
      </c>
      <c r="AT884" s="89"/>
      <c r="AU884" s="89">
        <f t="shared" ref="AU884:AU947" ca="1" si="160">IF(AS884&lt;&gt;"",AS884*I884,0)</f>
        <v>0</v>
      </c>
      <c r="AV884" s="20" t="str">
        <f t="shared" si="159"/>
        <v xml:space="preserve">LOGROS
LÍMITES
OBSERVACIÓN
ACCIONES DE FORTALECIMIENTO
</v>
      </c>
      <c r="AW884" s="139"/>
      <c r="CG884" s="140"/>
    </row>
    <row r="885" spans="1:85" s="135" customFormat="1" ht="20.25" hidden="1" customHeight="1">
      <c r="A885" s="20" t="str">
        <f>IF(FORMULACIÓN!A885="","",FORMULACIÓN!A885)</f>
        <v/>
      </c>
      <c r="B885" s="20" t="str">
        <f>IF(FORMULACIÓN!B885="","",FORMULACIÓN!B885)</f>
        <v/>
      </c>
      <c r="C885" s="20" t="str">
        <f>IF(FORMULACIÓN!C885="","",FORMULACIÓN!C885)</f>
        <v/>
      </c>
      <c r="D885" s="20" t="str">
        <f>IF(FORMULACIÓN!D885="","",FORMULACIÓN!D885)</f>
        <v/>
      </c>
      <c r="E885" s="20" t="str">
        <f>IF(FORMULACIÓN!E885="","",FORMULACIÓN!E885)</f>
        <v/>
      </c>
      <c r="F885" s="20" t="str">
        <f>IF(FORMULACIÓN!F885="","",FORMULACIÓN!F885)</f>
        <v/>
      </c>
      <c r="G885" s="20" t="str">
        <f>IF(FORMULACIÓN!G885="","",FORMULACIÓN!G885)</f>
        <v/>
      </c>
      <c r="H885" s="20" t="str">
        <f>IF(FORMULACIÓN!H885="","",FORMULACIÓN!H885)</f>
        <v/>
      </c>
      <c r="I885" s="88" t="str">
        <f>IF(FORMULACIÓN!I885="","",FORMULACIÓN!I885)</f>
        <v/>
      </c>
      <c r="J885" s="20" t="str">
        <f>IF(FORMULACIÓN!J885="","",FORMULACIÓN!J885)</f>
        <v/>
      </c>
      <c r="K885" s="88" t="str">
        <f>IF(FORMULACIÓN!K885="","",FORMULACIÓN!K885)</f>
        <v/>
      </c>
      <c r="L885" s="88" t="str">
        <f>IF(FORMULACIÓN!L885="","",FORMULACIÓN!L885)</f>
        <v/>
      </c>
      <c r="M885" s="210">
        <f>FORMULACIÓN!M885</f>
        <v>0</v>
      </c>
      <c r="N885" s="20" t="str">
        <f>IF(FORMULACIÓN!O885="","",FORMULACIÓN!O885)</f>
        <v/>
      </c>
      <c r="O885" s="20" t="str">
        <f>IF(FORMULACIÓN!P885="","",FORMULACIÓN!P885)</f>
        <v/>
      </c>
      <c r="P885" s="20" t="str">
        <f>IF(FORMULACIÓN!Q885="","",FORMULACIÓN!Q885)</f>
        <v/>
      </c>
      <c r="Q885" s="20" t="str">
        <f>IF(FORMULACIÓN!R885="","",FORMULACIÓN!R885)</f>
        <v/>
      </c>
      <c r="R885" s="20" t="str">
        <f>IF(FORMULACIÓN!S885="","",FORMULACIÓN!S885)</f>
        <v/>
      </c>
      <c r="S885" s="20" t="str">
        <f>IF(FORMULACIÓN!T885="","",FORMULACIÓN!T885)</f>
        <v/>
      </c>
      <c r="T885" s="179" t="str">
        <f ca="1">FORMULACIÓN!Y885</f>
        <v/>
      </c>
      <c r="U885" s="20" t="str">
        <f>IF(FORMULACIÓN!U885="","",FORMULACIÓN!U885)</f>
        <v/>
      </c>
      <c r="V885" s="211"/>
      <c r="W885" s="211"/>
      <c r="X885" s="21" t="str">
        <f ca="1">IFERROR(IF($S885=Lists!$S$2,SUM(SEGUIMIENTO!U885:W885),IF(SEGUIMIENTO!$S885=Lists!$S$3,SUM(SEGUIMIENTO!V885:W885),IF(SEGUIMIENTO!$S885=Lists!$S$4,AVERAGE(SEGUIMIENTO!V885:W885),IF(SEGUIMIENTO!$S885=Lists!$S$5,OFFSET(U885,0,COUNTA(V885:W885)),IF(SEGUIMIENTO!$S885=Lists!$S$6,COUNTIF(V885:W885,"&lt;"&amp;FORMULACIÓN!Y885)/COUNT(SEGUIMIENTO!V885:W885),""))))),"")</f>
        <v/>
      </c>
      <c r="Y885" s="176" t="str">
        <f ca="1">IF($Q885=Lists!$R$3,TEXT(SEGUIMIENTO!X885,"00,00%"),IF(SEGUIMIENTO!X885=0,0,TEXT(SEGUIMIENTO!X885,"##.###")))</f>
        <v/>
      </c>
      <c r="Z885" s="179" t="str">
        <f>IF(FORMULACIÓN!N885="X",VLOOKUP(A885,Lists!$C$100:$D$1099,2,FALSE),"")</f>
        <v/>
      </c>
      <c r="AA885" s="181">
        <f>IF(FORMULACIÓN!N885="X",IF(VALUE(VLOOKUP(A885,Lists!$C$100:$D$1099,2,FALSE))&gt;=SEGUIMIENTO!X885,1,0),2)</f>
        <v>2</v>
      </c>
      <c r="AB885" s="150">
        <f>IFERROR(VALUE(LEFT(#REF!,1)),0)</f>
        <v>0</v>
      </c>
      <c r="AC885" s="149"/>
      <c r="AD885" s="131"/>
      <c r="AE885" s="131"/>
      <c r="AF885" s="129"/>
      <c r="AG885"/>
      <c r="AH885" s="139"/>
      <c r="AI885" s="139"/>
      <c r="AJ885" s="139" t="str">
        <f t="shared" si="151"/>
        <v/>
      </c>
      <c r="AK885" s="139">
        <f t="shared" ca="1" si="158"/>
        <v>0</v>
      </c>
      <c r="AL885" s="139" t="str">
        <f t="shared" si="152"/>
        <v/>
      </c>
      <c r="AM885" s="139" t="str">
        <f t="shared" si="153"/>
        <v/>
      </c>
      <c r="AN885" s="20" t="str">
        <f t="shared" si="154"/>
        <v/>
      </c>
      <c r="AO885" s="20" t="str">
        <f t="shared" si="155"/>
        <v/>
      </c>
      <c r="AP885" s="20" t="str">
        <f t="shared" si="156"/>
        <v/>
      </c>
      <c r="AQ885" s="88" t="str">
        <f ca="1">IF(S885=Lists!$S$6,"CUMPLIMIENTO",IF($Q885=Lists!$R$3,TEXT(Y885,"00,00%")&amp;" / "&amp;TEXT(FORMULACIÓN!Y885,"00,00%"),IF(Y885=0,0,TEXT(Y885,"##.###")&amp;" / "&amp;TEXT(FORMULACIÓN!Y885,"##.###"))))</f>
        <v xml:space="preserve"> / </v>
      </c>
      <c r="AR885" s="133">
        <f ca="1">VALUE(IFERROR(IF(S885=Lists!$S$6,SEGUIMIENTO!Y885,IF((Y885/FORMULACIÓN!Y885)&lt;&gt;0,Y885/FORMULACIÓN!Y885,0)),0))</f>
        <v>0</v>
      </c>
      <c r="AS885" s="89" t="str">
        <f t="shared" ca="1" si="157"/>
        <v/>
      </c>
      <c r="AT885" s="89"/>
      <c r="AU885" s="89">
        <f t="shared" ca="1" si="160"/>
        <v>0</v>
      </c>
      <c r="AV885" s="20" t="str">
        <f t="shared" si="159"/>
        <v xml:space="preserve">LOGROS
LÍMITES
OBSERVACIÓN
ACCIONES DE FORTALECIMIENTO
</v>
      </c>
      <c r="AW885" s="139"/>
      <c r="CG885" s="140"/>
    </row>
    <row r="886" spans="1:85" s="135" customFormat="1" ht="20.25" hidden="1" customHeight="1">
      <c r="A886" s="20" t="str">
        <f>IF(FORMULACIÓN!A886="","",FORMULACIÓN!A886)</f>
        <v/>
      </c>
      <c r="B886" s="20" t="str">
        <f>IF(FORMULACIÓN!B886="","",FORMULACIÓN!B886)</f>
        <v/>
      </c>
      <c r="C886" s="20" t="str">
        <f>IF(FORMULACIÓN!C886="","",FORMULACIÓN!C886)</f>
        <v/>
      </c>
      <c r="D886" s="20" t="str">
        <f>IF(FORMULACIÓN!D886="","",FORMULACIÓN!D886)</f>
        <v/>
      </c>
      <c r="E886" s="20" t="str">
        <f>IF(FORMULACIÓN!E886="","",FORMULACIÓN!E886)</f>
        <v/>
      </c>
      <c r="F886" s="20" t="str">
        <f>IF(FORMULACIÓN!F886="","",FORMULACIÓN!F886)</f>
        <v/>
      </c>
      <c r="G886" s="20" t="str">
        <f>IF(FORMULACIÓN!G886="","",FORMULACIÓN!G886)</f>
        <v/>
      </c>
      <c r="H886" s="20" t="str">
        <f>IF(FORMULACIÓN!H886="","",FORMULACIÓN!H886)</f>
        <v/>
      </c>
      <c r="I886" s="88" t="str">
        <f>IF(FORMULACIÓN!I886="","",FORMULACIÓN!I886)</f>
        <v/>
      </c>
      <c r="J886" s="20" t="str">
        <f>IF(FORMULACIÓN!J886="","",FORMULACIÓN!J886)</f>
        <v/>
      </c>
      <c r="K886" s="88" t="str">
        <f>IF(FORMULACIÓN!K886="","",FORMULACIÓN!K886)</f>
        <v/>
      </c>
      <c r="L886" s="88" t="str">
        <f>IF(FORMULACIÓN!L886="","",FORMULACIÓN!L886)</f>
        <v/>
      </c>
      <c r="M886" s="210">
        <f>FORMULACIÓN!M886</f>
        <v>0</v>
      </c>
      <c r="N886" s="20" t="str">
        <f>IF(FORMULACIÓN!O886="","",FORMULACIÓN!O886)</f>
        <v/>
      </c>
      <c r="O886" s="20" t="str">
        <f>IF(FORMULACIÓN!P886="","",FORMULACIÓN!P886)</f>
        <v/>
      </c>
      <c r="P886" s="20" t="str">
        <f>IF(FORMULACIÓN!Q886="","",FORMULACIÓN!Q886)</f>
        <v/>
      </c>
      <c r="Q886" s="20" t="str">
        <f>IF(FORMULACIÓN!R886="","",FORMULACIÓN!R886)</f>
        <v/>
      </c>
      <c r="R886" s="20" t="str">
        <f>IF(FORMULACIÓN!S886="","",FORMULACIÓN!S886)</f>
        <v/>
      </c>
      <c r="S886" s="20" t="str">
        <f>IF(FORMULACIÓN!T886="","",FORMULACIÓN!T886)</f>
        <v/>
      </c>
      <c r="T886" s="179" t="str">
        <f ca="1">FORMULACIÓN!Y886</f>
        <v/>
      </c>
      <c r="U886" s="20" t="str">
        <f>IF(FORMULACIÓN!U886="","",FORMULACIÓN!U886)</f>
        <v/>
      </c>
      <c r="V886" s="211"/>
      <c r="W886" s="211"/>
      <c r="X886" s="21" t="str">
        <f ca="1">IFERROR(IF($S886=Lists!$S$2,SUM(SEGUIMIENTO!U886:W886),IF(SEGUIMIENTO!$S886=Lists!$S$3,SUM(SEGUIMIENTO!V886:W886),IF(SEGUIMIENTO!$S886=Lists!$S$4,AVERAGE(SEGUIMIENTO!V886:W886),IF(SEGUIMIENTO!$S886=Lists!$S$5,OFFSET(U886,0,COUNTA(V886:W886)),IF(SEGUIMIENTO!$S886=Lists!$S$6,COUNTIF(V886:W886,"&lt;"&amp;FORMULACIÓN!Y886)/COUNT(SEGUIMIENTO!V886:W886),""))))),"")</f>
        <v/>
      </c>
      <c r="Y886" s="176" t="str">
        <f ca="1">IF($Q886=Lists!$R$3,TEXT(SEGUIMIENTO!X886,"00,00%"),IF(SEGUIMIENTO!X886=0,0,TEXT(SEGUIMIENTO!X886,"##.###")))</f>
        <v/>
      </c>
      <c r="Z886" s="179" t="str">
        <f>IF(FORMULACIÓN!N886="X",VLOOKUP(A886,Lists!$C$100:$D$1099,2,FALSE),"")</f>
        <v/>
      </c>
      <c r="AA886" s="181">
        <f>IF(FORMULACIÓN!N886="X",IF(VALUE(VLOOKUP(A886,Lists!$C$100:$D$1099,2,FALSE))&gt;=SEGUIMIENTO!X886,1,0),2)</f>
        <v>2</v>
      </c>
      <c r="AB886" s="150">
        <f>IFERROR(VALUE(LEFT(#REF!,1)),0)</f>
        <v>0</v>
      </c>
      <c r="AC886" s="149"/>
      <c r="AD886" s="131"/>
      <c r="AE886" s="131"/>
      <c r="AF886" s="129"/>
      <c r="AG886"/>
      <c r="AH886" s="139"/>
      <c r="AI886" s="139"/>
      <c r="AJ886" s="139" t="str">
        <f t="shared" si="151"/>
        <v/>
      </c>
      <c r="AK886" s="139">
        <f t="shared" ca="1" si="158"/>
        <v>0</v>
      </c>
      <c r="AL886" s="139" t="str">
        <f t="shared" si="152"/>
        <v/>
      </c>
      <c r="AM886" s="139" t="str">
        <f t="shared" si="153"/>
        <v/>
      </c>
      <c r="AN886" s="20" t="str">
        <f t="shared" si="154"/>
        <v/>
      </c>
      <c r="AO886" s="20" t="str">
        <f t="shared" si="155"/>
        <v/>
      </c>
      <c r="AP886" s="20" t="str">
        <f t="shared" si="156"/>
        <v/>
      </c>
      <c r="AQ886" s="88" t="str">
        <f ca="1">IF(S886=Lists!$S$6,"CUMPLIMIENTO",IF($Q886=Lists!$R$3,TEXT(Y886,"00,00%")&amp;" / "&amp;TEXT(FORMULACIÓN!Y886,"00,00%"),IF(Y886=0,0,TEXT(Y886,"##.###")&amp;" / "&amp;TEXT(FORMULACIÓN!Y886,"##.###"))))</f>
        <v xml:space="preserve"> / </v>
      </c>
      <c r="AR886" s="133">
        <f ca="1">VALUE(IFERROR(IF(S886=Lists!$S$6,SEGUIMIENTO!Y886,IF((Y886/FORMULACIÓN!Y886)&lt;&gt;0,Y886/FORMULACIÓN!Y886,0)),0))</f>
        <v>0</v>
      </c>
      <c r="AS886" s="89" t="str">
        <f t="shared" ca="1" si="157"/>
        <v/>
      </c>
      <c r="AT886" s="89"/>
      <c r="AU886" s="89">
        <f t="shared" ca="1" si="160"/>
        <v>0</v>
      </c>
      <c r="AV886" s="20" t="str">
        <f t="shared" si="159"/>
        <v xml:space="preserve">LOGROS
LÍMITES
OBSERVACIÓN
ACCIONES DE FORTALECIMIENTO
</v>
      </c>
      <c r="AW886" s="139"/>
      <c r="CG886" s="140"/>
    </row>
    <row r="887" spans="1:85" s="135" customFormat="1" ht="20.25" hidden="1" customHeight="1">
      <c r="A887" s="20" t="str">
        <f>IF(FORMULACIÓN!A887="","",FORMULACIÓN!A887)</f>
        <v/>
      </c>
      <c r="B887" s="20" t="str">
        <f>IF(FORMULACIÓN!B887="","",FORMULACIÓN!B887)</f>
        <v/>
      </c>
      <c r="C887" s="20" t="str">
        <f>IF(FORMULACIÓN!C887="","",FORMULACIÓN!C887)</f>
        <v/>
      </c>
      <c r="D887" s="20" t="str">
        <f>IF(FORMULACIÓN!D887="","",FORMULACIÓN!D887)</f>
        <v/>
      </c>
      <c r="E887" s="20" t="str">
        <f>IF(FORMULACIÓN!E887="","",FORMULACIÓN!E887)</f>
        <v/>
      </c>
      <c r="F887" s="20" t="str">
        <f>IF(FORMULACIÓN!F887="","",FORMULACIÓN!F887)</f>
        <v/>
      </c>
      <c r="G887" s="20" t="str">
        <f>IF(FORMULACIÓN!G887="","",FORMULACIÓN!G887)</f>
        <v/>
      </c>
      <c r="H887" s="20" t="str">
        <f>IF(FORMULACIÓN!H887="","",FORMULACIÓN!H887)</f>
        <v/>
      </c>
      <c r="I887" s="88" t="str">
        <f>IF(FORMULACIÓN!I887="","",FORMULACIÓN!I887)</f>
        <v/>
      </c>
      <c r="J887" s="20" t="str">
        <f>IF(FORMULACIÓN!J887="","",FORMULACIÓN!J887)</f>
        <v/>
      </c>
      <c r="K887" s="88" t="str">
        <f>IF(FORMULACIÓN!K887="","",FORMULACIÓN!K887)</f>
        <v/>
      </c>
      <c r="L887" s="88" t="str">
        <f>IF(FORMULACIÓN!L887="","",FORMULACIÓN!L887)</f>
        <v/>
      </c>
      <c r="M887" s="210">
        <f>FORMULACIÓN!M887</f>
        <v>0</v>
      </c>
      <c r="N887" s="20" t="str">
        <f>IF(FORMULACIÓN!O887="","",FORMULACIÓN!O887)</f>
        <v/>
      </c>
      <c r="O887" s="20" t="str">
        <f>IF(FORMULACIÓN!P887="","",FORMULACIÓN!P887)</f>
        <v/>
      </c>
      <c r="P887" s="20" t="str">
        <f>IF(FORMULACIÓN!Q887="","",FORMULACIÓN!Q887)</f>
        <v/>
      </c>
      <c r="Q887" s="20" t="str">
        <f>IF(FORMULACIÓN!R887="","",FORMULACIÓN!R887)</f>
        <v/>
      </c>
      <c r="R887" s="20" t="str">
        <f>IF(FORMULACIÓN!S887="","",FORMULACIÓN!S887)</f>
        <v/>
      </c>
      <c r="S887" s="20" t="str">
        <f>IF(FORMULACIÓN!T887="","",FORMULACIÓN!T887)</f>
        <v/>
      </c>
      <c r="T887" s="179" t="str">
        <f ca="1">FORMULACIÓN!Y887</f>
        <v/>
      </c>
      <c r="U887" s="20" t="str">
        <f>IF(FORMULACIÓN!U887="","",FORMULACIÓN!U887)</f>
        <v/>
      </c>
      <c r="V887" s="211"/>
      <c r="W887" s="211"/>
      <c r="X887" s="21" t="str">
        <f ca="1">IFERROR(IF($S887=Lists!$S$2,SUM(SEGUIMIENTO!U887:W887),IF(SEGUIMIENTO!$S887=Lists!$S$3,SUM(SEGUIMIENTO!V887:W887),IF(SEGUIMIENTO!$S887=Lists!$S$4,AVERAGE(SEGUIMIENTO!V887:W887),IF(SEGUIMIENTO!$S887=Lists!$S$5,OFFSET(U887,0,COUNTA(V887:W887)),IF(SEGUIMIENTO!$S887=Lists!$S$6,COUNTIF(V887:W887,"&lt;"&amp;FORMULACIÓN!Y887)/COUNT(SEGUIMIENTO!V887:W887),""))))),"")</f>
        <v/>
      </c>
      <c r="Y887" s="176" t="str">
        <f ca="1">IF($Q887=Lists!$R$3,TEXT(SEGUIMIENTO!X887,"00,00%"),IF(SEGUIMIENTO!X887=0,0,TEXT(SEGUIMIENTO!X887,"##.###")))</f>
        <v/>
      </c>
      <c r="Z887" s="179" t="str">
        <f>IF(FORMULACIÓN!N887="X",VLOOKUP(A887,Lists!$C$100:$D$1099,2,FALSE),"")</f>
        <v/>
      </c>
      <c r="AA887" s="181">
        <f>IF(FORMULACIÓN!N887="X",IF(VALUE(VLOOKUP(A887,Lists!$C$100:$D$1099,2,FALSE))&gt;=SEGUIMIENTO!X887,1,0),2)</f>
        <v>2</v>
      </c>
      <c r="AB887" s="150">
        <f>IFERROR(VALUE(LEFT(#REF!,1)),0)</f>
        <v>0</v>
      </c>
      <c r="AC887" s="149"/>
      <c r="AD887" s="131"/>
      <c r="AE887" s="131"/>
      <c r="AF887" s="129"/>
      <c r="AG887"/>
      <c r="AH887" s="139"/>
      <c r="AI887" s="139"/>
      <c r="AJ887" s="139" t="str">
        <f t="shared" si="151"/>
        <v/>
      </c>
      <c r="AK887" s="139">
        <f t="shared" ca="1" si="158"/>
        <v>0</v>
      </c>
      <c r="AL887" s="139" t="str">
        <f t="shared" si="152"/>
        <v/>
      </c>
      <c r="AM887" s="139" t="str">
        <f t="shared" si="153"/>
        <v/>
      </c>
      <c r="AN887" s="20" t="str">
        <f t="shared" si="154"/>
        <v/>
      </c>
      <c r="AO887" s="20" t="str">
        <f t="shared" si="155"/>
        <v/>
      </c>
      <c r="AP887" s="20" t="str">
        <f t="shared" si="156"/>
        <v/>
      </c>
      <c r="AQ887" s="88" t="str">
        <f ca="1">IF(S887=Lists!$S$6,"CUMPLIMIENTO",IF($Q887=Lists!$R$3,TEXT(Y887,"00,00%")&amp;" / "&amp;TEXT(FORMULACIÓN!Y887,"00,00%"),IF(Y887=0,0,TEXT(Y887,"##.###")&amp;" / "&amp;TEXT(FORMULACIÓN!Y887,"##.###"))))</f>
        <v xml:space="preserve"> / </v>
      </c>
      <c r="AR887" s="133">
        <f ca="1">VALUE(IFERROR(IF(S887=Lists!$S$6,SEGUIMIENTO!Y887,IF((Y887/FORMULACIÓN!Y887)&lt;&gt;0,Y887/FORMULACIÓN!Y887,0)),0))</f>
        <v>0</v>
      </c>
      <c r="AS887" s="89" t="str">
        <f t="shared" ca="1" si="157"/>
        <v/>
      </c>
      <c r="AT887" s="89"/>
      <c r="AU887" s="89">
        <f t="shared" ca="1" si="160"/>
        <v>0</v>
      </c>
      <c r="AV887" s="20" t="str">
        <f t="shared" si="159"/>
        <v xml:space="preserve">LOGROS
LÍMITES
OBSERVACIÓN
ACCIONES DE FORTALECIMIENTO
</v>
      </c>
      <c r="AW887" s="139"/>
      <c r="CG887" s="140"/>
    </row>
    <row r="888" spans="1:85" s="135" customFormat="1" ht="20.25" hidden="1" customHeight="1">
      <c r="A888" s="20" t="str">
        <f>IF(FORMULACIÓN!A888="","",FORMULACIÓN!A888)</f>
        <v/>
      </c>
      <c r="B888" s="20" t="str">
        <f>IF(FORMULACIÓN!B888="","",FORMULACIÓN!B888)</f>
        <v/>
      </c>
      <c r="C888" s="20" t="str">
        <f>IF(FORMULACIÓN!C888="","",FORMULACIÓN!C888)</f>
        <v/>
      </c>
      <c r="D888" s="20" t="str">
        <f>IF(FORMULACIÓN!D888="","",FORMULACIÓN!D888)</f>
        <v/>
      </c>
      <c r="E888" s="20" t="str">
        <f>IF(FORMULACIÓN!E888="","",FORMULACIÓN!E888)</f>
        <v/>
      </c>
      <c r="F888" s="20" t="str">
        <f>IF(FORMULACIÓN!F888="","",FORMULACIÓN!F888)</f>
        <v/>
      </c>
      <c r="G888" s="20" t="str">
        <f>IF(FORMULACIÓN!G888="","",FORMULACIÓN!G888)</f>
        <v/>
      </c>
      <c r="H888" s="20" t="str">
        <f>IF(FORMULACIÓN!H888="","",FORMULACIÓN!H888)</f>
        <v/>
      </c>
      <c r="I888" s="88" t="str">
        <f>IF(FORMULACIÓN!I888="","",FORMULACIÓN!I888)</f>
        <v/>
      </c>
      <c r="J888" s="20" t="str">
        <f>IF(FORMULACIÓN!J888="","",FORMULACIÓN!J888)</f>
        <v/>
      </c>
      <c r="K888" s="88" t="str">
        <f>IF(FORMULACIÓN!K888="","",FORMULACIÓN!K888)</f>
        <v/>
      </c>
      <c r="L888" s="88" t="str">
        <f>IF(FORMULACIÓN!L888="","",FORMULACIÓN!L888)</f>
        <v/>
      </c>
      <c r="M888" s="210">
        <f>FORMULACIÓN!M888</f>
        <v>0</v>
      </c>
      <c r="N888" s="20" t="str">
        <f>IF(FORMULACIÓN!O888="","",FORMULACIÓN!O888)</f>
        <v/>
      </c>
      <c r="O888" s="20" t="str">
        <f>IF(FORMULACIÓN!P888="","",FORMULACIÓN!P888)</f>
        <v/>
      </c>
      <c r="P888" s="20" t="str">
        <f>IF(FORMULACIÓN!Q888="","",FORMULACIÓN!Q888)</f>
        <v/>
      </c>
      <c r="Q888" s="20" t="str">
        <f>IF(FORMULACIÓN!R888="","",FORMULACIÓN!R888)</f>
        <v/>
      </c>
      <c r="R888" s="20" t="str">
        <f>IF(FORMULACIÓN!S888="","",FORMULACIÓN!S888)</f>
        <v/>
      </c>
      <c r="S888" s="20" t="str">
        <f>IF(FORMULACIÓN!T888="","",FORMULACIÓN!T888)</f>
        <v/>
      </c>
      <c r="T888" s="179" t="str">
        <f ca="1">FORMULACIÓN!Y888</f>
        <v/>
      </c>
      <c r="U888" s="20" t="str">
        <f>IF(FORMULACIÓN!U888="","",FORMULACIÓN!U888)</f>
        <v/>
      </c>
      <c r="V888" s="211"/>
      <c r="W888" s="211"/>
      <c r="X888" s="21" t="str">
        <f ca="1">IFERROR(IF($S888=Lists!$S$2,SUM(SEGUIMIENTO!U888:W888),IF(SEGUIMIENTO!$S888=Lists!$S$3,SUM(SEGUIMIENTO!V888:W888),IF(SEGUIMIENTO!$S888=Lists!$S$4,AVERAGE(SEGUIMIENTO!V888:W888),IF(SEGUIMIENTO!$S888=Lists!$S$5,OFFSET(U888,0,COUNTA(V888:W888)),IF(SEGUIMIENTO!$S888=Lists!$S$6,COUNTIF(V888:W888,"&lt;"&amp;FORMULACIÓN!Y888)/COUNT(SEGUIMIENTO!V888:W888),""))))),"")</f>
        <v/>
      </c>
      <c r="Y888" s="176" t="str">
        <f ca="1">IF($Q888=Lists!$R$3,TEXT(SEGUIMIENTO!X888,"00,00%"),IF(SEGUIMIENTO!X888=0,0,TEXT(SEGUIMIENTO!X888,"##.###")))</f>
        <v/>
      </c>
      <c r="Z888" s="179" t="str">
        <f>IF(FORMULACIÓN!N888="X",VLOOKUP(A888,Lists!$C$100:$D$1099,2,FALSE),"")</f>
        <v/>
      </c>
      <c r="AA888" s="181">
        <f>IF(FORMULACIÓN!N888="X",IF(VALUE(VLOOKUP(A888,Lists!$C$100:$D$1099,2,FALSE))&gt;=SEGUIMIENTO!X888,1,0),2)</f>
        <v>2</v>
      </c>
      <c r="AB888" s="150">
        <f>IFERROR(VALUE(LEFT(#REF!,1)),0)</f>
        <v>0</v>
      </c>
      <c r="AC888" s="149"/>
      <c r="AD888" s="131"/>
      <c r="AE888" s="131"/>
      <c r="AF888" s="129"/>
      <c r="AG888"/>
      <c r="AH888" s="139"/>
      <c r="AI888" s="139"/>
      <c r="AJ888" s="139" t="str">
        <f t="shared" si="151"/>
        <v/>
      </c>
      <c r="AK888" s="139">
        <f t="shared" ca="1" si="158"/>
        <v>0</v>
      </c>
      <c r="AL888" s="139" t="str">
        <f t="shared" si="152"/>
        <v/>
      </c>
      <c r="AM888" s="139" t="str">
        <f t="shared" si="153"/>
        <v/>
      </c>
      <c r="AN888" s="20" t="str">
        <f t="shared" si="154"/>
        <v/>
      </c>
      <c r="AO888" s="20" t="str">
        <f t="shared" si="155"/>
        <v/>
      </c>
      <c r="AP888" s="20" t="str">
        <f t="shared" si="156"/>
        <v/>
      </c>
      <c r="AQ888" s="88" t="str">
        <f ca="1">IF(S888=Lists!$S$6,"CUMPLIMIENTO",IF($Q888=Lists!$R$3,TEXT(Y888,"00,00%")&amp;" / "&amp;TEXT(FORMULACIÓN!Y888,"00,00%"),IF(Y888=0,0,TEXT(Y888,"##.###")&amp;" / "&amp;TEXT(FORMULACIÓN!Y888,"##.###"))))</f>
        <v xml:space="preserve"> / </v>
      </c>
      <c r="AR888" s="133">
        <f ca="1">VALUE(IFERROR(IF(S888=Lists!$S$6,SEGUIMIENTO!Y888,IF((Y888/FORMULACIÓN!Y888)&lt;&gt;0,Y888/FORMULACIÓN!Y888,0)),0))</f>
        <v>0</v>
      </c>
      <c r="AS888" s="89" t="str">
        <f t="shared" ca="1" si="157"/>
        <v/>
      </c>
      <c r="AT888" s="89"/>
      <c r="AU888" s="89">
        <f t="shared" ca="1" si="160"/>
        <v>0</v>
      </c>
      <c r="AV888" s="20" t="str">
        <f t="shared" si="159"/>
        <v xml:space="preserve">LOGROS
LÍMITES
OBSERVACIÓN
ACCIONES DE FORTALECIMIENTO
</v>
      </c>
      <c r="AW888" s="139"/>
      <c r="CG888" s="140"/>
    </row>
    <row r="889" spans="1:85" s="135" customFormat="1" ht="20.25" hidden="1" customHeight="1">
      <c r="A889" s="20" t="str">
        <f>IF(FORMULACIÓN!A889="","",FORMULACIÓN!A889)</f>
        <v/>
      </c>
      <c r="B889" s="20" t="str">
        <f>IF(FORMULACIÓN!B889="","",FORMULACIÓN!B889)</f>
        <v/>
      </c>
      <c r="C889" s="20" t="str">
        <f>IF(FORMULACIÓN!C889="","",FORMULACIÓN!C889)</f>
        <v/>
      </c>
      <c r="D889" s="20" t="str">
        <f>IF(FORMULACIÓN!D889="","",FORMULACIÓN!D889)</f>
        <v/>
      </c>
      <c r="E889" s="20" t="str">
        <f>IF(FORMULACIÓN!E889="","",FORMULACIÓN!E889)</f>
        <v/>
      </c>
      <c r="F889" s="20" t="str">
        <f>IF(FORMULACIÓN!F889="","",FORMULACIÓN!F889)</f>
        <v/>
      </c>
      <c r="G889" s="20" t="str">
        <f>IF(FORMULACIÓN!G889="","",FORMULACIÓN!G889)</f>
        <v/>
      </c>
      <c r="H889" s="20" t="str">
        <f>IF(FORMULACIÓN!H889="","",FORMULACIÓN!H889)</f>
        <v/>
      </c>
      <c r="I889" s="88" t="str">
        <f>IF(FORMULACIÓN!I889="","",FORMULACIÓN!I889)</f>
        <v/>
      </c>
      <c r="J889" s="20" t="str">
        <f>IF(FORMULACIÓN!J889="","",FORMULACIÓN!J889)</f>
        <v/>
      </c>
      <c r="K889" s="88" t="str">
        <f>IF(FORMULACIÓN!K889="","",FORMULACIÓN!K889)</f>
        <v/>
      </c>
      <c r="L889" s="88" t="str">
        <f>IF(FORMULACIÓN!L889="","",FORMULACIÓN!L889)</f>
        <v/>
      </c>
      <c r="M889" s="210">
        <f>FORMULACIÓN!M889</f>
        <v>0</v>
      </c>
      <c r="N889" s="20" t="str">
        <f>IF(FORMULACIÓN!O889="","",FORMULACIÓN!O889)</f>
        <v/>
      </c>
      <c r="O889" s="20" t="str">
        <f>IF(FORMULACIÓN!P889="","",FORMULACIÓN!P889)</f>
        <v/>
      </c>
      <c r="P889" s="20" t="str">
        <f>IF(FORMULACIÓN!Q889="","",FORMULACIÓN!Q889)</f>
        <v/>
      </c>
      <c r="Q889" s="20" t="str">
        <f>IF(FORMULACIÓN!R889="","",FORMULACIÓN!R889)</f>
        <v/>
      </c>
      <c r="R889" s="20" t="str">
        <f>IF(FORMULACIÓN!S889="","",FORMULACIÓN!S889)</f>
        <v/>
      </c>
      <c r="S889" s="20" t="str">
        <f>IF(FORMULACIÓN!T889="","",FORMULACIÓN!T889)</f>
        <v/>
      </c>
      <c r="T889" s="179" t="str">
        <f ca="1">FORMULACIÓN!Y889</f>
        <v/>
      </c>
      <c r="U889" s="20" t="str">
        <f>IF(FORMULACIÓN!U889="","",FORMULACIÓN!U889)</f>
        <v/>
      </c>
      <c r="V889" s="211"/>
      <c r="W889" s="211"/>
      <c r="X889" s="21" t="str">
        <f ca="1">IFERROR(IF($S889=Lists!$S$2,SUM(SEGUIMIENTO!U889:W889),IF(SEGUIMIENTO!$S889=Lists!$S$3,SUM(SEGUIMIENTO!V889:W889),IF(SEGUIMIENTO!$S889=Lists!$S$4,AVERAGE(SEGUIMIENTO!V889:W889),IF(SEGUIMIENTO!$S889=Lists!$S$5,OFFSET(U889,0,COUNTA(V889:W889)),IF(SEGUIMIENTO!$S889=Lists!$S$6,COUNTIF(V889:W889,"&lt;"&amp;FORMULACIÓN!Y889)/COUNT(SEGUIMIENTO!V889:W889),""))))),"")</f>
        <v/>
      </c>
      <c r="Y889" s="176" t="str">
        <f ca="1">IF($Q889=Lists!$R$3,TEXT(SEGUIMIENTO!X889,"00,00%"),IF(SEGUIMIENTO!X889=0,0,TEXT(SEGUIMIENTO!X889,"##.###")))</f>
        <v/>
      </c>
      <c r="Z889" s="179" t="str">
        <f>IF(FORMULACIÓN!N889="X",VLOOKUP(A889,Lists!$C$100:$D$1099,2,FALSE),"")</f>
        <v/>
      </c>
      <c r="AA889" s="181">
        <f>IF(FORMULACIÓN!N889="X",IF(VALUE(VLOOKUP(A889,Lists!$C$100:$D$1099,2,FALSE))&gt;=SEGUIMIENTO!X889,1,0),2)</f>
        <v>2</v>
      </c>
      <c r="AB889" s="150">
        <f>IFERROR(VALUE(LEFT(#REF!,1)),0)</f>
        <v>0</v>
      </c>
      <c r="AC889" s="149"/>
      <c r="AD889" s="131"/>
      <c r="AE889" s="131"/>
      <c r="AF889" s="129"/>
      <c r="AG889"/>
      <c r="AH889" s="139"/>
      <c r="AI889" s="139"/>
      <c r="AJ889" s="139" t="str">
        <f t="shared" si="151"/>
        <v/>
      </c>
      <c r="AK889" s="139">
        <f t="shared" ca="1" si="158"/>
        <v>0</v>
      </c>
      <c r="AL889" s="139" t="str">
        <f t="shared" si="152"/>
        <v/>
      </c>
      <c r="AM889" s="139" t="str">
        <f t="shared" si="153"/>
        <v/>
      </c>
      <c r="AN889" s="20" t="str">
        <f t="shared" si="154"/>
        <v/>
      </c>
      <c r="AO889" s="20" t="str">
        <f t="shared" si="155"/>
        <v/>
      </c>
      <c r="AP889" s="20" t="str">
        <f t="shared" si="156"/>
        <v/>
      </c>
      <c r="AQ889" s="88" t="str">
        <f ca="1">IF(S889=Lists!$S$6,"CUMPLIMIENTO",IF($Q889=Lists!$R$3,TEXT(Y889,"00,00%")&amp;" / "&amp;TEXT(FORMULACIÓN!Y889,"00,00%"),IF(Y889=0,0,TEXT(Y889,"##.###")&amp;" / "&amp;TEXT(FORMULACIÓN!Y889,"##.###"))))</f>
        <v xml:space="preserve"> / </v>
      </c>
      <c r="AR889" s="133">
        <f ca="1">VALUE(IFERROR(IF(S889=Lists!$S$6,SEGUIMIENTO!Y889,IF((Y889/FORMULACIÓN!Y889)&lt;&gt;0,Y889/FORMULACIÓN!Y889,0)),0))</f>
        <v>0</v>
      </c>
      <c r="AS889" s="89" t="str">
        <f t="shared" ca="1" si="157"/>
        <v/>
      </c>
      <c r="AT889" s="89"/>
      <c r="AU889" s="89">
        <f t="shared" ca="1" si="160"/>
        <v>0</v>
      </c>
      <c r="AV889" s="20" t="str">
        <f t="shared" si="159"/>
        <v xml:space="preserve">LOGROS
LÍMITES
OBSERVACIÓN
ACCIONES DE FORTALECIMIENTO
</v>
      </c>
      <c r="AW889" s="139"/>
      <c r="CG889" s="140"/>
    </row>
    <row r="890" spans="1:85" s="135" customFormat="1" ht="20.25" hidden="1" customHeight="1">
      <c r="A890" s="20" t="str">
        <f>IF(FORMULACIÓN!A890="","",FORMULACIÓN!A890)</f>
        <v/>
      </c>
      <c r="B890" s="20" t="str">
        <f>IF(FORMULACIÓN!B890="","",FORMULACIÓN!B890)</f>
        <v/>
      </c>
      <c r="C890" s="20" t="str">
        <f>IF(FORMULACIÓN!C890="","",FORMULACIÓN!C890)</f>
        <v/>
      </c>
      <c r="D890" s="20" t="str">
        <f>IF(FORMULACIÓN!D890="","",FORMULACIÓN!D890)</f>
        <v/>
      </c>
      <c r="E890" s="20" t="str">
        <f>IF(FORMULACIÓN!E890="","",FORMULACIÓN!E890)</f>
        <v/>
      </c>
      <c r="F890" s="20" t="str">
        <f>IF(FORMULACIÓN!F890="","",FORMULACIÓN!F890)</f>
        <v/>
      </c>
      <c r="G890" s="20" t="str">
        <f>IF(FORMULACIÓN!G890="","",FORMULACIÓN!G890)</f>
        <v/>
      </c>
      <c r="H890" s="20" t="str">
        <f>IF(FORMULACIÓN!H890="","",FORMULACIÓN!H890)</f>
        <v/>
      </c>
      <c r="I890" s="88" t="str">
        <f>IF(FORMULACIÓN!I890="","",FORMULACIÓN!I890)</f>
        <v/>
      </c>
      <c r="J890" s="20" t="str">
        <f>IF(FORMULACIÓN!J890="","",FORMULACIÓN!J890)</f>
        <v/>
      </c>
      <c r="K890" s="88" t="str">
        <f>IF(FORMULACIÓN!K890="","",FORMULACIÓN!K890)</f>
        <v/>
      </c>
      <c r="L890" s="88" t="str">
        <f>IF(FORMULACIÓN!L890="","",FORMULACIÓN!L890)</f>
        <v/>
      </c>
      <c r="M890" s="210">
        <f>FORMULACIÓN!M890</f>
        <v>0</v>
      </c>
      <c r="N890" s="20" t="str">
        <f>IF(FORMULACIÓN!O890="","",FORMULACIÓN!O890)</f>
        <v/>
      </c>
      <c r="O890" s="20" t="str">
        <f>IF(FORMULACIÓN!P890="","",FORMULACIÓN!P890)</f>
        <v/>
      </c>
      <c r="P890" s="20" t="str">
        <f>IF(FORMULACIÓN!Q890="","",FORMULACIÓN!Q890)</f>
        <v/>
      </c>
      <c r="Q890" s="20" t="str">
        <f>IF(FORMULACIÓN!R890="","",FORMULACIÓN!R890)</f>
        <v/>
      </c>
      <c r="R890" s="20" t="str">
        <f>IF(FORMULACIÓN!S890="","",FORMULACIÓN!S890)</f>
        <v/>
      </c>
      <c r="S890" s="20" t="str">
        <f>IF(FORMULACIÓN!T890="","",FORMULACIÓN!T890)</f>
        <v/>
      </c>
      <c r="T890" s="179" t="str">
        <f ca="1">FORMULACIÓN!Y890</f>
        <v/>
      </c>
      <c r="U890" s="20" t="str">
        <f>IF(FORMULACIÓN!U890="","",FORMULACIÓN!U890)</f>
        <v/>
      </c>
      <c r="V890" s="211"/>
      <c r="W890" s="211"/>
      <c r="X890" s="21" t="str">
        <f ca="1">IFERROR(IF($S890=Lists!$S$2,SUM(SEGUIMIENTO!U890:W890),IF(SEGUIMIENTO!$S890=Lists!$S$3,SUM(SEGUIMIENTO!V890:W890),IF(SEGUIMIENTO!$S890=Lists!$S$4,AVERAGE(SEGUIMIENTO!V890:W890),IF(SEGUIMIENTO!$S890=Lists!$S$5,OFFSET(U890,0,COUNTA(V890:W890)),IF(SEGUIMIENTO!$S890=Lists!$S$6,COUNTIF(V890:W890,"&lt;"&amp;FORMULACIÓN!Y890)/COUNT(SEGUIMIENTO!V890:W890),""))))),"")</f>
        <v/>
      </c>
      <c r="Y890" s="176" t="str">
        <f ca="1">IF($Q890=Lists!$R$3,TEXT(SEGUIMIENTO!X890,"00,00%"),IF(SEGUIMIENTO!X890=0,0,TEXT(SEGUIMIENTO!X890,"##.###")))</f>
        <v/>
      </c>
      <c r="Z890" s="179" t="str">
        <f>IF(FORMULACIÓN!N890="X",VLOOKUP(A890,Lists!$C$100:$D$1099,2,FALSE),"")</f>
        <v/>
      </c>
      <c r="AA890" s="181">
        <f>IF(FORMULACIÓN!N890="X",IF(VALUE(VLOOKUP(A890,Lists!$C$100:$D$1099,2,FALSE))&gt;=SEGUIMIENTO!X890,1,0),2)</f>
        <v>2</v>
      </c>
      <c r="AB890" s="150">
        <f>IFERROR(VALUE(LEFT(#REF!,1)),0)</f>
        <v>0</v>
      </c>
      <c r="AC890" s="149"/>
      <c r="AD890" s="131"/>
      <c r="AE890" s="131"/>
      <c r="AF890" s="129"/>
      <c r="AG890"/>
      <c r="AH890" s="139"/>
      <c r="AI890" s="139"/>
      <c r="AJ890" s="139" t="str">
        <f t="shared" si="151"/>
        <v/>
      </c>
      <c r="AK890" s="139">
        <f t="shared" ca="1" si="158"/>
        <v>0</v>
      </c>
      <c r="AL890" s="139" t="str">
        <f t="shared" si="152"/>
        <v/>
      </c>
      <c r="AM890" s="139" t="str">
        <f t="shared" si="153"/>
        <v/>
      </c>
      <c r="AN890" s="20" t="str">
        <f t="shared" si="154"/>
        <v/>
      </c>
      <c r="AO890" s="20" t="str">
        <f t="shared" si="155"/>
        <v/>
      </c>
      <c r="AP890" s="20" t="str">
        <f t="shared" si="156"/>
        <v/>
      </c>
      <c r="AQ890" s="88" t="str">
        <f ca="1">IF(S890=Lists!$S$6,"CUMPLIMIENTO",IF($Q890=Lists!$R$3,TEXT(Y890,"00,00%")&amp;" / "&amp;TEXT(FORMULACIÓN!Y890,"00,00%"),IF(Y890=0,0,TEXT(Y890,"##.###")&amp;" / "&amp;TEXT(FORMULACIÓN!Y890,"##.###"))))</f>
        <v xml:space="preserve"> / </v>
      </c>
      <c r="AR890" s="133">
        <f ca="1">VALUE(IFERROR(IF(S890=Lists!$S$6,SEGUIMIENTO!Y890,IF((Y890/FORMULACIÓN!Y890)&lt;&gt;0,Y890/FORMULACIÓN!Y890,0)),0))</f>
        <v>0</v>
      </c>
      <c r="AS890" s="89" t="str">
        <f t="shared" ca="1" si="157"/>
        <v/>
      </c>
      <c r="AT890" s="89"/>
      <c r="AU890" s="89">
        <f t="shared" ca="1" si="160"/>
        <v>0</v>
      </c>
      <c r="AV890" s="20" t="str">
        <f t="shared" si="159"/>
        <v xml:space="preserve">LOGROS
LÍMITES
OBSERVACIÓN
ACCIONES DE FORTALECIMIENTO
</v>
      </c>
      <c r="AW890" s="139"/>
      <c r="CG890" s="140"/>
    </row>
    <row r="891" spans="1:85" s="135" customFormat="1" ht="20.25" hidden="1" customHeight="1">
      <c r="A891" s="20" t="str">
        <f>IF(FORMULACIÓN!A891="","",FORMULACIÓN!A891)</f>
        <v/>
      </c>
      <c r="B891" s="20" t="str">
        <f>IF(FORMULACIÓN!B891="","",FORMULACIÓN!B891)</f>
        <v/>
      </c>
      <c r="C891" s="20" t="str">
        <f>IF(FORMULACIÓN!C891="","",FORMULACIÓN!C891)</f>
        <v/>
      </c>
      <c r="D891" s="20" t="str">
        <f>IF(FORMULACIÓN!D891="","",FORMULACIÓN!D891)</f>
        <v/>
      </c>
      <c r="E891" s="20" t="str">
        <f>IF(FORMULACIÓN!E891="","",FORMULACIÓN!E891)</f>
        <v/>
      </c>
      <c r="F891" s="20" t="str">
        <f>IF(FORMULACIÓN!F891="","",FORMULACIÓN!F891)</f>
        <v/>
      </c>
      <c r="G891" s="20" t="str">
        <f>IF(FORMULACIÓN!G891="","",FORMULACIÓN!G891)</f>
        <v/>
      </c>
      <c r="H891" s="20" t="str">
        <f>IF(FORMULACIÓN!H891="","",FORMULACIÓN!H891)</f>
        <v/>
      </c>
      <c r="I891" s="88" t="str">
        <f>IF(FORMULACIÓN!I891="","",FORMULACIÓN!I891)</f>
        <v/>
      </c>
      <c r="J891" s="20" t="str">
        <f>IF(FORMULACIÓN!J891="","",FORMULACIÓN!J891)</f>
        <v/>
      </c>
      <c r="K891" s="88" t="str">
        <f>IF(FORMULACIÓN!K891="","",FORMULACIÓN!K891)</f>
        <v/>
      </c>
      <c r="L891" s="88" t="str">
        <f>IF(FORMULACIÓN!L891="","",FORMULACIÓN!L891)</f>
        <v/>
      </c>
      <c r="M891" s="210">
        <f>FORMULACIÓN!M891</f>
        <v>0</v>
      </c>
      <c r="N891" s="20" t="str">
        <f>IF(FORMULACIÓN!O891="","",FORMULACIÓN!O891)</f>
        <v/>
      </c>
      <c r="O891" s="20" t="str">
        <f>IF(FORMULACIÓN!P891="","",FORMULACIÓN!P891)</f>
        <v/>
      </c>
      <c r="P891" s="20" t="str">
        <f>IF(FORMULACIÓN!Q891="","",FORMULACIÓN!Q891)</f>
        <v/>
      </c>
      <c r="Q891" s="20" t="str">
        <f>IF(FORMULACIÓN!R891="","",FORMULACIÓN!R891)</f>
        <v/>
      </c>
      <c r="R891" s="20" t="str">
        <f>IF(FORMULACIÓN!S891="","",FORMULACIÓN!S891)</f>
        <v/>
      </c>
      <c r="S891" s="20" t="str">
        <f>IF(FORMULACIÓN!T891="","",FORMULACIÓN!T891)</f>
        <v/>
      </c>
      <c r="T891" s="179" t="str">
        <f ca="1">FORMULACIÓN!Y891</f>
        <v/>
      </c>
      <c r="U891" s="20" t="str">
        <f>IF(FORMULACIÓN!U891="","",FORMULACIÓN!U891)</f>
        <v/>
      </c>
      <c r="V891" s="211"/>
      <c r="W891" s="211"/>
      <c r="X891" s="21" t="str">
        <f ca="1">IFERROR(IF($S891=Lists!$S$2,SUM(SEGUIMIENTO!U891:W891),IF(SEGUIMIENTO!$S891=Lists!$S$3,SUM(SEGUIMIENTO!V891:W891),IF(SEGUIMIENTO!$S891=Lists!$S$4,AVERAGE(SEGUIMIENTO!V891:W891),IF(SEGUIMIENTO!$S891=Lists!$S$5,OFFSET(U891,0,COUNTA(V891:W891)),IF(SEGUIMIENTO!$S891=Lists!$S$6,COUNTIF(V891:W891,"&lt;"&amp;FORMULACIÓN!Y891)/COUNT(SEGUIMIENTO!V891:W891),""))))),"")</f>
        <v/>
      </c>
      <c r="Y891" s="176" t="str">
        <f ca="1">IF($Q891=Lists!$R$3,TEXT(SEGUIMIENTO!X891,"00,00%"),IF(SEGUIMIENTO!X891=0,0,TEXT(SEGUIMIENTO!X891,"##.###")))</f>
        <v/>
      </c>
      <c r="Z891" s="179" t="str">
        <f>IF(FORMULACIÓN!N891="X",VLOOKUP(A891,Lists!$C$100:$D$1099,2,FALSE),"")</f>
        <v/>
      </c>
      <c r="AA891" s="181">
        <f>IF(FORMULACIÓN!N891="X",IF(VALUE(VLOOKUP(A891,Lists!$C$100:$D$1099,2,FALSE))&gt;=SEGUIMIENTO!X891,1,0),2)</f>
        <v>2</v>
      </c>
      <c r="AB891" s="150">
        <f>IFERROR(VALUE(LEFT(#REF!,1)),0)</f>
        <v>0</v>
      </c>
      <c r="AC891" s="149"/>
      <c r="AD891" s="131"/>
      <c r="AE891" s="131"/>
      <c r="AF891" s="129"/>
      <c r="AG891"/>
      <c r="AH891" s="139"/>
      <c r="AI891" s="139"/>
      <c r="AJ891" s="139" t="str">
        <f t="shared" si="151"/>
        <v/>
      </c>
      <c r="AK891" s="139">
        <f t="shared" ca="1" si="158"/>
        <v>0</v>
      </c>
      <c r="AL891" s="139" t="str">
        <f t="shared" si="152"/>
        <v/>
      </c>
      <c r="AM891" s="139" t="str">
        <f t="shared" si="153"/>
        <v/>
      </c>
      <c r="AN891" s="20" t="str">
        <f t="shared" si="154"/>
        <v/>
      </c>
      <c r="AO891" s="20" t="str">
        <f t="shared" si="155"/>
        <v/>
      </c>
      <c r="AP891" s="20" t="str">
        <f t="shared" si="156"/>
        <v/>
      </c>
      <c r="AQ891" s="88" t="str">
        <f ca="1">IF(S891=Lists!$S$6,"CUMPLIMIENTO",IF($Q891=Lists!$R$3,TEXT(Y891,"00,00%")&amp;" / "&amp;TEXT(FORMULACIÓN!Y891,"00,00%"),IF(Y891=0,0,TEXT(Y891,"##.###")&amp;" / "&amp;TEXT(FORMULACIÓN!Y891,"##.###"))))</f>
        <v xml:space="preserve"> / </v>
      </c>
      <c r="AR891" s="133">
        <f ca="1">VALUE(IFERROR(IF(S891=Lists!$S$6,SEGUIMIENTO!Y891,IF((Y891/FORMULACIÓN!Y891)&lt;&gt;0,Y891/FORMULACIÓN!Y891,0)),0))</f>
        <v>0</v>
      </c>
      <c r="AS891" s="89" t="str">
        <f t="shared" ca="1" si="157"/>
        <v/>
      </c>
      <c r="AT891" s="89"/>
      <c r="AU891" s="89">
        <f t="shared" ca="1" si="160"/>
        <v>0</v>
      </c>
      <c r="AV891" s="20" t="str">
        <f t="shared" si="159"/>
        <v xml:space="preserve">LOGROS
LÍMITES
OBSERVACIÓN
ACCIONES DE FORTALECIMIENTO
</v>
      </c>
      <c r="AW891" s="139"/>
      <c r="CG891" s="140"/>
    </row>
    <row r="892" spans="1:85" s="135" customFormat="1" ht="20.25" hidden="1" customHeight="1">
      <c r="A892" s="20" t="str">
        <f>IF(FORMULACIÓN!A892="","",FORMULACIÓN!A892)</f>
        <v/>
      </c>
      <c r="B892" s="20" t="str">
        <f>IF(FORMULACIÓN!B892="","",FORMULACIÓN!B892)</f>
        <v/>
      </c>
      <c r="C892" s="20" t="str">
        <f>IF(FORMULACIÓN!C892="","",FORMULACIÓN!C892)</f>
        <v/>
      </c>
      <c r="D892" s="20" t="str">
        <f>IF(FORMULACIÓN!D892="","",FORMULACIÓN!D892)</f>
        <v/>
      </c>
      <c r="E892" s="20" t="str">
        <f>IF(FORMULACIÓN!E892="","",FORMULACIÓN!E892)</f>
        <v/>
      </c>
      <c r="F892" s="20" t="str">
        <f>IF(FORMULACIÓN!F892="","",FORMULACIÓN!F892)</f>
        <v/>
      </c>
      <c r="G892" s="20" t="str">
        <f>IF(FORMULACIÓN!G892="","",FORMULACIÓN!G892)</f>
        <v/>
      </c>
      <c r="H892" s="20" t="str">
        <f>IF(FORMULACIÓN!H892="","",FORMULACIÓN!H892)</f>
        <v/>
      </c>
      <c r="I892" s="88" t="str">
        <f>IF(FORMULACIÓN!I892="","",FORMULACIÓN!I892)</f>
        <v/>
      </c>
      <c r="J892" s="20" t="str">
        <f>IF(FORMULACIÓN!J892="","",FORMULACIÓN!J892)</f>
        <v/>
      </c>
      <c r="K892" s="88" t="str">
        <f>IF(FORMULACIÓN!K892="","",FORMULACIÓN!K892)</f>
        <v/>
      </c>
      <c r="L892" s="88" t="str">
        <f>IF(FORMULACIÓN!L892="","",FORMULACIÓN!L892)</f>
        <v/>
      </c>
      <c r="M892" s="210">
        <f>FORMULACIÓN!M892</f>
        <v>0</v>
      </c>
      <c r="N892" s="20" t="str">
        <f>IF(FORMULACIÓN!O892="","",FORMULACIÓN!O892)</f>
        <v/>
      </c>
      <c r="O892" s="20" t="str">
        <f>IF(FORMULACIÓN!P892="","",FORMULACIÓN!P892)</f>
        <v/>
      </c>
      <c r="P892" s="20" t="str">
        <f>IF(FORMULACIÓN!Q892="","",FORMULACIÓN!Q892)</f>
        <v/>
      </c>
      <c r="Q892" s="20" t="str">
        <f>IF(FORMULACIÓN!R892="","",FORMULACIÓN!R892)</f>
        <v/>
      </c>
      <c r="R892" s="20" t="str">
        <f>IF(FORMULACIÓN!S892="","",FORMULACIÓN!S892)</f>
        <v/>
      </c>
      <c r="S892" s="20" t="str">
        <f>IF(FORMULACIÓN!T892="","",FORMULACIÓN!T892)</f>
        <v/>
      </c>
      <c r="T892" s="179" t="str">
        <f ca="1">FORMULACIÓN!Y892</f>
        <v/>
      </c>
      <c r="U892" s="20" t="str">
        <f>IF(FORMULACIÓN!U892="","",FORMULACIÓN!U892)</f>
        <v/>
      </c>
      <c r="V892" s="211"/>
      <c r="W892" s="211"/>
      <c r="X892" s="21" t="str">
        <f ca="1">IFERROR(IF($S892=Lists!$S$2,SUM(SEGUIMIENTO!U892:W892),IF(SEGUIMIENTO!$S892=Lists!$S$3,SUM(SEGUIMIENTO!V892:W892),IF(SEGUIMIENTO!$S892=Lists!$S$4,AVERAGE(SEGUIMIENTO!V892:W892),IF(SEGUIMIENTO!$S892=Lists!$S$5,OFFSET(U892,0,COUNTA(V892:W892)),IF(SEGUIMIENTO!$S892=Lists!$S$6,COUNTIF(V892:W892,"&lt;"&amp;FORMULACIÓN!Y892)/COUNT(SEGUIMIENTO!V892:W892),""))))),"")</f>
        <v/>
      </c>
      <c r="Y892" s="176" t="str">
        <f ca="1">IF($Q892=Lists!$R$3,TEXT(SEGUIMIENTO!X892,"00,00%"),IF(SEGUIMIENTO!X892=0,0,TEXT(SEGUIMIENTO!X892,"##.###")))</f>
        <v/>
      </c>
      <c r="Z892" s="179" t="str">
        <f>IF(FORMULACIÓN!N892="X",VLOOKUP(A892,Lists!$C$100:$D$1099,2,FALSE),"")</f>
        <v/>
      </c>
      <c r="AA892" s="181">
        <f>IF(FORMULACIÓN!N892="X",IF(VALUE(VLOOKUP(A892,Lists!$C$100:$D$1099,2,FALSE))&gt;=SEGUIMIENTO!X892,1,0),2)</f>
        <v>2</v>
      </c>
      <c r="AB892" s="150">
        <f>IFERROR(VALUE(LEFT(#REF!,1)),0)</f>
        <v>0</v>
      </c>
      <c r="AC892" s="149"/>
      <c r="AD892" s="131"/>
      <c r="AE892" s="131"/>
      <c r="AF892" s="129"/>
      <c r="AG892"/>
      <c r="AH892" s="139"/>
      <c r="AI892" s="139"/>
      <c r="AJ892" s="139" t="str">
        <f t="shared" si="151"/>
        <v/>
      </c>
      <c r="AK892" s="139">
        <f t="shared" ca="1" si="158"/>
        <v>0</v>
      </c>
      <c r="AL892" s="139" t="str">
        <f t="shared" si="152"/>
        <v/>
      </c>
      <c r="AM892" s="139" t="str">
        <f t="shared" si="153"/>
        <v/>
      </c>
      <c r="AN892" s="20" t="str">
        <f t="shared" si="154"/>
        <v/>
      </c>
      <c r="AO892" s="20" t="str">
        <f t="shared" si="155"/>
        <v/>
      </c>
      <c r="AP892" s="20" t="str">
        <f t="shared" si="156"/>
        <v/>
      </c>
      <c r="AQ892" s="88" t="str">
        <f ca="1">IF(S892=Lists!$S$6,"CUMPLIMIENTO",IF($Q892=Lists!$R$3,TEXT(Y892,"00,00%")&amp;" / "&amp;TEXT(FORMULACIÓN!Y892,"00,00%"),IF(Y892=0,0,TEXT(Y892,"##.###")&amp;" / "&amp;TEXT(FORMULACIÓN!Y892,"##.###"))))</f>
        <v xml:space="preserve"> / </v>
      </c>
      <c r="AR892" s="133">
        <f ca="1">VALUE(IFERROR(IF(S892=Lists!$S$6,SEGUIMIENTO!Y892,IF((Y892/FORMULACIÓN!Y892)&lt;&gt;0,Y892/FORMULACIÓN!Y892,0)),0))</f>
        <v>0</v>
      </c>
      <c r="AS892" s="89" t="str">
        <f t="shared" ca="1" si="157"/>
        <v/>
      </c>
      <c r="AT892" s="89"/>
      <c r="AU892" s="89">
        <f t="shared" ca="1" si="160"/>
        <v>0</v>
      </c>
      <c r="AV892" s="20" t="str">
        <f t="shared" si="159"/>
        <v xml:space="preserve">LOGROS
LÍMITES
OBSERVACIÓN
ACCIONES DE FORTALECIMIENTO
</v>
      </c>
      <c r="AW892" s="139"/>
      <c r="CG892" s="140"/>
    </row>
    <row r="893" spans="1:85" s="135" customFormat="1" ht="20.25" hidden="1" customHeight="1">
      <c r="A893" s="20" t="str">
        <f>IF(FORMULACIÓN!A893="","",FORMULACIÓN!A893)</f>
        <v/>
      </c>
      <c r="B893" s="20" t="str">
        <f>IF(FORMULACIÓN!B893="","",FORMULACIÓN!B893)</f>
        <v/>
      </c>
      <c r="C893" s="20" t="str">
        <f>IF(FORMULACIÓN!C893="","",FORMULACIÓN!C893)</f>
        <v/>
      </c>
      <c r="D893" s="20" t="str">
        <f>IF(FORMULACIÓN!D893="","",FORMULACIÓN!D893)</f>
        <v/>
      </c>
      <c r="E893" s="20" t="str">
        <f>IF(FORMULACIÓN!E893="","",FORMULACIÓN!E893)</f>
        <v/>
      </c>
      <c r="F893" s="20" t="str">
        <f>IF(FORMULACIÓN!F893="","",FORMULACIÓN!F893)</f>
        <v/>
      </c>
      <c r="G893" s="20" t="str">
        <f>IF(FORMULACIÓN!G893="","",FORMULACIÓN!G893)</f>
        <v/>
      </c>
      <c r="H893" s="20" t="str">
        <f>IF(FORMULACIÓN!H893="","",FORMULACIÓN!H893)</f>
        <v/>
      </c>
      <c r="I893" s="88" t="str">
        <f>IF(FORMULACIÓN!I893="","",FORMULACIÓN!I893)</f>
        <v/>
      </c>
      <c r="J893" s="20" t="str">
        <f>IF(FORMULACIÓN!J893="","",FORMULACIÓN!J893)</f>
        <v/>
      </c>
      <c r="K893" s="88" t="str">
        <f>IF(FORMULACIÓN!K893="","",FORMULACIÓN!K893)</f>
        <v/>
      </c>
      <c r="L893" s="88" t="str">
        <f>IF(FORMULACIÓN!L893="","",FORMULACIÓN!L893)</f>
        <v/>
      </c>
      <c r="M893" s="210">
        <f>FORMULACIÓN!M893</f>
        <v>0</v>
      </c>
      <c r="N893" s="20" t="str">
        <f>IF(FORMULACIÓN!O893="","",FORMULACIÓN!O893)</f>
        <v/>
      </c>
      <c r="O893" s="20" t="str">
        <f>IF(FORMULACIÓN!P893="","",FORMULACIÓN!P893)</f>
        <v/>
      </c>
      <c r="P893" s="20" t="str">
        <f>IF(FORMULACIÓN!Q893="","",FORMULACIÓN!Q893)</f>
        <v/>
      </c>
      <c r="Q893" s="20" t="str">
        <f>IF(FORMULACIÓN!R893="","",FORMULACIÓN!R893)</f>
        <v/>
      </c>
      <c r="R893" s="20" t="str">
        <f>IF(FORMULACIÓN!S893="","",FORMULACIÓN!S893)</f>
        <v/>
      </c>
      <c r="S893" s="20" t="str">
        <f>IF(FORMULACIÓN!T893="","",FORMULACIÓN!T893)</f>
        <v/>
      </c>
      <c r="T893" s="179" t="str">
        <f ca="1">FORMULACIÓN!Y893</f>
        <v/>
      </c>
      <c r="U893" s="20" t="str">
        <f>IF(FORMULACIÓN!U893="","",FORMULACIÓN!U893)</f>
        <v/>
      </c>
      <c r="V893" s="211"/>
      <c r="W893" s="211"/>
      <c r="X893" s="21" t="str">
        <f ca="1">IFERROR(IF($S893=Lists!$S$2,SUM(SEGUIMIENTO!U893:W893),IF(SEGUIMIENTO!$S893=Lists!$S$3,SUM(SEGUIMIENTO!V893:W893),IF(SEGUIMIENTO!$S893=Lists!$S$4,AVERAGE(SEGUIMIENTO!V893:W893),IF(SEGUIMIENTO!$S893=Lists!$S$5,OFFSET(U893,0,COUNTA(V893:W893)),IF(SEGUIMIENTO!$S893=Lists!$S$6,COUNTIF(V893:W893,"&lt;"&amp;FORMULACIÓN!Y893)/COUNT(SEGUIMIENTO!V893:W893),""))))),"")</f>
        <v/>
      </c>
      <c r="Y893" s="176" t="str">
        <f ca="1">IF($Q893=Lists!$R$3,TEXT(SEGUIMIENTO!X893,"00,00%"),IF(SEGUIMIENTO!X893=0,0,TEXT(SEGUIMIENTO!X893,"##.###")))</f>
        <v/>
      </c>
      <c r="Z893" s="179" t="str">
        <f>IF(FORMULACIÓN!N893="X",VLOOKUP(A893,Lists!$C$100:$D$1099,2,FALSE),"")</f>
        <v/>
      </c>
      <c r="AA893" s="181">
        <f>IF(FORMULACIÓN!N893="X",IF(VALUE(VLOOKUP(A893,Lists!$C$100:$D$1099,2,FALSE))&gt;=SEGUIMIENTO!X893,1,0),2)</f>
        <v>2</v>
      </c>
      <c r="AB893" s="150">
        <f>IFERROR(VALUE(LEFT(#REF!,1)),0)</f>
        <v>0</v>
      </c>
      <c r="AC893" s="149"/>
      <c r="AD893" s="131"/>
      <c r="AE893" s="131"/>
      <c r="AF893" s="129"/>
      <c r="AG893"/>
      <c r="AH893" s="139"/>
      <c r="AI893" s="139"/>
      <c r="AJ893" s="139" t="str">
        <f t="shared" si="151"/>
        <v/>
      </c>
      <c r="AK893" s="139">
        <f t="shared" ca="1" si="158"/>
        <v>0</v>
      </c>
      <c r="AL893" s="139" t="str">
        <f t="shared" si="152"/>
        <v/>
      </c>
      <c r="AM893" s="139" t="str">
        <f t="shared" si="153"/>
        <v/>
      </c>
      <c r="AN893" s="20" t="str">
        <f t="shared" si="154"/>
        <v/>
      </c>
      <c r="AO893" s="20" t="str">
        <f t="shared" si="155"/>
        <v/>
      </c>
      <c r="AP893" s="20" t="str">
        <f t="shared" si="156"/>
        <v/>
      </c>
      <c r="AQ893" s="88" t="str">
        <f ca="1">IF(S893=Lists!$S$6,"CUMPLIMIENTO",IF($Q893=Lists!$R$3,TEXT(Y893,"00,00%")&amp;" / "&amp;TEXT(FORMULACIÓN!Y893,"00,00%"),IF(Y893=0,0,TEXT(Y893,"##.###")&amp;" / "&amp;TEXT(FORMULACIÓN!Y893,"##.###"))))</f>
        <v xml:space="preserve"> / </v>
      </c>
      <c r="AR893" s="133">
        <f ca="1">VALUE(IFERROR(IF(S893=Lists!$S$6,SEGUIMIENTO!Y893,IF((Y893/FORMULACIÓN!Y893)&lt;&gt;0,Y893/FORMULACIÓN!Y893,0)),0))</f>
        <v>0</v>
      </c>
      <c r="AS893" s="89" t="str">
        <f t="shared" ca="1" si="157"/>
        <v/>
      </c>
      <c r="AT893" s="89"/>
      <c r="AU893" s="89">
        <f t="shared" ca="1" si="160"/>
        <v>0</v>
      </c>
      <c r="AV893" s="20" t="str">
        <f t="shared" si="159"/>
        <v xml:space="preserve">LOGROS
LÍMITES
OBSERVACIÓN
ACCIONES DE FORTALECIMIENTO
</v>
      </c>
      <c r="AW893" s="139"/>
      <c r="CG893" s="140"/>
    </row>
    <row r="894" spans="1:85" s="135" customFormat="1" ht="20.25" hidden="1" customHeight="1">
      <c r="A894" s="20" t="str">
        <f>IF(FORMULACIÓN!A894="","",FORMULACIÓN!A894)</f>
        <v/>
      </c>
      <c r="B894" s="20" t="str">
        <f>IF(FORMULACIÓN!B894="","",FORMULACIÓN!B894)</f>
        <v/>
      </c>
      <c r="C894" s="20" t="str">
        <f>IF(FORMULACIÓN!C894="","",FORMULACIÓN!C894)</f>
        <v/>
      </c>
      <c r="D894" s="20" t="str">
        <f>IF(FORMULACIÓN!D894="","",FORMULACIÓN!D894)</f>
        <v/>
      </c>
      <c r="E894" s="20" t="str">
        <f>IF(FORMULACIÓN!E894="","",FORMULACIÓN!E894)</f>
        <v/>
      </c>
      <c r="F894" s="20" t="str">
        <f>IF(FORMULACIÓN!F894="","",FORMULACIÓN!F894)</f>
        <v/>
      </c>
      <c r="G894" s="20" t="str">
        <f>IF(FORMULACIÓN!G894="","",FORMULACIÓN!G894)</f>
        <v/>
      </c>
      <c r="H894" s="20" t="str">
        <f>IF(FORMULACIÓN!H894="","",FORMULACIÓN!H894)</f>
        <v/>
      </c>
      <c r="I894" s="88" t="str">
        <f>IF(FORMULACIÓN!I894="","",FORMULACIÓN!I894)</f>
        <v/>
      </c>
      <c r="J894" s="20" t="str">
        <f>IF(FORMULACIÓN!J894="","",FORMULACIÓN!J894)</f>
        <v/>
      </c>
      <c r="K894" s="88" t="str">
        <f>IF(FORMULACIÓN!K894="","",FORMULACIÓN!K894)</f>
        <v/>
      </c>
      <c r="L894" s="88" t="str">
        <f>IF(FORMULACIÓN!L894="","",FORMULACIÓN!L894)</f>
        <v/>
      </c>
      <c r="M894" s="210">
        <f>FORMULACIÓN!M894</f>
        <v>0</v>
      </c>
      <c r="N894" s="20" t="str">
        <f>IF(FORMULACIÓN!O894="","",FORMULACIÓN!O894)</f>
        <v/>
      </c>
      <c r="O894" s="20" t="str">
        <f>IF(FORMULACIÓN!P894="","",FORMULACIÓN!P894)</f>
        <v/>
      </c>
      <c r="P894" s="20" t="str">
        <f>IF(FORMULACIÓN!Q894="","",FORMULACIÓN!Q894)</f>
        <v/>
      </c>
      <c r="Q894" s="20" t="str">
        <f>IF(FORMULACIÓN!R894="","",FORMULACIÓN!R894)</f>
        <v/>
      </c>
      <c r="R894" s="20" t="str">
        <f>IF(FORMULACIÓN!S894="","",FORMULACIÓN!S894)</f>
        <v/>
      </c>
      <c r="S894" s="20" t="str">
        <f>IF(FORMULACIÓN!T894="","",FORMULACIÓN!T894)</f>
        <v/>
      </c>
      <c r="T894" s="179" t="str">
        <f ca="1">FORMULACIÓN!Y894</f>
        <v/>
      </c>
      <c r="U894" s="20" t="str">
        <f>IF(FORMULACIÓN!U894="","",FORMULACIÓN!U894)</f>
        <v/>
      </c>
      <c r="V894" s="211"/>
      <c r="W894" s="211"/>
      <c r="X894" s="21" t="str">
        <f ca="1">IFERROR(IF($S894=Lists!$S$2,SUM(SEGUIMIENTO!U894:W894),IF(SEGUIMIENTO!$S894=Lists!$S$3,SUM(SEGUIMIENTO!V894:W894),IF(SEGUIMIENTO!$S894=Lists!$S$4,AVERAGE(SEGUIMIENTO!V894:W894),IF(SEGUIMIENTO!$S894=Lists!$S$5,OFFSET(U894,0,COUNTA(V894:W894)),IF(SEGUIMIENTO!$S894=Lists!$S$6,COUNTIF(V894:W894,"&lt;"&amp;FORMULACIÓN!Y894)/COUNT(SEGUIMIENTO!V894:W894),""))))),"")</f>
        <v/>
      </c>
      <c r="Y894" s="176" t="str">
        <f ca="1">IF($Q894=Lists!$R$3,TEXT(SEGUIMIENTO!X894,"00,00%"),IF(SEGUIMIENTO!X894=0,0,TEXT(SEGUIMIENTO!X894,"##.###")))</f>
        <v/>
      </c>
      <c r="Z894" s="179" t="str">
        <f>IF(FORMULACIÓN!N894="X",VLOOKUP(A894,Lists!$C$100:$D$1099,2,FALSE),"")</f>
        <v/>
      </c>
      <c r="AA894" s="181">
        <f>IF(FORMULACIÓN!N894="X",IF(VALUE(VLOOKUP(A894,Lists!$C$100:$D$1099,2,FALSE))&gt;=SEGUIMIENTO!X894,1,0),2)</f>
        <v>2</v>
      </c>
      <c r="AB894" s="150">
        <f>IFERROR(VALUE(LEFT(#REF!,1)),0)</f>
        <v>0</v>
      </c>
      <c r="AC894" s="149"/>
      <c r="AD894" s="131"/>
      <c r="AE894" s="131"/>
      <c r="AF894" s="129"/>
      <c r="AG894"/>
      <c r="AH894" s="139"/>
      <c r="AI894" s="139"/>
      <c r="AJ894" s="139" t="str">
        <f t="shared" si="151"/>
        <v/>
      </c>
      <c r="AK894" s="139">
        <f t="shared" ca="1" si="158"/>
        <v>0</v>
      </c>
      <c r="AL894" s="139" t="str">
        <f t="shared" si="152"/>
        <v/>
      </c>
      <c r="AM894" s="139" t="str">
        <f t="shared" si="153"/>
        <v/>
      </c>
      <c r="AN894" s="20" t="str">
        <f t="shared" si="154"/>
        <v/>
      </c>
      <c r="AO894" s="20" t="str">
        <f t="shared" si="155"/>
        <v/>
      </c>
      <c r="AP894" s="20" t="str">
        <f t="shared" si="156"/>
        <v/>
      </c>
      <c r="AQ894" s="88" t="str">
        <f ca="1">IF(S894=Lists!$S$6,"CUMPLIMIENTO",IF($Q894=Lists!$R$3,TEXT(Y894,"00,00%")&amp;" / "&amp;TEXT(FORMULACIÓN!Y894,"00,00%"),IF(Y894=0,0,TEXT(Y894,"##.###")&amp;" / "&amp;TEXT(FORMULACIÓN!Y894,"##.###"))))</f>
        <v xml:space="preserve"> / </v>
      </c>
      <c r="AR894" s="133">
        <f ca="1">VALUE(IFERROR(IF(S894=Lists!$S$6,SEGUIMIENTO!Y894,IF((Y894/FORMULACIÓN!Y894)&lt;&gt;0,Y894/FORMULACIÓN!Y894,0)),0))</f>
        <v>0</v>
      </c>
      <c r="AS894" s="89" t="str">
        <f t="shared" ca="1" si="157"/>
        <v/>
      </c>
      <c r="AT894" s="89"/>
      <c r="AU894" s="89">
        <f t="shared" ca="1" si="160"/>
        <v>0</v>
      </c>
      <c r="AV894" s="20" t="str">
        <f t="shared" si="159"/>
        <v xml:space="preserve">LOGROS
LÍMITES
OBSERVACIÓN
ACCIONES DE FORTALECIMIENTO
</v>
      </c>
      <c r="AW894" s="139"/>
      <c r="CG894" s="140"/>
    </row>
    <row r="895" spans="1:85" s="135" customFormat="1" ht="20.25" hidden="1" customHeight="1">
      <c r="A895" s="20" t="str">
        <f>IF(FORMULACIÓN!A895="","",FORMULACIÓN!A895)</f>
        <v/>
      </c>
      <c r="B895" s="20" t="str">
        <f>IF(FORMULACIÓN!B895="","",FORMULACIÓN!B895)</f>
        <v/>
      </c>
      <c r="C895" s="20" t="str">
        <f>IF(FORMULACIÓN!C895="","",FORMULACIÓN!C895)</f>
        <v/>
      </c>
      <c r="D895" s="20" t="str">
        <f>IF(FORMULACIÓN!D895="","",FORMULACIÓN!D895)</f>
        <v/>
      </c>
      <c r="E895" s="20" t="str">
        <f>IF(FORMULACIÓN!E895="","",FORMULACIÓN!E895)</f>
        <v/>
      </c>
      <c r="F895" s="20" t="str">
        <f>IF(FORMULACIÓN!F895="","",FORMULACIÓN!F895)</f>
        <v/>
      </c>
      <c r="G895" s="20" t="str">
        <f>IF(FORMULACIÓN!G895="","",FORMULACIÓN!G895)</f>
        <v/>
      </c>
      <c r="H895" s="20" t="str">
        <f>IF(FORMULACIÓN!H895="","",FORMULACIÓN!H895)</f>
        <v/>
      </c>
      <c r="I895" s="88" t="str">
        <f>IF(FORMULACIÓN!I895="","",FORMULACIÓN!I895)</f>
        <v/>
      </c>
      <c r="J895" s="20" t="str">
        <f>IF(FORMULACIÓN!J895="","",FORMULACIÓN!J895)</f>
        <v/>
      </c>
      <c r="K895" s="88" t="str">
        <f>IF(FORMULACIÓN!K895="","",FORMULACIÓN!K895)</f>
        <v/>
      </c>
      <c r="L895" s="88" t="str">
        <f>IF(FORMULACIÓN!L895="","",FORMULACIÓN!L895)</f>
        <v/>
      </c>
      <c r="M895" s="210">
        <f>FORMULACIÓN!M895</f>
        <v>0</v>
      </c>
      <c r="N895" s="20" t="str">
        <f>IF(FORMULACIÓN!O895="","",FORMULACIÓN!O895)</f>
        <v/>
      </c>
      <c r="O895" s="20" t="str">
        <f>IF(FORMULACIÓN!P895="","",FORMULACIÓN!P895)</f>
        <v/>
      </c>
      <c r="P895" s="20" t="str">
        <f>IF(FORMULACIÓN!Q895="","",FORMULACIÓN!Q895)</f>
        <v/>
      </c>
      <c r="Q895" s="20" t="str">
        <f>IF(FORMULACIÓN!R895="","",FORMULACIÓN!R895)</f>
        <v/>
      </c>
      <c r="R895" s="20" t="str">
        <f>IF(FORMULACIÓN!S895="","",FORMULACIÓN!S895)</f>
        <v/>
      </c>
      <c r="S895" s="20" t="str">
        <f>IF(FORMULACIÓN!T895="","",FORMULACIÓN!T895)</f>
        <v/>
      </c>
      <c r="T895" s="179" t="str">
        <f ca="1">FORMULACIÓN!Y895</f>
        <v/>
      </c>
      <c r="U895" s="20" t="str">
        <f>IF(FORMULACIÓN!U895="","",FORMULACIÓN!U895)</f>
        <v/>
      </c>
      <c r="V895" s="211"/>
      <c r="W895" s="211"/>
      <c r="X895" s="21" t="str">
        <f ca="1">IFERROR(IF($S895=Lists!$S$2,SUM(SEGUIMIENTO!U895:W895),IF(SEGUIMIENTO!$S895=Lists!$S$3,SUM(SEGUIMIENTO!V895:W895),IF(SEGUIMIENTO!$S895=Lists!$S$4,AVERAGE(SEGUIMIENTO!V895:W895),IF(SEGUIMIENTO!$S895=Lists!$S$5,OFFSET(U895,0,COUNTA(V895:W895)),IF(SEGUIMIENTO!$S895=Lists!$S$6,COUNTIF(V895:W895,"&lt;"&amp;FORMULACIÓN!Y895)/COUNT(SEGUIMIENTO!V895:W895),""))))),"")</f>
        <v/>
      </c>
      <c r="Y895" s="176" t="str">
        <f ca="1">IF($Q895=Lists!$R$3,TEXT(SEGUIMIENTO!X895,"00,00%"),IF(SEGUIMIENTO!X895=0,0,TEXT(SEGUIMIENTO!X895,"##.###")))</f>
        <v/>
      </c>
      <c r="Z895" s="179" t="str">
        <f>IF(FORMULACIÓN!N895="X",VLOOKUP(A895,Lists!$C$100:$D$1099,2,FALSE),"")</f>
        <v/>
      </c>
      <c r="AA895" s="181">
        <f>IF(FORMULACIÓN!N895="X",IF(VALUE(VLOOKUP(A895,Lists!$C$100:$D$1099,2,FALSE))&gt;=SEGUIMIENTO!X895,1,0),2)</f>
        <v>2</v>
      </c>
      <c r="AB895" s="150">
        <f>IFERROR(VALUE(LEFT(#REF!,1)),0)</f>
        <v>0</v>
      </c>
      <c r="AC895" s="149"/>
      <c r="AD895" s="131"/>
      <c r="AE895" s="131"/>
      <c r="AF895" s="129"/>
      <c r="AG895"/>
      <c r="AH895" s="139"/>
      <c r="AI895" s="139"/>
      <c r="AJ895" s="139" t="str">
        <f t="shared" si="151"/>
        <v/>
      </c>
      <c r="AK895" s="139">
        <f t="shared" ca="1" si="158"/>
        <v>0</v>
      </c>
      <c r="AL895" s="139" t="str">
        <f t="shared" si="152"/>
        <v/>
      </c>
      <c r="AM895" s="139" t="str">
        <f t="shared" si="153"/>
        <v/>
      </c>
      <c r="AN895" s="20" t="str">
        <f t="shared" si="154"/>
        <v/>
      </c>
      <c r="AO895" s="20" t="str">
        <f t="shared" si="155"/>
        <v/>
      </c>
      <c r="AP895" s="20" t="str">
        <f t="shared" si="156"/>
        <v/>
      </c>
      <c r="AQ895" s="88" t="str">
        <f ca="1">IF(S895=Lists!$S$6,"CUMPLIMIENTO",IF($Q895=Lists!$R$3,TEXT(Y895,"00,00%")&amp;" / "&amp;TEXT(FORMULACIÓN!Y895,"00,00%"),IF(Y895=0,0,TEXT(Y895,"##.###")&amp;" / "&amp;TEXT(FORMULACIÓN!Y895,"##.###"))))</f>
        <v xml:space="preserve"> / </v>
      </c>
      <c r="AR895" s="133">
        <f ca="1">VALUE(IFERROR(IF(S895=Lists!$S$6,SEGUIMIENTO!Y895,IF((Y895/FORMULACIÓN!Y895)&lt;&gt;0,Y895/FORMULACIÓN!Y895,0)),0))</f>
        <v>0</v>
      </c>
      <c r="AS895" s="89" t="str">
        <f t="shared" ca="1" si="157"/>
        <v/>
      </c>
      <c r="AT895" s="89"/>
      <c r="AU895" s="89">
        <f t="shared" ca="1" si="160"/>
        <v>0</v>
      </c>
      <c r="AV895" s="20" t="str">
        <f t="shared" si="159"/>
        <v xml:space="preserve">LOGROS
LÍMITES
OBSERVACIÓN
ACCIONES DE FORTALECIMIENTO
</v>
      </c>
      <c r="AW895" s="139"/>
      <c r="CG895" s="140"/>
    </row>
    <row r="896" spans="1:85" s="135" customFormat="1" ht="20.25" hidden="1" customHeight="1">
      <c r="A896" s="20" t="str">
        <f>IF(FORMULACIÓN!A896="","",FORMULACIÓN!A896)</f>
        <v/>
      </c>
      <c r="B896" s="20" t="str">
        <f>IF(FORMULACIÓN!B896="","",FORMULACIÓN!B896)</f>
        <v/>
      </c>
      <c r="C896" s="20" t="str">
        <f>IF(FORMULACIÓN!C896="","",FORMULACIÓN!C896)</f>
        <v/>
      </c>
      <c r="D896" s="20" t="str">
        <f>IF(FORMULACIÓN!D896="","",FORMULACIÓN!D896)</f>
        <v/>
      </c>
      <c r="E896" s="20" t="str">
        <f>IF(FORMULACIÓN!E896="","",FORMULACIÓN!E896)</f>
        <v/>
      </c>
      <c r="F896" s="20" t="str">
        <f>IF(FORMULACIÓN!F896="","",FORMULACIÓN!F896)</f>
        <v/>
      </c>
      <c r="G896" s="20" t="str">
        <f>IF(FORMULACIÓN!G896="","",FORMULACIÓN!G896)</f>
        <v/>
      </c>
      <c r="H896" s="20" t="str">
        <f>IF(FORMULACIÓN!H896="","",FORMULACIÓN!H896)</f>
        <v/>
      </c>
      <c r="I896" s="88" t="str">
        <f>IF(FORMULACIÓN!I896="","",FORMULACIÓN!I896)</f>
        <v/>
      </c>
      <c r="J896" s="20" t="str">
        <f>IF(FORMULACIÓN!J896="","",FORMULACIÓN!J896)</f>
        <v/>
      </c>
      <c r="K896" s="88" t="str">
        <f>IF(FORMULACIÓN!K896="","",FORMULACIÓN!K896)</f>
        <v/>
      </c>
      <c r="L896" s="88" t="str">
        <f>IF(FORMULACIÓN!L896="","",FORMULACIÓN!L896)</f>
        <v/>
      </c>
      <c r="M896" s="210">
        <f>FORMULACIÓN!M896</f>
        <v>0</v>
      </c>
      <c r="N896" s="20" t="str">
        <f>IF(FORMULACIÓN!O896="","",FORMULACIÓN!O896)</f>
        <v/>
      </c>
      <c r="O896" s="20" t="str">
        <f>IF(FORMULACIÓN!P896="","",FORMULACIÓN!P896)</f>
        <v/>
      </c>
      <c r="P896" s="20" t="str">
        <f>IF(FORMULACIÓN!Q896="","",FORMULACIÓN!Q896)</f>
        <v/>
      </c>
      <c r="Q896" s="20" t="str">
        <f>IF(FORMULACIÓN!R896="","",FORMULACIÓN!R896)</f>
        <v/>
      </c>
      <c r="R896" s="20" t="str">
        <f>IF(FORMULACIÓN!S896="","",FORMULACIÓN!S896)</f>
        <v/>
      </c>
      <c r="S896" s="20" t="str">
        <f>IF(FORMULACIÓN!T896="","",FORMULACIÓN!T896)</f>
        <v/>
      </c>
      <c r="T896" s="179" t="str">
        <f ca="1">FORMULACIÓN!Y896</f>
        <v/>
      </c>
      <c r="U896" s="20" t="str">
        <f>IF(FORMULACIÓN!U896="","",FORMULACIÓN!U896)</f>
        <v/>
      </c>
      <c r="V896" s="211"/>
      <c r="W896" s="211"/>
      <c r="X896" s="21" t="str">
        <f ca="1">IFERROR(IF($S896=Lists!$S$2,SUM(SEGUIMIENTO!U896:W896),IF(SEGUIMIENTO!$S896=Lists!$S$3,SUM(SEGUIMIENTO!V896:W896),IF(SEGUIMIENTO!$S896=Lists!$S$4,AVERAGE(SEGUIMIENTO!V896:W896),IF(SEGUIMIENTO!$S896=Lists!$S$5,OFFSET(U896,0,COUNTA(V896:W896)),IF(SEGUIMIENTO!$S896=Lists!$S$6,COUNTIF(V896:W896,"&lt;"&amp;FORMULACIÓN!Y896)/COUNT(SEGUIMIENTO!V896:W896),""))))),"")</f>
        <v/>
      </c>
      <c r="Y896" s="176" t="str">
        <f ca="1">IF($Q896=Lists!$R$3,TEXT(SEGUIMIENTO!X896,"00,00%"),IF(SEGUIMIENTO!X896=0,0,TEXT(SEGUIMIENTO!X896,"##.###")))</f>
        <v/>
      </c>
      <c r="Z896" s="179" t="str">
        <f>IF(FORMULACIÓN!N896="X",VLOOKUP(A896,Lists!$C$100:$D$1099,2,FALSE),"")</f>
        <v/>
      </c>
      <c r="AA896" s="181">
        <f>IF(FORMULACIÓN!N896="X",IF(VALUE(VLOOKUP(A896,Lists!$C$100:$D$1099,2,FALSE))&gt;=SEGUIMIENTO!X896,1,0),2)</f>
        <v>2</v>
      </c>
      <c r="AB896" s="150">
        <f>IFERROR(VALUE(LEFT(#REF!,1)),0)</f>
        <v>0</v>
      </c>
      <c r="AC896" s="149"/>
      <c r="AD896" s="131"/>
      <c r="AE896" s="131"/>
      <c r="AF896" s="129"/>
      <c r="AG896"/>
      <c r="AH896" s="139"/>
      <c r="AI896" s="139"/>
      <c r="AJ896" s="139" t="str">
        <f t="shared" si="151"/>
        <v/>
      </c>
      <c r="AK896" s="139">
        <f t="shared" ca="1" si="158"/>
        <v>0</v>
      </c>
      <c r="AL896" s="139" t="str">
        <f t="shared" si="152"/>
        <v/>
      </c>
      <c r="AM896" s="139" t="str">
        <f t="shared" si="153"/>
        <v/>
      </c>
      <c r="AN896" s="20" t="str">
        <f t="shared" si="154"/>
        <v/>
      </c>
      <c r="AO896" s="20" t="str">
        <f t="shared" si="155"/>
        <v/>
      </c>
      <c r="AP896" s="20" t="str">
        <f t="shared" si="156"/>
        <v/>
      </c>
      <c r="AQ896" s="88" t="str">
        <f ca="1">IF(S896=Lists!$S$6,"CUMPLIMIENTO",IF($Q896=Lists!$R$3,TEXT(Y896,"00,00%")&amp;" / "&amp;TEXT(FORMULACIÓN!Y896,"00,00%"),IF(Y896=0,0,TEXT(Y896,"##.###")&amp;" / "&amp;TEXT(FORMULACIÓN!Y896,"##.###"))))</f>
        <v xml:space="preserve"> / </v>
      </c>
      <c r="AR896" s="133">
        <f ca="1">VALUE(IFERROR(IF(S896=Lists!$S$6,SEGUIMIENTO!Y896,IF((Y896/FORMULACIÓN!Y896)&lt;&gt;0,Y896/FORMULACIÓN!Y896,0)),0))</f>
        <v>0</v>
      </c>
      <c r="AS896" s="89" t="str">
        <f t="shared" ca="1" si="157"/>
        <v/>
      </c>
      <c r="AT896" s="89"/>
      <c r="AU896" s="89">
        <f t="shared" ca="1" si="160"/>
        <v>0</v>
      </c>
      <c r="AV896" s="20" t="str">
        <f t="shared" si="159"/>
        <v xml:space="preserve">LOGROS
LÍMITES
OBSERVACIÓN
ACCIONES DE FORTALECIMIENTO
</v>
      </c>
      <c r="AW896" s="139"/>
      <c r="CG896" s="140"/>
    </row>
    <row r="897" spans="1:85" s="135" customFormat="1" ht="20.25" hidden="1" customHeight="1">
      <c r="A897" s="20" t="str">
        <f>IF(FORMULACIÓN!A897="","",FORMULACIÓN!A897)</f>
        <v/>
      </c>
      <c r="B897" s="20" t="str">
        <f>IF(FORMULACIÓN!B897="","",FORMULACIÓN!B897)</f>
        <v/>
      </c>
      <c r="C897" s="20" t="str">
        <f>IF(FORMULACIÓN!C897="","",FORMULACIÓN!C897)</f>
        <v/>
      </c>
      <c r="D897" s="20" t="str">
        <f>IF(FORMULACIÓN!D897="","",FORMULACIÓN!D897)</f>
        <v/>
      </c>
      <c r="E897" s="20" t="str">
        <f>IF(FORMULACIÓN!E897="","",FORMULACIÓN!E897)</f>
        <v/>
      </c>
      <c r="F897" s="20" t="str">
        <f>IF(FORMULACIÓN!F897="","",FORMULACIÓN!F897)</f>
        <v/>
      </c>
      <c r="G897" s="20" t="str">
        <f>IF(FORMULACIÓN!G897="","",FORMULACIÓN!G897)</f>
        <v/>
      </c>
      <c r="H897" s="20" t="str">
        <f>IF(FORMULACIÓN!H897="","",FORMULACIÓN!H897)</f>
        <v/>
      </c>
      <c r="I897" s="88" t="str">
        <f>IF(FORMULACIÓN!I897="","",FORMULACIÓN!I897)</f>
        <v/>
      </c>
      <c r="J897" s="20" t="str">
        <f>IF(FORMULACIÓN!J897="","",FORMULACIÓN!J897)</f>
        <v/>
      </c>
      <c r="K897" s="88" t="str">
        <f>IF(FORMULACIÓN!K897="","",FORMULACIÓN!K897)</f>
        <v/>
      </c>
      <c r="L897" s="88" t="str">
        <f>IF(FORMULACIÓN!L897="","",FORMULACIÓN!L897)</f>
        <v/>
      </c>
      <c r="M897" s="210">
        <f>FORMULACIÓN!M897</f>
        <v>0</v>
      </c>
      <c r="N897" s="20" t="str">
        <f>IF(FORMULACIÓN!O897="","",FORMULACIÓN!O897)</f>
        <v/>
      </c>
      <c r="O897" s="20" t="str">
        <f>IF(FORMULACIÓN!P897="","",FORMULACIÓN!P897)</f>
        <v/>
      </c>
      <c r="P897" s="20" t="str">
        <f>IF(FORMULACIÓN!Q897="","",FORMULACIÓN!Q897)</f>
        <v/>
      </c>
      <c r="Q897" s="20" t="str">
        <f>IF(FORMULACIÓN!R897="","",FORMULACIÓN!R897)</f>
        <v/>
      </c>
      <c r="R897" s="20" t="str">
        <f>IF(FORMULACIÓN!S897="","",FORMULACIÓN!S897)</f>
        <v/>
      </c>
      <c r="S897" s="20" t="str">
        <f>IF(FORMULACIÓN!T897="","",FORMULACIÓN!T897)</f>
        <v/>
      </c>
      <c r="T897" s="179" t="str">
        <f ca="1">FORMULACIÓN!Y897</f>
        <v/>
      </c>
      <c r="U897" s="20" t="str">
        <f>IF(FORMULACIÓN!U897="","",FORMULACIÓN!U897)</f>
        <v/>
      </c>
      <c r="V897" s="211"/>
      <c r="W897" s="211"/>
      <c r="X897" s="21" t="str">
        <f ca="1">IFERROR(IF($S897=Lists!$S$2,SUM(SEGUIMIENTO!U897:W897),IF(SEGUIMIENTO!$S897=Lists!$S$3,SUM(SEGUIMIENTO!V897:W897),IF(SEGUIMIENTO!$S897=Lists!$S$4,AVERAGE(SEGUIMIENTO!V897:W897),IF(SEGUIMIENTO!$S897=Lists!$S$5,OFFSET(U897,0,COUNTA(V897:W897)),IF(SEGUIMIENTO!$S897=Lists!$S$6,COUNTIF(V897:W897,"&lt;"&amp;FORMULACIÓN!Y897)/COUNT(SEGUIMIENTO!V897:W897),""))))),"")</f>
        <v/>
      </c>
      <c r="Y897" s="176" t="str">
        <f ca="1">IF($Q897=Lists!$R$3,TEXT(SEGUIMIENTO!X897,"00,00%"),IF(SEGUIMIENTO!X897=0,0,TEXT(SEGUIMIENTO!X897,"##.###")))</f>
        <v/>
      </c>
      <c r="Z897" s="179" t="str">
        <f>IF(FORMULACIÓN!N897="X",VLOOKUP(A897,Lists!$C$100:$D$1099,2,FALSE),"")</f>
        <v/>
      </c>
      <c r="AA897" s="181">
        <f>IF(FORMULACIÓN!N897="X",IF(VALUE(VLOOKUP(A897,Lists!$C$100:$D$1099,2,FALSE))&gt;=SEGUIMIENTO!X897,1,0),2)</f>
        <v>2</v>
      </c>
      <c r="AB897" s="150">
        <f>IFERROR(VALUE(LEFT(#REF!,1)),0)</f>
        <v>0</v>
      </c>
      <c r="AC897" s="149"/>
      <c r="AD897" s="131"/>
      <c r="AE897" s="131"/>
      <c r="AF897" s="129"/>
      <c r="AG897"/>
      <c r="AH897" s="139"/>
      <c r="AI897" s="139"/>
      <c r="AJ897" s="139" t="str">
        <f t="shared" si="151"/>
        <v/>
      </c>
      <c r="AK897" s="139">
        <f t="shared" ca="1" si="158"/>
        <v>0</v>
      </c>
      <c r="AL897" s="139" t="str">
        <f t="shared" si="152"/>
        <v/>
      </c>
      <c r="AM897" s="139" t="str">
        <f t="shared" si="153"/>
        <v/>
      </c>
      <c r="AN897" s="20" t="str">
        <f t="shared" si="154"/>
        <v/>
      </c>
      <c r="AO897" s="20" t="str">
        <f t="shared" si="155"/>
        <v/>
      </c>
      <c r="AP897" s="20" t="str">
        <f t="shared" si="156"/>
        <v/>
      </c>
      <c r="AQ897" s="88" t="str">
        <f ca="1">IF(S897=Lists!$S$6,"CUMPLIMIENTO",IF($Q897=Lists!$R$3,TEXT(Y897,"00,00%")&amp;" / "&amp;TEXT(FORMULACIÓN!Y897,"00,00%"),IF(Y897=0,0,TEXT(Y897,"##.###")&amp;" / "&amp;TEXT(FORMULACIÓN!Y897,"##.###"))))</f>
        <v xml:space="preserve"> / </v>
      </c>
      <c r="AR897" s="133">
        <f ca="1">VALUE(IFERROR(IF(S897=Lists!$S$6,SEGUIMIENTO!Y897,IF((Y897/FORMULACIÓN!Y897)&lt;&gt;0,Y897/FORMULACIÓN!Y897,0)),0))</f>
        <v>0</v>
      </c>
      <c r="AS897" s="89" t="str">
        <f t="shared" ca="1" si="157"/>
        <v/>
      </c>
      <c r="AT897" s="89"/>
      <c r="AU897" s="89">
        <f t="shared" ca="1" si="160"/>
        <v>0</v>
      </c>
      <c r="AV897" s="20" t="str">
        <f t="shared" si="159"/>
        <v xml:space="preserve">LOGROS
LÍMITES
OBSERVACIÓN
ACCIONES DE FORTALECIMIENTO
</v>
      </c>
      <c r="AW897" s="139"/>
      <c r="CG897" s="140"/>
    </row>
    <row r="898" spans="1:85" s="135" customFormat="1" ht="20.25" hidden="1" customHeight="1">
      <c r="A898" s="20" t="str">
        <f>IF(FORMULACIÓN!A898="","",FORMULACIÓN!A898)</f>
        <v/>
      </c>
      <c r="B898" s="20" t="str">
        <f>IF(FORMULACIÓN!B898="","",FORMULACIÓN!B898)</f>
        <v/>
      </c>
      <c r="C898" s="20" t="str">
        <f>IF(FORMULACIÓN!C898="","",FORMULACIÓN!C898)</f>
        <v/>
      </c>
      <c r="D898" s="20" t="str">
        <f>IF(FORMULACIÓN!D898="","",FORMULACIÓN!D898)</f>
        <v/>
      </c>
      <c r="E898" s="20" t="str">
        <f>IF(FORMULACIÓN!E898="","",FORMULACIÓN!E898)</f>
        <v/>
      </c>
      <c r="F898" s="20" t="str">
        <f>IF(FORMULACIÓN!F898="","",FORMULACIÓN!F898)</f>
        <v/>
      </c>
      <c r="G898" s="20" t="str">
        <f>IF(FORMULACIÓN!G898="","",FORMULACIÓN!G898)</f>
        <v/>
      </c>
      <c r="H898" s="20" t="str">
        <f>IF(FORMULACIÓN!H898="","",FORMULACIÓN!H898)</f>
        <v/>
      </c>
      <c r="I898" s="88" t="str">
        <f>IF(FORMULACIÓN!I898="","",FORMULACIÓN!I898)</f>
        <v/>
      </c>
      <c r="J898" s="20" t="str">
        <f>IF(FORMULACIÓN!J898="","",FORMULACIÓN!J898)</f>
        <v/>
      </c>
      <c r="K898" s="88" t="str">
        <f>IF(FORMULACIÓN!K898="","",FORMULACIÓN!K898)</f>
        <v/>
      </c>
      <c r="L898" s="88" t="str">
        <f>IF(FORMULACIÓN!L898="","",FORMULACIÓN!L898)</f>
        <v/>
      </c>
      <c r="M898" s="210">
        <f>FORMULACIÓN!M898</f>
        <v>0</v>
      </c>
      <c r="N898" s="20" t="str">
        <f>IF(FORMULACIÓN!O898="","",FORMULACIÓN!O898)</f>
        <v/>
      </c>
      <c r="O898" s="20" t="str">
        <f>IF(FORMULACIÓN!P898="","",FORMULACIÓN!P898)</f>
        <v/>
      </c>
      <c r="P898" s="20" t="str">
        <f>IF(FORMULACIÓN!Q898="","",FORMULACIÓN!Q898)</f>
        <v/>
      </c>
      <c r="Q898" s="20" t="str">
        <f>IF(FORMULACIÓN!R898="","",FORMULACIÓN!R898)</f>
        <v/>
      </c>
      <c r="R898" s="20" t="str">
        <f>IF(FORMULACIÓN!S898="","",FORMULACIÓN!S898)</f>
        <v/>
      </c>
      <c r="S898" s="20" t="str">
        <f>IF(FORMULACIÓN!T898="","",FORMULACIÓN!T898)</f>
        <v/>
      </c>
      <c r="T898" s="179" t="str">
        <f ca="1">FORMULACIÓN!Y898</f>
        <v/>
      </c>
      <c r="U898" s="20" t="str">
        <f>IF(FORMULACIÓN!U898="","",FORMULACIÓN!U898)</f>
        <v/>
      </c>
      <c r="V898" s="211"/>
      <c r="W898" s="211"/>
      <c r="X898" s="21" t="str">
        <f ca="1">IFERROR(IF($S898=Lists!$S$2,SUM(SEGUIMIENTO!U898:W898),IF(SEGUIMIENTO!$S898=Lists!$S$3,SUM(SEGUIMIENTO!V898:W898),IF(SEGUIMIENTO!$S898=Lists!$S$4,AVERAGE(SEGUIMIENTO!V898:W898),IF(SEGUIMIENTO!$S898=Lists!$S$5,OFFSET(U898,0,COUNTA(V898:W898)),IF(SEGUIMIENTO!$S898=Lists!$S$6,COUNTIF(V898:W898,"&lt;"&amp;FORMULACIÓN!Y898)/COUNT(SEGUIMIENTO!V898:W898),""))))),"")</f>
        <v/>
      </c>
      <c r="Y898" s="176" t="str">
        <f ca="1">IF($Q898=Lists!$R$3,TEXT(SEGUIMIENTO!X898,"00,00%"),IF(SEGUIMIENTO!X898=0,0,TEXT(SEGUIMIENTO!X898,"##.###")))</f>
        <v/>
      </c>
      <c r="Z898" s="179" t="str">
        <f>IF(FORMULACIÓN!N898="X",VLOOKUP(A898,Lists!$C$100:$D$1099,2,FALSE),"")</f>
        <v/>
      </c>
      <c r="AA898" s="181">
        <f>IF(FORMULACIÓN!N898="X",IF(VALUE(VLOOKUP(A898,Lists!$C$100:$D$1099,2,FALSE))&gt;=SEGUIMIENTO!X898,1,0),2)</f>
        <v>2</v>
      </c>
      <c r="AB898" s="150">
        <f>IFERROR(VALUE(LEFT(#REF!,1)),0)</f>
        <v>0</v>
      </c>
      <c r="AC898" s="149"/>
      <c r="AD898" s="131"/>
      <c r="AE898" s="131"/>
      <c r="AF898" s="129"/>
      <c r="AG898"/>
      <c r="AH898" s="139"/>
      <c r="AI898" s="139"/>
      <c r="AJ898" s="139" t="str">
        <f t="shared" si="151"/>
        <v/>
      </c>
      <c r="AK898" s="139">
        <f t="shared" ca="1" si="158"/>
        <v>0</v>
      </c>
      <c r="AL898" s="139" t="str">
        <f t="shared" si="152"/>
        <v/>
      </c>
      <c r="AM898" s="139" t="str">
        <f t="shared" si="153"/>
        <v/>
      </c>
      <c r="AN898" s="20" t="str">
        <f t="shared" si="154"/>
        <v/>
      </c>
      <c r="AO898" s="20" t="str">
        <f t="shared" si="155"/>
        <v/>
      </c>
      <c r="AP898" s="20" t="str">
        <f t="shared" si="156"/>
        <v/>
      </c>
      <c r="AQ898" s="88" t="str">
        <f ca="1">IF(S898=Lists!$S$6,"CUMPLIMIENTO",IF($Q898=Lists!$R$3,TEXT(Y898,"00,00%")&amp;" / "&amp;TEXT(FORMULACIÓN!Y898,"00,00%"),IF(Y898=0,0,TEXT(Y898,"##.###")&amp;" / "&amp;TEXT(FORMULACIÓN!Y898,"##.###"))))</f>
        <v xml:space="preserve"> / </v>
      </c>
      <c r="AR898" s="133">
        <f ca="1">VALUE(IFERROR(IF(S898=Lists!$S$6,SEGUIMIENTO!Y898,IF((Y898/FORMULACIÓN!Y898)&lt;&gt;0,Y898/FORMULACIÓN!Y898,0)),0))</f>
        <v>0</v>
      </c>
      <c r="AS898" s="89" t="str">
        <f t="shared" ca="1" si="157"/>
        <v/>
      </c>
      <c r="AT898" s="89"/>
      <c r="AU898" s="89">
        <f t="shared" ca="1" si="160"/>
        <v>0</v>
      </c>
      <c r="AV898" s="20" t="str">
        <f t="shared" si="159"/>
        <v xml:space="preserve">LOGROS
LÍMITES
OBSERVACIÓN
ACCIONES DE FORTALECIMIENTO
</v>
      </c>
      <c r="AW898" s="139"/>
      <c r="CG898" s="140"/>
    </row>
    <row r="899" spans="1:85" s="135" customFormat="1" ht="20.25" hidden="1" customHeight="1">
      <c r="A899" s="20" t="str">
        <f>IF(FORMULACIÓN!A899="","",FORMULACIÓN!A899)</f>
        <v/>
      </c>
      <c r="B899" s="20" t="str">
        <f>IF(FORMULACIÓN!B899="","",FORMULACIÓN!B899)</f>
        <v/>
      </c>
      <c r="C899" s="20" t="str">
        <f>IF(FORMULACIÓN!C899="","",FORMULACIÓN!C899)</f>
        <v/>
      </c>
      <c r="D899" s="20" t="str">
        <f>IF(FORMULACIÓN!D899="","",FORMULACIÓN!D899)</f>
        <v/>
      </c>
      <c r="E899" s="20" t="str">
        <f>IF(FORMULACIÓN!E899="","",FORMULACIÓN!E899)</f>
        <v/>
      </c>
      <c r="F899" s="20" t="str">
        <f>IF(FORMULACIÓN!F899="","",FORMULACIÓN!F899)</f>
        <v/>
      </c>
      <c r="G899" s="20" t="str">
        <f>IF(FORMULACIÓN!G899="","",FORMULACIÓN!G899)</f>
        <v/>
      </c>
      <c r="H899" s="20" t="str">
        <f>IF(FORMULACIÓN!H899="","",FORMULACIÓN!H899)</f>
        <v/>
      </c>
      <c r="I899" s="88" t="str">
        <f>IF(FORMULACIÓN!I899="","",FORMULACIÓN!I899)</f>
        <v/>
      </c>
      <c r="J899" s="20" t="str">
        <f>IF(FORMULACIÓN!J899="","",FORMULACIÓN!J899)</f>
        <v/>
      </c>
      <c r="K899" s="88" t="str">
        <f>IF(FORMULACIÓN!K899="","",FORMULACIÓN!K899)</f>
        <v/>
      </c>
      <c r="L899" s="88" t="str">
        <f>IF(FORMULACIÓN!L899="","",FORMULACIÓN!L899)</f>
        <v/>
      </c>
      <c r="M899" s="210">
        <f>FORMULACIÓN!M899</f>
        <v>0</v>
      </c>
      <c r="N899" s="20" t="str">
        <f>IF(FORMULACIÓN!O899="","",FORMULACIÓN!O899)</f>
        <v/>
      </c>
      <c r="O899" s="20" t="str">
        <f>IF(FORMULACIÓN!P899="","",FORMULACIÓN!P899)</f>
        <v/>
      </c>
      <c r="P899" s="20" t="str">
        <f>IF(FORMULACIÓN!Q899="","",FORMULACIÓN!Q899)</f>
        <v/>
      </c>
      <c r="Q899" s="20" t="str">
        <f>IF(FORMULACIÓN!R899="","",FORMULACIÓN!R899)</f>
        <v/>
      </c>
      <c r="R899" s="20" t="str">
        <f>IF(FORMULACIÓN!S899="","",FORMULACIÓN!S899)</f>
        <v/>
      </c>
      <c r="S899" s="20" t="str">
        <f>IF(FORMULACIÓN!T899="","",FORMULACIÓN!T899)</f>
        <v/>
      </c>
      <c r="T899" s="179" t="str">
        <f ca="1">FORMULACIÓN!Y899</f>
        <v/>
      </c>
      <c r="U899" s="20" t="str">
        <f>IF(FORMULACIÓN!U899="","",FORMULACIÓN!U899)</f>
        <v/>
      </c>
      <c r="V899" s="211"/>
      <c r="W899" s="211"/>
      <c r="X899" s="21" t="str">
        <f ca="1">IFERROR(IF($S899=Lists!$S$2,SUM(SEGUIMIENTO!U899:W899),IF(SEGUIMIENTO!$S899=Lists!$S$3,SUM(SEGUIMIENTO!V899:W899),IF(SEGUIMIENTO!$S899=Lists!$S$4,AVERAGE(SEGUIMIENTO!V899:W899),IF(SEGUIMIENTO!$S899=Lists!$S$5,OFFSET(U899,0,COUNTA(V899:W899)),IF(SEGUIMIENTO!$S899=Lists!$S$6,COUNTIF(V899:W899,"&lt;"&amp;FORMULACIÓN!Y899)/COUNT(SEGUIMIENTO!V899:W899),""))))),"")</f>
        <v/>
      </c>
      <c r="Y899" s="176" t="str">
        <f ca="1">IF($Q899=Lists!$R$3,TEXT(SEGUIMIENTO!X899,"00,00%"),IF(SEGUIMIENTO!X899=0,0,TEXT(SEGUIMIENTO!X899,"##.###")))</f>
        <v/>
      </c>
      <c r="Z899" s="179" t="str">
        <f>IF(FORMULACIÓN!N899="X",VLOOKUP(A899,Lists!$C$100:$D$1099,2,FALSE),"")</f>
        <v/>
      </c>
      <c r="AA899" s="181">
        <f>IF(FORMULACIÓN!N899="X",IF(VALUE(VLOOKUP(A899,Lists!$C$100:$D$1099,2,FALSE))&gt;=SEGUIMIENTO!X899,1,0),2)</f>
        <v>2</v>
      </c>
      <c r="AB899" s="150">
        <f>IFERROR(VALUE(LEFT(#REF!,1)),0)</f>
        <v>0</v>
      </c>
      <c r="AC899" s="149"/>
      <c r="AD899" s="131"/>
      <c r="AE899" s="131"/>
      <c r="AF899" s="129"/>
      <c r="AG899"/>
      <c r="AH899" s="139"/>
      <c r="AI899" s="139"/>
      <c r="AJ899" s="139" t="str">
        <f t="shared" si="151"/>
        <v/>
      </c>
      <c r="AK899" s="139">
        <f t="shared" ca="1" si="158"/>
        <v>0</v>
      </c>
      <c r="AL899" s="139" t="str">
        <f t="shared" si="152"/>
        <v/>
      </c>
      <c r="AM899" s="139" t="str">
        <f t="shared" si="153"/>
        <v/>
      </c>
      <c r="AN899" s="20" t="str">
        <f t="shared" si="154"/>
        <v/>
      </c>
      <c r="AO899" s="20" t="str">
        <f t="shared" si="155"/>
        <v/>
      </c>
      <c r="AP899" s="20" t="str">
        <f t="shared" si="156"/>
        <v/>
      </c>
      <c r="AQ899" s="88" t="str">
        <f ca="1">IF(S899=Lists!$S$6,"CUMPLIMIENTO",IF($Q899=Lists!$R$3,TEXT(Y899,"00,00%")&amp;" / "&amp;TEXT(FORMULACIÓN!Y899,"00,00%"),IF(Y899=0,0,TEXT(Y899,"##.###")&amp;" / "&amp;TEXT(FORMULACIÓN!Y899,"##.###"))))</f>
        <v xml:space="preserve"> / </v>
      </c>
      <c r="AR899" s="133">
        <f ca="1">VALUE(IFERROR(IF(S899=Lists!$S$6,SEGUIMIENTO!Y899,IF((Y899/FORMULACIÓN!Y899)&lt;&gt;0,Y899/FORMULACIÓN!Y899,0)),0))</f>
        <v>0</v>
      </c>
      <c r="AS899" s="89" t="str">
        <f t="shared" ca="1" si="157"/>
        <v/>
      </c>
      <c r="AT899" s="89"/>
      <c r="AU899" s="89">
        <f t="shared" ca="1" si="160"/>
        <v>0</v>
      </c>
      <c r="AV899" s="20" t="str">
        <f t="shared" si="159"/>
        <v xml:space="preserve">LOGROS
LÍMITES
OBSERVACIÓN
ACCIONES DE FORTALECIMIENTO
</v>
      </c>
      <c r="AW899" s="139"/>
      <c r="CG899" s="140"/>
    </row>
    <row r="900" spans="1:85" s="135" customFormat="1" ht="20.25" hidden="1" customHeight="1">
      <c r="A900" s="20" t="str">
        <f>IF(FORMULACIÓN!A900="","",FORMULACIÓN!A900)</f>
        <v/>
      </c>
      <c r="B900" s="20" t="str">
        <f>IF(FORMULACIÓN!B900="","",FORMULACIÓN!B900)</f>
        <v/>
      </c>
      <c r="C900" s="20" t="str">
        <f>IF(FORMULACIÓN!C900="","",FORMULACIÓN!C900)</f>
        <v/>
      </c>
      <c r="D900" s="20" t="str">
        <f>IF(FORMULACIÓN!D900="","",FORMULACIÓN!D900)</f>
        <v/>
      </c>
      <c r="E900" s="20" t="str">
        <f>IF(FORMULACIÓN!E900="","",FORMULACIÓN!E900)</f>
        <v/>
      </c>
      <c r="F900" s="20" t="str">
        <f>IF(FORMULACIÓN!F900="","",FORMULACIÓN!F900)</f>
        <v/>
      </c>
      <c r="G900" s="20" t="str">
        <f>IF(FORMULACIÓN!G900="","",FORMULACIÓN!G900)</f>
        <v/>
      </c>
      <c r="H900" s="20" t="str">
        <f>IF(FORMULACIÓN!H900="","",FORMULACIÓN!H900)</f>
        <v/>
      </c>
      <c r="I900" s="88" t="str">
        <f>IF(FORMULACIÓN!I900="","",FORMULACIÓN!I900)</f>
        <v/>
      </c>
      <c r="J900" s="20" t="str">
        <f>IF(FORMULACIÓN!J900="","",FORMULACIÓN!J900)</f>
        <v/>
      </c>
      <c r="K900" s="88" t="str">
        <f>IF(FORMULACIÓN!K900="","",FORMULACIÓN!K900)</f>
        <v/>
      </c>
      <c r="L900" s="88" t="str">
        <f>IF(FORMULACIÓN!L900="","",FORMULACIÓN!L900)</f>
        <v/>
      </c>
      <c r="M900" s="210">
        <f>FORMULACIÓN!M900</f>
        <v>0</v>
      </c>
      <c r="N900" s="20" t="str">
        <f>IF(FORMULACIÓN!O900="","",FORMULACIÓN!O900)</f>
        <v/>
      </c>
      <c r="O900" s="20" t="str">
        <f>IF(FORMULACIÓN!P900="","",FORMULACIÓN!P900)</f>
        <v/>
      </c>
      <c r="P900" s="20" t="str">
        <f>IF(FORMULACIÓN!Q900="","",FORMULACIÓN!Q900)</f>
        <v/>
      </c>
      <c r="Q900" s="20" t="str">
        <f>IF(FORMULACIÓN!R900="","",FORMULACIÓN!R900)</f>
        <v/>
      </c>
      <c r="R900" s="20" t="str">
        <f>IF(FORMULACIÓN!S900="","",FORMULACIÓN!S900)</f>
        <v/>
      </c>
      <c r="S900" s="20" t="str">
        <f>IF(FORMULACIÓN!T900="","",FORMULACIÓN!T900)</f>
        <v/>
      </c>
      <c r="T900" s="179" t="str">
        <f ca="1">FORMULACIÓN!Y900</f>
        <v/>
      </c>
      <c r="U900" s="20" t="str">
        <f>IF(FORMULACIÓN!U900="","",FORMULACIÓN!U900)</f>
        <v/>
      </c>
      <c r="V900" s="211"/>
      <c r="W900" s="211"/>
      <c r="X900" s="21" t="str">
        <f ca="1">IFERROR(IF($S900=Lists!$S$2,SUM(SEGUIMIENTO!U900:W900),IF(SEGUIMIENTO!$S900=Lists!$S$3,SUM(SEGUIMIENTO!V900:W900),IF(SEGUIMIENTO!$S900=Lists!$S$4,AVERAGE(SEGUIMIENTO!V900:W900),IF(SEGUIMIENTO!$S900=Lists!$S$5,OFFSET(U900,0,COUNTA(V900:W900)),IF(SEGUIMIENTO!$S900=Lists!$S$6,COUNTIF(V900:W900,"&lt;"&amp;FORMULACIÓN!Y900)/COUNT(SEGUIMIENTO!V900:W900),""))))),"")</f>
        <v/>
      </c>
      <c r="Y900" s="176" t="str">
        <f ca="1">IF($Q900=Lists!$R$3,TEXT(SEGUIMIENTO!X900,"00,00%"),IF(SEGUIMIENTO!X900=0,0,TEXT(SEGUIMIENTO!X900,"##.###")))</f>
        <v/>
      </c>
      <c r="Z900" s="179" t="str">
        <f>IF(FORMULACIÓN!N900="X",VLOOKUP(A900,Lists!$C$100:$D$1099,2,FALSE),"")</f>
        <v/>
      </c>
      <c r="AA900" s="181">
        <f>IF(FORMULACIÓN!N900="X",IF(VALUE(VLOOKUP(A900,Lists!$C$100:$D$1099,2,FALSE))&gt;=SEGUIMIENTO!X900,1,0),2)</f>
        <v>2</v>
      </c>
      <c r="AB900" s="150">
        <f>IFERROR(VALUE(LEFT(#REF!,1)),0)</f>
        <v>0</v>
      </c>
      <c r="AC900" s="149"/>
      <c r="AD900" s="131"/>
      <c r="AE900" s="131"/>
      <c r="AF900" s="129"/>
      <c r="AG900"/>
      <c r="AH900" s="139"/>
      <c r="AI900" s="139"/>
      <c r="AJ900" s="139" t="str">
        <f t="shared" si="151"/>
        <v/>
      </c>
      <c r="AK900" s="139">
        <f t="shared" ca="1" si="158"/>
        <v>0</v>
      </c>
      <c r="AL900" s="139" t="str">
        <f t="shared" si="152"/>
        <v/>
      </c>
      <c r="AM900" s="139" t="str">
        <f t="shared" si="153"/>
        <v/>
      </c>
      <c r="AN900" s="20" t="str">
        <f t="shared" si="154"/>
        <v/>
      </c>
      <c r="AO900" s="20" t="str">
        <f t="shared" si="155"/>
        <v/>
      </c>
      <c r="AP900" s="20" t="str">
        <f t="shared" si="156"/>
        <v/>
      </c>
      <c r="AQ900" s="88" t="str">
        <f ca="1">IF(S900=Lists!$S$6,"CUMPLIMIENTO",IF($Q900=Lists!$R$3,TEXT(Y900,"00,00%")&amp;" / "&amp;TEXT(FORMULACIÓN!Y900,"00,00%"),IF(Y900=0,0,TEXT(Y900,"##.###")&amp;" / "&amp;TEXT(FORMULACIÓN!Y900,"##.###"))))</f>
        <v xml:space="preserve"> / </v>
      </c>
      <c r="AR900" s="133">
        <f ca="1">VALUE(IFERROR(IF(S900=Lists!$S$6,SEGUIMIENTO!Y900,IF((Y900/FORMULACIÓN!Y900)&lt;&gt;0,Y900/FORMULACIÓN!Y900,0)),0))</f>
        <v>0</v>
      </c>
      <c r="AS900" s="89" t="str">
        <f t="shared" ca="1" si="157"/>
        <v/>
      </c>
      <c r="AT900" s="89"/>
      <c r="AU900" s="89">
        <f t="shared" ca="1" si="160"/>
        <v>0</v>
      </c>
      <c r="AV900" s="20" t="str">
        <f t="shared" si="159"/>
        <v xml:space="preserve">LOGROS
LÍMITES
OBSERVACIÓN
ACCIONES DE FORTALECIMIENTO
</v>
      </c>
      <c r="AW900" s="139"/>
      <c r="CG900" s="140"/>
    </row>
    <row r="901" spans="1:85" s="135" customFormat="1" ht="20.25" hidden="1" customHeight="1">
      <c r="A901" s="20" t="str">
        <f>IF(FORMULACIÓN!A901="","",FORMULACIÓN!A901)</f>
        <v/>
      </c>
      <c r="B901" s="20" t="str">
        <f>IF(FORMULACIÓN!B901="","",FORMULACIÓN!B901)</f>
        <v/>
      </c>
      <c r="C901" s="20" t="str">
        <f>IF(FORMULACIÓN!C901="","",FORMULACIÓN!C901)</f>
        <v/>
      </c>
      <c r="D901" s="20" t="str">
        <f>IF(FORMULACIÓN!D901="","",FORMULACIÓN!D901)</f>
        <v/>
      </c>
      <c r="E901" s="20" t="str">
        <f>IF(FORMULACIÓN!E901="","",FORMULACIÓN!E901)</f>
        <v/>
      </c>
      <c r="F901" s="20" t="str">
        <f>IF(FORMULACIÓN!F901="","",FORMULACIÓN!F901)</f>
        <v/>
      </c>
      <c r="G901" s="20" t="str">
        <f>IF(FORMULACIÓN!G901="","",FORMULACIÓN!G901)</f>
        <v/>
      </c>
      <c r="H901" s="20" t="str">
        <f>IF(FORMULACIÓN!H901="","",FORMULACIÓN!H901)</f>
        <v/>
      </c>
      <c r="I901" s="88" t="str">
        <f>IF(FORMULACIÓN!I901="","",FORMULACIÓN!I901)</f>
        <v/>
      </c>
      <c r="J901" s="20" t="str">
        <f>IF(FORMULACIÓN!J901="","",FORMULACIÓN!J901)</f>
        <v/>
      </c>
      <c r="K901" s="88" t="str">
        <f>IF(FORMULACIÓN!K901="","",FORMULACIÓN!K901)</f>
        <v/>
      </c>
      <c r="L901" s="88" t="str">
        <f>IF(FORMULACIÓN!L901="","",FORMULACIÓN!L901)</f>
        <v/>
      </c>
      <c r="M901" s="210">
        <f>FORMULACIÓN!M901</f>
        <v>0</v>
      </c>
      <c r="N901" s="20" t="str">
        <f>IF(FORMULACIÓN!O901="","",FORMULACIÓN!O901)</f>
        <v/>
      </c>
      <c r="O901" s="20" t="str">
        <f>IF(FORMULACIÓN!P901="","",FORMULACIÓN!P901)</f>
        <v/>
      </c>
      <c r="P901" s="20" t="str">
        <f>IF(FORMULACIÓN!Q901="","",FORMULACIÓN!Q901)</f>
        <v/>
      </c>
      <c r="Q901" s="20" t="str">
        <f>IF(FORMULACIÓN!R901="","",FORMULACIÓN!R901)</f>
        <v/>
      </c>
      <c r="R901" s="20" t="str">
        <f>IF(FORMULACIÓN!S901="","",FORMULACIÓN!S901)</f>
        <v/>
      </c>
      <c r="S901" s="20" t="str">
        <f>IF(FORMULACIÓN!T901="","",FORMULACIÓN!T901)</f>
        <v/>
      </c>
      <c r="T901" s="179" t="str">
        <f ca="1">FORMULACIÓN!Y901</f>
        <v/>
      </c>
      <c r="U901" s="20" t="str">
        <f>IF(FORMULACIÓN!U901="","",FORMULACIÓN!U901)</f>
        <v/>
      </c>
      <c r="V901" s="211"/>
      <c r="W901" s="211"/>
      <c r="X901" s="21" t="str">
        <f ca="1">IFERROR(IF($S901=Lists!$S$2,SUM(SEGUIMIENTO!U901:W901),IF(SEGUIMIENTO!$S901=Lists!$S$3,SUM(SEGUIMIENTO!V901:W901),IF(SEGUIMIENTO!$S901=Lists!$S$4,AVERAGE(SEGUIMIENTO!V901:W901),IF(SEGUIMIENTO!$S901=Lists!$S$5,OFFSET(U901,0,COUNTA(V901:W901)),IF(SEGUIMIENTO!$S901=Lists!$S$6,COUNTIF(V901:W901,"&lt;"&amp;FORMULACIÓN!Y901)/COUNT(SEGUIMIENTO!V901:W901),""))))),"")</f>
        <v/>
      </c>
      <c r="Y901" s="176" t="str">
        <f ca="1">IF($Q901=Lists!$R$3,TEXT(SEGUIMIENTO!X901,"00,00%"),IF(SEGUIMIENTO!X901=0,0,TEXT(SEGUIMIENTO!X901,"##.###")))</f>
        <v/>
      </c>
      <c r="Z901" s="179" t="str">
        <f>IF(FORMULACIÓN!N901="X",VLOOKUP(A901,Lists!$C$100:$D$1099,2,FALSE),"")</f>
        <v/>
      </c>
      <c r="AA901" s="181">
        <f>IF(FORMULACIÓN!N901="X",IF(VALUE(VLOOKUP(A901,Lists!$C$100:$D$1099,2,FALSE))&gt;=SEGUIMIENTO!X901,1,0),2)</f>
        <v>2</v>
      </c>
      <c r="AB901" s="150">
        <f>IFERROR(VALUE(LEFT(#REF!,1)),0)</f>
        <v>0</v>
      </c>
      <c r="AC901" s="149"/>
      <c r="AD901" s="131"/>
      <c r="AE901" s="131"/>
      <c r="AF901" s="129"/>
      <c r="AG901"/>
      <c r="AH901" s="139"/>
      <c r="AI901" s="139"/>
      <c r="AJ901" s="139" t="str">
        <f t="shared" si="151"/>
        <v/>
      </c>
      <c r="AK901" s="139">
        <f t="shared" ca="1" si="158"/>
        <v>0</v>
      </c>
      <c r="AL901" s="139" t="str">
        <f t="shared" si="152"/>
        <v/>
      </c>
      <c r="AM901" s="139" t="str">
        <f t="shared" si="153"/>
        <v/>
      </c>
      <c r="AN901" s="20" t="str">
        <f t="shared" si="154"/>
        <v/>
      </c>
      <c r="AO901" s="20" t="str">
        <f t="shared" si="155"/>
        <v/>
      </c>
      <c r="AP901" s="20" t="str">
        <f t="shared" si="156"/>
        <v/>
      </c>
      <c r="AQ901" s="88" t="str">
        <f ca="1">IF(S901=Lists!$S$6,"CUMPLIMIENTO",IF($Q901=Lists!$R$3,TEXT(Y901,"00,00%")&amp;" / "&amp;TEXT(FORMULACIÓN!Y901,"00,00%"),IF(Y901=0,0,TEXT(Y901,"##.###")&amp;" / "&amp;TEXT(FORMULACIÓN!Y901,"##.###"))))</f>
        <v xml:space="preserve"> / </v>
      </c>
      <c r="AR901" s="133">
        <f ca="1">VALUE(IFERROR(IF(S901=Lists!$S$6,SEGUIMIENTO!Y901,IF((Y901/FORMULACIÓN!Y901)&lt;&gt;0,Y901/FORMULACIÓN!Y901,0)),0))</f>
        <v>0</v>
      </c>
      <c r="AS901" s="89" t="str">
        <f t="shared" ca="1" si="157"/>
        <v/>
      </c>
      <c r="AT901" s="89"/>
      <c r="AU901" s="89">
        <f t="shared" ca="1" si="160"/>
        <v>0</v>
      </c>
      <c r="AV901" s="20" t="str">
        <f t="shared" si="159"/>
        <v xml:space="preserve">LOGROS
LÍMITES
OBSERVACIÓN
ACCIONES DE FORTALECIMIENTO
</v>
      </c>
      <c r="AW901" s="139"/>
      <c r="CG901" s="140"/>
    </row>
    <row r="902" spans="1:85" s="135" customFormat="1" ht="20.25" hidden="1" customHeight="1">
      <c r="A902" s="20" t="str">
        <f>IF(FORMULACIÓN!A902="","",FORMULACIÓN!A902)</f>
        <v/>
      </c>
      <c r="B902" s="20" t="str">
        <f>IF(FORMULACIÓN!B902="","",FORMULACIÓN!B902)</f>
        <v/>
      </c>
      <c r="C902" s="20" t="str">
        <f>IF(FORMULACIÓN!C902="","",FORMULACIÓN!C902)</f>
        <v/>
      </c>
      <c r="D902" s="20" t="str">
        <f>IF(FORMULACIÓN!D902="","",FORMULACIÓN!D902)</f>
        <v/>
      </c>
      <c r="E902" s="20" t="str">
        <f>IF(FORMULACIÓN!E902="","",FORMULACIÓN!E902)</f>
        <v/>
      </c>
      <c r="F902" s="20" t="str">
        <f>IF(FORMULACIÓN!F902="","",FORMULACIÓN!F902)</f>
        <v/>
      </c>
      <c r="G902" s="20" t="str">
        <f>IF(FORMULACIÓN!G902="","",FORMULACIÓN!G902)</f>
        <v/>
      </c>
      <c r="H902" s="20" t="str">
        <f>IF(FORMULACIÓN!H902="","",FORMULACIÓN!H902)</f>
        <v/>
      </c>
      <c r="I902" s="88" t="str">
        <f>IF(FORMULACIÓN!I902="","",FORMULACIÓN!I902)</f>
        <v/>
      </c>
      <c r="J902" s="20" t="str">
        <f>IF(FORMULACIÓN!J902="","",FORMULACIÓN!J902)</f>
        <v/>
      </c>
      <c r="K902" s="88" t="str">
        <f>IF(FORMULACIÓN!K902="","",FORMULACIÓN!K902)</f>
        <v/>
      </c>
      <c r="L902" s="88" t="str">
        <f>IF(FORMULACIÓN!L902="","",FORMULACIÓN!L902)</f>
        <v/>
      </c>
      <c r="M902" s="210">
        <f>FORMULACIÓN!M902</f>
        <v>0</v>
      </c>
      <c r="N902" s="20" t="str">
        <f>IF(FORMULACIÓN!O902="","",FORMULACIÓN!O902)</f>
        <v/>
      </c>
      <c r="O902" s="20" t="str">
        <f>IF(FORMULACIÓN!P902="","",FORMULACIÓN!P902)</f>
        <v/>
      </c>
      <c r="P902" s="20" t="str">
        <f>IF(FORMULACIÓN!Q902="","",FORMULACIÓN!Q902)</f>
        <v/>
      </c>
      <c r="Q902" s="20" t="str">
        <f>IF(FORMULACIÓN!R902="","",FORMULACIÓN!R902)</f>
        <v/>
      </c>
      <c r="R902" s="20" t="str">
        <f>IF(FORMULACIÓN!S902="","",FORMULACIÓN!S902)</f>
        <v/>
      </c>
      <c r="S902" s="20" t="str">
        <f>IF(FORMULACIÓN!T902="","",FORMULACIÓN!T902)</f>
        <v/>
      </c>
      <c r="T902" s="179" t="str">
        <f ca="1">FORMULACIÓN!Y902</f>
        <v/>
      </c>
      <c r="U902" s="20" t="str">
        <f>IF(FORMULACIÓN!U902="","",FORMULACIÓN!U902)</f>
        <v/>
      </c>
      <c r="V902" s="211"/>
      <c r="W902" s="211"/>
      <c r="X902" s="21" t="str">
        <f ca="1">IFERROR(IF($S902=Lists!$S$2,SUM(SEGUIMIENTO!U902:W902),IF(SEGUIMIENTO!$S902=Lists!$S$3,SUM(SEGUIMIENTO!V902:W902),IF(SEGUIMIENTO!$S902=Lists!$S$4,AVERAGE(SEGUIMIENTO!V902:W902),IF(SEGUIMIENTO!$S902=Lists!$S$5,OFFSET(U902,0,COUNTA(V902:W902)),IF(SEGUIMIENTO!$S902=Lists!$S$6,COUNTIF(V902:W902,"&lt;"&amp;FORMULACIÓN!Y902)/COUNT(SEGUIMIENTO!V902:W902),""))))),"")</f>
        <v/>
      </c>
      <c r="Y902" s="176" t="str">
        <f ca="1">IF($Q902=Lists!$R$3,TEXT(SEGUIMIENTO!X902,"00,00%"),IF(SEGUIMIENTO!X902=0,0,TEXT(SEGUIMIENTO!X902,"##.###")))</f>
        <v/>
      </c>
      <c r="Z902" s="179" t="str">
        <f>IF(FORMULACIÓN!N902="X",VLOOKUP(A902,Lists!$C$100:$D$1099,2,FALSE),"")</f>
        <v/>
      </c>
      <c r="AA902" s="181">
        <f>IF(FORMULACIÓN!N902="X",IF(VALUE(VLOOKUP(A902,Lists!$C$100:$D$1099,2,FALSE))&gt;=SEGUIMIENTO!X902,1,0),2)</f>
        <v>2</v>
      </c>
      <c r="AB902" s="150">
        <f>IFERROR(VALUE(LEFT(#REF!,1)),0)</f>
        <v>0</v>
      </c>
      <c r="AC902" s="149"/>
      <c r="AD902" s="131"/>
      <c r="AE902" s="131"/>
      <c r="AF902" s="129"/>
      <c r="AG902"/>
      <c r="AH902" s="139"/>
      <c r="AI902" s="139"/>
      <c r="AJ902" s="139" t="str">
        <f t="shared" si="151"/>
        <v/>
      </c>
      <c r="AK902" s="139">
        <f t="shared" ca="1" si="158"/>
        <v>0</v>
      </c>
      <c r="AL902" s="139" t="str">
        <f t="shared" si="152"/>
        <v/>
      </c>
      <c r="AM902" s="139" t="str">
        <f t="shared" si="153"/>
        <v/>
      </c>
      <c r="AN902" s="20" t="str">
        <f t="shared" si="154"/>
        <v/>
      </c>
      <c r="AO902" s="20" t="str">
        <f t="shared" si="155"/>
        <v/>
      </c>
      <c r="AP902" s="20" t="str">
        <f t="shared" si="156"/>
        <v/>
      </c>
      <c r="AQ902" s="88" t="str">
        <f ca="1">IF(S902=Lists!$S$6,"CUMPLIMIENTO",IF($Q902=Lists!$R$3,TEXT(Y902,"00,00%")&amp;" / "&amp;TEXT(FORMULACIÓN!Y902,"00,00%"),IF(Y902=0,0,TEXT(Y902,"##.###")&amp;" / "&amp;TEXT(FORMULACIÓN!Y902,"##.###"))))</f>
        <v xml:space="preserve"> / </v>
      </c>
      <c r="AR902" s="133">
        <f ca="1">VALUE(IFERROR(IF(S902=Lists!$S$6,SEGUIMIENTO!Y902,IF((Y902/FORMULACIÓN!Y902)&lt;&gt;0,Y902/FORMULACIÓN!Y902,0)),0))</f>
        <v>0</v>
      </c>
      <c r="AS902" s="89" t="str">
        <f t="shared" ca="1" si="157"/>
        <v/>
      </c>
      <c r="AT902" s="89"/>
      <c r="AU902" s="89">
        <f t="shared" ca="1" si="160"/>
        <v>0</v>
      </c>
      <c r="AV902" s="20" t="str">
        <f t="shared" si="159"/>
        <v xml:space="preserve">LOGROS
LÍMITES
OBSERVACIÓN
ACCIONES DE FORTALECIMIENTO
</v>
      </c>
      <c r="AW902" s="139"/>
      <c r="CG902" s="140"/>
    </row>
    <row r="903" spans="1:85" s="135" customFormat="1" ht="20.25" hidden="1" customHeight="1">
      <c r="A903" s="20" t="str">
        <f>IF(FORMULACIÓN!A903="","",FORMULACIÓN!A903)</f>
        <v/>
      </c>
      <c r="B903" s="20" t="str">
        <f>IF(FORMULACIÓN!B903="","",FORMULACIÓN!B903)</f>
        <v/>
      </c>
      <c r="C903" s="20" t="str">
        <f>IF(FORMULACIÓN!C903="","",FORMULACIÓN!C903)</f>
        <v/>
      </c>
      <c r="D903" s="20" t="str">
        <f>IF(FORMULACIÓN!D903="","",FORMULACIÓN!D903)</f>
        <v/>
      </c>
      <c r="E903" s="20" t="str">
        <f>IF(FORMULACIÓN!E903="","",FORMULACIÓN!E903)</f>
        <v/>
      </c>
      <c r="F903" s="20" t="str">
        <f>IF(FORMULACIÓN!F903="","",FORMULACIÓN!F903)</f>
        <v/>
      </c>
      <c r="G903" s="20" t="str">
        <f>IF(FORMULACIÓN!G903="","",FORMULACIÓN!G903)</f>
        <v/>
      </c>
      <c r="H903" s="20" t="str">
        <f>IF(FORMULACIÓN!H903="","",FORMULACIÓN!H903)</f>
        <v/>
      </c>
      <c r="I903" s="88" t="str">
        <f>IF(FORMULACIÓN!I903="","",FORMULACIÓN!I903)</f>
        <v/>
      </c>
      <c r="J903" s="20" t="str">
        <f>IF(FORMULACIÓN!J903="","",FORMULACIÓN!J903)</f>
        <v/>
      </c>
      <c r="K903" s="88" t="str">
        <f>IF(FORMULACIÓN!K903="","",FORMULACIÓN!K903)</f>
        <v/>
      </c>
      <c r="L903" s="88" t="str">
        <f>IF(FORMULACIÓN!L903="","",FORMULACIÓN!L903)</f>
        <v/>
      </c>
      <c r="M903" s="210">
        <f>FORMULACIÓN!M903</f>
        <v>0</v>
      </c>
      <c r="N903" s="20" t="str">
        <f>IF(FORMULACIÓN!O903="","",FORMULACIÓN!O903)</f>
        <v/>
      </c>
      <c r="O903" s="20" t="str">
        <f>IF(FORMULACIÓN!P903="","",FORMULACIÓN!P903)</f>
        <v/>
      </c>
      <c r="P903" s="20" t="str">
        <f>IF(FORMULACIÓN!Q903="","",FORMULACIÓN!Q903)</f>
        <v/>
      </c>
      <c r="Q903" s="20" t="str">
        <f>IF(FORMULACIÓN!R903="","",FORMULACIÓN!R903)</f>
        <v/>
      </c>
      <c r="R903" s="20" t="str">
        <f>IF(FORMULACIÓN!S903="","",FORMULACIÓN!S903)</f>
        <v/>
      </c>
      <c r="S903" s="20" t="str">
        <f>IF(FORMULACIÓN!T903="","",FORMULACIÓN!T903)</f>
        <v/>
      </c>
      <c r="T903" s="179" t="str">
        <f ca="1">FORMULACIÓN!Y903</f>
        <v/>
      </c>
      <c r="U903" s="20" t="str">
        <f>IF(FORMULACIÓN!U903="","",FORMULACIÓN!U903)</f>
        <v/>
      </c>
      <c r="V903" s="211"/>
      <c r="W903" s="211"/>
      <c r="X903" s="21" t="str">
        <f ca="1">IFERROR(IF($S903=Lists!$S$2,SUM(SEGUIMIENTO!U903:W903),IF(SEGUIMIENTO!$S903=Lists!$S$3,SUM(SEGUIMIENTO!V903:W903),IF(SEGUIMIENTO!$S903=Lists!$S$4,AVERAGE(SEGUIMIENTO!V903:W903),IF(SEGUIMIENTO!$S903=Lists!$S$5,OFFSET(U903,0,COUNTA(V903:W903)),IF(SEGUIMIENTO!$S903=Lists!$S$6,COUNTIF(V903:W903,"&lt;"&amp;FORMULACIÓN!Y903)/COUNT(SEGUIMIENTO!V903:W903),""))))),"")</f>
        <v/>
      </c>
      <c r="Y903" s="176" t="str">
        <f ca="1">IF($Q903=Lists!$R$3,TEXT(SEGUIMIENTO!X903,"00,00%"),IF(SEGUIMIENTO!X903=0,0,TEXT(SEGUIMIENTO!X903,"##.###")))</f>
        <v/>
      </c>
      <c r="Z903" s="179" t="str">
        <f>IF(FORMULACIÓN!N903="X",VLOOKUP(A903,Lists!$C$100:$D$1099,2,FALSE),"")</f>
        <v/>
      </c>
      <c r="AA903" s="181">
        <f>IF(FORMULACIÓN!N903="X",IF(VALUE(VLOOKUP(A903,Lists!$C$100:$D$1099,2,FALSE))&gt;=SEGUIMIENTO!X903,1,0),2)</f>
        <v>2</v>
      </c>
      <c r="AB903" s="150">
        <f>IFERROR(VALUE(LEFT(#REF!,1)),0)</f>
        <v>0</v>
      </c>
      <c r="AC903" s="149"/>
      <c r="AD903" s="131"/>
      <c r="AE903" s="131"/>
      <c r="AF903" s="129"/>
      <c r="AG903"/>
      <c r="AH903" s="139"/>
      <c r="AI903" s="139"/>
      <c r="AJ903" s="139" t="str">
        <f t="shared" si="151"/>
        <v/>
      </c>
      <c r="AK903" s="139">
        <f t="shared" ca="1" si="158"/>
        <v>0</v>
      </c>
      <c r="AL903" s="139" t="str">
        <f t="shared" si="152"/>
        <v/>
      </c>
      <c r="AM903" s="139" t="str">
        <f t="shared" si="153"/>
        <v/>
      </c>
      <c r="AN903" s="20" t="str">
        <f t="shared" si="154"/>
        <v/>
      </c>
      <c r="AO903" s="20" t="str">
        <f t="shared" si="155"/>
        <v/>
      </c>
      <c r="AP903" s="20" t="str">
        <f t="shared" si="156"/>
        <v/>
      </c>
      <c r="AQ903" s="88" t="str">
        <f ca="1">IF(S903=Lists!$S$6,"CUMPLIMIENTO",IF($Q903=Lists!$R$3,TEXT(Y903,"00,00%")&amp;" / "&amp;TEXT(FORMULACIÓN!Y903,"00,00%"),IF(Y903=0,0,TEXT(Y903,"##.###")&amp;" / "&amp;TEXT(FORMULACIÓN!Y903,"##.###"))))</f>
        <v xml:space="preserve"> / </v>
      </c>
      <c r="AR903" s="133">
        <f ca="1">VALUE(IFERROR(IF(S903=Lists!$S$6,SEGUIMIENTO!Y903,IF((Y903/FORMULACIÓN!Y903)&lt;&gt;0,Y903/FORMULACIÓN!Y903,0)),0))</f>
        <v>0</v>
      </c>
      <c r="AS903" s="89" t="str">
        <f t="shared" ca="1" si="157"/>
        <v/>
      </c>
      <c r="AT903" s="89"/>
      <c r="AU903" s="89">
        <f t="shared" ca="1" si="160"/>
        <v>0</v>
      </c>
      <c r="AV903" s="20" t="str">
        <f t="shared" si="159"/>
        <v xml:space="preserve">LOGROS
LÍMITES
OBSERVACIÓN
ACCIONES DE FORTALECIMIENTO
</v>
      </c>
      <c r="AW903" s="139"/>
      <c r="CG903" s="140"/>
    </row>
    <row r="904" spans="1:85" s="135" customFormat="1" ht="20.25" hidden="1" customHeight="1">
      <c r="A904" s="20" t="str">
        <f>IF(FORMULACIÓN!A904="","",FORMULACIÓN!A904)</f>
        <v/>
      </c>
      <c r="B904" s="20" t="str">
        <f>IF(FORMULACIÓN!B904="","",FORMULACIÓN!B904)</f>
        <v/>
      </c>
      <c r="C904" s="20" t="str">
        <f>IF(FORMULACIÓN!C904="","",FORMULACIÓN!C904)</f>
        <v/>
      </c>
      <c r="D904" s="20" t="str">
        <f>IF(FORMULACIÓN!D904="","",FORMULACIÓN!D904)</f>
        <v/>
      </c>
      <c r="E904" s="20" t="str">
        <f>IF(FORMULACIÓN!E904="","",FORMULACIÓN!E904)</f>
        <v/>
      </c>
      <c r="F904" s="20" t="str">
        <f>IF(FORMULACIÓN!F904="","",FORMULACIÓN!F904)</f>
        <v/>
      </c>
      <c r="G904" s="20" t="str">
        <f>IF(FORMULACIÓN!G904="","",FORMULACIÓN!G904)</f>
        <v/>
      </c>
      <c r="H904" s="20" t="str">
        <f>IF(FORMULACIÓN!H904="","",FORMULACIÓN!H904)</f>
        <v/>
      </c>
      <c r="I904" s="88" t="str">
        <f>IF(FORMULACIÓN!I904="","",FORMULACIÓN!I904)</f>
        <v/>
      </c>
      <c r="J904" s="20" t="str">
        <f>IF(FORMULACIÓN!J904="","",FORMULACIÓN!J904)</f>
        <v/>
      </c>
      <c r="K904" s="88" t="str">
        <f>IF(FORMULACIÓN!K904="","",FORMULACIÓN!K904)</f>
        <v/>
      </c>
      <c r="L904" s="88" t="str">
        <f>IF(FORMULACIÓN!L904="","",FORMULACIÓN!L904)</f>
        <v/>
      </c>
      <c r="M904" s="210">
        <f>FORMULACIÓN!M904</f>
        <v>0</v>
      </c>
      <c r="N904" s="20" t="str">
        <f>IF(FORMULACIÓN!O904="","",FORMULACIÓN!O904)</f>
        <v/>
      </c>
      <c r="O904" s="20" t="str">
        <f>IF(FORMULACIÓN!P904="","",FORMULACIÓN!P904)</f>
        <v/>
      </c>
      <c r="P904" s="20" t="str">
        <f>IF(FORMULACIÓN!Q904="","",FORMULACIÓN!Q904)</f>
        <v/>
      </c>
      <c r="Q904" s="20" t="str">
        <f>IF(FORMULACIÓN!R904="","",FORMULACIÓN!R904)</f>
        <v/>
      </c>
      <c r="R904" s="20" t="str">
        <f>IF(FORMULACIÓN!S904="","",FORMULACIÓN!S904)</f>
        <v/>
      </c>
      <c r="S904" s="20" t="str">
        <f>IF(FORMULACIÓN!T904="","",FORMULACIÓN!T904)</f>
        <v/>
      </c>
      <c r="T904" s="179" t="str">
        <f ca="1">FORMULACIÓN!Y904</f>
        <v/>
      </c>
      <c r="U904" s="20" t="str">
        <f>IF(FORMULACIÓN!U904="","",FORMULACIÓN!U904)</f>
        <v/>
      </c>
      <c r="V904" s="211"/>
      <c r="W904" s="211"/>
      <c r="X904" s="21" t="str">
        <f ca="1">IFERROR(IF($S904=Lists!$S$2,SUM(SEGUIMIENTO!U904:W904),IF(SEGUIMIENTO!$S904=Lists!$S$3,SUM(SEGUIMIENTO!V904:W904),IF(SEGUIMIENTO!$S904=Lists!$S$4,AVERAGE(SEGUIMIENTO!V904:W904),IF(SEGUIMIENTO!$S904=Lists!$S$5,OFFSET(U904,0,COUNTA(V904:W904)),IF(SEGUIMIENTO!$S904=Lists!$S$6,COUNTIF(V904:W904,"&lt;"&amp;FORMULACIÓN!Y904)/COUNT(SEGUIMIENTO!V904:W904),""))))),"")</f>
        <v/>
      </c>
      <c r="Y904" s="176" t="str">
        <f ca="1">IF($Q904=Lists!$R$3,TEXT(SEGUIMIENTO!X904,"00,00%"),IF(SEGUIMIENTO!X904=0,0,TEXT(SEGUIMIENTO!X904,"##.###")))</f>
        <v/>
      </c>
      <c r="Z904" s="179" t="str">
        <f>IF(FORMULACIÓN!N904="X",VLOOKUP(A904,Lists!$C$100:$D$1099,2,FALSE),"")</f>
        <v/>
      </c>
      <c r="AA904" s="181">
        <f>IF(FORMULACIÓN!N904="X",IF(VALUE(VLOOKUP(A904,Lists!$C$100:$D$1099,2,FALSE))&gt;=SEGUIMIENTO!X904,1,0),2)</f>
        <v>2</v>
      </c>
      <c r="AB904" s="150">
        <f>IFERROR(VALUE(LEFT(#REF!,1)),0)</f>
        <v>0</v>
      </c>
      <c r="AC904" s="149"/>
      <c r="AD904" s="131"/>
      <c r="AE904" s="131"/>
      <c r="AF904" s="129"/>
      <c r="AG904"/>
      <c r="AH904" s="139"/>
      <c r="AI904" s="139"/>
      <c r="AJ904" s="139" t="str">
        <f t="shared" si="151"/>
        <v/>
      </c>
      <c r="AK904" s="139">
        <f t="shared" ca="1" si="158"/>
        <v>0</v>
      </c>
      <c r="AL904" s="139" t="str">
        <f t="shared" si="152"/>
        <v/>
      </c>
      <c r="AM904" s="139" t="str">
        <f t="shared" si="153"/>
        <v/>
      </c>
      <c r="AN904" s="20" t="str">
        <f t="shared" si="154"/>
        <v/>
      </c>
      <c r="AO904" s="20" t="str">
        <f t="shared" si="155"/>
        <v/>
      </c>
      <c r="AP904" s="20" t="str">
        <f t="shared" si="156"/>
        <v/>
      </c>
      <c r="AQ904" s="88" t="str">
        <f ca="1">IF(S904=Lists!$S$6,"CUMPLIMIENTO",IF($Q904=Lists!$R$3,TEXT(Y904,"00,00%")&amp;" / "&amp;TEXT(FORMULACIÓN!Y904,"00,00%"),IF(Y904=0,0,TEXT(Y904,"##.###")&amp;" / "&amp;TEXT(FORMULACIÓN!Y904,"##.###"))))</f>
        <v xml:space="preserve"> / </v>
      </c>
      <c r="AR904" s="133">
        <f ca="1">VALUE(IFERROR(IF(S904=Lists!$S$6,SEGUIMIENTO!Y904,IF((Y904/FORMULACIÓN!Y904)&lt;&gt;0,Y904/FORMULACIÓN!Y904,0)),0))</f>
        <v>0</v>
      </c>
      <c r="AS904" s="89" t="str">
        <f t="shared" ca="1" si="157"/>
        <v/>
      </c>
      <c r="AT904" s="89"/>
      <c r="AU904" s="89">
        <f t="shared" ca="1" si="160"/>
        <v>0</v>
      </c>
      <c r="AV904" s="20" t="str">
        <f t="shared" si="159"/>
        <v xml:space="preserve">LOGROS
LÍMITES
OBSERVACIÓN
ACCIONES DE FORTALECIMIENTO
</v>
      </c>
      <c r="AW904" s="139"/>
      <c r="CG904" s="140"/>
    </row>
    <row r="905" spans="1:85" s="135" customFormat="1" ht="20.25" hidden="1" customHeight="1">
      <c r="A905" s="20" t="str">
        <f>IF(FORMULACIÓN!A905="","",FORMULACIÓN!A905)</f>
        <v/>
      </c>
      <c r="B905" s="20" t="str">
        <f>IF(FORMULACIÓN!B905="","",FORMULACIÓN!B905)</f>
        <v/>
      </c>
      <c r="C905" s="20" t="str">
        <f>IF(FORMULACIÓN!C905="","",FORMULACIÓN!C905)</f>
        <v/>
      </c>
      <c r="D905" s="20" t="str">
        <f>IF(FORMULACIÓN!D905="","",FORMULACIÓN!D905)</f>
        <v/>
      </c>
      <c r="E905" s="20" t="str">
        <f>IF(FORMULACIÓN!E905="","",FORMULACIÓN!E905)</f>
        <v/>
      </c>
      <c r="F905" s="20" t="str">
        <f>IF(FORMULACIÓN!F905="","",FORMULACIÓN!F905)</f>
        <v/>
      </c>
      <c r="G905" s="20" t="str">
        <f>IF(FORMULACIÓN!G905="","",FORMULACIÓN!G905)</f>
        <v/>
      </c>
      <c r="H905" s="20" t="str">
        <f>IF(FORMULACIÓN!H905="","",FORMULACIÓN!H905)</f>
        <v/>
      </c>
      <c r="I905" s="88" t="str">
        <f>IF(FORMULACIÓN!I905="","",FORMULACIÓN!I905)</f>
        <v/>
      </c>
      <c r="J905" s="20" t="str">
        <f>IF(FORMULACIÓN!J905="","",FORMULACIÓN!J905)</f>
        <v/>
      </c>
      <c r="K905" s="88" t="str">
        <f>IF(FORMULACIÓN!K905="","",FORMULACIÓN!K905)</f>
        <v/>
      </c>
      <c r="L905" s="88" t="str">
        <f>IF(FORMULACIÓN!L905="","",FORMULACIÓN!L905)</f>
        <v/>
      </c>
      <c r="M905" s="210">
        <f>FORMULACIÓN!M905</f>
        <v>0</v>
      </c>
      <c r="N905" s="20" t="str">
        <f>IF(FORMULACIÓN!O905="","",FORMULACIÓN!O905)</f>
        <v/>
      </c>
      <c r="O905" s="20" t="str">
        <f>IF(FORMULACIÓN!P905="","",FORMULACIÓN!P905)</f>
        <v/>
      </c>
      <c r="P905" s="20" t="str">
        <f>IF(FORMULACIÓN!Q905="","",FORMULACIÓN!Q905)</f>
        <v/>
      </c>
      <c r="Q905" s="20" t="str">
        <f>IF(FORMULACIÓN!R905="","",FORMULACIÓN!R905)</f>
        <v/>
      </c>
      <c r="R905" s="20" t="str">
        <f>IF(FORMULACIÓN!S905="","",FORMULACIÓN!S905)</f>
        <v/>
      </c>
      <c r="S905" s="20" t="str">
        <f>IF(FORMULACIÓN!T905="","",FORMULACIÓN!T905)</f>
        <v/>
      </c>
      <c r="T905" s="179" t="str">
        <f ca="1">FORMULACIÓN!Y905</f>
        <v/>
      </c>
      <c r="U905" s="20" t="str">
        <f>IF(FORMULACIÓN!U905="","",FORMULACIÓN!U905)</f>
        <v/>
      </c>
      <c r="V905" s="211"/>
      <c r="W905" s="211"/>
      <c r="X905" s="21" t="str">
        <f ca="1">IFERROR(IF($S905=Lists!$S$2,SUM(SEGUIMIENTO!U905:W905),IF(SEGUIMIENTO!$S905=Lists!$S$3,SUM(SEGUIMIENTO!V905:W905),IF(SEGUIMIENTO!$S905=Lists!$S$4,AVERAGE(SEGUIMIENTO!V905:W905),IF(SEGUIMIENTO!$S905=Lists!$S$5,OFFSET(U905,0,COUNTA(V905:W905)),IF(SEGUIMIENTO!$S905=Lists!$S$6,COUNTIF(V905:W905,"&lt;"&amp;FORMULACIÓN!Y905)/COUNT(SEGUIMIENTO!V905:W905),""))))),"")</f>
        <v/>
      </c>
      <c r="Y905" s="176" t="str">
        <f ca="1">IF($Q905=Lists!$R$3,TEXT(SEGUIMIENTO!X905,"00,00%"),IF(SEGUIMIENTO!X905=0,0,TEXT(SEGUIMIENTO!X905,"##.###")))</f>
        <v/>
      </c>
      <c r="Z905" s="179" t="str">
        <f>IF(FORMULACIÓN!N905="X",VLOOKUP(A905,Lists!$C$100:$D$1099,2,FALSE),"")</f>
        <v/>
      </c>
      <c r="AA905" s="181">
        <f>IF(FORMULACIÓN!N905="X",IF(VALUE(VLOOKUP(A905,Lists!$C$100:$D$1099,2,FALSE))&gt;=SEGUIMIENTO!X905,1,0),2)</f>
        <v>2</v>
      </c>
      <c r="AB905" s="150">
        <f>IFERROR(VALUE(LEFT(#REF!,1)),0)</f>
        <v>0</v>
      </c>
      <c r="AC905" s="149"/>
      <c r="AD905" s="131"/>
      <c r="AE905" s="131"/>
      <c r="AF905" s="129"/>
      <c r="AG905"/>
      <c r="AH905" s="139"/>
      <c r="AI905" s="139"/>
      <c r="AJ905" s="139" t="str">
        <f t="shared" si="151"/>
        <v/>
      </c>
      <c r="AK905" s="139">
        <f t="shared" ca="1" si="158"/>
        <v>0</v>
      </c>
      <c r="AL905" s="139" t="str">
        <f t="shared" si="152"/>
        <v/>
      </c>
      <c r="AM905" s="139" t="str">
        <f t="shared" si="153"/>
        <v/>
      </c>
      <c r="AN905" s="20" t="str">
        <f t="shared" si="154"/>
        <v/>
      </c>
      <c r="AO905" s="20" t="str">
        <f t="shared" si="155"/>
        <v/>
      </c>
      <c r="AP905" s="20" t="str">
        <f t="shared" si="156"/>
        <v/>
      </c>
      <c r="AQ905" s="88" t="str">
        <f ca="1">IF(S905=Lists!$S$6,"CUMPLIMIENTO",IF($Q905=Lists!$R$3,TEXT(Y905,"00,00%")&amp;" / "&amp;TEXT(FORMULACIÓN!Y905,"00,00%"),IF(Y905=0,0,TEXT(Y905,"##.###")&amp;" / "&amp;TEXT(FORMULACIÓN!Y905,"##.###"))))</f>
        <v xml:space="preserve"> / </v>
      </c>
      <c r="AR905" s="133">
        <f ca="1">VALUE(IFERROR(IF(S905=Lists!$S$6,SEGUIMIENTO!Y905,IF((Y905/FORMULACIÓN!Y905)&lt;&gt;0,Y905/FORMULACIÓN!Y905,0)),0))</f>
        <v>0</v>
      </c>
      <c r="AS905" s="89" t="str">
        <f t="shared" ca="1" si="157"/>
        <v/>
      </c>
      <c r="AT905" s="89"/>
      <c r="AU905" s="89">
        <f t="shared" ca="1" si="160"/>
        <v>0</v>
      </c>
      <c r="AV905" s="20" t="str">
        <f t="shared" si="159"/>
        <v xml:space="preserve">LOGROS
LÍMITES
OBSERVACIÓN
ACCIONES DE FORTALECIMIENTO
</v>
      </c>
      <c r="AW905" s="139"/>
      <c r="CG905" s="140"/>
    </row>
    <row r="906" spans="1:85" s="135" customFormat="1" ht="20.25" hidden="1" customHeight="1">
      <c r="A906" s="20" t="str">
        <f>IF(FORMULACIÓN!A906="","",FORMULACIÓN!A906)</f>
        <v/>
      </c>
      <c r="B906" s="20" t="str">
        <f>IF(FORMULACIÓN!B906="","",FORMULACIÓN!B906)</f>
        <v/>
      </c>
      <c r="C906" s="20" t="str">
        <f>IF(FORMULACIÓN!C906="","",FORMULACIÓN!C906)</f>
        <v/>
      </c>
      <c r="D906" s="20" t="str">
        <f>IF(FORMULACIÓN!D906="","",FORMULACIÓN!D906)</f>
        <v/>
      </c>
      <c r="E906" s="20" t="str">
        <f>IF(FORMULACIÓN!E906="","",FORMULACIÓN!E906)</f>
        <v/>
      </c>
      <c r="F906" s="20" t="str">
        <f>IF(FORMULACIÓN!F906="","",FORMULACIÓN!F906)</f>
        <v/>
      </c>
      <c r="G906" s="20" t="str">
        <f>IF(FORMULACIÓN!G906="","",FORMULACIÓN!G906)</f>
        <v/>
      </c>
      <c r="H906" s="20" t="str">
        <f>IF(FORMULACIÓN!H906="","",FORMULACIÓN!H906)</f>
        <v/>
      </c>
      <c r="I906" s="88" t="str">
        <f>IF(FORMULACIÓN!I906="","",FORMULACIÓN!I906)</f>
        <v/>
      </c>
      <c r="J906" s="20" t="str">
        <f>IF(FORMULACIÓN!J906="","",FORMULACIÓN!J906)</f>
        <v/>
      </c>
      <c r="K906" s="88" t="str">
        <f>IF(FORMULACIÓN!K906="","",FORMULACIÓN!K906)</f>
        <v/>
      </c>
      <c r="L906" s="88" t="str">
        <f>IF(FORMULACIÓN!L906="","",FORMULACIÓN!L906)</f>
        <v/>
      </c>
      <c r="M906" s="210">
        <f>FORMULACIÓN!M906</f>
        <v>0</v>
      </c>
      <c r="N906" s="20" t="str">
        <f>IF(FORMULACIÓN!O906="","",FORMULACIÓN!O906)</f>
        <v/>
      </c>
      <c r="O906" s="20" t="str">
        <f>IF(FORMULACIÓN!P906="","",FORMULACIÓN!P906)</f>
        <v/>
      </c>
      <c r="P906" s="20" t="str">
        <f>IF(FORMULACIÓN!Q906="","",FORMULACIÓN!Q906)</f>
        <v/>
      </c>
      <c r="Q906" s="20" t="str">
        <f>IF(FORMULACIÓN!R906="","",FORMULACIÓN!R906)</f>
        <v/>
      </c>
      <c r="R906" s="20" t="str">
        <f>IF(FORMULACIÓN!S906="","",FORMULACIÓN!S906)</f>
        <v/>
      </c>
      <c r="S906" s="20" t="str">
        <f>IF(FORMULACIÓN!T906="","",FORMULACIÓN!T906)</f>
        <v/>
      </c>
      <c r="T906" s="179" t="str">
        <f ca="1">FORMULACIÓN!Y906</f>
        <v/>
      </c>
      <c r="U906" s="20" t="str">
        <f>IF(FORMULACIÓN!U906="","",FORMULACIÓN!U906)</f>
        <v/>
      </c>
      <c r="V906" s="211"/>
      <c r="W906" s="211"/>
      <c r="X906" s="21" t="str">
        <f ca="1">IFERROR(IF($S906=Lists!$S$2,SUM(SEGUIMIENTO!U906:W906),IF(SEGUIMIENTO!$S906=Lists!$S$3,SUM(SEGUIMIENTO!V906:W906),IF(SEGUIMIENTO!$S906=Lists!$S$4,AVERAGE(SEGUIMIENTO!V906:W906),IF(SEGUIMIENTO!$S906=Lists!$S$5,OFFSET(U906,0,COUNTA(V906:W906)),IF(SEGUIMIENTO!$S906=Lists!$S$6,COUNTIF(V906:W906,"&lt;"&amp;FORMULACIÓN!Y906)/COUNT(SEGUIMIENTO!V906:W906),""))))),"")</f>
        <v/>
      </c>
      <c r="Y906" s="176" t="str">
        <f ca="1">IF($Q906=Lists!$R$3,TEXT(SEGUIMIENTO!X906,"00,00%"),IF(SEGUIMIENTO!X906=0,0,TEXT(SEGUIMIENTO!X906,"##.###")))</f>
        <v/>
      </c>
      <c r="Z906" s="179" t="str">
        <f>IF(FORMULACIÓN!N906="X",VLOOKUP(A906,Lists!$C$100:$D$1099,2,FALSE),"")</f>
        <v/>
      </c>
      <c r="AA906" s="181">
        <f>IF(FORMULACIÓN!N906="X",IF(VALUE(VLOOKUP(A906,Lists!$C$100:$D$1099,2,FALSE))&gt;=SEGUIMIENTO!X906,1,0),2)</f>
        <v>2</v>
      </c>
      <c r="AB906" s="150">
        <f>IFERROR(VALUE(LEFT(#REF!,1)),0)</f>
        <v>0</v>
      </c>
      <c r="AC906" s="149"/>
      <c r="AD906" s="131"/>
      <c r="AE906" s="131"/>
      <c r="AF906" s="129"/>
      <c r="AG906"/>
      <c r="AH906" s="139"/>
      <c r="AI906" s="139"/>
      <c r="AJ906" s="139" t="str">
        <f t="shared" ref="AJ906:AJ969" si="161">E906</f>
        <v/>
      </c>
      <c r="AK906" s="139">
        <f t="shared" ca="1" si="158"/>
        <v>0</v>
      </c>
      <c r="AL906" s="139" t="str">
        <f t="shared" ref="AL906:AL969" si="162">C906</f>
        <v/>
      </c>
      <c r="AM906" s="139" t="str">
        <f t="shared" ref="AM906:AM969" si="163">F906</f>
        <v/>
      </c>
      <c r="AN906" s="20" t="str">
        <f t="shared" ref="AN906:AN969" si="164">H906</f>
        <v/>
      </c>
      <c r="AO906" s="20" t="str">
        <f t="shared" ref="AO906:AO969" si="165">N906</f>
        <v/>
      </c>
      <c r="AP906" s="20" t="str">
        <f t="shared" ref="AP906:AP969" si="166">O906</f>
        <v/>
      </c>
      <c r="AQ906" s="88" t="str">
        <f ca="1">IF(S906=Lists!$S$6,"CUMPLIMIENTO",IF($Q906=Lists!$R$3,TEXT(Y906,"00,00%")&amp;" / "&amp;TEXT(FORMULACIÓN!Y906,"00,00%"),IF(Y906=0,0,TEXT(Y906,"##.###")&amp;" / "&amp;TEXT(FORMULACIÓN!Y906,"##.###"))))</f>
        <v xml:space="preserve"> / </v>
      </c>
      <c r="AR906" s="133">
        <f ca="1">VALUE(IFERROR(IF(S906=Lists!$S$6,SEGUIMIENTO!Y906,IF((Y906/FORMULACIÓN!Y906)&lt;&gt;0,Y906/FORMULACIÓN!Y906,0)),0))</f>
        <v>0</v>
      </c>
      <c r="AS906" s="89" t="str">
        <f t="shared" ref="AS906:AS969" ca="1" si="167">IFERROR(IF(AR906&gt;1,1,AR906)*K906,"")</f>
        <v/>
      </c>
      <c r="AT906" s="89"/>
      <c r="AU906" s="89">
        <f t="shared" ca="1" si="160"/>
        <v>0</v>
      </c>
      <c r="AV906" s="20" t="str">
        <f t="shared" si="159"/>
        <v xml:space="preserve">LOGROS
LÍMITES
OBSERVACIÓN
ACCIONES DE FORTALECIMIENTO
</v>
      </c>
      <c r="AW906" s="139"/>
      <c r="CG906" s="140"/>
    </row>
    <row r="907" spans="1:85" s="135" customFormat="1" ht="20.25" hidden="1" customHeight="1">
      <c r="A907" s="20" t="str">
        <f>IF(FORMULACIÓN!A907="","",FORMULACIÓN!A907)</f>
        <v/>
      </c>
      <c r="B907" s="20" t="str">
        <f>IF(FORMULACIÓN!B907="","",FORMULACIÓN!B907)</f>
        <v/>
      </c>
      <c r="C907" s="20" t="str">
        <f>IF(FORMULACIÓN!C907="","",FORMULACIÓN!C907)</f>
        <v/>
      </c>
      <c r="D907" s="20" t="str">
        <f>IF(FORMULACIÓN!D907="","",FORMULACIÓN!D907)</f>
        <v/>
      </c>
      <c r="E907" s="20" t="str">
        <f>IF(FORMULACIÓN!E907="","",FORMULACIÓN!E907)</f>
        <v/>
      </c>
      <c r="F907" s="20" t="str">
        <f>IF(FORMULACIÓN!F907="","",FORMULACIÓN!F907)</f>
        <v/>
      </c>
      <c r="G907" s="20" t="str">
        <f>IF(FORMULACIÓN!G907="","",FORMULACIÓN!G907)</f>
        <v/>
      </c>
      <c r="H907" s="20" t="str">
        <f>IF(FORMULACIÓN!H907="","",FORMULACIÓN!H907)</f>
        <v/>
      </c>
      <c r="I907" s="88" t="str">
        <f>IF(FORMULACIÓN!I907="","",FORMULACIÓN!I907)</f>
        <v/>
      </c>
      <c r="J907" s="20" t="str">
        <f>IF(FORMULACIÓN!J907="","",FORMULACIÓN!J907)</f>
        <v/>
      </c>
      <c r="K907" s="88" t="str">
        <f>IF(FORMULACIÓN!K907="","",FORMULACIÓN!K907)</f>
        <v/>
      </c>
      <c r="L907" s="88" t="str">
        <f>IF(FORMULACIÓN!L907="","",FORMULACIÓN!L907)</f>
        <v/>
      </c>
      <c r="M907" s="210">
        <f>FORMULACIÓN!M907</f>
        <v>0</v>
      </c>
      <c r="N907" s="20" t="str">
        <f>IF(FORMULACIÓN!O907="","",FORMULACIÓN!O907)</f>
        <v/>
      </c>
      <c r="O907" s="20" t="str">
        <f>IF(FORMULACIÓN!P907="","",FORMULACIÓN!P907)</f>
        <v/>
      </c>
      <c r="P907" s="20" t="str">
        <f>IF(FORMULACIÓN!Q907="","",FORMULACIÓN!Q907)</f>
        <v/>
      </c>
      <c r="Q907" s="20" t="str">
        <f>IF(FORMULACIÓN!R907="","",FORMULACIÓN!R907)</f>
        <v/>
      </c>
      <c r="R907" s="20" t="str">
        <f>IF(FORMULACIÓN!S907="","",FORMULACIÓN!S907)</f>
        <v/>
      </c>
      <c r="S907" s="20" t="str">
        <f>IF(FORMULACIÓN!T907="","",FORMULACIÓN!T907)</f>
        <v/>
      </c>
      <c r="T907" s="179" t="str">
        <f ca="1">FORMULACIÓN!Y907</f>
        <v/>
      </c>
      <c r="U907" s="20" t="str">
        <f>IF(FORMULACIÓN!U907="","",FORMULACIÓN!U907)</f>
        <v/>
      </c>
      <c r="V907" s="211"/>
      <c r="W907" s="211"/>
      <c r="X907" s="21" t="str">
        <f ca="1">IFERROR(IF($S907=Lists!$S$2,SUM(SEGUIMIENTO!U907:W907),IF(SEGUIMIENTO!$S907=Lists!$S$3,SUM(SEGUIMIENTO!V907:W907),IF(SEGUIMIENTO!$S907=Lists!$S$4,AVERAGE(SEGUIMIENTO!V907:W907),IF(SEGUIMIENTO!$S907=Lists!$S$5,OFFSET(U907,0,COUNTA(V907:W907)),IF(SEGUIMIENTO!$S907=Lists!$S$6,COUNTIF(V907:W907,"&lt;"&amp;FORMULACIÓN!Y907)/COUNT(SEGUIMIENTO!V907:W907),""))))),"")</f>
        <v/>
      </c>
      <c r="Y907" s="176" t="str">
        <f ca="1">IF($Q907=Lists!$R$3,TEXT(SEGUIMIENTO!X907,"00,00%"),IF(SEGUIMIENTO!X907=0,0,TEXT(SEGUIMIENTO!X907,"##.###")))</f>
        <v/>
      </c>
      <c r="Z907" s="179" t="str">
        <f>IF(FORMULACIÓN!N907="X",VLOOKUP(A907,Lists!$C$100:$D$1099,2,FALSE),"")</f>
        <v/>
      </c>
      <c r="AA907" s="181">
        <f>IF(FORMULACIÓN!N907="X",IF(VALUE(VLOOKUP(A907,Lists!$C$100:$D$1099,2,FALSE))&gt;=SEGUIMIENTO!X907,1,0),2)</f>
        <v>2</v>
      </c>
      <c r="AB907" s="150">
        <f>IFERROR(VALUE(LEFT(#REF!,1)),0)</f>
        <v>0</v>
      </c>
      <c r="AC907" s="149"/>
      <c r="AD907" s="131"/>
      <c r="AE907" s="131"/>
      <c r="AF907" s="129"/>
      <c r="AG907"/>
      <c r="AH907" s="139"/>
      <c r="AI907" s="139"/>
      <c r="AJ907" s="139" t="str">
        <f t="shared" si="161"/>
        <v/>
      </c>
      <c r="AK907" s="139">
        <f t="shared" ref="AK907:AK970" ca="1" si="168">IF(AR907&gt;=0.9,1,0)</f>
        <v>0</v>
      </c>
      <c r="AL907" s="139" t="str">
        <f t="shared" si="162"/>
        <v/>
      </c>
      <c r="AM907" s="139" t="str">
        <f t="shared" si="163"/>
        <v/>
      </c>
      <c r="AN907" s="20" t="str">
        <f t="shared" si="164"/>
        <v/>
      </c>
      <c r="AO907" s="20" t="str">
        <f t="shared" si="165"/>
        <v/>
      </c>
      <c r="AP907" s="20" t="str">
        <f t="shared" si="166"/>
        <v/>
      </c>
      <c r="AQ907" s="88" t="str">
        <f ca="1">IF(S907=Lists!$S$6,"CUMPLIMIENTO",IF($Q907=Lists!$R$3,TEXT(Y907,"00,00%")&amp;" / "&amp;TEXT(FORMULACIÓN!Y907,"00,00%"),IF(Y907=0,0,TEXT(Y907,"##.###")&amp;" / "&amp;TEXT(FORMULACIÓN!Y907,"##.###"))))</f>
        <v xml:space="preserve"> / </v>
      </c>
      <c r="AR907" s="133">
        <f ca="1">VALUE(IFERROR(IF(S907=Lists!$S$6,SEGUIMIENTO!Y907,IF((Y907/FORMULACIÓN!Y907)&lt;&gt;0,Y907/FORMULACIÓN!Y907,0)),0))</f>
        <v>0</v>
      </c>
      <c r="AS907" s="89" t="str">
        <f t="shared" ca="1" si="167"/>
        <v/>
      </c>
      <c r="AT907" s="89"/>
      <c r="AU907" s="89">
        <f t="shared" ca="1" si="160"/>
        <v>0</v>
      </c>
      <c r="AV907" s="20" t="str">
        <f t="shared" si="159"/>
        <v xml:space="preserve">LOGROS
LÍMITES
OBSERVACIÓN
ACCIONES DE FORTALECIMIENTO
</v>
      </c>
      <c r="AW907" s="139"/>
      <c r="CG907" s="140"/>
    </row>
    <row r="908" spans="1:85" s="135" customFormat="1" ht="20.25" hidden="1" customHeight="1">
      <c r="A908" s="20" t="str">
        <f>IF(FORMULACIÓN!A908="","",FORMULACIÓN!A908)</f>
        <v/>
      </c>
      <c r="B908" s="20" t="str">
        <f>IF(FORMULACIÓN!B908="","",FORMULACIÓN!B908)</f>
        <v/>
      </c>
      <c r="C908" s="20" t="str">
        <f>IF(FORMULACIÓN!C908="","",FORMULACIÓN!C908)</f>
        <v/>
      </c>
      <c r="D908" s="20" t="str">
        <f>IF(FORMULACIÓN!D908="","",FORMULACIÓN!D908)</f>
        <v/>
      </c>
      <c r="E908" s="20" t="str">
        <f>IF(FORMULACIÓN!E908="","",FORMULACIÓN!E908)</f>
        <v/>
      </c>
      <c r="F908" s="20" t="str">
        <f>IF(FORMULACIÓN!F908="","",FORMULACIÓN!F908)</f>
        <v/>
      </c>
      <c r="G908" s="20" t="str">
        <f>IF(FORMULACIÓN!G908="","",FORMULACIÓN!G908)</f>
        <v/>
      </c>
      <c r="H908" s="20" t="str">
        <f>IF(FORMULACIÓN!H908="","",FORMULACIÓN!H908)</f>
        <v/>
      </c>
      <c r="I908" s="88" t="str">
        <f>IF(FORMULACIÓN!I908="","",FORMULACIÓN!I908)</f>
        <v/>
      </c>
      <c r="J908" s="20" t="str">
        <f>IF(FORMULACIÓN!J908="","",FORMULACIÓN!J908)</f>
        <v/>
      </c>
      <c r="K908" s="88" t="str">
        <f>IF(FORMULACIÓN!K908="","",FORMULACIÓN!K908)</f>
        <v/>
      </c>
      <c r="L908" s="88" t="str">
        <f>IF(FORMULACIÓN!L908="","",FORMULACIÓN!L908)</f>
        <v/>
      </c>
      <c r="M908" s="210">
        <f>FORMULACIÓN!M908</f>
        <v>0</v>
      </c>
      <c r="N908" s="20" t="str">
        <f>IF(FORMULACIÓN!O908="","",FORMULACIÓN!O908)</f>
        <v/>
      </c>
      <c r="O908" s="20" t="str">
        <f>IF(FORMULACIÓN!P908="","",FORMULACIÓN!P908)</f>
        <v/>
      </c>
      <c r="P908" s="20" t="str">
        <f>IF(FORMULACIÓN!Q908="","",FORMULACIÓN!Q908)</f>
        <v/>
      </c>
      <c r="Q908" s="20" t="str">
        <f>IF(FORMULACIÓN!R908="","",FORMULACIÓN!R908)</f>
        <v/>
      </c>
      <c r="R908" s="20" t="str">
        <f>IF(FORMULACIÓN!S908="","",FORMULACIÓN!S908)</f>
        <v/>
      </c>
      <c r="S908" s="20" t="str">
        <f>IF(FORMULACIÓN!T908="","",FORMULACIÓN!T908)</f>
        <v/>
      </c>
      <c r="T908" s="179" t="str">
        <f ca="1">FORMULACIÓN!Y908</f>
        <v/>
      </c>
      <c r="U908" s="20" t="str">
        <f>IF(FORMULACIÓN!U908="","",FORMULACIÓN!U908)</f>
        <v/>
      </c>
      <c r="V908" s="211"/>
      <c r="W908" s="211"/>
      <c r="X908" s="21" t="str">
        <f ca="1">IFERROR(IF($S908=Lists!$S$2,SUM(SEGUIMIENTO!U908:W908),IF(SEGUIMIENTO!$S908=Lists!$S$3,SUM(SEGUIMIENTO!V908:W908),IF(SEGUIMIENTO!$S908=Lists!$S$4,AVERAGE(SEGUIMIENTO!V908:W908),IF(SEGUIMIENTO!$S908=Lists!$S$5,OFFSET(U908,0,COUNTA(V908:W908)),IF(SEGUIMIENTO!$S908=Lists!$S$6,COUNTIF(V908:W908,"&lt;"&amp;FORMULACIÓN!Y908)/COUNT(SEGUIMIENTO!V908:W908),""))))),"")</f>
        <v/>
      </c>
      <c r="Y908" s="176" t="str">
        <f ca="1">IF($Q908=Lists!$R$3,TEXT(SEGUIMIENTO!X908,"00,00%"),IF(SEGUIMIENTO!X908=0,0,TEXT(SEGUIMIENTO!X908,"##.###")))</f>
        <v/>
      </c>
      <c r="Z908" s="179" t="str">
        <f>IF(FORMULACIÓN!N908="X",VLOOKUP(A908,Lists!$C$100:$D$1099,2,FALSE),"")</f>
        <v/>
      </c>
      <c r="AA908" s="181">
        <f>IF(FORMULACIÓN!N908="X",IF(VALUE(VLOOKUP(A908,Lists!$C$100:$D$1099,2,FALSE))&gt;=SEGUIMIENTO!X908,1,0),2)</f>
        <v>2</v>
      </c>
      <c r="AB908" s="150">
        <f>IFERROR(VALUE(LEFT(#REF!,1)),0)</f>
        <v>0</v>
      </c>
      <c r="AC908" s="149"/>
      <c r="AD908" s="131"/>
      <c r="AE908" s="131"/>
      <c r="AF908" s="129"/>
      <c r="AG908"/>
      <c r="AH908" s="139"/>
      <c r="AI908" s="139"/>
      <c r="AJ908" s="139" t="str">
        <f t="shared" si="161"/>
        <v/>
      </c>
      <c r="AK908" s="139">
        <f t="shared" ca="1" si="168"/>
        <v>0</v>
      </c>
      <c r="AL908" s="139" t="str">
        <f t="shared" si="162"/>
        <v/>
      </c>
      <c r="AM908" s="139" t="str">
        <f t="shared" si="163"/>
        <v/>
      </c>
      <c r="AN908" s="20" t="str">
        <f t="shared" si="164"/>
        <v/>
      </c>
      <c r="AO908" s="20" t="str">
        <f t="shared" si="165"/>
        <v/>
      </c>
      <c r="AP908" s="20" t="str">
        <f t="shared" si="166"/>
        <v/>
      </c>
      <c r="AQ908" s="88" t="str">
        <f ca="1">IF(S908=Lists!$S$6,"CUMPLIMIENTO",IF($Q908=Lists!$R$3,TEXT(Y908,"00,00%")&amp;" / "&amp;TEXT(FORMULACIÓN!Y908,"00,00%"),IF(Y908=0,0,TEXT(Y908,"##.###")&amp;" / "&amp;TEXT(FORMULACIÓN!Y908,"##.###"))))</f>
        <v xml:space="preserve"> / </v>
      </c>
      <c r="AR908" s="133">
        <f ca="1">VALUE(IFERROR(IF(S908=Lists!$S$6,SEGUIMIENTO!Y908,IF((Y908/FORMULACIÓN!Y908)&lt;&gt;0,Y908/FORMULACIÓN!Y908,0)),0))</f>
        <v>0</v>
      </c>
      <c r="AS908" s="89" t="str">
        <f t="shared" ca="1" si="167"/>
        <v/>
      </c>
      <c r="AT908" s="89"/>
      <c r="AU908" s="89">
        <f t="shared" ca="1" si="160"/>
        <v>0</v>
      </c>
      <c r="AV908" s="20" t="str">
        <f t="shared" si="159"/>
        <v xml:space="preserve">LOGROS
LÍMITES
OBSERVACIÓN
ACCIONES DE FORTALECIMIENTO
</v>
      </c>
      <c r="AW908" s="139"/>
      <c r="CG908" s="140"/>
    </row>
    <row r="909" spans="1:85" s="135" customFormat="1" ht="20.25" hidden="1" customHeight="1">
      <c r="A909" s="20" t="str">
        <f>IF(FORMULACIÓN!A909="","",FORMULACIÓN!A909)</f>
        <v/>
      </c>
      <c r="B909" s="20" t="str">
        <f>IF(FORMULACIÓN!B909="","",FORMULACIÓN!B909)</f>
        <v/>
      </c>
      <c r="C909" s="20" t="str">
        <f>IF(FORMULACIÓN!C909="","",FORMULACIÓN!C909)</f>
        <v/>
      </c>
      <c r="D909" s="20" t="str">
        <f>IF(FORMULACIÓN!D909="","",FORMULACIÓN!D909)</f>
        <v/>
      </c>
      <c r="E909" s="20" t="str">
        <f>IF(FORMULACIÓN!E909="","",FORMULACIÓN!E909)</f>
        <v/>
      </c>
      <c r="F909" s="20" t="str">
        <f>IF(FORMULACIÓN!F909="","",FORMULACIÓN!F909)</f>
        <v/>
      </c>
      <c r="G909" s="20" t="str">
        <f>IF(FORMULACIÓN!G909="","",FORMULACIÓN!G909)</f>
        <v/>
      </c>
      <c r="H909" s="20" t="str">
        <f>IF(FORMULACIÓN!H909="","",FORMULACIÓN!H909)</f>
        <v/>
      </c>
      <c r="I909" s="88" t="str">
        <f>IF(FORMULACIÓN!I909="","",FORMULACIÓN!I909)</f>
        <v/>
      </c>
      <c r="J909" s="20" t="str">
        <f>IF(FORMULACIÓN!J909="","",FORMULACIÓN!J909)</f>
        <v/>
      </c>
      <c r="K909" s="88" t="str">
        <f>IF(FORMULACIÓN!K909="","",FORMULACIÓN!K909)</f>
        <v/>
      </c>
      <c r="L909" s="88" t="str">
        <f>IF(FORMULACIÓN!L909="","",FORMULACIÓN!L909)</f>
        <v/>
      </c>
      <c r="M909" s="210">
        <f>FORMULACIÓN!M909</f>
        <v>0</v>
      </c>
      <c r="N909" s="20" t="str">
        <f>IF(FORMULACIÓN!O909="","",FORMULACIÓN!O909)</f>
        <v/>
      </c>
      <c r="O909" s="20" t="str">
        <f>IF(FORMULACIÓN!P909="","",FORMULACIÓN!P909)</f>
        <v/>
      </c>
      <c r="P909" s="20" t="str">
        <f>IF(FORMULACIÓN!Q909="","",FORMULACIÓN!Q909)</f>
        <v/>
      </c>
      <c r="Q909" s="20" t="str">
        <f>IF(FORMULACIÓN!R909="","",FORMULACIÓN!R909)</f>
        <v/>
      </c>
      <c r="R909" s="20" t="str">
        <f>IF(FORMULACIÓN!S909="","",FORMULACIÓN!S909)</f>
        <v/>
      </c>
      <c r="S909" s="20" t="str">
        <f>IF(FORMULACIÓN!T909="","",FORMULACIÓN!T909)</f>
        <v/>
      </c>
      <c r="T909" s="179" t="str">
        <f ca="1">FORMULACIÓN!Y909</f>
        <v/>
      </c>
      <c r="U909" s="20" t="str">
        <f>IF(FORMULACIÓN!U909="","",FORMULACIÓN!U909)</f>
        <v/>
      </c>
      <c r="V909" s="211"/>
      <c r="W909" s="211"/>
      <c r="X909" s="21" t="str">
        <f ca="1">IFERROR(IF($S909=Lists!$S$2,SUM(SEGUIMIENTO!U909:W909),IF(SEGUIMIENTO!$S909=Lists!$S$3,SUM(SEGUIMIENTO!V909:W909),IF(SEGUIMIENTO!$S909=Lists!$S$4,AVERAGE(SEGUIMIENTO!V909:W909),IF(SEGUIMIENTO!$S909=Lists!$S$5,OFFSET(U909,0,COUNTA(V909:W909)),IF(SEGUIMIENTO!$S909=Lists!$S$6,COUNTIF(V909:W909,"&lt;"&amp;FORMULACIÓN!Y909)/COUNT(SEGUIMIENTO!V909:W909),""))))),"")</f>
        <v/>
      </c>
      <c r="Y909" s="176" t="str">
        <f ca="1">IF($Q909=Lists!$R$3,TEXT(SEGUIMIENTO!X909,"00,00%"),IF(SEGUIMIENTO!X909=0,0,TEXT(SEGUIMIENTO!X909,"##.###")))</f>
        <v/>
      </c>
      <c r="Z909" s="179" t="str">
        <f>IF(FORMULACIÓN!N909="X",VLOOKUP(A909,Lists!$C$100:$D$1099,2,FALSE),"")</f>
        <v/>
      </c>
      <c r="AA909" s="181">
        <f>IF(FORMULACIÓN!N909="X",IF(VALUE(VLOOKUP(A909,Lists!$C$100:$D$1099,2,FALSE))&gt;=SEGUIMIENTO!X909,1,0),2)</f>
        <v>2</v>
      </c>
      <c r="AB909" s="150">
        <f>IFERROR(VALUE(LEFT(#REF!,1)),0)</f>
        <v>0</v>
      </c>
      <c r="AC909" s="149"/>
      <c r="AD909" s="131"/>
      <c r="AE909" s="131"/>
      <c r="AF909" s="129"/>
      <c r="AG909"/>
      <c r="AH909" s="139"/>
      <c r="AI909" s="139"/>
      <c r="AJ909" s="139" t="str">
        <f t="shared" si="161"/>
        <v/>
      </c>
      <c r="AK909" s="139">
        <f t="shared" ca="1" si="168"/>
        <v>0</v>
      </c>
      <c r="AL909" s="139" t="str">
        <f t="shared" si="162"/>
        <v/>
      </c>
      <c r="AM909" s="139" t="str">
        <f t="shared" si="163"/>
        <v/>
      </c>
      <c r="AN909" s="20" t="str">
        <f t="shared" si="164"/>
        <v/>
      </c>
      <c r="AO909" s="20" t="str">
        <f t="shared" si="165"/>
        <v/>
      </c>
      <c r="AP909" s="20" t="str">
        <f t="shared" si="166"/>
        <v/>
      </c>
      <c r="AQ909" s="88" t="str">
        <f ca="1">IF(S909=Lists!$S$6,"CUMPLIMIENTO",IF($Q909=Lists!$R$3,TEXT(Y909,"00,00%")&amp;" / "&amp;TEXT(FORMULACIÓN!Y909,"00,00%"),IF(Y909=0,0,TEXT(Y909,"##.###")&amp;" / "&amp;TEXT(FORMULACIÓN!Y909,"##.###"))))</f>
        <v xml:space="preserve"> / </v>
      </c>
      <c r="AR909" s="133">
        <f ca="1">VALUE(IFERROR(IF(S909=Lists!$S$6,SEGUIMIENTO!Y909,IF((Y909/FORMULACIÓN!Y909)&lt;&gt;0,Y909/FORMULACIÓN!Y909,0)),0))</f>
        <v>0</v>
      </c>
      <c r="AS909" s="89" t="str">
        <f t="shared" ca="1" si="167"/>
        <v/>
      </c>
      <c r="AT909" s="89"/>
      <c r="AU909" s="89">
        <f t="shared" ca="1" si="160"/>
        <v>0</v>
      </c>
      <c r="AV909" s="20" t="str">
        <f t="shared" si="159"/>
        <v xml:space="preserve">LOGROS
LÍMITES
OBSERVACIÓN
ACCIONES DE FORTALECIMIENTO
</v>
      </c>
      <c r="AW909" s="139"/>
      <c r="CG909" s="140"/>
    </row>
    <row r="910" spans="1:85" s="135" customFormat="1" ht="20.25" hidden="1" customHeight="1">
      <c r="A910" s="20" t="str">
        <f>IF(FORMULACIÓN!A910="","",FORMULACIÓN!A910)</f>
        <v/>
      </c>
      <c r="B910" s="20" t="str">
        <f>IF(FORMULACIÓN!B910="","",FORMULACIÓN!B910)</f>
        <v/>
      </c>
      <c r="C910" s="20" t="str">
        <f>IF(FORMULACIÓN!C910="","",FORMULACIÓN!C910)</f>
        <v/>
      </c>
      <c r="D910" s="20" t="str">
        <f>IF(FORMULACIÓN!D910="","",FORMULACIÓN!D910)</f>
        <v/>
      </c>
      <c r="E910" s="20" t="str">
        <f>IF(FORMULACIÓN!E910="","",FORMULACIÓN!E910)</f>
        <v/>
      </c>
      <c r="F910" s="20" t="str">
        <f>IF(FORMULACIÓN!F910="","",FORMULACIÓN!F910)</f>
        <v/>
      </c>
      <c r="G910" s="20" t="str">
        <f>IF(FORMULACIÓN!G910="","",FORMULACIÓN!G910)</f>
        <v/>
      </c>
      <c r="H910" s="20" t="str">
        <f>IF(FORMULACIÓN!H910="","",FORMULACIÓN!H910)</f>
        <v/>
      </c>
      <c r="I910" s="88" t="str">
        <f>IF(FORMULACIÓN!I910="","",FORMULACIÓN!I910)</f>
        <v/>
      </c>
      <c r="J910" s="20" t="str">
        <f>IF(FORMULACIÓN!J910="","",FORMULACIÓN!J910)</f>
        <v/>
      </c>
      <c r="K910" s="88" t="str">
        <f>IF(FORMULACIÓN!K910="","",FORMULACIÓN!K910)</f>
        <v/>
      </c>
      <c r="L910" s="88" t="str">
        <f>IF(FORMULACIÓN!L910="","",FORMULACIÓN!L910)</f>
        <v/>
      </c>
      <c r="M910" s="210">
        <f>FORMULACIÓN!M910</f>
        <v>0</v>
      </c>
      <c r="N910" s="20" t="str">
        <f>IF(FORMULACIÓN!O910="","",FORMULACIÓN!O910)</f>
        <v/>
      </c>
      <c r="O910" s="20" t="str">
        <f>IF(FORMULACIÓN!P910="","",FORMULACIÓN!P910)</f>
        <v/>
      </c>
      <c r="P910" s="20" t="str">
        <f>IF(FORMULACIÓN!Q910="","",FORMULACIÓN!Q910)</f>
        <v/>
      </c>
      <c r="Q910" s="20" t="str">
        <f>IF(FORMULACIÓN!R910="","",FORMULACIÓN!R910)</f>
        <v/>
      </c>
      <c r="R910" s="20" t="str">
        <f>IF(FORMULACIÓN!S910="","",FORMULACIÓN!S910)</f>
        <v/>
      </c>
      <c r="S910" s="20" t="str">
        <f>IF(FORMULACIÓN!T910="","",FORMULACIÓN!T910)</f>
        <v/>
      </c>
      <c r="T910" s="179" t="str">
        <f ca="1">FORMULACIÓN!Y910</f>
        <v/>
      </c>
      <c r="U910" s="20" t="str">
        <f>IF(FORMULACIÓN!U910="","",FORMULACIÓN!U910)</f>
        <v/>
      </c>
      <c r="V910" s="211"/>
      <c r="W910" s="211"/>
      <c r="X910" s="21" t="str">
        <f ca="1">IFERROR(IF($S910=Lists!$S$2,SUM(SEGUIMIENTO!U910:W910),IF(SEGUIMIENTO!$S910=Lists!$S$3,SUM(SEGUIMIENTO!V910:W910),IF(SEGUIMIENTO!$S910=Lists!$S$4,AVERAGE(SEGUIMIENTO!V910:W910),IF(SEGUIMIENTO!$S910=Lists!$S$5,OFFSET(U910,0,COUNTA(V910:W910)),IF(SEGUIMIENTO!$S910=Lists!$S$6,COUNTIF(V910:W910,"&lt;"&amp;FORMULACIÓN!Y910)/COUNT(SEGUIMIENTO!V910:W910),""))))),"")</f>
        <v/>
      </c>
      <c r="Y910" s="176" t="str">
        <f ca="1">IF($Q910=Lists!$R$3,TEXT(SEGUIMIENTO!X910,"00,00%"),IF(SEGUIMIENTO!X910=0,0,TEXT(SEGUIMIENTO!X910,"##.###")))</f>
        <v/>
      </c>
      <c r="Z910" s="179" t="str">
        <f>IF(FORMULACIÓN!N910="X",VLOOKUP(A910,Lists!$C$100:$D$1099,2,FALSE),"")</f>
        <v/>
      </c>
      <c r="AA910" s="181">
        <f>IF(FORMULACIÓN!N910="X",IF(VALUE(VLOOKUP(A910,Lists!$C$100:$D$1099,2,FALSE))&gt;=SEGUIMIENTO!X910,1,0),2)</f>
        <v>2</v>
      </c>
      <c r="AB910" s="150">
        <f>IFERROR(VALUE(LEFT(#REF!,1)),0)</f>
        <v>0</v>
      </c>
      <c r="AC910" s="149"/>
      <c r="AD910" s="131"/>
      <c r="AE910" s="131"/>
      <c r="AF910" s="129"/>
      <c r="AG910"/>
      <c r="AH910" s="139"/>
      <c r="AI910" s="139"/>
      <c r="AJ910" s="139" t="str">
        <f t="shared" si="161"/>
        <v/>
      </c>
      <c r="AK910" s="139">
        <f t="shared" ca="1" si="168"/>
        <v>0</v>
      </c>
      <c r="AL910" s="139" t="str">
        <f t="shared" si="162"/>
        <v/>
      </c>
      <c r="AM910" s="139" t="str">
        <f t="shared" si="163"/>
        <v/>
      </c>
      <c r="AN910" s="20" t="str">
        <f t="shared" si="164"/>
        <v/>
      </c>
      <c r="AO910" s="20" t="str">
        <f t="shared" si="165"/>
        <v/>
      </c>
      <c r="AP910" s="20" t="str">
        <f t="shared" si="166"/>
        <v/>
      </c>
      <c r="AQ910" s="88" t="str">
        <f ca="1">IF(S910=Lists!$S$6,"CUMPLIMIENTO",IF($Q910=Lists!$R$3,TEXT(Y910,"00,00%")&amp;" / "&amp;TEXT(FORMULACIÓN!Y910,"00,00%"),IF(Y910=0,0,TEXT(Y910,"##.###")&amp;" / "&amp;TEXT(FORMULACIÓN!Y910,"##.###"))))</f>
        <v xml:space="preserve"> / </v>
      </c>
      <c r="AR910" s="133">
        <f ca="1">VALUE(IFERROR(IF(S910=Lists!$S$6,SEGUIMIENTO!Y910,IF((Y910/FORMULACIÓN!Y910)&lt;&gt;0,Y910/FORMULACIÓN!Y910,0)),0))</f>
        <v>0</v>
      </c>
      <c r="AS910" s="89" t="str">
        <f t="shared" ca="1" si="167"/>
        <v/>
      </c>
      <c r="AT910" s="89"/>
      <c r="AU910" s="89">
        <f t="shared" ca="1" si="160"/>
        <v>0</v>
      </c>
      <c r="AV910" s="20" t="str">
        <f t="shared" si="159"/>
        <v xml:space="preserve">LOGROS
LÍMITES
OBSERVACIÓN
ACCIONES DE FORTALECIMIENTO
</v>
      </c>
      <c r="AW910" s="139"/>
      <c r="CG910" s="140"/>
    </row>
    <row r="911" spans="1:85" s="135" customFormat="1" ht="20.25" hidden="1" customHeight="1">
      <c r="A911" s="20" t="str">
        <f>IF(FORMULACIÓN!A911="","",FORMULACIÓN!A911)</f>
        <v/>
      </c>
      <c r="B911" s="20" t="str">
        <f>IF(FORMULACIÓN!B911="","",FORMULACIÓN!B911)</f>
        <v/>
      </c>
      <c r="C911" s="20" t="str">
        <f>IF(FORMULACIÓN!C911="","",FORMULACIÓN!C911)</f>
        <v/>
      </c>
      <c r="D911" s="20" t="str">
        <f>IF(FORMULACIÓN!D911="","",FORMULACIÓN!D911)</f>
        <v/>
      </c>
      <c r="E911" s="20" t="str">
        <f>IF(FORMULACIÓN!E911="","",FORMULACIÓN!E911)</f>
        <v/>
      </c>
      <c r="F911" s="20" t="str">
        <f>IF(FORMULACIÓN!F911="","",FORMULACIÓN!F911)</f>
        <v/>
      </c>
      <c r="G911" s="20" t="str">
        <f>IF(FORMULACIÓN!G911="","",FORMULACIÓN!G911)</f>
        <v/>
      </c>
      <c r="H911" s="20" t="str">
        <f>IF(FORMULACIÓN!H911="","",FORMULACIÓN!H911)</f>
        <v/>
      </c>
      <c r="I911" s="88" t="str">
        <f>IF(FORMULACIÓN!I911="","",FORMULACIÓN!I911)</f>
        <v/>
      </c>
      <c r="J911" s="20" t="str">
        <f>IF(FORMULACIÓN!J911="","",FORMULACIÓN!J911)</f>
        <v/>
      </c>
      <c r="K911" s="88" t="str">
        <f>IF(FORMULACIÓN!K911="","",FORMULACIÓN!K911)</f>
        <v/>
      </c>
      <c r="L911" s="88" t="str">
        <f>IF(FORMULACIÓN!L911="","",FORMULACIÓN!L911)</f>
        <v/>
      </c>
      <c r="M911" s="210">
        <f>FORMULACIÓN!M911</f>
        <v>0</v>
      </c>
      <c r="N911" s="20" t="str">
        <f>IF(FORMULACIÓN!O911="","",FORMULACIÓN!O911)</f>
        <v/>
      </c>
      <c r="O911" s="20" t="str">
        <f>IF(FORMULACIÓN!P911="","",FORMULACIÓN!P911)</f>
        <v/>
      </c>
      <c r="P911" s="20" t="str">
        <f>IF(FORMULACIÓN!Q911="","",FORMULACIÓN!Q911)</f>
        <v/>
      </c>
      <c r="Q911" s="20" t="str">
        <f>IF(FORMULACIÓN!R911="","",FORMULACIÓN!R911)</f>
        <v/>
      </c>
      <c r="R911" s="20" t="str">
        <f>IF(FORMULACIÓN!S911="","",FORMULACIÓN!S911)</f>
        <v/>
      </c>
      <c r="S911" s="20" t="str">
        <f>IF(FORMULACIÓN!T911="","",FORMULACIÓN!T911)</f>
        <v/>
      </c>
      <c r="T911" s="179" t="str">
        <f ca="1">FORMULACIÓN!Y911</f>
        <v/>
      </c>
      <c r="U911" s="20" t="str">
        <f>IF(FORMULACIÓN!U911="","",FORMULACIÓN!U911)</f>
        <v/>
      </c>
      <c r="V911" s="211"/>
      <c r="W911" s="211"/>
      <c r="X911" s="21" t="str">
        <f ca="1">IFERROR(IF($S911=Lists!$S$2,SUM(SEGUIMIENTO!U911:W911),IF(SEGUIMIENTO!$S911=Lists!$S$3,SUM(SEGUIMIENTO!V911:W911),IF(SEGUIMIENTO!$S911=Lists!$S$4,AVERAGE(SEGUIMIENTO!V911:W911),IF(SEGUIMIENTO!$S911=Lists!$S$5,OFFSET(U911,0,COUNTA(V911:W911)),IF(SEGUIMIENTO!$S911=Lists!$S$6,COUNTIF(V911:W911,"&lt;"&amp;FORMULACIÓN!Y911)/COUNT(SEGUIMIENTO!V911:W911),""))))),"")</f>
        <v/>
      </c>
      <c r="Y911" s="176" t="str">
        <f ca="1">IF($Q911=Lists!$R$3,TEXT(SEGUIMIENTO!X911,"00,00%"),IF(SEGUIMIENTO!X911=0,0,TEXT(SEGUIMIENTO!X911,"##.###")))</f>
        <v/>
      </c>
      <c r="Z911" s="179" t="str">
        <f>IF(FORMULACIÓN!N911="X",VLOOKUP(A911,Lists!$C$100:$D$1099,2,FALSE),"")</f>
        <v/>
      </c>
      <c r="AA911" s="181">
        <f>IF(FORMULACIÓN!N911="X",IF(VALUE(VLOOKUP(A911,Lists!$C$100:$D$1099,2,FALSE))&gt;=SEGUIMIENTO!X911,1,0),2)</f>
        <v>2</v>
      </c>
      <c r="AB911" s="150">
        <f>IFERROR(VALUE(LEFT(#REF!,1)),0)</f>
        <v>0</v>
      </c>
      <c r="AC911" s="149"/>
      <c r="AD911" s="131"/>
      <c r="AE911" s="131"/>
      <c r="AF911" s="129"/>
      <c r="AG911"/>
      <c r="AH911" s="139"/>
      <c r="AI911" s="139"/>
      <c r="AJ911" s="139" t="str">
        <f t="shared" si="161"/>
        <v/>
      </c>
      <c r="AK911" s="139">
        <f t="shared" ca="1" si="168"/>
        <v>0</v>
      </c>
      <c r="AL911" s="139" t="str">
        <f t="shared" si="162"/>
        <v/>
      </c>
      <c r="AM911" s="139" t="str">
        <f t="shared" si="163"/>
        <v/>
      </c>
      <c r="AN911" s="20" t="str">
        <f t="shared" si="164"/>
        <v/>
      </c>
      <c r="AO911" s="20" t="str">
        <f t="shared" si="165"/>
        <v/>
      </c>
      <c r="AP911" s="20" t="str">
        <f t="shared" si="166"/>
        <v/>
      </c>
      <c r="AQ911" s="88" t="str">
        <f ca="1">IF(S911=Lists!$S$6,"CUMPLIMIENTO",IF($Q911=Lists!$R$3,TEXT(Y911,"00,00%")&amp;" / "&amp;TEXT(FORMULACIÓN!Y911,"00,00%"),IF(Y911=0,0,TEXT(Y911,"##.###")&amp;" / "&amp;TEXT(FORMULACIÓN!Y911,"##.###"))))</f>
        <v xml:space="preserve"> / </v>
      </c>
      <c r="AR911" s="133">
        <f ca="1">VALUE(IFERROR(IF(S911=Lists!$S$6,SEGUIMIENTO!Y911,IF((Y911/FORMULACIÓN!Y911)&lt;&gt;0,Y911/FORMULACIÓN!Y911,0)),0))</f>
        <v>0</v>
      </c>
      <c r="AS911" s="89" t="str">
        <f t="shared" ca="1" si="167"/>
        <v/>
      </c>
      <c r="AT911" s="89"/>
      <c r="AU911" s="89">
        <f t="shared" ca="1" si="160"/>
        <v>0</v>
      </c>
      <c r="AV911" s="20" t="str">
        <f t="shared" si="159"/>
        <v xml:space="preserve">LOGROS
LÍMITES
OBSERVACIÓN
ACCIONES DE FORTALECIMIENTO
</v>
      </c>
      <c r="AW911" s="139"/>
      <c r="CG911" s="140"/>
    </row>
    <row r="912" spans="1:85" s="135" customFormat="1" ht="20.25" hidden="1" customHeight="1">
      <c r="A912" s="20" t="str">
        <f>IF(FORMULACIÓN!A912="","",FORMULACIÓN!A912)</f>
        <v/>
      </c>
      <c r="B912" s="20" t="str">
        <f>IF(FORMULACIÓN!B912="","",FORMULACIÓN!B912)</f>
        <v/>
      </c>
      <c r="C912" s="20" t="str">
        <f>IF(FORMULACIÓN!C912="","",FORMULACIÓN!C912)</f>
        <v/>
      </c>
      <c r="D912" s="20" t="str">
        <f>IF(FORMULACIÓN!D912="","",FORMULACIÓN!D912)</f>
        <v/>
      </c>
      <c r="E912" s="20" t="str">
        <f>IF(FORMULACIÓN!E912="","",FORMULACIÓN!E912)</f>
        <v/>
      </c>
      <c r="F912" s="20" t="str">
        <f>IF(FORMULACIÓN!F912="","",FORMULACIÓN!F912)</f>
        <v/>
      </c>
      <c r="G912" s="20" t="str">
        <f>IF(FORMULACIÓN!G912="","",FORMULACIÓN!G912)</f>
        <v/>
      </c>
      <c r="H912" s="20" t="str">
        <f>IF(FORMULACIÓN!H912="","",FORMULACIÓN!H912)</f>
        <v/>
      </c>
      <c r="I912" s="88" t="str">
        <f>IF(FORMULACIÓN!I912="","",FORMULACIÓN!I912)</f>
        <v/>
      </c>
      <c r="J912" s="20" t="str">
        <f>IF(FORMULACIÓN!J912="","",FORMULACIÓN!J912)</f>
        <v/>
      </c>
      <c r="K912" s="88" t="str">
        <f>IF(FORMULACIÓN!K912="","",FORMULACIÓN!K912)</f>
        <v/>
      </c>
      <c r="L912" s="88" t="str">
        <f>IF(FORMULACIÓN!L912="","",FORMULACIÓN!L912)</f>
        <v/>
      </c>
      <c r="M912" s="210">
        <f>FORMULACIÓN!M912</f>
        <v>0</v>
      </c>
      <c r="N912" s="20" t="str">
        <f>IF(FORMULACIÓN!O912="","",FORMULACIÓN!O912)</f>
        <v/>
      </c>
      <c r="O912" s="20" t="str">
        <f>IF(FORMULACIÓN!P912="","",FORMULACIÓN!P912)</f>
        <v/>
      </c>
      <c r="P912" s="20" t="str">
        <f>IF(FORMULACIÓN!Q912="","",FORMULACIÓN!Q912)</f>
        <v/>
      </c>
      <c r="Q912" s="20" t="str">
        <f>IF(FORMULACIÓN!R912="","",FORMULACIÓN!R912)</f>
        <v/>
      </c>
      <c r="R912" s="20" t="str">
        <f>IF(FORMULACIÓN!S912="","",FORMULACIÓN!S912)</f>
        <v/>
      </c>
      <c r="S912" s="20" t="str">
        <f>IF(FORMULACIÓN!T912="","",FORMULACIÓN!T912)</f>
        <v/>
      </c>
      <c r="T912" s="179" t="str">
        <f ca="1">FORMULACIÓN!Y912</f>
        <v/>
      </c>
      <c r="U912" s="20" t="str">
        <f>IF(FORMULACIÓN!U912="","",FORMULACIÓN!U912)</f>
        <v/>
      </c>
      <c r="V912" s="211"/>
      <c r="W912" s="211"/>
      <c r="X912" s="21" t="str">
        <f ca="1">IFERROR(IF($S912=Lists!$S$2,SUM(SEGUIMIENTO!U912:W912),IF(SEGUIMIENTO!$S912=Lists!$S$3,SUM(SEGUIMIENTO!V912:W912),IF(SEGUIMIENTO!$S912=Lists!$S$4,AVERAGE(SEGUIMIENTO!V912:W912),IF(SEGUIMIENTO!$S912=Lists!$S$5,OFFSET(U912,0,COUNTA(V912:W912)),IF(SEGUIMIENTO!$S912=Lists!$S$6,COUNTIF(V912:W912,"&lt;"&amp;FORMULACIÓN!Y912)/COUNT(SEGUIMIENTO!V912:W912),""))))),"")</f>
        <v/>
      </c>
      <c r="Y912" s="176" t="str">
        <f ca="1">IF($Q912=Lists!$R$3,TEXT(SEGUIMIENTO!X912,"00,00%"),IF(SEGUIMIENTO!X912=0,0,TEXT(SEGUIMIENTO!X912,"##.###")))</f>
        <v/>
      </c>
      <c r="Z912" s="179" t="str">
        <f>IF(FORMULACIÓN!N912="X",VLOOKUP(A912,Lists!$C$100:$D$1099,2,FALSE),"")</f>
        <v/>
      </c>
      <c r="AA912" s="181">
        <f>IF(FORMULACIÓN!N912="X",IF(VALUE(VLOOKUP(A912,Lists!$C$100:$D$1099,2,FALSE))&gt;=SEGUIMIENTO!X912,1,0),2)</f>
        <v>2</v>
      </c>
      <c r="AB912" s="150">
        <f>IFERROR(VALUE(LEFT(#REF!,1)),0)</f>
        <v>0</v>
      </c>
      <c r="AC912" s="149"/>
      <c r="AD912" s="131"/>
      <c r="AE912" s="131"/>
      <c r="AF912" s="129"/>
      <c r="AG912"/>
      <c r="AH912" s="139"/>
      <c r="AI912" s="139"/>
      <c r="AJ912" s="139" t="str">
        <f t="shared" si="161"/>
        <v/>
      </c>
      <c r="AK912" s="139">
        <f t="shared" ca="1" si="168"/>
        <v>0</v>
      </c>
      <c r="AL912" s="139" t="str">
        <f t="shared" si="162"/>
        <v/>
      </c>
      <c r="AM912" s="139" t="str">
        <f t="shared" si="163"/>
        <v/>
      </c>
      <c r="AN912" s="20" t="str">
        <f t="shared" si="164"/>
        <v/>
      </c>
      <c r="AO912" s="20" t="str">
        <f t="shared" si="165"/>
        <v/>
      </c>
      <c r="AP912" s="20" t="str">
        <f t="shared" si="166"/>
        <v/>
      </c>
      <c r="AQ912" s="88" t="str">
        <f ca="1">IF(S912=Lists!$S$6,"CUMPLIMIENTO",IF($Q912=Lists!$R$3,TEXT(Y912,"00,00%")&amp;" / "&amp;TEXT(FORMULACIÓN!Y912,"00,00%"),IF(Y912=0,0,TEXT(Y912,"##.###")&amp;" / "&amp;TEXT(FORMULACIÓN!Y912,"##.###"))))</f>
        <v xml:space="preserve"> / </v>
      </c>
      <c r="AR912" s="133">
        <f ca="1">VALUE(IFERROR(IF(S912=Lists!$S$6,SEGUIMIENTO!Y912,IF((Y912/FORMULACIÓN!Y912)&lt;&gt;0,Y912/FORMULACIÓN!Y912,0)),0))</f>
        <v>0</v>
      </c>
      <c r="AS912" s="89" t="str">
        <f t="shared" ca="1" si="167"/>
        <v/>
      </c>
      <c r="AT912" s="89"/>
      <c r="AU912" s="89">
        <f t="shared" ca="1" si="160"/>
        <v>0</v>
      </c>
      <c r="AV912" s="20" t="str">
        <f t="shared" si="159"/>
        <v xml:space="preserve">LOGROS
LÍMITES
OBSERVACIÓN
ACCIONES DE FORTALECIMIENTO
</v>
      </c>
      <c r="AW912" s="139"/>
      <c r="CG912" s="140"/>
    </row>
    <row r="913" spans="1:85" s="135" customFormat="1" ht="20.25" hidden="1" customHeight="1">
      <c r="A913" s="20" t="str">
        <f>IF(FORMULACIÓN!A913="","",FORMULACIÓN!A913)</f>
        <v/>
      </c>
      <c r="B913" s="20" t="str">
        <f>IF(FORMULACIÓN!B913="","",FORMULACIÓN!B913)</f>
        <v/>
      </c>
      <c r="C913" s="20" t="str">
        <f>IF(FORMULACIÓN!C913="","",FORMULACIÓN!C913)</f>
        <v/>
      </c>
      <c r="D913" s="20" t="str">
        <f>IF(FORMULACIÓN!D913="","",FORMULACIÓN!D913)</f>
        <v/>
      </c>
      <c r="E913" s="20" t="str">
        <f>IF(FORMULACIÓN!E913="","",FORMULACIÓN!E913)</f>
        <v/>
      </c>
      <c r="F913" s="20" t="str">
        <f>IF(FORMULACIÓN!F913="","",FORMULACIÓN!F913)</f>
        <v/>
      </c>
      <c r="G913" s="20" t="str">
        <f>IF(FORMULACIÓN!G913="","",FORMULACIÓN!G913)</f>
        <v/>
      </c>
      <c r="H913" s="20" t="str">
        <f>IF(FORMULACIÓN!H913="","",FORMULACIÓN!H913)</f>
        <v/>
      </c>
      <c r="I913" s="88" t="str">
        <f>IF(FORMULACIÓN!I913="","",FORMULACIÓN!I913)</f>
        <v/>
      </c>
      <c r="J913" s="20" t="str">
        <f>IF(FORMULACIÓN!J913="","",FORMULACIÓN!J913)</f>
        <v/>
      </c>
      <c r="K913" s="88" t="str">
        <f>IF(FORMULACIÓN!K913="","",FORMULACIÓN!K913)</f>
        <v/>
      </c>
      <c r="L913" s="88" t="str">
        <f>IF(FORMULACIÓN!L913="","",FORMULACIÓN!L913)</f>
        <v/>
      </c>
      <c r="M913" s="210">
        <f>FORMULACIÓN!M913</f>
        <v>0</v>
      </c>
      <c r="N913" s="20" t="str">
        <f>IF(FORMULACIÓN!O913="","",FORMULACIÓN!O913)</f>
        <v/>
      </c>
      <c r="O913" s="20" t="str">
        <f>IF(FORMULACIÓN!P913="","",FORMULACIÓN!P913)</f>
        <v/>
      </c>
      <c r="P913" s="20" t="str">
        <f>IF(FORMULACIÓN!Q913="","",FORMULACIÓN!Q913)</f>
        <v/>
      </c>
      <c r="Q913" s="20" t="str">
        <f>IF(FORMULACIÓN!R913="","",FORMULACIÓN!R913)</f>
        <v/>
      </c>
      <c r="R913" s="20" t="str">
        <f>IF(FORMULACIÓN!S913="","",FORMULACIÓN!S913)</f>
        <v/>
      </c>
      <c r="S913" s="20" t="str">
        <f>IF(FORMULACIÓN!T913="","",FORMULACIÓN!T913)</f>
        <v/>
      </c>
      <c r="T913" s="179" t="str">
        <f ca="1">FORMULACIÓN!Y913</f>
        <v/>
      </c>
      <c r="U913" s="20" t="str">
        <f>IF(FORMULACIÓN!U913="","",FORMULACIÓN!U913)</f>
        <v/>
      </c>
      <c r="V913" s="211"/>
      <c r="W913" s="211"/>
      <c r="X913" s="21" t="str">
        <f ca="1">IFERROR(IF($S913=Lists!$S$2,SUM(SEGUIMIENTO!U913:W913),IF(SEGUIMIENTO!$S913=Lists!$S$3,SUM(SEGUIMIENTO!V913:W913),IF(SEGUIMIENTO!$S913=Lists!$S$4,AVERAGE(SEGUIMIENTO!V913:W913),IF(SEGUIMIENTO!$S913=Lists!$S$5,OFFSET(U913,0,COUNTA(V913:W913)),IF(SEGUIMIENTO!$S913=Lists!$S$6,COUNTIF(V913:W913,"&lt;"&amp;FORMULACIÓN!Y913)/COUNT(SEGUIMIENTO!V913:W913),""))))),"")</f>
        <v/>
      </c>
      <c r="Y913" s="176" t="str">
        <f ca="1">IF($Q913=Lists!$R$3,TEXT(SEGUIMIENTO!X913,"00,00%"),IF(SEGUIMIENTO!X913=0,0,TEXT(SEGUIMIENTO!X913,"##.###")))</f>
        <v/>
      </c>
      <c r="Z913" s="179" t="str">
        <f>IF(FORMULACIÓN!N913="X",VLOOKUP(A913,Lists!$C$100:$D$1099,2,FALSE),"")</f>
        <v/>
      </c>
      <c r="AA913" s="181">
        <f>IF(FORMULACIÓN!N913="X",IF(VALUE(VLOOKUP(A913,Lists!$C$100:$D$1099,2,FALSE))&gt;=SEGUIMIENTO!X913,1,0),2)</f>
        <v>2</v>
      </c>
      <c r="AB913" s="150">
        <f>IFERROR(VALUE(LEFT(#REF!,1)),0)</f>
        <v>0</v>
      </c>
      <c r="AC913" s="149"/>
      <c r="AD913" s="131"/>
      <c r="AE913" s="131"/>
      <c r="AF913" s="129"/>
      <c r="AG913"/>
      <c r="AH913" s="139"/>
      <c r="AI913" s="139"/>
      <c r="AJ913" s="139" t="str">
        <f t="shared" si="161"/>
        <v/>
      </c>
      <c r="AK913" s="139">
        <f t="shared" ca="1" si="168"/>
        <v>0</v>
      </c>
      <c r="AL913" s="139" t="str">
        <f t="shared" si="162"/>
        <v/>
      </c>
      <c r="AM913" s="139" t="str">
        <f t="shared" si="163"/>
        <v/>
      </c>
      <c r="AN913" s="20" t="str">
        <f t="shared" si="164"/>
        <v/>
      </c>
      <c r="AO913" s="20" t="str">
        <f t="shared" si="165"/>
        <v/>
      </c>
      <c r="AP913" s="20" t="str">
        <f t="shared" si="166"/>
        <v/>
      </c>
      <c r="AQ913" s="88" t="str">
        <f ca="1">IF(S913=Lists!$S$6,"CUMPLIMIENTO",IF($Q913=Lists!$R$3,TEXT(Y913,"00,00%")&amp;" / "&amp;TEXT(FORMULACIÓN!Y913,"00,00%"),IF(Y913=0,0,TEXT(Y913,"##.###")&amp;" / "&amp;TEXT(FORMULACIÓN!Y913,"##.###"))))</f>
        <v xml:space="preserve"> / </v>
      </c>
      <c r="AR913" s="133">
        <f ca="1">VALUE(IFERROR(IF(S913=Lists!$S$6,SEGUIMIENTO!Y913,IF((Y913/FORMULACIÓN!Y913)&lt;&gt;0,Y913/FORMULACIÓN!Y913,0)),0))</f>
        <v>0</v>
      </c>
      <c r="AS913" s="89" t="str">
        <f t="shared" ca="1" si="167"/>
        <v/>
      </c>
      <c r="AT913" s="89"/>
      <c r="AU913" s="89">
        <f t="shared" ca="1" si="160"/>
        <v>0</v>
      </c>
      <c r="AV913" s="20" t="str">
        <f t="shared" si="159"/>
        <v xml:space="preserve">LOGROS
LÍMITES
OBSERVACIÓN
ACCIONES DE FORTALECIMIENTO
</v>
      </c>
      <c r="AW913" s="139"/>
      <c r="CG913" s="140"/>
    </row>
    <row r="914" spans="1:85" s="135" customFormat="1" ht="20.25" hidden="1" customHeight="1">
      <c r="A914" s="20" t="str">
        <f>IF(FORMULACIÓN!A914="","",FORMULACIÓN!A914)</f>
        <v/>
      </c>
      <c r="B914" s="20" t="str">
        <f>IF(FORMULACIÓN!B914="","",FORMULACIÓN!B914)</f>
        <v/>
      </c>
      <c r="C914" s="20" t="str">
        <f>IF(FORMULACIÓN!C914="","",FORMULACIÓN!C914)</f>
        <v/>
      </c>
      <c r="D914" s="20" t="str">
        <f>IF(FORMULACIÓN!D914="","",FORMULACIÓN!D914)</f>
        <v/>
      </c>
      <c r="E914" s="20" t="str">
        <f>IF(FORMULACIÓN!E914="","",FORMULACIÓN!E914)</f>
        <v/>
      </c>
      <c r="F914" s="20" t="str">
        <f>IF(FORMULACIÓN!F914="","",FORMULACIÓN!F914)</f>
        <v/>
      </c>
      <c r="G914" s="20" t="str">
        <f>IF(FORMULACIÓN!G914="","",FORMULACIÓN!G914)</f>
        <v/>
      </c>
      <c r="H914" s="20" t="str">
        <f>IF(FORMULACIÓN!H914="","",FORMULACIÓN!H914)</f>
        <v/>
      </c>
      <c r="I914" s="88" t="str">
        <f>IF(FORMULACIÓN!I914="","",FORMULACIÓN!I914)</f>
        <v/>
      </c>
      <c r="J914" s="20" t="str">
        <f>IF(FORMULACIÓN!J914="","",FORMULACIÓN!J914)</f>
        <v/>
      </c>
      <c r="K914" s="88" t="str">
        <f>IF(FORMULACIÓN!K914="","",FORMULACIÓN!K914)</f>
        <v/>
      </c>
      <c r="L914" s="88" t="str">
        <f>IF(FORMULACIÓN!L914="","",FORMULACIÓN!L914)</f>
        <v/>
      </c>
      <c r="M914" s="210">
        <f>FORMULACIÓN!M914</f>
        <v>0</v>
      </c>
      <c r="N914" s="20" t="str">
        <f>IF(FORMULACIÓN!O914="","",FORMULACIÓN!O914)</f>
        <v/>
      </c>
      <c r="O914" s="20" t="str">
        <f>IF(FORMULACIÓN!P914="","",FORMULACIÓN!P914)</f>
        <v/>
      </c>
      <c r="P914" s="20" t="str">
        <f>IF(FORMULACIÓN!Q914="","",FORMULACIÓN!Q914)</f>
        <v/>
      </c>
      <c r="Q914" s="20" t="str">
        <f>IF(FORMULACIÓN!R914="","",FORMULACIÓN!R914)</f>
        <v/>
      </c>
      <c r="R914" s="20" t="str">
        <f>IF(FORMULACIÓN!S914="","",FORMULACIÓN!S914)</f>
        <v/>
      </c>
      <c r="S914" s="20" t="str">
        <f>IF(FORMULACIÓN!T914="","",FORMULACIÓN!T914)</f>
        <v/>
      </c>
      <c r="T914" s="179" t="str">
        <f ca="1">FORMULACIÓN!Y914</f>
        <v/>
      </c>
      <c r="U914" s="20" t="str">
        <f>IF(FORMULACIÓN!U914="","",FORMULACIÓN!U914)</f>
        <v/>
      </c>
      <c r="V914" s="211"/>
      <c r="W914" s="211"/>
      <c r="X914" s="21" t="str">
        <f ca="1">IFERROR(IF($S914=Lists!$S$2,SUM(SEGUIMIENTO!U914:W914),IF(SEGUIMIENTO!$S914=Lists!$S$3,SUM(SEGUIMIENTO!V914:W914),IF(SEGUIMIENTO!$S914=Lists!$S$4,AVERAGE(SEGUIMIENTO!V914:W914),IF(SEGUIMIENTO!$S914=Lists!$S$5,OFFSET(U914,0,COUNTA(V914:W914)),IF(SEGUIMIENTO!$S914=Lists!$S$6,COUNTIF(V914:W914,"&lt;"&amp;FORMULACIÓN!Y914)/COUNT(SEGUIMIENTO!V914:W914),""))))),"")</f>
        <v/>
      </c>
      <c r="Y914" s="176" t="str">
        <f ca="1">IF($Q914=Lists!$R$3,TEXT(SEGUIMIENTO!X914,"00,00%"),IF(SEGUIMIENTO!X914=0,0,TEXT(SEGUIMIENTO!X914,"##.###")))</f>
        <v/>
      </c>
      <c r="Z914" s="179" t="str">
        <f>IF(FORMULACIÓN!N914="X",VLOOKUP(A914,Lists!$C$100:$D$1099,2,FALSE),"")</f>
        <v/>
      </c>
      <c r="AA914" s="181">
        <f>IF(FORMULACIÓN!N914="X",IF(VALUE(VLOOKUP(A914,Lists!$C$100:$D$1099,2,FALSE))&gt;=SEGUIMIENTO!X914,1,0),2)</f>
        <v>2</v>
      </c>
      <c r="AB914" s="150">
        <f>IFERROR(VALUE(LEFT(#REF!,1)),0)</f>
        <v>0</v>
      </c>
      <c r="AC914" s="149"/>
      <c r="AD914" s="131"/>
      <c r="AE914" s="131"/>
      <c r="AF914" s="129"/>
      <c r="AG914"/>
      <c r="AH914" s="139"/>
      <c r="AI914" s="139"/>
      <c r="AJ914" s="139" t="str">
        <f t="shared" si="161"/>
        <v/>
      </c>
      <c r="AK914" s="139">
        <f t="shared" ca="1" si="168"/>
        <v>0</v>
      </c>
      <c r="AL914" s="139" t="str">
        <f t="shared" si="162"/>
        <v/>
      </c>
      <c r="AM914" s="139" t="str">
        <f t="shared" si="163"/>
        <v/>
      </c>
      <c r="AN914" s="20" t="str">
        <f t="shared" si="164"/>
        <v/>
      </c>
      <c r="AO914" s="20" t="str">
        <f t="shared" si="165"/>
        <v/>
      </c>
      <c r="AP914" s="20" t="str">
        <f t="shared" si="166"/>
        <v/>
      </c>
      <c r="AQ914" s="88" t="str">
        <f ca="1">IF(S914=Lists!$S$6,"CUMPLIMIENTO",IF($Q914=Lists!$R$3,TEXT(Y914,"00,00%")&amp;" / "&amp;TEXT(FORMULACIÓN!Y914,"00,00%"),IF(Y914=0,0,TEXT(Y914,"##.###")&amp;" / "&amp;TEXT(FORMULACIÓN!Y914,"##.###"))))</f>
        <v xml:space="preserve"> / </v>
      </c>
      <c r="AR914" s="133">
        <f ca="1">VALUE(IFERROR(IF(S914=Lists!$S$6,SEGUIMIENTO!Y914,IF((Y914/FORMULACIÓN!Y914)&lt;&gt;0,Y914/FORMULACIÓN!Y914,0)),0))</f>
        <v>0</v>
      </c>
      <c r="AS914" s="89" t="str">
        <f t="shared" ca="1" si="167"/>
        <v/>
      </c>
      <c r="AT914" s="89"/>
      <c r="AU914" s="89">
        <f t="shared" ca="1" si="160"/>
        <v>0</v>
      </c>
      <c r="AV914" s="20" t="str">
        <f t="shared" si="159"/>
        <v xml:space="preserve">LOGROS
LÍMITES
OBSERVACIÓN
ACCIONES DE FORTALECIMIENTO
</v>
      </c>
      <c r="AW914" s="139"/>
      <c r="CG914" s="140"/>
    </row>
    <row r="915" spans="1:85" s="135" customFormat="1" ht="20.25" hidden="1" customHeight="1">
      <c r="A915" s="20" t="str">
        <f>IF(FORMULACIÓN!A915="","",FORMULACIÓN!A915)</f>
        <v/>
      </c>
      <c r="B915" s="20" t="str">
        <f>IF(FORMULACIÓN!B915="","",FORMULACIÓN!B915)</f>
        <v/>
      </c>
      <c r="C915" s="20" t="str">
        <f>IF(FORMULACIÓN!C915="","",FORMULACIÓN!C915)</f>
        <v/>
      </c>
      <c r="D915" s="20" t="str">
        <f>IF(FORMULACIÓN!D915="","",FORMULACIÓN!D915)</f>
        <v/>
      </c>
      <c r="E915" s="20" t="str">
        <f>IF(FORMULACIÓN!E915="","",FORMULACIÓN!E915)</f>
        <v/>
      </c>
      <c r="F915" s="20" t="str">
        <f>IF(FORMULACIÓN!F915="","",FORMULACIÓN!F915)</f>
        <v/>
      </c>
      <c r="G915" s="20" t="str">
        <f>IF(FORMULACIÓN!G915="","",FORMULACIÓN!G915)</f>
        <v/>
      </c>
      <c r="H915" s="20" t="str">
        <f>IF(FORMULACIÓN!H915="","",FORMULACIÓN!H915)</f>
        <v/>
      </c>
      <c r="I915" s="88" t="str">
        <f>IF(FORMULACIÓN!I915="","",FORMULACIÓN!I915)</f>
        <v/>
      </c>
      <c r="J915" s="20" t="str">
        <f>IF(FORMULACIÓN!J915="","",FORMULACIÓN!J915)</f>
        <v/>
      </c>
      <c r="K915" s="88" t="str">
        <f>IF(FORMULACIÓN!K915="","",FORMULACIÓN!K915)</f>
        <v/>
      </c>
      <c r="L915" s="88" t="str">
        <f>IF(FORMULACIÓN!L915="","",FORMULACIÓN!L915)</f>
        <v/>
      </c>
      <c r="M915" s="210">
        <f>FORMULACIÓN!M915</f>
        <v>0</v>
      </c>
      <c r="N915" s="20" t="str">
        <f>IF(FORMULACIÓN!O915="","",FORMULACIÓN!O915)</f>
        <v/>
      </c>
      <c r="O915" s="20" t="str">
        <f>IF(FORMULACIÓN!P915="","",FORMULACIÓN!P915)</f>
        <v/>
      </c>
      <c r="P915" s="20" t="str">
        <f>IF(FORMULACIÓN!Q915="","",FORMULACIÓN!Q915)</f>
        <v/>
      </c>
      <c r="Q915" s="20" t="str">
        <f>IF(FORMULACIÓN!R915="","",FORMULACIÓN!R915)</f>
        <v/>
      </c>
      <c r="R915" s="20" t="str">
        <f>IF(FORMULACIÓN!S915="","",FORMULACIÓN!S915)</f>
        <v/>
      </c>
      <c r="S915" s="20" t="str">
        <f>IF(FORMULACIÓN!T915="","",FORMULACIÓN!T915)</f>
        <v/>
      </c>
      <c r="T915" s="179" t="str">
        <f ca="1">FORMULACIÓN!Y915</f>
        <v/>
      </c>
      <c r="U915" s="20" t="str">
        <f>IF(FORMULACIÓN!U915="","",FORMULACIÓN!U915)</f>
        <v/>
      </c>
      <c r="V915" s="211"/>
      <c r="W915" s="211"/>
      <c r="X915" s="21" t="str">
        <f ca="1">IFERROR(IF($S915=Lists!$S$2,SUM(SEGUIMIENTO!U915:W915),IF(SEGUIMIENTO!$S915=Lists!$S$3,SUM(SEGUIMIENTO!V915:W915),IF(SEGUIMIENTO!$S915=Lists!$S$4,AVERAGE(SEGUIMIENTO!V915:W915),IF(SEGUIMIENTO!$S915=Lists!$S$5,OFFSET(U915,0,COUNTA(V915:W915)),IF(SEGUIMIENTO!$S915=Lists!$S$6,COUNTIF(V915:W915,"&lt;"&amp;FORMULACIÓN!Y915)/COUNT(SEGUIMIENTO!V915:W915),""))))),"")</f>
        <v/>
      </c>
      <c r="Y915" s="176" t="str">
        <f ca="1">IF($Q915=Lists!$R$3,TEXT(SEGUIMIENTO!X915,"00,00%"),IF(SEGUIMIENTO!X915=0,0,TEXT(SEGUIMIENTO!X915,"##.###")))</f>
        <v/>
      </c>
      <c r="Z915" s="179" t="str">
        <f>IF(FORMULACIÓN!N915="X",VLOOKUP(A915,Lists!$C$100:$D$1099,2,FALSE),"")</f>
        <v/>
      </c>
      <c r="AA915" s="181">
        <f>IF(FORMULACIÓN!N915="X",IF(VALUE(VLOOKUP(A915,Lists!$C$100:$D$1099,2,FALSE))&gt;=SEGUIMIENTO!X915,1,0),2)</f>
        <v>2</v>
      </c>
      <c r="AB915" s="150">
        <f>IFERROR(VALUE(LEFT(#REF!,1)),0)</f>
        <v>0</v>
      </c>
      <c r="AC915" s="149"/>
      <c r="AD915" s="131"/>
      <c r="AE915" s="131"/>
      <c r="AF915" s="129"/>
      <c r="AG915"/>
      <c r="AH915" s="139"/>
      <c r="AI915" s="139"/>
      <c r="AJ915" s="139" t="str">
        <f t="shared" si="161"/>
        <v/>
      </c>
      <c r="AK915" s="139">
        <f t="shared" ca="1" si="168"/>
        <v>0</v>
      </c>
      <c r="AL915" s="139" t="str">
        <f t="shared" si="162"/>
        <v/>
      </c>
      <c r="AM915" s="139" t="str">
        <f t="shared" si="163"/>
        <v/>
      </c>
      <c r="AN915" s="20" t="str">
        <f t="shared" si="164"/>
        <v/>
      </c>
      <c r="AO915" s="20" t="str">
        <f t="shared" si="165"/>
        <v/>
      </c>
      <c r="AP915" s="20" t="str">
        <f t="shared" si="166"/>
        <v/>
      </c>
      <c r="AQ915" s="88" t="str">
        <f ca="1">IF(S915=Lists!$S$6,"CUMPLIMIENTO",IF($Q915=Lists!$R$3,TEXT(Y915,"00,00%")&amp;" / "&amp;TEXT(FORMULACIÓN!Y915,"00,00%"),IF(Y915=0,0,TEXT(Y915,"##.###")&amp;" / "&amp;TEXT(FORMULACIÓN!Y915,"##.###"))))</f>
        <v xml:space="preserve"> / </v>
      </c>
      <c r="AR915" s="133">
        <f ca="1">VALUE(IFERROR(IF(S915=Lists!$S$6,SEGUIMIENTO!Y915,IF((Y915/FORMULACIÓN!Y915)&lt;&gt;0,Y915/FORMULACIÓN!Y915,0)),0))</f>
        <v>0</v>
      </c>
      <c r="AS915" s="89" t="str">
        <f t="shared" ca="1" si="167"/>
        <v/>
      </c>
      <c r="AT915" s="89"/>
      <c r="AU915" s="89">
        <f t="shared" ca="1" si="160"/>
        <v>0</v>
      </c>
      <c r="AV915" s="20" t="str">
        <f t="shared" si="159"/>
        <v xml:space="preserve">LOGROS
LÍMITES
OBSERVACIÓN
ACCIONES DE FORTALECIMIENTO
</v>
      </c>
      <c r="AW915" s="139"/>
      <c r="CG915" s="140"/>
    </row>
    <row r="916" spans="1:85" s="135" customFormat="1" ht="20.25" hidden="1" customHeight="1">
      <c r="A916" s="20" t="str">
        <f>IF(FORMULACIÓN!A916="","",FORMULACIÓN!A916)</f>
        <v/>
      </c>
      <c r="B916" s="20" t="str">
        <f>IF(FORMULACIÓN!B916="","",FORMULACIÓN!B916)</f>
        <v/>
      </c>
      <c r="C916" s="20" t="str">
        <f>IF(FORMULACIÓN!C916="","",FORMULACIÓN!C916)</f>
        <v/>
      </c>
      <c r="D916" s="20" t="str">
        <f>IF(FORMULACIÓN!D916="","",FORMULACIÓN!D916)</f>
        <v/>
      </c>
      <c r="E916" s="20" t="str">
        <f>IF(FORMULACIÓN!E916="","",FORMULACIÓN!E916)</f>
        <v/>
      </c>
      <c r="F916" s="20" t="str">
        <f>IF(FORMULACIÓN!F916="","",FORMULACIÓN!F916)</f>
        <v/>
      </c>
      <c r="G916" s="20" t="str">
        <f>IF(FORMULACIÓN!G916="","",FORMULACIÓN!G916)</f>
        <v/>
      </c>
      <c r="H916" s="20" t="str">
        <f>IF(FORMULACIÓN!H916="","",FORMULACIÓN!H916)</f>
        <v/>
      </c>
      <c r="I916" s="88" t="str">
        <f>IF(FORMULACIÓN!I916="","",FORMULACIÓN!I916)</f>
        <v/>
      </c>
      <c r="J916" s="20" t="str">
        <f>IF(FORMULACIÓN!J916="","",FORMULACIÓN!J916)</f>
        <v/>
      </c>
      <c r="K916" s="88" t="str">
        <f>IF(FORMULACIÓN!K916="","",FORMULACIÓN!K916)</f>
        <v/>
      </c>
      <c r="L916" s="88" t="str">
        <f>IF(FORMULACIÓN!L916="","",FORMULACIÓN!L916)</f>
        <v/>
      </c>
      <c r="M916" s="210">
        <f>FORMULACIÓN!M916</f>
        <v>0</v>
      </c>
      <c r="N916" s="20" t="str">
        <f>IF(FORMULACIÓN!O916="","",FORMULACIÓN!O916)</f>
        <v/>
      </c>
      <c r="O916" s="20" t="str">
        <f>IF(FORMULACIÓN!P916="","",FORMULACIÓN!P916)</f>
        <v/>
      </c>
      <c r="P916" s="20" t="str">
        <f>IF(FORMULACIÓN!Q916="","",FORMULACIÓN!Q916)</f>
        <v/>
      </c>
      <c r="Q916" s="20" t="str">
        <f>IF(FORMULACIÓN!R916="","",FORMULACIÓN!R916)</f>
        <v/>
      </c>
      <c r="R916" s="20" t="str">
        <f>IF(FORMULACIÓN!S916="","",FORMULACIÓN!S916)</f>
        <v/>
      </c>
      <c r="S916" s="20" t="str">
        <f>IF(FORMULACIÓN!T916="","",FORMULACIÓN!T916)</f>
        <v/>
      </c>
      <c r="T916" s="179" t="str">
        <f ca="1">FORMULACIÓN!Y916</f>
        <v/>
      </c>
      <c r="U916" s="20" t="str">
        <f>IF(FORMULACIÓN!U916="","",FORMULACIÓN!U916)</f>
        <v/>
      </c>
      <c r="V916" s="211"/>
      <c r="W916" s="211"/>
      <c r="X916" s="21" t="str">
        <f ca="1">IFERROR(IF($S916=Lists!$S$2,SUM(SEGUIMIENTO!U916:W916),IF(SEGUIMIENTO!$S916=Lists!$S$3,SUM(SEGUIMIENTO!V916:W916),IF(SEGUIMIENTO!$S916=Lists!$S$4,AVERAGE(SEGUIMIENTO!V916:W916),IF(SEGUIMIENTO!$S916=Lists!$S$5,OFFSET(U916,0,COUNTA(V916:W916)),IF(SEGUIMIENTO!$S916=Lists!$S$6,COUNTIF(V916:W916,"&lt;"&amp;FORMULACIÓN!Y916)/COUNT(SEGUIMIENTO!V916:W916),""))))),"")</f>
        <v/>
      </c>
      <c r="Y916" s="176" t="str">
        <f ca="1">IF($Q916=Lists!$R$3,TEXT(SEGUIMIENTO!X916,"00,00%"),IF(SEGUIMIENTO!X916=0,0,TEXT(SEGUIMIENTO!X916,"##.###")))</f>
        <v/>
      </c>
      <c r="Z916" s="179" t="str">
        <f>IF(FORMULACIÓN!N916="X",VLOOKUP(A916,Lists!$C$100:$D$1099,2,FALSE),"")</f>
        <v/>
      </c>
      <c r="AA916" s="181">
        <f>IF(FORMULACIÓN!N916="X",IF(VALUE(VLOOKUP(A916,Lists!$C$100:$D$1099,2,FALSE))&gt;=SEGUIMIENTO!X916,1,0),2)</f>
        <v>2</v>
      </c>
      <c r="AB916" s="150">
        <f>IFERROR(VALUE(LEFT(#REF!,1)),0)</f>
        <v>0</v>
      </c>
      <c r="AC916" s="149"/>
      <c r="AD916" s="131"/>
      <c r="AE916" s="131"/>
      <c r="AF916" s="129"/>
      <c r="AG916"/>
      <c r="AH916" s="139"/>
      <c r="AI916" s="139"/>
      <c r="AJ916" s="139" t="str">
        <f t="shared" si="161"/>
        <v/>
      </c>
      <c r="AK916" s="139">
        <f t="shared" ca="1" si="168"/>
        <v>0</v>
      </c>
      <c r="AL916" s="139" t="str">
        <f t="shared" si="162"/>
        <v/>
      </c>
      <c r="AM916" s="139" t="str">
        <f t="shared" si="163"/>
        <v/>
      </c>
      <c r="AN916" s="20" t="str">
        <f t="shared" si="164"/>
        <v/>
      </c>
      <c r="AO916" s="20" t="str">
        <f t="shared" si="165"/>
        <v/>
      </c>
      <c r="AP916" s="20" t="str">
        <f t="shared" si="166"/>
        <v/>
      </c>
      <c r="AQ916" s="88" t="str">
        <f ca="1">IF(S916=Lists!$S$6,"CUMPLIMIENTO",IF($Q916=Lists!$R$3,TEXT(Y916,"00,00%")&amp;" / "&amp;TEXT(FORMULACIÓN!Y916,"00,00%"),IF(Y916=0,0,TEXT(Y916,"##.###")&amp;" / "&amp;TEXT(FORMULACIÓN!Y916,"##.###"))))</f>
        <v xml:space="preserve"> / </v>
      </c>
      <c r="AR916" s="133">
        <f ca="1">VALUE(IFERROR(IF(S916=Lists!$S$6,SEGUIMIENTO!Y916,IF((Y916/FORMULACIÓN!Y916)&lt;&gt;0,Y916/FORMULACIÓN!Y916,0)),0))</f>
        <v>0</v>
      </c>
      <c r="AS916" s="89" t="str">
        <f t="shared" ca="1" si="167"/>
        <v/>
      </c>
      <c r="AT916" s="89"/>
      <c r="AU916" s="89">
        <f t="shared" ca="1" si="160"/>
        <v>0</v>
      </c>
      <c r="AV916" s="20" t="str">
        <f t="shared" si="159"/>
        <v xml:space="preserve">LOGROS
LÍMITES
OBSERVACIÓN
ACCIONES DE FORTALECIMIENTO
</v>
      </c>
      <c r="AW916" s="139"/>
      <c r="CG916" s="140"/>
    </row>
    <row r="917" spans="1:85" s="135" customFormat="1" ht="20.25" hidden="1" customHeight="1">
      <c r="A917" s="20" t="str">
        <f>IF(FORMULACIÓN!A917="","",FORMULACIÓN!A917)</f>
        <v/>
      </c>
      <c r="B917" s="20" t="str">
        <f>IF(FORMULACIÓN!B917="","",FORMULACIÓN!B917)</f>
        <v/>
      </c>
      <c r="C917" s="20" t="str">
        <f>IF(FORMULACIÓN!C917="","",FORMULACIÓN!C917)</f>
        <v/>
      </c>
      <c r="D917" s="20" t="str">
        <f>IF(FORMULACIÓN!D917="","",FORMULACIÓN!D917)</f>
        <v/>
      </c>
      <c r="E917" s="20" t="str">
        <f>IF(FORMULACIÓN!E917="","",FORMULACIÓN!E917)</f>
        <v/>
      </c>
      <c r="F917" s="20" t="str">
        <f>IF(FORMULACIÓN!F917="","",FORMULACIÓN!F917)</f>
        <v/>
      </c>
      <c r="G917" s="20" t="str">
        <f>IF(FORMULACIÓN!G917="","",FORMULACIÓN!G917)</f>
        <v/>
      </c>
      <c r="H917" s="20" t="str">
        <f>IF(FORMULACIÓN!H917="","",FORMULACIÓN!H917)</f>
        <v/>
      </c>
      <c r="I917" s="88" t="str">
        <f>IF(FORMULACIÓN!I917="","",FORMULACIÓN!I917)</f>
        <v/>
      </c>
      <c r="J917" s="20" t="str">
        <f>IF(FORMULACIÓN!J917="","",FORMULACIÓN!J917)</f>
        <v/>
      </c>
      <c r="K917" s="88" t="str">
        <f>IF(FORMULACIÓN!K917="","",FORMULACIÓN!K917)</f>
        <v/>
      </c>
      <c r="L917" s="88" t="str">
        <f>IF(FORMULACIÓN!L917="","",FORMULACIÓN!L917)</f>
        <v/>
      </c>
      <c r="M917" s="210">
        <f>FORMULACIÓN!M917</f>
        <v>0</v>
      </c>
      <c r="N917" s="20" t="str">
        <f>IF(FORMULACIÓN!O917="","",FORMULACIÓN!O917)</f>
        <v/>
      </c>
      <c r="O917" s="20" t="str">
        <f>IF(FORMULACIÓN!P917="","",FORMULACIÓN!P917)</f>
        <v/>
      </c>
      <c r="P917" s="20" t="str">
        <f>IF(FORMULACIÓN!Q917="","",FORMULACIÓN!Q917)</f>
        <v/>
      </c>
      <c r="Q917" s="20" t="str">
        <f>IF(FORMULACIÓN!R917="","",FORMULACIÓN!R917)</f>
        <v/>
      </c>
      <c r="R917" s="20" t="str">
        <f>IF(FORMULACIÓN!S917="","",FORMULACIÓN!S917)</f>
        <v/>
      </c>
      <c r="S917" s="20" t="str">
        <f>IF(FORMULACIÓN!T917="","",FORMULACIÓN!T917)</f>
        <v/>
      </c>
      <c r="T917" s="179" t="str">
        <f ca="1">FORMULACIÓN!Y917</f>
        <v/>
      </c>
      <c r="U917" s="20" t="str">
        <f>IF(FORMULACIÓN!U917="","",FORMULACIÓN!U917)</f>
        <v/>
      </c>
      <c r="V917" s="211"/>
      <c r="W917" s="211"/>
      <c r="X917" s="21" t="str">
        <f ca="1">IFERROR(IF($S917=Lists!$S$2,SUM(SEGUIMIENTO!U917:W917),IF(SEGUIMIENTO!$S917=Lists!$S$3,SUM(SEGUIMIENTO!V917:W917),IF(SEGUIMIENTO!$S917=Lists!$S$4,AVERAGE(SEGUIMIENTO!V917:W917),IF(SEGUIMIENTO!$S917=Lists!$S$5,OFFSET(U917,0,COUNTA(V917:W917)),IF(SEGUIMIENTO!$S917=Lists!$S$6,COUNTIF(V917:W917,"&lt;"&amp;FORMULACIÓN!Y917)/COUNT(SEGUIMIENTO!V917:W917),""))))),"")</f>
        <v/>
      </c>
      <c r="Y917" s="176" t="str">
        <f ca="1">IF($Q917=Lists!$R$3,TEXT(SEGUIMIENTO!X917,"00,00%"),IF(SEGUIMIENTO!X917=0,0,TEXT(SEGUIMIENTO!X917,"##.###")))</f>
        <v/>
      </c>
      <c r="Z917" s="179" t="str">
        <f>IF(FORMULACIÓN!N917="X",VLOOKUP(A917,Lists!$C$100:$D$1099,2,FALSE),"")</f>
        <v/>
      </c>
      <c r="AA917" s="181">
        <f>IF(FORMULACIÓN!N917="X",IF(VALUE(VLOOKUP(A917,Lists!$C$100:$D$1099,2,FALSE))&gt;=SEGUIMIENTO!X917,1,0),2)</f>
        <v>2</v>
      </c>
      <c r="AB917" s="150">
        <f>IFERROR(VALUE(LEFT(#REF!,1)),0)</f>
        <v>0</v>
      </c>
      <c r="AC917" s="149"/>
      <c r="AD917" s="131"/>
      <c r="AE917" s="131"/>
      <c r="AF917" s="129"/>
      <c r="AG917"/>
      <c r="AH917" s="139"/>
      <c r="AI917" s="139"/>
      <c r="AJ917" s="139" t="str">
        <f t="shared" si="161"/>
        <v/>
      </c>
      <c r="AK917" s="139">
        <f t="shared" ca="1" si="168"/>
        <v>0</v>
      </c>
      <c r="AL917" s="139" t="str">
        <f t="shared" si="162"/>
        <v/>
      </c>
      <c r="AM917" s="139" t="str">
        <f t="shared" si="163"/>
        <v/>
      </c>
      <c r="AN917" s="20" t="str">
        <f t="shared" si="164"/>
        <v/>
      </c>
      <c r="AO917" s="20" t="str">
        <f t="shared" si="165"/>
        <v/>
      </c>
      <c r="AP917" s="20" t="str">
        <f t="shared" si="166"/>
        <v/>
      </c>
      <c r="AQ917" s="88" t="str">
        <f ca="1">IF(S917=Lists!$S$6,"CUMPLIMIENTO",IF($Q917=Lists!$R$3,TEXT(Y917,"00,00%")&amp;" / "&amp;TEXT(FORMULACIÓN!Y917,"00,00%"),IF(Y917=0,0,TEXT(Y917,"##.###")&amp;" / "&amp;TEXT(FORMULACIÓN!Y917,"##.###"))))</f>
        <v xml:space="preserve"> / </v>
      </c>
      <c r="AR917" s="133">
        <f ca="1">VALUE(IFERROR(IF(S917=Lists!$S$6,SEGUIMIENTO!Y917,IF((Y917/FORMULACIÓN!Y917)&lt;&gt;0,Y917/FORMULACIÓN!Y917,0)),0))</f>
        <v>0</v>
      </c>
      <c r="AS917" s="89" t="str">
        <f t="shared" ca="1" si="167"/>
        <v/>
      </c>
      <c r="AT917" s="89"/>
      <c r="AU917" s="89">
        <f t="shared" ca="1" si="160"/>
        <v>0</v>
      </c>
      <c r="AV917" s="20" t="str">
        <f t="shared" si="159"/>
        <v xml:space="preserve">LOGROS
LÍMITES
OBSERVACIÓN
ACCIONES DE FORTALECIMIENTO
</v>
      </c>
      <c r="AW917" s="139"/>
      <c r="CG917" s="140"/>
    </row>
    <row r="918" spans="1:85" s="135" customFormat="1" ht="20.25" hidden="1" customHeight="1">
      <c r="A918" s="20" t="str">
        <f>IF(FORMULACIÓN!A918="","",FORMULACIÓN!A918)</f>
        <v/>
      </c>
      <c r="B918" s="20" t="str">
        <f>IF(FORMULACIÓN!B918="","",FORMULACIÓN!B918)</f>
        <v/>
      </c>
      <c r="C918" s="20" t="str">
        <f>IF(FORMULACIÓN!C918="","",FORMULACIÓN!C918)</f>
        <v/>
      </c>
      <c r="D918" s="20" t="str">
        <f>IF(FORMULACIÓN!D918="","",FORMULACIÓN!D918)</f>
        <v/>
      </c>
      <c r="E918" s="20" t="str">
        <f>IF(FORMULACIÓN!E918="","",FORMULACIÓN!E918)</f>
        <v/>
      </c>
      <c r="F918" s="20" t="str">
        <f>IF(FORMULACIÓN!F918="","",FORMULACIÓN!F918)</f>
        <v/>
      </c>
      <c r="G918" s="20" t="str">
        <f>IF(FORMULACIÓN!G918="","",FORMULACIÓN!G918)</f>
        <v/>
      </c>
      <c r="H918" s="20" t="str">
        <f>IF(FORMULACIÓN!H918="","",FORMULACIÓN!H918)</f>
        <v/>
      </c>
      <c r="I918" s="88" t="str">
        <f>IF(FORMULACIÓN!I918="","",FORMULACIÓN!I918)</f>
        <v/>
      </c>
      <c r="J918" s="20" t="str">
        <f>IF(FORMULACIÓN!J918="","",FORMULACIÓN!J918)</f>
        <v/>
      </c>
      <c r="K918" s="88" t="str">
        <f>IF(FORMULACIÓN!K918="","",FORMULACIÓN!K918)</f>
        <v/>
      </c>
      <c r="L918" s="88" t="str">
        <f>IF(FORMULACIÓN!L918="","",FORMULACIÓN!L918)</f>
        <v/>
      </c>
      <c r="M918" s="210">
        <f>FORMULACIÓN!M918</f>
        <v>0</v>
      </c>
      <c r="N918" s="20" t="str">
        <f>IF(FORMULACIÓN!O918="","",FORMULACIÓN!O918)</f>
        <v/>
      </c>
      <c r="O918" s="20" t="str">
        <f>IF(FORMULACIÓN!P918="","",FORMULACIÓN!P918)</f>
        <v/>
      </c>
      <c r="P918" s="20" t="str">
        <f>IF(FORMULACIÓN!Q918="","",FORMULACIÓN!Q918)</f>
        <v/>
      </c>
      <c r="Q918" s="20" t="str">
        <f>IF(FORMULACIÓN!R918="","",FORMULACIÓN!R918)</f>
        <v/>
      </c>
      <c r="R918" s="20" t="str">
        <f>IF(FORMULACIÓN!S918="","",FORMULACIÓN!S918)</f>
        <v/>
      </c>
      <c r="S918" s="20" t="str">
        <f>IF(FORMULACIÓN!T918="","",FORMULACIÓN!T918)</f>
        <v/>
      </c>
      <c r="T918" s="179" t="str">
        <f ca="1">FORMULACIÓN!Y918</f>
        <v/>
      </c>
      <c r="U918" s="20" t="str">
        <f>IF(FORMULACIÓN!U918="","",FORMULACIÓN!U918)</f>
        <v/>
      </c>
      <c r="V918" s="211"/>
      <c r="W918" s="211"/>
      <c r="X918" s="21" t="str">
        <f ca="1">IFERROR(IF($S918=Lists!$S$2,SUM(SEGUIMIENTO!U918:W918),IF(SEGUIMIENTO!$S918=Lists!$S$3,SUM(SEGUIMIENTO!V918:W918),IF(SEGUIMIENTO!$S918=Lists!$S$4,AVERAGE(SEGUIMIENTO!V918:W918),IF(SEGUIMIENTO!$S918=Lists!$S$5,OFFSET(U918,0,COUNTA(V918:W918)),IF(SEGUIMIENTO!$S918=Lists!$S$6,COUNTIF(V918:W918,"&lt;"&amp;FORMULACIÓN!Y918)/COUNT(SEGUIMIENTO!V918:W918),""))))),"")</f>
        <v/>
      </c>
      <c r="Y918" s="176" t="str">
        <f ca="1">IF($Q918=Lists!$R$3,TEXT(SEGUIMIENTO!X918,"00,00%"),IF(SEGUIMIENTO!X918=0,0,TEXT(SEGUIMIENTO!X918,"##.###")))</f>
        <v/>
      </c>
      <c r="Z918" s="179" t="str">
        <f>IF(FORMULACIÓN!N918="X",VLOOKUP(A918,Lists!$C$100:$D$1099,2,FALSE),"")</f>
        <v/>
      </c>
      <c r="AA918" s="181">
        <f>IF(FORMULACIÓN!N918="X",IF(VALUE(VLOOKUP(A918,Lists!$C$100:$D$1099,2,FALSE))&gt;=SEGUIMIENTO!X918,1,0),2)</f>
        <v>2</v>
      </c>
      <c r="AB918" s="150">
        <f>IFERROR(VALUE(LEFT(#REF!,1)),0)</f>
        <v>0</v>
      </c>
      <c r="AC918" s="149"/>
      <c r="AD918" s="131"/>
      <c r="AE918" s="131"/>
      <c r="AF918" s="129"/>
      <c r="AG918"/>
      <c r="AH918" s="139"/>
      <c r="AI918" s="139"/>
      <c r="AJ918" s="139" t="str">
        <f t="shared" si="161"/>
        <v/>
      </c>
      <c r="AK918" s="139">
        <f t="shared" ca="1" si="168"/>
        <v>0</v>
      </c>
      <c r="AL918" s="139" t="str">
        <f t="shared" si="162"/>
        <v/>
      </c>
      <c r="AM918" s="139" t="str">
        <f t="shared" si="163"/>
        <v/>
      </c>
      <c r="AN918" s="20" t="str">
        <f t="shared" si="164"/>
        <v/>
      </c>
      <c r="AO918" s="20" t="str">
        <f t="shared" si="165"/>
        <v/>
      </c>
      <c r="AP918" s="20" t="str">
        <f t="shared" si="166"/>
        <v/>
      </c>
      <c r="AQ918" s="88" t="str">
        <f ca="1">IF(S918=Lists!$S$6,"CUMPLIMIENTO",IF($Q918=Lists!$R$3,TEXT(Y918,"00,00%")&amp;" / "&amp;TEXT(FORMULACIÓN!Y918,"00,00%"),IF(Y918=0,0,TEXT(Y918,"##.###")&amp;" / "&amp;TEXT(FORMULACIÓN!Y918,"##.###"))))</f>
        <v xml:space="preserve"> / </v>
      </c>
      <c r="AR918" s="133">
        <f ca="1">VALUE(IFERROR(IF(S918=Lists!$S$6,SEGUIMIENTO!Y918,IF((Y918/FORMULACIÓN!Y918)&lt;&gt;0,Y918/FORMULACIÓN!Y918,0)),0))</f>
        <v>0</v>
      </c>
      <c r="AS918" s="89" t="str">
        <f t="shared" ca="1" si="167"/>
        <v/>
      </c>
      <c r="AT918" s="89"/>
      <c r="AU918" s="89">
        <f t="shared" ca="1" si="160"/>
        <v>0</v>
      </c>
      <c r="AV918" s="20" t="str">
        <f t="shared" si="159"/>
        <v xml:space="preserve">LOGROS
LÍMITES
OBSERVACIÓN
ACCIONES DE FORTALECIMIENTO
</v>
      </c>
      <c r="AW918" s="139"/>
      <c r="CG918" s="140"/>
    </row>
    <row r="919" spans="1:85" s="135" customFormat="1" ht="20.25" hidden="1" customHeight="1">
      <c r="A919" s="20" t="str">
        <f>IF(FORMULACIÓN!A919="","",FORMULACIÓN!A919)</f>
        <v/>
      </c>
      <c r="B919" s="20" t="str">
        <f>IF(FORMULACIÓN!B919="","",FORMULACIÓN!B919)</f>
        <v/>
      </c>
      <c r="C919" s="20" t="str">
        <f>IF(FORMULACIÓN!C919="","",FORMULACIÓN!C919)</f>
        <v/>
      </c>
      <c r="D919" s="20" t="str">
        <f>IF(FORMULACIÓN!D919="","",FORMULACIÓN!D919)</f>
        <v/>
      </c>
      <c r="E919" s="20" t="str">
        <f>IF(FORMULACIÓN!E919="","",FORMULACIÓN!E919)</f>
        <v/>
      </c>
      <c r="F919" s="20" t="str">
        <f>IF(FORMULACIÓN!F919="","",FORMULACIÓN!F919)</f>
        <v/>
      </c>
      <c r="G919" s="20" t="str">
        <f>IF(FORMULACIÓN!G919="","",FORMULACIÓN!G919)</f>
        <v/>
      </c>
      <c r="H919" s="20" t="str">
        <f>IF(FORMULACIÓN!H919="","",FORMULACIÓN!H919)</f>
        <v/>
      </c>
      <c r="I919" s="88" t="str">
        <f>IF(FORMULACIÓN!I919="","",FORMULACIÓN!I919)</f>
        <v/>
      </c>
      <c r="J919" s="20" t="str">
        <f>IF(FORMULACIÓN!J919="","",FORMULACIÓN!J919)</f>
        <v/>
      </c>
      <c r="K919" s="88" t="str">
        <f>IF(FORMULACIÓN!K919="","",FORMULACIÓN!K919)</f>
        <v/>
      </c>
      <c r="L919" s="88" t="str">
        <f>IF(FORMULACIÓN!L919="","",FORMULACIÓN!L919)</f>
        <v/>
      </c>
      <c r="M919" s="210">
        <f>FORMULACIÓN!M919</f>
        <v>0</v>
      </c>
      <c r="N919" s="20" t="str">
        <f>IF(FORMULACIÓN!O919="","",FORMULACIÓN!O919)</f>
        <v/>
      </c>
      <c r="O919" s="20" t="str">
        <f>IF(FORMULACIÓN!P919="","",FORMULACIÓN!P919)</f>
        <v/>
      </c>
      <c r="P919" s="20" t="str">
        <f>IF(FORMULACIÓN!Q919="","",FORMULACIÓN!Q919)</f>
        <v/>
      </c>
      <c r="Q919" s="20" t="str">
        <f>IF(FORMULACIÓN!R919="","",FORMULACIÓN!R919)</f>
        <v/>
      </c>
      <c r="R919" s="20" t="str">
        <f>IF(FORMULACIÓN!S919="","",FORMULACIÓN!S919)</f>
        <v/>
      </c>
      <c r="S919" s="20" t="str">
        <f>IF(FORMULACIÓN!T919="","",FORMULACIÓN!T919)</f>
        <v/>
      </c>
      <c r="T919" s="179" t="str">
        <f ca="1">FORMULACIÓN!Y919</f>
        <v/>
      </c>
      <c r="U919" s="20" t="str">
        <f>IF(FORMULACIÓN!U919="","",FORMULACIÓN!U919)</f>
        <v/>
      </c>
      <c r="V919" s="211"/>
      <c r="W919" s="211"/>
      <c r="X919" s="21" t="str">
        <f ca="1">IFERROR(IF($S919=Lists!$S$2,SUM(SEGUIMIENTO!U919:W919),IF(SEGUIMIENTO!$S919=Lists!$S$3,SUM(SEGUIMIENTO!V919:W919),IF(SEGUIMIENTO!$S919=Lists!$S$4,AVERAGE(SEGUIMIENTO!V919:W919),IF(SEGUIMIENTO!$S919=Lists!$S$5,OFFSET(U919,0,COUNTA(V919:W919)),IF(SEGUIMIENTO!$S919=Lists!$S$6,COUNTIF(V919:W919,"&lt;"&amp;FORMULACIÓN!Y919)/COUNT(SEGUIMIENTO!V919:W919),""))))),"")</f>
        <v/>
      </c>
      <c r="Y919" s="176" t="str">
        <f ca="1">IF($Q919=Lists!$R$3,TEXT(SEGUIMIENTO!X919,"00,00%"),IF(SEGUIMIENTO!X919=0,0,TEXT(SEGUIMIENTO!X919,"##.###")))</f>
        <v/>
      </c>
      <c r="Z919" s="179" t="str">
        <f>IF(FORMULACIÓN!N919="X",VLOOKUP(A919,Lists!$C$100:$D$1099,2,FALSE),"")</f>
        <v/>
      </c>
      <c r="AA919" s="181">
        <f>IF(FORMULACIÓN!N919="X",IF(VALUE(VLOOKUP(A919,Lists!$C$100:$D$1099,2,FALSE))&gt;=SEGUIMIENTO!X919,1,0),2)</f>
        <v>2</v>
      </c>
      <c r="AB919" s="150">
        <f>IFERROR(VALUE(LEFT(#REF!,1)),0)</f>
        <v>0</v>
      </c>
      <c r="AC919" s="149"/>
      <c r="AD919" s="131"/>
      <c r="AE919" s="131"/>
      <c r="AF919" s="129"/>
      <c r="AG919"/>
      <c r="AH919" s="139"/>
      <c r="AI919" s="139"/>
      <c r="AJ919" s="139" t="str">
        <f t="shared" si="161"/>
        <v/>
      </c>
      <c r="AK919" s="139">
        <f t="shared" ca="1" si="168"/>
        <v>0</v>
      </c>
      <c r="AL919" s="139" t="str">
        <f t="shared" si="162"/>
        <v/>
      </c>
      <c r="AM919" s="139" t="str">
        <f t="shared" si="163"/>
        <v/>
      </c>
      <c r="AN919" s="20" t="str">
        <f t="shared" si="164"/>
        <v/>
      </c>
      <c r="AO919" s="20" t="str">
        <f t="shared" si="165"/>
        <v/>
      </c>
      <c r="AP919" s="20" t="str">
        <f t="shared" si="166"/>
        <v/>
      </c>
      <c r="AQ919" s="88" t="str">
        <f ca="1">IF(S919=Lists!$S$6,"CUMPLIMIENTO",IF($Q919=Lists!$R$3,TEXT(Y919,"00,00%")&amp;" / "&amp;TEXT(FORMULACIÓN!Y919,"00,00%"),IF(Y919=0,0,TEXT(Y919,"##.###")&amp;" / "&amp;TEXT(FORMULACIÓN!Y919,"##.###"))))</f>
        <v xml:space="preserve"> / </v>
      </c>
      <c r="AR919" s="133">
        <f ca="1">VALUE(IFERROR(IF(S919=Lists!$S$6,SEGUIMIENTO!Y919,IF((Y919/FORMULACIÓN!Y919)&lt;&gt;0,Y919/FORMULACIÓN!Y919,0)),0))</f>
        <v>0</v>
      </c>
      <c r="AS919" s="89" t="str">
        <f t="shared" ca="1" si="167"/>
        <v/>
      </c>
      <c r="AT919" s="89"/>
      <c r="AU919" s="89">
        <f t="shared" ca="1" si="160"/>
        <v>0</v>
      </c>
      <c r="AV919" s="20" t="str">
        <f t="shared" si="159"/>
        <v xml:space="preserve">LOGROS
LÍMITES
OBSERVACIÓN
ACCIONES DE FORTALECIMIENTO
</v>
      </c>
      <c r="AW919" s="139"/>
      <c r="CG919" s="140"/>
    </row>
    <row r="920" spans="1:85" s="135" customFormat="1" ht="20.25" hidden="1" customHeight="1">
      <c r="A920" s="20" t="str">
        <f>IF(FORMULACIÓN!A920="","",FORMULACIÓN!A920)</f>
        <v/>
      </c>
      <c r="B920" s="20" t="str">
        <f>IF(FORMULACIÓN!B920="","",FORMULACIÓN!B920)</f>
        <v/>
      </c>
      <c r="C920" s="20" t="str">
        <f>IF(FORMULACIÓN!C920="","",FORMULACIÓN!C920)</f>
        <v/>
      </c>
      <c r="D920" s="20" t="str">
        <f>IF(FORMULACIÓN!D920="","",FORMULACIÓN!D920)</f>
        <v/>
      </c>
      <c r="E920" s="20" t="str">
        <f>IF(FORMULACIÓN!E920="","",FORMULACIÓN!E920)</f>
        <v/>
      </c>
      <c r="F920" s="20" t="str">
        <f>IF(FORMULACIÓN!F920="","",FORMULACIÓN!F920)</f>
        <v/>
      </c>
      <c r="G920" s="20" t="str">
        <f>IF(FORMULACIÓN!G920="","",FORMULACIÓN!G920)</f>
        <v/>
      </c>
      <c r="H920" s="20" t="str">
        <f>IF(FORMULACIÓN!H920="","",FORMULACIÓN!H920)</f>
        <v/>
      </c>
      <c r="I920" s="88" t="str">
        <f>IF(FORMULACIÓN!I920="","",FORMULACIÓN!I920)</f>
        <v/>
      </c>
      <c r="J920" s="20" t="str">
        <f>IF(FORMULACIÓN!J920="","",FORMULACIÓN!J920)</f>
        <v/>
      </c>
      <c r="K920" s="88" t="str">
        <f>IF(FORMULACIÓN!K920="","",FORMULACIÓN!K920)</f>
        <v/>
      </c>
      <c r="L920" s="88" t="str">
        <f>IF(FORMULACIÓN!L920="","",FORMULACIÓN!L920)</f>
        <v/>
      </c>
      <c r="M920" s="210">
        <f>FORMULACIÓN!M920</f>
        <v>0</v>
      </c>
      <c r="N920" s="20" t="str">
        <f>IF(FORMULACIÓN!O920="","",FORMULACIÓN!O920)</f>
        <v/>
      </c>
      <c r="O920" s="20" t="str">
        <f>IF(FORMULACIÓN!P920="","",FORMULACIÓN!P920)</f>
        <v/>
      </c>
      <c r="P920" s="20" t="str">
        <f>IF(FORMULACIÓN!Q920="","",FORMULACIÓN!Q920)</f>
        <v/>
      </c>
      <c r="Q920" s="20" t="str">
        <f>IF(FORMULACIÓN!R920="","",FORMULACIÓN!R920)</f>
        <v/>
      </c>
      <c r="R920" s="20" t="str">
        <f>IF(FORMULACIÓN!S920="","",FORMULACIÓN!S920)</f>
        <v/>
      </c>
      <c r="S920" s="20" t="str">
        <f>IF(FORMULACIÓN!T920="","",FORMULACIÓN!T920)</f>
        <v/>
      </c>
      <c r="T920" s="179" t="str">
        <f ca="1">FORMULACIÓN!Y920</f>
        <v/>
      </c>
      <c r="U920" s="20" t="str">
        <f>IF(FORMULACIÓN!U920="","",FORMULACIÓN!U920)</f>
        <v/>
      </c>
      <c r="V920" s="211"/>
      <c r="W920" s="211"/>
      <c r="X920" s="21" t="str">
        <f ca="1">IFERROR(IF($S920=Lists!$S$2,SUM(SEGUIMIENTO!U920:W920),IF(SEGUIMIENTO!$S920=Lists!$S$3,SUM(SEGUIMIENTO!V920:W920),IF(SEGUIMIENTO!$S920=Lists!$S$4,AVERAGE(SEGUIMIENTO!V920:W920),IF(SEGUIMIENTO!$S920=Lists!$S$5,OFFSET(U920,0,COUNTA(V920:W920)),IF(SEGUIMIENTO!$S920=Lists!$S$6,COUNTIF(V920:W920,"&lt;"&amp;FORMULACIÓN!Y920)/COUNT(SEGUIMIENTO!V920:W920),""))))),"")</f>
        <v/>
      </c>
      <c r="Y920" s="176" t="str">
        <f ca="1">IF($Q920=Lists!$R$3,TEXT(SEGUIMIENTO!X920,"00,00%"),IF(SEGUIMIENTO!X920=0,0,TEXT(SEGUIMIENTO!X920,"##.###")))</f>
        <v/>
      </c>
      <c r="Z920" s="179" t="str">
        <f>IF(FORMULACIÓN!N920="X",VLOOKUP(A920,Lists!$C$100:$D$1099,2,FALSE),"")</f>
        <v/>
      </c>
      <c r="AA920" s="181">
        <f>IF(FORMULACIÓN!N920="X",IF(VALUE(VLOOKUP(A920,Lists!$C$100:$D$1099,2,FALSE))&gt;=SEGUIMIENTO!X920,1,0),2)</f>
        <v>2</v>
      </c>
      <c r="AB920" s="150">
        <f>IFERROR(VALUE(LEFT(#REF!,1)),0)</f>
        <v>0</v>
      </c>
      <c r="AC920" s="149"/>
      <c r="AD920" s="131"/>
      <c r="AE920" s="131"/>
      <c r="AF920" s="129"/>
      <c r="AG920"/>
      <c r="AH920" s="139"/>
      <c r="AI920" s="139"/>
      <c r="AJ920" s="139" t="str">
        <f t="shared" si="161"/>
        <v/>
      </c>
      <c r="AK920" s="139">
        <f t="shared" ca="1" si="168"/>
        <v>0</v>
      </c>
      <c r="AL920" s="139" t="str">
        <f t="shared" si="162"/>
        <v/>
      </c>
      <c r="AM920" s="139" t="str">
        <f t="shared" si="163"/>
        <v/>
      </c>
      <c r="AN920" s="20" t="str">
        <f t="shared" si="164"/>
        <v/>
      </c>
      <c r="AO920" s="20" t="str">
        <f t="shared" si="165"/>
        <v/>
      </c>
      <c r="AP920" s="20" t="str">
        <f t="shared" si="166"/>
        <v/>
      </c>
      <c r="AQ920" s="88" t="str">
        <f ca="1">IF(S920=Lists!$S$6,"CUMPLIMIENTO",IF($Q920=Lists!$R$3,TEXT(Y920,"00,00%")&amp;" / "&amp;TEXT(FORMULACIÓN!Y920,"00,00%"),IF(Y920=0,0,TEXT(Y920,"##.###")&amp;" / "&amp;TEXT(FORMULACIÓN!Y920,"##.###"))))</f>
        <v xml:space="preserve"> / </v>
      </c>
      <c r="AR920" s="133">
        <f ca="1">VALUE(IFERROR(IF(S920=Lists!$S$6,SEGUIMIENTO!Y920,IF((Y920/FORMULACIÓN!Y920)&lt;&gt;0,Y920/FORMULACIÓN!Y920,0)),0))</f>
        <v>0</v>
      </c>
      <c r="AS920" s="89" t="str">
        <f t="shared" ca="1" si="167"/>
        <v/>
      </c>
      <c r="AT920" s="89"/>
      <c r="AU920" s="89">
        <f t="shared" ca="1" si="160"/>
        <v>0</v>
      </c>
      <c r="AV920" s="20" t="str">
        <f t="shared" si="159"/>
        <v xml:space="preserve">LOGROS
LÍMITES
OBSERVACIÓN
ACCIONES DE FORTALECIMIENTO
</v>
      </c>
      <c r="AW920" s="139"/>
      <c r="CG920" s="140"/>
    </row>
    <row r="921" spans="1:85" s="135" customFormat="1" ht="20.25" hidden="1" customHeight="1">
      <c r="A921" s="20" t="str">
        <f>IF(FORMULACIÓN!A921="","",FORMULACIÓN!A921)</f>
        <v/>
      </c>
      <c r="B921" s="20" t="str">
        <f>IF(FORMULACIÓN!B921="","",FORMULACIÓN!B921)</f>
        <v/>
      </c>
      <c r="C921" s="20" t="str">
        <f>IF(FORMULACIÓN!C921="","",FORMULACIÓN!C921)</f>
        <v/>
      </c>
      <c r="D921" s="20" t="str">
        <f>IF(FORMULACIÓN!D921="","",FORMULACIÓN!D921)</f>
        <v/>
      </c>
      <c r="E921" s="20" t="str">
        <f>IF(FORMULACIÓN!E921="","",FORMULACIÓN!E921)</f>
        <v/>
      </c>
      <c r="F921" s="20" t="str">
        <f>IF(FORMULACIÓN!F921="","",FORMULACIÓN!F921)</f>
        <v/>
      </c>
      <c r="G921" s="20" t="str">
        <f>IF(FORMULACIÓN!G921="","",FORMULACIÓN!G921)</f>
        <v/>
      </c>
      <c r="H921" s="20" t="str">
        <f>IF(FORMULACIÓN!H921="","",FORMULACIÓN!H921)</f>
        <v/>
      </c>
      <c r="I921" s="88" t="str">
        <f>IF(FORMULACIÓN!I921="","",FORMULACIÓN!I921)</f>
        <v/>
      </c>
      <c r="J921" s="20" t="str">
        <f>IF(FORMULACIÓN!J921="","",FORMULACIÓN!J921)</f>
        <v/>
      </c>
      <c r="K921" s="88" t="str">
        <f>IF(FORMULACIÓN!K921="","",FORMULACIÓN!K921)</f>
        <v/>
      </c>
      <c r="L921" s="88" t="str">
        <f>IF(FORMULACIÓN!L921="","",FORMULACIÓN!L921)</f>
        <v/>
      </c>
      <c r="M921" s="210">
        <f>FORMULACIÓN!M921</f>
        <v>0</v>
      </c>
      <c r="N921" s="20" t="str">
        <f>IF(FORMULACIÓN!O921="","",FORMULACIÓN!O921)</f>
        <v/>
      </c>
      <c r="O921" s="20" t="str">
        <f>IF(FORMULACIÓN!P921="","",FORMULACIÓN!P921)</f>
        <v/>
      </c>
      <c r="P921" s="20" t="str">
        <f>IF(FORMULACIÓN!Q921="","",FORMULACIÓN!Q921)</f>
        <v/>
      </c>
      <c r="Q921" s="20" t="str">
        <f>IF(FORMULACIÓN!R921="","",FORMULACIÓN!R921)</f>
        <v/>
      </c>
      <c r="R921" s="20" t="str">
        <f>IF(FORMULACIÓN!S921="","",FORMULACIÓN!S921)</f>
        <v/>
      </c>
      <c r="S921" s="20" t="str">
        <f>IF(FORMULACIÓN!T921="","",FORMULACIÓN!T921)</f>
        <v/>
      </c>
      <c r="T921" s="179" t="str">
        <f ca="1">FORMULACIÓN!Y921</f>
        <v/>
      </c>
      <c r="U921" s="20" t="str">
        <f>IF(FORMULACIÓN!U921="","",FORMULACIÓN!U921)</f>
        <v/>
      </c>
      <c r="V921" s="211"/>
      <c r="W921" s="211"/>
      <c r="X921" s="21" t="str">
        <f ca="1">IFERROR(IF($S921=Lists!$S$2,SUM(SEGUIMIENTO!U921:W921),IF(SEGUIMIENTO!$S921=Lists!$S$3,SUM(SEGUIMIENTO!V921:W921),IF(SEGUIMIENTO!$S921=Lists!$S$4,AVERAGE(SEGUIMIENTO!V921:W921),IF(SEGUIMIENTO!$S921=Lists!$S$5,OFFSET(U921,0,COUNTA(V921:W921)),IF(SEGUIMIENTO!$S921=Lists!$S$6,COUNTIF(V921:W921,"&lt;"&amp;FORMULACIÓN!Y921)/COUNT(SEGUIMIENTO!V921:W921),""))))),"")</f>
        <v/>
      </c>
      <c r="Y921" s="176" t="str">
        <f ca="1">IF($Q921=Lists!$R$3,TEXT(SEGUIMIENTO!X921,"00,00%"),IF(SEGUIMIENTO!X921=0,0,TEXT(SEGUIMIENTO!X921,"##.###")))</f>
        <v/>
      </c>
      <c r="Z921" s="179" t="str">
        <f>IF(FORMULACIÓN!N921="X",VLOOKUP(A921,Lists!$C$100:$D$1099,2,FALSE),"")</f>
        <v/>
      </c>
      <c r="AA921" s="181">
        <f>IF(FORMULACIÓN!N921="X",IF(VALUE(VLOOKUP(A921,Lists!$C$100:$D$1099,2,FALSE))&gt;=SEGUIMIENTO!X921,1,0),2)</f>
        <v>2</v>
      </c>
      <c r="AB921" s="150">
        <f>IFERROR(VALUE(LEFT(#REF!,1)),0)</f>
        <v>0</v>
      </c>
      <c r="AC921" s="149"/>
      <c r="AD921" s="131"/>
      <c r="AE921" s="131"/>
      <c r="AF921" s="129"/>
      <c r="AG921"/>
      <c r="AH921" s="139"/>
      <c r="AI921" s="139"/>
      <c r="AJ921" s="139" t="str">
        <f t="shared" si="161"/>
        <v/>
      </c>
      <c r="AK921" s="139">
        <f t="shared" ca="1" si="168"/>
        <v>0</v>
      </c>
      <c r="AL921" s="139" t="str">
        <f t="shared" si="162"/>
        <v/>
      </c>
      <c r="AM921" s="139" t="str">
        <f t="shared" si="163"/>
        <v/>
      </c>
      <c r="AN921" s="20" t="str">
        <f t="shared" si="164"/>
        <v/>
      </c>
      <c r="AO921" s="20" t="str">
        <f t="shared" si="165"/>
        <v/>
      </c>
      <c r="AP921" s="20" t="str">
        <f t="shared" si="166"/>
        <v/>
      </c>
      <c r="AQ921" s="88" t="str">
        <f ca="1">IF(S921=Lists!$S$6,"CUMPLIMIENTO",IF($Q921=Lists!$R$3,TEXT(Y921,"00,00%")&amp;" / "&amp;TEXT(FORMULACIÓN!Y921,"00,00%"),IF(Y921=0,0,TEXT(Y921,"##.###")&amp;" / "&amp;TEXT(FORMULACIÓN!Y921,"##.###"))))</f>
        <v xml:space="preserve"> / </v>
      </c>
      <c r="AR921" s="133">
        <f ca="1">VALUE(IFERROR(IF(S921=Lists!$S$6,SEGUIMIENTO!Y921,IF((Y921/FORMULACIÓN!Y921)&lt;&gt;0,Y921/FORMULACIÓN!Y921,0)),0))</f>
        <v>0</v>
      </c>
      <c r="AS921" s="89" t="str">
        <f t="shared" ca="1" si="167"/>
        <v/>
      </c>
      <c r="AT921" s="89"/>
      <c r="AU921" s="89">
        <f t="shared" ca="1" si="160"/>
        <v>0</v>
      </c>
      <c r="AV921" s="20" t="str">
        <f t="shared" si="159"/>
        <v xml:space="preserve">LOGROS
LÍMITES
OBSERVACIÓN
ACCIONES DE FORTALECIMIENTO
</v>
      </c>
      <c r="AW921" s="139"/>
      <c r="CG921" s="140"/>
    </row>
    <row r="922" spans="1:85" s="135" customFormat="1" ht="20.25" hidden="1" customHeight="1">
      <c r="A922" s="20" t="str">
        <f>IF(FORMULACIÓN!A922="","",FORMULACIÓN!A922)</f>
        <v/>
      </c>
      <c r="B922" s="20" t="str">
        <f>IF(FORMULACIÓN!B922="","",FORMULACIÓN!B922)</f>
        <v/>
      </c>
      <c r="C922" s="20" t="str">
        <f>IF(FORMULACIÓN!C922="","",FORMULACIÓN!C922)</f>
        <v/>
      </c>
      <c r="D922" s="20" t="str">
        <f>IF(FORMULACIÓN!D922="","",FORMULACIÓN!D922)</f>
        <v/>
      </c>
      <c r="E922" s="20" t="str">
        <f>IF(FORMULACIÓN!E922="","",FORMULACIÓN!E922)</f>
        <v/>
      </c>
      <c r="F922" s="20" t="str">
        <f>IF(FORMULACIÓN!F922="","",FORMULACIÓN!F922)</f>
        <v/>
      </c>
      <c r="G922" s="20" t="str">
        <f>IF(FORMULACIÓN!G922="","",FORMULACIÓN!G922)</f>
        <v/>
      </c>
      <c r="H922" s="20" t="str">
        <f>IF(FORMULACIÓN!H922="","",FORMULACIÓN!H922)</f>
        <v/>
      </c>
      <c r="I922" s="88" t="str">
        <f>IF(FORMULACIÓN!I922="","",FORMULACIÓN!I922)</f>
        <v/>
      </c>
      <c r="J922" s="20" t="str">
        <f>IF(FORMULACIÓN!J922="","",FORMULACIÓN!J922)</f>
        <v/>
      </c>
      <c r="K922" s="88" t="str">
        <f>IF(FORMULACIÓN!K922="","",FORMULACIÓN!K922)</f>
        <v/>
      </c>
      <c r="L922" s="88" t="str">
        <f>IF(FORMULACIÓN!L922="","",FORMULACIÓN!L922)</f>
        <v/>
      </c>
      <c r="M922" s="210">
        <f>FORMULACIÓN!M922</f>
        <v>0</v>
      </c>
      <c r="N922" s="20" t="str">
        <f>IF(FORMULACIÓN!O922="","",FORMULACIÓN!O922)</f>
        <v/>
      </c>
      <c r="O922" s="20" t="str">
        <f>IF(FORMULACIÓN!P922="","",FORMULACIÓN!P922)</f>
        <v/>
      </c>
      <c r="P922" s="20" t="str">
        <f>IF(FORMULACIÓN!Q922="","",FORMULACIÓN!Q922)</f>
        <v/>
      </c>
      <c r="Q922" s="20" t="str">
        <f>IF(FORMULACIÓN!R922="","",FORMULACIÓN!R922)</f>
        <v/>
      </c>
      <c r="R922" s="20" t="str">
        <f>IF(FORMULACIÓN!S922="","",FORMULACIÓN!S922)</f>
        <v/>
      </c>
      <c r="S922" s="20" t="str">
        <f>IF(FORMULACIÓN!T922="","",FORMULACIÓN!T922)</f>
        <v/>
      </c>
      <c r="T922" s="179" t="str">
        <f ca="1">FORMULACIÓN!Y922</f>
        <v/>
      </c>
      <c r="U922" s="20" t="str">
        <f>IF(FORMULACIÓN!U922="","",FORMULACIÓN!U922)</f>
        <v/>
      </c>
      <c r="V922" s="211"/>
      <c r="W922" s="211"/>
      <c r="X922" s="21" t="str">
        <f ca="1">IFERROR(IF($S922=Lists!$S$2,SUM(SEGUIMIENTO!U922:W922),IF(SEGUIMIENTO!$S922=Lists!$S$3,SUM(SEGUIMIENTO!V922:W922),IF(SEGUIMIENTO!$S922=Lists!$S$4,AVERAGE(SEGUIMIENTO!V922:W922),IF(SEGUIMIENTO!$S922=Lists!$S$5,OFFSET(U922,0,COUNTA(V922:W922)),IF(SEGUIMIENTO!$S922=Lists!$S$6,COUNTIF(V922:W922,"&lt;"&amp;FORMULACIÓN!Y922)/COUNT(SEGUIMIENTO!V922:W922),""))))),"")</f>
        <v/>
      </c>
      <c r="Y922" s="176" t="str">
        <f ca="1">IF($Q922=Lists!$R$3,TEXT(SEGUIMIENTO!X922,"00,00%"),IF(SEGUIMIENTO!X922=0,0,TEXT(SEGUIMIENTO!X922,"##.###")))</f>
        <v/>
      </c>
      <c r="Z922" s="179" t="str">
        <f>IF(FORMULACIÓN!N922="X",VLOOKUP(A922,Lists!$C$100:$D$1099,2,FALSE),"")</f>
        <v/>
      </c>
      <c r="AA922" s="181">
        <f>IF(FORMULACIÓN!N922="X",IF(VALUE(VLOOKUP(A922,Lists!$C$100:$D$1099,2,FALSE))&gt;=SEGUIMIENTO!X922,1,0),2)</f>
        <v>2</v>
      </c>
      <c r="AB922" s="150">
        <f>IFERROR(VALUE(LEFT(#REF!,1)),0)</f>
        <v>0</v>
      </c>
      <c r="AC922" s="149"/>
      <c r="AD922" s="131"/>
      <c r="AE922" s="131"/>
      <c r="AF922" s="129"/>
      <c r="AG922"/>
      <c r="AH922" s="139"/>
      <c r="AI922" s="139"/>
      <c r="AJ922" s="139" t="str">
        <f t="shared" si="161"/>
        <v/>
      </c>
      <c r="AK922" s="139">
        <f t="shared" ca="1" si="168"/>
        <v>0</v>
      </c>
      <c r="AL922" s="139" t="str">
        <f t="shared" si="162"/>
        <v/>
      </c>
      <c r="AM922" s="139" t="str">
        <f t="shared" si="163"/>
        <v/>
      </c>
      <c r="AN922" s="20" t="str">
        <f t="shared" si="164"/>
        <v/>
      </c>
      <c r="AO922" s="20" t="str">
        <f t="shared" si="165"/>
        <v/>
      </c>
      <c r="AP922" s="20" t="str">
        <f t="shared" si="166"/>
        <v/>
      </c>
      <c r="AQ922" s="88" t="str">
        <f ca="1">IF(S922=Lists!$S$6,"CUMPLIMIENTO",IF($Q922=Lists!$R$3,TEXT(Y922,"00,00%")&amp;" / "&amp;TEXT(FORMULACIÓN!Y922,"00,00%"),IF(Y922=0,0,TEXT(Y922,"##.###")&amp;" / "&amp;TEXT(FORMULACIÓN!Y922,"##.###"))))</f>
        <v xml:space="preserve"> / </v>
      </c>
      <c r="AR922" s="133">
        <f ca="1">VALUE(IFERROR(IF(S922=Lists!$S$6,SEGUIMIENTO!Y922,IF((Y922/FORMULACIÓN!Y922)&lt;&gt;0,Y922/FORMULACIÓN!Y922,0)),0))</f>
        <v>0</v>
      </c>
      <c r="AS922" s="89" t="str">
        <f t="shared" ca="1" si="167"/>
        <v/>
      </c>
      <c r="AT922" s="89"/>
      <c r="AU922" s="89">
        <f t="shared" ca="1" si="160"/>
        <v>0</v>
      </c>
      <c r="AV922" s="20" t="str">
        <f t="shared" si="159"/>
        <v xml:space="preserve">LOGROS
LÍMITES
OBSERVACIÓN
ACCIONES DE FORTALECIMIENTO
</v>
      </c>
      <c r="AW922" s="139"/>
      <c r="CG922" s="140"/>
    </row>
    <row r="923" spans="1:85" s="135" customFormat="1" ht="20.25" hidden="1" customHeight="1">
      <c r="A923" s="20" t="str">
        <f>IF(FORMULACIÓN!A923="","",FORMULACIÓN!A923)</f>
        <v/>
      </c>
      <c r="B923" s="20" t="str">
        <f>IF(FORMULACIÓN!B923="","",FORMULACIÓN!B923)</f>
        <v/>
      </c>
      <c r="C923" s="20" t="str">
        <f>IF(FORMULACIÓN!C923="","",FORMULACIÓN!C923)</f>
        <v/>
      </c>
      <c r="D923" s="20" t="str">
        <f>IF(FORMULACIÓN!D923="","",FORMULACIÓN!D923)</f>
        <v/>
      </c>
      <c r="E923" s="20" t="str">
        <f>IF(FORMULACIÓN!E923="","",FORMULACIÓN!E923)</f>
        <v/>
      </c>
      <c r="F923" s="20" t="str">
        <f>IF(FORMULACIÓN!F923="","",FORMULACIÓN!F923)</f>
        <v/>
      </c>
      <c r="G923" s="20" t="str">
        <f>IF(FORMULACIÓN!G923="","",FORMULACIÓN!G923)</f>
        <v/>
      </c>
      <c r="H923" s="20" t="str">
        <f>IF(FORMULACIÓN!H923="","",FORMULACIÓN!H923)</f>
        <v/>
      </c>
      <c r="I923" s="88" t="str">
        <f>IF(FORMULACIÓN!I923="","",FORMULACIÓN!I923)</f>
        <v/>
      </c>
      <c r="J923" s="20" t="str">
        <f>IF(FORMULACIÓN!J923="","",FORMULACIÓN!J923)</f>
        <v/>
      </c>
      <c r="K923" s="88" t="str">
        <f>IF(FORMULACIÓN!K923="","",FORMULACIÓN!K923)</f>
        <v/>
      </c>
      <c r="L923" s="88" t="str">
        <f>IF(FORMULACIÓN!L923="","",FORMULACIÓN!L923)</f>
        <v/>
      </c>
      <c r="M923" s="210">
        <f>FORMULACIÓN!M923</f>
        <v>0</v>
      </c>
      <c r="N923" s="20" t="str">
        <f>IF(FORMULACIÓN!O923="","",FORMULACIÓN!O923)</f>
        <v/>
      </c>
      <c r="O923" s="20" t="str">
        <f>IF(FORMULACIÓN!P923="","",FORMULACIÓN!P923)</f>
        <v/>
      </c>
      <c r="P923" s="20" t="str">
        <f>IF(FORMULACIÓN!Q923="","",FORMULACIÓN!Q923)</f>
        <v/>
      </c>
      <c r="Q923" s="20" t="str">
        <f>IF(FORMULACIÓN!R923="","",FORMULACIÓN!R923)</f>
        <v/>
      </c>
      <c r="R923" s="20" t="str">
        <f>IF(FORMULACIÓN!S923="","",FORMULACIÓN!S923)</f>
        <v/>
      </c>
      <c r="S923" s="20" t="str">
        <f>IF(FORMULACIÓN!T923="","",FORMULACIÓN!T923)</f>
        <v/>
      </c>
      <c r="T923" s="179" t="str">
        <f ca="1">FORMULACIÓN!Y923</f>
        <v/>
      </c>
      <c r="U923" s="20" t="str">
        <f>IF(FORMULACIÓN!U923="","",FORMULACIÓN!U923)</f>
        <v/>
      </c>
      <c r="V923" s="211"/>
      <c r="W923" s="211"/>
      <c r="X923" s="21" t="str">
        <f ca="1">IFERROR(IF($S923=Lists!$S$2,SUM(SEGUIMIENTO!U923:W923),IF(SEGUIMIENTO!$S923=Lists!$S$3,SUM(SEGUIMIENTO!V923:W923),IF(SEGUIMIENTO!$S923=Lists!$S$4,AVERAGE(SEGUIMIENTO!V923:W923),IF(SEGUIMIENTO!$S923=Lists!$S$5,OFFSET(U923,0,COUNTA(V923:W923)),IF(SEGUIMIENTO!$S923=Lists!$S$6,COUNTIF(V923:W923,"&lt;"&amp;FORMULACIÓN!Y923)/COUNT(SEGUIMIENTO!V923:W923),""))))),"")</f>
        <v/>
      </c>
      <c r="Y923" s="176" t="str">
        <f ca="1">IF($Q923=Lists!$R$3,TEXT(SEGUIMIENTO!X923,"00,00%"),IF(SEGUIMIENTO!X923=0,0,TEXT(SEGUIMIENTO!X923,"##.###")))</f>
        <v/>
      </c>
      <c r="Z923" s="179" t="str">
        <f>IF(FORMULACIÓN!N923="X",VLOOKUP(A923,Lists!$C$100:$D$1099,2,FALSE),"")</f>
        <v/>
      </c>
      <c r="AA923" s="181">
        <f>IF(FORMULACIÓN!N923="X",IF(VALUE(VLOOKUP(A923,Lists!$C$100:$D$1099,2,FALSE))&gt;=SEGUIMIENTO!X923,1,0),2)</f>
        <v>2</v>
      </c>
      <c r="AB923" s="150">
        <f>IFERROR(VALUE(LEFT(#REF!,1)),0)</f>
        <v>0</v>
      </c>
      <c r="AC923" s="149"/>
      <c r="AD923" s="131"/>
      <c r="AE923" s="131"/>
      <c r="AF923" s="129"/>
      <c r="AG923"/>
      <c r="AH923" s="139"/>
      <c r="AI923" s="139"/>
      <c r="AJ923" s="139" t="str">
        <f t="shared" si="161"/>
        <v/>
      </c>
      <c r="AK923" s="139">
        <f t="shared" ca="1" si="168"/>
        <v>0</v>
      </c>
      <c r="AL923" s="139" t="str">
        <f t="shared" si="162"/>
        <v/>
      </c>
      <c r="AM923" s="139" t="str">
        <f t="shared" si="163"/>
        <v/>
      </c>
      <c r="AN923" s="20" t="str">
        <f t="shared" si="164"/>
        <v/>
      </c>
      <c r="AO923" s="20" t="str">
        <f t="shared" si="165"/>
        <v/>
      </c>
      <c r="AP923" s="20" t="str">
        <f t="shared" si="166"/>
        <v/>
      </c>
      <c r="AQ923" s="88" t="str">
        <f ca="1">IF(S923=Lists!$S$6,"CUMPLIMIENTO",IF($Q923=Lists!$R$3,TEXT(Y923,"00,00%")&amp;" / "&amp;TEXT(FORMULACIÓN!Y923,"00,00%"),IF(Y923=0,0,TEXT(Y923,"##.###")&amp;" / "&amp;TEXT(FORMULACIÓN!Y923,"##.###"))))</f>
        <v xml:space="preserve"> / </v>
      </c>
      <c r="AR923" s="133">
        <f ca="1">VALUE(IFERROR(IF(S923=Lists!$S$6,SEGUIMIENTO!Y923,IF((Y923/FORMULACIÓN!Y923)&lt;&gt;0,Y923/FORMULACIÓN!Y923,0)),0))</f>
        <v>0</v>
      </c>
      <c r="AS923" s="89" t="str">
        <f t="shared" ca="1" si="167"/>
        <v/>
      </c>
      <c r="AT923" s="89"/>
      <c r="AU923" s="89">
        <f t="shared" ca="1" si="160"/>
        <v>0</v>
      </c>
      <c r="AV923" s="20" t="str">
        <f t="shared" ref="AV923:AV986" si="169">$AC$9&amp;CHAR(10)&amp;AC923&amp;CHAR(10)&amp;$AD$9&amp;CHAR(10)&amp;AD923&amp;CHAR(10)&amp;$AE$9&amp;CHAR(10)&amp;AE923&amp;CHAR(10)&amp;$AF$9&amp;CHAR(10)&amp;AF923</f>
        <v xml:space="preserve">LOGROS
LÍMITES
OBSERVACIÓN
ACCIONES DE FORTALECIMIENTO
</v>
      </c>
      <c r="AW923" s="139"/>
      <c r="CG923" s="140"/>
    </row>
    <row r="924" spans="1:85" s="135" customFormat="1" ht="20.25" hidden="1" customHeight="1">
      <c r="A924" s="20" t="str">
        <f>IF(FORMULACIÓN!A924="","",FORMULACIÓN!A924)</f>
        <v/>
      </c>
      <c r="B924" s="20" t="str">
        <f>IF(FORMULACIÓN!B924="","",FORMULACIÓN!B924)</f>
        <v/>
      </c>
      <c r="C924" s="20" t="str">
        <f>IF(FORMULACIÓN!C924="","",FORMULACIÓN!C924)</f>
        <v/>
      </c>
      <c r="D924" s="20" t="str">
        <f>IF(FORMULACIÓN!D924="","",FORMULACIÓN!D924)</f>
        <v/>
      </c>
      <c r="E924" s="20" t="str">
        <f>IF(FORMULACIÓN!E924="","",FORMULACIÓN!E924)</f>
        <v/>
      </c>
      <c r="F924" s="20" t="str">
        <f>IF(FORMULACIÓN!F924="","",FORMULACIÓN!F924)</f>
        <v/>
      </c>
      <c r="G924" s="20" t="str">
        <f>IF(FORMULACIÓN!G924="","",FORMULACIÓN!G924)</f>
        <v/>
      </c>
      <c r="H924" s="20" t="str">
        <f>IF(FORMULACIÓN!H924="","",FORMULACIÓN!H924)</f>
        <v/>
      </c>
      <c r="I924" s="88" t="str">
        <f>IF(FORMULACIÓN!I924="","",FORMULACIÓN!I924)</f>
        <v/>
      </c>
      <c r="J924" s="20" t="str">
        <f>IF(FORMULACIÓN!J924="","",FORMULACIÓN!J924)</f>
        <v/>
      </c>
      <c r="K924" s="88" t="str">
        <f>IF(FORMULACIÓN!K924="","",FORMULACIÓN!K924)</f>
        <v/>
      </c>
      <c r="L924" s="88" t="str">
        <f>IF(FORMULACIÓN!L924="","",FORMULACIÓN!L924)</f>
        <v/>
      </c>
      <c r="M924" s="210">
        <f>FORMULACIÓN!M924</f>
        <v>0</v>
      </c>
      <c r="N924" s="20" t="str">
        <f>IF(FORMULACIÓN!O924="","",FORMULACIÓN!O924)</f>
        <v/>
      </c>
      <c r="O924" s="20" t="str">
        <f>IF(FORMULACIÓN!P924="","",FORMULACIÓN!P924)</f>
        <v/>
      </c>
      <c r="P924" s="20" t="str">
        <f>IF(FORMULACIÓN!Q924="","",FORMULACIÓN!Q924)</f>
        <v/>
      </c>
      <c r="Q924" s="20" t="str">
        <f>IF(FORMULACIÓN!R924="","",FORMULACIÓN!R924)</f>
        <v/>
      </c>
      <c r="R924" s="20" t="str">
        <f>IF(FORMULACIÓN!S924="","",FORMULACIÓN!S924)</f>
        <v/>
      </c>
      <c r="S924" s="20" t="str">
        <f>IF(FORMULACIÓN!T924="","",FORMULACIÓN!T924)</f>
        <v/>
      </c>
      <c r="T924" s="179" t="str">
        <f ca="1">FORMULACIÓN!Y924</f>
        <v/>
      </c>
      <c r="U924" s="20" t="str">
        <f>IF(FORMULACIÓN!U924="","",FORMULACIÓN!U924)</f>
        <v/>
      </c>
      <c r="V924" s="211"/>
      <c r="W924" s="211"/>
      <c r="X924" s="21" t="str">
        <f ca="1">IFERROR(IF($S924=Lists!$S$2,SUM(SEGUIMIENTO!U924:W924),IF(SEGUIMIENTO!$S924=Lists!$S$3,SUM(SEGUIMIENTO!V924:W924),IF(SEGUIMIENTO!$S924=Lists!$S$4,AVERAGE(SEGUIMIENTO!V924:W924),IF(SEGUIMIENTO!$S924=Lists!$S$5,OFFSET(U924,0,COUNTA(V924:W924)),IF(SEGUIMIENTO!$S924=Lists!$S$6,COUNTIF(V924:W924,"&lt;"&amp;FORMULACIÓN!Y924)/COUNT(SEGUIMIENTO!V924:W924),""))))),"")</f>
        <v/>
      </c>
      <c r="Y924" s="176" t="str">
        <f ca="1">IF($Q924=Lists!$R$3,TEXT(SEGUIMIENTO!X924,"00,00%"),IF(SEGUIMIENTO!X924=0,0,TEXT(SEGUIMIENTO!X924,"##.###")))</f>
        <v/>
      </c>
      <c r="Z924" s="179" t="str">
        <f>IF(FORMULACIÓN!N924="X",VLOOKUP(A924,Lists!$C$100:$D$1099,2,FALSE),"")</f>
        <v/>
      </c>
      <c r="AA924" s="181">
        <f>IF(FORMULACIÓN!N924="X",IF(VALUE(VLOOKUP(A924,Lists!$C$100:$D$1099,2,FALSE))&gt;=SEGUIMIENTO!X924,1,0),2)</f>
        <v>2</v>
      </c>
      <c r="AB924" s="150">
        <f>IFERROR(VALUE(LEFT(#REF!,1)),0)</f>
        <v>0</v>
      </c>
      <c r="AC924" s="149"/>
      <c r="AD924" s="131"/>
      <c r="AE924" s="131"/>
      <c r="AF924" s="129"/>
      <c r="AG924"/>
      <c r="AH924" s="139"/>
      <c r="AI924" s="139"/>
      <c r="AJ924" s="139" t="str">
        <f t="shared" si="161"/>
        <v/>
      </c>
      <c r="AK924" s="139">
        <f t="shared" ca="1" si="168"/>
        <v>0</v>
      </c>
      <c r="AL924" s="139" t="str">
        <f t="shared" si="162"/>
        <v/>
      </c>
      <c r="AM924" s="139" t="str">
        <f t="shared" si="163"/>
        <v/>
      </c>
      <c r="AN924" s="20" t="str">
        <f t="shared" si="164"/>
        <v/>
      </c>
      <c r="AO924" s="20" t="str">
        <f t="shared" si="165"/>
        <v/>
      </c>
      <c r="AP924" s="20" t="str">
        <f t="shared" si="166"/>
        <v/>
      </c>
      <c r="AQ924" s="88" t="str">
        <f ca="1">IF(S924=Lists!$S$6,"CUMPLIMIENTO",IF($Q924=Lists!$R$3,TEXT(Y924,"00,00%")&amp;" / "&amp;TEXT(FORMULACIÓN!Y924,"00,00%"),IF(Y924=0,0,TEXT(Y924,"##.###")&amp;" / "&amp;TEXT(FORMULACIÓN!Y924,"##.###"))))</f>
        <v xml:space="preserve"> / </v>
      </c>
      <c r="AR924" s="133">
        <f ca="1">VALUE(IFERROR(IF(S924=Lists!$S$6,SEGUIMIENTO!Y924,IF((Y924/FORMULACIÓN!Y924)&lt;&gt;0,Y924/FORMULACIÓN!Y924,0)),0))</f>
        <v>0</v>
      </c>
      <c r="AS924" s="89" t="str">
        <f t="shared" ca="1" si="167"/>
        <v/>
      </c>
      <c r="AT924" s="89"/>
      <c r="AU924" s="89">
        <f t="shared" ca="1" si="160"/>
        <v>0</v>
      </c>
      <c r="AV924" s="20" t="str">
        <f t="shared" si="169"/>
        <v xml:space="preserve">LOGROS
LÍMITES
OBSERVACIÓN
ACCIONES DE FORTALECIMIENTO
</v>
      </c>
      <c r="AW924" s="139"/>
      <c r="CG924" s="140"/>
    </row>
    <row r="925" spans="1:85" s="135" customFormat="1" ht="20.25" hidden="1" customHeight="1">
      <c r="A925" s="20" t="str">
        <f>IF(FORMULACIÓN!A925="","",FORMULACIÓN!A925)</f>
        <v/>
      </c>
      <c r="B925" s="20" t="str">
        <f>IF(FORMULACIÓN!B925="","",FORMULACIÓN!B925)</f>
        <v/>
      </c>
      <c r="C925" s="20" t="str">
        <f>IF(FORMULACIÓN!C925="","",FORMULACIÓN!C925)</f>
        <v/>
      </c>
      <c r="D925" s="20" t="str">
        <f>IF(FORMULACIÓN!D925="","",FORMULACIÓN!D925)</f>
        <v/>
      </c>
      <c r="E925" s="20" t="str">
        <f>IF(FORMULACIÓN!E925="","",FORMULACIÓN!E925)</f>
        <v/>
      </c>
      <c r="F925" s="20" t="str">
        <f>IF(FORMULACIÓN!F925="","",FORMULACIÓN!F925)</f>
        <v/>
      </c>
      <c r="G925" s="20" t="str">
        <f>IF(FORMULACIÓN!G925="","",FORMULACIÓN!G925)</f>
        <v/>
      </c>
      <c r="H925" s="20" t="str">
        <f>IF(FORMULACIÓN!H925="","",FORMULACIÓN!H925)</f>
        <v/>
      </c>
      <c r="I925" s="88" t="str">
        <f>IF(FORMULACIÓN!I925="","",FORMULACIÓN!I925)</f>
        <v/>
      </c>
      <c r="J925" s="20" t="str">
        <f>IF(FORMULACIÓN!J925="","",FORMULACIÓN!J925)</f>
        <v/>
      </c>
      <c r="K925" s="88" t="str">
        <f>IF(FORMULACIÓN!K925="","",FORMULACIÓN!K925)</f>
        <v/>
      </c>
      <c r="L925" s="88" t="str">
        <f>IF(FORMULACIÓN!L925="","",FORMULACIÓN!L925)</f>
        <v/>
      </c>
      <c r="M925" s="210">
        <f>FORMULACIÓN!M925</f>
        <v>0</v>
      </c>
      <c r="N925" s="20" t="str">
        <f>IF(FORMULACIÓN!O925="","",FORMULACIÓN!O925)</f>
        <v/>
      </c>
      <c r="O925" s="20" t="str">
        <f>IF(FORMULACIÓN!P925="","",FORMULACIÓN!P925)</f>
        <v/>
      </c>
      <c r="P925" s="20" t="str">
        <f>IF(FORMULACIÓN!Q925="","",FORMULACIÓN!Q925)</f>
        <v/>
      </c>
      <c r="Q925" s="20" t="str">
        <f>IF(FORMULACIÓN!R925="","",FORMULACIÓN!R925)</f>
        <v/>
      </c>
      <c r="R925" s="20" t="str">
        <f>IF(FORMULACIÓN!S925="","",FORMULACIÓN!S925)</f>
        <v/>
      </c>
      <c r="S925" s="20" t="str">
        <f>IF(FORMULACIÓN!T925="","",FORMULACIÓN!T925)</f>
        <v/>
      </c>
      <c r="T925" s="179" t="str">
        <f ca="1">FORMULACIÓN!Y925</f>
        <v/>
      </c>
      <c r="U925" s="20" t="str">
        <f>IF(FORMULACIÓN!U925="","",FORMULACIÓN!U925)</f>
        <v/>
      </c>
      <c r="V925" s="211"/>
      <c r="W925" s="211"/>
      <c r="X925" s="21" t="str">
        <f ca="1">IFERROR(IF($S925=Lists!$S$2,SUM(SEGUIMIENTO!U925:W925),IF(SEGUIMIENTO!$S925=Lists!$S$3,SUM(SEGUIMIENTO!V925:W925),IF(SEGUIMIENTO!$S925=Lists!$S$4,AVERAGE(SEGUIMIENTO!V925:W925),IF(SEGUIMIENTO!$S925=Lists!$S$5,OFFSET(U925,0,COUNTA(V925:W925)),IF(SEGUIMIENTO!$S925=Lists!$S$6,COUNTIF(V925:W925,"&lt;"&amp;FORMULACIÓN!Y925)/COUNT(SEGUIMIENTO!V925:W925),""))))),"")</f>
        <v/>
      </c>
      <c r="Y925" s="176" t="str">
        <f ca="1">IF($Q925=Lists!$R$3,TEXT(SEGUIMIENTO!X925,"00,00%"),IF(SEGUIMIENTO!X925=0,0,TEXT(SEGUIMIENTO!X925,"##.###")))</f>
        <v/>
      </c>
      <c r="Z925" s="179" t="str">
        <f>IF(FORMULACIÓN!N925="X",VLOOKUP(A925,Lists!$C$100:$D$1099,2,FALSE),"")</f>
        <v/>
      </c>
      <c r="AA925" s="181">
        <f>IF(FORMULACIÓN!N925="X",IF(VALUE(VLOOKUP(A925,Lists!$C$100:$D$1099,2,FALSE))&gt;=SEGUIMIENTO!X925,1,0),2)</f>
        <v>2</v>
      </c>
      <c r="AB925" s="150">
        <f>IFERROR(VALUE(LEFT(#REF!,1)),0)</f>
        <v>0</v>
      </c>
      <c r="AC925" s="149"/>
      <c r="AD925" s="131"/>
      <c r="AE925" s="131"/>
      <c r="AF925" s="129"/>
      <c r="AG925"/>
      <c r="AH925" s="139"/>
      <c r="AI925" s="139"/>
      <c r="AJ925" s="139" t="str">
        <f t="shared" si="161"/>
        <v/>
      </c>
      <c r="AK925" s="139">
        <f t="shared" ca="1" si="168"/>
        <v>0</v>
      </c>
      <c r="AL925" s="139" t="str">
        <f t="shared" si="162"/>
        <v/>
      </c>
      <c r="AM925" s="139" t="str">
        <f t="shared" si="163"/>
        <v/>
      </c>
      <c r="AN925" s="20" t="str">
        <f t="shared" si="164"/>
        <v/>
      </c>
      <c r="AO925" s="20" t="str">
        <f t="shared" si="165"/>
        <v/>
      </c>
      <c r="AP925" s="20" t="str">
        <f t="shared" si="166"/>
        <v/>
      </c>
      <c r="AQ925" s="88" t="str">
        <f ca="1">IF(S925=Lists!$S$6,"CUMPLIMIENTO",IF($Q925=Lists!$R$3,TEXT(Y925,"00,00%")&amp;" / "&amp;TEXT(FORMULACIÓN!Y925,"00,00%"),IF(Y925=0,0,TEXT(Y925,"##.###")&amp;" / "&amp;TEXT(FORMULACIÓN!Y925,"##.###"))))</f>
        <v xml:space="preserve"> / </v>
      </c>
      <c r="AR925" s="133">
        <f ca="1">VALUE(IFERROR(IF(S925=Lists!$S$6,SEGUIMIENTO!Y925,IF((Y925/FORMULACIÓN!Y925)&lt;&gt;0,Y925/FORMULACIÓN!Y925,0)),0))</f>
        <v>0</v>
      </c>
      <c r="AS925" s="89" t="str">
        <f t="shared" ca="1" si="167"/>
        <v/>
      </c>
      <c r="AT925" s="89"/>
      <c r="AU925" s="89">
        <f t="shared" ca="1" si="160"/>
        <v>0</v>
      </c>
      <c r="AV925" s="20" t="str">
        <f t="shared" si="169"/>
        <v xml:space="preserve">LOGROS
LÍMITES
OBSERVACIÓN
ACCIONES DE FORTALECIMIENTO
</v>
      </c>
      <c r="AW925" s="139"/>
      <c r="CG925" s="140"/>
    </row>
    <row r="926" spans="1:85" s="135" customFormat="1" ht="20.25" hidden="1" customHeight="1">
      <c r="A926" s="20" t="str">
        <f>IF(FORMULACIÓN!A926="","",FORMULACIÓN!A926)</f>
        <v/>
      </c>
      <c r="B926" s="20" t="str">
        <f>IF(FORMULACIÓN!B926="","",FORMULACIÓN!B926)</f>
        <v/>
      </c>
      <c r="C926" s="20" t="str">
        <f>IF(FORMULACIÓN!C926="","",FORMULACIÓN!C926)</f>
        <v/>
      </c>
      <c r="D926" s="20" t="str">
        <f>IF(FORMULACIÓN!D926="","",FORMULACIÓN!D926)</f>
        <v/>
      </c>
      <c r="E926" s="20" t="str">
        <f>IF(FORMULACIÓN!E926="","",FORMULACIÓN!E926)</f>
        <v/>
      </c>
      <c r="F926" s="20" t="str">
        <f>IF(FORMULACIÓN!F926="","",FORMULACIÓN!F926)</f>
        <v/>
      </c>
      <c r="G926" s="20" t="str">
        <f>IF(FORMULACIÓN!G926="","",FORMULACIÓN!G926)</f>
        <v/>
      </c>
      <c r="H926" s="20" t="str">
        <f>IF(FORMULACIÓN!H926="","",FORMULACIÓN!H926)</f>
        <v/>
      </c>
      <c r="I926" s="88" t="str">
        <f>IF(FORMULACIÓN!I926="","",FORMULACIÓN!I926)</f>
        <v/>
      </c>
      <c r="J926" s="20" t="str">
        <f>IF(FORMULACIÓN!J926="","",FORMULACIÓN!J926)</f>
        <v/>
      </c>
      <c r="K926" s="88" t="str">
        <f>IF(FORMULACIÓN!K926="","",FORMULACIÓN!K926)</f>
        <v/>
      </c>
      <c r="L926" s="88" t="str">
        <f>IF(FORMULACIÓN!L926="","",FORMULACIÓN!L926)</f>
        <v/>
      </c>
      <c r="M926" s="210">
        <f>FORMULACIÓN!M926</f>
        <v>0</v>
      </c>
      <c r="N926" s="20" t="str">
        <f>IF(FORMULACIÓN!O926="","",FORMULACIÓN!O926)</f>
        <v/>
      </c>
      <c r="O926" s="20" t="str">
        <f>IF(FORMULACIÓN!P926="","",FORMULACIÓN!P926)</f>
        <v/>
      </c>
      <c r="P926" s="20" t="str">
        <f>IF(FORMULACIÓN!Q926="","",FORMULACIÓN!Q926)</f>
        <v/>
      </c>
      <c r="Q926" s="20" t="str">
        <f>IF(FORMULACIÓN!R926="","",FORMULACIÓN!R926)</f>
        <v/>
      </c>
      <c r="R926" s="20" t="str">
        <f>IF(FORMULACIÓN!S926="","",FORMULACIÓN!S926)</f>
        <v/>
      </c>
      <c r="S926" s="20" t="str">
        <f>IF(FORMULACIÓN!T926="","",FORMULACIÓN!T926)</f>
        <v/>
      </c>
      <c r="T926" s="179" t="str">
        <f ca="1">FORMULACIÓN!Y926</f>
        <v/>
      </c>
      <c r="U926" s="20" t="str">
        <f>IF(FORMULACIÓN!U926="","",FORMULACIÓN!U926)</f>
        <v/>
      </c>
      <c r="V926" s="211"/>
      <c r="W926" s="211"/>
      <c r="X926" s="21" t="str">
        <f ca="1">IFERROR(IF($S926=Lists!$S$2,SUM(SEGUIMIENTO!U926:W926),IF(SEGUIMIENTO!$S926=Lists!$S$3,SUM(SEGUIMIENTO!V926:W926),IF(SEGUIMIENTO!$S926=Lists!$S$4,AVERAGE(SEGUIMIENTO!V926:W926),IF(SEGUIMIENTO!$S926=Lists!$S$5,OFFSET(U926,0,COUNTA(V926:W926)),IF(SEGUIMIENTO!$S926=Lists!$S$6,COUNTIF(V926:W926,"&lt;"&amp;FORMULACIÓN!Y926)/COUNT(SEGUIMIENTO!V926:W926),""))))),"")</f>
        <v/>
      </c>
      <c r="Y926" s="176" t="str">
        <f ca="1">IF($Q926=Lists!$R$3,TEXT(SEGUIMIENTO!X926,"00,00%"),IF(SEGUIMIENTO!X926=0,0,TEXT(SEGUIMIENTO!X926,"##.###")))</f>
        <v/>
      </c>
      <c r="Z926" s="179" t="str">
        <f>IF(FORMULACIÓN!N926="X",VLOOKUP(A926,Lists!$C$100:$D$1099,2,FALSE),"")</f>
        <v/>
      </c>
      <c r="AA926" s="181">
        <f>IF(FORMULACIÓN!N926="X",IF(VALUE(VLOOKUP(A926,Lists!$C$100:$D$1099,2,FALSE))&gt;=SEGUIMIENTO!X926,1,0),2)</f>
        <v>2</v>
      </c>
      <c r="AB926" s="150">
        <f>IFERROR(VALUE(LEFT(#REF!,1)),0)</f>
        <v>0</v>
      </c>
      <c r="AC926" s="149"/>
      <c r="AD926" s="131"/>
      <c r="AE926" s="131"/>
      <c r="AF926" s="129"/>
      <c r="AG926"/>
      <c r="AH926" s="139"/>
      <c r="AI926" s="139"/>
      <c r="AJ926" s="139" t="str">
        <f t="shared" si="161"/>
        <v/>
      </c>
      <c r="AK926" s="139">
        <f t="shared" ca="1" si="168"/>
        <v>0</v>
      </c>
      <c r="AL926" s="139" t="str">
        <f t="shared" si="162"/>
        <v/>
      </c>
      <c r="AM926" s="139" t="str">
        <f t="shared" si="163"/>
        <v/>
      </c>
      <c r="AN926" s="20" t="str">
        <f t="shared" si="164"/>
        <v/>
      </c>
      <c r="AO926" s="20" t="str">
        <f t="shared" si="165"/>
        <v/>
      </c>
      <c r="AP926" s="20" t="str">
        <f t="shared" si="166"/>
        <v/>
      </c>
      <c r="AQ926" s="88" t="str">
        <f ca="1">IF(S926=Lists!$S$6,"CUMPLIMIENTO",IF($Q926=Lists!$R$3,TEXT(Y926,"00,00%")&amp;" / "&amp;TEXT(FORMULACIÓN!Y926,"00,00%"),IF(Y926=0,0,TEXT(Y926,"##.###")&amp;" / "&amp;TEXT(FORMULACIÓN!Y926,"##.###"))))</f>
        <v xml:space="preserve"> / </v>
      </c>
      <c r="AR926" s="133">
        <f ca="1">VALUE(IFERROR(IF(S926=Lists!$S$6,SEGUIMIENTO!Y926,IF((Y926/FORMULACIÓN!Y926)&lt;&gt;0,Y926/FORMULACIÓN!Y926,0)),0))</f>
        <v>0</v>
      </c>
      <c r="AS926" s="89" t="str">
        <f t="shared" ca="1" si="167"/>
        <v/>
      </c>
      <c r="AT926" s="89"/>
      <c r="AU926" s="89">
        <f t="shared" ca="1" si="160"/>
        <v>0</v>
      </c>
      <c r="AV926" s="20" t="str">
        <f t="shared" si="169"/>
        <v xml:space="preserve">LOGROS
LÍMITES
OBSERVACIÓN
ACCIONES DE FORTALECIMIENTO
</v>
      </c>
      <c r="AW926" s="139"/>
      <c r="CG926" s="140"/>
    </row>
    <row r="927" spans="1:85" s="135" customFormat="1" ht="20.25" hidden="1" customHeight="1">
      <c r="A927" s="20" t="str">
        <f>IF(FORMULACIÓN!A927="","",FORMULACIÓN!A927)</f>
        <v/>
      </c>
      <c r="B927" s="20" t="str">
        <f>IF(FORMULACIÓN!B927="","",FORMULACIÓN!B927)</f>
        <v/>
      </c>
      <c r="C927" s="20" t="str">
        <f>IF(FORMULACIÓN!C927="","",FORMULACIÓN!C927)</f>
        <v/>
      </c>
      <c r="D927" s="20" t="str">
        <f>IF(FORMULACIÓN!D927="","",FORMULACIÓN!D927)</f>
        <v/>
      </c>
      <c r="E927" s="20" t="str">
        <f>IF(FORMULACIÓN!E927="","",FORMULACIÓN!E927)</f>
        <v/>
      </c>
      <c r="F927" s="20" t="str">
        <f>IF(FORMULACIÓN!F927="","",FORMULACIÓN!F927)</f>
        <v/>
      </c>
      <c r="G927" s="20" t="str">
        <f>IF(FORMULACIÓN!G927="","",FORMULACIÓN!G927)</f>
        <v/>
      </c>
      <c r="H927" s="20" t="str">
        <f>IF(FORMULACIÓN!H927="","",FORMULACIÓN!H927)</f>
        <v/>
      </c>
      <c r="I927" s="88" t="str">
        <f>IF(FORMULACIÓN!I927="","",FORMULACIÓN!I927)</f>
        <v/>
      </c>
      <c r="J927" s="20" t="str">
        <f>IF(FORMULACIÓN!J927="","",FORMULACIÓN!J927)</f>
        <v/>
      </c>
      <c r="K927" s="88" t="str">
        <f>IF(FORMULACIÓN!K927="","",FORMULACIÓN!K927)</f>
        <v/>
      </c>
      <c r="L927" s="88" t="str">
        <f>IF(FORMULACIÓN!L927="","",FORMULACIÓN!L927)</f>
        <v/>
      </c>
      <c r="M927" s="210">
        <f>FORMULACIÓN!M927</f>
        <v>0</v>
      </c>
      <c r="N927" s="20" t="str">
        <f>IF(FORMULACIÓN!O927="","",FORMULACIÓN!O927)</f>
        <v/>
      </c>
      <c r="O927" s="20" t="str">
        <f>IF(FORMULACIÓN!P927="","",FORMULACIÓN!P927)</f>
        <v/>
      </c>
      <c r="P927" s="20" t="str">
        <f>IF(FORMULACIÓN!Q927="","",FORMULACIÓN!Q927)</f>
        <v/>
      </c>
      <c r="Q927" s="20" t="str">
        <f>IF(FORMULACIÓN!R927="","",FORMULACIÓN!R927)</f>
        <v/>
      </c>
      <c r="R927" s="20" t="str">
        <f>IF(FORMULACIÓN!S927="","",FORMULACIÓN!S927)</f>
        <v/>
      </c>
      <c r="S927" s="20" t="str">
        <f>IF(FORMULACIÓN!T927="","",FORMULACIÓN!T927)</f>
        <v/>
      </c>
      <c r="T927" s="179" t="str">
        <f ca="1">FORMULACIÓN!Y927</f>
        <v/>
      </c>
      <c r="U927" s="20" t="str">
        <f>IF(FORMULACIÓN!U927="","",FORMULACIÓN!U927)</f>
        <v/>
      </c>
      <c r="V927" s="211"/>
      <c r="W927" s="211"/>
      <c r="X927" s="21" t="str">
        <f ca="1">IFERROR(IF($S927=Lists!$S$2,SUM(SEGUIMIENTO!U927:W927),IF(SEGUIMIENTO!$S927=Lists!$S$3,SUM(SEGUIMIENTO!V927:W927),IF(SEGUIMIENTO!$S927=Lists!$S$4,AVERAGE(SEGUIMIENTO!V927:W927),IF(SEGUIMIENTO!$S927=Lists!$S$5,OFFSET(U927,0,COUNTA(V927:W927)),IF(SEGUIMIENTO!$S927=Lists!$S$6,COUNTIF(V927:W927,"&lt;"&amp;FORMULACIÓN!Y927)/COUNT(SEGUIMIENTO!V927:W927),""))))),"")</f>
        <v/>
      </c>
      <c r="Y927" s="176" t="str">
        <f ca="1">IF($Q927=Lists!$R$3,TEXT(SEGUIMIENTO!X927,"00,00%"),IF(SEGUIMIENTO!X927=0,0,TEXT(SEGUIMIENTO!X927,"##.###")))</f>
        <v/>
      </c>
      <c r="Z927" s="179" t="str">
        <f>IF(FORMULACIÓN!N927="X",VLOOKUP(A927,Lists!$C$100:$D$1099,2,FALSE),"")</f>
        <v/>
      </c>
      <c r="AA927" s="181">
        <f>IF(FORMULACIÓN!N927="X",IF(VALUE(VLOOKUP(A927,Lists!$C$100:$D$1099,2,FALSE))&gt;=SEGUIMIENTO!X927,1,0),2)</f>
        <v>2</v>
      </c>
      <c r="AB927" s="150">
        <f>IFERROR(VALUE(LEFT(#REF!,1)),0)</f>
        <v>0</v>
      </c>
      <c r="AC927" s="149"/>
      <c r="AD927" s="131"/>
      <c r="AE927" s="131"/>
      <c r="AF927" s="129"/>
      <c r="AG927"/>
      <c r="AH927" s="139"/>
      <c r="AI927" s="139"/>
      <c r="AJ927" s="139" t="str">
        <f t="shared" si="161"/>
        <v/>
      </c>
      <c r="AK927" s="139">
        <f t="shared" ca="1" si="168"/>
        <v>0</v>
      </c>
      <c r="AL927" s="139" t="str">
        <f t="shared" si="162"/>
        <v/>
      </c>
      <c r="AM927" s="139" t="str">
        <f t="shared" si="163"/>
        <v/>
      </c>
      <c r="AN927" s="20" t="str">
        <f t="shared" si="164"/>
        <v/>
      </c>
      <c r="AO927" s="20" t="str">
        <f t="shared" si="165"/>
        <v/>
      </c>
      <c r="AP927" s="20" t="str">
        <f t="shared" si="166"/>
        <v/>
      </c>
      <c r="AQ927" s="88" t="str">
        <f ca="1">IF(S927=Lists!$S$6,"CUMPLIMIENTO",IF($Q927=Lists!$R$3,TEXT(Y927,"00,00%")&amp;" / "&amp;TEXT(FORMULACIÓN!Y927,"00,00%"),IF(Y927=0,0,TEXT(Y927,"##.###")&amp;" / "&amp;TEXT(FORMULACIÓN!Y927,"##.###"))))</f>
        <v xml:space="preserve"> / </v>
      </c>
      <c r="AR927" s="133">
        <f ca="1">VALUE(IFERROR(IF(S927=Lists!$S$6,SEGUIMIENTO!Y927,IF((Y927/FORMULACIÓN!Y927)&lt;&gt;0,Y927/FORMULACIÓN!Y927,0)),0))</f>
        <v>0</v>
      </c>
      <c r="AS927" s="89" t="str">
        <f t="shared" ca="1" si="167"/>
        <v/>
      </c>
      <c r="AT927" s="89"/>
      <c r="AU927" s="89">
        <f t="shared" ca="1" si="160"/>
        <v>0</v>
      </c>
      <c r="AV927" s="20" t="str">
        <f t="shared" si="169"/>
        <v xml:space="preserve">LOGROS
LÍMITES
OBSERVACIÓN
ACCIONES DE FORTALECIMIENTO
</v>
      </c>
      <c r="AW927" s="139"/>
      <c r="CG927" s="140"/>
    </row>
    <row r="928" spans="1:85" s="135" customFormat="1" ht="20.25" hidden="1" customHeight="1">
      <c r="A928" s="20" t="str">
        <f>IF(FORMULACIÓN!A928="","",FORMULACIÓN!A928)</f>
        <v/>
      </c>
      <c r="B928" s="20" t="str">
        <f>IF(FORMULACIÓN!B928="","",FORMULACIÓN!B928)</f>
        <v/>
      </c>
      <c r="C928" s="20" t="str">
        <f>IF(FORMULACIÓN!C928="","",FORMULACIÓN!C928)</f>
        <v/>
      </c>
      <c r="D928" s="20" t="str">
        <f>IF(FORMULACIÓN!D928="","",FORMULACIÓN!D928)</f>
        <v/>
      </c>
      <c r="E928" s="20" t="str">
        <f>IF(FORMULACIÓN!E928="","",FORMULACIÓN!E928)</f>
        <v/>
      </c>
      <c r="F928" s="20" t="str">
        <f>IF(FORMULACIÓN!F928="","",FORMULACIÓN!F928)</f>
        <v/>
      </c>
      <c r="G928" s="20" t="str">
        <f>IF(FORMULACIÓN!G928="","",FORMULACIÓN!G928)</f>
        <v/>
      </c>
      <c r="H928" s="20" t="str">
        <f>IF(FORMULACIÓN!H928="","",FORMULACIÓN!H928)</f>
        <v/>
      </c>
      <c r="I928" s="88" t="str">
        <f>IF(FORMULACIÓN!I928="","",FORMULACIÓN!I928)</f>
        <v/>
      </c>
      <c r="J928" s="20" t="str">
        <f>IF(FORMULACIÓN!J928="","",FORMULACIÓN!J928)</f>
        <v/>
      </c>
      <c r="K928" s="88" t="str">
        <f>IF(FORMULACIÓN!K928="","",FORMULACIÓN!K928)</f>
        <v/>
      </c>
      <c r="L928" s="88" t="str">
        <f>IF(FORMULACIÓN!L928="","",FORMULACIÓN!L928)</f>
        <v/>
      </c>
      <c r="M928" s="210">
        <f>FORMULACIÓN!M928</f>
        <v>0</v>
      </c>
      <c r="N928" s="20" t="str">
        <f>IF(FORMULACIÓN!O928="","",FORMULACIÓN!O928)</f>
        <v/>
      </c>
      <c r="O928" s="20" t="str">
        <f>IF(FORMULACIÓN!P928="","",FORMULACIÓN!P928)</f>
        <v/>
      </c>
      <c r="P928" s="20" t="str">
        <f>IF(FORMULACIÓN!Q928="","",FORMULACIÓN!Q928)</f>
        <v/>
      </c>
      <c r="Q928" s="20" t="str">
        <f>IF(FORMULACIÓN!R928="","",FORMULACIÓN!R928)</f>
        <v/>
      </c>
      <c r="R928" s="20" t="str">
        <f>IF(FORMULACIÓN!S928="","",FORMULACIÓN!S928)</f>
        <v/>
      </c>
      <c r="S928" s="20" t="str">
        <f>IF(FORMULACIÓN!T928="","",FORMULACIÓN!T928)</f>
        <v/>
      </c>
      <c r="T928" s="179" t="str">
        <f ca="1">FORMULACIÓN!Y928</f>
        <v/>
      </c>
      <c r="U928" s="20" t="str">
        <f>IF(FORMULACIÓN!U928="","",FORMULACIÓN!U928)</f>
        <v/>
      </c>
      <c r="V928" s="211"/>
      <c r="W928" s="211"/>
      <c r="X928" s="21" t="str">
        <f ca="1">IFERROR(IF($S928=Lists!$S$2,SUM(SEGUIMIENTO!U928:W928),IF(SEGUIMIENTO!$S928=Lists!$S$3,SUM(SEGUIMIENTO!V928:W928),IF(SEGUIMIENTO!$S928=Lists!$S$4,AVERAGE(SEGUIMIENTO!V928:W928),IF(SEGUIMIENTO!$S928=Lists!$S$5,OFFSET(U928,0,COUNTA(V928:W928)),IF(SEGUIMIENTO!$S928=Lists!$S$6,COUNTIF(V928:W928,"&lt;"&amp;FORMULACIÓN!Y928)/COUNT(SEGUIMIENTO!V928:W928),""))))),"")</f>
        <v/>
      </c>
      <c r="Y928" s="176" t="str">
        <f ca="1">IF($Q928=Lists!$R$3,TEXT(SEGUIMIENTO!X928,"00,00%"),IF(SEGUIMIENTO!X928=0,0,TEXT(SEGUIMIENTO!X928,"##.###")))</f>
        <v/>
      </c>
      <c r="Z928" s="179" t="str">
        <f>IF(FORMULACIÓN!N928="X",VLOOKUP(A928,Lists!$C$100:$D$1099,2,FALSE),"")</f>
        <v/>
      </c>
      <c r="AA928" s="181">
        <f>IF(FORMULACIÓN!N928="X",IF(VALUE(VLOOKUP(A928,Lists!$C$100:$D$1099,2,FALSE))&gt;=SEGUIMIENTO!X928,1,0),2)</f>
        <v>2</v>
      </c>
      <c r="AB928" s="150">
        <f>IFERROR(VALUE(LEFT(#REF!,1)),0)</f>
        <v>0</v>
      </c>
      <c r="AC928" s="149"/>
      <c r="AD928" s="131"/>
      <c r="AE928" s="131"/>
      <c r="AF928" s="129"/>
      <c r="AG928"/>
      <c r="AH928" s="139"/>
      <c r="AI928" s="139"/>
      <c r="AJ928" s="139" t="str">
        <f t="shared" si="161"/>
        <v/>
      </c>
      <c r="AK928" s="139">
        <f t="shared" ca="1" si="168"/>
        <v>0</v>
      </c>
      <c r="AL928" s="139" t="str">
        <f t="shared" si="162"/>
        <v/>
      </c>
      <c r="AM928" s="139" t="str">
        <f t="shared" si="163"/>
        <v/>
      </c>
      <c r="AN928" s="20" t="str">
        <f t="shared" si="164"/>
        <v/>
      </c>
      <c r="AO928" s="20" t="str">
        <f t="shared" si="165"/>
        <v/>
      </c>
      <c r="AP928" s="20" t="str">
        <f t="shared" si="166"/>
        <v/>
      </c>
      <c r="AQ928" s="88" t="str">
        <f ca="1">IF(S928=Lists!$S$6,"CUMPLIMIENTO",IF($Q928=Lists!$R$3,TEXT(Y928,"00,00%")&amp;" / "&amp;TEXT(FORMULACIÓN!Y928,"00,00%"),IF(Y928=0,0,TEXT(Y928,"##.###")&amp;" / "&amp;TEXT(FORMULACIÓN!Y928,"##.###"))))</f>
        <v xml:space="preserve"> / </v>
      </c>
      <c r="AR928" s="133">
        <f ca="1">VALUE(IFERROR(IF(S928=Lists!$S$6,SEGUIMIENTO!Y928,IF((Y928/FORMULACIÓN!Y928)&lt;&gt;0,Y928/FORMULACIÓN!Y928,0)),0))</f>
        <v>0</v>
      </c>
      <c r="AS928" s="89" t="str">
        <f t="shared" ca="1" si="167"/>
        <v/>
      </c>
      <c r="AT928" s="89"/>
      <c r="AU928" s="89">
        <f t="shared" ca="1" si="160"/>
        <v>0</v>
      </c>
      <c r="AV928" s="20" t="str">
        <f t="shared" si="169"/>
        <v xml:space="preserve">LOGROS
LÍMITES
OBSERVACIÓN
ACCIONES DE FORTALECIMIENTO
</v>
      </c>
      <c r="AW928" s="139"/>
      <c r="CG928" s="140"/>
    </row>
    <row r="929" spans="1:85" s="135" customFormat="1" ht="20.25" hidden="1" customHeight="1">
      <c r="A929" s="20" t="str">
        <f>IF(FORMULACIÓN!A929="","",FORMULACIÓN!A929)</f>
        <v/>
      </c>
      <c r="B929" s="20" t="str">
        <f>IF(FORMULACIÓN!B929="","",FORMULACIÓN!B929)</f>
        <v/>
      </c>
      <c r="C929" s="20" t="str">
        <f>IF(FORMULACIÓN!C929="","",FORMULACIÓN!C929)</f>
        <v/>
      </c>
      <c r="D929" s="20" t="str">
        <f>IF(FORMULACIÓN!D929="","",FORMULACIÓN!D929)</f>
        <v/>
      </c>
      <c r="E929" s="20" t="str">
        <f>IF(FORMULACIÓN!E929="","",FORMULACIÓN!E929)</f>
        <v/>
      </c>
      <c r="F929" s="20" t="str">
        <f>IF(FORMULACIÓN!F929="","",FORMULACIÓN!F929)</f>
        <v/>
      </c>
      <c r="G929" s="20" t="str">
        <f>IF(FORMULACIÓN!G929="","",FORMULACIÓN!G929)</f>
        <v/>
      </c>
      <c r="H929" s="20" t="str">
        <f>IF(FORMULACIÓN!H929="","",FORMULACIÓN!H929)</f>
        <v/>
      </c>
      <c r="I929" s="88" t="str">
        <f>IF(FORMULACIÓN!I929="","",FORMULACIÓN!I929)</f>
        <v/>
      </c>
      <c r="J929" s="20" t="str">
        <f>IF(FORMULACIÓN!J929="","",FORMULACIÓN!J929)</f>
        <v/>
      </c>
      <c r="K929" s="88" t="str">
        <f>IF(FORMULACIÓN!K929="","",FORMULACIÓN!K929)</f>
        <v/>
      </c>
      <c r="L929" s="88" t="str">
        <f>IF(FORMULACIÓN!L929="","",FORMULACIÓN!L929)</f>
        <v/>
      </c>
      <c r="M929" s="210">
        <f>FORMULACIÓN!M929</f>
        <v>0</v>
      </c>
      <c r="N929" s="20" t="str">
        <f>IF(FORMULACIÓN!O929="","",FORMULACIÓN!O929)</f>
        <v/>
      </c>
      <c r="O929" s="20" t="str">
        <f>IF(FORMULACIÓN!P929="","",FORMULACIÓN!P929)</f>
        <v/>
      </c>
      <c r="P929" s="20" t="str">
        <f>IF(FORMULACIÓN!Q929="","",FORMULACIÓN!Q929)</f>
        <v/>
      </c>
      <c r="Q929" s="20" t="str">
        <f>IF(FORMULACIÓN!R929="","",FORMULACIÓN!R929)</f>
        <v/>
      </c>
      <c r="R929" s="20" t="str">
        <f>IF(FORMULACIÓN!S929="","",FORMULACIÓN!S929)</f>
        <v/>
      </c>
      <c r="S929" s="20" t="str">
        <f>IF(FORMULACIÓN!T929="","",FORMULACIÓN!T929)</f>
        <v/>
      </c>
      <c r="T929" s="179" t="str">
        <f ca="1">FORMULACIÓN!Y929</f>
        <v/>
      </c>
      <c r="U929" s="20" t="str">
        <f>IF(FORMULACIÓN!U929="","",FORMULACIÓN!U929)</f>
        <v/>
      </c>
      <c r="V929" s="211"/>
      <c r="W929" s="211"/>
      <c r="X929" s="21" t="str">
        <f ca="1">IFERROR(IF($S929=Lists!$S$2,SUM(SEGUIMIENTO!U929:W929),IF(SEGUIMIENTO!$S929=Lists!$S$3,SUM(SEGUIMIENTO!V929:W929),IF(SEGUIMIENTO!$S929=Lists!$S$4,AVERAGE(SEGUIMIENTO!V929:W929),IF(SEGUIMIENTO!$S929=Lists!$S$5,OFFSET(U929,0,COUNTA(V929:W929)),IF(SEGUIMIENTO!$S929=Lists!$S$6,COUNTIF(V929:W929,"&lt;"&amp;FORMULACIÓN!Y929)/COUNT(SEGUIMIENTO!V929:W929),""))))),"")</f>
        <v/>
      </c>
      <c r="Y929" s="176" t="str">
        <f ca="1">IF($Q929=Lists!$R$3,TEXT(SEGUIMIENTO!X929,"00,00%"),IF(SEGUIMIENTO!X929=0,0,TEXT(SEGUIMIENTO!X929,"##.###")))</f>
        <v/>
      </c>
      <c r="Z929" s="179" t="str">
        <f>IF(FORMULACIÓN!N929="X",VLOOKUP(A929,Lists!$C$100:$D$1099,2,FALSE),"")</f>
        <v/>
      </c>
      <c r="AA929" s="181">
        <f>IF(FORMULACIÓN!N929="X",IF(VALUE(VLOOKUP(A929,Lists!$C$100:$D$1099,2,FALSE))&gt;=SEGUIMIENTO!X929,1,0),2)</f>
        <v>2</v>
      </c>
      <c r="AB929" s="150">
        <f>IFERROR(VALUE(LEFT(#REF!,1)),0)</f>
        <v>0</v>
      </c>
      <c r="AC929" s="149"/>
      <c r="AD929" s="131"/>
      <c r="AE929" s="131"/>
      <c r="AF929" s="129"/>
      <c r="AG929"/>
      <c r="AH929" s="139"/>
      <c r="AI929" s="139"/>
      <c r="AJ929" s="139" t="str">
        <f t="shared" si="161"/>
        <v/>
      </c>
      <c r="AK929" s="139">
        <f t="shared" ca="1" si="168"/>
        <v>0</v>
      </c>
      <c r="AL929" s="139" t="str">
        <f t="shared" si="162"/>
        <v/>
      </c>
      <c r="AM929" s="139" t="str">
        <f t="shared" si="163"/>
        <v/>
      </c>
      <c r="AN929" s="20" t="str">
        <f t="shared" si="164"/>
        <v/>
      </c>
      <c r="AO929" s="20" t="str">
        <f t="shared" si="165"/>
        <v/>
      </c>
      <c r="AP929" s="20" t="str">
        <f t="shared" si="166"/>
        <v/>
      </c>
      <c r="AQ929" s="88" t="str">
        <f ca="1">IF(S929=Lists!$S$6,"CUMPLIMIENTO",IF($Q929=Lists!$R$3,TEXT(Y929,"00,00%")&amp;" / "&amp;TEXT(FORMULACIÓN!Y929,"00,00%"),IF(Y929=0,0,TEXT(Y929,"##.###")&amp;" / "&amp;TEXT(FORMULACIÓN!Y929,"##.###"))))</f>
        <v xml:space="preserve"> / </v>
      </c>
      <c r="AR929" s="133">
        <f ca="1">VALUE(IFERROR(IF(S929=Lists!$S$6,SEGUIMIENTO!Y929,IF((Y929/FORMULACIÓN!Y929)&lt;&gt;0,Y929/FORMULACIÓN!Y929,0)),0))</f>
        <v>0</v>
      </c>
      <c r="AS929" s="89" t="str">
        <f t="shared" ca="1" si="167"/>
        <v/>
      </c>
      <c r="AT929" s="89"/>
      <c r="AU929" s="89">
        <f t="shared" ca="1" si="160"/>
        <v>0</v>
      </c>
      <c r="AV929" s="20" t="str">
        <f t="shared" si="169"/>
        <v xml:space="preserve">LOGROS
LÍMITES
OBSERVACIÓN
ACCIONES DE FORTALECIMIENTO
</v>
      </c>
      <c r="AW929" s="139"/>
      <c r="CG929" s="140"/>
    </row>
    <row r="930" spans="1:85" s="135" customFormat="1" ht="20.25" hidden="1" customHeight="1">
      <c r="A930" s="20" t="str">
        <f>IF(FORMULACIÓN!A930="","",FORMULACIÓN!A930)</f>
        <v/>
      </c>
      <c r="B930" s="20" t="str">
        <f>IF(FORMULACIÓN!B930="","",FORMULACIÓN!B930)</f>
        <v/>
      </c>
      <c r="C930" s="20" t="str">
        <f>IF(FORMULACIÓN!C930="","",FORMULACIÓN!C930)</f>
        <v/>
      </c>
      <c r="D930" s="20" t="str">
        <f>IF(FORMULACIÓN!D930="","",FORMULACIÓN!D930)</f>
        <v/>
      </c>
      <c r="E930" s="20" t="str">
        <f>IF(FORMULACIÓN!E930="","",FORMULACIÓN!E930)</f>
        <v/>
      </c>
      <c r="F930" s="20" t="str">
        <f>IF(FORMULACIÓN!F930="","",FORMULACIÓN!F930)</f>
        <v/>
      </c>
      <c r="G930" s="20" t="str">
        <f>IF(FORMULACIÓN!G930="","",FORMULACIÓN!G930)</f>
        <v/>
      </c>
      <c r="H930" s="20" t="str">
        <f>IF(FORMULACIÓN!H930="","",FORMULACIÓN!H930)</f>
        <v/>
      </c>
      <c r="I930" s="88" t="str">
        <f>IF(FORMULACIÓN!I930="","",FORMULACIÓN!I930)</f>
        <v/>
      </c>
      <c r="J930" s="20" t="str">
        <f>IF(FORMULACIÓN!J930="","",FORMULACIÓN!J930)</f>
        <v/>
      </c>
      <c r="K930" s="88" t="str">
        <f>IF(FORMULACIÓN!K930="","",FORMULACIÓN!K930)</f>
        <v/>
      </c>
      <c r="L930" s="88" t="str">
        <f>IF(FORMULACIÓN!L930="","",FORMULACIÓN!L930)</f>
        <v/>
      </c>
      <c r="M930" s="210">
        <f>FORMULACIÓN!M930</f>
        <v>0</v>
      </c>
      <c r="N930" s="20" t="str">
        <f>IF(FORMULACIÓN!O930="","",FORMULACIÓN!O930)</f>
        <v/>
      </c>
      <c r="O930" s="20" t="str">
        <f>IF(FORMULACIÓN!P930="","",FORMULACIÓN!P930)</f>
        <v/>
      </c>
      <c r="P930" s="20" t="str">
        <f>IF(FORMULACIÓN!Q930="","",FORMULACIÓN!Q930)</f>
        <v/>
      </c>
      <c r="Q930" s="20" t="str">
        <f>IF(FORMULACIÓN!R930="","",FORMULACIÓN!R930)</f>
        <v/>
      </c>
      <c r="R930" s="20" t="str">
        <f>IF(FORMULACIÓN!S930="","",FORMULACIÓN!S930)</f>
        <v/>
      </c>
      <c r="S930" s="20" t="str">
        <f>IF(FORMULACIÓN!T930="","",FORMULACIÓN!T930)</f>
        <v/>
      </c>
      <c r="T930" s="179" t="str">
        <f ca="1">FORMULACIÓN!Y930</f>
        <v/>
      </c>
      <c r="U930" s="20" t="str">
        <f>IF(FORMULACIÓN!U930="","",FORMULACIÓN!U930)</f>
        <v/>
      </c>
      <c r="V930" s="211"/>
      <c r="W930" s="211"/>
      <c r="X930" s="21" t="str">
        <f ca="1">IFERROR(IF($S930=Lists!$S$2,SUM(SEGUIMIENTO!U930:W930),IF(SEGUIMIENTO!$S930=Lists!$S$3,SUM(SEGUIMIENTO!V930:W930),IF(SEGUIMIENTO!$S930=Lists!$S$4,AVERAGE(SEGUIMIENTO!V930:W930),IF(SEGUIMIENTO!$S930=Lists!$S$5,OFFSET(U930,0,COUNTA(V930:W930)),IF(SEGUIMIENTO!$S930=Lists!$S$6,COUNTIF(V930:W930,"&lt;"&amp;FORMULACIÓN!Y930)/COUNT(SEGUIMIENTO!V930:W930),""))))),"")</f>
        <v/>
      </c>
      <c r="Y930" s="176" t="str">
        <f ca="1">IF($Q930=Lists!$R$3,TEXT(SEGUIMIENTO!X930,"00,00%"),IF(SEGUIMIENTO!X930=0,0,TEXT(SEGUIMIENTO!X930,"##.###")))</f>
        <v/>
      </c>
      <c r="Z930" s="179" t="str">
        <f>IF(FORMULACIÓN!N930="X",VLOOKUP(A930,Lists!$C$100:$D$1099,2,FALSE),"")</f>
        <v/>
      </c>
      <c r="AA930" s="181">
        <f>IF(FORMULACIÓN!N930="X",IF(VALUE(VLOOKUP(A930,Lists!$C$100:$D$1099,2,FALSE))&gt;=SEGUIMIENTO!X930,1,0),2)</f>
        <v>2</v>
      </c>
      <c r="AB930" s="150">
        <f>IFERROR(VALUE(LEFT(#REF!,1)),0)</f>
        <v>0</v>
      </c>
      <c r="AC930" s="149"/>
      <c r="AD930" s="131"/>
      <c r="AE930" s="131"/>
      <c r="AF930" s="129"/>
      <c r="AG930"/>
      <c r="AH930" s="139"/>
      <c r="AI930" s="139"/>
      <c r="AJ930" s="139" t="str">
        <f t="shared" si="161"/>
        <v/>
      </c>
      <c r="AK930" s="139">
        <f t="shared" ca="1" si="168"/>
        <v>0</v>
      </c>
      <c r="AL930" s="139" t="str">
        <f t="shared" si="162"/>
        <v/>
      </c>
      <c r="AM930" s="139" t="str">
        <f t="shared" si="163"/>
        <v/>
      </c>
      <c r="AN930" s="20" t="str">
        <f t="shared" si="164"/>
        <v/>
      </c>
      <c r="AO930" s="20" t="str">
        <f t="shared" si="165"/>
        <v/>
      </c>
      <c r="AP930" s="20" t="str">
        <f t="shared" si="166"/>
        <v/>
      </c>
      <c r="AQ930" s="88" t="str">
        <f ca="1">IF(S930=Lists!$S$6,"CUMPLIMIENTO",IF($Q930=Lists!$R$3,TEXT(Y930,"00,00%")&amp;" / "&amp;TEXT(FORMULACIÓN!Y930,"00,00%"),IF(Y930=0,0,TEXT(Y930,"##.###")&amp;" / "&amp;TEXT(FORMULACIÓN!Y930,"##.###"))))</f>
        <v xml:space="preserve"> / </v>
      </c>
      <c r="AR930" s="133">
        <f ca="1">VALUE(IFERROR(IF(S930=Lists!$S$6,SEGUIMIENTO!Y930,IF((Y930/FORMULACIÓN!Y930)&lt;&gt;0,Y930/FORMULACIÓN!Y930,0)),0))</f>
        <v>0</v>
      </c>
      <c r="AS930" s="89" t="str">
        <f t="shared" ca="1" si="167"/>
        <v/>
      </c>
      <c r="AT930" s="89"/>
      <c r="AU930" s="89">
        <f t="shared" ca="1" si="160"/>
        <v>0</v>
      </c>
      <c r="AV930" s="20" t="str">
        <f t="shared" si="169"/>
        <v xml:space="preserve">LOGROS
LÍMITES
OBSERVACIÓN
ACCIONES DE FORTALECIMIENTO
</v>
      </c>
      <c r="AW930" s="139"/>
      <c r="CG930" s="140"/>
    </row>
    <row r="931" spans="1:85" s="135" customFormat="1" ht="20.25" hidden="1" customHeight="1">
      <c r="A931" s="20" t="str">
        <f>IF(FORMULACIÓN!A931="","",FORMULACIÓN!A931)</f>
        <v/>
      </c>
      <c r="B931" s="20" t="str">
        <f>IF(FORMULACIÓN!B931="","",FORMULACIÓN!B931)</f>
        <v/>
      </c>
      <c r="C931" s="20" t="str">
        <f>IF(FORMULACIÓN!C931="","",FORMULACIÓN!C931)</f>
        <v/>
      </c>
      <c r="D931" s="20" t="str">
        <f>IF(FORMULACIÓN!D931="","",FORMULACIÓN!D931)</f>
        <v/>
      </c>
      <c r="E931" s="20" t="str">
        <f>IF(FORMULACIÓN!E931="","",FORMULACIÓN!E931)</f>
        <v/>
      </c>
      <c r="F931" s="20" t="str">
        <f>IF(FORMULACIÓN!F931="","",FORMULACIÓN!F931)</f>
        <v/>
      </c>
      <c r="G931" s="20" t="str">
        <f>IF(FORMULACIÓN!G931="","",FORMULACIÓN!G931)</f>
        <v/>
      </c>
      <c r="H931" s="20" t="str">
        <f>IF(FORMULACIÓN!H931="","",FORMULACIÓN!H931)</f>
        <v/>
      </c>
      <c r="I931" s="88" t="str">
        <f>IF(FORMULACIÓN!I931="","",FORMULACIÓN!I931)</f>
        <v/>
      </c>
      <c r="J931" s="20" t="str">
        <f>IF(FORMULACIÓN!J931="","",FORMULACIÓN!J931)</f>
        <v/>
      </c>
      <c r="K931" s="88" t="str">
        <f>IF(FORMULACIÓN!K931="","",FORMULACIÓN!K931)</f>
        <v/>
      </c>
      <c r="L931" s="88" t="str">
        <f>IF(FORMULACIÓN!L931="","",FORMULACIÓN!L931)</f>
        <v/>
      </c>
      <c r="M931" s="210">
        <f>FORMULACIÓN!M931</f>
        <v>0</v>
      </c>
      <c r="N931" s="20" t="str">
        <f>IF(FORMULACIÓN!O931="","",FORMULACIÓN!O931)</f>
        <v/>
      </c>
      <c r="O931" s="20" t="str">
        <f>IF(FORMULACIÓN!P931="","",FORMULACIÓN!P931)</f>
        <v/>
      </c>
      <c r="P931" s="20" t="str">
        <f>IF(FORMULACIÓN!Q931="","",FORMULACIÓN!Q931)</f>
        <v/>
      </c>
      <c r="Q931" s="20" t="str">
        <f>IF(FORMULACIÓN!R931="","",FORMULACIÓN!R931)</f>
        <v/>
      </c>
      <c r="R931" s="20" t="str">
        <f>IF(FORMULACIÓN!S931="","",FORMULACIÓN!S931)</f>
        <v/>
      </c>
      <c r="S931" s="20" t="str">
        <f>IF(FORMULACIÓN!T931="","",FORMULACIÓN!T931)</f>
        <v/>
      </c>
      <c r="T931" s="179" t="str">
        <f ca="1">FORMULACIÓN!Y931</f>
        <v/>
      </c>
      <c r="U931" s="20" t="str">
        <f>IF(FORMULACIÓN!U931="","",FORMULACIÓN!U931)</f>
        <v/>
      </c>
      <c r="V931" s="211"/>
      <c r="W931" s="211"/>
      <c r="X931" s="21" t="str">
        <f ca="1">IFERROR(IF($S931=Lists!$S$2,SUM(SEGUIMIENTO!U931:W931),IF(SEGUIMIENTO!$S931=Lists!$S$3,SUM(SEGUIMIENTO!V931:W931),IF(SEGUIMIENTO!$S931=Lists!$S$4,AVERAGE(SEGUIMIENTO!V931:W931),IF(SEGUIMIENTO!$S931=Lists!$S$5,OFFSET(U931,0,COUNTA(V931:W931)),IF(SEGUIMIENTO!$S931=Lists!$S$6,COUNTIF(V931:W931,"&lt;"&amp;FORMULACIÓN!Y931)/COUNT(SEGUIMIENTO!V931:W931),""))))),"")</f>
        <v/>
      </c>
      <c r="Y931" s="176" t="str">
        <f ca="1">IF($Q931=Lists!$R$3,TEXT(SEGUIMIENTO!X931,"00,00%"),IF(SEGUIMIENTO!X931=0,0,TEXT(SEGUIMIENTO!X931,"##.###")))</f>
        <v/>
      </c>
      <c r="Z931" s="179" t="str">
        <f>IF(FORMULACIÓN!N931="X",VLOOKUP(A931,Lists!$C$100:$D$1099,2,FALSE),"")</f>
        <v/>
      </c>
      <c r="AA931" s="181">
        <f>IF(FORMULACIÓN!N931="X",IF(VALUE(VLOOKUP(A931,Lists!$C$100:$D$1099,2,FALSE))&gt;=SEGUIMIENTO!X931,1,0),2)</f>
        <v>2</v>
      </c>
      <c r="AB931" s="150">
        <f>IFERROR(VALUE(LEFT(#REF!,1)),0)</f>
        <v>0</v>
      </c>
      <c r="AC931" s="149"/>
      <c r="AD931" s="131"/>
      <c r="AE931" s="131"/>
      <c r="AF931" s="129"/>
      <c r="AG931"/>
      <c r="AH931" s="139"/>
      <c r="AI931" s="139"/>
      <c r="AJ931" s="139" t="str">
        <f t="shared" si="161"/>
        <v/>
      </c>
      <c r="AK931" s="139">
        <f t="shared" ca="1" si="168"/>
        <v>0</v>
      </c>
      <c r="AL931" s="139" t="str">
        <f t="shared" si="162"/>
        <v/>
      </c>
      <c r="AM931" s="139" t="str">
        <f t="shared" si="163"/>
        <v/>
      </c>
      <c r="AN931" s="20" t="str">
        <f t="shared" si="164"/>
        <v/>
      </c>
      <c r="AO931" s="20" t="str">
        <f t="shared" si="165"/>
        <v/>
      </c>
      <c r="AP931" s="20" t="str">
        <f t="shared" si="166"/>
        <v/>
      </c>
      <c r="AQ931" s="88" t="str">
        <f ca="1">IF(S931=Lists!$S$6,"CUMPLIMIENTO",IF($Q931=Lists!$R$3,TEXT(Y931,"00,00%")&amp;" / "&amp;TEXT(FORMULACIÓN!Y931,"00,00%"),IF(Y931=0,0,TEXT(Y931,"##.###")&amp;" / "&amp;TEXT(FORMULACIÓN!Y931,"##.###"))))</f>
        <v xml:space="preserve"> / </v>
      </c>
      <c r="AR931" s="133">
        <f ca="1">VALUE(IFERROR(IF(S931=Lists!$S$6,SEGUIMIENTO!Y931,IF((Y931/FORMULACIÓN!Y931)&lt;&gt;0,Y931/FORMULACIÓN!Y931,0)),0))</f>
        <v>0</v>
      </c>
      <c r="AS931" s="89" t="str">
        <f t="shared" ca="1" si="167"/>
        <v/>
      </c>
      <c r="AT931" s="89"/>
      <c r="AU931" s="89">
        <f t="shared" ca="1" si="160"/>
        <v>0</v>
      </c>
      <c r="AV931" s="20" t="str">
        <f t="shared" si="169"/>
        <v xml:space="preserve">LOGROS
LÍMITES
OBSERVACIÓN
ACCIONES DE FORTALECIMIENTO
</v>
      </c>
      <c r="AW931" s="139"/>
      <c r="CG931" s="140"/>
    </row>
    <row r="932" spans="1:85" s="135" customFormat="1" ht="20.25" hidden="1" customHeight="1">
      <c r="A932" s="20" t="str">
        <f>IF(FORMULACIÓN!A932="","",FORMULACIÓN!A932)</f>
        <v/>
      </c>
      <c r="B932" s="20" t="str">
        <f>IF(FORMULACIÓN!B932="","",FORMULACIÓN!B932)</f>
        <v/>
      </c>
      <c r="C932" s="20" t="str">
        <f>IF(FORMULACIÓN!C932="","",FORMULACIÓN!C932)</f>
        <v/>
      </c>
      <c r="D932" s="20" t="str">
        <f>IF(FORMULACIÓN!D932="","",FORMULACIÓN!D932)</f>
        <v/>
      </c>
      <c r="E932" s="20" t="str">
        <f>IF(FORMULACIÓN!E932="","",FORMULACIÓN!E932)</f>
        <v/>
      </c>
      <c r="F932" s="20" t="str">
        <f>IF(FORMULACIÓN!F932="","",FORMULACIÓN!F932)</f>
        <v/>
      </c>
      <c r="G932" s="20" t="str">
        <f>IF(FORMULACIÓN!G932="","",FORMULACIÓN!G932)</f>
        <v/>
      </c>
      <c r="H932" s="20" t="str">
        <f>IF(FORMULACIÓN!H932="","",FORMULACIÓN!H932)</f>
        <v/>
      </c>
      <c r="I932" s="88" t="str">
        <f>IF(FORMULACIÓN!I932="","",FORMULACIÓN!I932)</f>
        <v/>
      </c>
      <c r="J932" s="20" t="str">
        <f>IF(FORMULACIÓN!J932="","",FORMULACIÓN!J932)</f>
        <v/>
      </c>
      <c r="K932" s="88" t="str">
        <f>IF(FORMULACIÓN!K932="","",FORMULACIÓN!K932)</f>
        <v/>
      </c>
      <c r="L932" s="88" t="str">
        <f>IF(FORMULACIÓN!L932="","",FORMULACIÓN!L932)</f>
        <v/>
      </c>
      <c r="M932" s="210">
        <f>FORMULACIÓN!M932</f>
        <v>0</v>
      </c>
      <c r="N932" s="20" t="str">
        <f>IF(FORMULACIÓN!O932="","",FORMULACIÓN!O932)</f>
        <v/>
      </c>
      <c r="O932" s="20" t="str">
        <f>IF(FORMULACIÓN!P932="","",FORMULACIÓN!P932)</f>
        <v/>
      </c>
      <c r="P932" s="20" t="str">
        <f>IF(FORMULACIÓN!Q932="","",FORMULACIÓN!Q932)</f>
        <v/>
      </c>
      <c r="Q932" s="20" t="str">
        <f>IF(FORMULACIÓN!R932="","",FORMULACIÓN!R932)</f>
        <v/>
      </c>
      <c r="R932" s="20" t="str">
        <f>IF(FORMULACIÓN!S932="","",FORMULACIÓN!S932)</f>
        <v/>
      </c>
      <c r="S932" s="20" t="str">
        <f>IF(FORMULACIÓN!T932="","",FORMULACIÓN!T932)</f>
        <v/>
      </c>
      <c r="T932" s="179" t="str">
        <f ca="1">FORMULACIÓN!Y932</f>
        <v/>
      </c>
      <c r="U932" s="20" t="str">
        <f>IF(FORMULACIÓN!U932="","",FORMULACIÓN!U932)</f>
        <v/>
      </c>
      <c r="V932" s="211"/>
      <c r="W932" s="211"/>
      <c r="X932" s="21" t="str">
        <f ca="1">IFERROR(IF($S932=Lists!$S$2,SUM(SEGUIMIENTO!U932:W932),IF(SEGUIMIENTO!$S932=Lists!$S$3,SUM(SEGUIMIENTO!V932:W932),IF(SEGUIMIENTO!$S932=Lists!$S$4,AVERAGE(SEGUIMIENTO!V932:W932),IF(SEGUIMIENTO!$S932=Lists!$S$5,OFFSET(U932,0,COUNTA(V932:W932)),IF(SEGUIMIENTO!$S932=Lists!$S$6,COUNTIF(V932:W932,"&lt;"&amp;FORMULACIÓN!Y932)/COUNT(SEGUIMIENTO!V932:W932),""))))),"")</f>
        <v/>
      </c>
      <c r="Y932" s="176" t="str">
        <f ca="1">IF($Q932=Lists!$R$3,TEXT(SEGUIMIENTO!X932,"00,00%"),IF(SEGUIMIENTO!X932=0,0,TEXT(SEGUIMIENTO!X932,"##.###")))</f>
        <v/>
      </c>
      <c r="Z932" s="179" t="str">
        <f>IF(FORMULACIÓN!N932="X",VLOOKUP(A932,Lists!$C$100:$D$1099,2,FALSE),"")</f>
        <v/>
      </c>
      <c r="AA932" s="181">
        <f>IF(FORMULACIÓN!N932="X",IF(VALUE(VLOOKUP(A932,Lists!$C$100:$D$1099,2,FALSE))&gt;=SEGUIMIENTO!X932,1,0),2)</f>
        <v>2</v>
      </c>
      <c r="AB932" s="150">
        <f>IFERROR(VALUE(LEFT(#REF!,1)),0)</f>
        <v>0</v>
      </c>
      <c r="AC932" s="149"/>
      <c r="AD932" s="131"/>
      <c r="AE932" s="131"/>
      <c r="AF932" s="129"/>
      <c r="AG932"/>
      <c r="AH932" s="139"/>
      <c r="AI932" s="139"/>
      <c r="AJ932" s="139" t="str">
        <f t="shared" si="161"/>
        <v/>
      </c>
      <c r="AK932" s="139">
        <f t="shared" ca="1" si="168"/>
        <v>0</v>
      </c>
      <c r="AL932" s="139" t="str">
        <f t="shared" si="162"/>
        <v/>
      </c>
      <c r="AM932" s="139" t="str">
        <f t="shared" si="163"/>
        <v/>
      </c>
      <c r="AN932" s="20" t="str">
        <f t="shared" si="164"/>
        <v/>
      </c>
      <c r="AO932" s="20" t="str">
        <f t="shared" si="165"/>
        <v/>
      </c>
      <c r="AP932" s="20" t="str">
        <f t="shared" si="166"/>
        <v/>
      </c>
      <c r="AQ932" s="88" t="str">
        <f ca="1">IF(S932=Lists!$S$6,"CUMPLIMIENTO",IF($Q932=Lists!$R$3,TEXT(Y932,"00,00%")&amp;" / "&amp;TEXT(FORMULACIÓN!Y932,"00,00%"),IF(Y932=0,0,TEXT(Y932,"##.###")&amp;" / "&amp;TEXT(FORMULACIÓN!Y932,"##.###"))))</f>
        <v xml:space="preserve"> / </v>
      </c>
      <c r="AR932" s="133">
        <f ca="1">VALUE(IFERROR(IF(S932=Lists!$S$6,SEGUIMIENTO!Y932,IF((Y932/FORMULACIÓN!Y932)&lt;&gt;0,Y932/FORMULACIÓN!Y932,0)),0))</f>
        <v>0</v>
      </c>
      <c r="AS932" s="89" t="str">
        <f t="shared" ca="1" si="167"/>
        <v/>
      </c>
      <c r="AT932" s="89"/>
      <c r="AU932" s="89">
        <f t="shared" ca="1" si="160"/>
        <v>0</v>
      </c>
      <c r="AV932" s="20" t="str">
        <f t="shared" si="169"/>
        <v xml:space="preserve">LOGROS
LÍMITES
OBSERVACIÓN
ACCIONES DE FORTALECIMIENTO
</v>
      </c>
      <c r="AW932" s="139"/>
      <c r="CG932" s="140"/>
    </row>
    <row r="933" spans="1:85" s="135" customFormat="1" ht="20.25" hidden="1" customHeight="1">
      <c r="A933" s="20" t="str">
        <f>IF(FORMULACIÓN!A933="","",FORMULACIÓN!A933)</f>
        <v/>
      </c>
      <c r="B933" s="20" t="str">
        <f>IF(FORMULACIÓN!B933="","",FORMULACIÓN!B933)</f>
        <v/>
      </c>
      <c r="C933" s="20" t="str">
        <f>IF(FORMULACIÓN!C933="","",FORMULACIÓN!C933)</f>
        <v/>
      </c>
      <c r="D933" s="20" t="str">
        <f>IF(FORMULACIÓN!D933="","",FORMULACIÓN!D933)</f>
        <v/>
      </c>
      <c r="E933" s="20" t="str">
        <f>IF(FORMULACIÓN!E933="","",FORMULACIÓN!E933)</f>
        <v/>
      </c>
      <c r="F933" s="20" t="str">
        <f>IF(FORMULACIÓN!F933="","",FORMULACIÓN!F933)</f>
        <v/>
      </c>
      <c r="G933" s="20" t="str">
        <f>IF(FORMULACIÓN!G933="","",FORMULACIÓN!G933)</f>
        <v/>
      </c>
      <c r="H933" s="20" t="str">
        <f>IF(FORMULACIÓN!H933="","",FORMULACIÓN!H933)</f>
        <v/>
      </c>
      <c r="I933" s="88" t="str">
        <f>IF(FORMULACIÓN!I933="","",FORMULACIÓN!I933)</f>
        <v/>
      </c>
      <c r="J933" s="20" t="str">
        <f>IF(FORMULACIÓN!J933="","",FORMULACIÓN!J933)</f>
        <v/>
      </c>
      <c r="K933" s="88" t="str">
        <f>IF(FORMULACIÓN!K933="","",FORMULACIÓN!K933)</f>
        <v/>
      </c>
      <c r="L933" s="88" t="str">
        <f>IF(FORMULACIÓN!L933="","",FORMULACIÓN!L933)</f>
        <v/>
      </c>
      <c r="M933" s="210">
        <f>FORMULACIÓN!M933</f>
        <v>0</v>
      </c>
      <c r="N933" s="20" t="str">
        <f>IF(FORMULACIÓN!O933="","",FORMULACIÓN!O933)</f>
        <v/>
      </c>
      <c r="O933" s="20" t="str">
        <f>IF(FORMULACIÓN!P933="","",FORMULACIÓN!P933)</f>
        <v/>
      </c>
      <c r="P933" s="20" t="str">
        <f>IF(FORMULACIÓN!Q933="","",FORMULACIÓN!Q933)</f>
        <v/>
      </c>
      <c r="Q933" s="20" t="str">
        <f>IF(FORMULACIÓN!R933="","",FORMULACIÓN!R933)</f>
        <v/>
      </c>
      <c r="R933" s="20" t="str">
        <f>IF(FORMULACIÓN!S933="","",FORMULACIÓN!S933)</f>
        <v/>
      </c>
      <c r="S933" s="20" t="str">
        <f>IF(FORMULACIÓN!T933="","",FORMULACIÓN!T933)</f>
        <v/>
      </c>
      <c r="T933" s="179" t="str">
        <f ca="1">FORMULACIÓN!Y933</f>
        <v/>
      </c>
      <c r="U933" s="20" t="str">
        <f>IF(FORMULACIÓN!U933="","",FORMULACIÓN!U933)</f>
        <v/>
      </c>
      <c r="V933" s="211"/>
      <c r="W933" s="211"/>
      <c r="X933" s="21" t="str">
        <f ca="1">IFERROR(IF($S933=Lists!$S$2,SUM(SEGUIMIENTO!U933:W933),IF(SEGUIMIENTO!$S933=Lists!$S$3,SUM(SEGUIMIENTO!V933:W933),IF(SEGUIMIENTO!$S933=Lists!$S$4,AVERAGE(SEGUIMIENTO!V933:W933),IF(SEGUIMIENTO!$S933=Lists!$S$5,OFFSET(U933,0,COUNTA(V933:W933)),IF(SEGUIMIENTO!$S933=Lists!$S$6,COUNTIF(V933:W933,"&lt;"&amp;FORMULACIÓN!Y933)/COUNT(SEGUIMIENTO!V933:W933),""))))),"")</f>
        <v/>
      </c>
      <c r="Y933" s="176" t="str">
        <f ca="1">IF($Q933=Lists!$R$3,TEXT(SEGUIMIENTO!X933,"00,00%"),IF(SEGUIMIENTO!X933=0,0,TEXT(SEGUIMIENTO!X933,"##.###")))</f>
        <v/>
      </c>
      <c r="Z933" s="179" t="str">
        <f>IF(FORMULACIÓN!N933="X",VLOOKUP(A933,Lists!$C$100:$D$1099,2,FALSE),"")</f>
        <v/>
      </c>
      <c r="AA933" s="181">
        <f>IF(FORMULACIÓN!N933="X",IF(VALUE(VLOOKUP(A933,Lists!$C$100:$D$1099,2,FALSE))&gt;=SEGUIMIENTO!X933,1,0),2)</f>
        <v>2</v>
      </c>
      <c r="AB933" s="150">
        <f>IFERROR(VALUE(LEFT(#REF!,1)),0)</f>
        <v>0</v>
      </c>
      <c r="AC933" s="149"/>
      <c r="AD933" s="131"/>
      <c r="AE933" s="131"/>
      <c r="AF933" s="129"/>
      <c r="AG933"/>
      <c r="AH933" s="139"/>
      <c r="AI933" s="139"/>
      <c r="AJ933" s="139" t="str">
        <f t="shared" si="161"/>
        <v/>
      </c>
      <c r="AK933" s="139">
        <f t="shared" ca="1" si="168"/>
        <v>0</v>
      </c>
      <c r="AL933" s="139" t="str">
        <f t="shared" si="162"/>
        <v/>
      </c>
      <c r="AM933" s="139" t="str">
        <f t="shared" si="163"/>
        <v/>
      </c>
      <c r="AN933" s="20" t="str">
        <f t="shared" si="164"/>
        <v/>
      </c>
      <c r="AO933" s="20" t="str">
        <f t="shared" si="165"/>
        <v/>
      </c>
      <c r="AP933" s="20" t="str">
        <f t="shared" si="166"/>
        <v/>
      </c>
      <c r="AQ933" s="88" t="str">
        <f ca="1">IF(S933=Lists!$S$6,"CUMPLIMIENTO",IF($Q933=Lists!$R$3,TEXT(Y933,"00,00%")&amp;" / "&amp;TEXT(FORMULACIÓN!Y933,"00,00%"),IF(Y933=0,0,TEXT(Y933,"##.###")&amp;" / "&amp;TEXT(FORMULACIÓN!Y933,"##.###"))))</f>
        <v xml:space="preserve"> / </v>
      </c>
      <c r="AR933" s="133">
        <f ca="1">VALUE(IFERROR(IF(S933=Lists!$S$6,SEGUIMIENTO!Y933,IF((Y933/FORMULACIÓN!Y933)&lt;&gt;0,Y933/FORMULACIÓN!Y933,0)),0))</f>
        <v>0</v>
      </c>
      <c r="AS933" s="89" t="str">
        <f t="shared" ca="1" si="167"/>
        <v/>
      </c>
      <c r="AT933" s="89"/>
      <c r="AU933" s="89">
        <f t="shared" ca="1" si="160"/>
        <v>0</v>
      </c>
      <c r="AV933" s="20" t="str">
        <f t="shared" si="169"/>
        <v xml:space="preserve">LOGROS
LÍMITES
OBSERVACIÓN
ACCIONES DE FORTALECIMIENTO
</v>
      </c>
      <c r="AW933" s="139"/>
      <c r="CG933" s="140"/>
    </row>
    <row r="934" spans="1:85" s="135" customFormat="1" ht="20.25" hidden="1" customHeight="1">
      <c r="A934" s="20" t="str">
        <f>IF(FORMULACIÓN!A934="","",FORMULACIÓN!A934)</f>
        <v/>
      </c>
      <c r="B934" s="20" t="str">
        <f>IF(FORMULACIÓN!B934="","",FORMULACIÓN!B934)</f>
        <v/>
      </c>
      <c r="C934" s="20" t="str">
        <f>IF(FORMULACIÓN!C934="","",FORMULACIÓN!C934)</f>
        <v/>
      </c>
      <c r="D934" s="20" t="str">
        <f>IF(FORMULACIÓN!D934="","",FORMULACIÓN!D934)</f>
        <v/>
      </c>
      <c r="E934" s="20" t="str">
        <f>IF(FORMULACIÓN!E934="","",FORMULACIÓN!E934)</f>
        <v/>
      </c>
      <c r="F934" s="20" t="str">
        <f>IF(FORMULACIÓN!F934="","",FORMULACIÓN!F934)</f>
        <v/>
      </c>
      <c r="G934" s="20" t="str">
        <f>IF(FORMULACIÓN!G934="","",FORMULACIÓN!G934)</f>
        <v/>
      </c>
      <c r="H934" s="20" t="str">
        <f>IF(FORMULACIÓN!H934="","",FORMULACIÓN!H934)</f>
        <v/>
      </c>
      <c r="I934" s="88" t="str">
        <f>IF(FORMULACIÓN!I934="","",FORMULACIÓN!I934)</f>
        <v/>
      </c>
      <c r="J934" s="20" t="str">
        <f>IF(FORMULACIÓN!J934="","",FORMULACIÓN!J934)</f>
        <v/>
      </c>
      <c r="K934" s="88" t="str">
        <f>IF(FORMULACIÓN!K934="","",FORMULACIÓN!K934)</f>
        <v/>
      </c>
      <c r="L934" s="88" t="str">
        <f>IF(FORMULACIÓN!L934="","",FORMULACIÓN!L934)</f>
        <v/>
      </c>
      <c r="M934" s="210">
        <f>FORMULACIÓN!M934</f>
        <v>0</v>
      </c>
      <c r="N934" s="20" t="str">
        <f>IF(FORMULACIÓN!O934="","",FORMULACIÓN!O934)</f>
        <v/>
      </c>
      <c r="O934" s="20" t="str">
        <f>IF(FORMULACIÓN!P934="","",FORMULACIÓN!P934)</f>
        <v/>
      </c>
      <c r="P934" s="20" t="str">
        <f>IF(FORMULACIÓN!Q934="","",FORMULACIÓN!Q934)</f>
        <v/>
      </c>
      <c r="Q934" s="20" t="str">
        <f>IF(FORMULACIÓN!R934="","",FORMULACIÓN!R934)</f>
        <v/>
      </c>
      <c r="R934" s="20" t="str">
        <f>IF(FORMULACIÓN!S934="","",FORMULACIÓN!S934)</f>
        <v/>
      </c>
      <c r="S934" s="20" t="str">
        <f>IF(FORMULACIÓN!T934="","",FORMULACIÓN!T934)</f>
        <v/>
      </c>
      <c r="T934" s="179" t="str">
        <f ca="1">FORMULACIÓN!Y934</f>
        <v/>
      </c>
      <c r="U934" s="20" t="str">
        <f>IF(FORMULACIÓN!U934="","",FORMULACIÓN!U934)</f>
        <v/>
      </c>
      <c r="V934" s="211"/>
      <c r="W934" s="211"/>
      <c r="X934" s="21" t="str">
        <f ca="1">IFERROR(IF($S934=Lists!$S$2,SUM(SEGUIMIENTO!U934:W934),IF(SEGUIMIENTO!$S934=Lists!$S$3,SUM(SEGUIMIENTO!V934:W934),IF(SEGUIMIENTO!$S934=Lists!$S$4,AVERAGE(SEGUIMIENTO!V934:W934),IF(SEGUIMIENTO!$S934=Lists!$S$5,OFFSET(U934,0,COUNTA(V934:W934)),IF(SEGUIMIENTO!$S934=Lists!$S$6,COUNTIF(V934:W934,"&lt;"&amp;FORMULACIÓN!Y934)/COUNT(SEGUIMIENTO!V934:W934),""))))),"")</f>
        <v/>
      </c>
      <c r="Y934" s="176" t="str">
        <f ca="1">IF($Q934=Lists!$R$3,TEXT(SEGUIMIENTO!X934,"00,00%"),IF(SEGUIMIENTO!X934=0,0,TEXT(SEGUIMIENTO!X934,"##.###")))</f>
        <v/>
      </c>
      <c r="Z934" s="179" t="str">
        <f>IF(FORMULACIÓN!N934="X",VLOOKUP(A934,Lists!$C$100:$D$1099,2,FALSE),"")</f>
        <v/>
      </c>
      <c r="AA934" s="181">
        <f>IF(FORMULACIÓN!N934="X",IF(VALUE(VLOOKUP(A934,Lists!$C$100:$D$1099,2,FALSE))&gt;=SEGUIMIENTO!X934,1,0),2)</f>
        <v>2</v>
      </c>
      <c r="AB934" s="150">
        <f>IFERROR(VALUE(LEFT(#REF!,1)),0)</f>
        <v>0</v>
      </c>
      <c r="AC934" s="149"/>
      <c r="AD934" s="131"/>
      <c r="AE934" s="131"/>
      <c r="AF934" s="129"/>
      <c r="AG934"/>
      <c r="AH934" s="139"/>
      <c r="AI934" s="139"/>
      <c r="AJ934" s="139" t="str">
        <f t="shared" si="161"/>
        <v/>
      </c>
      <c r="AK934" s="139">
        <f t="shared" ca="1" si="168"/>
        <v>0</v>
      </c>
      <c r="AL934" s="139" t="str">
        <f t="shared" si="162"/>
        <v/>
      </c>
      <c r="AM934" s="139" t="str">
        <f t="shared" si="163"/>
        <v/>
      </c>
      <c r="AN934" s="20" t="str">
        <f t="shared" si="164"/>
        <v/>
      </c>
      <c r="AO934" s="20" t="str">
        <f t="shared" si="165"/>
        <v/>
      </c>
      <c r="AP934" s="20" t="str">
        <f t="shared" si="166"/>
        <v/>
      </c>
      <c r="AQ934" s="88" t="str">
        <f ca="1">IF(S934=Lists!$S$6,"CUMPLIMIENTO",IF($Q934=Lists!$R$3,TEXT(Y934,"00,00%")&amp;" / "&amp;TEXT(FORMULACIÓN!Y934,"00,00%"),IF(Y934=0,0,TEXT(Y934,"##.###")&amp;" / "&amp;TEXT(FORMULACIÓN!Y934,"##.###"))))</f>
        <v xml:space="preserve"> / </v>
      </c>
      <c r="AR934" s="133">
        <f ca="1">VALUE(IFERROR(IF(S934=Lists!$S$6,SEGUIMIENTO!Y934,IF((Y934/FORMULACIÓN!Y934)&lt;&gt;0,Y934/FORMULACIÓN!Y934,0)),0))</f>
        <v>0</v>
      </c>
      <c r="AS934" s="89" t="str">
        <f t="shared" ca="1" si="167"/>
        <v/>
      </c>
      <c r="AT934" s="89"/>
      <c r="AU934" s="89">
        <f t="shared" ca="1" si="160"/>
        <v>0</v>
      </c>
      <c r="AV934" s="20" t="str">
        <f t="shared" si="169"/>
        <v xml:space="preserve">LOGROS
LÍMITES
OBSERVACIÓN
ACCIONES DE FORTALECIMIENTO
</v>
      </c>
      <c r="AW934" s="139"/>
      <c r="CG934" s="140"/>
    </row>
    <row r="935" spans="1:85" s="135" customFormat="1" ht="20.25" hidden="1" customHeight="1">
      <c r="A935" s="20" t="str">
        <f>IF(FORMULACIÓN!A935="","",FORMULACIÓN!A935)</f>
        <v/>
      </c>
      <c r="B935" s="20" t="str">
        <f>IF(FORMULACIÓN!B935="","",FORMULACIÓN!B935)</f>
        <v/>
      </c>
      <c r="C935" s="20" t="str">
        <f>IF(FORMULACIÓN!C935="","",FORMULACIÓN!C935)</f>
        <v/>
      </c>
      <c r="D935" s="20" t="str">
        <f>IF(FORMULACIÓN!D935="","",FORMULACIÓN!D935)</f>
        <v/>
      </c>
      <c r="E935" s="20" t="str">
        <f>IF(FORMULACIÓN!E935="","",FORMULACIÓN!E935)</f>
        <v/>
      </c>
      <c r="F935" s="20" t="str">
        <f>IF(FORMULACIÓN!F935="","",FORMULACIÓN!F935)</f>
        <v/>
      </c>
      <c r="G935" s="20" t="str">
        <f>IF(FORMULACIÓN!G935="","",FORMULACIÓN!G935)</f>
        <v/>
      </c>
      <c r="H935" s="20" t="str">
        <f>IF(FORMULACIÓN!H935="","",FORMULACIÓN!H935)</f>
        <v/>
      </c>
      <c r="I935" s="88" t="str">
        <f>IF(FORMULACIÓN!I935="","",FORMULACIÓN!I935)</f>
        <v/>
      </c>
      <c r="J935" s="20" t="str">
        <f>IF(FORMULACIÓN!J935="","",FORMULACIÓN!J935)</f>
        <v/>
      </c>
      <c r="K935" s="88" t="str">
        <f>IF(FORMULACIÓN!K935="","",FORMULACIÓN!K935)</f>
        <v/>
      </c>
      <c r="L935" s="88" t="str">
        <f>IF(FORMULACIÓN!L935="","",FORMULACIÓN!L935)</f>
        <v/>
      </c>
      <c r="M935" s="210">
        <f>FORMULACIÓN!M935</f>
        <v>0</v>
      </c>
      <c r="N935" s="20" t="str">
        <f>IF(FORMULACIÓN!O935="","",FORMULACIÓN!O935)</f>
        <v/>
      </c>
      <c r="O935" s="20" t="str">
        <f>IF(FORMULACIÓN!P935="","",FORMULACIÓN!P935)</f>
        <v/>
      </c>
      <c r="P935" s="20" t="str">
        <f>IF(FORMULACIÓN!Q935="","",FORMULACIÓN!Q935)</f>
        <v/>
      </c>
      <c r="Q935" s="20" t="str">
        <f>IF(FORMULACIÓN!R935="","",FORMULACIÓN!R935)</f>
        <v/>
      </c>
      <c r="R935" s="20" t="str">
        <f>IF(FORMULACIÓN!S935="","",FORMULACIÓN!S935)</f>
        <v/>
      </c>
      <c r="S935" s="20" t="str">
        <f>IF(FORMULACIÓN!T935="","",FORMULACIÓN!T935)</f>
        <v/>
      </c>
      <c r="T935" s="179" t="str">
        <f ca="1">FORMULACIÓN!Y935</f>
        <v/>
      </c>
      <c r="U935" s="20" t="str">
        <f>IF(FORMULACIÓN!U935="","",FORMULACIÓN!U935)</f>
        <v/>
      </c>
      <c r="V935" s="211"/>
      <c r="W935" s="211"/>
      <c r="X935" s="21" t="str">
        <f ca="1">IFERROR(IF($S935=Lists!$S$2,SUM(SEGUIMIENTO!U935:W935),IF(SEGUIMIENTO!$S935=Lists!$S$3,SUM(SEGUIMIENTO!V935:W935),IF(SEGUIMIENTO!$S935=Lists!$S$4,AVERAGE(SEGUIMIENTO!V935:W935),IF(SEGUIMIENTO!$S935=Lists!$S$5,OFFSET(U935,0,COUNTA(V935:W935)),IF(SEGUIMIENTO!$S935=Lists!$S$6,COUNTIF(V935:W935,"&lt;"&amp;FORMULACIÓN!Y935)/COUNT(SEGUIMIENTO!V935:W935),""))))),"")</f>
        <v/>
      </c>
      <c r="Y935" s="176" t="str">
        <f ca="1">IF($Q935=Lists!$R$3,TEXT(SEGUIMIENTO!X935,"00,00%"),IF(SEGUIMIENTO!X935=0,0,TEXT(SEGUIMIENTO!X935,"##.###")))</f>
        <v/>
      </c>
      <c r="Z935" s="179" t="str">
        <f>IF(FORMULACIÓN!N935="X",VLOOKUP(A935,Lists!$C$100:$D$1099,2,FALSE),"")</f>
        <v/>
      </c>
      <c r="AA935" s="181">
        <f>IF(FORMULACIÓN!N935="X",IF(VALUE(VLOOKUP(A935,Lists!$C$100:$D$1099,2,FALSE))&gt;=SEGUIMIENTO!X935,1,0),2)</f>
        <v>2</v>
      </c>
      <c r="AB935" s="150">
        <f>IFERROR(VALUE(LEFT(#REF!,1)),0)</f>
        <v>0</v>
      </c>
      <c r="AC935" s="149"/>
      <c r="AD935" s="131"/>
      <c r="AE935" s="131"/>
      <c r="AF935" s="129"/>
      <c r="AG935"/>
      <c r="AH935" s="139"/>
      <c r="AI935" s="139"/>
      <c r="AJ935" s="139" t="str">
        <f t="shared" si="161"/>
        <v/>
      </c>
      <c r="AK935" s="139">
        <f t="shared" ca="1" si="168"/>
        <v>0</v>
      </c>
      <c r="AL935" s="139" t="str">
        <f t="shared" si="162"/>
        <v/>
      </c>
      <c r="AM935" s="139" t="str">
        <f t="shared" si="163"/>
        <v/>
      </c>
      <c r="AN935" s="20" t="str">
        <f t="shared" si="164"/>
        <v/>
      </c>
      <c r="AO935" s="20" t="str">
        <f t="shared" si="165"/>
        <v/>
      </c>
      <c r="AP935" s="20" t="str">
        <f t="shared" si="166"/>
        <v/>
      </c>
      <c r="AQ935" s="88" t="str">
        <f ca="1">IF(S935=Lists!$S$6,"CUMPLIMIENTO",IF($Q935=Lists!$R$3,TEXT(Y935,"00,00%")&amp;" / "&amp;TEXT(FORMULACIÓN!Y935,"00,00%"),IF(Y935=0,0,TEXT(Y935,"##.###")&amp;" / "&amp;TEXT(FORMULACIÓN!Y935,"##.###"))))</f>
        <v xml:space="preserve"> / </v>
      </c>
      <c r="AR935" s="133">
        <f ca="1">VALUE(IFERROR(IF(S935=Lists!$S$6,SEGUIMIENTO!Y935,IF((Y935/FORMULACIÓN!Y935)&lt;&gt;0,Y935/FORMULACIÓN!Y935,0)),0))</f>
        <v>0</v>
      </c>
      <c r="AS935" s="89" t="str">
        <f t="shared" ca="1" si="167"/>
        <v/>
      </c>
      <c r="AT935" s="89"/>
      <c r="AU935" s="89">
        <f t="shared" ca="1" si="160"/>
        <v>0</v>
      </c>
      <c r="AV935" s="20" t="str">
        <f t="shared" si="169"/>
        <v xml:space="preserve">LOGROS
LÍMITES
OBSERVACIÓN
ACCIONES DE FORTALECIMIENTO
</v>
      </c>
      <c r="AW935" s="139"/>
      <c r="CG935" s="140"/>
    </row>
    <row r="936" spans="1:85" s="135" customFormat="1" ht="20.25" hidden="1" customHeight="1">
      <c r="A936" s="20" t="str">
        <f>IF(FORMULACIÓN!A936="","",FORMULACIÓN!A936)</f>
        <v/>
      </c>
      <c r="B936" s="20" t="str">
        <f>IF(FORMULACIÓN!B936="","",FORMULACIÓN!B936)</f>
        <v/>
      </c>
      <c r="C936" s="20" t="str">
        <f>IF(FORMULACIÓN!C936="","",FORMULACIÓN!C936)</f>
        <v/>
      </c>
      <c r="D936" s="20" t="str">
        <f>IF(FORMULACIÓN!D936="","",FORMULACIÓN!D936)</f>
        <v/>
      </c>
      <c r="E936" s="20" t="str">
        <f>IF(FORMULACIÓN!E936="","",FORMULACIÓN!E936)</f>
        <v/>
      </c>
      <c r="F936" s="20" t="str">
        <f>IF(FORMULACIÓN!F936="","",FORMULACIÓN!F936)</f>
        <v/>
      </c>
      <c r="G936" s="20" t="str">
        <f>IF(FORMULACIÓN!G936="","",FORMULACIÓN!G936)</f>
        <v/>
      </c>
      <c r="H936" s="20" t="str">
        <f>IF(FORMULACIÓN!H936="","",FORMULACIÓN!H936)</f>
        <v/>
      </c>
      <c r="I936" s="88" t="str">
        <f>IF(FORMULACIÓN!I936="","",FORMULACIÓN!I936)</f>
        <v/>
      </c>
      <c r="J936" s="20" t="str">
        <f>IF(FORMULACIÓN!J936="","",FORMULACIÓN!J936)</f>
        <v/>
      </c>
      <c r="K936" s="88" t="str">
        <f>IF(FORMULACIÓN!K936="","",FORMULACIÓN!K936)</f>
        <v/>
      </c>
      <c r="L936" s="88" t="str">
        <f>IF(FORMULACIÓN!L936="","",FORMULACIÓN!L936)</f>
        <v/>
      </c>
      <c r="M936" s="210">
        <f>FORMULACIÓN!M936</f>
        <v>0</v>
      </c>
      <c r="N936" s="20" t="str">
        <f>IF(FORMULACIÓN!O936="","",FORMULACIÓN!O936)</f>
        <v/>
      </c>
      <c r="O936" s="20" t="str">
        <f>IF(FORMULACIÓN!P936="","",FORMULACIÓN!P936)</f>
        <v/>
      </c>
      <c r="P936" s="20" t="str">
        <f>IF(FORMULACIÓN!Q936="","",FORMULACIÓN!Q936)</f>
        <v/>
      </c>
      <c r="Q936" s="20" t="str">
        <f>IF(FORMULACIÓN!R936="","",FORMULACIÓN!R936)</f>
        <v/>
      </c>
      <c r="R936" s="20" t="str">
        <f>IF(FORMULACIÓN!S936="","",FORMULACIÓN!S936)</f>
        <v/>
      </c>
      <c r="S936" s="20" t="str">
        <f>IF(FORMULACIÓN!T936="","",FORMULACIÓN!T936)</f>
        <v/>
      </c>
      <c r="T936" s="179" t="str">
        <f ca="1">FORMULACIÓN!Y936</f>
        <v/>
      </c>
      <c r="U936" s="20" t="str">
        <f>IF(FORMULACIÓN!U936="","",FORMULACIÓN!U936)</f>
        <v/>
      </c>
      <c r="V936" s="211"/>
      <c r="W936" s="211"/>
      <c r="X936" s="21" t="str">
        <f ca="1">IFERROR(IF($S936=Lists!$S$2,SUM(SEGUIMIENTO!U936:W936),IF(SEGUIMIENTO!$S936=Lists!$S$3,SUM(SEGUIMIENTO!V936:W936),IF(SEGUIMIENTO!$S936=Lists!$S$4,AVERAGE(SEGUIMIENTO!V936:W936),IF(SEGUIMIENTO!$S936=Lists!$S$5,OFFSET(U936,0,COUNTA(V936:W936)),IF(SEGUIMIENTO!$S936=Lists!$S$6,COUNTIF(V936:W936,"&lt;"&amp;FORMULACIÓN!Y936)/COUNT(SEGUIMIENTO!V936:W936),""))))),"")</f>
        <v/>
      </c>
      <c r="Y936" s="176" t="str">
        <f ca="1">IF($Q936=Lists!$R$3,TEXT(SEGUIMIENTO!X936,"00,00%"),IF(SEGUIMIENTO!X936=0,0,TEXT(SEGUIMIENTO!X936,"##.###")))</f>
        <v/>
      </c>
      <c r="Z936" s="179" t="str">
        <f>IF(FORMULACIÓN!N936="X",VLOOKUP(A936,Lists!$C$100:$D$1099,2,FALSE),"")</f>
        <v/>
      </c>
      <c r="AA936" s="181">
        <f>IF(FORMULACIÓN!N936="X",IF(VALUE(VLOOKUP(A936,Lists!$C$100:$D$1099,2,FALSE))&gt;=SEGUIMIENTO!X936,1,0),2)</f>
        <v>2</v>
      </c>
      <c r="AB936" s="150">
        <f>IFERROR(VALUE(LEFT(#REF!,1)),0)</f>
        <v>0</v>
      </c>
      <c r="AC936" s="149"/>
      <c r="AD936" s="131"/>
      <c r="AE936" s="131"/>
      <c r="AF936" s="129"/>
      <c r="AG936"/>
      <c r="AH936" s="139"/>
      <c r="AI936" s="139"/>
      <c r="AJ936" s="139" t="str">
        <f t="shared" si="161"/>
        <v/>
      </c>
      <c r="AK936" s="139">
        <f t="shared" ca="1" si="168"/>
        <v>0</v>
      </c>
      <c r="AL936" s="139" t="str">
        <f t="shared" si="162"/>
        <v/>
      </c>
      <c r="AM936" s="139" t="str">
        <f t="shared" si="163"/>
        <v/>
      </c>
      <c r="AN936" s="20" t="str">
        <f t="shared" si="164"/>
        <v/>
      </c>
      <c r="AO936" s="20" t="str">
        <f t="shared" si="165"/>
        <v/>
      </c>
      <c r="AP936" s="20" t="str">
        <f t="shared" si="166"/>
        <v/>
      </c>
      <c r="AQ936" s="88" t="str">
        <f ca="1">IF(S936=Lists!$S$6,"CUMPLIMIENTO",IF($Q936=Lists!$R$3,TEXT(Y936,"00,00%")&amp;" / "&amp;TEXT(FORMULACIÓN!Y936,"00,00%"),IF(Y936=0,0,TEXT(Y936,"##.###")&amp;" / "&amp;TEXT(FORMULACIÓN!Y936,"##.###"))))</f>
        <v xml:space="preserve"> / </v>
      </c>
      <c r="AR936" s="133">
        <f ca="1">VALUE(IFERROR(IF(S936=Lists!$S$6,SEGUIMIENTO!Y936,IF((Y936/FORMULACIÓN!Y936)&lt;&gt;0,Y936/FORMULACIÓN!Y936,0)),0))</f>
        <v>0</v>
      </c>
      <c r="AS936" s="89" t="str">
        <f t="shared" ca="1" si="167"/>
        <v/>
      </c>
      <c r="AT936" s="89"/>
      <c r="AU936" s="89">
        <f t="shared" ca="1" si="160"/>
        <v>0</v>
      </c>
      <c r="AV936" s="20" t="str">
        <f t="shared" si="169"/>
        <v xml:space="preserve">LOGROS
LÍMITES
OBSERVACIÓN
ACCIONES DE FORTALECIMIENTO
</v>
      </c>
      <c r="AW936" s="139"/>
      <c r="CG936" s="140"/>
    </row>
    <row r="937" spans="1:85" s="135" customFormat="1" ht="20.25" hidden="1" customHeight="1">
      <c r="A937" s="20" t="str">
        <f>IF(FORMULACIÓN!A937="","",FORMULACIÓN!A937)</f>
        <v/>
      </c>
      <c r="B937" s="20" t="str">
        <f>IF(FORMULACIÓN!B937="","",FORMULACIÓN!B937)</f>
        <v/>
      </c>
      <c r="C937" s="20" t="str">
        <f>IF(FORMULACIÓN!C937="","",FORMULACIÓN!C937)</f>
        <v/>
      </c>
      <c r="D937" s="20" t="str">
        <f>IF(FORMULACIÓN!D937="","",FORMULACIÓN!D937)</f>
        <v/>
      </c>
      <c r="E937" s="20" t="str">
        <f>IF(FORMULACIÓN!E937="","",FORMULACIÓN!E937)</f>
        <v/>
      </c>
      <c r="F937" s="20" t="str">
        <f>IF(FORMULACIÓN!F937="","",FORMULACIÓN!F937)</f>
        <v/>
      </c>
      <c r="G937" s="20" t="str">
        <f>IF(FORMULACIÓN!G937="","",FORMULACIÓN!G937)</f>
        <v/>
      </c>
      <c r="H937" s="20" t="str">
        <f>IF(FORMULACIÓN!H937="","",FORMULACIÓN!H937)</f>
        <v/>
      </c>
      <c r="I937" s="88" t="str">
        <f>IF(FORMULACIÓN!I937="","",FORMULACIÓN!I937)</f>
        <v/>
      </c>
      <c r="J937" s="20" t="str">
        <f>IF(FORMULACIÓN!J937="","",FORMULACIÓN!J937)</f>
        <v/>
      </c>
      <c r="K937" s="88" t="str">
        <f>IF(FORMULACIÓN!K937="","",FORMULACIÓN!K937)</f>
        <v/>
      </c>
      <c r="L937" s="88" t="str">
        <f>IF(FORMULACIÓN!L937="","",FORMULACIÓN!L937)</f>
        <v/>
      </c>
      <c r="M937" s="210">
        <f>FORMULACIÓN!M937</f>
        <v>0</v>
      </c>
      <c r="N937" s="20" t="str">
        <f>IF(FORMULACIÓN!O937="","",FORMULACIÓN!O937)</f>
        <v/>
      </c>
      <c r="O937" s="20" t="str">
        <f>IF(FORMULACIÓN!P937="","",FORMULACIÓN!P937)</f>
        <v/>
      </c>
      <c r="P937" s="20" t="str">
        <f>IF(FORMULACIÓN!Q937="","",FORMULACIÓN!Q937)</f>
        <v/>
      </c>
      <c r="Q937" s="20" t="str">
        <f>IF(FORMULACIÓN!R937="","",FORMULACIÓN!R937)</f>
        <v/>
      </c>
      <c r="R937" s="20" t="str">
        <f>IF(FORMULACIÓN!S937="","",FORMULACIÓN!S937)</f>
        <v/>
      </c>
      <c r="S937" s="20" t="str">
        <f>IF(FORMULACIÓN!T937="","",FORMULACIÓN!T937)</f>
        <v/>
      </c>
      <c r="T937" s="179" t="str">
        <f ca="1">FORMULACIÓN!Y937</f>
        <v/>
      </c>
      <c r="U937" s="20" t="str">
        <f>IF(FORMULACIÓN!U937="","",FORMULACIÓN!U937)</f>
        <v/>
      </c>
      <c r="V937" s="211"/>
      <c r="W937" s="211"/>
      <c r="X937" s="21" t="str">
        <f ca="1">IFERROR(IF($S937=Lists!$S$2,SUM(SEGUIMIENTO!U937:W937),IF(SEGUIMIENTO!$S937=Lists!$S$3,SUM(SEGUIMIENTO!V937:W937),IF(SEGUIMIENTO!$S937=Lists!$S$4,AVERAGE(SEGUIMIENTO!V937:W937),IF(SEGUIMIENTO!$S937=Lists!$S$5,OFFSET(U937,0,COUNTA(V937:W937)),IF(SEGUIMIENTO!$S937=Lists!$S$6,COUNTIF(V937:W937,"&lt;"&amp;FORMULACIÓN!Y937)/COUNT(SEGUIMIENTO!V937:W937),""))))),"")</f>
        <v/>
      </c>
      <c r="Y937" s="176" t="str">
        <f ca="1">IF($Q937=Lists!$R$3,TEXT(SEGUIMIENTO!X937,"00,00%"),IF(SEGUIMIENTO!X937=0,0,TEXT(SEGUIMIENTO!X937,"##.###")))</f>
        <v/>
      </c>
      <c r="Z937" s="179" t="str">
        <f>IF(FORMULACIÓN!N937="X",VLOOKUP(A937,Lists!$C$100:$D$1099,2,FALSE),"")</f>
        <v/>
      </c>
      <c r="AA937" s="181">
        <f>IF(FORMULACIÓN!N937="X",IF(VALUE(VLOOKUP(A937,Lists!$C$100:$D$1099,2,FALSE))&gt;=SEGUIMIENTO!X937,1,0),2)</f>
        <v>2</v>
      </c>
      <c r="AB937" s="150">
        <f>IFERROR(VALUE(LEFT(#REF!,1)),0)</f>
        <v>0</v>
      </c>
      <c r="AC937" s="149"/>
      <c r="AD937" s="131"/>
      <c r="AE937" s="131"/>
      <c r="AF937" s="129"/>
      <c r="AG937"/>
      <c r="AH937" s="139"/>
      <c r="AI937" s="139"/>
      <c r="AJ937" s="139" t="str">
        <f t="shared" si="161"/>
        <v/>
      </c>
      <c r="AK937" s="139">
        <f t="shared" ca="1" si="168"/>
        <v>0</v>
      </c>
      <c r="AL937" s="139" t="str">
        <f t="shared" si="162"/>
        <v/>
      </c>
      <c r="AM937" s="139" t="str">
        <f t="shared" si="163"/>
        <v/>
      </c>
      <c r="AN937" s="20" t="str">
        <f t="shared" si="164"/>
        <v/>
      </c>
      <c r="AO937" s="20" t="str">
        <f t="shared" si="165"/>
        <v/>
      </c>
      <c r="AP937" s="20" t="str">
        <f t="shared" si="166"/>
        <v/>
      </c>
      <c r="AQ937" s="88" t="str">
        <f ca="1">IF(S937=Lists!$S$6,"CUMPLIMIENTO",IF($Q937=Lists!$R$3,TEXT(Y937,"00,00%")&amp;" / "&amp;TEXT(FORMULACIÓN!Y937,"00,00%"),IF(Y937=0,0,TEXT(Y937,"##.###")&amp;" / "&amp;TEXT(FORMULACIÓN!Y937,"##.###"))))</f>
        <v xml:space="preserve"> / </v>
      </c>
      <c r="AR937" s="133">
        <f ca="1">VALUE(IFERROR(IF(S937=Lists!$S$6,SEGUIMIENTO!Y937,IF((Y937/FORMULACIÓN!Y937)&lt;&gt;0,Y937/FORMULACIÓN!Y937,0)),0))</f>
        <v>0</v>
      </c>
      <c r="AS937" s="89" t="str">
        <f t="shared" ca="1" si="167"/>
        <v/>
      </c>
      <c r="AT937" s="89"/>
      <c r="AU937" s="89">
        <f t="shared" ca="1" si="160"/>
        <v>0</v>
      </c>
      <c r="AV937" s="20" t="str">
        <f t="shared" si="169"/>
        <v xml:space="preserve">LOGROS
LÍMITES
OBSERVACIÓN
ACCIONES DE FORTALECIMIENTO
</v>
      </c>
      <c r="AW937" s="139"/>
      <c r="CG937" s="140"/>
    </row>
    <row r="938" spans="1:85" s="135" customFormat="1" ht="20.25" hidden="1" customHeight="1">
      <c r="A938" s="20" t="str">
        <f>IF(FORMULACIÓN!A938="","",FORMULACIÓN!A938)</f>
        <v/>
      </c>
      <c r="B938" s="20" t="str">
        <f>IF(FORMULACIÓN!B938="","",FORMULACIÓN!B938)</f>
        <v/>
      </c>
      <c r="C938" s="20" t="str">
        <f>IF(FORMULACIÓN!C938="","",FORMULACIÓN!C938)</f>
        <v/>
      </c>
      <c r="D938" s="20" t="str">
        <f>IF(FORMULACIÓN!D938="","",FORMULACIÓN!D938)</f>
        <v/>
      </c>
      <c r="E938" s="20" t="str">
        <f>IF(FORMULACIÓN!E938="","",FORMULACIÓN!E938)</f>
        <v/>
      </c>
      <c r="F938" s="20" t="str">
        <f>IF(FORMULACIÓN!F938="","",FORMULACIÓN!F938)</f>
        <v/>
      </c>
      <c r="G938" s="20" t="str">
        <f>IF(FORMULACIÓN!G938="","",FORMULACIÓN!G938)</f>
        <v/>
      </c>
      <c r="H938" s="20" t="str">
        <f>IF(FORMULACIÓN!H938="","",FORMULACIÓN!H938)</f>
        <v/>
      </c>
      <c r="I938" s="88" t="str">
        <f>IF(FORMULACIÓN!I938="","",FORMULACIÓN!I938)</f>
        <v/>
      </c>
      <c r="J938" s="20" t="str">
        <f>IF(FORMULACIÓN!J938="","",FORMULACIÓN!J938)</f>
        <v/>
      </c>
      <c r="K938" s="88" t="str">
        <f>IF(FORMULACIÓN!K938="","",FORMULACIÓN!K938)</f>
        <v/>
      </c>
      <c r="L938" s="88" t="str">
        <f>IF(FORMULACIÓN!L938="","",FORMULACIÓN!L938)</f>
        <v/>
      </c>
      <c r="M938" s="210">
        <f>FORMULACIÓN!M938</f>
        <v>0</v>
      </c>
      <c r="N938" s="20" t="str">
        <f>IF(FORMULACIÓN!O938="","",FORMULACIÓN!O938)</f>
        <v/>
      </c>
      <c r="O938" s="20" t="str">
        <f>IF(FORMULACIÓN!P938="","",FORMULACIÓN!P938)</f>
        <v/>
      </c>
      <c r="P938" s="20" t="str">
        <f>IF(FORMULACIÓN!Q938="","",FORMULACIÓN!Q938)</f>
        <v/>
      </c>
      <c r="Q938" s="20" t="str">
        <f>IF(FORMULACIÓN!R938="","",FORMULACIÓN!R938)</f>
        <v/>
      </c>
      <c r="R938" s="20" t="str">
        <f>IF(FORMULACIÓN!S938="","",FORMULACIÓN!S938)</f>
        <v/>
      </c>
      <c r="S938" s="20" t="str">
        <f>IF(FORMULACIÓN!T938="","",FORMULACIÓN!T938)</f>
        <v/>
      </c>
      <c r="T938" s="179" t="str">
        <f ca="1">FORMULACIÓN!Y938</f>
        <v/>
      </c>
      <c r="U938" s="20" t="str">
        <f>IF(FORMULACIÓN!U938="","",FORMULACIÓN!U938)</f>
        <v/>
      </c>
      <c r="V938" s="211"/>
      <c r="W938" s="211"/>
      <c r="X938" s="21" t="str">
        <f ca="1">IFERROR(IF($S938=Lists!$S$2,SUM(SEGUIMIENTO!U938:W938),IF(SEGUIMIENTO!$S938=Lists!$S$3,SUM(SEGUIMIENTO!V938:W938),IF(SEGUIMIENTO!$S938=Lists!$S$4,AVERAGE(SEGUIMIENTO!V938:W938),IF(SEGUIMIENTO!$S938=Lists!$S$5,OFFSET(U938,0,COUNTA(V938:W938)),IF(SEGUIMIENTO!$S938=Lists!$S$6,COUNTIF(V938:W938,"&lt;"&amp;FORMULACIÓN!Y938)/COUNT(SEGUIMIENTO!V938:W938),""))))),"")</f>
        <v/>
      </c>
      <c r="Y938" s="176" t="str">
        <f ca="1">IF($Q938=Lists!$R$3,TEXT(SEGUIMIENTO!X938,"00,00%"),IF(SEGUIMIENTO!X938=0,0,TEXT(SEGUIMIENTO!X938,"##.###")))</f>
        <v/>
      </c>
      <c r="Z938" s="179" t="str">
        <f>IF(FORMULACIÓN!N938="X",VLOOKUP(A938,Lists!$C$100:$D$1099,2,FALSE),"")</f>
        <v/>
      </c>
      <c r="AA938" s="181">
        <f>IF(FORMULACIÓN!N938="X",IF(VALUE(VLOOKUP(A938,Lists!$C$100:$D$1099,2,FALSE))&gt;=SEGUIMIENTO!X938,1,0),2)</f>
        <v>2</v>
      </c>
      <c r="AB938" s="150">
        <f>IFERROR(VALUE(LEFT(#REF!,1)),0)</f>
        <v>0</v>
      </c>
      <c r="AC938" s="149"/>
      <c r="AD938" s="131"/>
      <c r="AE938" s="131"/>
      <c r="AF938" s="129"/>
      <c r="AG938"/>
      <c r="AH938" s="139"/>
      <c r="AI938" s="139"/>
      <c r="AJ938" s="139" t="str">
        <f t="shared" si="161"/>
        <v/>
      </c>
      <c r="AK938" s="139">
        <f t="shared" ca="1" si="168"/>
        <v>0</v>
      </c>
      <c r="AL938" s="139" t="str">
        <f t="shared" si="162"/>
        <v/>
      </c>
      <c r="AM938" s="139" t="str">
        <f t="shared" si="163"/>
        <v/>
      </c>
      <c r="AN938" s="20" t="str">
        <f t="shared" si="164"/>
        <v/>
      </c>
      <c r="AO938" s="20" t="str">
        <f t="shared" si="165"/>
        <v/>
      </c>
      <c r="AP938" s="20" t="str">
        <f t="shared" si="166"/>
        <v/>
      </c>
      <c r="AQ938" s="88" t="str">
        <f ca="1">IF(S938=Lists!$S$6,"CUMPLIMIENTO",IF($Q938=Lists!$R$3,TEXT(Y938,"00,00%")&amp;" / "&amp;TEXT(FORMULACIÓN!Y938,"00,00%"),IF(Y938=0,0,TEXT(Y938,"##.###")&amp;" / "&amp;TEXT(FORMULACIÓN!Y938,"##.###"))))</f>
        <v xml:space="preserve"> / </v>
      </c>
      <c r="AR938" s="133">
        <f ca="1">VALUE(IFERROR(IF(S938=Lists!$S$6,SEGUIMIENTO!Y938,IF((Y938/FORMULACIÓN!Y938)&lt;&gt;0,Y938/FORMULACIÓN!Y938,0)),0))</f>
        <v>0</v>
      </c>
      <c r="AS938" s="89" t="str">
        <f t="shared" ca="1" si="167"/>
        <v/>
      </c>
      <c r="AT938" s="89"/>
      <c r="AU938" s="89">
        <f t="shared" ca="1" si="160"/>
        <v>0</v>
      </c>
      <c r="AV938" s="20" t="str">
        <f t="shared" si="169"/>
        <v xml:space="preserve">LOGROS
LÍMITES
OBSERVACIÓN
ACCIONES DE FORTALECIMIENTO
</v>
      </c>
      <c r="AW938" s="139"/>
      <c r="CG938" s="140"/>
    </row>
    <row r="939" spans="1:85" s="135" customFormat="1" ht="20.25" hidden="1" customHeight="1">
      <c r="A939" s="20" t="str">
        <f>IF(FORMULACIÓN!A939="","",FORMULACIÓN!A939)</f>
        <v/>
      </c>
      <c r="B939" s="20" t="str">
        <f>IF(FORMULACIÓN!B939="","",FORMULACIÓN!B939)</f>
        <v/>
      </c>
      <c r="C939" s="20" t="str">
        <f>IF(FORMULACIÓN!C939="","",FORMULACIÓN!C939)</f>
        <v/>
      </c>
      <c r="D939" s="20" t="str">
        <f>IF(FORMULACIÓN!D939="","",FORMULACIÓN!D939)</f>
        <v/>
      </c>
      <c r="E939" s="20" t="str">
        <f>IF(FORMULACIÓN!E939="","",FORMULACIÓN!E939)</f>
        <v/>
      </c>
      <c r="F939" s="20" t="str">
        <f>IF(FORMULACIÓN!F939="","",FORMULACIÓN!F939)</f>
        <v/>
      </c>
      <c r="G939" s="20" t="str">
        <f>IF(FORMULACIÓN!G939="","",FORMULACIÓN!G939)</f>
        <v/>
      </c>
      <c r="H939" s="20" t="str">
        <f>IF(FORMULACIÓN!H939="","",FORMULACIÓN!H939)</f>
        <v/>
      </c>
      <c r="I939" s="88" t="str">
        <f>IF(FORMULACIÓN!I939="","",FORMULACIÓN!I939)</f>
        <v/>
      </c>
      <c r="J939" s="20" t="str">
        <f>IF(FORMULACIÓN!J939="","",FORMULACIÓN!J939)</f>
        <v/>
      </c>
      <c r="K939" s="88" t="str">
        <f>IF(FORMULACIÓN!K939="","",FORMULACIÓN!K939)</f>
        <v/>
      </c>
      <c r="L939" s="88" t="str">
        <f>IF(FORMULACIÓN!L939="","",FORMULACIÓN!L939)</f>
        <v/>
      </c>
      <c r="M939" s="210">
        <f>FORMULACIÓN!M939</f>
        <v>0</v>
      </c>
      <c r="N939" s="20" t="str">
        <f>IF(FORMULACIÓN!O939="","",FORMULACIÓN!O939)</f>
        <v/>
      </c>
      <c r="O939" s="20" t="str">
        <f>IF(FORMULACIÓN!P939="","",FORMULACIÓN!P939)</f>
        <v/>
      </c>
      <c r="P939" s="20" t="str">
        <f>IF(FORMULACIÓN!Q939="","",FORMULACIÓN!Q939)</f>
        <v/>
      </c>
      <c r="Q939" s="20" t="str">
        <f>IF(FORMULACIÓN!R939="","",FORMULACIÓN!R939)</f>
        <v/>
      </c>
      <c r="R939" s="20" t="str">
        <f>IF(FORMULACIÓN!S939="","",FORMULACIÓN!S939)</f>
        <v/>
      </c>
      <c r="S939" s="20" t="str">
        <f>IF(FORMULACIÓN!T939="","",FORMULACIÓN!T939)</f>
        <v/>
      </c>
      <c r="T939" s="179" t="str">
        <f ca="1">FORMULACIÓN!Y939</f>
        <v/>
      </c>
      <c r="U939" s="20" t="str">
        <f>IF(FORMULACIÓN!U939="","",FORMULACIÓN!U939)</f>
        <v/>
      </c>
      <c r="V939" s="211"/>
      <c r="W939" s="211"/>
      <c r="X939" s="21" t="str">
        <f ca="1">IFERROR(IF($S939=Lists!$S$2,SUM(SEGUIMIENTO!U939:W939),IF(SEGUIMIENTO!$S939=Lists!$S$3,SUM(SEGUIMIENTO!V939:W939),IF(SEGUIMIENTO!$S939=Lists!$S$4,AVERAGE(SEGUIMIENTO!V939:W939),IF(SEGUIMIENTO!$S939=Lists!$S$5,OFFSET(U939,0,COUNTA(V939:W939)),IF(SEGUIMIENTO!$S939=Lists!$S$6,COUNTIF(V939:W939,"&lt;"&amp;FORMULACIÓN!Y939)/COUNT(SEGUIMIENTO!V939:W939),""))))),"")</f>
        <v/>
      </c>
      <c r="Y939" s="176" t="str">
        <f ca="1">IF($Q939=Lists!$R$3,TEXT(SEGUIMIENTO!X939,"00,00%"),IF(SEGUIMIENTO!X939=0,0,TEXT(SEGUIMIENTO!X939,"##.###")))</f>
        <v/>
      </c>
      <c r="Z939" s="179" t="str">
        <f>IF(FORMULACIÓN!N939="X",VLOOKUP(A939,Lists!$C$100:$D$1099,2,FALSE),"")</f>
        <v/>
      </c>
      <c r="AA939" s="181">
        <f>IF(FORMULACIÓN!N939="X",IF(VALUE(VLOOKUP(A939,Lists!$C$100:$D$1099,2,FALSE))&gt;=SEGUIMIENTO!X939,1,0),2)</f>
        <v>2</v>
      </c>
      <c r="AB939" s="150">
        <f>IFERROR(VALUE(LEFT(#REF!,1)),0)</f>
        <v>0</v>
      </c>
      <c r="AC939" s="149"/>
      <c r="AD939" s="131"/>
      <c r="AE939" s="131"/>
      <c r="AF939" s="129"/>
      <c r="AG939"/>
      <c r="AH939" s="139"/>
      <c r="AI939" s="139"/>
      <c r="AJ939" s="139" t="str">
        <f t="shared" si="161"/>
        <v/>
      </c>
      <c r="AK939" s="139">
        <f t="shared" ca="1" si="168"/>
        <v>0</v>
      </c>
      <c r="AL939" s="139" t="str">
        <f t="shared" si="162"/>
        <v/>
      </c>
      <c r="AM939" s="139" t="str">
        <f t="shared" si="163"/>
        <v/>
      </c>
      <c r="AN939" s="20" t="str">
        <f t="shared" si="164"/>
        <v/>
      </c>
      <c r="AO939" s="20" t="str">
        <f t="shared" si="165"/>
        <v/>
      </c>
      <c r="AP939" s="20" t="str">
        <f t="shared" si="166"/>
        <v/>
      </c>
      <c r="AQ939" s="88" t="str">
        <f ca="1">IF(S939=Lists!$S$6,"CUMPLIMIENTO",IF($Q939=Lists!$R$3,TEXT(Y939,"00,00%")&amp;" / "&amp;TEXT(FORMULACIÓN!Y939,"00,00%"),IF(Y939=0,0,TEXT(Y939,"##.###")&amp;" / "&amp;TEXT(FORMULACIÓN!Y939,"##.###"))))</f>
        <v xml:space="preserve"> / </v>
      </c>
      <c r="AR939" s="133">
        <f ca="1">VALUE(IFERROR(IF(S939=Lists!$S$6,SEGUIMIENTO!Y939,IF((Y939/FORMULACIÓN!Y939)&lt;&gt;0,Y939/FORMULACIÓN!Y939,0)),0))</f>
        <v>0</v>
      </c>
      <c r="AS939" s="89" t="str">
        <f t="shared" ca="1" si="167"/>
        <v/>
      </c>
      <c r="AT939" s="89"/>
      <c r="AU939" s="89">
        <f t="shared" ca="1" si="160"/>
        <v>0</v>
      </c>
      <c r="AV939" s="20" t="str">
        <f t="shared" si="169"/>
        <v xml:space="preserve">LOGROS
LÍMITES
OBSERVACIÓN
ACCIONES DE FORTALECIMIENTO
</v>
      </c>
      <c r="AW939" s="139"/>
      <c r="CG939" s="140"/>
    </row>
    <row r="940" spans="1:85" s="135" customFormat="1" ht="20.25" hidden="1" customHeight="1">
      <c r="A940" s="20" t="str">
        <f>IF(FORMULACIÓN!A940="","",FORMULACIÓN!A940)</f>
        <v/>
      </c>
      <c r="B940" s="20" t="str">
        <f>IF(FORMULACIÓN!B940="","",FORMULACIÓN!B940)</f>
        <v/>
      </c>
      <c r="C940" s="20" t="str">
        <f>IF(FORMULACIÓN!C940="","",FORMULACIÓN!C940)</f>
        <v/>
      </c>
      <c r="D940" s="20" t="str">
        <f>IF(FORMULACIÓN!D940="","",FORMULACIÓN!D940)</f>
        <v/>
      </c>
      <c r="E940" s="20" t="str">
        <f>IF(FORMULACIÓN!E940="","",FORMULACIÓN!E940)</f>
        <v/>
      </c>
      <c r="F940" s="20" t="str">
        <f>IF(FORMULACIÓN!F940="","",FORMULACIÓN!F940)</f>
        <v/>
      </c>
      <c r="G940" s="20" t="str">
        <f>IF(FORMULACIÓN!G940="","",FORMULACIÓN!G940)</f>
        <v/>
      </c>
      <c r="H940" s="20" t="str">
        <f>IF(FORMULACIÓN!H940="","",FORMULACIÓN!H940)</f>
        <v/>
      </c>
      <c r="I940" s="88" t="str">
        <f>IF(FORMULACIÓN!I940="","",FORMULACIÓN!I940)</f>
        <v/>
      </c>
      <c r="J940" s="20" t="str">
        <f>IF(FORMULACIÓN!J940="","",FORMULACIÓN!J940)</f>
        <v/>
      </c>
      <c r="K940" s="88" t="str">
        <f>IF(FORMULACIÓN!K940="","",FORMULACIÓN!K940)</f>
        <v/>
      </c>
      <c r="L940" s="88" t="str">
        <f>IF(FORMULACIÓN!L940="","",FORMULACIÓN!L940)</f>
        <v/>
      </c>
      <c r="M940" s="210">
        <f>FORMULACIÓN!M940</f>
        <v>0</v>
      </c>
      <c r="N940" s="20" t="str">
        <f>IF(FORMULACIÓN!O940="","",FORMULACIÓN!O940)</f>
        <v/>
      </c>
      <c r="O940" s="20" t="str">
        <f>IF(FORMULACIÓN!P940="","",FORMULACIÓN!P940)</f>
        <v/>
      </c>
      <c r="P940" s="20" t="str">
        <f>IF(FORMULACIÓN!Q940="","",FORMULACIÓN!Q940)</f>
        <v/>
      </c>
      <c r="Q940" s="20" t="str">
        <f>IF(FORMULACIÓN!R940="","",FORMULACIÓN!R940)</f>
        <v/>
      </c>
      <c r="R940" s="20" t="str">
        <f>IF(FORMULACIÓN!S940="","",FORMULACIÓN!S940)</f>
        <v/>
      </c>
      <c r="S940" s="20" t="str">
        <f>IF(FORMULACIÓN!T940="","",FORMULACIÓN!T940)</f>
        <v/>
      </c>
      <c r="T940" s="179" t="str">
        <f ca="1">FORMULACIÓN!Y940</f>
        <v/>
      </c>
      <c r="U940" s="20" t="str">
        <f>IF(FORMULACIÓN!U940="","",FORMULACIÓN!U940)</f>
        <v/>
      </c>
      <c r="V940" s="211"/>
      <c r="W940" s="211"/>
      <c r="X940" s="21" t="str">
        <f ca="1">IFERROR(IF($S940=Lists!$S$2,SUM(SEGUIMIENTO!U940:W940),IF(SEGUIMIENTO!$S940=Lists!$S$3,SUM(SEGUIMIENTO!V940:W940),IF(SEGUIMIENTO!$S940=Lists!$S$4,AVERAGE(SEGUIMIENTO!V940:W940),IF(SEGUIMIENTO!$S940=Lists!$S$5,OFFSET(U940,0,COUNTA(V940:W940)),IF(SEGUIMIENTO!$S940=Lists!$S$6,COUNTIF(V940:W940,"&lt;"&amp;FORMULACIÓN!Y940)/COUNT(SEGUIMIENTO!V940:W940),""))))),"")</f>
        <v/>
      </c>
      <c r="Y940" s="176" t="str">
        <f ca="1">IF($Q940=Lists!$R$3,TEXT(SEGUIMIENTO!X940,"00,00%"),IF(SEGUIMIENTO!X940=0,0,TEXT(SEGUIMIENTO!X940,"##.###")))</f>
        <v/>
      </c>
      <c r="Z940" s="179" t="str">
        <f>IF(FORMULACIÓN!N940="X",VLOOKUP(A940,Lists!$C$100:$D$1099,2,FALSE),"")</f>
        <v/>
      </c>
      <c r="AA940" s="181">
        <f>IF(FORMULACIÓN!N940="X",IF(VALUE(VLOOKUP(A940,Lists!$C$100:$D$1099,2,FALSE))&gt;=SEGUIMIENTO!X940,1,0),2)</f>
        <v>2</v>
      </c>
      <c r="AB940" s="150">
        <f>IFERROR(VALUE(LEFT(#REF!,1)),0)</f>
        <v>0</v>
      </c>
      <c r="AC940" s="149"/>
      <c r="AD940" s="131"/>
      <c r="AE940" s="131"/>
      <c r="AF940" s="129"/>
      <c r="AG940"/>
      <c r="AH940" s="139"/>
      <c r="AI940" s="139"/>
      <c r="AJ940" s="139" t="str">
        <f t="shared" si="161"/>
        <v/>
      </c>
      <c r="AK940" s="139">
        <f t="shared" ca="1" si="168"/>
        <v>0</v>
      </c>
      <c r="AL940" s="139" t="str">
        <f t="shared" si="162"/>
        <v/>
      </c>
      <c r="AM940" s="139" t="str">
        <f t="shared" si="163"/>
        <v/>
      </c>
      <c r="AN940" s="20" t="str">
        <f t="shared" si="164"/>
        <v/>
      </c>
      <c r="AO940" s="20" t="str">
        <f t="shared" si="165"/>
        <v/>
      </c>
      <c r="AP940" s="20" t="str">
        <f t="shared" si="166"/>
        <v/>
      </c>
      <c r="AQ940" s="88" t="str">
        <f ca="1">IF(S940=Lists!$S$6,"CUMPLIMIENTO",IF($Q940=Lists!$R$3,TEXT(Y940,"00,00%")&amp;" / "&amp;TEXT(FORMULACIÓN!Y940,"00,00%"),IF(Y940=0,0,TEXT(Y940,"##.###")&amp;" / "&amp;TEXT(FORMULACIÓN!Y940,"##.###"))))</f>
        <v xml:space="preserve"> / </v>
      </c>
      <c r="AR940" s="133">
        <f ca="1">VALUE(IFERROR(IF(S940=Lists!$S$6,SEGUIMIENTO!Y940,IF((Y940/FORMULACIÓN!Y940)&lt;&gt;0,Y940/FORMULACIÓN!Y940,0)),0))</f>
        <v>0</v>
      </c>
      <c r="AS940" s="89" t="str">
        <f t="shared" ca="1" si="167"/>
        <v/>
      </c>
      <c r="AT940" s="89"/>
      <c r="AU940" s="89">
        <f t="shared" ca="1" si="160"/>
        <v>0</v>
      </c>
      <c r="AV940" s="20" t="str">
        <f t="shared" si="169"/>
        <v xml:space="preserve">LOGROS
LÍMITES
OBSERVACIÓN
ACCIONES DE FORTALECIMIENTO
</v>
      </c>
      <c r="AW940" s="139"/>
      <c r="CG940" s="140"/>
    </row>
    <row r="941" spans="1:85" s="135" customFormat="1" ht="20.25" hidden="1" customHeight="1">
      <c r="A941" s="20" t="str">
        <f>IF(FORMULACIÓN!A941="","",FORMULACIÓN!A941)</f>
        <v/>
      </c>
      <c r="B941" s="20" t="str">
        <f>IF(FORMULACIÓN!B941="","",FORMULACIÓN!B941)</f>
        <v/>
      </c>
      <c r="C941" s="20" t="str">
        <f>IF(FORMULACIÓN!C941="","",FORMULACIÓN!C941)</f>
        <v/>
      </c>
      <c r="D941" s="20" t="str">
        <f>IF(FORMULACIÓN!D941="","",FORMULACIÓN!D941)</f>
        <v/>
      </c>
      <c r="E941" s="20" t="str">
        <f>IF(FORMULACIÓN!E941="","",FORMULACIÓN!E941)</f>
        <v/>
      </c>
      <c r="F941" s="20" t="str">
        <f>IF(FORMULACIÓN!F941="","",FORMULACIÓN!F941)</f>
        <v/>
      </c>
      <c r="G941" s="20" t="str">
        <f>IF(FORMULACIÓN!G941="","",FORMULACIÓN!G941)</f>
        <v/>
      </c>
      <c r="H941" s="20" t="str">
        <f>IF(FORMULACIÓN!H941="","",FORMULACIÓN!H941)</f>
        <v/>
      </c>
      <c r="I941" s="88" t="str">
        <f>IF(FORMULACIÓN!I941="","",FORMULACIÓN!I941)</f>
        <v/>
      </c>
      <c r="J941" s="20" t="str">
        <f>IF(FORMULACIÓN!J941="","",FORMULACIÓN!J941)</f>
        <v/>
      </c>
      <c r="K941" s="88" t="str">
        <f>IF(FORMULACIÓN!K941="","",FORMULACIÓN!K941)</f>
        <v/>
      </c>
      <c r="L941" s="88" t="str">
        <f>IF(FORMULACIÓN!L941="","",FORMULACIÓN!L941)</f>
        <v/>
      </c>
      <c r="M941" s="210">
        <f>FORMULACIÓN!M941</f>
        <v>0</v>
      </c>
      <c r="N941" s="20" t="str">
        <f>IF(FORMULACIÓN!O941="","",FORMULACIÓN!O941)</f>
        <v/>
      </c>
      <c r="O941" s="20" t="str">
        <f>IF(FORMULACIÓN!P941="","",FORMULACIÓN!P941)</f>
        <v/>
      </c>
      <c r="P941" s="20" t="str">
        <f>IF(FORMULACIÓN!Q941="","",FORMULACIÓN!Q941)</f>
        <v/>
      </c>
      <c r="Q941" s="20" t="str">
        <f>IF(FORMULACIÓN!R941="","",FORMULACIÓN!R941)</f>
        <v/>
      </c>
      <c r="R941" s="20" t="str">
        <f>IF(FORMULACIÓN!S941="","",FORMULACIÓN!S941)</f>
        <v/>
      </c>
      <c r="S941" s="20" t="str">
        <f>IF(FORMULACIÓN!T941="","",FORMULACIÓN!T941)</f>
        <v/>
      </c>
      <c r="T941" s="179" t="str">
        <f ca="1">FORMULACIÓN!Y941</f>
        <v/>
      </c>
      <c r="U941" s="20" t="str">
        <f>IF(FORMULACIÓN!U941="","",FORMULACIÓN!U941)</f>
        <v/>
      </c>
      <c r="V941" s="211"/>
      <c r="W941" s="211"/>
      <c r="X941" s="21" t="str">
        <f ca="1">IFERROR(IF($S941=Lists!$S$2,SUM(SEGUIMIENTO!U941:W941),IF(SEGUIMIENTO!$S941=Lists!$S$3,SUM(SEGUIMIENTO!V941:W941),IF(SEGUIMIENTO!$S941=Lists!$S$4,AVERAGE(SEGUIMIENTO!V941:W941),IF(SEGUIMIENTO!$S941=Lists!$S$5,OFFSET(U941,0,COUNTA(V941:W941)),IF(SEGUIMIENTO!$S941=Lists!$S$6,COUNTIF(V941:W941,"&lt;"&amp;FORMULACIÓN!Y941)/COUNT(SEGUIMIENTO!V941:W941),""))))),"")</f>
        <v/>
      </c>
      <c r="Y941" s="176" t="str">
        <f ca="1">IF($Q941=Lists!$R$3,TEXT(SEGUIMIENTO!X941,"00,00%"),IF(SEGUIMIENTO!X941=0,0,TEXT(SEGUIMIENTO!X941,"##.###")))</f>
        <v/>
      </c>
      <c r="Z941" s="179" t="str">
        <f>IF(FORMULACIÓN!N941="X",VLOOKUP(A941,Lists!$C$100:$D$1099,2,FALSE),"")</f>
        <v/>
      </c>
      <c r="AA941" s="181">
        <f>IF(FORMULACIÓN!N941="X",IF(VALUE(VLOOKUP(A941,Lists!$C$100:$D$1099,2,FALSE))&gt;=SEGUIMIENTO!X941,1,0),2)</f>
        <v>2</v>
      </c>
      <c r="AB941" s="150">
        <f>IFERROR(VALUE(LEFT(#REF!,1)),0)</f>
        <v>0</v>
      </c>
      <c r="AC941" s="149"/>
      <c r="AD941" s="131"/>
      <c r="AE941" s="131"/>
      <c r="AF941" s="129"/>
      <c r="AG941"/>
      <c r="AH941" s="139"/>
      <c r="AI941" s="139"/>
      <c r="AJ941" s="139" t="str">
        <f t="shared" si="161"/>
        <v/>
      </c>
      <c r="AK941" s="139">
        <f t="shared" ca="1" si="168"/>
        <v>0</v>
      </c>
      <c r="AL941" s="139" t="str">
        <f t="shared" si="162"/>
        <v/>
      </c>
      <c r="AM941" s="139" t="str">
        <f t="shared" si="163"/>
        <v/>
      </c>
      <c r="AN941" s="20" t="str">
        <f t="shared" si="164"/>
        <v/>
      </c>
      <c r="AO941" s="20" t="str">
        <f t="shared" si="165"/>
        <v/>
      </c>
      <c r="AP941" s="20" t="str">
        <f t="shared" si="166"/>
        <v/>
      </c>
      <c r="AQ941" s="88" t="str">
        <f ca="1">IF(S941=Lists!$S$6,"CUMPLIMIENTO",IF($Q941=Lists!$R$3,TEXT(Y941,"00,00%")&amp;" / "&amp;TEXT(FORMULACIÓN!Y941,"00,00%"),IF(Y941=0,0,TEXT(Y941,"##.###")&amp;" / "&amp;TEXT(FORMULACIÓN!Y941,"##.###"))))</f>
        <v xml:space="preserve"> / </v>
      </c>
      <c r="AR941" s="133">
        <f ca="1">VALUE(IFERROR(IF(S941=Lists!$S$6,SEGUIMIENTO!Y941,IF((Y941/FORMULACIÓN!Y941)&lt;&gt;0,Y941/FORMULACIÓN!Y941,0)),0))</f>
        <v>0</v>
      </c>
      <c r="AS941" s="89" t="str">
        <f t="shared" ca="1" si="167"/>
        <v/>
      </c>
      <c r="AT941" s="89"/>
      <c r="AU941" s="89">
        <f t="shared" ca="1" si="160"/>
        <v>0</v>
      </c>
      <c r="AV941" s="20" t="str">
        <f t="shared" si="169"/>
        <v xml:space="preserve">LOGROS
LÍMITES
OBSERVACIÓN
ACCIONES DE FORTALECIMIENTO
</v>
      </c>
      <c r="AW941" s="139"/>
      <c r="CG941" s="140"/>
    </row>
    <row r="942" spans="1:85" s="135" customFormat="1" ht="20.25" hidden="1" customHeight="1">
      <c r="A942" s="20" t="str">
        <f>IF(FORMULACIÓN!A942="","",FORMULACIÓN!A942)</f>
        <v/>
      </c>
      <c r="B942" s="20" t="str">
        <f>IF(FORMULACIÓN!B942="","",FORMULACIÓN!B942)</f>
        <v/>
      </c>
      <c r="C942" s="20" t="str">
        <f>IF(FORMULACIÓN!C942="","",FORMULACIÓN!C942)</f>
        <v/>
      </c>
      <c r="D942" s="20" t="str">
        <f>IF(FORMULACIÓN!D942="","",FORMULACIÓN!D942)</f>
        <v/>
      </c>
      <c r="E942" s="20" t="str">
        <f>IF(FORMULACIÓN!E942="","",FORMULACIÓN!E942)</f>
        <v/>
      </c>
      <c r="F942" s="20" t="str">
        <f>IF(FORMULACIÓN!F942="","",FORMULACIÓN!F942)</f>
        <v/>
      </c>
      <c r="G942" s="20" t="str">
        <f>IF(FORMULACIÓN!G942="","",FORMULACIÓN!G942)</f>
        <v/>
      </c>
      <c r="H942" s="20" t="str">
        <f>IF(FORMULACIÓN!H942="","",FORMULACIÓN!H942)</f>
        <v/>
      </c>
      <c r="I942" s="88" t="str">
        <f>IF(FORMULACIÓN!I942="","",FORMULACIÓN!I942)</f>
        <v/>
      </c>
      <c r="J942" s="20" t="str">
        <f>IF(FORMULACIÓN!J942="","",FORMULACIÓN!J942)</f>
        <v/>
      </c>
      <c r="K942" s="88" t="str">
        <f>IF(FORMULACIÓN!K942="","",FORMULACIÓN!K942)</f>
        <v/>
      </c>
      <c r="L942" s="88" t="str">
        <f>IF(FORMULACIÓN!L942="","",FORMULACIÓN!L942)</f>
        <v/>
      </c>
      <c r="M942" s="210">
        <f>FORMULACIÓN!M942</f>
        <v>0</v>
      </c>
      <c r="N942" s="20" t="str">
        <f>IF(FORMULACIÓN!O942="","",FORMULACIÓN!O942)</f>
        <v/>
      </c>
      <c r="O942" s="20" t="str">
        <f>IF(FORMULACIÓN!P942="","",FORMULACIÓN!P942)</f>
        <v/>
      </c>
      <c r="P942" s="20" t="str">
        <f>IF(FORMULACIÓN!Q942="","",FORMULACIÓN!Q942)</f>
        <v/>
      </c>
      <c r="Q942" s="20" t="str">
        <f>IF(FORMULACIÓN!R942="","",FORMULACIÓN!R942)</f>
        <v/>
      </c>
      <c r="R942" s="20" t="str">
        <f>IF(FORMULACIÓN!S942="","",FORMULACIÓN!S942)</f>
        <v/>
      </c>
      <c r="S942" s="20" t="str">
        <f>IF(FORMULACIÓN!T942="","",FORMULACIÓN!T942)</f>
        <v/>
      </c>
      <c r="T942" s="179" t="str">
        <f ca="1">FORMULACIÓN!Y942</f>
        <v/>
      </c>
      <c r="U942" s="20" t="str">
        <f>IF(FORMULACIÓN!U942="","",FORMULACIÓN!U942)</f>
        <v/>
      </c>
      <c r="V942" s="211"/>
      <c r="W942" s="211"/>
      <c r="X942" s="21" t="str">
        <f ca="1">IFERROR(IF($S942=Lists!$S$2,SUM(SEGUIMIENTO!U942:W942),IF(SEGUIMIENTO!$S942=Lists!$S$3,SUM(SEGUIMIENTO!V942:W942),IF(SEGUIMIENTO!$S942=Lists!$S$4,AVERAGE(SEGUIMIENTO!V942:W942),IF(SEGUIMIENTO!$S942=Lists!$S$5,OFFSET(U942,0,COUNTA(V942:W942)),IF(SEGUIMIENTO!$S942=Lists!$S$6,COUNTIF(V942:W942,"&lt;"&amp;FORMULACIÓN!Y942)/COUNT(SEGUIMIENTO!V942:W942),""))))),"")</f>
        <v/>
      </c>
      <c r="Y942" s="176" t="str">
        <f ca="1">IF($Q942=Lists!$R$3,TEXT(SEGUIMIENTO!X942,"00,00%"),IF(SEGUIMIENTO!X942=0,0,TEXT(SEGUIMIENTO!X942,"##.###")))</f>
        <v/>
      </c>
      <c r="Z942" s="179" t="str">
        <f>IF(FORMULACIÓN!N942="X",VLOOKUP(A942,Lists!$C$100:$D$1099,2,FALSE),"")</f>
        <v/>
      </c>
      <c r="AA942" s="181">
        <f>IF(FORMULACIÓN!N942="X",IF(VALUE(VLOOKUP(A942,Lists!$C$100:$D$1099,2,FALSE))&gt;=SEGUIMIENTO!X942,1,0),2)</f>
        <v>2</v>
      </c>
      <c r="AB942" s="150">
        <f>IFERROR(VALUE(LEFT(#REF!,1)),0)</f>
        <v>0</v>
      </c>
      <c r="AC942" s="149"/>
      <c r="AD942" s="131"/>
      <c r="AE942" s="131"/>
      <c r="AF942" s="129"/>
      <c r="AG942"/>
      <c r="AH942" s="139"/>
      <c r="AI942" s="139"/>
      <c r="AJ942" s="139" t="str">
        <f t="shared" si="161"/>
        <v/>
      </c>
      <c r="AK942" s="139">
        <f t="shared" ca="1" si="168"/>
        <v>0</v>
      </c>
      <c r="AL942" s="139" t="str">
        <f t="shared" si="162"/>
        <v/>
      </c>
      <c r="AM942" s="139" t="str">
        <f t="shared" si="163"/>
        <v/>
      </c>
      <c r="AN942" s="20" t="str">
        <f t="shared" si="164"/>
        <v/>
      </c>
      <c r="AO942" s="20" t="str">
        <f t="shared" si="165"/>
        <v/>
      </c>
      <c r="AP942" s="20" t="str">
        <f t="shared" si="166"/>
        <v/>
      </c>
      <c r="AQ942" s="88" t="str">
        <f ca="1">IF(S942=Lists!$S$6,"CUMPLIMIENTO",IF($Q942=Lists!$R$3,TEXT(Y942,"00,00%")&amp;" / "&amp;TEXT(FORMULACIÓN!Y942,"00,00%"),IF(Y942=0,0,TEXT(Y942,"##.###")&amp;" / "&amp;TEXT(FORMULACIÓN!Y942,"##.###"))))</f>
        <v xml:space="preserve"> / </v>
      </c>
      <c r="AR942" s="133">
        <f ca="1">VALUE(IFERROR(IF(S942=Lists!$S$6,SEGUIMIENTO!Y942,IF((Y942/FORMULACIÓN!Y942)&lt;&gt;0,Y942/FORMULACIÓN!Y942,0)),0))</f>
        <v>0</v>
      </c>
      <c r="AS942" s="89" t="str">
        <f t="shared" ca="1" si="167"/>
        <v/>
      </c>
      <c r="AT942" s="89"/>
      <c r="AU942" s="89">
        <f t="shared" ca="1" si="160"/>
        <v>0</v>
      </c>
      <c r="AV942" s="20" t="str">
        <f t="shared" si="169"/>
        <v xml:space="preserve">LOGROS
LÍMITES
OBSERVACIÓN
ACCIONES DE FORTALECIMIENTO
</v>
      </c>
      <c r="AW942" s="139"/>
      <c r="CG942" s="140"/>
    </row>
    <row r="943" spans="1:85" s="135" customFormat="1" ht="20.25" hidden="1" customHeight="1">
      <c r="A943" s="20" t="str">
        <f>IF(FORMULACIÓN!A943="","",FORMULACIÓN!A943)</f>
        <v/>
      </c>
      <c r="B943" s="20" t="str">
        <f>IF(FORMULACIÓN!B943="","",FORMULACIÓN!B943)</f>
        <v/>
      </c>
      <c r="C943" s="20" t="str">
        <f>IF(FORMULACIÓN!C943="","",FORMULACIÓN!C943)</f>
        <v/>
      </c>
      <c r="D943" s="20" t="str">
        <f>IF(FORMULACIÓN!D943="","",FORMULACIÓN!D943)</f>
        <v/>
      </c>
      <c r="E943" s="20" t="str">
        <f>IF(FORMULACIÓN!E943="","",FORMULACIÓN!E943)</f>
        <v/>
      </c>
      <c r="F943" s="20" t="str">
        <f>IF(FORMULACIÓN!F943="","",FORMULACIÓN!F943)</f>
        <v/>
      </c>
      <c r="G943" s="20" t="str">
        <f>IF(FORMULACIÓN!G943="","",FORMULACIÓN!G943)</f>
        <v/>
      </c>
      <c r="H943" s="20" t="str">
        <f>IF(FORMULACIÓN!H943="","",FORMULACIÓN!H943)</f>
        <v/>
      </c>
      <c r="I943" s="88" t="str">
        <f>IF(FORMULACIÓN!I943="","",FORMULACIÓN!I943)</f>
        <v/>
      </c>
      <c r="J943" s="20" t="str">
        <f>IF(FORMULACIÓN!J943="","",FORMULACIÓN!J943)</f>
        <v/>
      </c>
      <c r="K943" s="88" t="str">
        <f>IF(FORMULACIÓN!K943="","",FORMULACIÓN!K943)</f>
        <v/>
      </c>
      <c r="L943" s="88" t="str">
        <f>IF(FORMULACIÓN!L943="","",FORMULACIÓN!L943)</f>
        <v/>
      </c>
      <c r="M943" s="210">
        <f>FORMULACIÓN!M943</f>
        <v>0</v>
      </c>
      <c r="N943" s="20" t="str">
        <f>IF(FORMULACIÓN!O943="","",FORMULACIÓN!O943)</f>
        <v/>
      </c>
      <c r="O943" s="20" t="str">
        <f>IF(FORMULACIÓN!P943="","",FORMULACIÓN!P943)</f>
        <v/>
      </c>
      <c r="P943" s="20" t="str">
        <f>IF(FORMULACIÓN!Q943="","",FORMULACIÓN!Q943)</f>
        <v/>
      </c>
      <c r="Q943" s="20" t="str">
        <f>IF(FORMULACIÓN!R943="","",FORMULACIÓN!R943)</f>
        <v/>
      </c>
      <c r="R943" s="20" t="str">
        <f>IF(FORMULACIÓN!S943="","",FORMULACIÓN!S943)</f>
        <v/>
      </c>
      <c r="S943" s="20" t="str">
        <f>IF(FORMULACIÓN!T943="","",FORMULACIÓN!T943)</f>
        <v/>
      </c>
      <c r="T943" s="179" t="str">
        <f ca="1">FORMULACIÓN!Y943</f>
        <v/>
      </c>
      <c r="U943" s="20" t="str">
        <f>IF(FORMULACIÓN!U943="","",FORMULACIÓN!U943)</f>
        <v/>
      </c>
      <c r="V943" s="211"/>
      <c r="W943" s="211"/>
      <c r="X943" s="21" t="str">
        <f ca="1">IFERROR(IF($S943=Lists!$S$2,SUM(SEGUIMIENTO!U943:W943),IF(SEGUIMIENTO!$S943=Lists!$S$3,SUM(SEGUIMIENTO!V943:W943),IF(SEGUIMIENTO!$S943=Lists!$S$4,AVERAGE(SEGUIMIENTO!V943:W943),IF(SEGUIMIENTO!$S943=Lists!$S$5,OFFSET(U943,0,COUNTA(V943:W943)),IF(SEGUIMIENTO!$S943=Lists!$S$6,COUNTIF(V943:W943,"&lt;"&amp;FORMULACIÓN!Y943)/COUNT(SEGUIMIENTO!V943:W943),""))))),"")</f>
        <v/>
      </c>
      <c r="Y943" s="176" t="str">
        <f ca="1">IF($Q943=Lists!$R$3,TEXT(SEGUIMIENTO!X943,"00,00%"),IF(SEGUIMIENTO!X943=0,0,TEXT(SEGUIMIENTO!X943,"##.###")))</f>
        <v/>
      </c>
      <c r="Z943" s="179" t="str">
        <f>IF(FORMULACIÓN!N943="X",VLOOKUP(A943,Lists!$C$100:$D$1099,2,FALSE),"")</f>
        <v/>
      </c>
      <c r="AA943" s="181">
        <f>IF(FORMULACIÓN!N943="X",IF(VALUE(VLOOKUP(A943,Lists!$C$100:$D$1099,2,FALSE))&gt;=SEGUIMIENTO!X943,1,0),2)</f>
        <v>2</v>
      </c>
      <c r="AB943" s="150">
        <f>IFERROR(VALUE(LEFT(#REF!,1)),0)</f>
        <v>0</v>
      </c>
      <c r="AC943" s="149"/>
      <c r="AD943" s="131"/>
      <c r="AE943" s="131"/>
      <c r="AF943" s="129"/>
      <c r="AG943"/>
      <c r="AH943" s="139"/>
      <c r="AI943" s="139"/>
      <c r="AJ943" s="139" t="str">
        <f t="shared" si="161"/>
        <v/>
      </c>
      <c r="AK943" s="139">
        <f t="shared" ca="1" si="168"/>
        <v>0</v>
      </c>
      <c r="AL943" s="139" t="str">
        <f t="shared" si="162"/>
        <v/>
      </c>
      <c r="AM943" s="139" t="str">
        <f t="shared" si="163"/>
        <v/>
      </c>
      <c r="AN943" s="20" t="str">
        <f t="shared" si="164"/>
        <v/>
      </c>
      <c r="AO943" s="20" t="str">
        <f t="shared" si="165"/>
        <v/>
      </c>
      <c r="AP943" s="20" t="str">
        <f t="shared" si="166"/>
        <v/>
      </c>
      <c r="AQ943" s="88" t="str">
        <f ca="1">IF(S943=Lists!$S$6,"CUMPLIMIENTO",IF($Q943=Lists!$R$3,TEXT(Y943,"00,00%")&amp;" / "&amp;TEXT(FORMULACIÓN!Y943,"00,00%"),IF(Y943=0,0,TEXT(Y943,"##.###")&amp;" / "&amp;TEXT(FORMULACIÓN!Y943,"##.###"))))</f>
        <v xml:space="preserve"> / </v>
      </c>
      <c r="AR943" s="133">
        <f ca="1">VALUE(IFERROR(IF(S943=Lists!$S$6,SEGUIMIENTO!Y943,IF((Y943/FORMULACIÓN!Y943)&lt;&gt;0,Y943/FORMULACIÓN!Y943,0)),0))</f>
        <v>0</v>
      </c>
      <c r="AS943" s="89" t="str">
        <f t="shared" ca="1" si="167"/>
        <v/>
      </c>
      <c r="AT943" s="89"/>
      <c r="AU943" s="89">
        <f t="shared" ca="1" si="160"/>
        <v>0</v>
      </c>
      <c r="AV943" s="20" t="str">
        <f t="shared" si="169"/>
        <v xml:space="preserve">LOGROS
LÍMITES
OBSERVACIÓN
ACCIONES DE FORTALECIMIENTO
</v>
      </c>
      <c r="AW943" s="139"/>
      <c r="CG943" s="140"/>
    </row>
    <row r="944" spans="1:85" s="135" customFormat="1" ht="20.25" hidden="1" customHeight="1">
      <c r="A944" s="20" t="str">
        <f>IF(FORMULACIÓN!A944="","",FORMULACIÓN!A944)</f>
        <v/>
      </c>
      <c r="B944" s="20" t="str">
        <f>IF(FORMULACIÓN!B944="","",FORMULACIÓN!B944)</f>
        <v/>
      </c>
      <c r="C944" s="20" t="str">
        <f>IF(FORMULACIÓN!C944="","",FORMULACIÓN!C944)</f>
        <v/>
      </c>
      <c r="D944" s="20" t="str">
        <f>IF(FORMULACIÓN!D944="","",FORMULACIÓN!D944)</f>
        <v/>
      </c>
      <c r="E944" s="20" t="str">
        <f>IF(FORMULACIÓN!E944="","",FORMULACIÓN!E944)</f>
        <v/>
      </c>
      <c r="F944" s="20" t="str">
        <f>IF(FORMULACIÓN!F944="","",FORMULACIÓN!F944)</f>
        <v/>
      </c>
      <c r="G944" s="20" t="str">
        <f>IF(FORMULACIÓN!G944="","",FORMULACIÓN!G944)</f>
        <v/>
      </c>
      <c r="H944" s="20" t="str">
        <f>IF(FORMULACIÓN!H944="","",FORMULACIÓN!H944)</f>
        <v/>
      </c>
      <c r="I944" s="88" t="str">
        <f>IF(FORMULACIÓN!I944="","",FORMULACIÓN!I944)</f>
        <v/>
      </c>
      <c r="J944" s="20" t="str">
        <f>IF(FORMULACIÓN!J944="","",FORMULACIÓN!J944)</f>
        <v/>
      </c>
      <c r="K944" s="88" t="str">
        <f>IF(FORMULACIÓN!K944="","",FORMULACIÓN!K944)</f>
        <v/>
      </c>
      <c r="L944" s="88" t="str">
        <f>IF(FORMULACIÓN!L944="","",FORMULACIÓN!L944)</f>
        <v/>
      </c>
      <c r="M944" s="210">
        <f>FORMULACIÓN!M944</f>
        <v>0</v>
      </c>
      <c r="N944" s="20" t="str">
        <f>IF(FORMULACIÓN!O944="","",FORMULACIÓN!O944)</f>
        <v/>
      </c>
      <c r="O944" s="20" t="str">
        <f>IF(FORMULACIÓN!P944="","",FORMULACIÓN!P944)</f>
        <v/>
      </c>
      <c r="P944" s="20" t="str">
        <f>IF(FORMULACIÓN!Q944="","",FORMULACIÓN!Q944)</f>
        <v/>
      </c>
      <c r="Q944" s="20" t="str">
        <f>IF(FORMULACIÓN!R944="","",FORMULACIÓN!R944)</f>
        <v/>
      </c>
      <c r="R944" s="20" t="str">
        <f>IF(FORMULACIÓN!S944="","",FORMULACIÓN!S944)</f>
        <v/>
      </c>
      <c r="S944" s="20" t="str">
        <f>IF(FORMULACIÓN!T944="","",FORMULACIÓN!T944)</f>
        <v/>
      </c>
      <c r="T944" s="179" t="str">
        <f ca="1">FORMULACIÓN!Y944</f>
        <v/>
      </c>
      <c r="U944" s="20" t="str">
        <f>IF(FORMULACIÓN!U944="","",FORMULACIÓN!U944)</f>
        <v/>
      </c>
      <c r="V944" s="211"/>
      <c r="W944" s="211"/>
      <c r="X944" s="21" t="str">
        <f ca="1">IFERROR(IF($S944=Lists!$S$2,SUM(SEGUIMIENTO!U944:W944),IF(SEGUIMIENTO!$S944=Lists!$S$3,SUM(SEGUIMIENTO!V944:W944),IF(SEGUIMIENTO!$S944=Lists!$S$4,AVERAGE(SEGUIMIENTO!V944:W944),IF(SEGUIMIENTO!$S944=Lists!$S$5,OFFSET(U944,0,COUNTA(V944:W944)),IF(SEGUIMIENTO!$S944=Lists!$S$6,COUNTIF(V944:W944,"&lt;"&amp;FORMULACIÓN!Y944)/COUNT(SEGUIMIENTO!V944:W944),""))))),"")</f>
        <v/>
      </c>
      <c r="Y944" s="176" t="str">
        <f ca="1">IF($Q944=Lists!$R$3,TEXT(SEGUIMIENTO!X944,"00,00%"),IF(SEGUIMIENTO!X944=0,0,TEXT(SEGUIMIENTO!X944,"##.###")))</f>
        <v/>
      </c>
      <c r="Z944" s="179" t="str">
        <f>IF(FORMULACIÓN!N944="X",VLOOKUP(A944,Lists!$C$100:$D$1099,2,FALSE),"")</f>
        <v/>
      </c>
      <c r="AA944" s="181">
        <f>IF(FORMULACIÓN!N944="X",IF(VALUE(VLOOKUP(A944,Lists!$C$100:$D$1099,2,FALSE))&gt;=SEGUIMIENTO!X944,1,0),2)</f>
        <v>2</v>
      </c>
      <c r="AB944" s="150">
        <f>IFERROR(VALUE(LEFT(#REF!,1)),0)</f>
        <v>0</v>
      </c>
      <c r="AC944" s="149"/>
      <c r="AD944" s="131"/>
      <c r="AE944" s="131"/>
      <c r="AF944" s="129"/>
      <c r="AG944"/>
      <c r="AH944" s="139"/>
      <c r="AI944" s="139"/>
      <c r="AJ944" s="139" t="str">
        <f t="shared" si="161"/>
        <v/>
      </c>
      <c r="AK944" s="139">
        <f t="shared" ca="1" si="168"/>
        <v>0</v>
      </c>
      <c r="AL944" s="139" t="str">
        <f t="shared" si="162"/>
        <v/>
      </c>
      <c r="AM944" s="139" t="str">
        <f t="shared" si="163"/>
        <v/>
      </c>
      <c r="AN944" s="20" t="str">
        <f t="shared" si="164"/>
        <v/>
      </c>
      <c r="AO944" s="20" t="str">
        <f t="shared" si="165"/>
        <v/>
      </c>
      <c r="AP944" s="20" t="str">
        <f t="shared" si="166"/>
        <v/>
      </c>
      <c r="AQ944" s="88" t="str">
        <f ca="1">IF(S944=Lists!$S$6,"CUMPLIMIENTO",IF($Q944=Lists!$R$3,TEXT(Y944,"00,00%")&amp;" / "&amp;TEXT(FORMULACIÓN!Y944,"00,00%"),IF(Y944=0,0,TEXT(Y944,"##.###")&amp;" / "&amp;TEXT(FORMULACIÓN!Y944,"##.###"))))</f>
        <v xml:space="preserve"> / </v>
      </c>
      <c r="AR944" s="133">
        <f ca="1">VALUE(IFERROR(IF(S944=Lists!$S$6,SEGUIMIENTO!Y944,IF((Y944/FORMULACIÓN!Y944)&lt;&gt;0,Y944/FORMULACIÓN!Y944,0)),0))</f>
        <v>0</v>
      </c>
      <c r="AS944" s="89" t="str">
        <f t="shared" ca="1" si="167"/>
        <v/>
      </c>
      <c r="AT944" s="89"/>
      <c r="AU944" s="89">
        <f t="shared" ca="1" si="160"/>
        <v>0</v>
      </c>
      <c r="AV944" s="20" t="str">
        <f t="shared" si="169"/>
        <v xml:space="preserve">LOGROS
LÍMITES
OBSERVACIÓN
ACCIONES DE FORTALECIMIENTO
</v>
      </c>
      <c r="AW944" s="139"/>
      <c r="CG944" s="140"/>
    </row>
    <row r="945" spans="1:85" s="135" customFormat="1" ht="20.25" hidden="1" customHeight="1">
      <c r="A945" s="20" t="str">
        <f>IF(FORMULACIÓN!A945="","",FORMULACIÓN!A945)</f>
        <v/>
      </c>
      <c r="B945" s="20" t="str">
        <f>IF(FORMULACIÓN!B945="","",FORMULACIÓN!B945)</f>
        <v/>
      </c>
      <c r="C945" s="20" t="str">
        <f>IF(FORMULACIÓN!C945="","",FORMULACIÓN!C945)</f>
        <v/>
      </c>
      <c r="D945" s="20" t="str">
        <f>IF(FORMULACIÓN!D945="","",FORMULACIÓN!D945)</f>
        <v/>
      </c>
      <c r="E945" s="20" t="str">
        <f>IF(FORMULACIÓN!E945="","",FORMULACIÓN!E945)</f>
        <v/>
      </c>
      <c r="F945" s="20" t="str">
        <f>IF(FORMULACIÓN!F945="","",FORMULACIÓN!F945)</f>
        <v/>
      </c>
      <c r="G945" s="20" t="str">
        <f>IF(FORMULACIÓN!G945="","",FORMULACIÓN!G945)</f>
        <v/>
      </c>
      <c r="H945" s="20" t="str">
        <f>IF(FORMULACIÓN!H945="","",FORMULACIÓN!H945)</f>
        <v/>
      </c>
      <c r="I945" s="88" t="str">
        <f>IF(FORMULACIÓN!I945="","",FORMULACIÓN!I945)</f>
        <v/>
      </c>
      <c r="J945" s="20" t="str">
        <f>IF(FORMULACIÓN!J945="","",FORMULACIÓN!J945)</f>
        <v/>
      </c>
      <c r="K945" s="88" t="str">
        <f>IF(FORMULACIÓN!K945="","",FORMULACIÓN!K945)</f>
        <v/>
      </c>
      <c r="L945" s="88" t="str">
        <f>IF(FORMULACIÓN!L945="","",FORMULACIÓN!L945)</f>
        <v/>
      </c>
      <c r="M945" s="210">
        <f>FORMULACIÓN!M945</f>
        <v>0</v>
      </c>
      <c r="N945" s="20" t="str">
        <f>IF(FORMULACIÓN!O945="","",FORMULACIÓN!O945)</f>
        <v/>
      </c>
      <c r="O945" s="20" t="str">
        <f>IF(FORMULACIÓN!P945="","",FORMULACIÓN!P945)</f>
        <v/>
      </c>
      <c r="P945" s="20" t="str">
        <f>IF(FORMULACIÓN!Q945="","",FORMULACIÓN!Q945)</f>
        <v/>
      </c>
      <c r="Q945" s="20" t="str">
        <f>IF(FORMULACIÓN!R945="","",FORMULACIÓN!R945)</f>
        <v/>
      </c>
      <c r="R945" s="20" t="str">
        <f>IF(FORMULACIÓN!S945="","",FORMULACIÓN!S945)</f>
        <v/>
      </c>
      <c r="S945" s="20" t="str">
        <f>IF(FORMULACIÓN!T945="","",FORMULACIÓN!T945)</f>
        <v/>
      </c>
      <c r="T945" s="179" t="str">
        <f ca="1">FORMULACIÓN!Y945</f>
        <v/>
      </c>
      <c r="U945" s="20" t="str">
        <f>IF(FORMULACIÓN!U945="","",FORMULACIÓN!U945)</f>
        <v/>
      </c>
      <c r="V945" s="211"/>
      <c r="W945" s="211"/>
      <c r="X945" s="21" t="str">
        <f ca="1">IFERROR(IF($S945=Lists!$S$2,SUM(SEGUIMIENTO!U945:W945),IF(SEGUIMIENTO!$S945=Lists!$S$3,SUM(SEGUIMIENTO!V945:W945),IF(SEGUIMIENTO!$S945=Lists!$S$4,AVERAGE(SEGUIMIENTO!V945:W945),IF(SEGUIMIENTO!$S945=Lists!$S$5,OFFSET(U945,0,COUNTA(V945:W945)),IF(SEGUIMIENTO!$S945=Lists!$S$6,COUNTIF(V945:W945,"&lt;"&amp;FORMULACIÓN!Y945)/COUNT(SEGUIMIENTO!V945:W945),""))))),"")</f>
        <v/>
      </c>
      <c r="Y945" s="176" t="str">
        <f ca="1">IF($Q945=Lists!$R$3,TEXT(SEGUIMIENTO!X945,"00,00%"),IF(SEGUIMIENTO!X945=0,0,TEXT(SEGUIMIENTO!X945,"##.###")))</f>
        <v/>
      </c>
      <c r="Z945" s="179" t="str">
        <f>IF(FORMULACIÓN!N945="X",VLOOKUP(A945,Lists!$C$100:$D$1099,2,FALSE),"")</f>
        <v/>
      </c>
      <c r="AA945" s="181">
        <f>IF(FORMULACIÓN!N945="X",IF(VALUE(VLOOKUP(A945,Lists!$C$100:$D$1099,2,FALSE))&gt;=SEGUIMIENTO!X945,1,0),2)</f>
        <v>2</v>
      </c>
      <c r="AB945" s="150">
        <f>IFERROR(VALUE(LEFT(#REF!,1)),0)</f>
        <v>0</v>
      </c>
      <c r="AC945" s="149"/>
      <c r="AD945" s="131"/>
      <c r="AE945" s="131"/>
      <c r="AF945" s="129"/>
      <c r="AG945"/>
      <c r="AH945" s="139"/>
      <c r="AI945" s="139"/>
      <c r="AJ945" s="139" t="str">
        <f t="shared" si="161"/>
        <v/>
      </c>
      <c r="AK945" s="139">
        <f t="shared" ca="1" si="168"/>
        <v>0</v>
      </c>
      <c r="AL945" s="139" t="str">
        <f t="shared" si="162"/>
        <v/>
      </c>
      <c r="AM945" s="139" t="str">
        <f t="shared" si="163"/>
        <v/>
      </c>
      <c r="AN945" s="20" t="str">
        <f t="shared" si="164"/>
        <v/>
      </c>
      <c r="AO945" s="20" t="str">
        <f t="shared" si="165"/>
        <v/>
      </c>
      <c r="AP945" s="20" t="str">
        <f t="shared" si="166"/>
        <v/>
      </c>
      <c r="AQ945" s="88" t="str">
        <f ca="1">IF(S945=Lists!$S$6,"CUMPLIMIENTO",IF($Q945=Lists!$R$3,TEXT(Y945,"00,00%")&amp;" / "&amp;TEXT(FORMULACIÓN!Y945,"00,00%"),IF(Y945=0,0,TEXT(Y945,"##.###")&amp;" / "&amp;TEXT(FORMULACIÓN!Y945,"##.###"))))</f>
        <v xml:space="preserve"> / </v>
      </c>
      <c r="AR945" s="133">
        <f ca="1">VALUE(IFERROR(IF(S945=Lists!$S$6,SEGUIMIENTO!Y945,IF((Y945/FORMULACIÓN!Y945)&lt;&gt;0,Y945/FORMULACIÓN!Y945,0)),0))</f>
        <v>0</v>
      </c>
      <c r="AS945" s="89" t="str">
        <f t="shared" ca="1" si="167"/>
        <v/>
      </c>
      <c r="AT945" s="89"/>
      <c r="AU945" s="89">
        <f t="shared" ca="1" si="160"/>
        <v>0</v>
      </c>
      <c r="AV945" s="20" t="str">
        <f t="shared" si="169"/>
        <v xml:space="preserve">LOGROS
LÍMITES
OBSERVACIÓN
ACCIONES DE FORTALECIMIENTO
</v>
      </c>
      <c r="AW945" s="139"/>
      <c r="CG945" s="140"/>
    </row>
    <row r="946" spans="1:85" s="135" customFormat="1" ht="20.25" hidden="1" customHeight="1">
      <c r="A946" s="20" t="str">
        <f>IF(FORMULACIÓN!A946="","",FORMULACIÓN!A946)</f>
        <v/>
      </c>
      <c r="B946" s="20" t="str">
        <f>IF(FORMULACIÓN!B946="","",FORMULACIÓN!B946)</f>
        <v/>
      </c>
      <c r="C946" s="20" t="str">
        <f>IF(FORMULACIÓN!C946="","",FORMULACIÓN!C946)</f>
        <v/>
      </c>
      <c r="D946" s="20" t="str">
        <f>IF(FORMULACIÓN!D946="","",FORMULACIÓN!D946)</f>
        <v/>
      </c>
      <c r="E946" s="20" t="str">
        <f>IF(FORMULACIÓN!E946="","",FORMULACIÓN!E946)</f>
        <v/>
      </c>
      <c r="F946" s="20" t="str">
        <f>IF(FORMULACIÓN!F946="","",FORMULACIÓN!F946)</f>
        <v/>
      </c>
      <c r="G946" s="20" t="str">
        <f>IF(FORMULACIÓN!G946="","",FORMULACIÓN!G946)</f>
        <v/>
      </c>
      <c r="H946" s="20" t="str">
        <f>IF(FORMULACIÓN!H946="","",FORMULACIÓN!H946)</f>
        <v/>
      </c>
      <c r="I946" s="88" t="str">
        <f>IF(FORMULACIÓN!I946="","",FORMULACIÓN!I946)</f>
        <v/>
      </c>
      <c r="J946" s="20" t="str">
        <f>IF(FORMULACIÓN!J946="","",FORMULACIÓN!J946)</f>
        <v/>
      </c>
      <c r="K946" s="88" t="str">
        <f>IF(FORMULACIÓN!K946="","",FORMULACIÓN!K946)</f>
        <v/>
      </c>
      <c r="L946" s="88" t="str">
        <f>IF(FORMULACIÓN!L946="","",FORMULACIÓN!L946)</f>
        <v/>
      </c>
      <c r="M946" s="210">
        <f>FORMULACIÓN!M946</f>
        <v>0</v>
      </c>
      <c r="N946" s="20" t="str">
        <f>IF(FORMULACIÓN!O946="","",FORMULACIÓN!O946)</f>
        <v/>
      </c>
      <c r="O946" s="20" t="str">
        <f>IF(FORMULACIÓN!P946="","",FORMULACIÓN!P946)</f>
        <v/>
      </c>
      <c r="P946" s="20" t="str">
        <f>IF(FORMULACIÓN!Q946="","",FORMULACIÓN!Q946)</f>
        <v/>
      </c>
      <c r="Q946" s="20" t="str">
        <f>IF(FORMULACIÓN!R946="","",FORMULACIÓN!R946)</f>
        <v/>
      </c>
      <c r="R946" s="20" t="str">
        <f>IF(FORMULACIÓN!S946="","",FORMULACIÓN!S946)</f>
        <v/>
      </c>
      <c r="S946" s="20" t="str">
        <f>IF(FORMULACIÓN!T946="","",FORMULACIÓN!T946)</f>
        <v/>
      </c>
      <c r="T946" s="179" t="str">
        <f ca="1">FORMULACIÓN!Y946</f>
        <v/>
      </c>
      <c r="U946" s="20" t="str">
        <f>IF(FORMULACIÓN!U946="","",FORMULACIÓN!U946)</f>
        <v/>
      </c>
      <c r="V946" s="211"/>
      <c r="W946" s="211"/>
      <c r="X946" s="21" t="str">
        <f ca="1">IFERROR(IF($S946=Lists!$S$2,SUM(SEGUIMIENTO!U946:W946),IF(SEGUIMIENTO!$S946=Lists!$S$3,SUM(SEGUIMIENTO!V946:W946),IF(SEGUIMIENTO!$S946=Lists!$S$4,AVERAGE(SEGUIMIENTO!V946:W946),IF(SEGUIMIENTO!$S946=Lists!$S$5,OFFSET(U946,0,COUNTA(V946:W946)),IF(SEGUIMIENTO!$S946=Lists!$S$6,COUNTIF(V946:W946,"&lt;"&amp;FORMULACIÓN!Y946)/COUNT(SEGUIMIENTO!V946:W946),""))))),"")</f>
        <v/>
      </c>
      <c r="Y946" s="176" t="str">
        <f ca="1">IF($Q946=Lists!$R$3,TEXT(SEGUIMIENTO!X946,"00,00%"),IF(SEGUIMIENTO!X946=0,0,TEXT(SEGUIMIENTO!X946,"##.###")))</f>
        <v/>
      </c>
      <c r="Z946" s="179" t="str">
        <f>IF(FORMULACIÓN!N946="X",VLOOKUP(A946,Lists!$C$100:$D$1099,2,FALSE),"")</f>
        <v/>
      </c>
      <c r="AA946" s="181">
        <f>IF(FORMULACIÓN!N946="X",IF(VALUE(VLOOKUP(A946,Lists!$C$100:$D$1099,2,FALSE))&gt;=SEGUIMIENTO!X946,1,0),2)</f>
        <v>2</v>
      </c>
      <c r="AB946" s="150">
        <f>IFERROR(VALUE(LEFT(#REF!,1)),0)</f>
        <v>0</v>
      </c>
      <c r="AC946" s="149"/>
      <c r="AD946" s="131"/>
      <c r="AE946" s="131"/>
      <c r="AF946" s="129"/>
      <c r="AG946"/>
      <c r="AH946" s="139"/>
      <c r="AI946" s="139"/>
      <c r="AJ946" s="139" t="str">
        <f t="shared" si="161"/>
        <v/>
      </c>
      <c r="AK946" s="139">
        <f t="shared" ca="1" si="168"/>
        <v>0</v>
      </c>
      <c r="AL946" s="139" t="str">
        <f t="shared" si="162"/>
        <v/>
      </c>
      <c r="AM946" s="139" t="str">
        <f t="shared" si="163"/>
        <v/>
      </c>
      <c r="AN946" s="20" t="str">
        <f t="shared" si="164"/>
        <v/>
      </c>
      <c r="AO946" s="20" t="str">
        <f t="shared" si="165"/>
        <v/>
      </c>
      <c r="AP946" s="20" t="str">
        <f t="shared" si="166"/>
        <v/>
      </c>
      <c r="AQ946" s="88" t="str">
        <f ca="1">IF(S946=Lists!$S$6,"CUMPLIMIENTO",IF($Q946=Lists!$R$3,TEXT(Y946,"00,00%")&amp;" / "&amp;TEXT(FORMULACIÓN!Y946,"00,00%"),IF(Y946=0,0,TEXT(Y946,"##.###")&amp;" / "&amp;TEXT(FORMULACIÓN!Y946,"##.###"))))</f>
        <v xml:space="preserve"> / </v>
      </c>
      <c r="AR946" s="133">
        <f ca="1">VALUE(IFERROR(IF(S946=Lists!$S$6,SEGUIMIENTO!Y946,IF((Y946/FORMULACIÓN!Y946)&lt;&gt;0,Y946/FORMULACIÓN!Y946,0)),0))</f>
        <v>0</v>
      </c>
      <c r="AS946" s="89" t="str">
        <f t="shared" ca="1" si="167"/>
        <v/>
      </c>
      <c r="AT946" s="89"/>
      <c r="AU946" s="89">
        <f t="shared" ca="1" si="160"/>
        <v>0</v>
      </c>
      <c r="AV946" s="20" t="str">
        <f t="shared" si="169"/>
        <v xml:space="preserve">LOGROS
LÍMITES
OBSERVACIÓN
ACCIONES DE FORTALECIMIENTO
</v>
      </c>
      <c r="AW946" s="139"/>
      <c r="CG946" s="140"/>
    </row>
    <row r="947" spans="1:85" s="135" customFormat="1" ht="20.25" hidden="1" customHeight="1">
      <c r="A947" s="20" t="str">
        <f>IF(FORMULACIÓN!A947="","",FORMULACIÓN!A947)</f>
        <v/>
      </c>
      <c r="B947" s="20" t="str">
        <f>IF(FORMULACIÓN!B947="","",FORMULACIÓN!B947)</f>
        <v/>
      </c>
      <c r="C947" s="20" t="str">
        <f>IF(FORMULACIÓN!C947="","",FORMULACIÓN!C947)</f>
        <v/>
      </c>
      <c r="D947" s="20" t="str">
        <f>IF(FORMULACIÓN!D947="","",FORMULACIÓN!D947)</f>
        <v/>
      </c>
      <c r="E947" s="20" t="str">
        <f>IF(FORMULACIÓN!E947="","",FORMULACIÓN!E947)</f>
        <v/>
      </c>
      <c r="F947" s="20" t="str">
        <f>IF(FORMULACIÓN!F947="","",FORMULACIÓN!F947)</f>
        <v/>
      </c>
      <c r="G947" s="20" t="str">
        <f>IF(FORMULACIÓN!G947="","",FORMULACIÓN!G947)</f>
        <v/>
      </c>
      <c r="H947" s="20" t="str">
        <f>IF(FORMULACIÓN!H947="","",FORMULACIÓN!H947)</f>
        <v/>
      </c>
      <c r="I947" s="88" t="str">
        <f>IF(FORMULACIÓN!I947="","",FORMULACIÓN!I947)</f>
        <v/>
      </c>
      <c r="J947" s="20" t="str">
        <f>IF(FORMULACIÓN!J947="","",FORMULACIÓN!J947)</f>
        <v/>
      </c>
      <c r="K947" s="88" t="str">
        <f>IF(FORMULACIÓN!K947="","",FORMULACIÓN!K947)</f>
        <v/>
      </c>
      <c r="L947" s="88" t="str">
        <f>IF(FORMULACIÓN!L947="","",FORMULACIÓN!L947)</f>
        <v/>
      </c>
      <c r="M947" s="210">
        <f>FORMULACIÓN!M947</f>
        <v>0</v>
      </c>
      <c r="N947" s="20" t="str">
        <f>IF(FORMULACIÓN!O947="","",FORMULACIÓN!O947)</f>
        <v/>
      </c>
      <c r="O947" s="20" t="str">
        <f>IF(FORMULACIÓN!P947="","",FORMULACIÓN!P947)</f>
        <v/>
      </c>
      <c r="P947" s="20" t="str">
        <f>IF(FORMULACIÓN!Q947="","",FORMULACIÓN!Q947)</f>
        <v/>
      </c>
      <c r="Q947" s="20" t="str">
        <f>IF(FORMULACIÓN!R947="","",FORMULACIÓN!R947)</f>
        <v/>
      </c>
      <c r="R947" s="20" t="str">
        <f>IF(FORMULACIÓN!S947="","",FORMULACIÓN!S947)</f>
        <v/>
      </c>
      <c r="S947" s="20" t="str">
        <f>IF(FORMULACIÓN!T947="","",FORMULACIÓN!T947)</f>
        <v/>
      </c>
      <c r="T947" s="179" t="str">
        <f ca="1">FORMULACIÓN!Y947</f>
        <v/>
      </c>
      <c r="U947" s="20" t="str">
        <f>IF(FORMULACIÓN!U947="","",FORMULACIÓN!U947)</f>
        <v/>
      </c>
      <c r="V947" s="211"/>
      <c r="W947" s="211"/>
      <c r="X947" s="21" t="str">
        <f ca="1">IFERROR(IF($S947=Lists!$S$2,SUM(SEGUIMIENTO!U947:W947),IF(SEGUIMIENTO!$S947=Lists!$S$3,SUM(SEGUIMIENTO!V947:W947),IF(SEGUIMIENTO!$S947=Lists!$S$4,AVERAGE(SEGUIMIENTO!V947:W947),IF(SEGUIMIENTO!$S947=Lists!$S$5,OFFSET(U947,0,COUNTA(V947:W947)),IF(SEGUIMIENTO!$S947=Lists!$S$6,COUNTIF(V947:W947,"&lt;"&amp;FORMULACIÓN!Y947)/COUNT(SEGUIMIENTO!V947:W947),""))))),"")</f>
        <v/>
      </c>
      <c r="Y947" s="176" t="str">
        <f ca="1">IF($Q947=Lists!$R$3,TEXT(SEGUIMIENTO!X947,"00,00%"),IF(SEGUIMIENTO!X947=0,0,TEXT(SEGUIMIENTO!X947,"##.###")))</f>
        <v/>
      </c>
      <c r="Z947" s="179" t="str">
        <f>IF(FORMULACIÓN!N947="X",VLOOKUP(A947,Lists!$C$100:$D$1099,2,FALSE),"")</f>
        <v/>
      </c>
      <c r="AA947" s="181">
        <f>IF(FORMULACIÓN!N947="X",IF(VALUE(VLOOKUP(A947,Lists!$C$100:$D$1099,2,FALSE))&gt;=SEGUIMIENTO!X947,1,0),2)</f>
        <v>2</v>
      </c>
      <c r="AB947" s="150">
        <f>IFERROR(VALUE(LEFT(#REF!,1)),0)</f>
        <v>0</v>
      </c>
      <c r="AC947" s="149"/>
      <c r="AD947" s="131"/>
      <c r="AE947" s="131"/>
      <c r="AF947" s="129"/>
      <c r="AG947"/>
      <c r="AH947" s="139"/>
      <c r="AI947" s="139"/>
      <c r="AJ947" s="139" t="str">
        <f t="shared" si="161"/>
        <v/>
      </c>
      <c r="AK947" s="139">
        <f t="shared" ca="1" si="168"/>
        <v>0</v>
      </c>
      <c r="AL947" s="139" t="str">
        <f t="shared" si="162"/>
        <v/>
      </c>
      <c r="AM947" s="139" t="str">
        <f t="shared" si="163"/>
        <v/>
      </c>
      <c r="AN947" s="20" t="str">
        <f t="shared" si="164"/>
        <v/>
      </c>
      <c r="AO947" s="20" t="str">
        <f t="shared" si="165"/>
        <v/>
      </c>
      <c r="AP947" s="20" t="str">
        <f t="shared" si="166"/>
        <v/>
      </c>
      <c r="AQ947" s="88" t="str">
        <f ca="1">IF(S947=Lists!$S$6,"CUMPLIMIENTO",IF($Q947=Lists!$R$3,TEXT(Y947,"00,00%")&amp;" / "&amp;TEXT(FORMULACIÓN!Y947,"00,00%"),IF(Y947=0,0,TEXT(Y947,"##.###")&amp;" / "&amp;TEXT(FORMULACIÓN!Y947,"##.###"))))</f>
        <v xml:space="preserve"> / </v>
      </c>
      <c r="AR947" s="133">
        <f ca="1">VALUE(IFERROR(IF(S947=Lists!$S$6,SEGUIMIENTO!Y947,IF((Y947/FORMULACIÓN!Y947)&lt;&gt;0,Y947/FORMULACIÓN!Y947,0)),0))</f>
        <v>0</v>
      </c>
      <c r="AS947" s="89" t="str">
        <f t="shared" ca="1" si="167"/>
        <v/>
      </c>
      <c r="AT947" s="89"/>
      <c r="AU947" s="89">
        <f t="shared" ca="1" si="160"/>
        <v>0</v>
      </c>
      <c r="AV947" s="20" t="str">
        <f t="shared" si="169"/>
        <v xml:space="preserve">LOGROS
LÍMITES
OBSERVACIÓN
ACCIONES DE FORTALECIMIENTO
</v>
      </c>
      <c r="AW947" s="139"/>
      <c r="CG947" s="140"/>
    </row>
    <row r="948" spans="1:85" s="135" customFormat="1" ht="20.25" hidden="1" customHeight="1">
      <c r="A948" s="20" t="str">
        <f>IF(FORMULACIÓN!A948="","",FORMULACIÓN!A948)</f>
        <v/>
      </c>
      <c r="B948" s="20" t="str">
        <f>IF(FORMULACIÓN!B948="","",FORMULACIÓN!B948)</f>
        <v/>
      </c>
      <c r="C948" s="20" t="str">
        <f>IF(FORMULACIÓN!C948="","",FORMULACIÓN!C948)</f>
        <v/>
      </c>
      <c r="D948" s="20" t="str">
        <f>IF(FORMULACIÓN!D948="","",FORMULACIÓN!D948)</f>
        <v/>
      </c>
      <c r="E948" s="20" t="str">
        <f>IF(FORMULACIÓN!E948="","",FORMULACIÓN!E948)</f>
        <v/>
      </c>
      <c r="F948" s="20" t="str">
        <f>IF(FORMULACIÓN!F948="","",FORMULACIÓN!F948)</f>
        <v/>
      </c>
      <c r="G948" s="20" t="str">
        <f>IF(FORMULACIÓN!G948="","",FORMULACIÓN!G948)</f>
        <v/>
      </c>
      <c r="H948" s="20" t="str">
        <f>IF(FORMULACIÓN!H948="","",FORMULACIÓN!H948)</f>
        <v/>
      </c>
      <c r="I948" s="88" t="str">
        <f>IF(FORMULACIÓN!I948="","",FORMULACIÓN!I948)</f>
        <v/>
      </c>
      <c r="J948" s="20" t="str">
        <f>IF(FORMULACIÓN!J948="","",FORMULACIÓN!J948)</f>
        <v/>
      </c>
      <c r="K948" s="88" t="str">
        <f>IF(FORMULACIÓN!K948="","",FORMULACIÓN!K948)</f>
        <v/>
      </c>
      <c r="L948" s="88" t="str">
        <f>IF(FORMULACIÓN!L948="","",FORMULACIÓN!L948)</f>
        <v/>
      </c>
      <c r="M948" s="210">
        <f>FORMULACIÓN!M948</f>
        <v>0</v>
      </c>
      <c r="N948" s="20" t="str">
        <f>IF(FORMULACIÓN!O948="","",FORMULACIÓN!O948)</f>
        <v/>
      </c>
      <c r="O948" s="20" t="str">
        <f>IF(FORMULACIÓN!P948="","",FORMULACIÓN!P948)</f>
        <v/>
      </c>
      <c r="P948" s="20" t="str">
        <f>IF(FORMULACIÓN!Q948="","",FORMULACIÓN!Q948)</f>
        <v/>
      </c>
      <c r="Q948" s="20" t="str">
        <f>IF(FORMULACIÓN!R948="","",FORMULACIÓN!R948)</f>
        <v/>
      </c>
      <c r="R948" s="20" t="str">
        <f>IF(FORMULACIÓN!S948="","",FORMULACIÓN!S948)</f>
        <v/>
      </c>
      <c r="S948" s="20" t="str">
        <f>IF(FORMULACIÓN!T948="","",FORMULACIÓN!T948)</f>
        <v/>
      </c>
      <c r="T948" s="179" t="str">
        <f ca="1">FORMULACIÓN!Y948</f>
        <v/>
      </c>
      <c r="U948" s="20" t="str">
        <f>IF(FORMULACIÓN!U948="","",FORMULACIÓN!U948)</f>
        <v/>
      </c>
      <c r="V948" s="211"/>
      <c r="W948" s="211"/>
      <c r="X948" s="21" t="str">
        <f ca="1">IFERROR(IF($S948=Lists!$S$2,SUM(SEGUIMIENTO!U948:W948),IF(SEGUIMIENTO!$S948=Lists!$S$3,SUM(SEGUIMIENTO!V948:W948),IF(SEGUIMIENTO!$S948=Lists!$S$4,AVERAGE(SEGUIMIENTO!V948:W948),IF(SEGUIMIENTO!$S948=Lists!$S$5,OFFSET(U948,0,COUNTA(V948:W948)),IF(SEGUIMIENTO!$S948=Lists!$S$6,COUNTIF(V948:W948,"&lt;"&amp;FORMULACIÓN!Y948)/COUNT(SEGUIMIENTO!V948:W948),""))))),"")</f>
        <v/>
      </c>
      <c r="Y948" s="176" t="str">
        <f ca="1">IF($Q948=Lists!$R$3,TEXT(SEGUIMIENTO!X948,"00,00%"),IF(SEGUIMIENTO!X948=0,0,TEXT(SEGUIMIENTO!X948,"##.###")))</f>
        <v/>
      </c>
      <c r="Z948" s="179" t="str">
        <f>IF(FORMULACIÓN!N948="X",VLOOKUP(A948,Lists!$C$100:$D$1099,2,FALSE),"")</f>
        <v/>
      </c>
      <c r="AA948" s="181">
        <f>IF(FORMULACIÓN!N948="X",IF(VALUE(VLOOKUP(A948,Lists!$C$100:$D$1099,2,FALSE))&gt;=SEGUIMIENTO!X948,1,0),2)</f>
        <v>2</v>
      </c>
      <c r="AB948" s="150">
        <f>IFERROR(VALUE(LEFT(#REF!,1)),0)</f>
        <v>0</v>
      </c>
      <c r="AC948" s="149"/>
      <c r="AD948" s="131"/>
      <c r="AE948" s="131"/>
      <c r="AF948" s="129"/>
      <c r="AG948"/>
      <c r="AH948" s="139"/>
      <c r="AI948" s="139"/>
      <c r="AJ948" s="139" t="str">
        <f t="shared" si="161"/>
        <v/>
      </c>
      <c r="AK948" s="139">
        <f t="shared" ca="1" si="168"/>
        <v>0</v>
      </c>
      <c r="AL948" s="139" t="str">
        <f t="shared" si="162"/>
        <v/>
      </c>
      <c r="AM948" s="139" t="str">
        <f t="shared" si="163"/>
        <v/>
      </c>
      <c r="AN948" s="20" t="str">
        <f t="shared" si="164"/>
        <v/>
      </c>
      <c r="AO948" s="20" t="str">
        <f t="shared" si="165"/>
        <v/>
      </c>
      <c r="AP948" s="20" t="str">
        <f t="shared" si="166"/>
        <v/>
      </c>
      <c r="AQ948" s="88" t="str">
        <f ca="1">IF(S948=Lists!$S$6,"CUMPLIMIENTO",IF($Q948=Lists!$R$3,TEXT(Y948,"00,00%")&amp;" / "&amp;TEXT(FORMULACIÓN!Y948,"00,00%"),IF(Y948=0,0,TEXT(Y948,"##.###")&amp;" / "&amp;TEXT(FORMULACIÓN!Y948,"##.###"))))</f>
        <v xml:space="preserve"> / </v>
      </c>
      <c r="AR948" s="133">
        <f ca="1">VALUE(IFERROR(IF(S948=Lists!$S$6,SEGUIMIENTO!Y948,IF((Y948/FORMULACIÓN!Y948)&lt;&gt;0,Y948/FORMULACIÓN!Y948,0)),0))</f>
        <v>0</v>
      </c>
      <c r="AS948" s="89" t="str">
        <f t="shared" ca="1" si="167"/>
        <v/>
      </c>
      <c r="AT948" s="89"/>
      <c r="AU948" s="89">
        <f t="shared" ref="AU948:AU1011" ca="1" si="170">IF(AS948&lt;&gt;"",AS948*I948,0)</f>
        <v>0</v>
      </c>
      <c r="AV948" s="20" t="str">
        <f t="shared" si="169"/>
        <v xml:space="preserve">LOGROS
LÍMITES
OBSERVACIÓN
ACCIONES DE FORTALECIMIENTO
</v>
      </c>
      <c r="AW948" s="139"/>
      <c r="CG948" s="140"/>
    </row>
    <row r="949" spans="1:85" s="135" customFormat="1" ht="20.25" hidden="1" customHeight="1">
      <c r="A949" s="20" t="str">
        <f>IF(FORMULACIÓN!A949="","",FORMULACIÓN!A949)</f>
        <v/>
      </c>
      <c r="B949" s="20" t="str">
        <f>IF(FORMULACIÓN!B949="","",FORMULACIÓN!B949)</f>
        <v/>
      </c>
      <c r="C949" s="20" t="str">
        <f>IF(FORMULACIÓN!C949="","",FORMULACIÓN!C949)</f>
        <v/>
      </c>
      <c r="D949" s="20" t="str">
        <f>IF(FORMULACIÓN!D949="","",FORMULACIÓN!D949)</f>
        <v/>
      </c>
      <c r="E949" s="20" t="str">
        <f>IF(FORMULACIÓN!E949="","",FORMULACIÓN!E949)</f>
        <v/>
      </c>
      <c r="F949" s="20" t="str">
        <f>IF(FORMULACIÓN!F949="","",FORMULACIÓN!F949)</f>
        <v/>
      </c>
      <c r="G949" s="20" t="str">
        <f>IF(FORMULACIÓN!G949="","",FORMULACIÓN!G949)</f>
        <v/>
      </c>
      <c r="H949" s="20" t="str">
        <f>IF(FORMULACIÓN!H949="","",FORMULACIÓN!H949)</f>
        <v/>
      </c>
      <c r="I949" s="88" t="str">
        <f>IF(FORMULACIÓN!I949="","",FORMULACIÓN!I949)</f>
        <v/>
      </c>
      <c r="J949" s="20" t="str">
        <f>IF(FORMULACIÓN!J949="","",FORMULACIÓN!J949)</f>
        <v/>
      </c>
      <c r="K949" s="88" t="str">
        <f>IF(FORMULACIÓN!K949="","",FORMULACIÓN!K949)</f>
        <v/>
      </c>
      <c r="L949" s="88" t="str">
        <f>IF(FORMULACIÓN!L949="","",FORMULACIÓN!L949)</f>
        <v/>
      </c>
      <c r="M949" s="210">
        <f>FORMULACIÓN!M949</f>
        <v>0</v>
      </c>
      <c r="N949" s="20" t="str">
        <f>IF(FORMULACIÓN!O949="","",FORMULACIÓN!O949)</f>
        <v/>
      </c>
      <c r="O949" s="20" t="str">
        <f>IF(FORMULACIÓN!P949="","",FORMULACIÓN!P949)</f>
        <v/>
      </c>
      <c r="P949" s="20" t="str">
        <f>IF(FORMULACIÓN!Q949="","",FORMULACIÓN!Q949)</f>
        <v/>
      </c>
      <c r="Q949" s="20" t="str">
        <f>IF(FORMULACIÓN!R949="","",FORMULACIÓN!R949)</f>
        <v/>
      </c>
      <c r="R949" s="20" t="str">
        <f>IF(FORMULACIÓN!S949="","",FORMULACIÓN!S949)</f>
        <v/>
      </c>
      <c r="S949" s="20" t="str">
        <f>IF(FORMULACIÓN!T949="","",FORMULACIÓN!T949)</f>
        <v/>
      </c>
      <c r="T949" s="179" t="str">
        <f ca="1">FORMULACIÓN!Y949</f>
        <v/>
      </c>
      <c r="U949" s="20" t="str">
        <f>IF(FORMULACIÓN!U949="","",FORMULACIÓN!U949)</f>
        <v/>
      </c>
      <c r="V949" s="211"/>
      <c r="W949" s="211"/>
      <c r="X949" s="21" t="str">
        <f ca="1">IFERROR(IF($S949=Lists!$S$2,SUM(SEGUIMIENTO!U949:W949),IF(SEGUIMIENTO!$S949=Lists!$S$3,SUM(SEGUIMIENTO!V949:W949),IF(SEGUIMIENTO!$S949=Lists!$S$4,AVERAGE(SEGUIMIENTO!V949:W949),IF(SEGUIMIENTO!$S949=Lists!$S$5,OFFSET(U949,0,COUNTA(V949:W949)),IF(SEGUIMIENTO!$S949=Lists!$S$6,COUNTIF(V949:W949,"&lt;"&amp;FORMULACIÓN!Y949)/COUNT(SEGUIMIENTO!V949:W949),""))))),"")</f>
        <v/>
      </c>
      <c r="Y949" s="176" t="str">
        <f ca="1">IF($Q949=Lists!$R$3,TEXT(SEGUIMIENTO!X949,"00,00%"),IF(SEGUIMIENTO!X949=0,0,TEXT(SEGUIMIENTO!X949,"##.###")))</f>
        <v/>
      </c>
      <c r="Z949" s="179" t="str">
        <f>IF(FORMULACIÓN!N949="X",VLOOKUP(A949,Lists!$C$100:$D$1099,2,FALSE),"")</f>
        <v/>
      </c>
      <c r="AA949" s="181">
        <f>IF(FORMULACIÓN!N949="X",IF(VALUE(VLOOKUP(A949,Lists!$C$100:$D$1099,2,FALSE))&gt;=SEGUIMIENTO!X949,1,0),2)</f>
        <v>2</v>
      </c>
      <c r="AB949" s="150">
        <f>IFERROR(VALUE(LEFT(#REF!,1)),0)</f>
        <v>0</v>
      </c>
      <c r="AC949" s="149"/>
      <c r="AD949" s="131"/>
      <c r="AE949" s="131"/>
      <c r="AF949" s="129"/>
      <c r="AG949"/>
      <c r="AH949" s="139"/>
      <c r="AI949" s="139"/>
      <c r="AJ949" s="139" t="str">
        <f t="shared" si="161"/>
        <v/>
      </c>
      <c r="AK949" s="139">
        <f t="shared" ca="1" si="168"/>
        <v>0</v>
      </c>
      <c r="AL949" s="139" t="str">
        <f t="shared" si="162"/>
        <v/>
      </c>
      <c r="AM949" s="139" t="str">
        <f t="shared" si="163"/>
        <v/>
      </c>
      <c r="AN949" s="20" t="str">
        <f t="shared" si="164"/>
        <v/>
      </c>
      <c r="AO949" s="20" t="str">
        <f t="shared" si="165"/>
        <v/>
      </c>
      <c r="AP949" s="20" t="str">
        <f t="shared" si="166"/>
        <v/>
      </c>
      <c r="AQ949" s="88" t="str">
        <f ca="1">IF(S949=Lists!$S$6,"CUMPLIMIENTO",IF($Q949=Lists!$R$3,TEXT(Y949,"00,00%")&amp;" / "&amp;TEXT(FORMULACIÓN!Y949,"00,00%"),IF(Y949=0,0,TEXT(Y949,"##.###")&amp;" / "&amp;TEXT(FORMULACIÓN!Y949,"##.###"))))</f>
        <v xml:space="preserve"> / </v>
      </c>
      <c r="AR949" s="133">
        <f ca="1">VALUE(IFERROR(IF(S949=Lists!$S$6,SEGUIMIENTO!Y949,IF((Y949/FORMULACIÓN!Y949)&lt;&gt;0,Y949/FORMULACIÓN!Y949,0)),0))</f>
        <v>0</v>
      </c>
      <c r="AS949" s="89" t="str">
        <f t="shared" ca="1" si="167"/>
        <v/>
      </c>
      <c r="AT949" s="89"/>
      <c r="AU949" s="89">
        <f t="shared" ca="1" si="170"/>
        <v>0</v>
      </c>
      <c r="AV949" s="20" t="str">
        <f t="shared" si="169"/>
        <v xml:space="preserve">LOGROS
LÍMITES
OBSERVACIÓN
ACCIONES DE FORTALECIMIENTO
</v>
      </c>
      <c r="AW949" s="139"/>
      <c r="CG949" s="140"/>
    </row>
    <row r="950" spans="1:85" s="135" customFormat="1" ht="20.25" hidden="1" customHeight="1">
      <c r="A950" s="20" t="str">
        <f>IF(FORMULACIÓN!A950="","",FORMULACIÓN!A950)</f>
        <v/>
      </c>
      <c r="B950" s="20" t="str">
        <f>IF(FORMULACIÓN!B950="","",FORMULACIÓN!B950)</f>
        <v/>
      </c>
      <c r="C950" s="20" t="str">
        <f>IF(FORMULACIÓN!C950="","",FORMULACIÓN!C950)</f>
        <v/>
      </c>
      <c r="D950" s="20" t="str">
        <f>IF(FORMULACIÓN!D950="","",FORMULACIÓN!D950)</f>
        <v/>
      </c>
      <c r="E950" s="20" t="str">
        <f>IF(FORMULACIÓN!E950="","",FORMULACIÓN!E950)</f>
        <v/>
      </c>
      <c r="F950" s="20" t="str">
        <f>IF(FORMULACIÓN!F950="","",FORMULACIÓN!F950)</f>
        <v/>
      </c>
      <c r="G950" s="20" t="str">
        <f>IF(FORMULACIÓN!G950="","",FORMULACIÓN!G950)</f>
        <v/>
      </c>
      <c r="H950" s="20" t="str">
        <f>IF(FORMULACIÓN!H950="","",FORMULACIÓN!H950)</f>
        <v/>
      </c>
      <c r="I950" s="88" t="str">
        <f>IF(FORMULACIÓN!I950="","",FORMULACIÓN!I950)</f>
        <v/>
      </c>
      <c r="J950" s="20" t="str">
        <f>IF(FORMULACIÓN!J950="","",FORMULACIÓN!J950)</f>
        <v/>
      </c>
      <c r="K950" s="88" t="str">
        <f>IF(FORMULACIÓN!K950="","",FORMULACIÓN!K950)</f>
        <v/>
      </c>
      <c r="L950" s="88" t="str">
        <f>IF(FORMULACIÓN!L950="","",FORMULACIÓN!L950)</f>
        <v/>
      </c>
      <c r="M950" s="210">
        <f>FORMULACIÓN!M950</f>
        <v>0</v>
      </c>
      <c r="N950" s="20" t="str">
        <f>IF(FORMULACIÓN!O950="","",FORMULACIÓN!O950)</f>
        <v/>
      </c>
      <c r="O950" s="20" t="str">
        <f>IF(FORMULACIÓN!P950="","",FORMULACIÓN!P950)</f>
        <v/>
      </c>
      <c r="P950" s="20" t="str">
        <f>IF(FORMULACIÓN!Q950="","",FORMULACIÓN!Q950)</f>
        <v/>
      </c>
      <c r="Q950" s="20" t="str">
        <f>IF(FORMULACIÓN!R950="","",FORMULACIÓN!R950)</f>
        <v/>
      </c>
      <c r="R950" s="20" t="str">
        <f>IF(FORMULACIÓN!S950="","",FORMULACIÓN!S950)</f>
        <v/>
      </c>
      <c r="S950" s="20" t="str">
        <f>IF(FORMULACIÓN!T950="","",FORMULACIÓN!T950)</f>
        <v/>
      </c>
      <c r="T950" s="179" t="str">
        <f ca="1">FORMULACIÓN!Y950</f>
        <v/>
      </c>
      <c r="U950" s="20" t="str">
        <f>IF(FORMULACIÓN!U950="","",FORMULACIÓN!U950)</f>
        <v/>
      </c>
      <c r="V950" s="211"/>
      <c r="W950" s="211"/>
      <c r="X950" s="21" t="str">
        <f ca="1">IFERROR(IF($S950=Lists!$S$2,SUM(SEGUIMIENTO!U950:W950),IF(SEGUIMIENTO!$S950=Lists!$S$3,SUM(SEGUIMIENTO!V950:W950),IF(SEGUIMIENTO!$S950=Lists!$S$4,AVERAGE(SEGUIMIENTO!V950:W950),IF(SEGUIMIENTO!$S950=Lists!$S$5,OFFSET(U950,0,COUNTA(V950:W950)),IF(SEGUIMIENTO!$S950=Lists!$S$6,COUNTIF(V950:W950,"&lt;"&amp;FORMULACIÓN!Y950)/COUNT(SEGUIMIENTO!V950:W950),""))))),"")</f>
        <v/>
      </c>
      <c r="Y950" s="176" t="str">
        <f ca="1">IF($Q950=Lists!$R$3,TEXT(SEGUIMIENTO!X950,"00,00%"),IF(SEGUIMIENTO!X950=0,0,TEXT(SEGUIMIENTO!X950,"##.###")))</f>
        <v/>
      </c>
      <c r="Z950" s="179" t="str">
        <f>IF(FORMULACIÓN!N950="X",VLOOKUP(A950,Lists!$C$100:$D$1099,2,FALSE),"")</f>
        <v/>
      </c>
      <c r="AA950" s="181">
        <f>IF(FORMULACIÓN!N950="X",IF(VALUE(VLOOKUP(A950,Lists!$C$100:$D$1099,2,FALSE))&gt;=SEGUIMIENTO!X950,1,0),2)</f>
        <v>2</v>
      </c>
      <c r="AB950" s="150">
        <f>IFERROR(VALUE(LEFT(#REF!,1)),0)</f>
        <v>0</v>
      </c>
      <c r="AC950" s="149"/>
      <c r="AD950" s="131"/>
      <c r="AE950" s="131"/>
      <c r="AF950" s="129"/>
      <c r="AG950"/>
      <c r="AH950" s="139"/>
      <c r="AI950" s="139"/>
      <c r="AJ950" s="139" t="str">
        <f t="shared" si="161"/>
        <v/>
      </c>
      <c r="AK950" s="139">
        <f t="shared" ca="1" si="168"/>
        <v>0</v>
      </c>
      <c r="AL950" s="139" t="str">
        <f t="shared" si="162"/>
        <v/>
      </c>
      <c r="AM950" s="139" t="str">
        <f t="shared" si="163"/>
        <v/>
      </c>
      <c r="AN950" s="20" t="str">
        <f t="shared" si="164"/>
        <v/>
      </c>
      <c r="AO950" s="20" t="str">
        <f t="shared" si="165"/>
        <v/>
      </c>
      <c r="AP950" s="20" t="str">
        <f t="shared" si="166"/>
        <v/>
      </c>
      <c r="AQ950" s="88" t="str">
        <f ca="1">IF(S950=Lists!$S$6,"CUMPLIMIENTO",IF($Q950=Lists!$R$3,TEXT(Y950,"00,00%")&amp;" / "&amp;TEXT(FORMULACIÓN!Y950,"00,00%"),IF(Y950=0,0,TEXT(Y950,"##.###")&amp;" / "&amp;TEXT(FORMULACIÓN!Y950,"##.###"))))</f>
        <v xml:space="preserve"> / </v>
      </c>
      <c r="AR950" s="133">
        <f ca="1">VALUE(IFERROR(IF(S950=Lists!$S$6,SEGUIMIENTO!Y950,IF((Y950/FORMULACIÓN!Y950)&lt;&gt;0,Y950/FORMULACIÓN!Y950,0)),0))</f>
        <v>0</v>
      </c>
      <c r="AS950" s="89" t="str">
        <f t="shared" ca="1" si="167"/>
        <v/>
      </c>
      <c r="AT950" s="89"/>
      <c r="AU950" s="89">
        <f t="shared" ca="1" si="170"/>
        <v>0</v>
      </c>
      <c r="AV950" s="20" t="str">
        <f t="shared" si="169"/>
        <v xml:space="preserve">LOGROS
LÍMITES
OBSERVACIÓN
ACCIONES DE FORTALECIMIENTO
</v>
      </c>
      <c r="AW950" s="139"/>
      <c r="CG950" s="140"/>
    </row>
    <row r="951" spans="1:85" s="135" customFormat="1" ht="20.25" hidden="1" customHeight="1">
      <c r="A951" s="20" t="str">
        <f>IF(FORMULACIÓN!A951="","",FORMULACIÓN!A951)</f>
        <v/>
      </c>
      <c r="B951" s="20" t="str">
        <f>IF(FORMULACIÓN!B951="","",FORMULACIÓN!B951)</f>
        <v/>
      </c>
      <c r="C951" s="20" t="str">
        <f>IF(FORMULACIÓN!C951="","",FORMULACIÓN!C951)</f>
        <v/>
      </c>
      <c r="D951" s="20" t="str">
        <f>IF(FORMULACIÓN!D951="","",FORMULACIÓN!D951)</f>
        <v/>
      </c>
      <c r="E951" s="20" t="str">
        <f>IF(FORMULACIÓN!E951="","",FORMULACIÓN!E951)</f>
        <v/>
      </c>
      <c r="F951" s="20" t="str">
        <f>IF(FORMULACIÓN!F951="","",FORMULACIÓN!F951)</f>
        <v/>
      </c>
      <c r="G951" s="20" t="str">
        <f>IF(FORMULACIÓN!G951="","",FORMULACIÓN!G951)</f>
        <v/>
      </c>
      <c r="H951" s="20" t="str">
        <f>IF(FORMULACIÓN!H951="","",FORMULACIÓN!H951)</f>
        <v/>
      </c>
      <c r="I951" s="88" t="str">
        <f>IF(FORMULACIÓN!I951="","",FORMULACIÓN!I951)</f>
        <v/>
      </c>
      <c r="J951" s="20" t="str">
        <f>IF(FORMULACIÓN!J951="","",FORMULACIÓN!J951)</f>
        <v/>
      </c>
      <c r="K951" s="88" t="str">
        <f>IF(FORMULACIÓN!K951="","",FORMULACIÓN!K951)</f>
        <v/>
      </c>
      <c r="L951" s="88" t="str">
        <f>IF(FORMULACIÓN!L951="","",FORMULACIÓN!L951)</f>
        <v/>
      </c>
      <c r="M951" s="210">
        <f>FORMULACIÓN!M951</f>
        <v>0</v>
      </c>
      <c r="N951" s="20" t="str">
        <f>IF(FORMULACIÓN!O951="","",FORMULACIÓN!O951)</f>
        <v/>
      </c>
      <c r="O951" s="20" t="str">
        <f>IF(FORMULACIÓN!P951="","",FORMULACIÓN!P951)</f>
        <v/>
      </c>
      <c r="P951" s="20" t="str">
        <f>IF(FORMULACIÓN!Q951="","",FORMULACIÓN!Q951)</f>
        <v/>
      </c>
      <c r="Q951" s="20" t="str">
        <f>IF(FORMULACIÓN!R951="","",FORMULACIÓN!R951)</f>
        <v/>
      </c>
      <c r="R951" s="20" t="str">
        <f>IF(FORMULACIÓN!S951="","",FORMULACIÓN!S951)</f>
        <v/>
      </c>
      <c r="S951" s="20" t="str">
        <f>IF(FORMULACIÓN!T951="","",FORMULACIÓN!T951)</f>
        <v/>
      </c>
      <c r="T951" s="179" t="str">
        <f ca="1">FORMULACIÓN!Y951</f>
        <v/>
      </c>
      <c r="U951" s="20" t="str">
        <f>IF(FORMULACIÓN!U951="","",FORMULACIÓN!U951)</f>
        <v/>
      </c>
      <c r="V951" s="211"/>
      <c r="W951" s="211"/>
      <c r="X951" s="21" t="str">
        <f ca="1">IFERROR(IF($S951=Lists!$S$2,SUM(SEGUIMIENTO!U951:W951),IF(SEGUIMIENTO!$S951=Lists!$S$3,SUM(SEGUIMIENTO!V951:W951),IF(SEGUIMIENTO!$S951=Lists!$S$4,AVERAGE(SEGUIMIENTO!V951:W951),IF(SEGUIMIENTO!$S951=Lists!$S$5,OFFSET(U951,0,COUNTA(V951:W951)),IF(SEGUIMIENTO!$S951=Lists!$S$6,COUNTIF(V951:W951,"&lt;"&amp;FORMULACIÓN!Y951)/COUNT(SEGUIMIENTO!V951:W951),""))))),"")</f>
        <v/>
      </c>
      <c r="Y951" s="176" t="str">
        <f ca="1">IF($Q951=Lists!$R$3,TEXT(SEGUIMIENTO!X951,"00,00%"),IF(SEGUIMIENTO!X951=0,0,TEXT(SEGUIMIENTO!X951,"##.###")))</f>
        <v/>
      </c>
      <c r="Z951" s="179" t="str">
        <f>IF(FORMULACIÓN!N951="X",VLOOKUP(A951,Lists!$C$100:$D$1099,2,FALSE),"")</f>
        <v/>
      </c>
      <c r="AA951" s="181">
        <f>IF(FORMULACIÓN!N951="X",IF(VALUE(VLOOKUP(A951,Lists!$C$100:$D$1099,2,FALSE))&gt;=SEGUIMIENTO!X951,1,0),2)</f>
        <v>2</v>
      </c>
      <c r="AB951" s="150">
        <f>IFERROR(VALUE(LEFT(#REF!,1)),0)</f>
        <v>0</v>
      </c>
      <c r="AC951" s="149"/>
      <c r="AD951" s="131"/>
      <c r="AE951" s="131"/>
      <c r="AF951" s="129"/>
      <c r="AG951"/>
      <c r="AH951" s="139"/>
      <c r="AI951" s="139"/>
      <c r="AJ951" s="139" t="str">
        <f t="shared" si="161"/>
        <v/>
      </c>
      <c r="AK951" s="139">
        <f t="shared" ca="1" si="168"/>
        <v>0</v>
      </c>
      <c r="AL951" s="139" t="str">
        <f t="shared" si="162"/>
        <v/>
      </c>
      <c r="AM951" s="139" t="str">
        <f t="shared" si="163"/>
        <v/>
      </c>
      <c r="AN951" s="20" t="str">
        <f t="shared" si="164"/>
        <v/>
      </c>
      <c r="AO951" s="20" t="str">
        <f t="shared" si="165"/>
        <v/>
      </c>
      <c r="AP951" s="20" t="str">
        <f t="shared" si="166"/>
        <v/>
      </c>
      <c r="AQ951" s="88" t="str">
        <f ca="1">IF(S951=Lists!$S$6,"CUMPLIMIENTO",IF($Q951=Lists!$R$3,TEXT(Y951,"00,00%")&amp;" / "&amp;TEXT(FORMULACIÓN!Y951,"00,00%"),IF(Y951=0,0,TEXT(Y951,"##.###")&amp;" / "&amp;TEXT(FORMULACIÓN!Y951,"##.###"))))</f>
        <v xml:space="preserve"> / </v>
      </c>
      <c r="AR951" s="133">
        <f ca="1">VALUE(IFERROR(IF(S951=Lists!$S$6,SEGUIMIENTO!Y951,IF((Y951/FORMULACIÓN!Y951)&lt;&gt;0,Y951/FORMULACIÓN!Y951,0)),0))</f>
        <v>0</v>
      </c>
      <c r="AS951" s="89" t="str">
        <f t="shared" ca="1" si="167"/>
        <v/>
      </c>
      <c r="AT951" s="89"/>
      <c r="AU951" s="89">
        <f t="shared" ca="1" si="170"/>
        <v>0</v>
      </c>
      <c r="AV951" s="20" t="str">
        <f t="shared" si="169"/>
        <v xml:space="preserve">LOGROS
LÍMITES
OBSERVACIÓN
ACCIONES DE FORTALECIMIENTO
</v>
      </c>
      <c r="AW951" s="139"/>
      <c r="CG951" s="140"/>
    </row>
    <row r="952" spans="1:85" s="135" customFormat="1" ht="20.25" hidden="1" customHeight="1">
      <c r="A952" s="20" t="str">
        <f>IF(FORMULACIÓN!A952="","",FORMULACIÓN!A952)</f>
        <v/>
      </c>
      <c r="B952" s="20" t="str">
        <f>IF(FORMULACIÓN!B952="","",FORMULACIÓN!B952)</f>
        <v/>
      </c>
      <c r="C952" s="20" t="str">
        <f>IF(FORMULACIÓN!C952="","",FORMULACIÓN!C952)</f>
        <v/>
      </c>
      <c r="D952" s="20" t="str">
        <f>IF(FORMULACIÓN!D952="","",FORMULACIÓN!D952)</f>
        <v/>
      </c>
      <c r="E952" s="20" t="str">
        <f>IF(FORMULACIÓN!E952="","",FORMULACIÓN!E952)</f>
        <v/>
      </c>
      <c r="F952" s="20" t="str">
        <f>IF(FORMULACIÓN!F952="","",FORMULACIÓN!F952)</f>
        <v/>
      </c>
      <c r="G952" s="20" t="str">
        <f>IF(FORMULACIÓN!G952="","",FORMULACIÓN!G952)</f>
        <v/>
      </c>
      <c r="H952" s="20" t="str">
        <f>IF(FORMULACIÓN!H952="","",FORMULACIÓN!H952)</f>
        <v/>
      </c>
      <c r="I952" s="88" t="str">
        <f>IF(FORMULACIÓN!I952="","",FORMULACIÓN!I952)</f>
        <v/>
      </c>
      <c r="J952" s="20" t="str">
        <f>IF(FORMULACIÓN!J952="","",FORMULACIÓN!J952)</f>
        <v/>
      </c>
      <c r="K952" s="88" t="str">
        <f>IF(FORMULACIÓN!K952="","",FORMULACIÓN!K952)</f>
        <v/>
      </c>
      <c r="L952" s="88" t="str">
        <f>IF(FORMULACIÓN!L952="","",FORMULACIÓN!L952)</f>
        <v/>
      </c>
      <c r="M952" s="210">
        <f>FORMULACIÓN!M952</f>
        <v>0</v>
      </c>
      <c r="N952" s="20" t="str">
        <f>IF(FORMULACIÓN!O952="","",FORMULACIÓN!O952)</f>
        <v/>
      </c>
      <c r="O952" s="20" t="str">
        <f>IF(FORMULACIÓN!P952="","",FORMULACIÓN!P952)</f>
        <v/>
      </c>
      <c r="P952" s="20" t="str">
        <f>IF(FORMULACIÓN!Q952="","",FORMULACIÓN!Q952)</f>
        <v/>
      </c>
      <c r="Q952" s="20" t="str">
        <f>IF(FORMULACIÓN!R952="","",FORMULACIÓN!R952)</f>
        <v/>
      </c>
      <c r="R952" s="20" t="str">
        <f>IF(FORMULACIÓN!S952="","",FORMULACIÓN!S952)</f>
        <v/>
      </c>
      <c r="S952" s="20" t="str">
        <f>IF(FORMULACIÓN!T952="","",FORMULACIÓN!T952)</f>
        <v/>
      </c>
      <c r="T952" s="179" t="str">
        <f ca="1">FORMULACIÓN!Y952</f>
        <v/>
      </c>
      <c r="U952" s="20" t="str">
        <f>IF(FORMULACIÓN!U952="","",FORMULACIÓN!U952)</f>
        <v/>
      </c>
      <c r="V952" s="211"/>
      <c r="W952" s="211"/>
      <c r="X952" s="21" t="str">
        <f ca="1">IFERROR(IF($S952=Lists!$S$2,SUM(SEGUIMIENTO!U952:W952),IF(SEGUIMIENTO!$S952=Lists!$S$3,SUM(SEGUIMIENTO!V952:W952),IF(SEGUIMIENTO!$S952=Lists!$S$4,AVERAGE(SEGUIMIENTO!V952:W952),IF(SEGUIMIENTO!$S952=Lists!$S$5,OFFSET(U952,0,COUNTA(V952:W952)),IF(SEGUIMIENTO!$S952=Lists!$S$6,COUNTIF(V952:W952,"&lt;"&amp;FORMULACIÓN!Y952)/COUNT(SEGUIMIENTO!V952:W952),""))))),"")</f>
        <v/>
      </c>
      <c r="Y952" s="176" t="str">
        <f ca="1">IF($Q952=Lists!$R$3,TEXT(SEGUIMIENTO!X952,"00,00%"),IF(SEGUIMIENTO!X952=0,0,TEXT(SEGUIMIENTO!X952,"##.###")))</f>
        <v/>
      </c>
      <c r="Z952" s="179" t="str">
        <f>IF(FORMULACIÓN!N952="X",VLOOKUP(A952,Lists!$C$100:$D$1099,2,FALSE),"")</f>
        <v/>
      </c>
      <c r="AA952" s="181">
        <f>IF(FORMULACIÓN!N952="X",IF(VALUE(VLOOKUP(A952,Lists!$C$100:$D$1099,2,FALSE))&gt;=SEGUIMIENTO!X952,1,0),2)</f>
        <v>2</v>
      </c>
      <c r="AB952" s="150">
        <f>IFERROR(VALUE(LEFT(#REF!,1)),0)</f>
        <v>0</v>
      </c>
      <c r="AC952" s="149"/>
      <c r="AD952" s="131"/>
      <c r="AE952" s="131"/>
      <c r="AF952" s="129"/>
      <c r="AG952"/>
      <c r="AH952" s="139"/>
      <c r="AI952" s="139"/>
      <c r="AJ952" s="139" t="str">
        <f t="shared" si="161"/>
        <v/>
      </c>
      <c r="AK952" s="139">
        <f t="shared" ca="1" si="168"/>
        <v>0</v>
      </c>
      <c r="AL952" s="139" t="str">
        <f t="shared" si="162"/>
        <v/>
      </c>
      <c r="AM952" s="139" t="str">
        <f t="shared" si="163"/>
        <v/>
      </c>
      <c r="AN952" s="20" t="str">
        <f t="shared" si="164"/>
        <v/>
      </c>
      <c r="AO952" s="20" t="str">
        <f t="shared" si="165"/>
        <v/>
      </c>
      <c r="AP952" s="20" t="str">
        <f t="shared" si="166"/>
        <v/>
      </c>
      <c r="AQ952" s="88" t="str">
        <f ca="1">IF(S952=Lists!$S$6,"CUMPLIMIENTO",IF($Q952=Lists!$R$3,TEXT(Y952,"00,00%")&amp;" / "&amp;TEXT(FORMULACIÓN!Y952,"00,00%"),IF(Y952=0,0,TEXT(Y952,"##.###")&amp;" / "&amp;TEXT(FORMULACIÓN!Y952,"##.###"))))</f>
        <v xml:space="preserve"> / </v>
      </c>
      <c r="AR952" s="133">
        <f ca="1">VALUE(IFERROR(IF(S952=Lists!$S$6,SEGUIMIENTO!Y952,IF((Y952/FORMULACIÓN!Y952)&lt;&gt;0,Y952/FORMULACIÓN!Y952,0)),0))</f>
        <v>0</v>
      </c>
      <c r="AS952" s="89" t="str">
        <f t="shared" ca="1" si="167"/>
        <v/>
      </c>
      <c r="AT952" s="89"/>
      <c r="AU952" s="89">
        <f t="shared" ca="1" si="170"/>
        <v>0</v>
      </c>
      <c r="AV952" s="20" t="str">
        <f t="shared" si="169"/>
        <v xml:space="preserve">LOGROS
LÍMITES
OBSERVACIÓN
ACCIONES DE FORTALECIMIENTO
</v>
      </c>
      <c r="AW952" s="139"/>
      <c r="CG952" s="140"/>
    </row>
    <row r="953" spans="1:85" s="135" customFormat="1" ht="20.25" hidden="1" customHeight="1">
      <c r="A953" s="20" t="str">
        <f>IF(FORMULACIÓN!A953="","",FORMULACIÓN!A953)</f>
        <v/>
      </c>
      <c r="B953" s="20" t="str">
        <f>IF(FORMULACIÓN!B953="","",FORMULACIÓN!B953)</f>
        <v/>
      </c>
      <c r="C953" s="20" t="str">
        <f>IF(FORMULACIÓN!C953="","",FORMULACIÓN!C953)</f>
        <v/>
      </c>
      <c r="D953" s="20" t="str">
        <f>IF(FORMULACIÓN!D953="","",FORMULACIÓN!D953)</f>
        <v/>
      </c>
      <c r="E953" s="20" t="str">
        <f>IF(FORMULACIÓN!E953="","",FORMULACIÓN!E953)</f>
        <v/>
      </c>
      <c r="F953" s="20" t="str">
        <f>IF(FORMULACIÓN!F953="","",FORMULACIÓN!F953)</f>
        <v/>
      </c>
      <c r="G953" s="20" t="str">
        <f>IF(FORMULACIÓN!G953="","",FORMULACIÓN!G953)</f>
        <v/>
      </c>
      <c r="H953" s="20" t="str">
        <f>IF(FORMULACIÓN!H953="","",FORMULACIÓN!H953)</f>
        <v/>
      </c>
      <c r="I953" s="88" t="str">
        <f>IF(FORMULACIÓN!I953="","",FORMULACIÓN!I953)</f>
        <v/>
      </c>
      <c r="J953" s="20" t="str">
        <f>IF(FORMULACIÓN!J953="","",FORMULACIÓN!J953)</f>
        <v/>
      </c>
      <c r="K953" s="88" t="str">
        <f>IF(FORMULACIÓN!K953="","",FORMULACIÓN!K953)</f>
        <v/>
      </c>
      <c r="L953" s="88" t="str">
        <f>IF(FORMULACIÓN!L953="","",FORMULACIÓN!L953)</f>
        <v/>
      </c>
      <c r="M953" s="210">
        <f>FORMULACIÓN!M953</f>
        <v>0</v>
      </c>
      <c r="N953" s="20" t="str">
        <f>IF(FORMULACIÓN!O953="","",FORMULACIÓN!O953)</f>
        <v/>
      </c>
      <c r="O953" s="20" t="str">
        <f>IF(FORMULACIÓN!P953="","",FORMULACIÓN!P953)</f>
        <v/>
      </c>
      <c r="P953" s="20" t="str">
        <f>IF(FORMULACIÓN!Q953="","",FORMULACIÓN!Q953)</f>
        <v/>
      </c>
      <c r="Q953" s="20" t="str">
        <f>IF(FORMULACIÓN!R953="","",FORMULACIÓN!R953)</f>
        <v/>
      </c>
      <c r="R953" s="20" t="str">
        <f>IF(FORMULACIÓN!S953="","",FORMULACIÓN!S953)</f>
        <v/>
      </c>
      <c r="S953" s="20" t="str">
        <f>IF(FORMULACIÓN!T953="","",FORMULACIÓN!T953)</f>
        <v/>
      </c>
      <c r="T953" s="179" t="str">
        <f ca="1">FORMULACIÓN!Y953</f>
        <v/>
      </c>
      <c r="U953" s="20" t="str">
        <f>IF(FORMULACIÓN!U953="","",FORMULACIÓN!U953)</f>
        <v/>
      </c>
      <c r="V953" s="211"/>
      <c r="W953" s="211"/>
      <c r="X953" s="21" t="str">
        <f ca="1">IFERROR(IF($S953=Lists!$S$2,SUM(SEGUIMIENTO!U953:W953),IF(SEGUIMIENTO!$S953=Lists!$S$3,SUM(SEGUIMIENTO!V953:W953),IF(SEGUIMIENTO!$S953=Lists!$S$4,AVERAGE(SEGUIMIENTO!V953:W953),IF(SEGUIMIENTO!$S953=Lists!$S$5,OFFSET(U953,0,COUNTA(V953:W953)),IF(SEGUIMIENTO!$S953=Lists!$S$6,COUNTIF(V953:W953,"&lt;"&amp;FORMULACIÓN!Y953)/COUNT(SEGUIMIENTO!V953:W953),""))))),"")</f>
        <v/>
      </c>
      <c r="Y953" s="176" t="str">
        <f ca="1">IF($Q953=Lists!$R$3,TEXT(SEGUIMIENTO!X953,"00,00%"),IF(SEGUIMIENTO!X953=0,0,TEXT(SEGUIMIENTO!X953,"##.###")))</f>
        <v/>
      </c>
      <c r="Z953" s="179" t="str">
        <f>IF(FORMULACIÓN!N953="X",VLOOKUP(A953,Lists!$C$100:$D$1099,2,FALSE),"")</f>
        <v/>
      </c>
      <c r="AA953" s="181">
        <f>IF(FORMULACIÓN!N953="X",IF(VALUE(VLOOKUP(A953,Lists!$C$100:$D$1099,2,FALSE))&gt;=SEGUIMIENTO!X953,1,0),2)</f>
        <v>2</v>
      </c>
      <c r="AB953" s="150">
        <f>IFERROR(VALUE(LEFT(#REF!,1)),0)</f>
        <v>0</v>
      </c>
      <c r="AC953" s="149"/>
      <c r="AD953" s="131"/>
      <c r="AE953" s="131"/>
      <c r="AF953" s="129"/>
      <c r="AG953"/>
      <c r="AH953" s="139"/>
      <c r="AI953" s="139"/>
      <c r="AJ953" s="139" t="str">
        <f t="shared" si="161"/>
        <v/>
      </c>
      <c r="AK953" s="139">
        <f t="shared" ca="1" si="168"/>
        <v>0</v>
      </c>
      <c r="AL953" s="139" t="str">
        <f t="shared" si="162"/>
        <v/>
      </c>
      <c r="AM953" s="139" t="str">
        <f t="shared" si="163"/>
        <v/>
      </c>
      <c r="AN953" s="20" t="str">
        <f t="shared" si="164"/>
        <v/>
      </c>
      <c r="AO953" s="20" t="str">
        <f t="shared" si="165"/>
        <v/>
      </c>
      <c r="AP953" s="20" t="str">
        <f t="shared" si="166"/>
        <v/>
      </c>
      <c r="AQ953" s="88" t="str">
        <f ca="1">IF(S953=Lists!$S$6,"CUMPLIMIENTO",IF($Q953=Lists!$R$3,TEXT(Y953,"00,00%")&amp;" / "&amp;TEXT(FORMULACIÓN!Y953,"00,00%"),IF(Y953=0,0,TEXT(Y953,"##.###")&amp;" / "&amp;TEXT(FORMULACIÓN!Y953,"##.###"))))</f>
        <v xml:space="preserve"> / </v>
      </c>
      <c r="AR953" s="133">
        <f ca="1">VALUE(IFERROR(IF(S953=Lists!$S$6,SEGUIMIENTO!Y953,IF((Y953/FORMULACIÓN!Y953)&lt;&gt;0,Y953/FORMULACIÓN!Y953,0)),0))</f>
        <v>0</v>
      </c>
      <c r="AS953" s="89" t="str">
        <f t="shared" ca="1" si="167"/>
        <v/>
      </c>
      <c r="AT953" s="89"/>
      <c r="AU953" s="89">
        <f t="shared" ca="1" si="170"/>
        <v>0</v>
      </c>
      <c r="AV953" s="20" t="str">
        <f t="shared" si="169"/>
        <v xml:space="preserve">LOGROS
LÍMITES
OBSERVACIÓN
ACCIONES DE FORTALECIMIENTO
</v>
      </c>
      <c r="AW953" s="139"/>
      <c r="CG953" s="140"/>
    </row>
    <row r="954" spans="1:85" s="135" customFormat="1" ht="20.25" hidden="1" customHeight="1">
      <c r="A954" s="20" t="str">
        <f>IF(FORMULACIÓN!A954="","",FORMULACIÓN!A954)</f>
        <v/>
      </c>
      <c r="B954" s="20" t="str">
        <f>IF(FORMULACIÓN!B954="","",FORMULACIÓN!B954)</f>
        <v/>
      </c>
      <c r="C954" s="20" t="str">
        <f>IF(FORMULACIÓN!C954="","",FORMULACIÓN!C954)</f>
        <v/>
      </c>
      <c r="D954" s="20" t="str">
        <f>IF(FORMULACIÓN!D954="","",FORMULACIÓN!D954)</f>
        <v/>
      </c>
      <c r="E954" s="20" t="str">
        <f>IF(FORMULACIÓN!E954="","",FORMULACIÓN!E954)</f>
        <v/>
      </c>
      <c r="F954" s="20" t="str">
        <f>IF(FORMULACIÓN!F954="","",FORMULACIÓN!F954)</f>
        <v/>
      </c>
      <c r="G954" s="20" t="str">
        <f>IF(FORMULACIÓN!G954="","",FORMULACIÓN!G954)</f>
        <v/>
      </c>
      <c r="H954" s="20" t="str">
        <f>IF(FORMULACIÓN!H954="","",FORMULACIÓN!H954)</f>
        <v/>
      </c>
      <c r="I954" s="88" t="str">
        <f>IF(FORMULACIÓN!I954="","",FORMULACIÓN!I954)</f>
        <v/>
      </c>
      <c r="J954" s="20" t="str">
        <f>IF(FORMULACIÓN!J954="","",FORMULACIÓN!J954)</f>
        <v/>
      </c>
      <c r="K954" s="88" t="str">
        <f>IF(FORMULACIÓN!K954="","",FORMULACIÓN!K954)</f>
        <v/>
      </c>
      <c r="L954" s="88" t="str">
        <f>IF(FORMULACIÓN!L954="","",FORMULACIÓN!L954)</f>
        <v/>
      </c>
      <c r="M954" s="210">
        <f>FORMULACIÓN!M954</f>
        <v>0</v>
      </c>
      <c r="N954" s="20" t="str">
        <f>IF(FORMULACIÓN!O954="","",FORMULACIÓN!O954)</f>
        <v/>
      </c>
      <c r="O954" s="20" t="str">
        <f>IF(FORMULACIÓN!P954="","",FORMULACIÓN!P954)</f>
        <v/>
      </c>
      <c r="P954" s="20" t="str">
        <f>IF(FORMULACIÓN!Q954="","",FORMULACIÓN!Q954)</f>
        <v/>
      </c>
      <c r="Q954" s="20" t="str">
        <f>IF(FORMULACIÓN!R954="","",FORMULACIÓN!R954)</f>
        <v/>
      </c>
      <c r="R954" s="20" t="str">
        <f>IF(FORMULACIÓN!S954="","",FORMULACIÓN!S954)</f>
        <v/>
      </c>
      <c r="S954" s="20" t="str">
        <f>IF(FORMULACIÓN!T954="","",FORMULACIÓN!T954)</f>
        <v/>
      </c>
      <c r="T954" s="179" t="str">
        <f ca="1">FORMULACIÓN!Y954</f>
        <v/>
      </c>
      <c r="U954" s="20" t="str">
        <f>IF(FORMULACIÓN!U954="","",FORMULACIÓN!U954)</f>
        <v/>
      </c>
      <c r="V954" s="211"/>
      <c r="W954" s="211"/>
      <c r="X954" s="21" t="str">
        <f ca="1">IFERROR(IF($S954=Lists!$S$2,SUM(SEGUIMIENTO!U954:W954),IF(SEGUIMIENTO!$S954=Lists!$S$3,SUM(SEGUIMIENTO!V954:W954),IF(SEGUIMIENTO!$S954=Lists!$S$4,AVERAGE(SEGUIMIENTO!V954:W954),IF(SEGUIMIENTO!$S954=Lists!$S$5,OFFSET(U954,0,COUNTA(V954:W954)),IF(SEGUIMIENTO!$S954=Lists!$S$6,COUNTIF(V954:W954,"&lt;"&amp;FORMULACIÓN!Y954)/COUNT(SEGUIMIENTO!V954:W954),""))))),"")</f>
        <v/>
      </c>
      <c r="Y954" s="176" t="str">
        <f ca="1">IF($Q954=Lists!$R$3,TEXT(SEGUIMIENTO!X954,"00,00%"),IF(SEGUIMIENTO!X954=0,0,TEXT(SEGUIMIENTO!X954,"##.###")))</f>
        <v/>
      </c>
      <c r="Z954" s="179" t="str">
        <f>IF(FORMULACIÓN!N954="X",VLOOKUP(A954,Lists!$C$100:$D$1099,2,FALSE),"")</f>
        <v/>
      </c>
      <c r="AA954" s="181">
        <f>IF(FORMULACIÓN!N954="X",IF(VALUE(VLOOKUP(A954,Lists!$C$100:$D$1099,2,FALSE))&gt;=SEGUIMIENTO!X954,1,0),2)</f>
        <v>2</v>
      </c>
      <c r="AB954" s="150">
        <f>IFERROR(VALUE(LEFT(#REF!,1)),0)</f>
        <v>0</v>
      </c>
      <c r="AC954" s="149"/>
      <c r="AD954" s="131"/>
      <c r="AE954" s="131"/>
      <c r="AF954" s="129"/>
      <c r="AG954"/>
      <c r="AH954" s="139"/>
      <c r="AI954" s="139"/>
      <c r="AJ954" s="139" t="str">
        <f t="shared" si="161"/>
        <v/>
      </c>
      <c r="AK954" s="139">
        <f t="shared" ca="1" si="168"/>
        <v>0</v>
      </c>
      <c r="AL954" s="139" t="str">
        <f t="shared" si="162"/>
        <v/>
      </c>
      <c r="AM954" s="139" t="str">
        <f t="shared" si="163"/>
        <v/>
      </c>
      <c r="AN954" s="20" t="str">
        <f t="shared" si="164"/>
        <v/>
      </c>
      <c r="AO954" s="20" t="str">
        <f t="shared" si="165"/>
        <v/>
      </c>
      <c r="AP954" s="20" t="str">
        <f t="shared" si="166"/>
        <v/>
      </c>
      <c r="AQ954" s="88" t="str">
        <f ca="1">IF(S954=Lists!$S$6,"CUMPLIMIENTO",IF($Q954=Lists!$R$3,TEXT(Y954,"00,00%")&amp;" / "&amp;TEXT(FORMULACIÓN!Y954,"00,00%"),IF(Y954=0,0,TEXT(Y954,"##.###")&amp;" / "&amp;TEXT(FORMULACIÓN!Y954,"##.###"))))</f>
        <v xml:space="preserve"> / </v>
      </c>
      <c r="AR954" s="133">
        <f ca="1">VALUE(IFERROR(IF(S954=Lists!$S$6,SEGUIMIENTO!Y954,IF((Y954/FORMULACIÓN!Y954)&lt;&gt;0,Y954/FORMULACIÓN!Y954,0)),0))</f>
        <v>0</v>
      </c>
      <c r="AS954" s="89" t="str">
        <f t="shared" ca="1" si="167"/>
        <v/>
      </c>
      <c r="AT954" s="89"/>
      <c r="AU954" s="89">
        <f t="shared" ca="1" si="170"/>
        <v>0</v>
      </c>
      <c r="AV954" s="20" t="str">
        <f t="shared" si="169"/>
        <v xml:space="preserve">LOGROS
LÍMITES
OBSERVACIÓN
ACCIONES DE FORTALECIMIENTO
</v>
      </c>
      <c r="AW954" s="139"/>
      <c r="CG954" s="140"/>
    </row>
    <row r="955" spans="1:85" s="135" customFormat="1" ht="20.25" hidden="1" customHeight="1">
      <c r="A955" s="20" t="str">
        <f>IF(FORMULACIÓN!A955="","",FORMULACIÓN!A955)</f>
        <v/>
      </c>
      <c r="B955" s="20" t="str">
        <f>IF(FORMULACIÓN!B955="","",FORMULACIÓN!B955)</f>
        <v/>
      </c>
      <c r="C955" s="20" t="str">
        <f>IF(FORMULACIÓN!C955="","",FORMULACIÓN!C955)</f>
        <v/>
      </c>
      <c r="D955" s="20" t="str">
        <f>IF(FORMULACIÓN!D955="","",FORMULACIÓN!D955)</f>
        <v/>
      </c>
      <c r="E955" s="20" t="str">
        <f>IF(FORMULACIÓN!E955="","",FORMULACIÓN!E955)</f>
        <v/>
      </c>
      <c r="F955" s="20" t="str">
        <f>IF(FORMULACIÓN!F955="","",FORMULACIÓN!F955)</f>
        <v/>
      </c>
      <c r="G955" s="20" t="str">
        <f>IF(FORMULACIÓN!G955="","",FORMULACIÓN!G955)</f>
        <v/>
      </c>
      <c r="H955" s="20" t="str">
        <f>IF(FORMULACIÓN!H955="","",FORMULACIÓN!H955)</f>
        <v/>
      </c>
      <c r="I955" s="88" t="str">
        <f>IF(FORMULACIÓN!I955="","",FORMULACIÓN!I955)</f>
        <v/>
      </c>
      <c r="J955" s="20" t="str">
        <f>IF(FORMULACIÓN!J955="","",FORMULACIÓN!J955)</f>
        <v/>
      </c>
      <c r="K955" s="88" t="str">
        <f>IF(FORMULACIÓN!K955="","",FORMULACIÓN!K955)</f>
        <v/>
      </c>
      <c r="L955" s="88" t="str">
        <f>IF(FORMULACIÓN!L955="","",FORMULACIÓN!L955)</f>
        <v/>
      </c>
      <c r="M955" s="210">
        <f>FORMULACIÓN!M955</f>
        <v>0</v>
      </c>
      <c r="N955" s="20" t="str">
        <f>IF(FORMULACIÓN!O955="","",FORMULACIÓN!O955)</f>
        <v/>
      </c>
      <c r="O955" s="20" t="str">
        <f>IF(FORMULACIÓN!P955="","",FORMULACIÓN!P955)</f>
        <v/>
      </c>
      <c r="P955" s="20" t="str">
        <f>IF(FORMULACIÓN!Q955="","",FORMULACIÓN!Q955)</f>
        <v/>
      </c>
      <c r="Q955" s="20" t="str">
        <f>IF(FORMULACIÓN!R955="","",FORMULACIÓN!R955)</f>
        <v/>
      </c>
      <c r="R955" s="20" t="str">
        <f>IF(FORMULACIÓN!S955="","",FORMULACIÓN!S955)</f>
        <v/>
      </c>
      <c r="S955" s="20" t="str">
        <f>IF(FORMULACIÓN!T955="","",FORMULACIÓN!T955)</f>
        <v/>
      </c>
      <c r="T955" s="179" t="str">
        <f ca="1">FORMULACIÓN!Y955</f>
        <v/>
      </c>
      <c r="U955" s="20" t="str">
        <f>IF(FORMULACIÓN!U955="","",FORMULACIÓN!U955)</f>
        <v/>
      </c>
      <c r="V955" s="211"/>
      <c r="W955" s="211"/>
      <c r="X955" s="21" t="str">
        <f ca="1">IFERROR(IF($S955=Lists!$S$2,SUM(SEGUIMIENTO!U955:W955),IF(SEGUIMIENTO!$S955=Lists!$S$3,SUM(SEGUIMIENTO!V955:W955),IF(SEGUIMIENTO!$S955=Lists!$S$4,AVERAGE(SEGUIMIENTO!V955:W955),IF(SEGUIMIENTO!$S955=Lists!$S$5,OFFSET(U955,0,COUNTA(V955:W955)),IF(SEGUIMIENTO!$S955=Lists!$S$6,COUNTIF(V955:W955,"&lt;"&amp;FORMULACIÓN!Y955)/COUNT(SEGUIMIENTO!V955:W955),""))))),"")</f>
        <v/>
      </c>
      <c r="Y955" s="176" t="str">
        <f ca="1">IF($Q955=Lists!$R$3,TEXT(SEGUIMIENTO!X955,"00,00%"),IF(SEGUIMIENTO!X955=0,0,TEXT(SEGUIMIENTO!X955,"##.###")))</f>
        <v/>
      </c>
      <c r="Z955" s="179" t="str">
        <f>IF(FORMULACIÓN!N955="X",VLOOKUP(A955,Lists!$C$100:$D$1099,2,FALSE),"")</f>
        <v/>
      </c>
      <c r="AA955" s="181">
        <f>IF(FORMULACIÓN!N955="X",IF(VALUE(VLOOKUP(A955,Lists!$C$100:$D$1099,2,FALSE))&gt;=SEGUIMIENTO!X955,1,0),2)</f>
        <v>2</v>
      </c>
      <c r="AB955" s="150">
        <f>IFERROR(VALUE(LEFT(#REF!,1)),0)</f>
        <v>0</v>
      </c>
      <c r="AC955" s="149"/>
      <c r="AD955" s="131"/>
      <c r="AE955" s="131"/>
      <c r="AF955" s="129"/>
      <c r="AG955"/>
      <c r="AH955" s="139"/>
      <c r="AI955" s="139"/>
      <c r="AJ955" s="139" t="str">
        <f t="shared" si="161"/>
        <v/>
      </c>
      <c r="AK955" s="139">
        <f t="shared" ca="1" si="168"/>
        <v>0</v>
      </c>
      <c r="AL955" s="139" t="str">
        <f t="shared" si="162"/>
        <v/>
      </c>
      <c r="AM955" s="139" t="str">
        <f t="shared" si="163"/>
        <v/>
      </c>
      <c r="AN955" s="20" t="str">
        <f t="shared" si="164"/>
        <v/>
      </c>
      <c r="AO955" s="20" t="str">
        <f t="shared" si="165"/>
        <v/>
      </c>
      <c r="AP955" s="20" t="str">
        <f t="shared" si="166"/>
        <v/>
      </c>
      <c r="AQ955" s="88" t="str">
        <f ca="1">IF(S955=Lists!$S$6,"CUMPLIMIENTO",IF($Q955=Lists!$R$3,TEXT(Y955,"00,00%")&amp;" / "&amp;TEXT(FORMULACIÓN!Y955,"00,00%"),IF(Y955=0,0,TEXT(Y955,"##.###")&amp;" / "&amp;TEXT(FORMULACIÓN!Y955,"##.###"))))</f>
        <v xml:space="preserve"> / </v>
      </c>
      <c r="AR955" s="133">
        <f ca="1">VALUE(IFERROR(IF(S955=Lists!$S$6,SEGUIMIENTO!Y955,IF((Y955/FORMULACIÓN!Y955)&lt;&gt;0,Y955/FORMULACIÓN!Y955,0)),0))</f>
        <v>0</v>
      </c>
      <c r="AS955" s="89" t="str">
        <f t="shared" ca="1" si="167"/>
        <v/>
      </c>
      <c r="AT955" s="89"/>
      <c r="AU955" s="89">
        <f t="shared" ca="1" si="170"/>
        <v>0</v>
      </c>
      <c r="AV955" s="20" t="str">
        <f t="shared" si="169"/>
        <v xml:space="preserve">LOGROS
LÍMITES
OBSERVACIÓN
ACCIONES DE FORTALECIMIENTO
</v>
      </c>
      <c r="AW955" s="139"/>
      <c r="CG955" s="140"/>
    </row>
    <row r="956" spans="1:85" s="135" customFormat="1" ht="20.25" hidden="1" customHeight="1">
      <c r="A956" s="20" t="str">
        <f>IF(FORMULACIÓN!A956="","",FORMULACIÓN!A956)</f>
        <v/>
      </c>
      <c r="B956" s="20" t="str">
        <f>IF(FORMULACIÓN!B956="","",FORMULACIÓN!B956)</f>
        <v/>
      </c>
      <c r="C956" s="20" t="str">
        <f>IF(FORMULACIÓN!C956="","",FORMULACIÓN!C956)</f>
        <v/>
      </c>
      <c r="D956" s="20" t="str">
        <f>IF(FORMULACIÓN!D956="","",FORMULACIÓN!D956)</f>
        <v/>
      </c>
      <c r="E956" s="20" t="str">
        <f>IF(FORMULACIÓN!E956="","",FORMULACIÓN!E956)</f>
        <v/>
      </c>
      <c r="F956" s="20" t="str">
        <f>IF(FORMULACIÓN!F956="","",FORMULACIÓN!F956)</f>
        <v/>
      </c>
      <c r="G956" s="20" t="str">
        <f>IF(FORMULACIÓN!G956="","",FORMULACIÓN!G956)</f>
        <v/>
      </c>
      <c r="H956" s="20" t="str">
        <f>IF(FORMULACIÓN!H956="","",FORMULACIÓN!H956)</f>
        <v/>
      </c>
      <c r="I956" s="88" t="str">
        <f>IF(FORMULACIÓN!I956="","",FORMULACIÓN!I956)</f>
        <v/>
      </c>
      <c r="J956" s="20" t="str">
        <f>IF(FORMULACIÓN!J956="","",FORMULACIÓN!J956)</f>
        <v/>
      </c>
      <c r="K956" s="88" t="str">
        <f>IF(FORMULACIÓN!K956="","",FORMULACIÓN!K956)</f>
        <v/>
      </c>
      <c r="L956" s="88" t="str">
        <f>IF(FORMULACIÓN!L956="","",FORMULACIÓN!L956)</f>
        <v/>
      </c>
      <c r="M956" s="210">
        <f>FORMULACIÓN!M956</f>
        <v>0</v>
      </c>
      <c r="N956" s="20" t="str">
        <f>IF(FORMULACIÓN!O956="","",FORMULACIÓN!O956)</f>
        <v/>
      </c>
      <c r="O956" s="20" t="str">
        <f>IF(FORMULACIÓN!P956="","",FORMULACIÓN!P956)</f>
        <v/>
      </c>
      <c r="P956" s="20" t="str">
        <f>IF(FORMULACIÓN!Q956="","",FORMULACIÓN!Q956)</f>
        <v/>
      </c>
      <c r="Q956" s="20" t="str">
        <f>IF(FORMULACIÓN!R956="","",FORMULACIÓN!R956)</f>
        <v/>
      </c>
      <c r="R956" s="20" t="str">
        <f>IF(FORMULACIÓN!S956="","",FORMULACIÓN!S956)</f>
        <v/>
      </c>
      <c r="S956" s="20" t="str">
        <f>IF(FORMULACIÓN!T956="","",FORMULACIÓN!T956)</f>
        <v/>
      </c>
      <c r="T956" s="179" t="str">
        <f ca="1">FORMULACIÓN!Y956</f>
        <v/>
      </c>
      <c r="U956" s="20" t="str">
        <f>IF(FORMULACIÓN!U956="","",FORMULACIÓN!U956)</f>
        <v/>
      </c>
      <c r="V956" s="211"/>
      <c r="W956" s="211"/>
      <c r="X956" s="21" t="str">
        <f ca="1">IFERROR(IF($S956=Lists!$S$2,SUM(SEGUIMIENTO!U956:W956),IF(SEGUIMIENTO!$S956=Lists!$S$3,SUM(SEGUIMIENTO!V956:W956),IF(SEGUIMIENTO!$S956=Lists!$S$4,AVERAGE(SEGUIMIENTO!V956:W956),IF(SEGUIMIENTO!$S956=Lists!$S$5,OFFSET(U956,0,COUNTA(V956:W956)),IF(SEGUIMIENTO!$S956=Lists!$S$6,COUNTIF(V956:W956,"&lt;"&amp;FORMULACIÓN!Y956)/COUNT(SEGUIMIENTO!V956:W956),""))))),"")</f>
        <v/>
      </c>
      <c r="Y956" s="176" t="str">
        <f ca="1">IF($Q956=Lists!$R$3,TEXT(SEGUIMIENTO!X956,"00,00%"),IF(SEGUIMIENTO!X956=0,0,TEXT(SEGUIMIENTO!X956,"##.###")))</f>
        <v/>
      </c>
      <c r="Z956" s="179" t="str">
        <f>IF(FORMULACIÓN!N956="X",VLOOKUP(A956,Lists!$C$100:$D$1099,2,FALSE),"")</f>
        <v/>
      </c>
      <c r="AA956" s="181">
        <f>IF(FORMULACIÓN!N956="X",IF(VALUE(VLOOKUP(A956,Lists!$C$100:$D$1099,2,FALSE))&gt;=SEGUIMIENTO!X956,1,0),2)</f>
        <v>2</v>
      </c>
      <c r="AB956" s="150">
        <f>IFERROR(VALUE(LEFT(#REF!,1)),0)</f>
        <v>0</v>
      </c>
      <c r="AC956" s="149"/>
      <c r="AD956" s="131"/>
      <c r="AE956" s="131"/>
      <c r="AF956" s="129"/>
      <c r="AG956"/>
      <c r="AH956" s="139"/>
      <c r="AI956" s="139"/>
      <c r="AJ956" s="139" t="str">
        <f t="shared" si="161"/>
        <v/>
      </c>
      <c r="AK956" s="139">
        <f t="shared" ca="1" si="168"/>
        <v>0</v>
      </c>
      <c r="AL956" s="139" t="str">
        <f t="shared" si="162"/>
        <v/>
      </c>
      <c r="AM956" s="139" t="str">
        <f t="shared" si="163"/>
        <v/>
      </c>
      <c r="AN956" s="20" t="str">
        <f t="shared" si="164"/>
        <v/>
      </c>
      <c r="AO956" s="20" t="str">
        <f t="shared" si="165"/>
        <v/>
      </c>
      <c r="AP956" s="20" t="str">
        <f t="shared" si="166"/>
        <v/>
      </c>
      <c r="AQ956" s="88" t="str">
        <f ca="1">IF(S956=Lists!$S$6,"CUMPLIMIENTO",IF($Q956=Lists!$R$3,TEXT(Y956,"00,00%")&amp;" / "&amp;TEXT(FORMULACIÓN!Y956,"00,00%"),IF(Y956=0,0,TEXT(Y956,"##.###")&amp;" / "&amp;TEXT(FORMULACIÓN!Y956,"##.###"))))</f>
        <v xml:space="preserve"> / </v>
      </c>
      <c r="AR956" s="133">
        <f ca="1">VALUE(IFERROR(IF(S956=Lists!$S$6,SEGUIMIENTO!Y956,IF((Y956/FORMULACIÓN!Y956)&lt;&gt;0,Y956/FORMULACIÓN!Y956,0)),0))</f>
        <v>0</v>
      </c>
      <c r="AS956" s="89" t="str">
        <f t="shared" ca="1" si="167"/>
        <v/>
      </c>
      <c r="AT956" s="89"/>
      <c r="AU956" s="89">
        <f t="shared" ca="1" si="170"/>
        <v>0</v>
      </c>
      <c r="AV956" s="20" t="str">
        <f t="shared" si="169"/>
        <v xml:space="preserve">LOGROS
LÍMITES
OBSERVACIÓN
ACCIONES DE FORTALECIMIENTO
</v>
      </c>
      <c r="AW956" s="139"/>
      <c r="CG956" s="140"/>
    </row>
    <row r="957" spans="1:85" s="135" customFormat="1" ht="20.25" hidden="1" customHeight="1">
      <c r="A957" s="20" t="str">
        <f>IF(FORMULACIÓN!A957="","",FORMULACIÓN!A957)</f>
        <v/>
      </c>
      <c r="B957" s="20" t="str">
        <f>IF(FORMULACIÓN!B957="","",FORMULACIÓN!B957)</f>
        <v/>
      </c>
      <c r="C957" s="20" t="str">
        <f>IF(FORMULACIÓN!C957="","",FORMULACIÓN!C957)</f>
        <v/>
      </c>
      <c r="D957" s="20" t="str">
        <f>IF(FORMULACIÓN!D957="","",FORMULACIÓN!D957)</f>
        <v/>
      </c>
      <c r="E957" s="20" t="str">
        <f>IF(FORMULACIÓN!E957="","",FORMULACIÓN!E957)</f>
        <v/>
      </c>
      <c r="F957" s="20" t="str">
        <f>IF(FORMULACIÓN!F957="","",FORMULACIÓN!F957)</f>
        <v/>
      </c>
      <c r="G957" s="20" t="str">
        <f>IF(FORMULACIÓN!G957="","",FORMULACIÓN!G957)</f>
        <v/>
      </c>
      <c r="H957" s="20" t="str">
        <f>IF(FORMULACIÓN!H957="","",FORMULACIÓN!H957)</f>
        <v/>
      </c>
      <c r="I957" s="88" t="str">
        <f>IF(FORMULACIÓN!I957="","",FORMULACIÓN!I957)</f>
        <v/>
      </c>
      <c r="J957" s="20" t="str">
        <f>IF(FORMULACIÓN!J957="","",FORMULACIÓN!J957)</f>
        <v/>
      </c>
      <c r="K957" s="88" t="str">
        <f>IF(FORMULACIÓN!K957="","",FORMULACIÓN!K957)</f>
        <v/>
      </c>
      <c r="L957" s="88" t="str">
        <f>IF(FORMULACIÓN!L957="","",FORMULACIÓN!L957)</f>
        <v/>
      </c>
      <c r="M957" s="210">
        <f>FORMULACIÓN!M957</f>
        <v>0</v>
      </c>
      <c r="N957" s="20" t="str">
        <f>IF(FORMULACIÓN!O957="","",FORMULACIÓN!O957)</f>
        <v/>
      </c>
      <c r="O957" s="20" t="str">
        <f>IF(FORMULACIÓN!P957="","",FORMULACIÓN!P957)</f>
        <v/>
      </c>
      <c r="P957" s="20" t="str">
        <f>IF(FORMULACIÓN!Q957="","",FORMULACIÓN!Q957)</f>
        <v/>
      </c>
      <c r="Q957" s="20" t="str">
        <f>IF(FORMULACIÓN!R957="","",FORMULACIÓN!R957)</f>
        <v/>
      </c>
      <c r="R957" s="20" t="str">
        <f>IF(FORMULACIÓN!S957="","",FORMULACIÓN!S957)</f>
        <v/>
      </c>
      <c r="S957" s="20" t="str">
        <f>IF(FORMULACIÓN!T957="","",FORMULACIÓN!T957)</f>
        <v/>
      </c>
      <c r="T957" s="179" t="str">
        <f ca="1">FORMULACIÓN!Y957</f>
        <v/>
      </c>
      <c r="U957" s="20" t="str">
        <f>IF(FORMULACIÓN!U957="","",FORMULACIÓN!U957)</f>
        <v/>
      </c>
      <c r="V957" s="211"/>
      <c r="W957" s="211"/>
      <c r="X957" s="21" t="str">
        <f ca="1">IFERROR(IF($S957=Lists!$S$2,SUM(SEGUIMIENTO!U957:W957),IF(SEGUIMIENTO!$S957=Lists!$S$3,SUM(SEGUIMIENTO!V957:W957),IF(SEGUIMIENTO!$S957=Lists!$S$4,AVERAGE(SEGUIMIENTO!V957:W957),IF(SEGUIMIENTO!$S957=Lists!$S$5,OFFSET(U957,0,COUNTA(V957:W957)),IF(SEGUIMIENTO!$S957=Lists!$S$6,COUNTIF(V957:W957,"&lt;"&amp;FORMULACIÓN!Y957)/COUNT(SEGUIMIENTO!V957:W957),""))))),"")</f>
        <v/>
      </c>
      <c r="Y957" s="176" t="str">
        <f ca="1">IF($Q957=Lists!$R$3,TEXT(SEGUIMIENTO!X957,"00,00%"),IF(SEGUIMIENTO!X957=0,0,TEXT(SEGUIMIENTO!X957,"##.###")))</f>
        <v/>
      </c>
      <c r="Z957" s="179" t="str">
        <f>IF(FORMULACIÓN!N957="X",VLOOKUP(A957,Lists!$C$100:$D$1099,2,FALSE),"")</f>
        <v/>
      </c>
      <c r="AA957" s="181">
        <f>IF(FORMULACIÓN!N957="X",IF(VALUE(VLOOKUP(A957,Lists!$C$100:$D$1099,2,FALSE))&gt;=SEGUIMIENTO!X957,1,0),2)</f>
        <v>2</v>
      </c>
      <c r="AB957" s="150">
        <f>IFERROR(VALUE(LEFT(#REF!,1)),0)</f>
        <v>0</v>
      </c>
      <c r="AC957" s="149"/>
      <c r="AD957" s="131"/>
      <c r="AE957" s="131"/>
      <c r="AF957" s="129"/>
      <c r="AG957"/>
      <c r="AH957" s="139"/>
      <c r="AI957" s="139"/>
      <c r="AJ957" s="139" t="str">
        <f t="shared" si="161"/>
        <v/>
      </c>
      <c r="AK957" s="139">
        <f t="shared" ca="1" si="168"/>
        <v>0</v>
      </c>
      <c r="AL957" s="139" t="str">
        <f t="shared" si="162"/>
        <v/>
      </c>
      <c r="AM957" s="139" t="str">
        <f t="shared" si="163"/>
        <v/>
      </c>
      <c r="AN957" s="20" t="str">
        <f t="shared" si="164"/>
        <v/>
      </c>
      <c r="AO957" s="20" t="str">
        <f t="shared" si="165"/>
        <v/>
      </c>
      <c r="AP957" s="20" t="str">
        <f t="shared" si="166"/>
        <v/>
      </c>
      <c r="AQ957" s="88" t="str">
        <f ca="1">IF(S957=Lists!$S$6,"CUMPLIMIENTO",IF($Q957=Lists!$R$3,TEXT(Y957,"00,00%")&amp;" / "&amp;TEXT(FORMULACIÓN!Y957,"00,00%"),IF(Y957=0,0,TEXT(Y957,"##.###")&amp;" / "&amp;TEXT(FORMULACIÓN!Y957,"##.###"))))</f>
        <v xml:space="preserve"> / </v>
      </c>
      <c r="AR957" s="133">
        <f ca="1">VALUE(IFERROR(IF(S957=Lists!$S$6,SEGUIMIENTO!Y957,IF((Y957/FORMULACIÓN!Y957)&lt;&gt;0,Y957/FORMULACIÓN!Y957,0)),0))</f>
        <v>0</v>
      </c>
      <c r="AS957" s="89" t="str">
        <f t="shared" ca="1" si="167"/>
        <v/>
      </c>
      <c r="AT957" s="89"/>
      <c r="AU957" s="89">
        <f t="shared" ca="1" si="170"/>
        <v>0</v>
      </c>
      <c r="AV957" s="20" t="str">
        <f t="shared" si="169"/>
        <v xml:space="preserve">LOGROS
LÍMITES
OBSERVACIÓN
ACCIONES DE FORTALECIMIENTO
</v>
      </c>
      <c r="AW957" s="139"/>
      <c r="CG957" s="140"/>
    </row>
    <row r="958" spans="1:85" s="135" customFormat="1" ht="20.25" hidden="1" customHeight="1">
      <c r="A958" s="20" t="str">
        <f>IF(FORMULACIÓN!A958="","",FORMULACIÓN!A958)</f>
        <v/>
      </c>
      <c r="B958" s="20" t="str">
        <f>IF(FORMULACIÓN!B958="","",FORMULACIÓN!B958)</f>
        <v/>
      </c>
      <c r="C958" s="20" t="str">
        <f>IF(FORMULACIÓN!C958="","",FORMULACIÓN!C958)</f>
        <v/>
      </c>
      <c r="D958" s="20" t="str">
        <f>IF(FORMULACIÓN!D958="","",FORMULACIÓN!D958)</f>
        <v/>
      </c>
      <c r="E958" s="20" t="str">
        <f>IF(FORMULACIÓN!E958="","",FORMULACIÓN!E958)</f>
        <v/>
      </c>
      <c r="F958" s="20" t="str">
        <f>IF(FORMULACIÓN!F958="","",FORMULACIÓN!F958)</f>
        <v/>
      </c>
      <c r="G958" s="20" t="str">
        <f>IF(FORMULACIÓN!G958="","",FORMULACIÓN!G958)</f>
        <v/>
      </c>
      <c r="H958" s="20" t="str">
        <f>IF(FORMULACIÓN!H958="","",FORMULACIÓN!H958)</f>
        <v/>
      </c>
      <c r="I958" s="88" t="str">
        <f>IF(FORMULACIÓN!I958="","",FORMULACIÓN!I958)</f>
        <v/>
      </c>
      <c r="J958" s="20" t="str">
        <f>IF(FORMULACIÓN!J958="","",FORMULACIÓN!J958)</f>
        <v/>
      </c>
      <c r="K958" s="88" t="str">
        <f>IF(FORMULACIÓN!K958="","",FORMULACIÓN!K958)</f>
        <v/>
      </c>
      <c r="L958" s="88" t="str">
        <f>IF(FORMULACIÓN!L958="","",FORMULACIÓN!L958)</f>
        <v/>
      </c>
      <c r="M958" s="210">
        <f>FORMULACIÓN!M958</f>
        <v>0</v>
      </c>
      <c r="N958" s="20" t="str">
        <f>IF(FORMULACIÓN!O958="","",FORMULACIÓN!O958)</f>
        <v/>
      </c>
      <c r="O958" s="20" t="str">
        <f>IF(FORMULACIÓN!P958="","",FORMULACIÓN!P958)</f>
        <v/>
      </c>
      <c r="P958" s="20" t="str">
        <f>IF(FORMULACIÓN!Q958="","",FORMULACIÓN!Q958)</f>
        <v/>
      </c>
      <c r="Q958" s="20" t="str">
        <f>IF(FORMULACIÓN!R958="","",FORMULACIÓN!R958)</f>
        <v/>
      </c>
      <c r="R958" s="20" t="str">
        <f>IF(FORMULACIÓN!S958="","",FORMULACIÓN!S958)</f>
        <v/>
      </c>
      <c r="S958" s="20" t="str">
        <f>IF(FORMULACIÓN!T958="","",FORMULACIÓN!T958)</f>
        <v/>
      </c>
      <c r="T958" s="179" t="str">
        <f ca="1">FORMULACIÓN!Y958</f>
        <v/>
      </c>
      <c r="U958" s="20" t="str">
        <f>IF(FORMULACIÓN!U958="","",FORMULACIÓN!U958)</f>
        <v/>
      </c>
      <c r="V958" s="211"/>
      <c r="W958" s="211"/>
      <c r="X958" s="21" t="str">
        <f ca="1">IFERROR(IF($S958=Lists!$S$2,SUM(SEGUIMIENTO!U958:W958),IF(SEGUIMIENTO!$S958=Lists!$S$3,SUM(SEGUIMIENTO!V958:W958),IF(SEGUIMIENTO!$S958=Lists!$S$4,AVERAGE(SEGUIMIENTO!V958:W958),IF(SEGUIMIENTO!$S958=Lists!$S$5,OFFSET(U958,0,COUNTA(V958:W958)),IF(SEGUIMIENTO!$S958=Lists!$S$6,COUNTIF(V958:W958,"&lt;"&amp;FORMULACIÓN!Y958)/COUNT(SEGUIMIENTO!V958:W958),""))))),"")</f>
        <v/>
      </c>
      <c r="Y958" s="176" t="str">
        <f ca="1">IF($Q958=Lists!$R$3,TEXT(SEGUIMIENTO!X958,"00,00%"),IF(SEGUIMIENTO!X958=0,0,TEXT(SEGUIMIENTO!X958,"##.###")))</f>
        <v/>
      </c>
      <c r="Z958" s="179" t="str">
        <f>IF(FORMULACIÓN!N958="X",VLOOKUP(A958,Lists!$C$100:$D$1099,2,FALSE),"")</f>
        <v/>
      </c>
      <c r="AA958" s="181">
        <f>IF(FORMULACIÓN!N958="X",IF(VALUE(VLOOKUP(A958,Lists!$C$100:$D$1099,2,FALSE))&gt;=SEGUIMIENTO!X958,1,0),2)</f>
        <v>2</v>
      </c>
      <c r="AB958" s="150">
        <f>IFERROR(VALUE(LEFT(#REF!,1)),0)</f>
        <v>0</v>
      </c>
      <c r="AC958" s="149"/>
      <c r="AD958" s="131"/>
      <c r="AE958" s="131"/>
      <c r="AF958" s="129"/>
      <c r="AG958"/>
      <c r="AH958" s="139"/>
      <c r="AI958" s="139"/>
      <c r="AJ958" s="139" t="str">
        <f t="shared" si="161"/>
        <v/>
      </c>
      <c r="AK958" s="139">
        <f t="shared" ca="1" si="168"/>
        <v>0</v>
      </c>
      <c r="AL958" s="139" t="str">
        <f t="shared" si="162"/>
        <v/>
      </c>
      <c r="AM958" s="139" t="str">
        <f t="shared" si="163"/>
        <v/>
      </c>
      <c r="AN958" s="20" t="str">
        <f t="shared" si="164"/>
        <v/>
      </c>
      <c r="AO958" s="20" t="str">
        <f t="shared" si="165"/>
        <v/>
      </c>
      <c r="AP958" s="20" t="str">
        <f t="shared" si="166"/>
        <v/>
      </c>
      <c r="AQ958" s="88" t="str">
        <f ca="1">IF(S958=Lists!$S$6,"CUMPLIMIENTO",IF($Q958=Lists!$R$3,TEXT(Y958,"00,00%")&amp;" / "&amp;TEXT(FORMULACIÓN!Y958,"00,00%"),IF(Y958=0,0,TEXT(Y958,"##.###")&amp;" / "&amp;TEXT(FORMULACIÓN!Y958,"##.###"))))</f>
        <v xml:space="preserve"> / </v>
      </c>
      <c r="AR958" s="133">
        <f ca="1">VALUE(IFERROR(IF(S958=Lists!$S$6,SEGUIMIENTO!Y958,IF((Y958/FORMULACIÓN!Y958)&lt;&gt;0,Y958/FORMULACIÓN!Y958,0)),0))</f>
        <v>0</v>
      </c>
      <c r="AS958" s="89" t="str">
        <f t="shared" ca="1" si="167"/>
        <v/>
      </c>
      <c r="AT958" s="89"/>
      <c r="AU958" s="89">
        <f t="shared" ca="1" si="170"/>
        <v>0</v>
      </c>
      <c r="AV958" s="20" t="str">
        <f t="shared" si="169"/>
        <v xml:space="preserve">LOGROS
LÍMITES
OBSERVACIÓN
ACCIONES DE FORTALECIMIENTO
</v>
      </c>
      <c r="AW958" s="139"/>
      <c r="CG958" s="140"/>
    </row>
    <row r="959" spans="1:85" s="135" customFormat="1" ht="20.25" hidden="1" customHeight="1">
      <c r="A959" s="20" t="str">
        <f>IF(FORMULACIÓN!A959="","",FORMULACIÓN!A959)</f>
        <v/>
      </c>
      <c r="B959" s="20" t="str">
        <f>IF(FORMULACIÓN!B959="","",FORMULACIÓN!B959)</f>
        <v/>
      </c>
      <c r="C959" s="20" t="str">
        <f>IF(FORMULACIÓN!C959="","",FORMULACIÓN!C959)</f>
        <v/>
      </c>
      <c r="D959" s="20" t="str">
        <f>IF(FORMULACIÓN!D959="","",FORMULACIÓN!D959)</f>
        <v/>
      </c>
      <c r="E959" s="20" t="str">
        <f>IF(FORMULACIÓN!E959="","",FORMULACIÓN!E959)</f>
        <v/>
      </c>
      <c r="F959" s="20" t="str">
        <f>IF(FORMULACIÓN!F959="","",FORMULACIÓN!F959)</f>
        <v/>
      </c>
      <c r="G959" s="20" t="str">
        <f>IF(FORMULACIÓN!G959="","",FORMULACIÓN!G959)</f>
        <v/>
      </c>
      <c r="H959" s="20" t="str">
        <f>IF(FORMULACIÓN!H959="","",FORMULACIÓN!H959)</f>
        <v/>
      </c>
      <c r="I959" s="88" t="str">
        <f>IF(FORMULACIÓN!I959="","",FORMULACIÓN!I959)</f>
        <v/>
      </c>
      <c r="J959" s="20" t="str">
        <f>IF(FORMULACIÓN!J959="","",FORMULACIÓN!J959)</f>
        <v/>
      </c>
      <c r="K959" s="88" t="str">
        <f>IF(FORMULACIÓN!K959="","",FORMULACIÓN!K959)</f>
        <v/>
      </c>
      <c r="L959" s="88" t="str">
        <f>IF(FORMULACIÓN!L959="","",FORMULACIÓN!L959)</f>
        <v/>
      </c>
      <c r="M959" s="210">
        <f>FORMULACIÓN!M959</f>
        <v>0</v>
      </c>
      <c r="N959" s="20" t="str">
        <f>IF(FORMULACIÓN!O959="","",FORMULACIÓN!O959)</f>
        <v/>
      </c>
      <c r="O959" s="20" t="str">
        <f>IF(FORMULACIÓN!P959="","",FORMULACIÓN!P959)</f>
        <v/>
      </c>
      <c r="P959" s="20" t="str">
        <f>IF(FORMULACIÓN!Q959="","",FORMULACIÓN!Q959)</f>
        <v/>
      </c>
      <c r="Q959" s="20" t="str">
        <f>IF(FORMULACIÓN!R959="","",FORMULACIÓN!R959)</f>
        <v/>
      </c>
      <c r="R959" s="20" t="str">
        <f>IF(FORMULACIÓN!S959="","",FORMULACIÓN!S959)</f>
        <v/>
      </c>
      <c r="S959" s="20" t="str">
        <f>IF(FORMULACIÓN!T959="","",FORMULACIÓN!T959)</f>
        <v/>
      </c>
      <c r="T959" s="179" t="str">
        <f ca="1">FORMULACIÓN!Y959</f>
        <v/>
      </c>
      <c r="U959" s="20" t="str">
        <f>IF(FORMULACIÓN!U959="","",FORMULACIÓN!U959)</f>
        <v/>
      </c>
      <c r="V959" s="211"/>
      <c r="W959" s="211"/>
      <c r="X959" s="21" t="str">
        <f ca="1">IFERROR(IF($S959=Lists!$S$2,SUM(SEGUIMIENTO!U959:W959),IF(SEGUIMIENTO!$S959=Lists!$S$3,SUM(SEGUIMIENTO!V959:W959),IF(SEGUIMIENTO!$S959=Lists!$S$4,AVERAGE(SEGUIMIENTO!V959:W959),IF(SEGUIMIENTO!$S959=Lists!$S$5,OFFSET(U959,0,COUNTA(V959:W959)),IF(SEGUIMIENTO!$S959=Lists!$S$6,COUNTIF(V959:W959,"&lt;"&amp;FORMULACIÓN!Y959)/COUNT(SEGUIMIENTO!V959:W959),""))))),"")</f>
        <v/>
      </c>
      <c r="Y959" s="176" t="str">
        <f ca="1">IF($Q959=Lists!$R$3,TEXT(SEGUIMIENTO!X959,"00,00%"),IF(SEGUIMIENTO!X959=0,0,TEXT(SEGUIMIENTO!X959,"##.###")))</f>
        <v/>
      </c>
      <c r="Z959" s="179" t="str">
        <f>IF(FORMULACIÓN!N959="X",VLOOKUP(A959,Lists!$C$100:$D$1099,2,FALSE),"")</f>
        <v/>
      </c>
      <c r="AA959" s="181">
        <f>IF(FORMULACIÓN!N959="X",IF(VALUE(VLOOKUP(A959,Lists!$C$100:$D$1099,2,FALSE))&gt;=SEGUIMIENTO!X959,1,0),2)</f>
        <v>2</v>
      </c>
      <c r="AB959" s="150">
        <f>IFERROR(VALUE(LEFT(#REF!,1)),0)</f>
        <v>0</v>
      </c>
      <c r="AC959" s="149"/>
      <c r="AD959" s="131"/>
      <c r="AE959" s="131"/>
      <c r="AF959" s="129"/>
      <c r="AG959"/>
      <c r="AH959" s="139"/>
      <c r="AI959" s="139"/>
      <c r="AJ959" s="139" t="str">
        <f t="shared" si="161"/>
        <v/>
      </c>
      <c r="AK959" s="139">
        <f t="shared" ca="1" si="168"/>
        <v>0</v>
      </c>
      <c r="AL959" s="139" t="str">
        <f t="shared" si="162"/>
        <v/>
      </c>
      <c r="AM959" s="139" t="str">
        <f t="shared" si="163"/>
        <v/>
      </c>
      <c r="AN959" s="20" t="str">
        <f t="shared" si="164"/>
        <v/>
      </c>
      <c r="AO959" s="20" t="str">
        <f t="shared" si="165"/>
        <v/>
      </c>
      <c r="AP959" s="20" t="str">
        <f t="shared" si="166"/>
        <v/>
      </c>
      <c r="AQ959" s="88" t="str">
        <f ca="1">IF(S959=Lists!$S$6,"CUMPLIMIENTO",IF($Q959=Lists!$R$3,TEXT(Y959,"00,00%")&amp;" / "&amp;TEXT(FORMULACIÓN!Y959,"00,00%"),IF(Y959=0,0,TEXT(Y959,"##.###")&amp;" / "&amp;TEXT(FORMULACIÓN!Y959,"##.###"))))</f>
        <v xml:space="preserve"> / </v>
      </c>
      <c r="AR959" s="133">
        <f ca="1">VALUE(IFERROR(IF(S959=Lists!$S$6,SEGUIMIENTO!Y959,IF((Y959/FORMULACIÓN!Y959)&lt;&gt;0,Y959/FORMULACIÓN!Y959,0)),0))</f>
        <v>0</v>
      </c>
      <c r="AS959" s="89" t="str">
        <f t="shared" ca="1" si="167"/>
        <v/>
      </c>
      <c r="AT959" s="89"/>
      <c r="AU959" s="89">
        <f t="shared" ca="1" si="170"/>
        <v>0</v>
      </c>
      <c r="AV959" s="20" t="str">
        <f t="shared" si="169"/>
        <v xml:space="preserve">LOGROS
LÍMITES
OBSERVACIÓN
ACCIONES DE FORTALECIMIENTO
</v>
      </c>
      <c r="AW959" s="139"/>
      <c r="CG959" s="140"/>
    </row>
    <row r="960" spans="1:85" s="135" customFormat="1" ht="20.25" hidden="1" customHeight="1">
      <c r="A960" s="20" t="str">
        <f>IF(FORMULACIÓN!A960="","",FORMULACIÓN!A960)</f>
        <v/>
      </c>
      <c r="B960" s="20" t="str">
        <f>IF(FORMULACIÓN!B960="","",FORMULACIÓN!B960)</f>
        <v/>
      </c>
      <c r="C960" s="20" t="str">
        <f>IF(FORMULACIÓN!C960="","",FORMULACIÓN!C960)</f>
        <v/>
      </c>
      <c r="D960" s="20" t="str">
        <f>IF(FORMULACIÓN!D960="","",FORMULACIÓN!D960)</f>
        <v/>
      </c>
      <c r="E960" s="20" t="str">
        <f>IF(FORMULACIÓN!E960="","",FORMULACIÓN!E960)</f>
        <v/>
      </c>
      <c r="F960" s="20" t="str">
        <f>IF(FORMULACIÓN!F960="","",FORMULACIÓN!F960)</f>
        <v/>
      </c>
      <c r="G960" s="20" t="str">
        <f>IF(FORMULACIÓN!G960="","",FORMULACIÓN!G960)</f>
        <v/>
      </c>
      <c r="H960" s="20" t="str">
        <f>IF(FORMULACIÓN!H960="","",FORMULACIÓN!H960)</f>
        <v/>
      </c>
      <c r="I960" s="88" t="str">
        <f>IF(FORMULACIÓN!I960="","",FORMULACIÓN!I960)</f>
        <v/>
      </c>
      <c r="J960" s="20" t="str">
        <f>IF(FORMULACIÓN!J960="","",FORMULACIÓN!J960)</f>
        <v/>
      </c>
      <c r="K960" s="88" t="str">
        <f>IF(FORMULACIÓN!K960="","",FORMULACIÓN!K960)</f>
        <v/>
      </c>
      <c r="L960" s="88" t="str">
        <f>IF(FORMULACIÓN!L960="","",FORMULACIÓN!L960)</f>
        <v/>
      </c>
      <c r="M960" s="210">
        <f>FORMULACIÓN!M960</f>
        <v>0</v>
      </c>
      <c r="N960" s="20" t="str">
        <f>IF(FORMULACIÓN!O960="","",FORMULACIÓN!O960)</f>
        <v/>
      </c>
      <c r="O960" s="20" t="str">
        <f>IF(FORMULACIÓN!P960="","",FORMULACIÓN!P960)</f>
        <v/>
      </c>
      <c r="P960" s="20" t="str">
        <f>IF(FORMULACIÓN!Q960="","",FORMULACIÓN!Q960)</f>
        <v/>
      </c>
      <c r="Q960" s="20" t="str">
        <f>IF(FORMULACIÓN!R960="","",FORMULACIÓN!R960)</f>
        <v/>
      </c>
      <c r="R960" s="20" t="str">
        <f>IF(FORMULACIÓN!S960="","",FORMULACIÓN!S960)</f>
        <v/>
      </c>
      <c r="S960" s="20" t="str">
        <f>IF(FORMULACIÓN!T960="","",FORMULACIÓN!T960)</f>
        <v/>
      </c>
      <c r="T960" s="179" t="str">
        <f ca="1">FORMULACIÓN!Y960</f>
        <v/>
      </c>
      <c r="U960" s="20" t="str">
        <f>IF(FORMULACIÓN!U960="","",FORMULACIÓN!U960)</f>
        <v/>
      </c>
      <c r="V960" s="211"/>
      <c r="W960" s="211"/>
      <c r="X960" s="21" t="str">
        <f ca="1">IFERROR(IF($S960=Lists!$S$2,SUM(SEGUIMIENTO!U960:W960),IF(SEGUIMIENTO!$S960=Lists!$S$3,SUM(SEGUIMIENTO!V960:W960),IF(SEGUIMIENTO!$S960=Lists!$S$4,AVERAGE(SEGUIMIENTO!V960:W960),IF(SEGUIMIENTO!$S960=Lists!$S$5,OFFSET(U960,0,COUNTA(V960:W960)),IF(SEGUIMIENTO!$S960=Lists!$S$6,COUNTIF(V960:W960,"&lt;"&amp;FORMULACIÓN!Y960)/COUNT(SEGUIMIENTO!V960:W960),""))))),"")</f>
        <v/>
      </c>
      <c r="Y960" s="176" t="str">
        <f ca="1">IF($Q960=Lists!$R$3,TEXT(SEGUIMIENTO!X960,"00,00%"),IF(SEGUIMIENTO!X960=0,0,TEXT(SEGUIMIENTO!X960,"##.###")))</f>
        <v/>
      </c>
      <c r="Z960" s="179" t="str">
        <f>IF(FORMULACIÓN!N960="X",VLOOKUP(A960,Lists!$C$100:$D$1099,2,FALSE),"")</f>
        <v/>
      </c>
      <c r="AA960" s="181">
        <f>IF(FORMULACIÓN!N960="X",IF(VALUE(VLOOKUP(A960,Lists!$C$100:$D$1099,2,FALSE))&gt;=SEGUIMIENTO!X960,1,0),2)</f>
        <v>2</v>
      </c>
      <c r="AB960" s="150">
        <f>IFERROR(VALUE(LEFT(#REF!,1)),0)</f>
        <v>0</v>
      </c>
      <c r="AC960" s="149"/>
      <c r="AD960" s="131"/>
      <c r="AE960" s="131"/>
      <c r="AF960" s="129"/>
      <c r="AG960"/>
      <c r="AH960" s="139"/>
      <c r="AI960" s="139"/>
      <c r="AJ960" s="139" t="str">
        <f t="shared" si="161"/>
        <v/>
      </c>
      <c r="AK960" s="139">
        <f t="shared" ca="1" si="168"/>
        <v>0</v>
      </c>
      <c r="AL960" s="139" t="str">
        <f t="shared" si="162"/>
        <v/>
      </c>
      <c r="AM960" s="139" t="str">
        <f t="shared" si="163"/>
        <v/>
      </c>
      <c r="AN960" s="20" t="str">
        <f t="shared" si="164"/>
        <v/>
      </c>
      <c r="AO960" s="20" t="str">
        <f t="shared" si="165"/>
        <v/>
      </c>
      <c r="AP960" s="20" t="str">
        <f t="shared" si="166"/>
        <v/>
      </c>
      <c r="AQ960" s="88" t="str">
        <f ca="1">IF(S960=Lists!$S$6,"CUMPLIMIENTO",IF($Q960=Lists!$R$3,TEXT(Y960,"00,00%")&amp;" / "&amp;TEXT(FORMULACIÓN!Y960,"00,00%"),IF(Y960=0,0,TEXT(Y960,"##.###")&amp;" / "&amp;TEXT(FORMULACIÓN!Y960,"##.###"))))</f>
        <v xml:space="preserve"> / </v>
      </c>
      <c r="AR960" s="133">
        <f ca="1">VALUE(IFERROR(IF(S960=Lists!$S$6,SEGUIMIENTO!Y960,IF((Y960/FORMULACIÓN!Y960)&lt;&gt;0,Y960/FORMULACIÓN!Y960,0)),0))</f>
        <v>0</v>
      </c>
      <c r="AS960" s="89" t="str">
        <f t="shared" ca="1" si="167"/>
        <v/>
      </c>
      <c r="AT960" s="89"/>
      <c r="AU960" s="89">
        <f t="shared" ca="1" si="170"/>
        <v>0</v>
      </c>
      <c r="AV960" s="20" t="str">
        <f t="shared" si="169"/>
        <v xml:space="preserve">LOGROS
LÍMITES
OBSERVACIÓN
ACCIONES DE FORTALECIMIENTO
</v>
      </c>
      <c r="AW960" s="139"/>
      <c r="CG960" s="140"/>
    </row>
    <row r="961" spans="1:85" s="135" customFormat="1" ht="20.25" hidden="1" customHeight="1">
      <c r="A961" s="20" t="str">
        <f>IF(FORMULACIÓN!A961="","",FORMULACIÓN!A961)</f>
        <v/>
      </c>
      <c r="B961" s="20" t="str">
        <f>IF(FORMULACIÓN!B961="","",FORMULACIÓN!B961)</f>
        <v/>
      </c>
      <c r="C961" s="20" t="str">
        <f>IF(FORMULACIÓN!C961="","",FORMULACIÓN!C961)</f>
        <v/>
      </c>
      <c r="D961" s="20" t="str">
        <f>IF(FORMULACIÓN!D961="","",FORMULACIÓN!D961)</f>
        <v/>
      </c>
      <c r="E961" s="20" t="str">
        <f>IF(FORMULACIÓN!E961="","",FORMULACIÓN!E961)</f>
        <v/>
      </c>
      <c r="F961" s="20" t="str">
        <f>IF(FORMULACIÓN!F961="","",FORMULACIÓN!F961)</f>
        <v/>
      </c>
      <c r="G961" s="20" t="str">
        <f>IF(FORMULACIÓN!G961="","",FORMULACIÓN!G961)</f>
        <v/>
      </c>
      <c r="H961" s="20" t="str">
        <f>IF(FORMULACIÓN!H961="","",FORMULACIÓN!H961)</f>
        <v/>
      </c>
      <c r="I961" s="88" t="str">
        <f>IF(FORMULACIÓN!I961="","",FORMULACIÓN!I961)</f>
        <v/>
      </c>
      <c r="J961" s="20" t="str">
        <f>IF(FORMULACIÓN!J961="","",FORMULACIÓN!J961)</f>
        <v/>
      </c>
      <c r="K961" s="88" t="str">
        <f>IF(FORMULACIÓN!K961="","",FORMULACIÓN!K961)</f>
        <v/>
      </c>
      <c r="L961" s="88" t="str">
        <f>IF(FORMULACIÓN!L961="","",FORMULACIÓN!L961)</f>
        <v/>
      </c>
      <c r="M961" s="210">
        <f>FORMULACIÓN!M961</f>
        <v>0</v>
      </c>
      <c r="N961" s="20" t="str">
        <f>IF(FORMULACIÓN!O961="","",FORMULACIÓN!O961)</f>
        <v/>
      </c>
      <c r="O961" s="20" t="str">
        <f>IF(FORMULACIÓN!P961="","",FORMULACIÓN!P961)</f>
        <v/>
      </c>
      <c r="P961" s="20" t="str">
        <f>IF(FORMULACIÓN!Q961="","",FORMULACIÓN!Q961)</f>
        <v/>
      </c>
      <c r="Q961" s="20" t="str">
        <f>IF(FORMULACIÓN!R961="","",FORMULACIÓN!R961)</f>
        <v/>
      </c>
      <c r="R961" s="20" t="str">
        <f>IF(FORMULACIÓN!S961="","",FORMULACIÓN!S961)</f>
        <v/>
      </c>
      <c r="S961" s="20" t="str">
        <f>IF(FORMULACIÓN!T961="","",FORMULACIÓN!T961)</f>
        <v/>
      </c>
      <c r="T961" s="179" t="str">
        <f ca="1">FORMULACIÓN!Y961</f>
        <v/>
      </c>
      <c r="U961" s="20" t="str">
        <f>IF(FORMULACIÓN!U961="","",FORMULACIÓN!U961)</f>
        <v/>
      </c>
      <c r="V961" s="211"/>
      <c r="W961" s="211"/>
      <c r="X961" s="21" t="str">
        <f ca="1">IFERROR(IF($S961=Lists!$S$2,SUM(SEGUIMIENTO!U961:W961),IF(SEGUIMIENTO!$S961=Lists!$S$3,SUM(SEGUIMIENTO!V961:W961),IF(SEGUIMIENTO!$S961=Lists!$S$4,AVERAGE(SEGUIMIENTO!V961:W961),IF(SEGUIMIENTO!$S961=Lists!$S$5,OFFSET(U961,0,COUNTA(V961:W961)),IF(SEGUIMIENTO!$S961=Lists!$S$6,COUNTIF(V961:W961,"&lt;"&amp;FORMULACIÓN!Y961)/COUNT(SEGUIMIENTO!V961:W961),""))))),"")</f>
        <v/>
      </c>
      <c r="Y961" s="176" t="str">
        <f ca="1">IF($Q961=Lists!$R$3,TEXT(SEGUIMIENTO!X961,"00,00%"),IF(SEGUIMIENTO!X961=0,0,TEXT(SEGUIMIENTO!X961,"##.###")))</f>
        <v/>
      </c>
      <c r="Z961" s="179" t="str">
        <f>IF(FORMULACIÓN!N961="X",VLOOKUP(A961,Lists!$C$100:$D$1099,2,FALSE),"")</f>
        <v/>
      </c>
      <c r="AA961" s="181">
        <f>IF(FORMULACIÓN!N961="X",IF(VALUE(VLOOKUP(A961,Lists!$C$100:$D$1099,2,FALSE))&gt;=SEGUIMIENTO!X961,1,0),2)</f>
        <v>2</v>
      </c>
      <c r="AB961" s="150">
        <f>IFERROR(VALUE(LEFT(#REF!,1)),0)</f>
        <v>0</v>
      </c>
      <c r="AC961" s="149"/>
      <c r="AD961" s="131"/>
      <c r="AE961" s="131"/>
      <c r="AF961" s="129"/>
      <c r="AG961"/>
      <c r="AH961" s="139"/>
      <c r="AI961" s="139"/>
      <c r="AJ961" s="139" t="str">
        <f t="shared" si="161"/>
        <v/>
      </c>
      <c r="AK961" s="139">
        <f t="shared" ca="1" si="168"/>
        <v>0</v>
      </c>
      <c r="AL961" s="139" t="str">
        <f t="shared" si="162"/>
        <v/>
      </c>
      <c r="AM961" s="139" t="str">
        <f t="shared" si="163"/>
        <v/>
      </c>
      <c r="AN961" s="20" t="str">
        <f t="shared" si="164"/>
        <v/>
      </c>
      <c r="AO961" s="20" t="str">
        <f t="shared" si="165"/>
        <v/>
      </c>
      <c r="AP961" s="20" t="str">
        <f t="shared" si="166"/>
        <v/>
      </c>
      <c r="AQ961" s="88" t="str">
        <f ca="1">IF(S961=Lists!$S$6,"CUMPLIMIENTO",IF($Q961=Lists!$R$3,TEXT(Y961,"00,00%")&amp;" / "&amp;TEXT(FORMULACIÓN!Y961,"00,00%"),IF(Y961=0,0,TEXT(Y961,"##.###")&amp;" / "&amp;TEXT(FORMULACIÓN!Y961,"##.###"))))</f>
        <v xml:space="preserve"> / </v>
      </c>
      <c r="AR961" s="133">
        <f ca="1">VALUE(IFERROR(IF(S961=Lists!$S$6,SEGUIMIENTO!Y961,IF((Y961/FORMULACIÓN!Y961)&lt;&gt;0,Y961/FORMULACIÓN!Y961,0)),0))</f>
        <v>0</v>
      </c>
      <c r="AS961" s="89" t="str">
        <f t="shared" ca="1" si="167"/>
        <v/>
      </c>
      <c r="AT961" s="89"/>
      <c r="AU961" s="89">
        <f t="shared" ca="1" si="170"/>
        <v>0</v>
      </c>
      <c r="AV961" s="20" t="str">
        <f t="shared" si="169"/>
        <v xml:space="preserve">LOGROS
LÍMITES
OBSERVACIÓN
ACCIONES DE FORTALECIMIENTO
</v>
      </c>
      <c r="AW961" s="139"/>
      <c r="CG961" s="140"/>
    </row>
    <row r="962" spans="1:85" s="135" customFormat="1" ht="20.25" hidden="1" customHeight="1">
      <c r="A962" s="20" t="str">
        <f>IF(FORMULACIÓN!A962="","",FORMULACIÓN!A962)</f>
        <v/>
      </c>
      <c r="B962" s="20" t="str">
        <f>IF(FORMULACIÓN!B962="","",FORMULACIÓN!B962)</f>
        <v/>
      </c>
      <c r="C962" s="20" t="str">
        <f>IF(FORMULACIÓN!C962="","",FORMULACIÓN!C962)</f>
        <v/>
      </c>
      <c r="D962" s="20" t="str">
        <f>IF(FORMULACIÓN!D962="","",FORMULACIÓN!D962)</f>
        <v/>
      </c>
      <c r="E962" s="20" t="str">
        <f>IF(FORMULACIÓN!E962="","",FORMULACIÓN!E962)</f>
        <v/>
      </c>
      <c r="F962" s="20" t="str">
        <f>IF(FORMULACIÓN!F962="","",FORMULACIÓN!F962)</f>
        <v/>
      </c>
      <c r="G962" s="20" t="str">
        <f>IF(FORMULACIÓN!G962="","",FORMULACIÓN!G962)</f>
        <v/>
      </c>
      <c r="H962" s="20" t="str">
        <f>IF(FORMULACIÓN!H962="","",FORMULACIÓN!H962)</f>
        <v/>
      </c>
      <c r="I962" s="88" t="str">
        <f>IF(FORMULACIÓN!I962="","",FORMULACIÓN!I962)</f>
        <v/>
      </c>
      <c r="J962" s="20" t="str">
        <f>IF(FORMULACIÓN!J962="","",FORMULACIÓN!J962)</f>
        <v/>
      </c>
      <c r="K962" s="88" t="str">
        <f>IF(FORMULACIÓN!K962="","",FORMULACIÓN!K962)</f>
        <v/>
      </c>
      <c r="L962" s="88" t="str">
        <f>IF(FORMULACIÓN!L962="","",FORMULACIÓN!L962)</f>
        <v/>
      </c>
      <c r="M962" s="210">
        <f>FORMULACIÓN!M962</f>
        <v>0</v>
      </c>
      <c r="N962" s="20" t="str">
        <f>IF(FORMULACIÓN!O962="","",FORMULACIÓN!O962)</f>
        <v/>
      </c>
      <c r="O962" s="20" t="str">
        <f>IF(FORMULACIÓN!P962="","",FORMULACIÓN!P962)</f>
        <v/>
      </c>
      <c r="P962" s="20" t="str">
        <f>IF(FORMULACIÓN!Q962="","",FORMULACIÓN!Q962)</f>
        <v/>
      </c>
      <c r="Q962" s="20" t="str">
        <f>IF(FORMULACIÓN!R962="","",FORMULACIÓN!R962)</f>
        <v/>
      </c>
      <c r="R962" s="20" t="str">
        <f>IF(FORMULACIÓN!S962="","",FORMULACIÓN!S962)</f>
        <v/>
      </c>
      <c r="S962" s="20" t="str">
        <f>IF(FORMULACIÓN!T962="","",FORMULACIÓN!T962)</f>
        <v/>
      </c>
      <c r="T962" s="179" t="str">
        <f ca="1">FORMULACIÓN!Y962</f>
        <v/>
      </c>
      <c r="U962" s="20" t="str">
        <f>IF(FORMULACIÓN!U962="","",FORMULACIÓN!U962)</f>
        <v/>
      </c>
      <c r="V962" s="211"/>
      <c r="W962" s="211"/>
      <c r="X962" s="21" t="str">
        <f ca="1">IFERROR(IF($S962=Lists!$S$2,SUM(SEGUIMIENTO!U962:W962),IF(SEGUIMIENTO!$S962=Lists!$S$3,SUM(SEGUIMIENTO!V962:W962),IF(SEGUIMIENTO!$S962=Lists!$S$4,AVERAGE(SEGUIMIENTO!V962:W962),IF(SEGUIMIENTO!$S962=Lists!$S$5,OFFSET(U962,0,COUNTA(V962:W962)),IF(SEGUIMIENTO!$S962=Lists!$S$6,COUNTIF(V962:W962,"&lt;"&amp;FORMULACIÓN!Y962)/COUNT(SEGUIMIENTO!V962:W962),""))))),"")</f>
        <v/>
      </c>
      <c r="Y962" s="176" t="str">
        <f ca="1">IF($Q962=Lists!$R$3,TEXT(SEGUIMIENTO!X962,"00,00%"),IF(SEGUIMIENTO!X962=0,0,TEXT(SEGUIMIENTO!X962,"##.###")))</f>
        <v/>
      </c>
      <c r="Z962" s="179" t="str">
        <f>IF(FORMULACIÓN!N962="X",VLOOKUP(A962,Lists!$C$100:$D$1099,2,FALSE),"")</f>
        <v/>
      </c>
      <c r="AA962" s="181">
        <f>IF(FORMULACIÓN!N962="X",IF(VALUE(VLOOKUP(A962,Lists!$C$100:$D$1099,2,FALSE))&gt;=SEGUIMIENTO!X962,1,0),2)</f>
        <v>2</v>
      </c>
      <c r="AB962" s="150">
        <f>IFERROR(VALUE(LEFT(#REF!,1)),0)</f>
        <v>0</v>
      </c>
      <c r="AC962" s="149"/>
      <c r="AD962" s="131"/>
      <c r="AE962" s="131"/>
      <c r="AF962" s="129"/>
      <c r="AG962"/>
      <c r="AH962" s="139"/>
      <c r="AI962" s="139"/>
      <c r="AJ962" s="139" t="str">
        <f t="shared" si="161"/>
        <v/>
      </c>
      <c r="AK962" s="139">
        <f t="shared" ca="1" si="168"/>
        <v>0</v>
      </c>
      <c r="AL962" s="139" t="str">
        <f t="shared" si="162"/>
        <v/>
      </c>
      <c r="AM962" s="139" t="str">
        <f t="shared" si="163"/>
        <v/>
      </c>
      <c r="AN962" s="20" t="str">
        <f t="shared" si="164"/>
        <v/>
      </c>
      <c r="AO962" s="20" t="str">
        <f t="shared" si="165"/>
        <v/>
      </c>
      <c r="AP962" s="20" t="str">
        <f t="shared" si="166"/>
        <v/>
      </c>
      <c r="AQ962" s="88" t="str">
        <f ca="1">IF(S962=Lists!$S$6,"CUMPLIMIENTO",IF($Q962=Lists!$R$3,TEXT(Y962,"00,00%")&amp;" / "&amp;TEXT(FORMULACIÓN!Y962,"00,00%"),IF(Y962=0,0,TEXT(Y962,"##.###")&amp;" / "&amp;TEXT(FORMULACIÓN!Y962,"##.###"))))</f>
        <v xml:space="preserve"> / </v>
      </c>
      <c r="AR962" s="133">
        <f ca="1">VALUE(IFERROR(IF(S962=Lists!$S$6,SEGUIMIENTO!Y962,IF((Y962/FORMULACIÓN!Y962)&lt;&gt;0,Y962/FORMULACIÓN!Y962,0)),0))</f>
        <v>0</v>
      </c>
      <c r="AS962" s="89" t="str">
        <f t="shared" ca="1" si="167"/>
        <v/>
      </c>
      <c r="AT962" s="89"/>
      <c r="AU962" s="89">
        <f t="shared" ca="1" si="170"/>
        <v>0</v>
      </c>
      <c r="AV962" s="20" t="str">
        <f t="shared" si="169"/>
        <v xml:space="preserve">LOGROS
LÍMITES
OBSERVACIÓN
ACCIONES DE FORTALECIMIENTO
</v>
      </c>
      <c r="AW962" s="139"/>
      <c r="CG962" s="140"/>
    </row>
    <row r="963" spans="1:85" s="135" customFormat="1" ht="20.25" hidden="1" customHeight="1">
      <c r="A963" s="20" t="str">
        <f>IF(FORMULACIÓN!A963="","",FORMULACIÓN!A963)</f>
        <v/>
      </c>
      <c r="B963" s="20" t="str">
        <f>IF(FORMULACIÓN!B963="","",FORMULACIÓN!B963)</f>
        <v/>
      </c>
      <c r="C963" s="20" t="str">
        <f>IF(FORMULACIÓN!C963="","",FORMULACIÓN!C963)</f>
        <v/>
      </c>
      <c r="D963" s="20" t="str">
        <f>IF(FORMULACIÓN!D963="","",FORMULACIÓN!D963)</f>
        <v/>
      </c>
      <c r="E963" s="20" t="str">
        <f>IF(FORMULACIÓN!E963="","",FORMULACIÓN!E963)</f>
        <v/>
      </c>
      <c r="F963" s="20" t="str">
        <f>IF(FORMULACIÓN!F963="","",FORMULACIÓN!F963)</f>
        <v/>
      </c>
      <c r="G963" s="20" t="str">
        <f>IF(FORMULACIÓN!G963="","",FORMULACIÓN!G963)</f>
        <v/>
      </c>
      <c r="H963" s="20" t="str">
        <f>IF(FORMULACIÓN!H963="","",FORMULACIÓN!H963)</f>
        <v/>
      </c>
      <c r="I963" s="88" t="str">
        <f>IF(FORMULACIÓN!I963="","",FORMULACIÓN!I963)</f>
        <v/>
      </c>
      <c r="J963" s="20" t="str">
        <f>IF(FORMULACIÓN!J963="","",FORMULACIÓN!J963)</f>
        <v/>
      </c>
      <c r="K963" s="88" t="str">
        <f>IF(FORMULACIÓN!K963="","",FORMULACIÓN!K963)</f>
        <v/>
      </c>
      <c r="L963" s="88" t="str">
        <f>IF(FORMULACIÓN!L963="","",FORMULACIÓN!L963)</f>
        <v/>
      </c>
      <c r="M963" s="210">
        <f>FORMULACIÓN!M963</f>
        <v>0</v>
      </c>
      <c r="N963" s="20" t="str">
        <f>IF(FORMULACIÓN!O963="","",FORMULACIÓN!O963)</f>
        <v/>
      </c>
      <c r="O963" s="20" t="str">
        <f>IF(FORMULACIÓN!P963="","",FORMULACIÓN!P963)</f>
        <v/>
      </c>
      <c r="P963" s="20" t="str">
        <f>IF(FORMULACIÓN!Q963="","",FORMULACIÓN!Q963)</f>
        <v/>
      </c>
      <c r="Q963" s="20" t="str">
        <f>IF(FORMULACIÓN!R963="","",FORMULACIÓN!R963)</f>
        <v/>
      </c>
      <c r="R963" s="20" t="str">
        <f>IF(FORMULACIÓN!S963="","",FORMULACIÓN!S963)</f>
        <v/>
      </c>
      <c r="S963" s="20" t="str">
        <f>IF(FORMULACIÓN!T963="","",FORMULACIÓN!T963)</f>
        <v/>
      </c>
      <c r="T963" s="179" t="str">
        <f ca="1">FORMULACIÓN!Y963</f>
        <v/>
      </c>
      <c r="U963" s="20" t="str">
        <f>IF(FORMULACIÓN!U963="","",FORMULACIÓN!U963)</f>
        <v/>
      </c>
      <c r="V963" s="211"/>
      <c r="W963" s="211"/>
      <c r="X963" s="21" t="str">
        <f ca="1">IFERROR(IF($S963=Lists!$S$2,SUM(SEGUIMIENTO!U963:W963),IF(SEGUIMIENTO!$S963=Lists!$S$3,SUM(SEGUIMIENTO!V963:W963),IF(SEGUIMIENTO!$S963=Lists!$S$4,AVERAGE(SEGUIMIENTO!V963:W963),IF(SEGUIMIENTO!$S963=Lists!$S$5,OFFSET(U963,0,COUNTA(V963:W963)),IF(SEGUIMIENTO!$S963=Lists!$S$6,COUNTIF(V963:W963,"&lt;"&amp;FORMULACIÓN!Y963)/COUNT(SEGUIMIENTO!V963:W963),""))))),"")</f>
        <v/>
      </c>
      <c r="Y963" s="176" t="str">
        <f ca="1">IF($Q963=Lists!$R$3,TEXT(SEGUIMIENTO!X963,"00,00%"),IF(SEGUIMIENTO!X963=0,0,TEXT(SEGUIMIENTO!X963,"##.###")))</f>
        <v/>
      </c>
      <c r="Z963" s="179" t="str">
        <f>IF(FORMULACIÓN!N963="X",VLOOKUP(A963,Lists!$C$100:$D$1099,2,FALSE),"")</f>
        <v/>
      </c>
      <c r="AA963" s="181">
        <f>IF(FORMULACIÓN!N963="X",IF(VALUE(VLOOKUP(A963,Lists!$C$100:$D$1099,2,FALSE))&gt;=SEGUIMIENTO!X963,1,0),2)</f>
        <v>2</v>
      </c>
      <c r="AB963" s="150">
        <f>IFERROR(VALUE(LEFT(#REF!,1)),0)</f>
        <v>0</v>
      </c>
      <c r="AC963" s="149"/>
      <c r="AD963" s="131"/>
      <c r="AE963" s="131"/>
      <c r="AF963" s="129"/>
      <c r="AG963"/>
      <c r="AH963" s="139"/>
      <c r="AI963" s="139"/>
      <c r="AJ963" s="139" t="str">
        <f t="shared" si="161"/>
        <v/>
      </c>
      <c r="AK963" s="139">
        <f t="shared" ca="1" si="168"/>
        <v>0</v>
      </c>
      <c r="AL963" s="139" t="str">
        <f t="shared" si="162"/>
        <v/>
      </c>
      <c r="AM963" s="139" t="str">
        <f t="shared" si="163"/>
        <v/>
      </c>
      <c r="AN963" s="20" t="str">
        <f t="shared" si="164"/>
        <v/>
      </c>
      <c r="AO963" s="20" t="str">
        <f t="shared" si="165"/>
        <v/>
      </c>
      <c r="AP963" s="20" t="str">
        <f t="shared" si="166"/>
        <v/>
      </c>
      <c r="AQ963" s="88" t="str">
        <f ca="1">IF(S963=Lists!$S$6,"CUMPLIMIENTO",IF($Q963=Lists!$R$3,TEXT(Y963,"00,00%")&amp;" / "&amp;TEXT(FORMULACIÓN!Y963,"00,00%"),IF(Y963=0,0,TEXT(Y963,"##.###")&amp;" / "&amp;TEXT(FORMULACIÓN!Y963,"##.###"))))</f>
        <v xml:space="preserve"> / </v>
      </c>
      <c r="AR963" s="133">
        <f ca="1">VALUE(IFERROR(IF(S963=Lists!$S$6,SEGUIMIENTO!Y963,IF((Y963/FORMULACIÓN!Y963)&lt;&gt;0,Y963/FORMULACIÓN!Y963,0)),0))</f>
        <v>0</v>
      </c>
      <c r="AS963" s="89" t="str">
        <f t="shared" ca="1" si="167"/>
        <v/>
      </c>
      <c r="AT963" s="89"/>
      <c r="AU963" s="89">
        <f t="shared" ca="1" si="170"/>
        <v>0</v>
      </c>
      <c r="AV963" s="20" t="str">
        <f t="shared" si="169"/>
        <v xml:space="preserve">LOGROS
LÍMITES
OBSERVACIÓN
ACCIONES DE FORTALECIMIENTO
</v>
      </c>
      <c r="AW963" s="139"/>
      <c r="CG963" s="140"/>
    </row>
    <row r="964" spans="1:85" s="135" customFormat="1" ht="20.25" hidden="1" customHeight="1">
      <c r="A964" s="20" t="str">
        <f>IF(FORMULACIÓN!A964="","",FORMULACIÓN!A964)</f>
        <v/>
      </c>
      <c r="B964" s="20" t="str">
        <f>IF(FORMULACIÓN!B964="","",FORMULACIÓN!B964)</f>
        <v/>
      </c>
      <c r="C964" s="20" t="str">
        <f>IF(FORMULACIÓN!C964="","",FORMULACIÓN!C964)</f>
        <v/>
      </c>
      <c r="D964" s="20" t="str">
        <f>IF(FORMULACIÓN!D964="","",FORMULACIÓN!D964)</f>
        <v/>
      </c>
      <c r="E964" s="20" t="str">
        <f>IF(FORMULACIÓN!E964="","",FORMULACIÓN!E964)</f>
        <v/>
      </c>
      <c r="F964" s="20" t="str">
        <f>IF(FORMULACIÓN!F964="","",FORMULACIÓN!F964)</f>
        <v/>
      </c>
      <c r="G964" s="20" t="str">
        <f>IF(FORMULACIÓN!G964="","",FORMULACIÓN!G964)</f>
        <v/>
      </c>
      <c r="H964" s="20" t="str">
        <f>IF(FORMULACIÓN!H964="","",FORMULACIÓN!H964)</f>
        <v/>
      </c>
      <c r="I964" s="88" t="str">
        <f>IF(FORMULACIÓN!I964="","",FORMULACIÓN!I964)</f>
        <v/>
      </c>
      <c r="J964" s="20" t="str">
        <f>IF(FORMULACIÓN!J964="","",FORMULACIÓN!J964)</f>
        <v/>
      </c>
      <c r="K964" s="88" t="str">
        <f>IF(FORMULACIÓN!K964="","",FORMULACIÓN!K964)</f>
        <v/>
      </c>
      <c r="L964" s="88" t="str">
        <f>IF(FORMULACIÓN!L964="","",FORMULACIÓN!L964)</f>
        <v/>
      </c>
      <c r="M964" s="210">
        <f>FORMULACIÓN!M964</f>
        <v>0</v>
      </c>
      <c r="N964" s="20" t="str">
        <f>IF(FORMULACIÓN!O964="","",FORMULACIÓN!O964)</f>
        <v/>
      </c>
      <c r="O964" s="20" t="str">
        <f>IF(FORMULACIÓN!P964="","",FORMULACIÓN!P964)</f>
        <v/>
      </c>
      <c r="P964" s="20" t="str">
        <f>IF(FORMULACIÓN!Q964="","",FORMULACIÓN!Q964)</f>
        <v/>
      </c>
      <c r="Q964" s="20" t="str">
        <f>IF(FORMULACIÓN!R964="","",FORMULACIÓN!R964)</f>
        <v/>
      </c>
      <c r="R964" s="20" t="str">
        <f>IF(FORMULACIÓN!S964="","",FORMULACIÓN!S964)</f>
        <v/>
      </c>
      <c r="S964" s="20" t="str">
        <f>IF(FORMULACIÓN!T964="","",FORMULACIÓN!T964)</f>
        <v/>
      </c>
      <c r="T964" s="179" t="str">
        <f ca="1">FORMULACIÓN!Y964</f>
        <v/>
      </c>
      <c r="U964" s="20" t="str">
        <f>IF(FORMULACIÓN!U964="","",FORMULACIÓN!U964)</f>
        <v/>
      </c>
      <c r="V964" s="211"/>
      <c r="W964" s="211"/>
      <c r="X964" s="21" t="str">
        <f ca="1">IFERROR(IF($S964=Lists!$S$2,SUM(SEGUIMIENTO!U964:W964),IF(SEGUIMIENTO!$S964=Lists!$S$3,SUM(SEGUIMIENTO!V964:W964),IF(SEGUIMIENTO!$S964=Lists!$S$4,AVERAGE(SEGUIMIENTO!V964:W964),IF(SEGUIMIENTO!$S964=Lists!$S$5,OFFSET(U964,0,COUNTA(V964:W964)),IF(SEGUIMIENTO!$S964=Lists!$S$6,COUNTIF(V964:W964,"&lt;"&amp;FORMULACIÓN!Y964)/COUNT(SEGUIMIENTO!V964:W964),""))))),"")</f>
        <v/>
      </c>
      <c r="Y964" s="176" t="str">
        <f ca="1">IF($Q964=Lists!$R$3,TEXT(SEGUIMIENTO!X964,"00,00%"),IF(SEGUIMIENTO!X964=0,0,TEXT(SEGUIMIENTO!X964,"##.###")))</f>
        <v/>
      </c>
      <c r="Z964" s="179" t="str">
        <f>IF(FORMULACIÓN!N964="X",VLOOKUP(A964,Lists!$C$100:$D$1099,2,FALSE),"")</f>
        <v/>
      </c>
      <c r="AA964" s="181">
        <f>IF(FORMULACIÓN!N964="X",IF(VALUE(VLOOKUP(A964,Lists!$C$100:$D$1099,2,FALSE))&gt;=SEGUIMIENTO!X964,1,0),2)</f>
        <v>2</v>
      </c>
      <c r="AB964" s="150">
        <f>IFERROR(VALUE(LEFT(#REF!,1)),0)</f>
        <v>0</v>
      </c>
      <c r="AC964" s="149"/>
      <c r="AD964" s="131"/>
      <c r="AE964" s="131"/>
      <c r="AF964" s="129"/>
      <c r="AG964"/>
      <c r="AH964" s="139"/>
      <c r="AI964" s="139"/>
      <c r="AJ964" s="139" t="str">
        <f t="shared" si="161"/>
        <v/>
      </c>
      <c r="AK964" s="139">
        <f t="shared" ca="1" si="168"/>
        <v>0</v>
      </c>
      <c r="AL964" s="139" t="str">
        <f t="shared" si="162"/>
        <v/>
      </c>
      <c r="AM964" s="139" t="str">
        <f t="shared" si="163"/>
        <v/>
      </c>
      <c r="AN964" s="20" t="str">
        <f t="shared" si="164"/>
        <v/>
      </c>
      <c r="AO964" s="20" t="str">
        <f t="shared" si="165"/>
        <v/>
      </c>
      <c r="AP964" s="20" t="str">
        <f t="shared" si="166"/>
        <v/>
      </c>
      <c r="AQ964" s="88" t="str">
        <f ca="1">IF(S964=Lists!$S$6,"CUMPLIMIENTO",IF($Q964=Lists!$R$3,TEXT(Y964,"00,00%")&amp;" / "&amp;TEXT(FORMULACIÓN!Y964,"00,00%"),IF(Y964=0,0,TEXT(Y964,"##.###")&amp;" / "&amp;TEXT(FORMULACIÓN!Y964,"##.###"))))</f>
        <v xml:space="preserve"> / </v>
      </c>
      <c r="AR964" s="133">
        <f ca="1">VALUE(IFERROR(IF(S964=Lists!$S$6,SEGUIMIENTO!Y964,IF((Y964/FORMULACIÓN!Y964)&lt;&gt;0,Y964/FORMULACIÓN!Y964,0)),0))</f>
        <v>0</v>
      </c>
      <c r="AS964" s="89" t="str">
        <f t="shared" ca="1" si="167"/>
        <v/>
      </c>
      <c r="AT964" s="89"/>
      <c r="AU964" s="89">
        <f t="shared" ca="1" si="170"/>
        <v>0</v>
      </c>
      <c r="AV964" s="20" t="str">
        <f t="shared" si="169"/>
        <v xml:space="preserve">LOGROS
LÍMITES
OBSERVACIÓN
ACCIONES DE FORTALECIMIENTO
</v>
      </c>
      <c r="AW964" s="139"/>
      <c r="CG964" s="140"/>
    </row>
    <row r="965" spans="1:85" s="135" customFormat="1" ht="20.25" hidden="1" customHeight="1">
      <c r="A965" s="20" t="str">
        <f>IF(FORMULACIÓN!A965="","",FORMULACIÓN!A965)</f>
        <v/>
      </c>
      <c r="B965" s="20" t="str">
        <f>IF(FORMULACIÓN!B965="","",FORMULACIÓN!B965)</f>
        <v/>
      </c>
      <c r="C965" s="20" t="str">
        <f>IF(FORMULACIÓN!C965="","",FORMULACIÓN!C965)</f>
        <v/>
      </c>
      <c r="D965" s="20" t="str">
        <f>IF(FORMULACIÓN!D965="","",FORMULACIÓN!D965)</f>
        <v/>
      </c>
      <c r="E965" s="20" t="str">
        <f>IF(FORMULACIÓN!E965="","",FORMULACIÓN!E965)</f>
        <v/>
      </c>
      <c r="F965" s="20" t="str">
        <f>IF(FORMULACIÓN!F965="","",FORMULACIÓN!F965)</f>
        <v/>
      </c>
      <c r="G965" s="20" t="str">
        <f>IF(FORMULACIÓN!G965="","",FORMULACIÓN!G965)</f>
        <v/>
      </c>
      <c r="H965" s="20" t="str">
        <f>IF(FORMULACIÓN!H965="","",FORMULACIÓN!H965)</f>
        <v/>
      </c>
      <c r="I965" s="88" t="str">
        <f>IF(FORMULACIÓN!I965="","",FORMULACIÓN!I965)</f>
        <v/>
      </c>
      <c r="J965" s="20" t="str">
        <f>IF(FORMULACIÓN!J965="","",FORMULACIÓN!J965)</f>
        <v/>
      </c>
      <c r="K965" s="88" t="str">
        <f>IF(FORMULACIÓN!K965="","",FORMULACIÓN!K965)</f>
        <v/>
      </c>
      <c r="L965" s="88" t="str">
        <f>IF(FORMULACIÓN!L965="","",FORMULACIÓN!L965)</f>
        <v/>
      </c>
      <c r="M965" s="210">
        <f>FORMULACIÓN!M965</f>
        <v>0</v>
      </c>
      <c r="N965" s="20" t="str">
        <f>IF(FORMULACIÓN!O965="","",FORMULACIÓN!O965)</f>
        <v/>
      </c>
      <c r="O965" s="20" t="str">
        <f>IF(FORMULACIÓN!P965="","",FORMULACIÓN!P965)</f>
        <v/>
      </c>
      <c r="P965" s="20" t="str">
        <f>IF(FORMULACIÓN!Q965="","",FORMULACIÓN!Q965)</f>
        <v/>
      </c>
      <c r="Q965" s="20" t="str">
        <f>IF(FORMULACIÓN!R965="","",FORMULACIÓN!R965)</f>
        <v/>
      </c>
      <c r="R965" s="20" t="str">
        <f>IF(FORMULACIÓN!S965="","",FORMULACIÓN!S965)</f>
        <v/>
      </c>
      <c r="S965" s="20" t="str">
        <f>IF(FORMULACIÓN!T965="","",FORMULACIÓN!T965)</f>
        <v/>
      </c>
      <c r="T965" s="179" t="str">
        <f ca="1">FORMULACIÓN!Y965</f>
        <v/>
      </c>
      <c r="U965" s="20" t="str">
        <f>IF(FORMULACIÓN!U965="","",FORMULACIÓN!U965)</f>
        <v/>
      </c>
      <c r="V965" s="211"/>
      <c r="W965" s="211"/>
      <c r="X965" s="21" t="str">
        <f ca="1">IFERROR(IF($S965=Lists!$S$2,SUM(SEGUIMIENTO!U965:W965),IF(SEGUIMIENTO!$S965=Lists!$S$3,SUM(SEGUIMIENTO!V965:W965),IF(SEGUIMIENTO!$S965=Lists!$S$4,AVERAGE(SEGUIMIENTO!V965:W965),IF(SEGUIMIENTO!$S965=Lists!$S$5,OFFSET(U965,0,COUNTA(V965:W965)),IF(SEGUIMIENTO!$S965=Lists!$S$6,COUNTIF(V965:W965,"&lt;"&amp;FORMULACIÓN!Y965)/COUNT(SEGUIMIENTO!V965:W965),""))))),"")</f>
        <v/>
      </c>
      <c r="Y965" s="176" t="str">
        <f ca="1">IF($Q965=Lists!$R$3,TEXT(SEGUIMIENTO!X965,"00,00%"),IF(SEGUIMIENTO!X965=0,0,TEXT(SEGUIMIENTO!X965,"##.###")))</f>
        <v/>
      </c>
      <c r="Z965" s="179" t="str">
        <f>IF(FORMULACIÓN!N965="X",VLOOKUP(A965,Lists!$C$100:$D$1099,2,FALSE),"")</f>
        <v/>
      </c>
      <c r="AA965" s="181">
        <f>IF(FORMULACIÓN!N965="X",IF(VALUE(VLOOKUP(A965,Lists!$C$100:$D$1099,2,FALSE))&gt;=SEGUIMIENTO!X965,1,0),2)</f>
        <v>2</v>
      </c>
      <c r="AB965" s="150">
        <f>IFERROR(VALUE(LEFT(#REF!,1)),0)</f>
        <v>0</v>
      </c>
      <c r="AC965" s="149"/>
      <c r="AD965" s="131"/>
      <c r="AE965" s="131"/>
      <c r="AF965" s="129"/>
      <c r="AG965"/>
      <c r="AH965" s="139"/>
      <c r="AI965" s="139"/>
      <c r="AJ965" s="139" t="str">
        <f t="shared" si="161"/>
        <v/>
      </c>
      <c r="AK965" s="139">
        <f t="shared" ca="1" si="168"/>
        <v>0</v>
      </c>
      <c r="AL965" s="139" t="str">
        <f t="shared" si="162"/>
        <v/>
      </c>
      <c r="AM965" s="139" t="str">
        <f t="shared" si="163"/>
        <v/>
      </c>
      <c r="AN965" s="20" t="str">
        <f t="shared" si="164"/>
        <v/>
      </c>
      <c r="AO965" s="20" t="str">
        <f t="shared" si="165"/>
        <v/>
      </c>
      <c r="AP965" s="20" t="str">
        <f t="shared" si="166"/>
        <v/>
      </c>
      <c r="AQ965" s="88" t="str">
        <f ca="1">IF(S965=Lists!$S$6,"CUMPLIMIENTO",IF($Q965=Lists!$R$3,TEXT(Y965,"00,00%")&amp;" / "&amp;TEXT(FORMULACIÓN!Y965,"00,00%"),IF(Y965=0,0,TEXT(Y965,"##.###")&amp;" / "&amp;TEXT(FORMULACIÓN!Y965,"##.###"))))</f>
        <v xml:space="preserve"> / </v>
      </c>
      <c r="AR965" s="133">
        <f ca="1">VALUE(IFERROR(IF(S965=Lists!$S$6,SEGUIMIENTO!Y965,IF((Y965/FORMULACIÓN!Y965)&lt;&gt;0,Y965/FORMULACIÓN!Y965,0)),0))</f>
        <v>0</v>
      </c>
      <c r="AS965" s="89" t="str">
        <f t="shared" ca="1" si="167"/>
        <v/>
      </c>
      <c r="AT965" s="89"/>
      <c r="AU965" s="89">
        <f t="shared" ca="1" si="170"/>
        <v>0</v>
      </c>
      <c r="AV965" s="20" t="str">
        <f t="shared" si="169"/>
        <v xml:space="preserve">LOGROS
LÍMITES
OBSERVACIÓN
ACCIONES DE FORTALECIMIENTO
</v>
      </c>
      <c r="AW965" s="139"/>
      <c r="CG965" s="140"/>
    </row>
    <row r="966" spans="1:85" s="140" customFormat="1" ht="20.25" hidden="1" customHeight="1">
      <c r="A966" s="20" t="str">
        <f>IF(FORMULACIÓN!A966="","",FORMULACIÓN!A966)</f>
        <v/>
      </c>
      <c r="B966" s="20" t="str">
        <f>IF(FORMULACIÓN!B966="","",FORMULACIÓN!B966)</f>
        <v/>
      </c>
      <c r="C966" s="20" t="str">
        <f>IF(FORMULACIÓN!C966="","",FORMULACIÓN!C966)</f>
        <v/>
      </c>
      <c r="D966" s="20" t="str">
        <f>IF(FORMULACIÓN!D966="","",FORMULACIÓN!D966)</f>
        <v/>
      </c>
      <c r="E966" s="20" t="str">
        <f>IF(FORMULACIÓN!E966="","",FORMULACIÓN!E966)</f>
        <v/>
      </c>
      <c r="F966" s="20" t="str">
        <f>IF(FORMULACIÓN!F966="","",FORMULACIÓN!F966)</f>
        <v/>
      </c>
      <c r="G966" s="20" t="str">
        <f>IF(FORMULACIÓN!G966="","",FORMULACIÓN!G966)</f>
        <v/>
      </c>
      <c r="H966" s="20" t="str">
        <f>IF(FORMULACIÓN!H966="","",FORMULACIÓN!H966)</f>
        <v/>
      </c>
      <c r="I966" s="88" t="str">
        <f>IF(FORMULACIÓN!I966="","",FORMULACIÓN!I966)</f>
        <v/>
      </c>
      <c r="J966" s="20" t="str">
        <f>IF(FORMULACIÓN!J966="","",FORMULACIÓN!J966)</f>
        <v/>
      </c>
      <c r="K966" s="88" t="str">
        <f>IF(FORMULACIÓN!K966="","",FORMULACIÓN!K966)</f>
        <v/>
      </c>
      <c r="L966" s="88" t="str">
        <f>IF(FORMULACIÓN!L966="","",FORMULACIÓN!L966)</f>
        <v/>
      </c>
      <c r="M966" s="210">
        <f>FORMULACIÓN!M966</f>
        <v>0</v>
      </c>
      <c r="N966" s="20" t="str">
        <f>IF(FORMULACIÓN!O966="","",FORMULACIÓN!O966)</f>
        <v/>
      </c>
      <c r="O966" s="20" t="str">
        <f>IF(FORMULACIÓN!P966="","",FORMULACIÓN!P966)</f>
        <v/>
      </c>
      <c r="P966" s="20" t="str">
        <f>IF(FORMULACIÓN!Q966="","",FORMULACIÓN!Q966)</f>
        <v/>
      </c>
      <c r="Q966" s="20" t="str">
        <f>IF(FORMULACIÓN!R966="","",FORMULACIÓN!R966)</f>
        <v/>
      </c>
      <c r="R966" s="20" t="str">
        <f>IF(FORMULACIÓN!S966="","",FORMULACIÓN!S966)</f>
        <v/>
      </c>
      <c r="S966" s="20" t="str">
        <f>IF(FORMULACIÓN!T966="","",FORMULACIÓN!T966)</f>
        <v/>
      </c>
      <c r="T966" s="179" t="str">
        <f ca="1">FORMULACIÓN!Y966</f>
        <v/>
      </c>
      <c r="U966" s="20" t="str">
        <f>IF(FORMULACIÓN!U966="","",FORMULACIÓN!U966)</f>
        <v/>
      </c>
      <c r="V966" s="211"/>
      <c r="W966" s="211"/>
      <c r="X966" s="21" t="str">
        <f ca="1">IFERROR(IF($S966=Lists!$S$2,SUM(SEGUIMIENTO!U966:W966),IF(SEGUIMIENTO!$S966=Lists!$S$3,SUM(SEGUIMIENTO!V966:W966),IF(SEGUIMIENTO!$S966=Lists!$S$4,AVERAGE(SEGUIMIENTO!V966:W966),IF(SEGUIMIENTO!$S966=Lists!$S$5,OFFSET(U966,0,COUNTA(V966:W966)),IF(SEGUIMIENTO!$S966=Lists!$S$6,COUNTIF(V966:W966,"&lt;"&amp;FORMULACIÓN!Y966)/COUNT(SEGUIMIENTO!V966:W966),""))))),"")</f>
        <v/>
      </c>
      <c r="Y966" s="176" t="str">
        <f ca="1">IF($Q966=Lists!$R$3,TEXT(SEGUIMIENTO!X966,"00,00%"),IF(SEGUIMIENTO!X966=0,0,TEXT(SEGUIMIENTO!X966,"##.###")))</f>
        <v/>
      </c>
      <c r="Z966" s="179" t="str">
        <f>IF(FORMULACIÓN!N966="X",VLOOKUP(A966,Lists!$C$100:$D$1099,2,FALSE),"")</f>
        <v/>
      </c>
      <c r="AA966" s="181">
        <f>IF(FORMULACIÓN!N966="X",IF(VALUE(VLOOKUP(A966,Lists!$C$100:$D$1099,2,FALSE))&gt;=SEGUIMIENTO!X966,1,0),2)</f>
        <v>2</v>
      </c>
      <c r="AB966" s="150">
        <f>IFERROR(VALUE(LEFT(#REF!,1)),0)</f>
        <v>0</v>
      </c>
      <c r="AC966" s="149"/>
      <c r="AD966" s="131"/>
      <c r="AE966" s="131"/>
      <c r="AF966" s="129"/>
      <c r="AG966"/>
      <c r="AH966" s="139"/>
      <c r="AI966" s="139"/>
      <c r="AJ966" s="139" t="str">
        <f t="shared" si="161"/>
        <v/>
      </c>
      <c r="AK966" s="139">
        <f t="shared" ca="1" si="168"/>
        <v>0</v>
      </c>
      <c r="AL966" s="139" t="str">
        <f t="shared" si="162"/>
        <v/>
      </c>
      <c r="AM966" s="139" t="str">
        <f t="shared" si="163"/>
        <v/>
      </c>
      <c r="AN966" s="20" t="str">
        <f t="shared" si="164"/>
        <v/>
      </c>
      <c r="AO966" s="20" t="str">
        <f t="shared" si="165"/>
        <v/>
      </c>
      <c r="AP966" s="20" t="str">
        <f t="shared" si="166"/>
        <v/>
      </c>
      <c r="AQ966" s="88" t="str">
        <f ca="1">IF(S966=Lists!$S$6,"CUMPLIMIENTO",IF($Q966=Lists!$R$3,TEXT(Y966,"00,00%")&amp;" / "&amp;TEXT(FORMULACIÓN!Y966,"00,00%"),IF(Y966=0,0,TEXT(Y966,"##.###")&amp;" / "&amp;TEXT(FORMULACIÓN!Y966,"##.###"))))</f>
        <v xml:space="preserve"> / </v>
      </c>
      <c r="AR966" s="133">
        <f ca="1">VALUE(IFERROR(IF(S966=Lists!$S$6,SEGUIMIENTO!Y966,IF((Y966/FORMULACIÓN!Y966)&lt;&gt;0,Y966/FORMULACIÓN!Y966,0)),0))</f>
        <v>0</v>
      </c>
      <c r="AS966" s="89" t="str">
        <f t="shared" ca="1" si="167"/>
        <v/>
      </c>
      <c r="AT966" s="89"/>
      <c r="AU966" s="89">
        <f t="shared" ca="1" si="170"/>
        <v>0</v>
      </c>
      <c r="AV966" s="20" t="str">
        <f t="shared" si="169"/>
        <v xml:space="preserve">LOGROS
LÍMITES
OBSERVACIÓN
ACCIONES DE FORTALECIMIENTO
</v>
      </c>
      <c r="AW966" s="139"/>
    </row>
    <row r="967" spans="1:85" s="135" customFormat="1" ht="20.25" hidden="1" customHeight="1">
      <c r="A967" s="20" t="str">
        <f>IF(FORMULACIÓN!A967="","",FORMULACIÓN!A967)</f>
        <v/>
      </c>
      <c r="B967" s="20" t="str">
        <f>IF(FORMULACIÓN!B967="","",FORMULACIÓN!B967)</f>
        <v/>
      </c>
      <c r="C967" s="20" t="str">
        <f>IF(FORMULACIÓN!C967="","",FORMULACIÓN!C967)</f>
        <v/>
      </c>
      <c r="D967" s="20" t="str">
        <f>IF(FORMULACIÓN!D967="","",FORMULACIÓN!D967)</f>
        <v/>
      </c>
      <c r="E967" s="20" t="str">
        <f>IF(FORMULACIÓN!E967="","",FORMULACIÓN!E967)</f>
        <v/>
      </c>
      <c r="F967" s="20" t="str">
        <f>IF(FORMULACIÓN!F967="","",FORMULACIÓN!F967)</f>
        <v/>
      </c>
      <c r="G967" s="20" t="str">
        <f>IF(FORMULACIÓN!G967="","",FORMULACIÓN!G967)</f>
        <v/>
      </c>
      <c r="H967" s="20" t="str">
        <f>IF(FORMULACIÓN!H967="","",FORMULACIÓN!H967)</f>
        <v/>
      </c>
      <c r="I967" s="88" t="str">
        <f>IF(FORMULACIÓN!I967="","",FORMULACIÓN!I967)</f>
        <v/>
      </c>
      <c r="J967" s="20" t="str">
        <f>IF(FORMULACIÓN!J967="","",FORMULACIÓN!J967)</f>
        <v/>
      </c>
      <c r="K967" s="88" t="str">
        <f>IF(FORMULACIÓN!K967="","",FORMULACIÓN!K967)</f>
        <v/>
      </c>
      <c r="L967" s="88" t="str">
        <f>IF(FORMULACIÓN!L967="","",FORMULACIÓN!L967)</f>
        <v/>
      </c>
      <c r="M967" s="210">
        <f>FORMULACIÓN!M967</f>
        <v>0</v>
      </c>
      <c r="N967" s="20" t="str">
        <f>IF(FORMULACIÓN!O967="","",FORMULACIÓN!O967)</f>
        <v/>
      </c>
      <c r="O967" s="20" t="str">
        <f>IF(FORMULACIÓN!P967="","",FORMULACIÓN!P967)</f>
        <v/>
      </c>
      <c r="P967" s="20" t="str">
        <f>IF(FORMULACIÓN!Q967="","",FORMULACIÓN!Q967)</f>
        <v/>
      </c>
      <c r="Q967" s="20" t="str">
        <f>IF(FORMULACIÓN!R967="","",FORMULACIÓN!R967)</f>
        <v/>
      </c>
      <c r="R967" s="20" t="str">
        <f>IF(FORMULACIÓN!S967="","",FORMULACIÓN!S967)</f>
        <v/>
      </c>
      <c r="S967" s="20" t="str">
        <f>IF(FORMULACIÓN!T967="","",FORMULACIÓN!T967)</f>
        <v/>
      </c>
      <c r="T967" s="179" t="str">
        <f ca="1">FORMULACIÓN!Y967</f>
        <v/>
      </c>
      <c r="U967" s="20" t="str">
        <f>IF(FORMULACIÓN!U967="","",FORMULACIÓN!U967)</f>
        <v/>
      </c>
      <c r="V967" s="211"/>
      <c r="W967" s="211"/>
      <c r="X967" s="21" t="str">
        <f ca="1">IFERROR(IF($S967=Lists!$S$2,SUM(SEGUIMIENTO!U967:W967),IF(SEGUIMIENTO!$S967=Lists!$S$3,SUM(SEGUIMIENTO!V967:W967),IF(SEGUIMIENTO!$S967=Lists!$S$4,AVERAGE(SEGUIMIENTO!V967:W967),IF(SEGUIMIENTO!$S967=Lists!$S$5,OFFSET(U967,0,COUNTA(V967:W967)),IF(SEGUIMIENTO!$S967=Lists!$S$6,COUNTIF(V967:W967,"&lt;"&amp;FORMULACIÓN!Y967)/COUNT(SEGUIMIENTO!V967:W967),""))))),"")</f>
        <v/>
      </c>
      <c r="Y967" s="176" t="str">
        <f ca="1">IF($Q967=Lists!$R$3,TEXT(SEGUIMIENTO!X967,"00,00%"),IF(SEGUIMIENTO!X967=0,0,TEXT(SEGUIMIENTO!X967,"##.###")))</f>
        <v/>
      </c>
      <c r="Z967" s="179" t="str">
        <f>IF(FORMULACIÓN!N967="X",VLOOKUP(A967,Lists!$C$100:$D$1099,2,FALSE),"")</f>
        <v/>
      </c>
      <c r="AA967" s="181">
        <f>IF(FORMULACIÓN!N967="X",IF(VALUE(VLOOKUP(A967,Lists!$C$100:$D$1099,2,FALSE))&gt;=SEGUIMIENTO!X967,1,0),2)</f>
        <v>2</v>
      </c>
      <c r="AB967" s="150">
        <f>IFERROR(VALUE(LEFT(#REF!,1)),0)</f>
        <v>0</v>
      </c>
      <c r="AC967" s="149"/>
      <c r="AD967" s="131"/>
      <c r="AE967" s="131"/>
      <c r="AF967" s="129"/>
      <c r="AG967"/>
      <c r="AH967" s="139"/>
      <c r="AI967" s="139"/>
      <c r="AJ967" s="139" t="str">
        <f t="shared" si="161"/>
        <v/>
      </c>
      <c r="AK967" s="139">
        <f t="shared" ca="1" si="168"/>
        <v>0</v>
      </c>
      <c r="AL967" s="139" t="str">
        <f t="shared" si="162"/>
        <v/>
      </c>
      <c r="AM967" s="139" t="str">
        <f t="shared" si="163"/>
        <v/>
      </c>
      <c r="AN967" s="20" t="str">
        <f t="shared" si="164"/>
        <v/>
      </c>
      <c r="AO967" s="20" t="str">
        <f t="shared" si="165"/>
        <v/>
      </c>
      <c r="AP967" s="20" t="str">
        <f t="shared" si="166"/>
        <v/>
      </c>
      <c r="AQ967" s="88" t="str">
        <f ca="1">IF(S967=Lists!$S$6,"CUMPLIMIENTO",IF($Q967=Lists!$R$3,TEXT(Y967,"00,00%")&amp;" / "&amp;TEXT(FORMULACIÓN!Y967,"00,00%"),IF(Y967=0,0,TEXT(Y967,"##.###")&amp;" / "&amp;TEXT(FORMULACIÓN!Y967,"##.###"))))</f>
        <v xml:space="preserve"> / </v>
      </c>
      <c r="AR967" s="133">
        <f ca="1">VALUE(IFERROR(IF(S967=Lists!$S$6,SEGUIMIENTO!Y967,IF((Y967/FORMULACIÓN!Y967)&lt;&gt;0,Y967/FORMULACIÓN!Y967,0)),0))</f>
        <v>0</v>
      </c>
      <c r="AS967" s="89" t="str">
        <f t="shared" ca="1" si="167"/>
        <v/>
      </c>
      <c r="AT967" s="89"/>
      <c r="AU967" s="89">
        <f t="shared" ca="1" si="170"/>
        <v>0</v>
      </c>
      <c r="AV967" s="20" t="str">
        <f t="shared" si="169"/>
        <v xml:space="preserve">LOGROS
LÍMITES
OBSERVACIÓN
ACCIONES DE FORTALECIMIENTO
</v>
      </c>
      <c r="AW967" s="139"/>
      <c r="CG967" s="140"/>
    </row>
    <row r="968" spans="1:85" s="135" customFormat="1" ht="20.25" hidden="1" customHeight="1">
      <c r="A968" s="20" t="str">
        <f>IF(FORMULACIÓN!A968="","",FORMULACIÓN!A968)</f>
        <v/>
      </c>
      <c r="B968" s="20" t="str">
        <f>IF(FORMULACIÓN!B968="","",FORMULACIÓN!B968)</f>
        <v/>
      </c>
      <c r="C968" s="20" t="str">
        <f>IF(FORMULACIÓN!C968="","",FORMULACIÓN!C968)</f>
        <v/>
      </c>
      <c r="D968" s="20" t="str">
        <f>IF(FORMULACIÓN!D968="","",FORMULACIÓN!D968)</f>
        <v/>
      </c>
      <c r="E968" s="20" t="str">
        <f>IF(FORMULACIÓN!E968="","",FORMULACIÓN!E968)</f>
        <v/>
      </c>
      <c r="F968" s="20" t="str">
        <f>IF(FORMULACIÓN!F968="","",FORMULACIÓN!F968)</f>
        <v/>
      </c>
      <c r="G968" s="20" t="str">
        <f>IF(FORMULACIÓN!G968="","",FORMULACIÓN!G968)</f>
        <v/>
      </c>
      <c r="H968" s="20" t="str">
        <f>IF(FORMULACIÓN!H968="","",FORMULACIÓN!H968)</f>
        <v/>
      </c>
      <c r="I968" s="88" t="str">
        <f>IF(FORMULACIÓN!I968="","",FORMULACIÓN!I968)</f>
        <v/>
      </c>
      <c r="J968" s="20" t="str">
        <f>IF(FORMULACIÓN!J968="","",FORMULACIÓN!J968)</f>
        <v/>
      </c>
      <c r="K968" s="88" t="str">
        <f>IF(FORMULACIÓN!K968="","",FORMULACIÓN!K968)</f>
        <v/>
      </c>
      <c r="L968" s="88" t="str">
        <f>IF(FORMULACIÓN!L968="","",FORMULACIÓN!L968)</f>
        <v/>
      </c>
      <c r="M968" s="210">
        <f>FORMULACIÓN!M968</f>
        <v>0</v>
      </c>
      <c r="N968" s="20" t="str">
        <f>IF(FORMULACIÓN!O968="","",FORMULACIÓN!O968)</f>
        <v/>
      </c>
      <c r="O968" s="20" t="str">
        <f>IF(FORMULACIÓN!P968="","",FORMULACIÓN!P968)</f>
        <v/>
      </c>
      <c r="P968" s="20" t="str">
        <f>IF(FORMULACIÓN!Q968="","",FORMULACIÓN!Q968)</f>
        <v/>
      </c>
      <c r="Q968" s="20" t="str">
        <f>IF(FORMULACIÓN!R968="","",FORMULACIÓN!R968)</f>
        <v/>
      </c>
      <c r="R968" s="20" t="str">
        <f>IF(FORMULACIÓN!S968="","",FORMULACIÓN!S968)</f>
        <v/>
      </c>
      <c r="S968" s="20" t="str">
        <f>IF(FORMULACIÓN!T968="","",FORMULACIÓN!T968)</f>
        <v/>
      </c>
      <c r="T968" s="179" t="str">
        <f ca="1">FORMULACIÓN!Y968</f>
        <v/>
      </c>
      <c r="U968" s="20" t="str">
        <f>IF(FORMULACIÓN!U968="","",FORMULACIÓN!U968)</f>
        <v/>
      </c>
      <c r="V968" s="211"/>
      <c r="W968" s="211"/>
      <c r="X968" s="21" t="str">
        <f ca="1">IFERROR(IF($S968=Lists!$S$2,SUM(SEGUIMIENTO!U968:W968),IF(SEGUIMIENTO!$S968=Lists!$S$3,SUM(SEGUIMIENTO!V968:W968),IF(SEGUIMIENTO!$S968=Lists!$S$4,AVERAGE(SEGUIMIENTO!V968:W968),IF(SEGUIMIENTO!$S968=Lists!$S$5,OFFSET(U968,0,COUNTA(V968:W968)),IF(SEGUIMIENTO!$S968=Lists!$S$6,COUNTIF(V968:W968,"&lt;"&amp;FORMULACIÓN!Y968)/COUNT(SEGUIMIENTO!V968:W968),""))))),"")</f>
        <v/>
      </c>
      <c r="Y968" s="176" t="str">
        <f ca="1">IF($Q968=Lists!$R$3,TEXT(SEGUIMIENTO!X968,"00,00%"),IF(SEGUIMIENTO!X968=0,0,TEXT(SEGUIMIENTO!X968,"##.###")))</f>
        <v/>
      </c>
      <c r="Z968" s="179" t="str">
        <f>IF(FORMULACIÓN!N968="X",VLOOKUP(A968,Lists!$C$100:$D$1099,2,FALSE),"")</f>
        <v/>
      </c>
      <c r="AA968" s="181">
        <f>IF(FORMULACIÓN!N968="X",IF(VALUE(VLOOKUP(A968,Lists!$C$100:$D$1099,2,FALSE))&gt;=SEGUIMIENTO!X968,1,0),2)</f>
        <v>2</v>
      </c>
      <c r="AB968" s="150">
        <f>IFERROR(VALUE(LEFT(#REF!,1)),0)</f>
        <v>0</v>
      </c>
      <c r="AC968" s="149"/>
      <c r="AD968" s="131"/>
      <c r="AE968" s="131"/>
      <c r="AF968" s="129"/>
      <c r="AG968"/>
      <c r="AH968" s="139"/>
      <c r="AI968" s="139"/>
      <c r="AJ968" s="139" t="str">
        <f t="shared" si="161"/>
        <v/>
      </c>
      <c r="AK968" s="139">
        <f t="shared" ca="1" si="168"/>
        <v>0</v>
      </c>
      <c r="AL968" s="139" t="str">
        <f t="shared" si="162"/>
        <v/>
      </c>
      <c r="AM968" s="139" t="str">
        <f t="shared" si="163"/>
        <v/>
      </c>
      <c r="AN968" s="20" t="str">
        <f t="shared" si="164"/>
        <v/>
      </c>
      <c r="AO968" s="20" t="str">
        <f t="shared" si="165"/>
        <v/>
      </c>
      <c r="AP968" s="20" t="str">
        <f t="shared" si="166"/>
        <v/>
      </c>
      <c r="AQ968" s="88" t="str">
        <f ca="1">IF(S968=Lists!$S$6,"CUMPLIMIENTO",IF($Q968=Lists!$R$3,TEXT(Y968,"00,00%")&amp;" / "&amp;TEXT(FORMULACIÓN!Y968,"00,00%"),IF(Y968=0,0,TEXT(Y968,"##.###")&amp;" / "&amp;TEXT(FORMULACIÓN!Y968,"##.###"))))</f>
        <v xml:space="preserve"> / </v>
      </c>
      <c r="AR968" s="133">
        <f ca="1">VALUE(IFERROR(IF(S968=Lists!$S$6,SEGUIMIENTO!Y968,IF((Y968/FORMULACIÓN!Y968)&lt;&gt;0,Y968/FORMULACIÓN!Y968,0)),0))</f>
        <v>0</v>
      </c>
      <c r="AS968" s="89" t="str">
        <f t="shared" ca="1" si="167"/>
        <v/>
      </c>
      <c r="AT968" s="89"/>
      <c r="AU968" s="89">
        <f t="shared" ca="1" si="170"/>
        <v>0</v>
      </c>
      <c r="AV968" s="20" t="str">
        <f t="shared" si="169"/>
        <v xml:space="preserve">LOGROS
LÍMITES
OBSERVACIÓN
ACCIONES DE FORTALECIMIENTO
</v>
      </c>
      <c r="AW968" s="139"/>
      <c r="CG968" s="140"/>
    </row>
    <row r="969" spans="1:85" s="135" customFormat="1" ht="20.25" hidden="1" customHeight="1">
      <c r="A969" s="20" t="str">
        <f>IF(FORMULACIÓN!A969="","",FORMULACIÓN!A969)</f>
        <v/>
      </c>
      <c r="B969" s="20" t="str">
        <f>IF(FORMULACIÓN!B969="","",FORMULACIÓN!B969)</f>
        <v/>
      </c>
      <c r="C969" s="20" t="str">
        <f>IF(FORMULACIÓN!C969="","",FORMULACIÓN!C969)</f>
        <v/>
      </c>
      <c r="D969" s="20" t="str">
        <f>IF(FORMULACIÓN!D969="","",FORMULACIÓN!D969)</f>
        <v/>
      </c>
      <c r="E969" s="20" t="str">
        <f>IF(FORMULACIÓN!E969="","",FORMULACIÓN!E969)</f>
        <v/>
      </c>
      <c r="F969" s="20" t="str">
        <f>IF(FORMULACIÓN!F969="","",FORMULACIÓN!F969)</f>
        <v/>
      </c>
      <c r="G969" s="20" t="str">
        <f>IF(FORMULACIÓN!G969="","",FORMULACIÓN!G969)</f>
        <v/>
      </c>
      <c r="H969" s="20" t="str">
        <f>IF(FORMULACIÓN!H969="","",FORMULACIÓN!H969)</f>
        <v/>
      </c>
      <c r="I969" s="88" t="str">
        <f>IF(FORMULACIÓN!I969="","",FORMULACIÓN!I969)</f>
        <v/>
      </c>
      <c r="J969" s="20" t="str">
        <f>IF(FORMULACIÓN!J969="","",FORMULACIÓN!J969)</f>
        <v/>
      </c>
      <c r="K969" s="88" t="str">
        <f>IF(FORMULACIÓN!K969="","",FORMULACIÓN!K969)</f>
        <v/>
      </c>
      <c r="L969" s="88" t="str">
        <f>IF(FORMULACIÓN!L969="","",FORMULACIÓN!L969)</f>
        <v/>
      </c>
      <c r="M969" s="210">
        <f>FORMULACIÓN!M969</f>
        <v>0</v>
      </c>
      <c r="N969" s="20" t="str">
        <f>IF(FORMULACIÓN!O969="","",FORMULACIÓN!O969)</f>
        <v/>
      </c>
      <c r="O969" s="20" t="str">
        <f>IF(FORMULACIÓN!P969="","",FORMULACIÓN!P969)</f>
        <v/>
      </c>
      <c r="P969" s="20" t="str">
        <f>IF(FORMULACIÓN!Q969="","",FORMULACIÓN!Q969)</f>
        <v/>
      </c>
      <c r="Q969" s="20" t="str">
        <f>IF(FORMULACIÓN!R969="","",FORMULACIÓN!R969)</f>
        <v/>
      </c>
      <c r="R969" s="20" t="str">
        <f>IF(FORMULACIÓN!S969="","",FORMULACIÓN!S969)</f>
        <v/>
      </c>
      <c r="S969" s="20" t="str">
        <f>IF(FORMULACIÓN!T969="","",FORMULACIÓN!T969)</f>
        <v/>
      </c>
      <c r="T969" s="179" t="str">
        <f ca="1">FORMULACIÓN!Y969</f>
        <v/>
      </c>
      <c r="U969" s="20" t="str">
        <f>IF(FORMULACIÓN!U969="","",FORMULACIÓN!U969)</f>
        <v/>
      </c>
      <c r="V969" s="211"/>
      <c r="W969" s="211"/>
      <c r="X969" s="21" t="str">
        <f ca="1">IFERROR(IF($S969=Lists!$S$2,SUM(SEGUIMIENTO!U969:W969),IF(SEGUIMIENTO!$S969=Lists!$S$3,SUM(SEGUIMIENTO!V969:W969),IF(SEGUIMIENTO!$S969=Lists!$S$4,AVERAGE(SEGUIMIENTO!V969:W969),IF(SEGUIMIENTO!$S969=Lists!$S$5,OFFSET(U969,0,COUNTA(V969:W969)),IF(SEGUIMIENTO!$S969=Lists!$S$6,COUNTIF(V969:W969,"&lt;"&amp;FORMULACIÓN!Y969)/COUNT(SEGUIMIENTO!V969:W969),""))))),"")</f>
        <v/>
      </c>
      <c r="Y969" s="176" t="str">
        <f ca="1">IF($Q969=Lists!$R$3,TEXT(SEGUIMIENTO!X969,"00,00%"),IF(SEGUIMIENTO!X969=0,0,TEXT(SEGUIMIENTO!X969,"##.###")))</f>
        <v/>
      </c>
      <c r="Z969" s="179" t="str">
        <f>IF(FORMULACIÓN!N969="X",VLOOKUP(A969,Lists!$C$100:$D$1099,2,FALSE),"")</f>
        <v/>
      </c>
      <c r="AA969" s="181">
        <f>IF(FORMULACIÓN!N969="X",IF(VALUE(VLOOKUP(A969,Lists!$C$100:$D$1099,2,FALSE))&gt;=SEGUIMIENTO!X969,1,0),2)</f>
        <v>2</v>
      </c>
      <c r="AB969" s="150">
        <f>IFERROR(VALUE(LEFT(#REF!,1)),0)</f>
        <v>0</v>
      </c>
      <c r="AC969" s="149"/>
      <c r="AD969" s="131"/>
      <c r="AE969" s="131"/>
      <c r="AF969" s="129"/>
      <c r="AG969"/>
      <c r="AH969" s="139"/>
      <c r="AI969" s="139"/>
      <c r="AJ969" s="139" t="str">
        <f t="shared" si="161"/>
        <v/>
      </c>
      <c r="AK969" s="139">
        <f t="shared" ca="1" si="168"/>
        <v>0</v>
      </c>
      <c r="AL969" s="139" t="str">
        <f t="shared" si="162"/>
        <v/>
      </c>
      <c r="AM969" s="139" t="str">
        <f t="shared" si="163"/>
        <v/>
      </c>
      <c r="AN969" s="20" t="str">
        <f t="shared" si="164"/>
        <v/>
      </c>
      <c r="AO969" s="20" t="str">
        <f t="shared" si="165"/>
        <v/>
      </c>
      <c r="AP969" s="20" t="str">
        <f t="shared" si="166"/>
        <v/>
      </c>
      <c r="AQ969" s="88" t="str">
        <f ca="1">IF(S969=Lists!$S$6,"CUMPLIMIENTO",IF($Q969=Lists!$R$3,TEXT(Y969,"00,00%")&amp;" / "&amp;TEXT(FORMULACIÓN!Y969,"00,00%"),IF(Y969=0,0,TEXT(Y969,"##.###")&amp;" / "&amp;TEXT(FORMULACIÓN!Y969,"##.###"))))</f>
        <v xml:space="preserve"> / </v>
      </c>
      <c r="AR969" s="133">
        <f ca="1">VALUE(IFERROR(IF(S969=Lists!$S$6,SEGUIMIENTO!Y969,IF((Y969/FORMULACIÓN!Y969)&lt;&gt;0,Y969/FORMULACIÓN!Y969,0)),0))</f>
        <v>0</v>
      </c>
      <c r="AS969" s="89" t="str">
        <f t="shared" ca="1" si="167"/>
        <v/>
      </c>
      <c r="AT969" s="89"/>
      <c r="AU969" s="89">
        <f t="shared" ca="1" si="170"/>
        <v>0</v>
      </c>
      <c r="AV969" s="20" t="str">
        <f t="shared" si="169"/>
        <v xml:space="preserve">LOGROS
LÍMITES
OBSERVACIÓN
ACCIONES DE FORTALECIMIENTO
</v>
      </c>
      <c r="AW969" s="139"/>
      <c r="CG969" s="140"/>
    </row>
    <row r="970" spans="1:85" s="135" customFormat="1" ht="20.25" hidden="1" customHeight="1">
      <c r="A970" s="20" t="str">
        <f>IF(FORMULACIÓN!A970="","",FORMULACIÓN!A970)</f>
        <v/>
      </c>
      <c r="B970" s="20" t="str">
        <f>IF(FORMULACIÓN!B970="","",FORMULACIÓN!B970)</f>
        <v/>
      </c>
      <c r="C970" s="20" t="str">
        <f>IF(FORMULACIÓN!C970="","",FORMULACIÓN!C970)</f>
        <v/>
      </c>
      <c r="D970" s="20" t="str">
        <f>IF(FORMULACIÓN!D970="","",FORMULACIÓN!D970)</f>
        <v/>
      </c>
      <c r="E970" s="20" t="str">
        <f>IF(FORMULACIÓN!E970="","",FORMULACIÓN!E970)</f>
        <v/>
      </c>
      <c r="F970" s="20" t="str">
        <f>IF(FORMULACIÓN!F970="","",FORMULACIÓN!F970)</f>
        <v/>
      </c>
      <c r="G970" s="20" t="str">
        <f>IF(FORMULACIÓN!G970="","",FORMULACIÓN!G970)</f>
        <v/>
      </c>
      <c r="H970" s="20" t="str">
        <f>IF(FORMULACIÓN!H970="","",FORMULACIÓN!H970)</f>
        <v/>
      </c>
      <c r="I970" s="88" t="str">
        <f>IF(FORMULACIÓN!I970="","",FORMULACIÓN!I970)</f>
        <v/>
      </c>
      <c r="J970" s="20" t="str">
        <f>IF(FORMULACIÓN!J970="","",FORMULACIÓN!J970)</f>
        <v/>
      </c>
      <c r="K970" s="88" t="str">
        <f>IF(FORMULACIÓN!K970="","",FORMULACIÓN!K970)</f>
        <v/>
      </c>
      <c r="L970" s="88" t="str">
        <f>IF(FORMULACIÓN!L970="","",FORMULACIÓN!L970)</f>
        <v/>
      </c>
      <c r="M970" s="210">
        <f>FORMULACIÓN!M970</f>
        <v>0</v>
      </c>
      <c r="N970" s="20" t="str">
        <f>IF(FORMULACIÓN!O970="","",FORMULACIÓN!O970)</f>
        <v/>
      </c>
      <c r="O970" s="20" t="str">
        <f>IF(FORMULACIÓN!P970="","",FORMULACIÓN!P970)</f>
        <v/>
      </c>
      <c r="P970" s="20" t="str">
        <f>IF(FORMULACIÓN!Q970="","",FORMULACIÓN!Q970)</f>
        <v/>
      </c>
      <c r="Q970" s="20" t="str">
        <f>IF(FORMULACIÓN!R970="","",FORMULACIÓN!R970)</f>
        <v/>
      </c>
      <c r="R970" s="20" t="str">
        <f>IF(FORMULACIÓN!S970="","",FORMULACIÓN!S970)</f>
        <v/>
      </c>
      <c r="S970" s="20" t="str">
        <f>IF(FORMULACIÓN!T970="","",FORMULACIÓN!T970)</f>
        <v/>
      </c>
      <c r="T970" s="179" t="str">
        <f ca="1">FORMULACIÓN!Y970</f>
        <v/>
      </c>
      <c r="U970" s="20" t="str">
        <f>IF(FORMULACIÓN!U970="","",FORMULACIÓN!U970)</f>
        <v/>
      </c>
      <c r="V970" s="211"/>
      <c r="W970" s="211"/>
      <c r="X970" s="21" t="str">
        <f ca="1">IFERROR(IF($S970=Lists!$S$2,SUM(SEGUIMIENTO!U970:W970),IF(SEGUIMIENTO!$S970=Lists!$S$3,SUM(SEGUIMIENTO!V970:W970),IF(SEGUIMIENTO!$S970=Lists!$S$4,AVERAGE(SEGUIMIENTO!V970:W970),IF(SEGUIMIENTO!$S970=Lists!$S$5,OFFSET(U970,0,COUNTA(V970:W970)),IF(SEGUIMIENTO!$S970=Lists!$S$6,COUNTIF(V970:W970,"&lt;"&amp;FORMULACIÓN!Y970)/COUNT(SEGUIMIENTO!V970:W970),""))))),"")</f>
        <v/>
      </c>
      <c r="Y970" s="176" t="str">
        <f ca="1">IF($Q970=Lists!$R$3,TEXT(SEGUIMIENTO!X970,"00,00%"),IF(SEGUIMIENTO!X970=0,0,TEXT(SEGUIMIENTO!X970,"##.###")))</f>
        <v/>
      </c>
      <c r="Z970" s="179" t="str">
        <f>IF(FORMULACIÓN!N970="X",VLOOKUP(A970,Lists!$C$100:$D$1099,2,FALSE),"")</f>
        <v/>
      </c>
      <c r="AA970" s="181">
        <f>IF(FORMULACIÓN!N970="X",IF(VALUE(VLOOKUP(A970,Lists!$C$100:$D$1099,2,FALSE))&gt;=SEGUIMIENTO!X970,1,0),2)</f>
        <v>2</v>
      </c>
      <c r="AB970" s="150">
        <f>IFERROR(VALUE(LEFT(#REF!,1)),0)</f>
        <v>0</v>
      </c>
      <c r="AC970" s="149"/>
      <c r="AD970" s="131"/>
      <c r="AE970" s="131"/>
      <c r="AF970" s="129"/>
      <c r="AG970"/>
      <c r="AH970" s="139"/>
      <c r="AI970" s="139"/>
      <c r="AJ970" s="139" t="str">
        <f t="shared" ref="AJ970:AJ1012" si="171">E970</f>
        <v/>
      </c>
      <c r="AK970" s="139">
        <f t="shared" ca="1" si="168"/>
        <v>0</v>
      </c>
      <c r="AL970" s="139" t="str">
        <f t="shared" ref="AL970:AL1010" si="172">C970</f>
        <v/>
      </c>
      <c r="AM970" s="139" t="str">
        <f t="shared" ref="AM970:AM1010" si="173">F970</f>
        <v/>
      </c>
      <c r="AN970" s="20" t="str">
        <f t="shared" ref="AN970:AN1012" si="174">H970</f>
        <v/>
      </c>
      <c r="AO970" s="20" t="str">
        <f t="shared" ref="AO970:AO1012" si="175">N970</f>
        <v/>
      </c>
      <c r="AP970" s="20" t="str">
        <f t="shared" ref="AP970:AP1012" si="176">O970</f>
        <v/>
      </c>
      <c r="AQ970" s="88" t="str">
        <f ca="1">IF(S970=Lists!$S$6,"CUMPLIMIENTO",IF($Q970=Lists!$R$3,TEXT(Y970,"00,00%")&amp;" / "&amp;TEXT(FORMULACIÓN!Y970,"00,00%"),IF(Y970=0,0,TEXT(Y970,"##.###")&amp;" / "&amp;TEXT(FORMULACIÓN!Y970,"##.###"))))</f>
        <v xml:space="preserve"> / </v>
      </c>
      <c r="AR970" s="133">
        <f ca="1">VALUE(IFERROR(IF(S970=Lists!$S$6,SEGUIMIENTO!Y970,IF((Y970/FORMULACIÓN!Y970)&lt;&gt;0,Y970/FORMULACIÓN!Y970,0)),0))</f>
        <v>0</v>
      </c>
      <c r="AS970" s="89" t="str">
        <f t="shared" ref="AS970:AS1012" ca="1" si="177">IFERROR(IF(AR970&gt;1,1,AR970)*K970,"")</f>
        <v/>
      </c>
      <c r="AT970" s="89"/>
      <c r="AU970" s="89">
        <f t="shared" ca="1" si="170"/>
        <v>0</v>
      </c>
      <c r="AV970" s="20" t="str">
        <f t="shared" si="169"/>
        <v xml:space="preserve">LOGROS
LÍMITES
OBSERVACIÓN
ACCIONES DE FORTALECIMIENTO
</v>
      </c>
      <c r="AW970" s="139"/>
      <c r="CG970" s="140"/>
    </row>
    <row r="971" spans="1:85" s="135" customFormat="1" ht="20.25" hidden="1" customHeight="1">
      <c r="A971" s="20" t="str">
        <f>IF(FORMULACIÓN!A971="","",FORMULACIÓN!A971)</f>
        <v/>
      </c>
      <c r="B971" s="20" t="str">
        <f>IF(FORMULACIÓN!B971="","",FORMULACIÓN!B971)</f>
        <v/>
      </c>
      <c r="C971" s="20" t="str">
        <f>IF(FORMULACIÓN!C971="","",FORMULACIÓN!C971)</f>
        <v/>
      </c>
      <c r="D971" s="20" t="str">
        <f>IF(FORMULACIÓN!D971="","",FORMULACIÓN!D971)</f>
        <v/>
      </c>
      <c r="E971" s="20" t="str">
        <f>IF(FORMULACIÓN!E971="","",FORMULACIÓN!E971)</f>
        <v/>
      </c>
      <c r="F971" s="20" t="str">
        <f>IF(FORMULACIÓN!F971="","",FORMULACIÓN!F971)</f>
        <v/>
      </c>
      <c r="G971" s="20" t="str">
        <f>IF(FORMULACIÓN!G971="","",FORMULACIÓN!G971)</f>
        <v/>
      </c>
      <c r="H971" s="20" t="str">
        <f>IF(FORMULACIÓN!H971="","",FORMULACIÓN!H971)</f>
        <v/>
      </c>
      <c r="I971" s="88" t="str">
        <f>IF(FORMULACIÓN!I971="","",FORMULACIÓN!I971)</f>
        <v/>
      </c>
      <c r="J971" s="20" t="str">
        <f>IF(FORMULACIÓN!J971="","",FORMULACIÓN!J971)</f>
        <v/>
      </c>
      <c r="K971" s="88" t="str">
        <f>IF(FORMULACIÓN!K971="","",FORMULACIÓN!K971)</f>
        <v/>
      </c>
      <c r="L971" s="88" t="str">
        <f>IF(FORMULACIÓN!L971="","",FORMULACIÓN!L971)</f>
        <v/>
      </c>
      <c r="M971" s="210">
        <f>FORMULACIÓN!M971</f>
        <v>0</v>
      </c>
      <c r="N971" s="20" t="str">
        <f>IF(FORMULACIÓN!O971="","",FORMULACIÓN!O971)</f>
        <v/>
      </c>
      <c r="O971" s="20" t="str">
        <f>IF(FORMULACIÓN!P971="","",FORMULACIÓN!P971)</f>
        <v/>
      </c>
      <c r="P971" s="20" t="str">
        <f>IF(FORMULACIÓN!Q971="","",FORMULACIÓN!Q971)</f>
        <v/>
      </c>
      <c r="Q971" s="20" t="str">
        <f>IF(FORMULACIÓN!R971="","",FORMULACIÓN!R971)</f>
        <v/>
      </c>
      <c r="R971" s="20" t="str">
        <f>IF(FORMULACIÓN!S971="","",FORMULACIÓN!S971)</f>
        <v/>
      </c>
      <c r="S971" s="20" t="str">
        <f>IF(FORMULACIÓN!T971="","",FORMULACIÓN!T971)</f>
        <v/>
      </c>
      <c r="T971" s="179" t="str">
        <f ca="1">FORMULACIÓN!Y971</f>
        <v/>
      </c>
      <c r="U971" s="20" t="str">
        <f>IF(FORMULACIÓN!U971="","",FORMULACIÓN!U971)</f>
        <v/>
      </c>
      <c r="V971" s="211"/>
      <c r="W971" s="211"/>
      <c r="X971" s="21" t="str">
        <f ca="1">IFERROR(IF($S971=Lists!$S$2,SUM(SEGUIMIENTO!U971:W971),IF(SEGUIMIENTO!$S971=Lists!$S$3,SUM(SEGUIMIENTO!V971:W971),IF(SEGUIMIENTO!$S971=Lists!$S$4,AVERAGE(SEGUIMIENTO!V971:W971),IF(SEGUIMIENTO!$S971=Lists!$S$5,OFFSET(U971,0,COUNTA(V971:W971)),IF(SEGUIMIENTO!$S971=Lists!$S$6,COUNTIF(V971:W971,"&lt;"&amp;FORMULACIÓN!Y971)/COUNT(SEGUIMIENTO!V971:W971),""))))),"")</f>
        <v/>
      </c>
      <c r="Y971" s="176" t="str">
        <f ca="1">IF($Q971=Lists!$R$3,TEXT(SEGUIMIENTO!X971,"00,00%"),IF(SEGUIMIENTO!X971=0,0,TEXT(SEGUIMIENTO!X971,"##.###")))</f>
        <v/>
      </c>
      <c r="Z971" s="179" t="str">
        <f>IF(FORMULACIÓN!N971="X",VLOOKUP(A971,Lists!$C$100:$D$1099,2,FALSE),"")</f>
        <v/>
      </c>
      <c r="AA971" s="181">
        <f>IF(FORMULACIÓN!N971="X",IF(VALUE(VLOOKUP(A971,Lists!$C$100:$D$1099,2,FALSE))&gt;=SEGUIMIENTO!X971,1,0),2)</f>
        <v>2</v>
      </c>
      <c r="AB971" s="150">
        <f>IFERROR(VALUE(LEFT(#REF!,1)),0)</f>
        <v>0</v>
      </c>
      <c r="AC971" s="149"/>
      <c r="AD971" s="131"/>
      <c r="AE971" s="131"/>
      <c r="AF971" s="129"/>
      <c r="AG971"/>
      <c r="AH971" s="139"/>
      <c r="AI971" s="139"/>
      <c r="AJ971" s="139" t="str">
        <f t="shared" si="171"/>
        <v/>
      </c>
      <c r="AK971" s="139">
        <f t="shared" ref="AK971:AK1012" ca="1" si="178">IF(AR971&gt;=0.9,1,0)</f>
        <v>0</v>
      </c>
      <c r="AL971" s="139" t="str">
        <f t="shared" si="172"/>
        <v/>
      </c>
      <c r="AM971" s="139" t="str">
        <f t="shared" si="173"/>
        <v/>
      </c>
      <c r="AN971" s="20" t="str">
        <f t="shared" si="174"/>
        <v/>
      </c>
      <c r="AO971" s="20" t="str">
        <f t="shared" si="175"/>
        <v/>
      </c>
      <c r="AP971" s="20" t="str">
        <f t="shared" si="176"/>
        <v/>
      </c>
      <c r="AQ971" s="88" t="str">
        <f ca="1">IF(S971=Lists!$S$6,"CUMPLIMIENTO",IF($Q971=Lists!$R$3,TEXT(Y971,"00,00%")&amp;" / "&amp;TEXT(FORMULACIÓN!Y971,"00,00%"),IF(Y971=0,0,TEXT(Y971,"##.###")&amp;" / "&amp;TEXT(FORMULACIÓN!Y971,"##.###"))))</f>
        <v xml:space="preserve"> / </v>
      </c>
      <c r="AR971" s="133">
        <f ca="1">VALUE(IFERROR(IF(S971=Lists!$S$6,SEGUIMIENTO!Y971,IF((Y971/FORMULACIÓN!Y971)&lt;&gt;0,Y971/FORMULACIÓN!Y971,0)),0))</f>
        <v>0</v>
      </c>
      <c r="AS971" s="89" t="str">
        <f t="shared" ca="1" si="177"/>
        <v/>
      </c>
      <c r="AT971" s="89"/>
      <c r="AU971" s="89">
        <f t="shared" ca="1" si="170"/>
        <v>0</v>
      </c>
      <c r="AV971" s="20" t="str">
        <f t="shared" si="169"/>
        <v xml:space="preserve">LOGROS
LÍMITES
OBSERVACIÓN
ACCIONES DE FORTALECIMIENTO
</v>
      </c>
      <c r="AW971" s="139"/>
      <c r="CG971" s="140"/>
    </row>
    <row r="972" spans="1:85" s="135" customFormat="1" ht="20.25" hidden="1" customHeight="1">
      <c r="A972" s="20" t="str">
        <f>IF(FORMULACIÓN!A972="","",FORMULACIÓN!A972)</f>
        <v/>
      </c>
      <c r="B972" s="20" t="str">
        <f>IF(FORMULACIÓN!B972="","",FORMULACIÓN!B972)</f>
        <v/>
      </c>
      <c r="C972" s="20" t="str">
        <f>IF(FORMULACIÓN!C972="","",FORMULACIÓN!C972)</f>
        <v/>
      </c>
      <c r="D972" s="20" t="str">
        <f>IF(FORMULACIÓN!D972="","",FORMULACIÓN!D972)</f>
        <v/>
      </c>
      <c r="E972" s="20" t="str">
        <f>IF(FORMULACIÓN!E972="","",FORMULACIÓN!E972)</f>
        <v/>
      </c>
      <c r="F972" s="20" t="str">
        <f>IF(FORMULACIÓN!F972="","",FORMULACIÓN!F972)</f>
        <v/>
      </c>
      <c r="G972" s="20" t="str">
        <f>IF(FORMULACIÓN!G972="","",FORMULACIÓN!G972)</f>
        <v/>
      </c>
      <c r="H972" s="20" t="str">
        <f>IF(FORMULACIÓN!H972="","",FORMULACIÓN!H972)</f>
        <v/>
      </c>
      <c r="I972" s="88" t="str">
        <f>IF(FORMULACIÓN!I972="","",FORMULACIÓN!I972)</f>
        <v/>
      </c>
      <c r="J972" s="20" t="str">
        <f>IF(FORMULACIÓN!J972="","",FORMULACIÓN!J972)</f>
        <v/>
      </c>
      <c r="K972" s="88" t="str">
        <f>IF(FORMULACIÓN!K972="","",FORMULACIÓN!K972)</f>
        <v/>
      </c>
      <c r="L972" s="88" t="str">
        <f>IF(FORMULACIÓN!L972="","",FORMULACIÓN!L972)</f>
        <v/>
      </c>
      <c r="M972" s="210">
        <f>FORMULACIÓN!M972</f>
        <v>0</v>
      </c>
      <c r="N972" s="20" t="str">
        <f>IF(FORMULACIÓN!O972="","",FORMULACIÓN!O972)</f>
        <v/>
      </c>
      <c r="O972" s="20" t="str">
        <f>IF(FORMULACIÓN!P972="","",FORMULACIÓN!P972)</f>
        <v/>
      </c>
      <c r="P972" s="20" t="str">
        <f>IF(FORMULACIÓN!Q972="","",FORMULACIÓN!Q972)</f>
        <v/>
      </c>
      <c r="Q972" s="20" t="str">
        <f>IF(FORMULACIÓN!R972="","",FORMULACIÓN!R972)</f>
        <v/>
      </c>
      <c r="R972" s="20" t="str">
        <f>IF(FORMULACIÓN!S972="","",FORMULACIÓN!S972)</f>
        <v/>
      </c>
      <c r="S972" s="20" t="str">
        <f>IF(FORMULACIÓN!T972="","",FORMULACIÓN!T972)</f>
        <v/>
      </c>
      <c r="T972" s="179" t="str">
        <f ca="1">FORMULACIÓN!Y972</f>
        <v/>
      </c>
      <c r="U972" s="20" t="str">
        <f>IF(FORMULACIÓN!U972="","",FORMULACIÓN!U972)</f>
        <v/>
      </c>
      <c r="V972" s="211"/>
      <c r="W972" s="211"/>
      <c r="X972" s="21" t="str">
        <f ca="1">IFERROR(IF($S972=Lists!$S$2,SUM(SEGUIMIENTO!U972:W972),IF(SEGUIMIENTO!$S972=Lists!$S$3,SUM(SEGUIMIENTO!V972:W972),IF(SEGUIMIENTO!$S972=Lists!$S$4,AVERAGE(SEGUIMIENTO!V972:W972),IF(SEGUIMIENTO!$S972=Lists!$S$5,OFFSET(U972,0,COUNTA(V972:W972)),IF(SEGUIMIENTO!$S972=Lists!$S$6,COUNTIF(V972:W972,"&lt;"&amp;FORMULACIÓN!Y972)/COUNT(SEGUIMIENTO!V972:W972),""))))),"")</f>
        <v/>
      </c>
      <c r="Y972" s="176" t="str">
        <f ca="1">IF($Q972=Lists!$R$3,TEXT(SEGUIMIENTO!X972,"00,00%"),IF(SEGUIMIENTO!X972=0,0,TEXT(SEGUIMIENTO!X972,"##.###")))</f>
        <v/>
      </c>
      <c r="Z972" s="179" t="str">
        <f>IF(FORMULACIÓN!N972="X",VLOOKUP(A972,Lists!$C$100:$D$1099,2,FALSE),"")</f>
        <v/>
      </c>
      <c r="AA972" s="181">
        <f>IF(FORMULACIÓN!N972="X",IF(VALUE(VLOOKUP(A972,Lists!$C$100:$D$1099,2,FALSE))&gt;=SEGUIMIENTO!X972,1,0),2)</f>
        <v>2</v>
      </c>
      <c r="AB972" s="150">
        <f>IFERROR(VALUE(LEFT(#REF!,1)),0)</f>
        <v>0</v>
      </c>
      <c r="AC972" s="149"/>
      <c r="AD972" s="131"/>
      <c r="AE972" s="131"/>
      <c r="AF972" s="129"/>
      <c r="AG972"/>
      <c r="AH972" s="139"/>
      <c r="AI972" s="139"/>
      <c r="AJ972" s="139" t="str">
        <f t="shared" si="171"/>
        <v/>
      </c>
      <c r="AK972" s="139">
        <f t="shared" ca="1" si="178"/>
        <v>0</v>
      </c>
      <c r="AL972" s="139" t="str">
        <f t="shared" si="172"/>
        <v/>
      </c>
      <c r="AM972" s="139" t="str">
        <f t="shared" si="173"/>
        <v/>
      </c>
      <c r="AN972" s="20" t="str">
        <f t="shared" si="174"/>
        <v/>
      </c>
      <c r="AO972" s="20" t="str">
        <f t="shared" si="175"/>
        <v/>
      </c>
      <c r="AP972" s="20" t="str">
        <f t="shared" si="176"/>
        <v/>
      </c>
      <c r="AQ972" s="88" t="str">
        <f ca="1">IF(S972=Lists!$S$6,"CUMPLIMIENTO",IF($Q972=Lists!$R$3,TEXT(Y972,"00,00%")&amp;" / "&amp;TEXT(FORMULACIÓN!Y972,"00,00%"),IF(Y972=0,0,TEXT(Y972,"##.###")&amp;" / "&amp;TEXT(FORMULACIÓN!Y972,"##.###"))))</f>
        <v xml:space="preserve"> / </v>
      </c>
      <c r="AR972" s="133">
        <f ca="1">VALUE(IFERROR(IF(S972=Lists!$S$6,SEGUIMIENTO!Y972,IF((Y972/FORMULACIÓN!Y972)&lt;&gt;0,Y972/FORMULACIÓN!Y972,0)),0))</f>
        <v>0</v>
      </c>
      <c r="AS972" s="89" t="str">
        <f t="shared" ca="1" si="177"/>
        <v/>
      </c>
      <c r="AT972" s="89"/>
      <c r="AU972" s="89">
        <f t="shared" ca="1" si="170"/>
        <v>0</v>
      </c>
      <c r="AV972" s="20" t="str">
        <f t="shared" si="169"/>
        <v xml:space="preserve">LOGROS
LÍMITES
OBSERVACIÓN
ACCIONES DE FORTALECIMIENTO
</v>
      </c>
      <c r="AW972" s="139"/>
      <c r="CG972" s="140"/>
    </row>
    <row r="973" spans="1:85" s="135" customFormat="1" ht="20.25" hidden="1" customHeight="1">
      <c r="A973" s="20" t="str">
        <f>IF(FORMULACIÓN!A973="","",FORMULACIÓN!A973)</f>
        <v/>
      </c>
      <c r="B973" s="20" t="str">
        <f>IF(FORMULACIÓN!B973="","",FORMULACIÓN!B973)</f>
        <v/>
      </c>
      <c r="C973" s="20" t="str">
        <f>IF(FORMULACIÓN!C973="","",FORMULACIÓN!C973)</f>
        <v/>
      </c>
      <c r="D973" s="20" t="str">
        <f>IF(FORMULACIÓN!D973="","",FORMULACIÓN!D973)</f>
        <v/>
      </c>
      <c r="E973" s="20" t="str">
        <f>IF(FORMULACIÓN!E973="","",FORMULACIÓN!E973)</f>
        <v/>
      </c>
      <c r="F973" s="20" t="str">
        <f>IF(FORMULACIÓN!F973="","",FORMULACIÓN!F973)</f>
        <v/>
      </c>
      <c r="G973" s="20" t="str">
        <f>IF(FORMULACIÓN!G973="","",FORMULACIÓN!G973)</f>
        <v/>
      </c>
      <c r="H973" s="20" t="str">
        <f>IF(FORMULACIÓN!H973="","",FORMULACIÓN!H973)</f>
        <v/>
      </c>
      <c r="I973" s="88" t="str">
        <f>IF(FORMULACIÓN!I973="","",FORMULACIÓN!I973)</f>
        <v/>
      </c>
      <c r="J973" s="20" t="str">
        <f>IF(FORMULACIÓN!J973="","",FORMULACIÓN!J973)</f>
        <v/>
      </c>
      <c r="K973" s="88" t="str">
        <f>IF(FORMULACIÓN!K973="","",FORMULACIÓN!K973)</f>
        <v/>
      </c>
      <c r="L973" s="88" t="str">
        <f>IF(FORMULACIÓN!L973="","",FORMULACIÓN!L973)</f>
        <v/>
      </c>
      <c r="M973" s="210">
        <f>FORMULACIÓN!M973</f>
        <v>0</v>
      </c>
      <c r="N973" s="20" t="str">
        <f>IF(FORMULACIÓN!O973="","",FORMULACIÓN!O973)</f>
        <v/>
      </c>
      <c r="O973" s="20" t="str">
        <f>IF(FORMULACIÓN!P973="","",FORMULACIÓN!P973)</f>
        <v/>
      </c>
      <c r="P973" s="20" t="str">
        <f>IF(FORMULACIÓN!Q973="","",FORMULACIÓN!Q973)</f>
        <v/>
      </c>
      <c r="Q973" s="20" t="str">
        <f>IF(FORMULACIÓN!R973="","",FORMULACIÓN!R973)</f>
        <v/>
      </c>
      <c r="R973" s="20" t="str">
        <f>IF(FORMULACIÓN!S973="","",FORMULACIÓN!S973)</f>
        <v/>
      </c>
      <c r="S973" s="20" t="str">
        <f>IF(FORMULACIÓN!T973="","",FORMULACIÓN!T973)</f>
        <v/>
      </c>
      <c r="T973" s="179" t="str">
        <f ca="1">FORMULACIÓN!Y973</f>
        <v/>
      </c>
      <c r="U973" s="20" t="str">
        <f>IF(FORMULACIÓN!U973="","",FORMULACIÓN!U973)</f>
        <v/>
      </c>
      <c r="V973" s="211"/>
      <c r="W973" s="211"/>
      <c r="X973" s="21" t="str">
        <f ca="1">IFERROR(IF($S973=Lists!$S$2,SUM(SEGUIMIENTO!U973:W973),IF(SEGUIMIENTO!$S973=Lists!$S$3,SUM(SEGUIMIENTO!V973:W973),IF(SEGUIMIENTO!$S973=Lists!$S$4,AVERAGE(SEGUIMIENTO!V973:W973),IF(SEGUIMIENTO!$S973=Lists!$S$5,OFFSET(U973,0,COUNTA(V973:W973)),IF(SEGUIMIENTO!$S973=Lists!$S$6,COUNTIF(V973:W973,"&lt;"&amp;FORMULACIÓN!Y973)/COUNT(SEGUIMIENTO!V973:W973),""))))),"")</f>
        <v/>
      </c>
      <c r="Y973" s="176" t="str">
        <f ca="1">IF($Q973=Lists!$R$3,TEXT(SEGUIMIENTO!X973,"00,00%"),IF(SEGUIMIENTO!X973=0,0,TEXT(SEGUIMIENTO!X973,"##.###")))</f>
        <v/>
      </c>
      <c r="Z973" s="179" t="str">
        <f>IF(FORMULACIÓN!N973="X",VLOOKUP(A973,Lists!$C$100:$D$1099,2,FALSE),"")</f>
        <v/>
      </c>
      <c r="AA973" s="181">
        <f>IF(FORMULACIÓN!N973="X",IF(VALUE(VLOOKUP(A973,Lists!$C$100:$D$1099,2,FALSE))&gt;=SEGUIMIENTO!X973,1,0),2)</f>
        <v>2</v>
      </c>
      <c r="AB973" s="150">
        <f>IFERROR(VALUE(LEFT(#REF!,1)),0)</f>
        <v>0</v>
      </c>
      <c r="AC973" s="149"/>
      <c r="AD973" s="131"/>
      <c r="AE973" s="131"/>
      <c r="AF973" s="129"/>
      <c r="AG973"/>
      <c r="AH973" s="139"/>
      <c r="AI973" s="139"/>
      <c r="AJ973" s="139" t="str">
        <f t="shared" si="171"/>
        <v/>
      </c>
      <c r="AK973" s="139">
        <f t="shared" ca="1" si="178"/>
        <v>0</v>
      </c>
      <c r="AL973" s="139" t="str">
        <f t="shared" si="172"/>
        <v/>
      </c>
      <c r="AM973" s="139" t="str">
        <f t="shared" si="173"/>
        <v/>
      </c>
      <c r="AN973" s="20" t="str">
        <f t="shared" si="174"/>
        <v/>
      </c>
      <c r="AO973" s="20" t="str">
        <f t="shared" si="175"/>
        <v/>
      </c>
      <c r="AP973" s="20" t="str">
        <f t="shared" si="176"/>
        <v/>
      </c>
      <c r="AQ973" s="88" t="str">
        <f ca="1">IF(S973=Lists!$S$6,"CUMPLIMIENTO",IF($Q973=Lists!$R$3,TEXT(Y973,"00,00%")&amp;" / "&amp;TEXT(FORMULACIÓN!Y973,"00,00%"),IF(Y973=0,0,TEXT(Y973,"##.###")&amp;" / "&amp;TEXT(FORMULACIÓN!Y973,"##.###"))))</f>
        <v xml:space="preserve"> / </v>
      </c>
      <c r="AR973" s="133">
        <f ca="1">VALUE(IFERROR(IF(S973=Lists!$S$6,SEGUIMIENTO!Y973,IF((Y973/FORMULACIÓN!Y973)&lt;&gt;0,Y973/FORMULACIÓN!Y973,0)),0))</f>
        <v>0</v>
      </c>
      <c r="AS973" s="89" t="str">
        <f t="shared" ca="1" si="177"/>
        <v/>
      </c>
      <c r="AT973" s="89"/>
      <c r="AU973" s="89">
        <f t="shared" ca="1" si="170"/>
        <v>0</v>
      </c>
      <c r="AV973" s="20" t="str">
        <f t="shared" si="169"/>
        <v xml:space="preserve">LOGROS
LÍMITES
OBSERVACIÓN
ACCIONES DE FORTALECIMIENTO
</v>
      </c>
      <c r="AW973" s="139"/>
      <c r="CG973" s="140"/>
    </row>
    <row r="974" spans="1:85" s="135" customFormat="1" ht="20.25" hidden="1" customHeight="1">
      <c r="A974" s="20" t="str">
        <f>IF(FORMULACIÓN!A974="","",FORMULACIÓN!A974)</f>
        <v/>
      </c>
      <c r="B974" s="20" t="str">
        <f>IF(FORMULACIÓN!B974="","",FORMULACIÓN!B974)</f>
        <v/>
      </c>
      <c r="C974" s="20" t="str">
        <f>IF(FORMULACIÓN!C974="","",FORMULACIÓN!C974)</f>
        <v/>
      </c>
      <c r="D974" s="20" t="str">
        <f>IF(FORMULACIÓN!D974="","",FORMULACIÓN!D974)</f>
        <v/>
      </c>
      <c r="E974" s="20" t="str">
        <f>IF(FORMULACIÓN!E974="","",FORMULACIÓN!E974)</f>
        <v/>
      </c>
      <c r="F974" s="20" t="str">
        <f>IF(FORMULACIÓN!F974="","",FORMULACIÓN!F974)</f>
        <v/>
      </c>
      <c r="G974" s="20" t="str">
        <f>IF(FORMULACIÓN!G974="","",FORMULACIÓN!G974)</f>
        <v/>
      </c>
      <c r="H974" s="20" t="str">
        <f>IF(FORMULACIÓN!H974="","",FORMULACIÓN!H974)</f>
        <v/>
      </c>
      <c r="I974" s="88" t="str">
        <f>IF(FORMULACIÓN!I974="","",FORMULACIÓN!I974)</f>
        <v/>
      </c>
      <c r="J974" s="20" t="str">
        <f>IF(FORMULACIÓN!J974="","",FORMULACIÓN!J974)</f>
        <v/>
      </c>
      <c r="K974" s="88" t="str">
        <f>IF(FORMULACIÓN!K974="","",FORMULACIÓN!K974)</f>
        <v/>
      </c>
      <c r="L974" s="88" t="str">
        <f>IF(FORMULACIÓN!L974="","",FORMULACIÓN!L974)</f>
        <v/>
      </c>
      <c r="M974" s="210">
        <f>FORMULACIÓN!M974</f>
        <v>0</v>
      </c>
      <c r="N974" s="20" t="str">
        <f>IF(FORMULACIÓN!O974="","",FORMULACIÓN!O974)</f>
        <v/>
      </c>
      <c r="O974" s="20" t="str">
        <f>IF(FORMULACIÓN!P974="","",FORMULACIÓN!P974)</f>
        <v/>
      </c>
      <c r="P974" s="20" t="str">
        <f>IF(FORMULACIÓN!Q974="","",FORMULACIÓN!Q974)</f>
        <v/>
      </c>
      <c r="Q974" s="20" t="str">
        <f>IF(FORMULACIÓN!R974="","",FORMULACIÓN!R974)</f>
        <v/>
      </c>
      <c r="R974" s="20" t="str">
        <f>IF(FORMULACIÓN!S974="","",FORMULACIÓN!S974)</f>
        <v/>
      </c>
      <c r="S974" s="20" t="str">
        <f>IF(FORMULACIÓN!T974="","",FORMULACIÓN!T974)</f>
        <v/>
      </c>
      <c r="T974" s="179" t="str">
        <f ca="1">FORMULACIÓN!Y974</f>
        <v/>
      </c>
      <c r="U974" s="20" t="str">
        <f>IF(FORMULACIÓN!U974="","",FORMULACIÓN!U974)</f>
        <v/>
      </c>
      <c r="V974" s="211"/>
      <c r="W974" s="211"/>
      <c r="X974" s="21" t="str">
        <f ca="1">IFERROR(IF($S974=Lists!$S$2,SUM(SEGUIMIENTO!U974:W974),IF(SEGUIMIENTO!$S974=Lists!$S$3,SUM(SEGUIMIENTO!V974:W974),IF(SEGUIMIENTO!$S974=Lists!$S$4,AVERAGE(SEGUIMIENTO!V974:W974),IF(SEGUIMIENTO!$S974=Lists!$S$5,OFFSET(U974,0,COUNTA(V974:W974)),IF(SEGUIMIENTO!$S974=Lists!$S$6,COUNTIF(V974:W974,"&lt;"&amp;FORMULACIÓN!Y974)/COUNT(SEGUIMIENTO!V974:W974),""))))),"")</f>
        <v/>
      </c>
      <c r="Y974" s="176" t="str">
        <f ca="1">IF($Q974=Lists!$R$3,TEXT(SEGUIMIENTO!X974,"00,00%"),IF(SEGUIMIENTO!X974=0,0,TEXT(SEGUIMIENTO!X974,"##.###")))</f>
        <v/>
      </c>
      <c r="Z974" s="179" t="str">
        <f>IF(FORMULACIÓN!N974="X",VLOOKUP(A974,Lists!$C$100:$D$1099,2,FALSE),"")</f>
        <v/>
      </c>
      <c r="AA974" s="181">
        <f>IF(FORMULACIÓN!N974="X",IF(VALUE(VLOOKUP(A974,Lists!$C$100:$D$1099,2,FALSE))&gt;=SEGUIMIENTO!X974,1,0),2)</f>
        <v>2</v>
      </c>
      <c r="AB974" s="150">
        <f>IFERROR(VALUE(LEFT(#REF!,1)),0)</f>
        <v>0</v>
      </c>
      <c r="AC974" s="149"/>
      <c r="AD974" s="131"/>
      <c r="AE974" s="131"/>
      <c r="AF974" s="129"/>
      <c r="AG974"/>
      <c r="AH974" s="139"/>
      <c r="AI974" s="139"/>
      <c r="AJ974" s="139" t="str">
        <f t="shared" si="171"/>
        <v/>
      </c>
      <c r="AK974" s="139">
        <f t="shared" ca="1" si="178"/>
        <v>0</v>
      </c>
      <c r="AL974" s="139" t="str">
        <f t="shared" si="172"/>
        <v/>
      </c>
      <c r="AM974" s="139" t="str">
        <f t="shared" si="173"/>
        <v/>
      </c>
      <c r="AN974" s="20" t="str">
        <f t="shared" si="174"/>
        <v/>
      </c>
      <c r="AO974" s="20" t="str">
        <f t="shared" si="175"/>
        <v/>
      </c>
      <c r="AP974" s="20" t="str">
        <f t="shared" si="176"/>
        <v/>
      </c>
      <c r="AQ974" s="88" t="str">
        <f ca="1">IF(S974=Lists!$S$6,"CUMPLIMIENTO",IF($Q974=Lists!$R$3,TEXT(Y974,"00,00%")&amp;" / "&amp;TEXT(FORMULACIÓN!Y974,"00,00%"),IF(Y974=0,0,TEXT(Y974,"##.###")&amp;" / "&amp;TEXT(FORMULACIÓN!Y974,"##.###"))))</f>
        <v xml:space="preserve"> / </v>
      </c>
      <c r="AR974" s="133">
        <f ca="1">VALUE(IFERROR(IF(S974=Lists!$S$6,SEGUIMIENTO!Y974,IF((Y974/FORMULACIÓN!Y974)&lt;&gt;0,Y974/FORMULACIÓN!Y974,0)),0))</f>
        <v>0</v>
      </c>
      <c r="AS974" s="89" t="str">
        <f t="shared" ca="1" si="177"/>
        <v/>
      </c>
      <c r="AT974" s="89"/>
      <c r="AU974" s="89">
        <f t="shared" ca="1" si="170"/>
        <v>0</v>
      </c>
      <c r="AV974" s="20" t="str">
        <f t="shared" si="169"/>
        <v xml:space="preserve">LOGROS
LÍMITES
OBSERVACIÓN
ACCIONES DE FORTALECIMIENTO
</v>
      </c>
      <c r="AW974" s="139"/>
      <c r="CG974" s="140"/>
    </row>
    <row r="975" spans="1:85" s="135" customFormat="1" ht="20.25" hidden="1" customHeight="1">
      <c r="A975" s="20" t="str">
        <f>IF(FORMULACIÓN!A975="","",FORMULACIÓN!A975)</f>
        <v/>
      </c>
      <c r="B975" s="20" t="str">
        <f>IF(FORMULACIÓN!B975="","",FORMULACIÓN!B975)</f>
        <v/>
      </c>
      <c r="C975" s="20" t="str">
        <f>IF(FORMULACIÓN!C975="","",FORMULACIÓN!C975)</f>
        <v/>
      </c>
      <c r="D975" s="20" t="str">
        <f>IF(FORMULACIÓN!D975="","",FORMULACIÓN!D975)</f>
        <v/>
      </c>
      <c r="E975" s="20" t="str">
        <f>IF(FORMULACIÓN!E975="","",FORMULACIÓN!E975)</f>
        <v/>
      </c>
      <c r="F975" s="20" t="str">
        <f>IF(FORMULACIÓN!F975="","",FORMULACIÓN!F975)</f>
        <v/>
      </c>
      <c r="G975" s="20" t="str">
        <f>IF(FORMULACIÓN!G975="","",FORMULACIÓN!G975)</f>
        <v/>
      </c>
      <c r="H975" s="20" t="str">
        <f>IF(FORMULACIÓN!H975="","",FORMULACIÓN!H975)</f>
        <v/>
      </c>
      <c r="I975" s="88" t="str">
        <f>IF(FORMULACIÓN!I975="","",FORMULACIÓN!I975)</f>
        <v/>
      </c>
      <c r="J975" s="20" t="str">
        <f>IF(FORMULACIÓN!J975="","",FORMULACIÓN!J975)</f>
        <v/>
      </c>
      <c r="K975" s="88" t="str">
        <f>IF(FORMULACIÓN!K975="","",FORMULACIÓN!K975)</f>
        <v/>
      </c>
      <c r="L975" s="88" t="str">
        <f>IF(FORMULACIÓN!L975="","",FORMULACIÓN!L975)</f>
        <v/>
      </c>
      <c r="M975" s="210">
        <f>FORMULACIÓN!M975</f>
        <v>0</v>
      </c>
      <c r="N975" s="20" t="str">
        <f>IF(FORMULACIÓN!O975="","",FORMULACIÓN!O975)</f>
        <v/>
      </c>
      <c r="O975" s="20" t="str">
        <f>IF(FORMULACIÓN!P975="","",FORMULACIÓN!P975)</f>
        <v/>
      </c>
      <c r="P975" s="20" t="str">
        <f>IF(FORMULACIÓN!Q975="","",FORMULACIÓN!Q975)</f>
        <v/>
      </c>
      <c r="Q975" s="20" t="str">
        <f>IF(FORMULACIÓN!R975="","",FORMULACIÓN!R975)</f>
        <v/>
      </c>
      <c r="R975" s="20" t="str">
        <f>IF(FORMULACIÓN!S975="","",FORMULACIÓN!S975)</f>
        <v/>
      </c>
      <c r="S975" s="20" t="str">
        <f>IF(FORMULACIÓN!T975="","",FORMULACIÓN!T975)</f>
        <v/>
      </c>
      <c r="T975" s="179" t="str">
        <f ca="1">FORMULACIÓN!Y975</f>
        <v/>
      </c>
      <c r="U975" s="20" t="str">
        <f>IF(FORMULACIÓN!U975="","",FORMULACIÓN!U975)</f>
        <v/>
      </c>
      <c r="V975" s="211"/>
      <c r="W975" s="211"/>
      <c r="X975" s="21" t="str">
        <f ca="1">IFERROR(IF($S975=Lists!$S$2,SUM(SEGUIMIENTO!U975:W975),IF(SEGUIMIENTO!$S975=Lists!$S$3,SUM(SEGUIMIENTO!V975:W975),IF(SEGUIMIENTO!$S975=Lists!$S$4,AVERAGE(SEGUIMIENTO!V975:W975),IF(SEGUIMIENTO!$S975=Lists!$S$5,OFFSET(U975,0,COUNTA(V975:W975)),IF(SEGUIMIENTO!$S975=Lists!$S$6,COUNTIF(V975:W975,"&lt;"&amp;FORMULACIÓN!Y975)/COUNT(SEGUIMIENTO!V975:W975),""))))),"")</f>
        <v/>
      </c>
      <c r="Y975" s="176" t="str">
        <f ca="1">IF($Q975=Lists!$R$3,TEXT(SEGUIMIENTO!X975,"00,00%"),IF(SEGUIMIENTO!X975=0,0,TEXT(SEGUIMIENTO!X975,"##.###")))</f>
        <v/>
      </c>
      <c r="Z975" s="179" t="str">
        <f>IF(FORMULACIÓN!N975="X",VLOOKUP(A975,Lists!$C$100:$D$1099,2,FALSE),"")</f>
        <v/>
      </c>
      <c r="AA975" s="181">
        <f>IF(FORMULACIÓN!N975="X",IF(VALUE(VLOOKUP(A975,Lists!$C$100:$D$1099,2,FALSE))&gt;=SEGUIMIENTO!X975,1,0),2)</f>
        <v>2</v>
      </c>
      <c r="AB975" s="150">
        <f>IFERROR(VALUE(LEFT(#REF!,1)),0)</f>
        <v>0</v>
      </c>
      <c r="AC975" s="149"/>
      <c r="AD975" s="131"/>
      <c r="AE975" s="131"/>
      <c r="AF975" s="129"/>
      <c r="AG975"/>
      <c r="AH975" s="139"/>
      <c r="AI975" s="139"/>
      <c r="AJ975" s="139" t="str">
        <f t="shared" si="171"/>
        <v/>
      </c>
      <c r="AK975" s="139">
        <f t="shared" ca="1" si="178"/>
        <v>0</v>
      </c>
      <c r="AL975" s="139" t="str">
        <f t="shared" si="172"/>
        <v/>
      </c>
      <c r="AM975" s="139" t="str">
        <f t="shared" si="173"/>
        <v/>
      </c>
      <c r="AN975" s="20" t="str">
        <f t="shared" si="174"/>
        <v/>
      </c>
      <c r="AO975" s="20" t="str">
        <f t="shared" si="175"/>
        <v/>
      </c>
      <c r="AP975" s="20" t="str">
        <f t="shared" si="176"/>
        <v/>
      </c>
      <c r="AQ975" s="88" t="str">
        <f ca="1">IF(S975=Lists!$S$6,"CUMPLIMIENTO",IF($Q975=Lists!$R$3,TEXT(Y975,"00,00%")&amp;" / "&amp;TEXT(FORMULACIÓN!Y975,"00,00%"),IF(Y975=0,0,TEXT(Y975,"##.###")&amp;" / "&amp;TEXT(FORMULACIÓN!Y975,"##.###"))))</f>
        <v xml:space="preserve"> / </v>
      </c>
      <c r="AR975" s="133">
        <f ca="1">VALUE(IFERROR(IF(S975=Lists!$S$6,SEGUIMIENTO!Y975,IF((Y975/FORMULACIÓN!Y975)&lt;&gt;0,Y975/FORMULACIÓN!Y975,0)),0))</f>
        <v>0</v>
      </c>
      <c r="AS975" s="89" t="str">
        <f t="shared" ca="1" si="177"/>
        <v/>
      </c>
      <c r="AT975" s="89"/>
      <c r="AU975" s="89">
        <f t="shared" ca="1" si="170"/>
        <v>0</v>
      </c>
      <c r="AV975" s="20" t="str">
        <f t="shared" si="169"/>
        <v xml:space="preserve">LOGROS
LÍMITES
OBSERVACIÓN
ACCIONES DE FORTALECIMIENTO
</v>
      </c>
      <c r="AW975" s="139"/>
      <c r="CG975" s="140"/>
    </row>
    <row r="976" spans="1:85" s="135" customFormat="1" ht="20.25" hidden="1" customHeight="1">
      <c r="A976" s="20" t="str">
        <f>IF(FORMULACIÓN!A976="","",FORMULACIÓN!A976)</f>
        <v/>
      </c>
      <c r="B976" s="20" t="str">
        <f>IF(FORMULACIÓN!B976="","",FORMULACIÓN!B976)</f>
        <v/>
      </c>
      <c r="C976" s="20" t="str">
        <f>IF(FORMULACIÓN!C976="","",FORMULACIÓN!C976)</f>
        <v/>
      </c>
      <c r="D976" s="20" t="str">
        <f>IF(FORMULACIÓN!D976="","",FORMULACIÓN!D976)</f>
        <v/>
      </c>
      <c r="E976" s="20" t="str">
        <f>IF(FORMULACIÓN!E976="","",FORMULACIÓN!E976)</f>
        <v/>
      </c>
      <c r="F976" s="20" t="str">
        <f>IF(FORMULACIÓN!F976="","",FORMULACIÓN!F976)</f>
        <v/>
      </c>
      <c r="G976" s="20" t="str">
        <f>IF(FORMULACIÓN!G976="","",FORMULACIÓN!G976)</f>
        <v/>
      </c>
      <c r="H976" s="20" t="str">
        <f>IF(FORMULACIÓN!H976="","",FORMULACIÓN!H976)</f>
        <v/>
      </c>
      <c r="I976" s="88" t="str">
        <f>IF(FORMULACIÓN!I976="","",FORMULACIÓN!I976)</f>
        <v/>
      </c>
      <c r="J976" s="20" t="str">
        <f>IF(FORMULACIÓN!J976="","",FORMULACIÓN!J976)</f>
        <v/>
      </c>
      <c r="K976" s="88" t="str">
        <f>IF(FORMULACIÓN!K976="","",FORMULACIÓN!K976)</f>
        <v/>
      </c>
      <c r="L976" s="88" t="str">
        <f>IF(FORMULACIÓN!L976="","",FORMULACIÓN!L976)</f>
        <v/>
      </c>
      <c r="M976" s="210">
        <f>FORMULACIÓN!M976</f>
        <v>0</v>
      </c>
      <c r="N976" s="20" t="str">
        <f>IF(FORMULACIÓN!O976="","",FORMULACIÓN!O976)</f>
        <v/>
      </c>
      <c r="O976" s="20" t="str">
        <f>IF(FORMULACIÓN!P976="","",FORMULACIÓN!P976)</f>
        <v/>
      </c>
      <c r="P976" s="20" t="str">
        <f>IF(FORMULACIÓN!Q976="","",FORMULACIÓN!Q976)</f>
        <v/>
      </c>
      <c r="Q976" s="20" t="str">
        <f>IF(FORMULACIÓN!R976="","",FORMULACIÓN!R976)</f>
        <v/>
      </c>
      <c r="R976" s="20" t="str">
        <f>IF(FORMULACIÓN!S976="","",FORMULACIÓN!S976)</f>
        <v/>
      </c>
      <c r="S976" s="20" t="str">
        <f>IF(FORMULACIÓN!T976="","",FORMULACIÓN!T976)</f>
        <v/>
      </c>
      <c r="T976" s="179" t="str">
        <f ca="1">FORMULACIÓN!Y976</f>
        <v/>
      </c>
      <c r="U976" s="20" t="str">
        <f>IF(FORMULACIÓN!U976="","",FORMULACIÓN!U976)</f>
        <v/>
      </c>
      <c r="V976" s="211"/>
      <c r="W976" s="211"/>
      <c r="X976" s="21" t="str">
        <f ca="1">IFERROR(IF($S976=Lists!$S$2,SUM(SEGUIMIENTO!U976:W976),IF(SEGUIMIENTO!$S976=Lists!$S$3,SUM(SEGUIMIENTO!V976:W976),IF(SEGUIMIENTO!$S976=Lists!$S$4,AVERAGE(SEGUIMIENTO!V976:W976),IF(SEGUIMIENTO!$S976=Lists!$S$5,OFFSET(U976,0,COUNTA(V976:W976)),IF(SEGUIMIENTO!$S976=Lists!$S$6,COUNTIF(V976:W976,"&lt;"&amp;FORMULACIÓN!Y976)/COUNT(SEGUIMIENTO!V976:W976),""))))),"")</f>
        <v/>
      </c>
      <c r="Y976" s="176" t="str">
        <f ca="1">IF($Q976=Lists!$R$3,TEXT(SEGUIMIENTO!X976,"00,00%"),IF(SEGUIMIENTO!X976=0,0,TEXT(SEGUIMIENTO!X976,"##.###")))</f>
        <v/>
      </c>
      <c r="Z976" s="179" t="str">
        <f>IF(FORMULACIÓN!N976="X",VLOOKUP(A976,Lists!$C$100:$D$1099,2,FALSE),"")</f>
        <v/>
      </c>
      <c r="AA976" s="181">
        <f>IF(FORMULACIÓN!N976="X",IF(VALUE(VLOOKUP(A976,Lists!$C$100:$D$1099,2,FALSE))&gt;=SEGUIMIENTO!X976,1,0),2)</f>
        <v>2</v>
      </c>
      <c r="AB976" s="150">
        <f>IFERROR(VALUE(LEFT(#REF!,1)),0)</f>
        <v>0</v>
      </c>
      <c r="AC976" s="149"/>
      <c r="AD976" s="131"/>
      <c r="AE976" s="131"/>
      <c r="AF976" s="129"/>
      <c r="AG976"/>
      <c r="AH976" s="139"/>
      <c r="AI976" s="139"/>
      <c r="AJ976" s="139" t="str">
        <f t="shared" si="171"/>
        <v/>
      </c>
      <c r="AK976" s="139">
        <f t="shared" ca="1" si="178"/>
        <v>0</v>
      </c>
      <c r="AL976" s="139" t="str">
        <f t="shared" si="172"/>
        <v/>
      </c>
      <c r="AM976" s="139" t="str">
        <f t="shared" si="173"/>
        <v/>
      </c>
      <c r="AN976" s="20" t="str">
        <f t="shared" si="174"/>
        <v/>
      </c>
      <c r="AO976" s="20" t="str">
        <f t="shared" si="175"/>
        <v/>
      </c>
      <c r="AP976" s="20" t="str">
        <f t="shared" si="176"/>
        <v/>
      </c>
      <c r="AQ976" s="88" t="str">
        <f ca="1">IF(S976=Lists!$S$6,"CUMPLIMIENTO",IF($Q976=Lists!$R$3,TEXT(Y976,"00,00%")&amp;" / "&amp;TEXT(FORMULACIÓN!Y976,"00,00%"),IF(Y976=0,0,TEXT(Y976,"##.###")&amp;" / "&amp;TEXT(FORMULACIÓN!Y976,"##.###"))))</f>
        <v xml:space="preserve"> / </v>
      </c>
      <c r="AR976" s="133">
        <f ca="1">VALUE(IFERROR(IF(S976=Lists!$S$6,SEGUIMIENTO!Y976,IF((Y976/FORMULACIÓN!Y976)&lt;&gt;0,Y976/FORMULACIÓN!Y976,0)),0))</f>
        <v>0</v>
      </c>
      <c r="AS976" s="89" t="str">
        <f t="shared" ca="1" si="177"/>
        <v/>
      </c>
      <c r="AT976" s="89"/>
      <c r="AU976" s="89">
        <f t="shared" ca="1" si="170"/>
        <v>0</v>
      </c>
      <c r="AV976" s="20" t="str">
        <f t="shared" si="169"/>
        <v xml:space="preserve">LOGROS
LÍMITES
OBSERVACIÓN
ACCIONES DE FORTALECIMIENTO
</v>
      </c>
      <c r="AW976" s="139"/>
      <c r="CG976" s="140"/>
    </row>
    <row r="977" spans="1:85" s="135" customFormat="1" ht="20.25" hidden="1" customHeight="1">
      <c r="A977" s="20" t="str">
        <f>IF(FORMULACIÓN!A977="","",FORMULACIÓN!A977)</f>
        <v/>
      </c>
      <c r="B977" s="20" t="str">
        <f>IF(FORMULACIÓN!B977="","",FORMULACIÓN!B977)</f>
        <v/>
      </c>
      <c r="C977" s="20" t="str">
        <f>IF(FORMULACIÓN!C977="","",FORMULACIÓN!C977)</f>
        <v/>
      </c>
      <c r="D977" s="20" t="str">
        <f>IF(FORMULACIÓN!D977="","",FORMULACIÓN!D977)</f>
        <v/>
      </c>
      <c r="E977" s="20" t="str">
        <f>IF(FORMULACIÓN!E977="","",FORMULACIÓN!E977)</f>
        <v/>
      </c>
      <c r="F977" s="20" t="str">
        <f>IF(FORMULACIÓN!F977="","",FORMULACIÓN!F977)</f>
        <v/>
      </c>
      <c r="G977" s="20" t="str">
        <f>IF(FORMULACIÓN!G977="","",FORMULACIÓN!G977)</f>
        <v/>
      </c>
      <c r="H977" s="20" t="str">
        <f>IF(FORMULACIÓN!H977="","",FORMULACIÓN!H977)</f>
        <v/>
      </c>
      <c r="I977" s="88" t="str">
        <f>IF(FORMULACIÓN!I977="","",FORMULACIÓN!I977)</f>
        <v/>
      </c>
      <c r="J977" s="20" t="str">
        <f>IF(FORMULACIÓN!J977="","",FORMULACIÓN!J977)</f>
        <v/>
      </c>
      <c r="K977" s="88" t="str">
        <f>IF(FORMULACIÓN!K977="","",FORMULACIÓN!K977)</f>
        <v/>
      </c>
      <c r="L977" s="88" t="str">
        <f>IF(FORMULACIÓN!L977="","",FORMULACIÓN!L977)</f>
        <v/>
      </c>
      <c r="M977" s="210">
        <f>FORMULACIÓN!M977</f>
        <v>0</v>
      </c>
      <c r="N977" s="20" t="str">
        <f>IF(FORMULACIÓN!O977="","",FORMULACIÓN!O977)</f>
        <v/>
      </c>
      <c r="O977" s="20" t="str">
        <f>IF(FORMULACIÓN!P977="","",FORMULACIÓN!P977)</f>
        <v/>
      </c>
      <c r="P977" s="20" t="str">
        <f>IF(FORMULACIÓN!Q977="","",FORMULACIÓN!Q977)</f>
        <v/>
      </c>
      <c r="Q977" s="20" t="str">
        <f>IF(FORMULACIÓN!R977="","",FORMULACIÓN!R977)</f>
        <v/>
      </c>
      <c r="R977" s="20" t="str">
        <f>IF(FORMULACIÓN!S977="","",FORMULACIÓN!S977)</f>
        <v/>
      </c>
      <c r="S977" s="20" t="str">
        <f>IF(FORMULACIÓN!T977="","",FORMULACIÓN!T977)</f>
        <v/>
      </c>
      <c r="T977" s="179" t="str">
        <f ca="1">FORMULACIÓN!Y977</f>
        <v/>
      </c>
      <c r="U977" s="20" t="str">
        <f>IF(FORMULACIÓN!U977="","",FORMULACIÓN!U977)</f>
        <v/>
      </c>
      <c r="V977" s="211"/>
      <c r="W977" s="211"/>
      <c r="X977" s="21" t="str">
        <f ca="1">IFERROR(IF($S977=Lists!$S$2,SUM(SEGUIMIENTO!U977:W977),IF(SEGUIMIENTO!$S977=Lists!$S$3,SUM(SEGUIMIENTO!V977:W977),IF(SEGUIMIENTO!$S977=Lists!$S$4,AVERAGE(SEGUIMIENTO!V977:W977),IF(SEGUIMIENTO!$S977=Lists!$S$5,OFFSET(U977,0,COUNTA(V977:W977)),IF(SEGUIMIENTO!$S977=Lists!$S$6,COUNTIF(V977:W977,"&lt;"&amp;FORMULACIÓN!Y977)/COUNT(SEGUIMIENTO!V977:W977),""))))),"")</f>
        <v/>
      </c>
      <c r="Y977" s="176" t="str">
        <f ca="1">IF($Q977=Lists!$R$3,TEXT(SEGUIMIENTO!X977,"00,00%"),IF(SEGUIMIENTO!X977=0,0,TEXT(SEGUIMIENTO!X977,"##.###")))</f>
        <v/>
      </c>
      <c r="Z977" s="179" t="str">
        <f>IF(FORMULACIÓN!N977="X",VLOOKUP(A977,Lists!$C$100:$D$1099,2,FALSE),"")</f>
        <v/>
      </c>
      <c r="AA977" s="181">
        <f>IF(FORMULACIÓN!N977="X",IF(VALUE(VLOOKUP(A977,Lists!$C$100:$D$1099,2,FALSE))&gt;=SEGUIMIENTO!X977,1,0),2)</f>
        <v>2</v>
      </c>
      <c r="AB977" s="150">
        <f>IFERROR(VALUE(LEFT(#REF!,1)),0)</f>
        <v>0</v>
      </c>
      <c r="AC977" s="149"/>
      <c r="AD977" s="131"/>
      <c r="AE977" s="131"/>
      <c r="AF977" s="129"/>
      <c r="AG977"/>
      <c r="AH977" s="139"/>
      <c r="AI977" s="139"/>
      <c r="AJ977" s="139" t="str">
        <f t="shared" si="171"/>
        <v/>
      </c>
      <c r="AK977" s="139">
        <f t="shared" ca="1" si="178"/>
        <v>0</v>
      </c>
      <c r="AL977" s="139" t="str">
        <f t="shared" si="172"/>
        <v/>
      </c>
      <c r="AM977" s="139" t="str">
        <f t="shared" si="173"/>
        <v/>
      </c>
      <c r="AN977" s="20" t="str">
        <f t="shared" si="174"/>
        <v/>
      </c>
      <c r="AO977" s="20" t="str">
        <f t="shared" si="175"/>
        <v/>
      </c>
      <c r="AP977" s="20" t="str">
        <f t="shared" si="176"/>
        <v/>
      </c>
      <c r="AQ977" s="88" t="str">
        <f ca="1">IF(S977=Lists!$S$6,"CUMPLIMIENTO",IF($Q977=Lists!$R$3,TEXT(Y977,"00,00%")&amp;" / "&amp;TEXT(FORMULACIÓN!Y977,"00,00%"),IF(Y977=0,0,TEXT(Y977,"##.###")&amp;" / "&amp;TEXT(FORMULACIÓN!Y977,"##.###"))))</f>
        <v xml:space="preserve"> / </v>
      </c>
      <c r="AR977" s="133">
        <f ca="1">VALUE(IFERROR(IF(S977=Lists!$S$6,SEGUIMIENTO!Y977,IF((Y977/FORMULACIÓN!Y977)&lt;&gt;0,Y977/FORMULACIÓN!Y977,0)),0))</f>
        <v>0</v>
      </c>
      <c r="AS977" s="89" t="str">
        <f t="shared" ca="1" si="177"/>
        <v/>
      </c>
      <c r="AT977" s="89"/>
      <c r="AU977" s="89">
        <f t="shared" ca="1" si="170"/>
        <v>0</v>
      </c>
      <c r="AV977" s="20" t="str">
        <f t="shared" si="169"/>
        <v xml:space="preserve">LOGROS
LÍMITES
OBSERVACIÓN
ACCIONES DE FORTALECIMIENTO
</v>
      </c>
      <c r="AW977" s="139"/>
      <c r="CG977" s="140"/>
    </row>
    <row r="978" spans="1:85" s="135" customFormat="1" ht="20.25" hidden="1" customHeight="1">
      <c r="A978" s="20" t="str">
        <f>IF(FORMULACIÓN!A978="","",FORMULACIÓN!A978)</f>
        <v/>
      </c>
      <c r="B978" s="20" t="str">
        <f>IF(FORMULACIÓN!B978="","",FORMULACIÓN!B978)</f>
        <v/>
      </c>
      <c r="C978" s="20" t="str">
        <f>IF(FORMULACIÓN!C978="","",FORMULACIÓN!C978)</f>
        <v/>
      </c>
      <c r="D978" s="20" t="str">
        <f>IF(FORMULACIÓN!D978="","",FORMULACIÓN!D978)</f>
        <v/>
      </c>
      <c r="E978" s="20" t="str">
        <f>IF(FORMULACIÓN!E978="","",FORMULACIÓN!E978)</f>
        <v/>
      </c>
      <c r="F978" s="20" t="str">
        <f>IF(FORMULACIÓN!F978="","",FORMULACIÓN!F978)</f>
        <v/>
      </c>
      <c r="G978" s="20" t="str">
        <f>IF(FORMULACIÓN!G978="","",FORMULACIÓN!G978)</f>
        <v/>
      </c>
      <c r="H978" s="20" t="str">
        <f>IF(FORMULACIÓN!H978="","",FORMULACIÓN!H978)</f>
        <v/>
      </c>
      <c r="I978" s="88" t="str">
        <f>IF(FORMULACIÓN!I978="","",FORMULACIÓN!I978)</f>
        <v/>
      </c>
      <c r="J978" s="20" t="str">
        <f>IF(FORMULACIÓN!J978="","",FORMULACIÓN!J978)</f>
        <v/>
      </c>
      <c r="K978" s="88" t="str">
        <f>IF(FORMULACIÓN!K978="","",FORMULACIÓN!K978)</f>
        <v/>
      </c>
      <c r="L978" s="88" t="str">
        <f>IF(FORMULACIÓN!L978="","",FORMULACIÓN!L978)</f>
        <v/>
      </c>
      <c r="M978" s="210">
        <f>FORMULACIÓN!M978</f>
        <v>0</v>
      </c>
      <c r="N978" s="20" t="str">
        <f>IF(FORMULACIÓN!O978="","",FORMULACIÓN!O978)</f>
        <v/>
      </c>
      <c r="O978" s="20" t="str">
        <f>IF(FORMULACIÓN!P978="","",FORMULACIÓN!P978)</f>
        <v/>
      </c>
      <c r="P978" s="20" t="str">
        <f>IF(FORMULACIÓN!Q978="","",FORMULACIÓN!Q978)</f>
        <v/>
      </c>
      <c r="Q978" s="20" t="str">
        <f>IF(FORMULACIÓN!R978="","",FORMULACIÓN!R978)</f>
        <v/>
      </c>
      <c r="R978" s="20" t="str">
        <f>IF(FORMULACIÓN!S978="","",FORMULACIÓN!S978)</f>
        <v/>
      </c>
      <c r="S978" s="20" t="str">
        <f>IF(FORMULACIÓN!T978="","",FORMULACIÓN!T978)</f>
        <v/>
      </c>
      <c r="T978" s="179" t="str">
        <f ca="1">FORMULACIÓN!Y978</f>
        <v/>
      </c>
      <c r="U978" s="20" t="str">
        <f>IF(FORMULACIÓN!U978="","",FORMULACIÓN!U978)</f>
        <v/>
      </c>
      <c r="V978" s="211"/>
      <c r="W978" s="211"/>
      <c r="X978" s="21" t="str">
        <f ca="1">IFERROR(IF($S978=Lists!$S$2,SUM(SEGUIMIENTO!U978:W978),IF(SEGUIMIENTO!$S978=Lists!$S$3,SUM(SEGUIMIENTO!V978:W978),IF(SEGUIMIENTO!$S978=Lists!$S$4,AVERAGE(SEGUIMIENTO!V978:W978),IF(SEGUIMIENTO!$S978=Lists!$S$5,OFFSET(U978,0,COUNTA(V978:W978)),IF(SEGUIMIENTO!$S978=Lists!$S$6,COUNTIF(V978:W978,"&lt;"&amp;FORMULACIÓN!Y978)/COUNT(SEGUIMIENTO!V978:W978),""))))),"")</f>
        <v/>
      </c>
      <c r="Y978" s="176" t="str">
        <f ca="1">IF($Q978=Lists!$R$3,TEXT(SEGUIMIENTO!X978,"00,00%"),IF(SEGUIMIENTO!X978=0,0,TEXT(SEGUIMIENTO!X978,"##.###")))</f>
        <v/>
      </c>
      <c r="Z978" s="179" t="str">
        <f>IF(FORMULACIÓN!N978="X",VLOOKUP(A978,Lists!$C$100:$D$1099,2,FALSE),"")</f>
        <v/>
      </c>
      <c r="AA978" s="181">
        <f>IF(FORMULACIÓN!N978="X",IF(VALUE(VLOOKUP(A978,Lists!$C$100:$D$1099,2,FALSE))&gt;=SEGUIMIENTO!X978,1,0),2)</f>
        <v>2</v>
      </c>
      <c r="AB978" s="150">
        <f>IFERROR(VALUE(LEFT(#REF!,1)),0)</f>
        <v>0</v>
      </c>
      <c r="AC978" s="149"/>
      <c r="AD978" s="131"/>
      <c r="AE978" s="131"/>
      <c r="AF978" s="129"/>
      <c r="AG978"/>
      <c r="AH978" s="139"/>
      <c r="AI978" s="139"/>
      <c r="AJ978" s="139" t="str">
        <f t="shared" si="171"/>
        <v/>
      </c>
      <c r="AK978" s="139">
        <f t="shared" ca="1" si="178"/>
        <v>0</v>
      </c>
      <c r="AL978" s="139" t="str">
        <f t="shared" si="172"/>
        <v/>
      </c>
      <c r="AM978" s="139" t="str">
        <f t="shared" si="173"/>
        <v/>
      </c>
      <c r="AN978" s="20" t="str">
        <f t="shared" si="174"/>
        <v/>
      </c>
      <c r="AO978" s="20" t="str">
        <f t="shared" si="175"/>
        <v/>
      </c>
      <c r="AP978" s="20" t="str">
        <f t="shared" si="176"/>
        <v/>
      </c>
      <c r="AQ978" s="88" t="str">
        <f ca="1">IF(S978=Lists!$S$6,"CUMPLIMIENTO",IF($Q978=Lists!$R$3,TEXT(Y978,"00,00%")&amp;" / "&amp;TEXT(FORMULACIÓN!Y978,"00,00%"),IF(Y978=0,0,TEXT(Y978,"##.###")&amp;" / "&amp;TEXT(FORMULACIÓN!Y978,"##.###"))))</f>
        <v xml:space="preserve"> / </v>
      </c>
      <c r="AR978" s="133">
        <f ca="1">VALUE(IFERROR(IF(S978=Lists!$S$6,SEGUIMIENTO!Y978,IF((Y978/FORMULACIÓN!Y978)&lt;&gt;0,Y978/FORMULACIÓN!Y978,0)),0))</f>
        <v>0</v>
      </c>
      <c r="AS978" s="89" t="str">
        <f t="shared" ca="1" si="177"/>
        <v/>
      </c>
      <c r="AT978" s="89"/>
      <c r="AU978" s="89">
        <f t="shared" ca="1" si="170"/>
        <v>0</v>
      </c>
      <c r="AV978" s="20" t="str">
        <f t="shared" si="169"/>
        <v xml:space="preserve">LOGROS
LÍMITES
OBSERVACIÓN
ACCIONES DE FORTALECIMIENTO
</v>
      </c>
      <c r="AW978" s="139"/>
      <c r="CG978" s="140"/>
    </row>
    <row r="979" spans="1:85" s="135" customFormat="1" ht="20.25" hidden="1" customHeight="1">
      <c r="A979" s="20" t="str">
        <f>IF(FORMULACIÓN!A979="","",FORMULACIÓN!A979)</f>
        <v/>
      </c>
      <c r="B979" s="20" t="str">
        <f>IF(FORMULACIÓN!B979="","",FORMULACIÓN!B979)</f>
        <v/>
      </c>
      <c r="C979" s="20" t="str">
        <f>IF(FORMULACIÓN!C979="","",FORMULACIÓN!C979)</f>
        <v/>
      </c>
      <c r="D979" s="20" t="str">
        <f>IF(FORMULACIÓN!D979="","",FORMULACIÓN!D979)</f>
        <v/>
      </c>
      <c r="E979" s="20" t="str">
        <f>IF(FORMULACIÓN!E979="","",FORMULACIÓN!E979)</f>
        <v/>
      </c>
      <c r="F979" s="20" t="str">
        <f>IF(FORMULACIÓN!F979="","",FORMULACIÓN!F979)</f>
        <v/>
      </c>
      <c r="G979" s="20" t="str">
        <f>IF(FORMULACIÓN!G979="","",FORMULACIÓN!G979)</f>
        <v/>
      </c>
      <c r="H979" s="20" t="str">
        <f>IF(FORMULACIÓN!H979="","",FORMULACIÓN!H979)</f>
        <v/>
      </c>
      <c r="I979" s="88" t="str">
        <f>IF(FORMULACIÓN!I979="","",FORMULACIÓN!I979)</f>
        <v/>
      </c>
      <c r="J979" s="20" t="str">
        <f>IF(FORMULACIÓN!J979="","",FORMULACIÓN!J979)</f>
        <v/>
      </c>
      <c r="K979" s="88" t="str">
        <f>IF(FORMULACIÓN!K979="","",FORMULACIÓN!K979)</f>
        <v/>
      </c>
      <c r="L979" s="88" t="str">
        <f>IF(FORMULACIÓN!L979="","",FORMULACIÓN!L979)</f>
        <v/>
      </c>
      <c r="M979" s="210">
        <f>FORMULACIÓN!M979</f>
        <v>0</v>
      </c>
      <c r="N979" s="20" t="str">
        <f>IF(FORMULACIÓN!O979="","",FORMULACIÓN!O979)</f>
        <v/>
      </c>
      <c r="O979" s="20" t="str">
        <f>IF(FORMULACIÓN!P979="","",FORMULACIÓN!P979)</f>
        <v/>
      </c>
      <c r="P979" s="20" t="str">
        <f>IF(FORMULACIÓN!Q979="","",FORMULACIÓN!Q979)</f>
        <v/>
      </c>
      <c r="Q979" s="20" t="str">
        <f>IF(FORMULACIÓN!R979="","",FORMULACIÓN!R979)</f>
        <v/>
      </c>
      <c r="R979" s="20" t="str">
        <f>IF(FORMULACIÓN!S979="","",FORMULACIÓN!S979)</f>
        <v/>
      </c>
      <c r="S979" s="20" t="str">
        <f>IF(FORMULACIÓN!T979="","",FORMULACIÓN!T979)</f>
        <v/>
      </c>
      <c r="T979" s="179" t="str">
        <f ca="1">FORMULACIÓN!Y979</f>
        <v/>
      </c>
      <c r="U979" s="20" t="str">
        <f>IF(FORMULACIÓN!U979="","",FORMULACIÓN!U979)</f>
        <v/>
      </c>
      <c r="V979" s="211"/>
      <c r="W979" s="211"/>
      <c r="X979" s="21" t="str">
        <f ca="1">IFERROR(IF($S979=Lists!$S$2,SUM(SEGUIMIENTO!U979:W979),IF(SEGUIMIENTO!$S979=Lists!$S$3,SUM(SEGUIMIENTO!V979:W979),IF(SEGUIMIENTO!$S979=Lists!$S$4,AVERAGE(SEGUIMIENTO!V979:W979),IF(SEGUIMIENTO!$S979=Lists!$S$5,OFFSET(U979,0,COUNTA(V979:W979)),IF(SEGUIMIENTO!$S979=Lists!$S$6,COUNTIF(V979:W979,"&lt;"&amp;FORMULACIÓN!Y979)/COUNT(SEGUIMIENTO!V979:W979),""))))),"")</f>
        <v/>
      </c>
      <c r="Y979" s="176" t="str">
        <f ca="1">IF($Q979=Lists!$R$3,TEXT(SEGUIMIENTO!X979,"00,00%"),IF(SEGUIMIENTO!X979=0,0,TEXT(SEGUIMIENTO!X979,"##.###")))</f>
        <v/>
      </c>
      <c r="Z979" s="179" t="str">
        <f>IF(FORMULACIÓN!N979="X",VLOOKUP(A979,Lists!$C$100:$D$1099,2,FALSE),"")</f>
        <v/>
      </c>
      <c r="AA979" s="181">
        <f>IF(FORMULACIÓN!N979="X",IF(VALUE(VLOOKUP(A979,Lists!$C$100:$D$1099,2,FALSE))&gt;=SEGUIMIENTO!X979,1,0),2)</f>
        <v>2</v>
      </c>
      <c r="AB979" s="150">
        <f>IFERROR(VALUE(LEFT(#REF!,1)),0)</f>
        <v>0</v>
      </c>
      <c r="AC979" s="149"/>
      <c r="AD979" s="131"/>
      <c r="AE979" s="131"/>
      <c r="AF979" s="129"/>
      <c r="AG979"/>
      <c r="AH979" s="139"/>
      <c r="AI979" s="139"/>
      <c r="AJ979" s="139" t="str">
        <f t="shared" si="171"/>
        <v/>
      </c>
      <c r="AK979" s="139">
        <f t="shared" ca="1" si="178"/>
        <v>0</v>
      </c>
      <c r="AL979" s="139" t="str">
        <f t="shared" si="172"/>
        <v/>
      </c>
      <c r="AM979" s="139" t="str">
        <f t="shared" si="173"/>
        <v/>
      </c>
      <c r="AN979" s="20" t="str">
        <f t="shared" si="174"/>
        <v/>
      </c>
      <c r="AO979" s="20" t="str">
        <f t="shared" si="175"/>
        <v/>
      </c>
      <c r="AP979" s="20" t="str">
        <f t="shared" si="176"/>
        <v/>
      </c>
      <c r="AQ979" s="88" t="str">
        <f ca="1">IF(S979=Lists!$S$6,"CUMPLIMIENTO",IF($Q979=Lists!$R$3,TEXT(Y979,"00,00%")&amp;" / "&amp;TEXT(FORMULACIÓN!Y979,"00,00%"),IF(Y979=0,0,TEXT(Y979,"##.###")&amp;" / "&amp;TEXT(FORMULACIÓN!Y979,"##.###"))))</f>
        <v xml:space="preserve"> / </v>
      </c>
      <c r="AR979" s="133">
        <f ca="1">VALUE(IFERROR(IF(S979=Lists!$S$6,SEGUIMIENTO!Y979,IF((Y979/FORMULACIÓN!Y979)&lt;&gt;0,Y979/FORMULACIÓN!Y979,0)),0))</f>
        <v>0</v>
      </c>
      <c r="AS979" s="89" t="str">
        <f t="shared" ca="1" si="177"/>
        <v/>
      </c>
      <c r="AT979" s="89"/>
      <c r="AU979" s="89">
        <f t="shared" ca="1" si="170"/>
        <v>0</v>
      </c>
      <c r="AV979" s="20" t="str">
        <f t="shared" si="169"/>
        <v xml:space="preserve">LOGROS
LÍMITES
OBSERVACIÓN
ACCIONES DE FORTALECIMIENTO
</v>
      </c>
      <c r="AW979" s="139"/>
      <c r="CG979" s="140"/>
    </row>
    <row r="980" spans="1:85" s="135" customFormat="1" ht="20.25" hidden="1" customHeight="1">
      <c r="A980" s="20" t="str">
        <f>IF(FORMULACIÓN!A980="","",FORMULACIÓN!A980)</f>
        <v/>
      </c>
      <c r="B980" s="20" t="str">
        <f>IF(FORMULACIÓN!B980="","",FORMULACIÓN!B980)</f>
        <v/>
      </c>
      <c r="C980" s="20" t="str">
        <f>IF(FORMULACIÓN!C980="","",FORMULACIÓN!C980)</f>
        <v/>
      </c>
      <c r="D980" s="20" t="str">
        <f>IF(FORMULACIÓN!D980="","",FORMULACIÓN!D980)</f>
        <v/>
      </c>
      <c r="E980" s="20" t="str">
        <f>IF(FORMULACIÓN!E980="","",FORMULACIÓN!E980)</f>
        <v/>
      </c>
      <c r="F980" s="20" t="str">
        <f>IF(FORMULACIÓN!F980="","",FORMULACIÓN!F980)</f>
        <v/>
      </c>
      <c r="G980" s="20" t="str">
        <f>IF(FORMULACIÓN!G980="","",FORMULACIÓN!G980)</f>
        <v/>
      </c>
      <c r="H980" s="20" t="str">
        <f>IF(FORMULACIÓN!H980="","",FORMULACIÓN!H980)</f>
        <v/>
      </c>
      <c r="I980" s="88" t="str">
        <f>IF(FORMULACIÓN!I980="","",FORMULACIÓN!I980)</f>
        <v/>
      </c>
      <c r="J980" s="20" t="str">
        <f>IF(FORMULACIÓN!J980="","",FORMULACIÓN!J980)</f>
        <v/>
      </c>
      <c r="K980" s="88" t="str">
        <f>IF(FORMULACIÓN!K980="","",FORMULACIÓN!K980)</f>
        <v/>
      </c>
      <c r="L980" s="88" t="str">
        <f>IF(FORMULACIÓN!L980="","",FORMULACIÓN!L980)</f>
        <v/>
      </c>
      <c r="M980" s="210">
        <f>FORMULACIÓN!M980</f>
        <v>0</v>
      </c>
      <c r="N980" s="20" t="str">
        <f>IF(FORMULACIÓN!O980="","",FORMULACIÓN!O980)</f>
        <v/>
      </c>
      <c r="O980" s="20" t="str">
        <f>IF(FORMULACIÓN!P980="","",FORMULACIÓN!P980)</f>
        <v/>
      </c>
      <c r="P980" s="20" t="str">
        <f>IF(FORMULACIÓN!Q980="","",FORMULACIÓN!Q980)</f>
        <v/>
      </c>
      <c r="Q980" s="20" t="str">
        <f>IF(FORMULACIÓN!R980="","",FORMULACIÓN!R980)</f>
        <v/>
      </c>
      <c r="R980" s="20" t="str">
        <f>IF(FORMULACIÓN!S980="","",FORMULACIÓN!S980)</f>
        <v/>
      </c>
      <c r="S980" s="20" t="str">
        <f>IF(FORMULACIÓN!T980="","",FORMULACIÓN!T980)</f>
        <v/>
      </c>
      <c r="T980" s="179" t="str">
        <f ca="1">FORMULACIÓN!Y980</f>
        <v/>
      </c>
      <c r="U980" s="20" t="str">
        <f>IF(FORMULACIÓN!U980="","",FORMULACIÓN!U980)</f>
        <v/>
      </c>
      <c r="V980" s="211"/>
      <c r="W980" s="211"/>
      <c r="X980" s="21" t="str">
        <f ca="1">IFERROR(IF($S980=Lists!$S$2,SUM(SEGUIMIENTO!U980:W980),IF(SEGUIMIENTO!$S980=Lists!$S$3,SUM(SEGUIMIENTO!V980:W980),IF(SEGUIMIENTO!$S980=Lists!$S$4,AVERAGE(SEGUIMIENTO!V980:W980),IF(SEGUIMIENTO!$S980=Lists!$S$5,OFFSET(U980,0,COUNTA(V980:W980)),IF(SEGUIMIENTO!$S980=Lists!$S$6,COUNTIF(V980:W980,"&lt;"&amp;FORMULACIÓN!Y980)/COUNT(SEGUIMIENTO!V980:W980),""))))),"")</f>
        <v/>
      </c>
      <c r="Y980" s="176" t="str">
        <f ca="1">IF($Q980=Lists!$R$3,TEXT(SEGUIMIENTO!X980,"00,00%"),IF(SEGUIMIENTO!X980=0,0,TEXT(SEGUIMIENTO!X980,"##.###")))</f>
        <v/>
      </c>
      <c r="Z980" s="179" t="str">
        <f>IF(FORMULACIÓN!N980="X",VLOOKUP(A980,Lists!$C$100:$D$1099,2,FALSE),"")</f>
        <v/>
      </c>
      <c r="AA980" s="181">
        <f>IF(FORMULACIÓN!N980="X",IF(VALUE(VLOOKUP(A980,Lists!$C$100:$D$1099,2,FALSE))&gt;=SEGUIMIENTO!X980,1,0),2)</f>
        <v>2</v>
      </c>
      <c r="AB980" s="150">
        <f>IFERROR(VALUE(LEFT(#REF!,1)),0)</f>
        <v>0</v>
      </c>
      <c r="AC980" s="149"/>
      <c r="AD980" s="131"/>
      <c r="AE980" s="131"/>
      <c r="AF980" s="129"/>
      <c r="AG980"/>
      <c r="AH980" s="139"/>
      <c r="AI980" s="139"/>
      <c r="AJ980" s="139" t="str">
        <f t="shared" si="171"/>
        <v/>
      </c>
      <c r="AK980" s="139">
        <f t="shared" ca="1" si="178"/>
        <v>0</v>
      </c>
      <c r="AL980" s="139" t="str">
        <f t="shared" si="172"/>
        <v/>
      </c>
      <c r="AM980" s="139" t="str">
        <f t="shared" si="173"/>
        <v/>
      </c>
      <c r="AN980" s="20" t="str">
        <f t="shared" si="174"/>
        <v/>
      </c>
      <c r="AO980" s="20" t="str">
        <f t="shared" si="175"/>
        <v/>
      </c>
      <c r="AP980" s="20" t="str">
        <f t="shared" si="176"/>
        <v/>
      </c>
      <c r="AQ980" s="88" t="str">
        <f ca="1">IF(S980=Lists!$S$6,"CUMPLIMIENTO",IF($Q980=Lists!$R$3,TEXT(Y980,"00,00%")&amp;" / "&amp;TEXT(FORMULACIÓN!Y980,"00,00%"),IF(Y980=0,0,TEXT(Y980,"##.###")&amp;" / "&amp;TEXT(FORMULACIÓN!Y980,"##.###"))))</f>
        <v xml:space="preserve"> / </v>
      </c>
      <c r="AR980" s="133">
        <f ca="1">VALUE(IFERROR(IF(S980=Lists!$S$6,SEGUIMIENTO!Y980,IF((Y980/FORMULACIÓN!Y980)&lt;&gt;0,Y980/FORMULACIÓN!Y980,0)),0))</f>
        <v>0</v>
      </c>
      <c r="AS980" s="89" t="str">
        <f t="shared" ca="1" si="177"/>
        <v/>
      </c>
      <c r="AT980" s="89"/>
      <c r="AU980" s="89">
        <f t="shared" ca="1" si="170"/>
        <v>0</v>
      </c>
      <c r="AV980" s="20" t="str">
        <f t="shared" si="169"/>
        <v xml:space="preserve">LOGROS
LÍMITES
OBSERVACIÓN
ACCIONES DE FORTALECIMIENTO
</v>
      </c>
      <c r="AW980" s="139"/>
      <c r="CG980" s="140"/>
    </row>
    <row r="981" spans="1:85" s="135" customFormat="1" ht="20.25" hidden="1" customHeight="1">
      <c r="A981" s="20" t="str">
        <f>IF(FORMULACIÓN!A981="","",FORMULACIÓN!A981)</f>
        <v/>
      </c>
      <c r="B981" s="20" t="str">
        <f>IF(FORMULACIÓN!B981="","",FORMULACIÓN!B981)</f>
        <v/>
      </c>
      <c r="C981" s="20" t="str">
        <f>IF(FORMULACIÓN!C981="","",FORMULACIÓN!C981)</f>
        <v/>
      </c>
      <c r="D981" s="20" t="str">
        <f>IF(FORMULACIÓN!D981="","",FORMULACIÓN!D981)</f>
        <v/>
      </c>
      <c r="E981" s="20" t="str">
        <f>IF(FORMULACIÓN!E981="","",FORMULACIÓN!E981)</f>
        <v/>
      </c>
      <c r="F981" s="20" t="str">
        <f>IF(FORMULACIÓN!F981="","",FORMULACIÓN!F981)</f>
        <v/>
      </c>
      <c r="G981" s="20" t="str">
        <f>IF(FORMULACIÓN!G981="","",FORMULACIÓN!G981)</f>
        <v/>
      </c>
      <c r="H981" s="20" t="str">
        <f>IF(FORMULACIÓN!H981="","",FORMULACIÓN!H981)</f>
        <v/>
      </c>
      <c r="I981" s="88" t="str">
        <f>IF(FORMULACIÓN!I981="","",FORMULACIÓN!I981)</f>
        <v/>
      </c>
      <c r="J981" s="20" t="str">
        <f>IF(FORMULACIÓN!J981="","",FORMULACIÓN!J981)</f>
        <v/>
      </c>
      <c r="K981" s="88" t="str">
        <f>IF(FORMULACIÓN!K981="","",FORMULACIÓN!K981)</f>
        <v/>
      </c>
      <c r="L981" s="88" t="str">
        <f>IF(FORMULACIÓN!L981="","",FORMULACIÓN!L981)</f>
        <v/>
      </c>
      <c r="M981" s="210">
        <f>FORMULACIÓN!M981</f>
        <v>0</v>
      </c>
      <c r="N981" s="20" t="str">
        <f>IF(FORMULACIÓN!O981="","",FORMULACIÓN!O981)</f>
        <v/>
      </c>
      <c r="O981" s="20" t="str">
        <f>IF(FORMULACIÓN!P981="","",FORMULACIÓN!P981)</f>
        <v/>
      </c>
      <c r="P981" s="20" t="str">
        <f>IF(FORMULACIÓN!Q981="","",FORMULACIÓN!Q981)</f>
        <v/>
      </c>
      <c r="Q981" s="20" t="str">
        <f>IF(FORMULACIÓN!R981="","",FORMULACIÓN!R981)</f>
        <v/>
      </c>
      <c r="R981" s="20" t="str">
        <f>IF(FORMULACIÓN!S981="","",FORMULACIÓN!S981)</f>
        <v/>
      </c>
      <c r="S981" s="20" t="str">
        <f>IF(FORMULACIÓN!T981="","",FORMULACIÓN!T981)</f>
        <v/>
      </c>
      <c r="T981" s="179" t="str">
        <f ca="1">FORMULACIÓN!Y981</f>
        <v/>
      </c>
      <c r="U981" s="20" t="str">
        <f>IF(FORMULACIÓN!U981="","",FORMULACIÓN!U981)</f>
        <v/>
      </c>
      <c r="V981" s="211"/>
      <c r="W981" s="211"/>
      <c r="X981" s="21" t="str">
        <f ca="1">IFERROR(IF($S981=Lists!$S$2,SUM(SEGUIMIENTO!U981:W981),IF(SEGUIMIENTO!$S981=Lists!$S$3,SUM(SEGUIMIENTO!V981:W981),IF(SEGUIMIENTO!$S981=Lists!$S$4,AVERAGE(SEGUIMIENTO!V981:W981),IF(SEGUIMIENTO!$S981=Lists!$S$5,OFFSET(U981,0,COUNTA(V981:W981)),IF(SEGUIMIENTO!$S981=Lists!$S$6,COUNTIF(V981:W981,"&lt;"&amp;FORMULACIÓN!Y981)/COUNT(SEGUIMIENTO!V981:W981),""))))),"")</f>
        <v/>
      </c>
      <c r="Y981" s="176" t="str">
        <f ca="1">IF($Q981=Lists!$R$3,TEXT(SEGUIMIENTO!X981,"00,00%"),IF(SEGUIMIENTO!X981=0,0,TEXT(SEGUIMIENTO!X981,"##.###")))</f>
        <v/>
      </c>
      <c r="Z981" s="179" t="str">
        <f>IF(FORMULACIÓN!N981="X",VLOOKUP(A981,Lists!$C$100:$D$1099,2,FALSE),"")</f>
        <v/>
      </c>
      <c r="AA981" s="181">
        <f>IF(FORMULACIÓN!N981="X",IF(VALUE(VLOOKUP(A981,Lists!$C$100:$D$1099,2,FALSE))&gt;=SEGUIMIENTO!X981,1,0),2)</f>
        <v>2</v>
      </c>
      <c r="AB981" s="150">
        <f>IFERROR(VALUE(LEFT(#REF!,1)),0)</f>
        <v>0</v>
      </c>
      <c r="AC981" s="149"/>
      <c r="AD981" s="131"/>
      <c r="AE981" s="131"/>
      <c r="AF981" s="129"/>
      <c r="AG981"/>
      <c r="AH981" s="139"/>
      <c r="AI981" s="139"/>
      <c r="AJ981" s="139" t="str">
        <f t="shared" si="171"/>
        <v/>
      </c>
      <c r="AK981" s="139">
        <f t="shared" ca="1" si="178"/>
        <v>0</v>
      </c>
      <c r="AL981" s="139" t="str">
        <f t="shared" si="172"/>
        <v/>
      </c>
      <c r="AM981" s="139" t="str">
        <f t="shared" si="173"/>
        <v/>
      </c>
      <c r="AN981" s="20" t="str">
        <f t="shared" si="174"/>
        <v/>
      </c>
      <c r="AO981" s="20" t="str">
        <f t="shared" si="175"/>
        <v/>
      </c>
      <c r="AP981" s="20" t="str">
        <f t="shared" si="176"/>
        <v/>
      </c>
      <c r="AQ981" s="88" t="str">
        <f ca="1">IF(S981=Lists!$S$6,"CUMPLIMIENTO",IF($Q981=Lists!$R$3,TEXT(Y981,"00,00%")&amp;" / "&amp;TEXT(FORMULACIÓN!Y981,"00,00%"),IF(Y981=0,0,TEXT(Y981,"##.###")&amp;" / "&amp;TEXT(FORMULACIÓN!Y981,"##.###"))))</f>
        <v xml:space="preserve"> / </v>
      </c>
      <c r="AR981" s="133">
        <f ca="1">VALUE(IFERROR(IF(S981=Lists!$S$6,SEGUIMIENTO!Y981,IF((Y981/FORMULACIÓN!Y981)&lt;&gt;0,Y981/FORMULACIÓN!Y981,0)),0))</f>
        <v>0</v>
      </c>
      <c r="AS981" s="89" t="str">
        <f t="shared" ca="1" si="177"/>
        <v/>
      </c>
      <c r="AT981" s="89"/>
      <c r="AU981" s="89">
        <f t="shared" ca="1" si="170"/>
        <v>0</v>
      </c>
      <c r="AV981" s="20" t="str">
        <f t="shared" si="169"/>
        <v xml:space="preserve">LOGROS
LÍMITES
OBSERVACIÓN
ACCIONES DE FORTALECIMIENTO
</v>
      </c>
      <c r="AW981" s="139"/>
      <c r="CG981" s="140"/>
    </row>
    <row r="982" spans="1:85" s="135" customFormat="1" ht="20.25" hidden="1" customHeight="1">
      <c r="A982" s="20" t="str">
        <f>IF(FORMULACIÓN!A982="","",FORMULACIÓN!A982)</f>
        <v/>
      </c>
      <c r="B982" s="20" t="str">
        <f>IF(FORMULACIÓN!B982="","",FORMULACIÓN!B982)</f>
        <v/>
      </c>
      <c r="C982" s="20" t="str">
        <f>IF(FORMULACIÓN!C982="","",FORMULACIÓN!C982)</f>
        <v/>
      </c>
      <c r="D982" s="20" t="str">
        <f>IF(FORMULACIÓN!D982="","",FORMULACIÓN!D982)</f>
        <v/>
      </c>
      <c r="E982" s="20" t="str">
        <f>IF(FORMULACIÓN!E982="","",FORMULACIÓN!E982)</f>
        <v/>
      </c>
      <c r="F982" s="20" t="str">
        <f>IF(FORMULACIÓN!F982="","",FORMULACIÓN!F982)</f>
        <v/>
      </c>
      <c r="G982" s="20" t="str">
        <f>IF(FORMULACIÓN!G982="","",FORMULACIÓN!G982)</f>
        <v/>
      </c>
      <c r="H982" s="20" t="str">
        <f>IF(FORMULACIÓN!H982="","",FORMULACIÓN!H982)</f>
        <v/>
      </c>
      <c r="I982" s="88" t="str">
        <f>IF(FORMULACIÓN!I982="","",FORMULACIÓN!I982)</f>
        <v/>
      </c>
      <c r="J982" s="20" t="str">
        <f>IF(FORMULACIÓN!J982="","",FORMULACIÓN!J982)</f>
        <v/>
      </c>
      <c r="K982" s="88" t="str">
        <f>IF(FORMULACIÓN!K982="","",FORMULACIÓN!K982)</f>
        <v/>
      </c>
      <c r="L982" s="88" t="str">
        <f>IF(FORMULACIÓN!L982="","",FORMULACIÓN!L982)</f>
        <v/>
      </c>
      <c r="M982" s="210">
        <f>FORMULACIÓN!M982</f>
        <v>0</v>
      </c>
      <c r="N982" s="20" t="str">
        <f>IF(FORMULACIÓN!O982="","",FORMULACIÓN!O982)</f>
        <v/>
      </c>
      <c r="O982" s="20" t="str">
        <f>IF(FORMULACIÓN!P982="","",FORMULACIÓN!P982)</f>
        <v/>
      </c>
      <c r="P982" s="20" t="str">
        <f>IF(FORMULACIÓN!Q982="","",FORMULACIÓN!Q982)</f>
        <v/>
      </c>
      <c r="Q982" s="20" t="str">
        <f>IF(FORMULACIÓN!R982="","",FORMULACIÓN!R982)</f>
        <v/>
      </c>
      <c r="R982" s="20" t="str">
        <f>IF(FORMULACIÓN!S982="","",FORMULACIÓN!S982)</f>
        <v/>
      </c>
      <c r="S982" s="20" t="str">
        <f>IF(FORMULACIÓN!T982="","",FORMULACIÓN!T982)</f>
        <v/>
      </c>
      <c r="T982" s="179" t="str">
        <f ca="1">FORMULACIÓN!Y982</f>
        <v/>
      </c>
      <c r="U982" s="20" t="str">
        <f>IF(FORMULACIÓN!U982="","",FORMULACIÓN!U982)</f>
        <v/>
      </c>
      <c r="V982" s="211"/>
      <c r="W982" s="211"/>
      <c r="X982" s="21" t="str">
        <f ca="1">IFERROR(IF($S982=Lists!$S$2,SUM(SEGUIMIENTO!U982:W982),IF(SEGUIMIENTO!$S982=Lists!$S$3,SUM(SEGUIMIENTO!V982:W982),IF(SEGUIMIENTO!$S982=Lists!$S$4,AVERAGE(SEGUIMIENTO!V982:W982),IF(SEGUIMIENTO!$S982=Lists!$S$5,OFFSET(U982,0,COUNTA(V982:W982)),IF(SEGUIMIENTO!$S982=Lists!$S$6,COUNTIF(V982:W982,"&lt;"&amp;FORMULACIÓN!Y982)/COUNT(SEGUIMIENTO!V982:W982),""))))),"")</f>
        <v/>
      </c>
      <c r="Y982" s="176" t="str">
        <f ca="1">IF($Q982=Lists!$R$3,TEXT(SEGUIMIENTO!X982,"00,00%"),IF(SEGUIMIENTO!X982=0,0,TEXT(SEGUIMIENTO!X982,"##.###")))</f>
        <v/>
      </c>
      <c r="Z982" s="179" t="str">
        <f>IF(FORMULACIÓN!N982="X",VLOOKUP(A982,Lists!$C$100:$D$1099,2,FALSE),"")</f>
        <v/>
      </c>
      <c r="AA982" s="181">
        <f>IF(FORMULACIÓN!N982="X",IF(VALUE(VLOOKUP(A982,Lists!$C$100:$D$1099,2,FALSE))&gt;=SEGUIMIENTO!X982,1,0),2)</f>
        <v>2</v>
      </c>
      <c r="AB982" s="150">
        <f>IFERROR(VALUE(LEFT(#REF!,1)),0)</f>
        <v>0</v>
      </c>
      <c r="AC982" s="149"/>
      <c r="AD982" s="131"/>
      <c r="AE982" s="131"/>
      <c r="AF982" s="129"/>
      <c r="AG982"/>
      <c r="AH982" s="139"/>
      <c r="AI982" s="139"/>
      <c r="AJ982" s="139" t="str">
        <f t="shared" si="171"/>
        <v/>
      </c>
      <c r="AK982" s="139">
        <f t="shared" ca="1" si="178"/>
        <v>0</v>
      </c>
      <c r="AL982" s="139" t="str">
        <f t="shared" si="172"/>
        <v/>
      </c>
      <c r="AM982" s="139" t="str">
        <f t="shared" si="173"/>
        <v/>
      </c>
      <c r="AN982" s="20" t="str">
        <f t="shared" si="174"/>
        <v/>
      </c>
      <c r="AO982" s="20" t="str">
        <f t="shared" si="175"/>
        <v/>
      </c>
      <c r="AP982" s="20" t="str">
        <f t="shared" si="176"/>
        <v/>
      </c>
      <c r="AQ982" s="88" t="str">
        <f ca="1">IF(S982=Lists!$S$6,"CUMPLIMIENTO",IF($Q982=Lists!$R$3,TEXT(Y982,"00,00%")&amp;" / "&amp;TEXT(FORMULACIÓN!Y982,"00,00%"),IF(Y982=0,0,TEXT(Y982,"##.###")&amp;" / "&amp;TEXT(FORMULACIÓN!Y982,"##.###"))))</f>
        <v xml:space="preserve"> / </v>
      </c>
      <c r="AR982" s="133">
        <f ca="1">VALUE(IFERROR(IF(S982=Lists!$S$6,SEGUIMIENTO!Y982,IF((Y982/FORMULACIÓN!Y982)&lt;&gt;0,Y982/FORMULACIÓN!Y982,0)),0))</f>
        <v>0</v>
      </c>
      <c r="AS982" s="89" t="str">
        <f t="shared" ca="1" si="177"/>
        <v/>
      </c>
      <c r="AT982" s="89"/>
      <c r="AU982" s="89">
        <f t="shared" ca="1" si="170"/>
        <v>0</v>
      </c>
      <c r="AV982" s="20" t="str">
        <f t="shared" si="169"/>
        <v xml:space="preserve">LOGROS
LÍMITES
OBSERVACIÓN
ACCIONES DE FORTALECIMIENTO
</v>
      </c>
      <c r="AW982" s="139"/>
      <c r="CG982" s="140"/>
    </row>
    <row r="983" spans="1:85" s="135" customFormat="1" ht="20.25" hidden="1" customHeight="1">
      <c r="A983" s="20" t="str">
        <f>IF(FORMULACIÓN!A983="","",FORMULACIÓN!A983)</f>
        <v/>
      </c>
      <c r="B983" s="20" t="str">
        <f>IF(FORMULACIÓN!B983="","",FORMULACIÓN!B983)</f>
        <v/>
      </c>
      <c r="C983" s="20" t="str">
        <f>IF(FORMULACIÓN!C983="","",FORMULACIÓN!C983)</f>
        <v/>
      </c>
      <c r="D983" s="20" t="str">
        <f>IF(FORMULACIÓN!D983="","",FORMULACIÓN!D983)</f>
        <v/>
      </c>
      <c r="E983" s="20" t="str">
        <f>IF(FORMULACIÓN!E983="","",FORMULACIÓN!E983)</f>
        <v/>
      </c>
      <c r="F983" s="20" t="str">
        <f>IF(FORMULACIÓN!F983="","",FORMULACIÓN!F983)</f>
        <v/>
      </c>
      <c r="G983" s="20" t="str">
        <f>IF(FORMULACIÓN!G983="","",FORMULACIÓN!G983)</f>
        <v/>
      </c>
      <c r="H983" s="20" t="str">
        <f>IF(FORMULACIÓN!H983="","",FORMULACIÓN!H983)</f>
        <v/>
      </c>
      <c r="I983" s="88" t="str">
        <f>IF(FORMULACIÓN!I983="","",FORMULACIÓN!I983)</f>
        <v/>
      </c>
      <c r="J983" s="20" t="str">
        <f>IF(FORMULACIÓN!J983="","",FORMULACIÓN!J983)</f>
        <v/>
      </c>
      <c r="K983" s="88" t="str">
        <f>IF(FORMULACIÓN!K983="","",FORMULACIÓN!K983)</f>
        <v/>
      </c>
      <c r="L983" s="88" t="str">
        <f>IF(FORMULACIÓN!L983="","",FORMULACIÓN!L983)</f>
        <v/>
      </c>
      <c r="M983" s="210">
        <f>FORMULACIÓN!M983</f>
        <v>0</v>
      </c>
      <c r="N983" s="20" t="str">
        <f>IF(FORMULACIÓN!O983="","",FORMULACIÓN!O983)</f>
        <v/>
      </c>
      <c r="O983" s="20" t="str">
        <f>IF(FORMULACIÓN!P983="","",FORMULACIÓN!P983)</f>
        <v/>
      </c>
      <c r="P983" s="20" t="str">
        <f>IF(FORMULACIÓN!Q983="","",FORMULACIÓN!Q983)</f>
        <v/>
      </c>
      <c r="Q983" s="20" t="str">
        <f>IF(FORMULACIÓN!R983="","",FORMULACIÓN!R983)</f>
        <v/>
      </c>
      <c r="R983" s="20" t="str">
        <f>IF(FORMULACIÓN!S983="","",FORMULACIÓN!S983)</f>
        <v/>
      </c>
      <c r="S983" s="20" t="str">
        <f>IF(FORMULACIÓN!T983="","",FORMULACIÓN!T983)</f>
        <v/>
      </c>
      <c r="T983" s="179" t="str">
        <f ca="1">FORMULACIÓN!Y983</f>
        <v/>
      </c>
      <c r="U983" s="20" t="str">
        <f>IF(FORMULACIÓN!U983="","",FORMULACIÓN!U983)</f>
        <v/>
      </c>
      <c r="V983" s="211"/>
      <c r="W983" s="211"/>
      <c r="X983" s="21" t="str">
        <f ca="1">IFERROR(IF($S983=Lists!$S$2,SUM(SEGUIMIENTO!U983:W983),IF(SEGUIMIENTO!$S983=Lists!$S$3,SUM(SEGUIMIENTO!V983:W983),IF(SEGUIMIENTO!$S983=Lists!$S$4,AVERAGE(SEGUIMIENTO!V983:W983),IF(SEGUIMIENTO!$S983=Lists!$S$5,OFFSET(U983,0,COUNTA(V983:W983)),IF(SEGUIMIENTO!$S983=Lists!$S$6,COUNTIF(V983:W983,"&lt;"&amp;FORMULACIÓN!Y983)/COUNT(SEGUIMIENTO!V983:W983),""))))),"")</f>
        <v/>
      </c>
      <c r="Y983" s="176" t="str">
        <f ca="1">IF($Q983=Lists!$R$3,TEXT(SEGUIMIENTO!X983,"00,00%"),IF(SEGUIMIENTO!X983=0,0,TEXT(SEGUIMIENTO!X983,"##.###")))</f>
        <v/>
      </c>
      <c r="Z983" s="179" t="str">
        <f>IF(FORMULACIÓN!N983="X",VLOOKUP(A983,Lists!$C$100:$D$1099,2,FALSE),"")</f>
        <v/>
      </c>
      <c r="AA983" s="181">
        <f>IF(FORMULACIÓN!N983="X",IF(VALUE(VLOOKUP(A983,Lists!$C$100:$D$1099,2,FALSE))&gt;=SEGUIMIENTO!X983,1,0),2)</f>
        <v>2</v>
      </c>
      <c r="AB983" s="150">
        <f>IFERROR(VALUE(LEFT(#REF!,1)),0)</f>
        <v>0</v>
      </c>
      <c r="AC983" s="149"/>
      <c r="AD983" s="131"/>
      <c r="AE983" s="131"/>
      <c r="AF983" s="129"/>
      <c r="AG983"/>
      <c r="AH983" s="139"/>
      <c r="AI983" s="139"/>
      <c r="AJ983" s="139" t="str">
        <f t="shared" si="171"/>
        <v/>
      </c>
      <c r="AK983" s="139">
        <f t="shared" ca="1" si="178"/>
        <v>0</v>
      </c>
      <c r="AL983" s="139" t="str">
        <f t="shared" si="172"/>
        <v/>
      </c>
      <c r="AM983" s="139" t="str">
        <f t="shared" si="173"/>
        <v/>
      </c>
      <c r="AN983" s="20" t="str">
        <f t="shared" si="174"/>
        <v/>
      </c>
      <c r="AO983" s="20" t="str">
        <f t="shared" si="175"/>
        <v/>
      </c>
      <c r="AP983" s="20" t="str">
        <f t="shared" si="176"/>
        <v/>
      </c>
      <c r="AQ983" s="88" t="str">
        <f ca="1">IF(S983=Lists!$S$6,"CUMPLIMIENTO",IF($Q983=Lists!$R$3,TEXT(Y983,"00,00%")&amp;" / "&amp;TEXT(FORMULACIÓN!Y983,"00,00%"),IF(Y983=0,0,TEXT(Y983,"##.###")&amp;" / "&amp;TEXT(FORMULACIÓN!Y983,"##.###"))))</f>
        <v xml:space="preserve"> / </v>
      </c>
      <c r="AR983" s="133">
        <f ca="1">VALUE(IFERROR(IF(S983=Lists!$S$6,SEGUIMIENTO!Y983,IF((Y983/FORMULACIÓN!Y983)&lt;&gt;0,Y983/FORMULACIÓN!Y983,0)),0))</f>
        <v>0</v>
      </c>
      <c r="AS983" s="89" t="str">
        <f t="shared" ca="1" si="177"/>
        <v/>
      </c>
      <c r="AT983" s="89"/>
      <c r="AU983" s="89">
        <f t="shared" ca="1" si="170"/>
        <v>0</v>
      </c>
      <c r="AV983" s="20" t="str">
        <f t="shared" si="169"/>
        <v xml:space="preserve">LOGROS
LÍMITES
OBSERVACIÓN
ACCIONES DE FORTALECIMIENTO
</v>
      </c>
      <c r="AW983" s="139"/>
      <c r="CG983" s="140"/>
    </row>
    <row r="984" spans="1:85" s="135" customFormat="1" ht="20.25" hidden="1" customHeight="1">
      <c r="A984" s="20" t="str">
        <f>IF(FORMULACIÓN!A984="","",FORMULACIÓN!A984)</f>
        <v/>
      </c>
      <c r="B984" s="20" t="str">
        <f>IF(FORMULACIÓN!B984="","",FORMULACIÓN!B984)</f>
        <v/>
      </c>
      <c r="C984" s="20" t="str">
        <f>IF(FORMULACIÓN!C984="","",FORMULACIÓN!C984)</f>
        <v/>
      </c>
      <c r="D984" s="20" t="str">
        <f>IF(FORMULACIÓN!D984="","",FORMULACIÓN!D984)</f>
        <v/>
      </c>
      <c r="E984" s="20" t="str">
        <f>IF(FORMULACIÓN!E984="","",FORMULACIÓN!E984)</f>
        <v/>
      </c>
      <c r="F984" s="20" t="str">
        <f>IF(FORMULACIÓN!F984="","",FORMULACIÓN!F984)</f>
        <v/>
      </c>
      <c r="G984" s="20" t="str">
        <f>IF(FORMULACIÓN!G984="","",FORMULACIÓN!G984)</f>
        <v/>
      </c>
      <c r="H984" s="20" t="str">
        <f>IF(FORMULACIÓN!H984="","",FORMULACIÓN!H984)</f>
        <v/>
      </c>
      <c r="I984" s="88" t="str">
        <f>IF(FORMULACIÓN!I984="","",FORMULACIÓN!I984)</f>
        <v/>
      </c>
      <c r="J984" s="20" t="str">
        <f>IF(FORMULACIÓN!J984="","",FORMULACIÓN!J984)</f>
        <v/>
      </c>
      <c r="K984" s="88" t="str">
        <f>IF(FORMULACIÓN!K984="","",FORMULACIÓN!K984)</f>
        <v/>
      </c>
      <c r="L984" s="88" t="str">
        <f>IF(FORMULACIÓN!L984="","",FORMULACIÓN!L984)</f>
        <v/>
      </c>
      <c r="M984" s="210">
        <f>FORMULACIÓN!M984</f>
        <v>0</v>
      </c>
      <c r="N984" s="20" t="str">
        <f>IF(FORMULACIÓN!O984="","",FORMULACIÓN!O984)</f>
        <v/>
      </c>
      <c r="O984" s="20" t="str">
        <f>IF(FORMULACIÓN!P984="","",FORMULACIÓN!P984)</f>
        <v/>
      </c>
      <c r="P984" s="20" t="str">
        <f>IF(FORMULACIÓN!Q984="","",FORMULACIÓN!Q984)</f>
        <v/>
      </c>
      <c r="Q984" s="20" t="str">
        <f>IF(FORMULACIÓN!R984="","",FORMULACIÓN!R984)</f>
        <v/>
      </c>
      <c r="R984" s="20" t="str">
        <f>IF(FORMULACIÓN!S984="","",FORMULACIÓN!S984)</f>
        <v/>
      </c>
      <c r="S984" s="20" t="str">
        <f>IF(FORMULACIÓN!T984="","",FORMULACIÓN!T984)</f>
        <v/>
      </c>
      <c r="T984" s="179" t="str">
        <f ca="1">FORMULACIÓN!Y984</f>
        <v/>
      </c>
      <c r="U984" s="20" t="str">
        <f>IF(FORMULACIÓN!U984="","",FORMULACIÓN!U984)</f>
        <v/>
      </c>
      <c r="V984" s="211"/>
      <c r="W984" s="211"/>
      <c r="X984" s="21" t="str">
        <f ca="1">IFERROR(IF($S984=Lists!$S$2,SUM(SEGUIMIENTO!U984:W984),IF(SEGUIMIENTO!$S984=Lists!$S$3,SUM(SEGUIMIENTO!V984:W984),IF(SEGUIMIENTO!$S984=Lists!$S$4,AVERAGE(SEGUIMIENTO!V984:W984),IF(SEGUIMIENTO!$S984=Lists!$S$5,OFFSET(U984,0,COUNTA(V984:W984)),IF(SEGUIMIENTO!$S984=Lists!$S$6,COUNTIF(V984:W984,"&lt;"&amp;FORMULACIÓN!Y984)/COUNT(SEGUIMIENTO!V984:W984),""))))),"")</f>
        <v/>
      </c>
      <c r="Y984" s="176" t="str">
        <f ca="1">IF($Q984=Lists!$R$3,TEXT(SEGUIMIENTO!X984,"00,00%"),IF(SEGUIMIENTO!X984=0,0,TEXT(SEGUIMIENTO!X984,"##.###")))</f>
        <v/>
      </c>
      <c r="Z984" s="179" t="str">
        <f>IF(FORMULACIÓN!N984="X",VLOOKUP(A984,Lists!$C$100:$D$1099,2,FALSE),"")</f>
        <v/>
      </c>
      <c r="AA984" s="181">
        <f>IF(FORMULACIÓN!N984="X",IF(VALUE(VLOOKUP(A984,Lists!$C$100:$D$1099,2,FALSE))&gt;=SEGUIMIENTO!X984,1,0),2)</f>
        <v>2</v>
      </c>
      <c r="AB984" s="150">
        <f>IFERROR(VALUE(LEFT(#REF!,1)),0)</f>
        <v>0</v>
      </c>
      <c r="AC984" s="149"/>
      <c r="AD984" s="131"/>
      <c r="AE984" s="131"/>
      <c r="AF984" s="129"/>
      <c r="AG984"/>
      <c r="AH984" s="139"/>
      <c r="AI984" s="139"/>
      <c r="AJ984" s="139" t="str">
        <f t="shared" si="171"/>
        <v/>
      </c>
      <c r="AK984" s="139">
        <f t="shared" ca="1" si="178"/>
        <v>0</v>
      </c>
      <c r="AL984" s="139" t="str">
        <f t="shared" si="172"/>
        <v/>
      </c>
      <c r="AM984" s="139" t="str">
        <f t="shared" si="173"/>
        <v/>
      </c>
      <c r="AN984" s="20" t="str">
        <f t="shared" si="174"/>
        <v/>
      </c>
      <c r="AO984" s="20" t="str">
        <f t="shared" si="175"/>
        <v/>
      </c>
      <c r="AP984" s="20" t="str">
        <f t="shared" si="176"/>
        <v/>
      </c>
      <c r="AQ984" s="88" t="str">
        <f ca="1">IF(S984=Lists!$S$6,"CUMPLIMIENTO",IF($Q984=Lists!$R$3,TEXT(Y984,"00,00%")&amp;" / "&amp;TEXT(FORMULACIÓN!Y984,"00,00%"),IF(Y984=0,0,TEXT(Y984,"##.###")&amp;" / "&amp;TEXT(FORMULACIÓN!Y984,"##.###"))))</f>
        <v xml:space="preserve"> / </v>
      </c>
      <c r="AR984" s="133">
        <f ca="1">VALUE(IFERROR(IF(S984=Lists!$S$6,SEGUIMIENTO!Y984,IF((Y984/FORMULACIÓN!Y984)&lt;&gt;0,Y984/FORMULACIÓN!Y984,0)),0))</f>
        <v>0</v>
      </c>
      <c r="AS984" s="89" t="str">
        <f t="shared" ca="1" si="177"/>
        <v/>
      </c>
      <c r="AT984" s="89"/>
      <c r="AU984" s="89">
        <f t="shared" ca="1" si="170"/>
        <v>0</v>
      </c>
      <c r="AV984" s="20" t="str">
        <f t="shared" si="169"/>
        <v xml:space="preserve">LOGROS
LÍMITES
OBSERVACIÓN
ACCIONES DE FORTALECIMIENTO
</v>
      </c>
      <c r="AW984" s="139"/>
      <c r="CG984" s="140"/>
    </row>
    <row r="985" spans="1:85" s="135" customFormat="1" ht="20.25" hidden="1" customHeight="1">
      <c r="A985" s="20" t="str">
        <f>IF(FORMULACIÓN!A985="","",FORMULACIÓN!A985)</f>
        <v/>
      </c>
      <c r="B985" s="20" t="str">
        <f>IF(FORMULACIÓN!B985="","",FORMULACIÓN!B985)</f>
        <v/>
      </c>
      <c r="C985" s="20" t="str">
        <f>IF(FORMULACIÓN!C985="","",FORMULACIÓN!C985)</f>
        <v/>
      </c>
      <c r="D985" s="20" t="str">
        <f>IF(FORMULACIÓN!D985="","",FORMULACIÓN!D985)</f>
        <v/>
      </c>
      <c r="E985" s="20" t="str">
        <f>IF(FORMULACIÓN!E985="","",FORMULACIÓN!E985)</f>
        <v/>
      </c>
      <c r="F985" s="20" t="str">
        <f>IF(FORMULACIÓN!F985="","",FORMULACIÓN!F985)</f>
        <v/>
      </c>
      <c r="G985" s="20" t="str">
        <f>IF(FORMULACIÓN!G985="","",FORMULACIÓN!G985)</f>
        <v/>
      </c>
      <c r="H985" s="20" t="str">
        <f>IF(FORMULACIÓN!H985="","",FORMULACIÓN!H985)</f>
        <v/>
      </c>
      <c r="I985" s="88" t="str">
        <f>IF(FORMULACIÓN!I985="","",FORMULACIÓN!I985)</f>
        <v/>
      </c>
      <c r="J985" s="20" t="str">
        <f>IF(FORMULACIÓN!J985="","",FORMULACIÓN!J985)</f>
        <v/>
      </c>
      <c r="K985" s="88" t="str">
        <f>IF(FORMULACIÓN!K985="","",FORMULACIÓN!K985)</f>
        <v/>
      </c>
      <c r="L985" s="88" t="str">
        <f>IF(FORMULACIÓN!L985="","",FORMULACIÓN!L985)</f>
        <v/>
      </c>
      <c r="M985" s="210">
        <f>FORMULACIÓN!M985</f>
        <v>0</v>
      </c>
      <c r="N985" s="20" t="str">
        <f>IF(FORMULACIÓN!O985="","",FORMULACIÓN!O985)</f>
        <v/>
      </c>
      <c r="O985" s="20" t="str">
        <f>IF(FORMULACIÓN!P985="","",FORMULACIÓN!P985)</f>
        <v/>
      </c>
      <c r="P985" s="20" t="str">
        <f>IF(FORMULACIÓN!Q985="","",FORMULACIÓN!Q985)</f>
        <v/>
      </c>
      <c r="Q985" s="20" t="str">
        <f>IF(FORMULACIÓN!R985="","",FORMULACIÓN!R985)</f>
        <v/>
      </c>
      <c r="R985" s="20" t="str">
        <f>IF(FORMULACIÓN!S985="","",FORMULACIÓN!S985)</f>
        <v/>
      </c>
      <c r="S985" s="20" t="str">
        <f>IF(FORMULACIÓN!T985="","",FORMULACIÓN!T985)</f>
        <v/>
      </c>
      <c r="T985" s="179" t="str">
        <f ca="1">FORMULACIÓN!Y985</f>
        <v/>
      </c>
      <c r="U985" s="20" t="str">
        <f>IF(FORMULACIÓN!U985="","",FORMULACIÓN!U985)</f>
        <v/>
      </c>
      <c r="V985" s="211"/>
      <c r="W985" s="211"/>
      <c r="X985" s="21" t="str">
        <f ca="1">IFERROR(IF($S985=Lists!$S$2,SUM(SEGUIMIENTO!U985:W985),IF(SEGUIMIENTO!$S985=Lists!$S$3,SUM(SEGUIMIENTO!V985:W985),IF(SEGUIMIENTO!$S985=Lists!$S$4,AVERAGE(SEGUIMIENTO!V985:W985),IF(SEGUIMIENTO!$S985=Lists!$S$5,OFFSET(U985,0,COUNTA(V985:W985)),IF(SEGUIMIENTO!$S985=Lists!$S$6,COUNTIF(V985:W985,"&lt;"&amp;FORMULACIÓN!Y985)/COUNT(SEGUIMIENTO!V985:W985),""))))),"")</f>
        <v/>
      </c>
      <c r="Y985" s="176" t="str">
        <f ca="1">IF($Q985=Lists!$R$3,TEXT(SEGUIMIENTO!X985,"00,00%"),IF(SEGUIMIENTO!X985=0,0,TEXT(SEGUIMIENTO!X985,"##.###")))</f>
        <v/>
      </c>
      <c r="Z985" s="179" t="str">
        <f>IF(FORMULACIÓN!N985="X",VLOOKUP(A985,Lists!$C$100:$D$1099,2,FALSE),"")</f>
        <v/>
      </c>
      <c r="AA985" s="181">
        <f>IF(FORMULACIÓN!N985="X",IF(VALUE(VLOOKUP(A985,Lists!$C$100:$D$1099,2,FALSE))&gt;=SEGUIMIENTO!X985,1,0),2)</f>
        <v>2</v>
      </c>
      <c r="AB985" s="150">
        <f>IFERROR(VALUE(LEFT(#REF!,1)),0)</f>
        <v>0</v>
      </c>
      <c r="AC985" s="149"/>
      <c r="AD985" s="131"/>
      <c r="AE985" s="131"/>
      <c r="AF985" s="129"/>
      <c r="AG985"/>
      <c r="AH985" s="139"/>
      <c r="AI985" s="139"/>
      <c r="AJ985" s="139" t="str">
        <f t="shared" si="171"/>
        <v/>
      </c>
      <c r="AK985" s="139">
        <f t="shared" ca="1" si="178"/>
        <v>0</v>
      </c>
      <c r="AL985" s="139" t="str">
        <f t="shared" si="172"/>
        <v/>
      </c>
      <c r="AM985" s="139" t="str">
        <f t="shared" si="173"/>
        <v/>
      </c>
      <c r="AN985" s="20" t="str">
        <f t="shared" si="174"/>
        <v/>
      </c>
      <c r="AO985" s="20" t="str">
        <f t="shared" si="175"/>
        <v/>
      </c>
      <c r="AP985" s="20" t="str">
        <f t="shared" si="176"/>
        <v/>
      </c>
      <c r="AQ985" s="88" t="str">
        <f ca="1">IF(S985=Lists!$S$6,"CUMPLIMIENTO",IF($Q985=Lists!$R$3,TEXT(Y985,"00,00%")&amp;" / "&amp;TEXT(FORMULACIÓN!Y985,"00,00%"),IF(Y985=0,0,TEXT(Y985,"##.###")&amp;" / "&amp;TEXT(FORMULACIÓN!Y985,"##.###"))))</f>
        <v xml:space="preserve"> / </v>
      </c>
      <c r="AR985" s="133">
        <f ca="1">VALUE(IFERROR(IF(S985=Lists!$S$6,SEGUIMIENTO!Y985,IF((Y985/FORMULACIÓN!Y985)&lt;&gt;0,Y985/FORMULACIÓN!Y985,0)),0))</f>
        <v>0</v>
      </c>
      <c r="AS985" s="89" t="str">
        <f t="shared" ca="1" si="177"/>
        <v/>
      </c>
      <c r="AT985" s="89"/>
      <c r="AU985" s="89">
        <f t="shared" ca="1" si="170"/>
        <v>0</v>
      </c>
      <c r="AV985" s="20" t="str">
        <f t="shared" si="169"/>
        <v xml:space="preserve">LOGROS
LÍMITES
OBSERVACIÓN
ACCIONES DE FORTALECIMIENTO
</v>
      </c>
      <c r="AW985" s="139"/>
      <c r="CG985" s="140"/>
    </row>
    <row r="986" spans="1:85" s="135" customFormat="1" ht="20.25" hidden="1" customHeight="1">
      <c r="A986" s="20" t="str">
        <f>IF(FORMULACIÓN!A986="","",FORMULACIÓN!A986)</f>
        <v/>
      </c>
      <c r="B986" s="20" t="str">
        <f>IF(FORMULACIÓN!B986="","",FORMULACIÓN!B986)</f>
        <v/>
      </c>
      <c r="C986" s="20" t="str">
        <f>IF(FORMULACIÓN!C986="","",FORMULACIÓN!C986)</f>
        <v/>
      </c>
      <c r="D986" s="20" t="str">
        <f>IF(FORMULACIÓN!D986="","",FORMULACIÓN!D986)</f>
        <v/>
      </c>
      <c r="E986" s="20" t="str">
        <f>IF(FORMULACIÓN!E986="","",FORMULACIÓN!E986)</f>
        <v/>
      </c>
      <c r="F986" s="20" t="str">
        <f>IF(FORMULACIÓN!F986="","",FORMULACIÓN!F986)</f>
        <v/>
      </c>
      <c r="G986" s="20" t="str">
        <f>IF(FORMULACIÓN!G986="","",FORMULACIÓN!G986)</f>
        <v/>
      </c>
      <c r="H986" s="20" t="str">
        <f>IF(FORMULACIÓN!H986="","",FORMULACIÓN!H986)</f>
        <v/>
      </c>
      <c r="I986" s="88" t="str">
        <f>IF(FORMULACIÓN!I986="","",FORMULACIÓN!I986)</f>
        <v/>
      </c>
      <c r="J986" s="20" t="str">
        <f>IF(FORMULACIÓN!J986="","",FORMULACIÓN!J986)</f>
        <v/>
      </c>
      <c r="K986" s="88" t="str">
        <f>IF(FORMULACIÓN!K986="","",FORMULACIÓN!K986)</f>
        <v/>
      </c>
      <c r="L986" s="88" t="str">
        <f>IF(FORMULACIÓN!L986="","",FORMULACIÓN!L986)</f>
        <v/>
      </c>
      <c r="M986" s="210">
        <f>FORMULACIÓN!M986</f>
        <v>0</v>
      </c>
      <c r="N986" s="20" t="str">
        <f>IF(FORMULACIÓN!O986="","",FORMULACIÓN!O986)</f>
        <v/>
      </c>
      <c r="O986" s="20" t="str">
        <f>IF(FORMULACIÓN!P986="","",FORMULACIÓN!P986)</f>
        <v/>
      </c>
      <c r="P986" s="20" t="str">
        <f>IF(FORMULACIÓN!Q986="","",FORMULACIÓN!Q986)</f>
        <v/>
      </c>
      <c r="Q986" s="20" t="str">
        <f>IF(FORMULACIÓN!R986="","",FORMULACIÓN!R986)</f>
        <v/>
      </c>
      <c r="R986" s="20" t="str">
        <f>IF(FORMULACIÓN!S986="","",FORMULACIÓN!S986)</f>
        <v/>
      </c>
      <c r="S986" s="20" t="str">
        <f>IF(FORMULACIÓN!T986="","",FORMULACIÓN!T986)</f>
        <v/>
      </c>
      <c r="T986" s="179" t="str">
        <f ca="1">FORMULACIÓN!Y986</f>
        <v/>
      </c>
      <c r="U986" s="20" t="str">
        <f>IF(FORMULACIÓN!U986="","",FORMULACIÓN!U986)</f>
        <v/>
      </c>
      <c r="V986" s="211"/>
      <c r="W986" s="211"/>
      <c r="X986" s="21" t="str">
        <f ca="1">IFERROR(IF($S986=Lists!$S$2,SUM(SEGUIMIENTO!U986:W986),IF(SEGUIMIENTO!$S986=Lists!$S$3,SUM(SEGUIMIENTO!V986:W986),IF(SEGUIMIENTO!$S986=Lists!$S$4,AVERAGE(SEGUIMIENTO!V986:W986),IF(SEGUIMIENTO!$S986=Lists!$S$5,OFFSET(U986,0,COUNTA(V986:W986)),IF(SEGUIMIENTO!$S986=Lists!$S$6,COUNTIF(V986:W986,"&lt;"&amp;FORMULACIÓN!Y986)/COUNT(SEGUIMIENTO!V986:W986),""))))),"")</f>
        <v/>
      </c>
      <c r="Y986" s="176" t="str">
        <f ca="1">IF($Q986=Lists!$R$3,TEXT(SEGUIMIENTO!X986,"00,00%"),IF(SEGUIMIENTO!X986=0,0,TEXT(SEGUIMIENTO!X986,"##.###")))</f>
        <v/>
      </c>
      <c r="Z986" s="179" t="str">
        <f>IF(FORMULACIÓN!N986="X",VLOOKUP(A986,Lists!$C$100:$D$1099,2,FALSE),"")</f>
        <v/>
      </c>
      <c r="AA986" s="181">
        <f>IF(FORMULACIÓN!N986="X",IF(VALUE(VLOOKUP(A986,Lists!$C$100:$D$1099,2,FALSE))&gt;=SEGUIMIENTO!X986,1,0),2)</f>
        <v>2</v>
      </c>
      <c r="AB986" s="150">
        <f>IFERROR(VALUE(LEFT(#REF!,1)),0)</f>
        <v>0</v>
      </c>
      <c r="AC986" s="149"/>
      <c r="AD986" s="131"/>
      <c r="AE986" s="131"/>
      <c r="AF986" s="129"/>
      <c r="AG986"/>
      <c r="AH986" s="139"/>
      <c r="AI986" s="139"/>
      <c r="AJ986" s="139" t="str">
        <f t="shared" si="171"/>
        <v/>
      </c>
      <c r="AK986" s="139">
        <f t="shared" ca="1" si="178"/>
        <v>0</v>
      </c>
      <c r="AL986" s="139" t="str">
        <f t="shared" si="172"/>
        <v/>
      </c>
      <c r="AM986" s="139" t="str">
        <f t="shared" si="173"/>
        <v/>
      </c>
      <c r="AN986" s="20" t="str">
        <f t="shared" si="174"/>
        <v/>
      </c>
      <c r="AO986" s="20" t="str">
        <f t="shared" si="175"/>
        <v/>
      </c>
      <c r="AP986" s="20" t="str">
        <f t="shared" si="176"/>
        <v/>
      </c>
      <c r="AQ986" s="88" t="str">
        <f ca="1">IF(S986=Lists!$S$6,"CUMPLIMIENTO",IF($Q986=Lists!$R$3,TEXT(Y986,"00,00%")&amp;" / "&amp;TEXT(FORMULACIÓN!Y986,"00,00%"),IF(Y986=0,0,TEXT(Y986,"##.###")&amp;" / "&amp;TEXT(FORMULACIÓN!Y986,"##.###"))))</f>
        <v xml:space="preserve"> / </v>
      </c>
      <c r="AR986" s="133">
        <f ca="1">VALUE(IFERROR(IF(S986=Lists!$S$6,SEGUIMIENTO!Y986,IF((Y986/FORMULACIÓN!Y986)&lt;&gt;0,Y986/FORMULACIÓN!Y986,0)),0))</f>
        <v>0</v>
      </c>
      <c r="AS986" s="89" t="str">
        <f t="shared" ca="1" si="177"/>
        <v/>
      </c>
      <c r="AT986" s="89"/>
      <c r="AU986" s="89">
        <f t="shared" ca="1" si="170"/>
        <v>0</v>
      </c>
      <c r="AV986" s="20" t="str">
        <f t="shared" si="169"/>
        <v xml:space="preserve">LOGROS
LÍMITES
OBSERVACIÓN
ACCIONES DE FORTALECIMIENTO
</v>
      </c>
      <c r="AW986" s="139"/>
      <c r="CG986" s="140"/>
    </row>
    <row r="987" spans="1:85" s="135" customFormat="1" ht="20.25" hidden="1" customHeight="1">
      <c r="A987" s="20" t="str">
        <f>IF(FORMULACIÓN!A987="","",FORMULACIÓN!A987)</f>
        <v/>
      </c>
      <c r="B987" s="20" t="str">
        <f>IF(FORMULACIÓN!B987="","",FORMULACIÓN!B987)</f>
        <v/>
      </c>
      <c r="C987" s="20" t="str">
        <f>IF(FORMULACIÓN!C987="","",FORMULACIÓN!C987)</f>
        <v/>
      </c>
      <c r="D987" s="20" t="str">
        <f>IF(FORMULACIÓN!D987="","",FORMULACIÓN!D987)</f>
        <v/>
      </c>
      <c r="E987" s="20" t="str">
        <f>IF(FORMULACIÓN!E987="","",FORMULACIÓN!E987)</f>
        <v/>
      </c>
      <c r="F987" s="20" t="str">
        <f>IF(FORMULACIÓN!F987="","",FORMULACIÓN!F987)</f>
        <v/>
      </c>
      <c r="G987" s="20" t="str">
        <f>IF(FORMULACIÓN!G987="","",FORMULACIÓN!G987)</f>
        <v/>
      </c>
      <c r="H987" s="20" t="str">
        <f>IF(FORMULACIÓN!H987="","",FORMULACIÓN!H987)</f>
        <v/>
      </c>
      <c r="I987" s="88" t="str">
        <f>IF(FORMULACIÓN!I987="","",FORMULACIÓN!I987)</f>
        <v/>
      </c>
      <c r="J987" s="20" t="str">
        <f>IF(FORMULACIÓN!J987="","",FORMULACIÓN!J987)</f>
        <v/>
      </c>
      <c r="K987" s="88" t="str">
        <f>IF(FORMULACIÓN!K987="","",FORMULACIÓN!K987)</f>
        <v/>
      </c>
      <c r="L987" s="88" t="str">
        <f>IF(FORMULACIÓN!L987="","",FORMULACIÓN!L987)</f>
        <v/>
      </c>
      <c r="M987" s="210">
        <f>FORMULACIÓN!M987</f>
        <v>0</v>
      </c>
      <c r="N987" s="20" t="str">
        <f>IF(FORMULACIÓN!O987="","",FORMULACIÓN!O987)</f>
        <v/>
      </c>
      <c r="O987" s="20" t="str">
        <f>IF(FORMULACIÓN!P987="","",FORMULACIÓN!P987)</f>
        <v/>
      </c>
      <c r="P987" s="20" t="str">
        <f>IF(FORMULACIÓN!Q987="","",FORMULACIÓN!Q987)</f>
        <v/>
      </c>
      <c r="Q987" s="20" t="str">
        <f>IF(FORMULACIÓN!R987="","",FORMULACIÓN!R987)</f>
        <v/>
      </c>
      <c r="R987" s="20" t="str">
        <f>IF(FORMULACIÓN!S987="","",FORMULACIÓN!S987)</f>
        <v/>
      </c>
      <c r="S987" s="20" t="str">
        <f>IF(FORMULACIÓN!T987="","",FORMULACIÓN!T987)</f>
        <v/>
      </c>
      <c r="T987" s="179" t="str">
        <f ca="1">FORMULACIÓN!Y987</f>
        <v/>
      </c>
      <c r="U987" s="20" t="str">
        <f>IF(FORMULACIÓN!U987="","",FORMULACIÓN!U987)</f>
        <v/>
      </c>
      <c r="V987" s="211"/>
      <c r="W987" s="211"/>
      <c r="X987" s="21" t="str">
        <f ca="1">IFERROR(IF($S987=Lists!$S$2,SUM(SEGUIMIENTO!U987:W987),IF(SEGUIMIENTO!$S987=Lists!$S$3,SUM(SEGUIMIENTO!V987:W987),IF(SEGUIMIENTO!$S987=Lists!$S$4,AVERAGE(SEGUIMIENTO!V987:W987),IF(SEGUIMIENTO!$S987=Lists!$S$5,OFFSET(U987,0,COUNTA(V987:W987)),IF(SEGUIMIENTO!$S987=Lists!$S$6,COUNTIF(V987:W987,"&lt;"&amp;FORMULACIÓN!Y987)/COUNT(SEGUIMIENTO!V987:W987),""))))),"")</f>
        <v/>
      </c>
      <c r="Y987" s="176" t="str">
        <f ca="1">IF($Q987=Lists!$R$3,TEXT(SEGUIMIENTO!X987,"00,00%"),IF(SEGUIMIENTO!X987=0,0,TEXT(SEGUIMIENTO!X987,"##.###")))</f>
        <v/>
      </c>
      <c r="Z987" s="179" t="str">
        <f>IF(FORMULACIÓN!N987="X",VLOOKUP(A987,Lists!$C$100:$D$1099,2,FALSE),"")</f>
        <v/>
      </c>
      <c r="AA987" s="181">
        <f>IF(FORMULACIÓN!N987="X",IF(VALUE(VLOOKUP(A987,Lists!$C$100:$D$1099,2,FALSE))&gt;=SEGUIMIENTO!X987,1,0),2)</f>
        <v>2</v>
      </c>
      <c r="AB987" s="150">
        <f>IFERROR(VALUE(LEFT(#REF!,1)),0)</f>
        <v>0</v>
      </c>
      <c r="AC987" s="149"/>
      <c r="AD987" s="131"/>
      <c r="AE987" s="131"/>
      <c r="AF987" s="129"/>
      <c r="AG987"/>
      <c r="AH987" s="139"/>
      <c r="AI987" s="139"/>
      <c r="AJ987" s="139" t="str">
        <f t="shared" si="171"/>
        <v/>
      </c>
      <c r="AK987" s="139">
        <f t="shared" ca="1" si="178"/>
        <v>0</v>
      </c>
      <c r="AL987" s="139" t="str">
        <f t="shared" si="172"/>
        <v/>
      </c>
      <c r="AM987" s="139" t="str">
        <f t="shared" si="173"/>
        <v/>
      </c>
      <c r="AN987" s="20" t="str">
        <f t="shared" si="174"/>
        <v/>
      </c>
      <c r="AO987" s="20" t="str">
        <f t="shared" si="175"/>
        <v/>
      </c>
      <c r="AP987" s="20" t="str">
        <f t="shared" si="176"/>
        <v/>
      </c>
      <c r="AQ987" s="88" t="str">
        <f ca="1">IF(S987=Lists!$S$6,"CUMPLIMIENTO",IF($Q987=Lists!$R$3,TEXT(Y987,"00,00%")&amp;" / "&amp;TEXT(FORMULACIÓN!Y987,"00,00%"),IF(Y987=0,0,TEXT(Y987,"##.###")&amp;" / "&amp;TEXT(FORMULACIÓN!Y987,"##.###"))))</f>
        <v xml:space="preserve"> / </v>
      </c>
      <c r="AR987" s="133">
        <f ca="1">VALUE(IFERROR(IF(S987=Lists!$S$6,SEGUIMIENTO!Y987,IF((Y987/FORMULACIÓN!Y987)&lt;&gt;0,Y987/FORMULACIÓN!Y987,0)),0))</f>
        <v>0</v>
      </c>
      <c r="AS987" s="89" t="str">
        <f t="shared" ca="1" si="177"/>
        <v/>
      </c>
      <c r="AT987" s="89"/>
      <c r="AU987" s="89">
        <f t="shared" ca="1" si="170"/>
        <v>0</v>
      </c>
      <c r="AV987" s="20" t="str">
        <f t="shared" ref="AV987:AV1012" si="179">$AC$9&amp;CHAR(10)&amp;AC987&amp;CHAR(10)&amp;$AD$9&amp;CHAR(10)&amp;AD987&amp;CHAR(10)&amp;$AE$9&amp;CHAR(10)&amp;AE987&amp;CHAR(10)&amp;$AF$9&amp;CHAR(10)&amp;AF987</f>
        <v xml:space="preserve">LOGROS
LÍMITES
OBSERVACIÓN
ACCIONES DE FORTALECIMIENTO
</v>
      </c>
      <c r="AW987" s="139"/>
      <c r="CG987" s="140"/>
    </row>
    <row r="988" spans="1:85" s="135" customFormat="1" ht="20.25" hidden="1" customHeight="1">
      <c r="A988" s="20" t="str">
        <f>IF(FORMULACIÓN!A988="","",FORMULACIÓN!A988)</f>
        <v/>
      </c>
      <c r="B988" s="20" t="str">
        <f>IF(FORMULACIÓN!B988="","",FORMULACIÓN!B988)</f>
        <v/>
      </c>
      <c r="C988" s="20" t="str">
        <f>IF(FORMULACIÓN!C988="","",FORMULACIÓN!C988)</f>
        <v/>
      </c>
      <c r="D988" s="20" t="str">
        <f>IF(FORMULACIÓN!D988="","",FORMULACIÓN!D988)</f>
        <v/>
      </c>
      <c r="E988" s="20" t="str">
        <f>IF(FORMULACIÓN!E988="","",FORMULACIÓN!E988)</f>
        <v/>
      </c>
      <c r="F988" s="20" t="str">
        <f>IF(FORMULACIÓN!F988="","",FORMULACIÓN!F988)</f>
        <v/>
      </c>
      <c r="G988" s="20" t="str">
        <f>IF(FORMULACIÓN!G988="","",FORMULACIÓN!G988)</f>
        <v/>
      </c>
      <c r="H988" s="20" t="str">
        <f>IF(FORMULACIÓN!H988="","",FORMULACIÓN!H988)</f>
        <v/>
      </c>
      <c r="I988" s="88" t="str">
        <f>IF(FORMULACIÓN!I988="","",FORMULACIÓN!I988)</f>
        <v/>
      </c>
      <c r="J988" s="20" t="str">
        <f>IF(FORMULACIÓN!J988="","",FORMULACIÓN!J988)</f>
        <v/>
      </c>
      <c r="K988" s="88" t="str">
        <f>IF(FORMULACIÓN!K988="","",FORMULACIÓN!K988)</f>
        <v/>
      </c>
      <c r="L988" s="88" t="str">
        <f>IF(FORMULACIÓN!L988="","",FORMULACIÓN!L988)</f>
        <v/>
      </c>
      <c r="M988" s="210">
        <f>FORMULACIÓN!M988</f>
        <v>0</v>
      </c>
      <c r="N988" s="20" t="str">
        <f>IF(FORMULACIÓN!O988="","",FORMULACIÓN!O988)</f>
        <v/>
      </c>
      <c r="O988" s="20" t="str">
        <f>IF(FORMULACIÓN!P988="","",FORMULACIÓN!P988)</f>
        <v/>
      </c>
      <c r="P988" s="20" t="str">
        <f>IF(FORMULACIÓN!Q988="","",FORMULACIÓN!Q988)</f>
        <v/>
      </c>
      <c r="Q988" s="20" t="str">
        <f>IF(FORMULACIÓN!R988="","",FORMULACIÓN!R988)</f>
        <v/>
      </c>
      <c r="R988" s="20" t="str">
        <f>IF(FORMULACIÓN!S988="","",FORMULACIÓN!S988)</f>
        <v/>
      </c>
      <c r="S988" s="20" t="str">
        <f>IF(FORMULACIÓN!T988="","",FORMULACIÓN!T988)</f>
        <v/>
      </c>
      <c r="T988" s="179" t="str">
        <f ca="1">FORMULACIÓN!Y988</f>
        <v/>
      </c>
      <c r="U988" s="20" t="str">
        <f>IF(FORMULACIÓN!U988="","",FORMULACIÓN!U988)</f>
        <v/>
      </c>
      <c r="V988" s="211"/>
      <c r="W988" s="211"/>
      <c r="X988" s="21" t="str">
        <f ca="1">IFERROR(IF($S988=Lists!$S$2,SUM(SEGUIMIENTO!U988:W988),IF(SEGUIMIENTO!$S988=Lists!$S$3,SUM(SEGUIMIENTO!V988:W988),IF(SEGUIMIENTO!$S988=Lists!$S$4,AVERAGE(SEGUIMIENTO!V988:W988),IF(SEGUIMIENTO!$S988=Lists!$S$5,OFFSET(U988,0,COUNTA(V988:W988)),IF(SEGUIMIENTO!$S988=Lists!$S$6,COUNTIF(V988:W988,"&lt;"&amp;FORMULACIÓN!Y988)/COUNT(SEGUIMIENTO!V988:W988),""))))),"")</f>
        <v/>
      </c>
      <c r="Y988" s="176" t="str">
        <f ca="1">IF($Q988=Lists!$R$3,TEXT(SEGUIMIENTO!X988,"00,00%"),IF(SEGUIMIENTO!X988=0,0,TEXT(SEGUIMIENTO!X988,"##.###")))</f>
        <v/>
      </c>
      <c r="Z988" s="179" t="str">
        <f>IF(FORMULACIÓN!N988="X",VLOOKUP(A988,Lists!$C$100:$D$1099,2,FALSE),"")</f>
        <v/>
      </c>
      <c r="AA988" s="181">
        <f>IF(FORMULACIÓN!N988="X",IF(VALUE(VLOOKUP(A988,Lists!$C$100:$D$1099,2,FALSE))&gt;=SEGUIMIENTO!X988,1,0),2)</f>
        <v>2</v>
      </c>
      <c r="AB988" s="150">
        <f>IFERROR(VALUE(LEFT(#REF!,1)),0)</f>
        <v>0</v>
      </c>
      <c r="AC988" s="149"/>
      <c r="AD988" s="131"/>
      <c r="AE988" s="131"/>
      <c r="AF988" s="129"/>
      <c r="AG988"/>
      <c r="AH988" s="139"/>
      <c r="AI988" s="139"/>
      <c r="AJ988" s="139" t="str">
        <f t="shared" si="171"/>
        <v/>
      </c>
      <c r="AK988" s="139">
        <f t="shared" ca="1" si="178"/>
        <v>0</v>
      </c>
      <c r="AL988" s="139" t="str">
        <f t="shared" si="172"/>
        <v/>
      </c>
      <c r="AM988" s="139" t="str">
        <f t="shared" si="173"/>
        <v/>
      </c>
      <c r="AN988" s="20" t="str">
        <f t="shared" si="174"/>
        <v/>
      </c>
      <c r="AO988" s="20" t="str">
        <f t="shared" si="175"/>
        <v/>
      </c>
      <c r="AP988" s="20" t="str">
        <f t="shared" si="176"/>
        <v/>
      </c>
      <c r="AQ988" s="88" t="str">
        <f ca="1">IF(S988=Lists!$S$6,"CUMPLIMIENTO",IF($Q988=Lists!$R$3,TEXT(Y988,"00,00%")&amp;" / "&amp;TEXT(FORMULACIÓN!Y988,"00,00%"),IF(Y988=0,0,TEXT(Y988,"##.###")&amp;" / "&amp;TEXT(FORMULACIÓN!Y988,"##.###"))))</f>
        <v xml:space="preserve"> / </v>
      </c>
      <c r="AR988" s="133">
        <f ca="1">VALUE(IFERROR(IF(S988=Lists!$S$6,SEGUIMIENTO!Y988,IF((Y988/FORMULACIÓN!Y988)&lt;&gt;0,Y988/FORMULACIÓN!Y988,0)),0))</f>
        <v>0</v>
      </c>
      <c r="AS988" s="89" t="str">
        <f t="shared" ca="1" si="177"/>
        <v/>
      </c>
      <c r="AT988" s="89"/>
      <c r="AU988" s="89">
        <f t="shared" ca="1" si="170"/>
        <v>0</v>
      </c>
      <c r="AV988" s="20" t="str">
        <f t="shared" si="179"/>
        <v xml:space="preserve">LOGROS
LÍMITES
OBSERVACIÓN
ACCIONES DE FORTALECIMIENTO
</v>
      </c>
      <c r="AW988" s="139"/>
      <c r="CG988" s="140"/>
    </row>
    <row r="989" spans="1:85" s="135" customFormat="1" ht="20.25" hidden="1" customHeight="1">
      <c r="A989" s="20" t="str">
        <f>IF(FORMULACIÓN!A989="","",FORMULACIÓN!A989)</f>
        <v/>
      </c>
      <c r="B989" s="20" t="str">
        <f>IF(FORMULACIÓN!B989="","",FORMULACIÓN!B989)</f>
        <v/>
      </c>
      <c r="C989" s="20" t="str">
        <f>IF(FORMULACIÓN!C989="","",FORMULACIÓN!C989)</f>
        <v/>
      </c>
      <c r="D989" s="20" t="str">
        <f>IF(FORMULACIÓN!D989="","",FORMULACIÓN!D989)</f>
        <v/>
      </c>
      <c r="E989" s="20" t="str">
        <f>IF(FORMULACIÓN!E989="","",FORMULACIÓN!E989)</f>
        <v/>
      </c>
      <c r="F989" s="20" t="str">
        <f>IF(FORMULACIÓN!F989="","",FORMULACIÓN!F989)</f>
        <v/>
      </c>
      <c r="G989" s="20" t="str">
        <f>IF(FORMULACIÓN!G989="","",FORMULACIÓN!G989)</f>
        <v/>
      </c>
      <c r="H989" s="20" t="str">
        <f>IF(FORMULACIÓN!H989="","",FORMULACIÓN!H989)</f>
        <v/>
      </c>
      <c r="I989" s="88" t="str">
        <f>IF(FORMULACIÓN!I989="","",FORMULACIÓN!I989)</f>
        <v/>
      </c>
      <c r="J989" s="20" t="str">
        <f>IF(FORMULACIÓN!J989="","",FORMULACIÓN!J989)</f>
        <v/>
      </c>
      <c r="K989" s="88" t="str">
        <f>IF(FORMULACIÓN!K989="","",FORMULACIÓN!K989)</f>
        <v/>
      </c>
      <c r="L989" s="88" t="str">
        <f>IF(FORMULACIÓN!L989="","",FORMULACIÓN!L989)</f>
        <v/>
      </c>
      <c r="M989" s="210">
        <f>FORMULACIÓN!M989</f>
        <v>0</v>
      </c>
      <c r="N989" s="20" t="str">
        <f>IF(FORMULACIÓN!O989="","",FORMULACIÓN!O989)</f>
        <v/>
      </c>
      <c r="O989" s="20" t="str">
        <f>IF(FORMULACIÓN!P989="","",FORMULACIÓN!P989)</f>
        <v/>
      </c>
      <c r="P989" s="20" t="str">
        <f>IF(FORMULACIÓN!Q989="","",FORMULACIÓN!Q989)</f>
        <v/>
      </c>
      <c r="Q989" s="20" t="str">
        <f>IF(FORMULACIÓN!R989="","",FORMULACIÓN!R989)</f>
        <v/>
      </c>
      <c r="R989" s="20" t="str">
        <f>IF(FORMULACIÓN!S989="","",FORMULACIÓN!S989)</f>
        <v/>
      </c>
      <c r="S989" s="20" t="str">
        <f>IF(FORMULACIÓN!T989="","",FORMULACIÓN!T989)</f>
        <v/>
      </c>
      <c r="T989" s="179" t="str">
        <f ca="1">FORMULACIÓN!Y989</f>
        <v/>
      </c>
      <c r="U989" s="20" t="str">
        <f>IF(FORMULACIÓN!U989="","",FORMULACIÓN!U989)</f>
        <v/>
      </c>
      <c r="V989" s="211"/>
      <c r="W989" s="211"/>
      <c r="X989" s="21" t="str">
        <f ca="1">IFERROR(IF($S989=Lists!$S$2,SUM(SEGUIMIENTO!U989:W989),IF(SEGUIMIENTO!$S989=Lists!$S$3,SUM(SEGUIMIENTO!V989:W989),IF(SEGUIMIENTO!$S989=Lists!$S$4,AVERAGE(SEGUIMIENTO!V989:W989),IF(SEGUIMIENTO!$S989=Lists!$S$5,OFFSET(U989,0,COUNTA(V989:W989)),IF(SEGUIMIENTO!$S989=Lists!$S$6,COUNTIF(V989:W989,"&lt;"&amp;FORMULACIÓN!Y989)/COUNT(SEGUIMIENTO!V989:W989),""))))),"")</f>
        <v/>
      </c>
      <c r="Y989" s="176" t="str">
        <f ca="1">IF($Q989=Lists!$R$3,TEXT(SEGUIMIENTO!X989,"00,00%"),IF(SEGUIMIENTO!X989=0,0,TEXT(SEGUIMIENTO!X989,"##.###")))</f>
        <v/>
      </c>
      <c r="Z989" s="179" t="str">
        <f>IF(FORMULACIÓN!N989="X",VLOOKUP(A989,Lists!$C$100:$D$1099,2,FALSE),"")</f>
        <v/>
      </c>
      <c r="AA989" s="181">
        <f>IF(FORMULACIÓN!N989="X",IF(VALUE(VLOOKUP(A989,Lists!$C$100:$D$1099,2,FALSE))&gt;=SEGUIMIENTO!X989,1,0),2)</f>
        <v>2</v>
      </c>
      <c r="AB989" s="150">
        <f>IFERROR(VALUE(LEFT(#REF!,1)),0)</f>
        <v>0</v>
      </c>
      <c r="AC989" s="149"/>
      <c r="AD989" s="131"/>
      <c r="AE989" s="131"/>
      <c r="AF989" s="129"/>
      <c r="AG989"/>
      <c r="AH989" s="139"/>
      <c r="AI989" s="139"/>
      <c r="AJ989" s="139" t="str">
        <f t="shared" si="171"/>
        <v/>
      </c>
      <c r="AK989" s="139">
        <f t="shared" ca="1" si="178"/>
        <v>0</v>
      </c>
      <c r="AL989" s="139" t="str">
        <f t="shared" si="172"/>
        <v/>
      </c>
      <c r="AM989" s="139" t="str">
        <f t="shared" si="173"/>
        <v/>
      </c>
      <c r="AN989" s="20" t="str">
        <f t="shared" si="174"/>
        <v/>
      </c>
      <c r="AO989" s="20" t="str">
        <f t="shared" si="175"/>
        <v/>
      </c>
      <c r="AP989" s="20" t="str">
        <f t="shared" si="176"/>
        <v/>
      </c>
      <c r="AQ989" s="88" t="str">
        <f ca="1">IF(S989=Lists!$S$6,"CUMPLIMIENTO",IF($Q989=Lists!$R$3,TEXT(Y989,"00,00%")&amp;" / "&amp;TEXT(FORMULACIÓN!Y989,"00,00%"),IF(Y989=0,0,TEXT(Y989,"##.###")&amp;" / "&amp;TEXT(FORMULACIÓN!Y989,"##.###"))))</f>
        <v xml:space="preserve"> / </v>
      </c>
      <c r="AR989" s="133">
        <f ca="1">VALUE(IFERROR(IF(S989=Lists!$S$6,SEGUIMIENTO!Y989,IF((Y989/FORMULACIÓN!Y989)&lt;&gt;0,Y989/FORMULACIÓN!Y989,0)),0))</f>
        <v>0</v>
      </c>
      <c r="AS989" s="89" t="str">
        <f t="shared" ca="1" si="177"/>
        <v/>
      </c>
      <c r="AT989" s="89"/>
      <c r="AU989" s="89">
        <f t="shared" ca="1" si="170"/>
        <v>0</v>
      </c>
      <c r="AV989" s="20" t="str">
        <f t="shared" si="179"/>
        <v xml:space="preserve">LOGROS
LÍMITES
OBSERVACIÓN
ACCIONES DE FORTALECIMIENTO
</v>
      </c>
      <c r="AW989" s="139"/>
      <c r="CG989" s="140"/>
    </row>
    <row r="990" spans="1:85" s="135" customFormat="1" ht="20.25" hidden="1" customHeight="1">
      <c r="A990" s="20" t="str">
        <f>IF(FORMULACIÓN!A990="","",FORMULACIÓN!A990)</f>
        <v/>
      </c>
      <c r="B990" s="20" t="str">
        <f>IF(FORMULACIÓN!B990="","",FORMULACIÓN!B990)</f>
        <v/>
      </c>
      <c r="C990" s="20" t="str">
        <f>IF(FORMULACIÓN!C990="","",FORMULACIÓN!C990)</f>
        <v/>
      </c>
      <c r="D990" s="20" t="str">
        <f>IF(FORMULACIÓN!D990="","",FORMULACIÓN!D990)</f>
        <v/>
      </c>
      <c r="E990" s="20" t="str">
        <f>IF(FORMULACIÓN!E990="","",FORMULACIÓN!E990)</f>
        <v/>
      </c>
      <c r="F990" s="20" t="str">
        <f>IF(FORMULACIÓN!F990="","",FORMULACIÓN!F990)</f>
        <v/>
      </c>
      <c r="G990" s="20" t="str">
        <f>IF(FORMULACIÓN!G990="","",FORMULACIÓN!G990)</f>
        <v/>
      </c>
      <c r="H990" s="20" t="str">
        <f>IF(FORMULACIÓN!H990="","",FORMULACIÓN!H990)</f>
        <v/>
      </c>
      <c r="I990" s="88" t="str">
        <f>IF(FORMULACIÓN!I990="","",FORMULACIÓN!I990)</f>
        <v/>
      </c>
      <c r="J990" s="20" t="str">
        <f>IF(FORMULACIÓN!J990="","",FORMULACIÓN!J990)</f>
        <v/>
      </c>
      <c r="K990" s="88" t="str">
        <f>IF(FORMULACIÓN!K990="","",FORMULACIÓN!K990)</f>
        <v/>
      </c>
      <c r="L990" s="88" t="str">
        <f>IF(FORMULACIÓN!L990="","",FORMULACIÓN!L990)</f>
        <v/>
      </c>
      <c r="M990" s="210">
        <f>FORMULACIÓN!M990</f>
        <v>0</v>
      </c>
      <c r="N990" s="20" t="str">
        <f>IF(FORMULACIÓN!O990="","",FORMULACIÓN!O990)</f>
        <v/>
      </c>
      <c r="O990" s="20" t="str">
        <f>IF(FORMULACIÓN!P990="","",FORMULACIÓN!P990)</f>
        <v/>
      </c>
      <c r="P990" s="20" t="str">
        <f>IF(FORMULACIÓN!Q990="","",FORMULACIÓN!Q990)</f>
        <v/>
      </c>
      <c r="Q990" s="20" t="str">
        <f>IF(FORMULACIÓN!R990="","",FORMULACIÓN!R990)</f>
        <v/>
      </c>
      <c r="R990" s="20" t="str">
        <f>IF(FORMULACIÓN!S990="","",FORMULACIÓN!S990)</f>
        <v/>
      </c>
      <c r="S990" s="20" t="str">
        <f>IF(FORMULACIÓN!T990="","",FORMULACIÓN!T990)</f>
        <v/>
      </c>
      <c r="T990" s="179" t="str">
        <f ca="1">FORMULACIÓN!Y990</f>
        <v/>
      </c>
      <c r="U990" s="20" t="str">
        <f>IF(FORMULACIÓN!U990="","",FORMULACIÓN!U990)</f>
        <v/>
      </c>
      <c r="V990" s="211"/>
      <c r="W990" s="211"/>
      <c r="X990" s="21" t="str">
        <f ca="1">IFERROR(IF($S990=Lists!$S$2,SUM(SEGUIMIENTO!U990:W990),IF(SEGUIMIENTO!$S990=Lists!$S$3,SUM(SEGUIMIENTO!V990:W990),IF(SEGUIMIENTO!$S990=Lists!$S$4,AVERAGE(SEGUIMIENTO!V990:W990),IF(SEGUIMIENTO!$S990=Lists!$S$5,OFFSET(U990,0,COUNTA(V990:W990)),IF(SEGUIMIENTO!$S990=Lists!$S$6,COUNTIF(V990:W990,"&lt;"&amp;FORMULACIÓN!Y990)/COUNT(SEGUIMIENTO!V990:W990),""))))),"")</f>
        <v/>
      </c>
      <c r="Y990" s="176" t="str">
        <f ca="1">IF($Q990=Lists!$R$3,TEXT(SEGUIMIENTO!X990,"00,00%"),IF(SEGUIMIENTO!X990=0,0,TEXT(SEGUIMIENTO!X990,"##.###")))</f>
        <v/>
      </c>
      <c r="Z990" s="179" t="str">
        <f>IF(FORMULACIÓN!N990="X",VLOOKUP(A990,Lists!$C$100:$D$1099,2,FALSE),"")</f>
        <v/>
      </c>
      <c r="AA990" s="181">
        <f>IF(FORMULACIÓN!N990="X",IF(VALUE(VLOOKUP(A990,Lists!$C$100:$D$1099,2,FALSE))&gt;=SEGUIMIENTO!X990,1,0),2)</f>
        <v>2</v>
      </c>
      <c r="AB990" s="150">
        <f>IFERROR(VALUE(LEFT(#REF!,1)),0)</f>
        <v>0</v>
      </c>
      <c r="AC990" s="149"/>
      <c r="AD990" s="131"/>
      <c r="AE990" s="131"/>
      <c r="AF990" s="129"/>
      <c r="AG990"/>
      <c r="AH990" s="139"/>
      <c r="AI990" s="139"/>
      <c r="AJ990" s="139" t="str">
        <f t="shared" si="171"/>
        <v/>
      </c>
      <c r="AK990" s="139">
        <f t="shared" ca="1" si="178"/>
        <v>0</v>
      </c>
      <c r="AL990" s="139" t="str">
        <f t="shared" si="172"/>
        <v/>
      </c>
      <c r="AM990" s="139" t="str">
        <f t="shared" si="173"/>
        <v/>
      </c>
      <c r="AN990" s="20" t="str">
        <f t="shared" si="174"/>
        <v/>
      </c>
      <c r="AO990" s="20" t="str">
        <f t="shared" si="175"/>
        <v/>
      </c>
      <c r="AP990" s="20" t="str">
        <f t="shared" si="176"/>
        <v/>
      </c>
      <c r="AQ990" s="88" t="str">
        <f ca="1">IF(S990=Lists!$S$6,"CUMPLIMIENTO",IF($Q990=Lists!$R$3,TEXT(Y990,"00,00%")&amp;" / "&amp;TEXT(FORMULACIÓN!Y990,"00,00%"),IF(Y990=0,0,TEXT(Y990,"##.###")&amp;" / "&amp;TEXT(FORMULACIÓN!Y990,"##.###"))))</f>
        <v xml:space="preserve"> / </v>
      </c>
      <c r="AR990" s="133">
        <f ca="1">VALUE(IFERROR(IF(S990=Lists!$S$6,SEGUIMIENTO!Y990,IF((Y990/FORMULACIÓN!Y990)&lt;&gt;0,Y990/FORMULACIÓN!Y990,0)),0))</f>
        <v>0</v>
      </c>
      <c r="AS990" s="89" t="str">
        <f t="shared" ca="1" si="177"/>
        <v/>
      </c>
      <c r="AT990" s="89"/>
      <c r="AU990" s="89">
        <f t="shared" ca="1" si="170"/>
        <v>0</v>
      </c>
      <c r="AV990" s="20" t="str">
        <f t="shared" si="179"/>
        <v xml:space="preserve">LOGROS
LÍMITES
OBSERVACIÓN
ACCIONES DE FORTALECIMIENTO
</v>
      </c>
      <c r="AW990" s="139"/>
      <c r="CG990" s="140"/>
    </row>
    <row r="991" spans="1:85" s="135" customFormat="1" ht="20.25" hidden="1" customHeight="1">
      <c r="A991" s="20" t="str">
        <f>IF(FORMULACIÓN!A991="","",FORMULACIÓN!A991)</f>
        <v/>
      </c>
      <c r="B991" s="20" t="str">
        <f>IF(FORMULACIÓN!B991="","",FORMULACIÓN!B991)</f>
        <v/>
      </c>
      <c r="C991" s="20" t="str">
        <f>IF(FORMULACIÓN!C991="","",FORMULACIÓN!C991)</f>
        <v/>
      </c>
      <c r="D991" s="20" t="str">
        <f>IF(FORMULACIÓN!D991="","",FORMULACIÓN!D991)</f>
        <v/>
      </c>
      <c r="E991" s="20" t="str">
        <f>IF(FORMULACIÓN!E991="","",FORMULACIÓN!E991)</f>
        <v/>
      </c>
      <c r="F991" s="20" t="str">
        <f>IF(FORMULACIÓN!F991="","",FORMULACIÓN!F991)</f>
        <v/>
      </c>
      <c r="G991" s="20" t="str">
        <f>IF(FORMULACIÓN!G991="","",FORMULACIÓN!G991)</f>
        <v/>
      </c>
      <c r="H991" s="20" t="str">
        <f>IF(FORMULACIÓN!H991="","",FORMULACIÓN!H991)</f>
        <v/>
      </c>
      <c r="I991" s="88" t="str">
        <f>IF(FORMULACIÓN!I991="","",FORMULACIÓN!I991)</f>
        <v/>
      </c>
      <c r="J991" s="20" t="str">
        <f>IF(FORMULACIÓN!J991="","",FORMULACIÓN!J991)</f>
        <v/>
      </c>
      <c r="K991" s="88" t="str">
        <f>IF(FORMULACIÓN!K991="","",FORMULACIÓN!K991)</f>
        <v/>
      </c>
      <c r="L991" s="88" t="str">
        <f>IF(FORMULACIÓN!L991="","",FORMULACIÓN!L991)</f>
        <v/>
      </c>
      <c r="M991" s="210">
        <f>FORMULACIÓN!M991</f>
        <v>0</v>
      </c>
      <c r="N991" s="20" t="str">
        <f>IF(FORMULACIÓN!O991="","",FORMULACIÓN!O991)</f>
        <v/>
      </c>
      <c r="O991" s="20" t="str">
        <f>IF(FORMULACIÓN!P991="","",FORMULACIÓN!P991)</f>
        <v/>
      </c>
      <c r="P991" s="20" t="str">
        <f>IF(FORMULACIÓN!Q991="","",FORMULACIÓN!Q991)</f>
        <v/>
      </c>
      <c r="Q991" s="20" t="str">
        <f>IF(FORMULACIÓN!R991="","",FORMULACIÓN!R991)</f>
        <v/>
      </c>
      <c r="R991" s="20" t="str">
        <f>IF(FORMULACIÓN!S991="","",FORMULACIÓN!S991)</f>
        <v/>
      </c>
      <c r="S991" s="20" t="str">
        <f>IF(FORMULACIÓN!T991="","",FORMULACIÓN!T991)</f>
        <v/>
      </c>
      <c r="T991" s="179" t="str">
        <f ca="1">FORMULACIÓN!Y991</f>
        <v/>
      </c>
      <c r="U991" s="20" t="str">
        <f>IF(FORMULACIÓN!U991="","",FORMULACIÓN!U991)</f>
        <v/>
      </c>
      <c r="V991" s="211"/>
      <c r="W991" s="211"/>
      <c r="X991" s="21" t="str">
        <f ca="1">IFERROR(IF($S991=Lists!$S$2,SUM(SEGUIMIENTO!U991:W991),IF(SEGUIMIENTO!$S991=Lists!$S$3,SUM(SEGUIMIENTO!V991:W991),IF(SEGUIMIENTO!$S991=Lists!$S$4,AVERAGE(SEGUIMIENTO!V991:W991),IF(SEGUIMIENTO!$S991=Lists!$S$5,OFFSET(U991,0,COUNTA(V991:W991)),IF(SEGUIMIENTO!$S991=Lists!$S$6,COUNTIF(V991:W991,"&lt;"&amp;FORMULACIÓN!Y991)/COUNT(SEGUIMIENTO!V991:W991),""))))),"")</f>
        <v/>
      </c>
      <c r="Y991" s="176" t="str">
        <f ca="1">IF($Q991=Lists!$R$3,TEXT(SEGUIMIENTO!X991,"00,00%"),IF(SEGUIMIENTO!X991=0,0,TEXT(SEGUIMIENTO!X991,"##.###")))</f>
        <v/>
      </c>
      <c r="Z991" s="179" t="str">
        <f>IF(FORMULACIÓN!N991="X",VLOOKUP(A991,Lists!$C$100:$D$1099,2,FALSE),"")</f>
        <v/>
      </c>
      <c r="AA991" s="181">
        <f>IF(FORMULACIÓN!N991="X",IF(VALUE(VLOOKUP(A991,Lists!$C$100:$D$1099,2,FALSE))&gt;=SEGUIMIENTO!X991,1,0),2)</f>
        <v>2</v>
      </c>
      <c r="AB991" s="150">
        <f>IFERROR(VALUE(LEFT(#REF!,1)),0)</f>
        <v>0</v>
      </c>
      <c r="AC991" s="149"/>
      <c r="AD991" s="131"/>
      <c r="AE991" s="131"/>
      <c r="AF991" s="129"/>
      <c r="AG991"/>
      <c r="AH991" s="139"/>
      <c r="AI991" s="139"/>
      <c r="AJ991" s="139" t="str">
        <f t="shared" si="171"/>
        <v/>
      </c>
      <c r="AK991" s="139">
        <f t="shared" ca="1" si="178"/>
        <v>0</v>
      </c>
      <c r="AL991" s="139" t="str">
        <f t="shared" si="172"/>
        <v/>
      </c>
      <c r="AM991" s="139" t="str">
        <f t="shared" si="173"/>
        <v/>
      </c>
      <c r="AN991" s="20" t="str">
        <f t="shared" si="174"/>
        <v/>
      </c>
      <c r="AO991" s="20" t="str">
        <f t="shared" si="175"/>
        <v/>
      </c>
      <c r="AP991" s="20" t="str">
        <f t="shared" si="176"/>
        <v/>
      </c>
      <c r="AQ991" s="88" t="str">
        <f ca="1">IF(S991=Lists!$S$6,"CUMPLIMIENTO",IF($Q991=Lists!$R$3,TEXT(Y991,"00,00%")&amp;" / "&amp;TEXT(FORMULACIÓN!Y991,"00,00%"),IF(Y991=0,0,TEXT(Y991,"##.###")&amp;" / "&amp;TEXT(FORMULACIÓN!Y991,"##.###"))))</f>
        <v xml:space="preserve"> / </v>
      </c>
      <c r="AR991" s="133">
        <f ca="1">VALUE(IFERROR(IF(S991=Lists!$S$6,SEGUIMIENTO!Y991,IF((Y991/FORMULACIÓN!Y991)&lt;&gt;0,Y991/FORMULACIÓN!Y991,0)),0))</f>
        <v>0</v>
      </c>
      <c r="AS991" s="89" t="str">
        <f t="shared" ca="1" si="177"/>
        <v/>
      </c>
      <c r="AT991" s="89"/>
      <c r="AU991" s="89">
        <f t="shared" ca="1" si="170"/>
        <v>0</v>
      </c>
      <c r="AV991" s="20" t="str">
        <f t="shared" si="179"/>
        <v xml:space="preserve">LOGROS
LÍMITES
OBSERVACIÓN
ACCIONES DE FORTALECIMIENTO
</v>
      </c>
      <c r="AW991" s="139"/>
      <c r="CG991" s="140"/>
    </row>
    <row r="992" spans="1:85" s="135" customFormat="1" ht="20.25" hidden="1" customHeight="1">
      <c r="A992" s="20" t="str">
        <f>IF(FORMULACIÓN!A992="","",FORMULACIÓN!A992)</f>
        <v/>
      </c>
      <c r="B992" s="20" t="str">
        <f>IF(FORMULACIÓN!B992="","",FORMULACIÓN!B992)</f>
        <v/>
      </c>
      <c r="C992" s="20" t="str">
        <f>IF(FORMULACIÓN!C992="","",FORMULACIÓN!C992)</f>
        <v/>
      </c>
      <c r="D992" s="20" t="str">
        <f>IF(FORMULACIÓN!D992="","",FORMULACIÓN!D992)</f>
        <v/>
      </c>
      <c r="E992" s="20" t="str">
        <f>IF(FORMULACIÓN!E992="","",FORMULACIÓN!E992)</f>
        <v/>
      </c>
      <c r="F992" s="20" t="str">
        <f>IF(FORMULACIÓN!F992="","",FORMULACIÓN!F992)</f>
        <v/>
      </c>
      <c r="G992" s="20" t="str">
        <f>IF(FORMULACIÓN!G992="","",FORMULACIÓN!G992)</f>
        <v/>
      </c>
      <c r="H992" s="20" t="str">
        <f>IF(FORMULACIÓN!H992="","",FORMULACIÓN!H992)</f>
        <v/>
      </c>
      <c r="I992" s="88" t="str">
        <f>IF(FORMULACIÓN!I992="","",FORMULACIÓN!I992)</f>
        <v/>
      </c>
      <c r="J992" s="20" t="str">
        <f>IF(FORMULACIÓN!J992="","",FORMULACIÓN!J992)</f>
        <v/>
      </c>
      <c r="K992" s="88" t="str">
        <f>IF(FORMULACIÓN!K992="","",FORMULACIÓN!K992)</f>
        <v/>
      </c>
      <c r="L992" s="88" t="str">
        <f>IF(FORMULACIÓN!L992="","",FORMULACIÓN!L992)</f>
        <v/>
      </c>
      <c r="M992" s="210">
        <f>FORMULACIÓN!M992</f>
        <v>0</v>
      </c>
      <c r="N992" s="20" t="str">
        <f>IF(FORMULACIÓN!O992="","",FORMULACIÓN!O992)</f>
        <v/>
      </c>
      <c r="O992" s="20" t="str">
        <f>IF(FORMULACIÓN!P992="","",FORMULACIÓN!P992)</f>
        <v/>
      </c>
      <c r="P992" s="20" t="str">
        <f>IF(FORMULACIÓN!Q992="","",FORMULACIÓN!Q992)</f>
        <v/>
      </c>
      <c r="Q992" s="20" t="str">
        <f>IF(FORMULACIÓN!R992="","",FORMULACIÓN!R992)</f>
        <v/>
      </c>
      <c r="R992" s="20" t="str">
        <f>IF(FORMULACIÓN!S992="","",FORMULACIÓN!S992)</f>
        <v/>
      </c>
      <c r="S992" s="20" t="str">
        <f>IF(FORMULACIÓN!T992="","",FORMULACIÓN!T992)</f>
        <v/>
      </c>
      <c r="T992" s="179" t="str">
        <f ca="1">FORMULACIÓN!Y992</f>
        <v/>
      </c>
      <c r="U992" s="20" t="str">
        <f>IF(FORMULACIÓN!U992="","",FORMULACIÓN!U992)</f>
        <v/>
      </c>
      <c r="V992" s="211"/>
      <c r="W992" s="211"/>
      <c r="X992" s="21" t="str">
        <f ca="1">IFERROR(IF($S992=Lists!$S$2,SUM(SEGUIMIENTO!U992:W992),IF(SEGUIMIENTO!$S992=Lists!$S$3,SUM(SEGUIMIENTO!V992:W992),IF(SEGUIMIENTO!$S992=Lists!$S$4,AVERAGE(SEGUIMIENTO!V992:W992),IF(SEGUIMIENTO!$S992=Lists!$S$5,OFFSET(U992,0,COUNTA(V992:W992)),IF(SEGUIMIENTO!$S992=Lists!$S$6,COUNTIF(V992:W992,"&lt;"&amp;FORMULACIÓN!Y992)/COUNT(SEGUIMIENTO!V992:W992),""))))),"")</f>
        <v/>
      </c>
      <c r="Y992" s="176" t="str">
        <f ca="1">IF($Q992=Lists!$R$3,TEXT(SEGUIMIENTO!X992,"00,00%"),IF(SEGUIMIENTO!X992=0,0,TEXT(SEGUIMIENTO!X992,"##.###")))</f>
        <v/>
      </c>
      <c r="Z992" s="179" t="str">
        <f>IF(FORMULACIÓN!N992="X",VLOOKUP(A992,Lists!$C$100:$D$1099,2,FALSE),"")</f>
        <v/>
      </c>
      <c r="AA992" s="181">
        <f>IF(FORMULACIÓN!N992="X",IF(VALUE(VLOOKUP(A992,Lists!$C$100:$D$1099,2,FALSE))&gt;=SEGUIMIENTO!X992,1,0),2)</f>
        <v>2</v>
      </c>
      <c r="AB992" s="150">
        <f>IFERROR(VALUE(LEFT(#REF!,1)),0)</f>
        <v>0</v>
      </c>
      <c r="AC992" s="149"/>
      <c r="AD992" s="131"/>
      <c r="AE992" s="131"/>
      <c r="AF992" s="129"/>
      <c r="AG992"/>
      <c r="AH992" s="139"/>
      <c r="AI992" s="139"/>
      <c r="AJ992" s="139" t="str">
        <f t="shared" si="171"/>
        <v/>
      </c>
      <c r="AK992" s="139">
        <f t="shared" ca="1" si="178"/>
        <v>0</v>
      </c>
      <c r="AL992" s="139" t="str">
        <f t="shared" si="172"/>
        <v/>
      </c>
      <c r="AM992" s="139" t="str">
        <f t="shared" si="173"/>
        <v/>
      </c>
      <c r="AN992" s="20" t="str">
        <f t="shared" si="174"/>
        <v/>
      </c>
      <c r="AO992" s="20" t="str">
        <f t="shared" si="175"/>
        <v/>
      </c>
      <c r="AP992" s="20" t="str">
        <f t="shared" si="176"/>
        <v/>
      </c>
      <c r="AQ992" s="88" t="str">
        <f ca="1">IF(S992=Lists!$S$6,"CUMPLIMIENTO",IF($Q992=Lists!$R$3,TEXT(Y992,"00,00%")&amp;" / "&amp;TEXT(FORMULACIÓN!Y992,"00,00%"),IF(Y992=0,0,TEXT(Y992,"##.###")&amp;" / "&amp;TEXT(FORMULACIÓN!Y992,"##.###"))))</f>
        <v xml:space="preserve"> / </v>
      </c>
      <c r="AR992" s="133">
        <f ca="1">VALUE(IFERROR(IF(S992=Lists!$S$6,SEGUIMIENTO!Y992,IF((Y992/FORMULACIÓN!Y992)&lt;&gt;0,Y992/FORMULACIÓN!Y992,0)),0))</f>
        <v>0</v>
      </c>
      <c r="AS992" s="89" t="str">
        <f t="shared" ca="1" si="177"/>
        <v/>
      </c>
      <c r="AT992" s="89"/>
      <c r="AU992" s="89">
        <f t="shared" ca="1" si="170"/>
        <v>0</v>
      </c>
      <c r="AV992" s="20" t="str">
        <f t="shared" si="179"/>
        <v xml:space="preserve">LOGROS
LÍMITES
OBSERVACIÓN
ACCIONES DE FORTALECIMIENTO
</v>
      </c>
      <c r="AW992" s="139"/>
      <c r="CG992" s="140"/>
    </row>
    <row r="993" spans="1:85" s="135" customFormat="1" ht="20.25" hidden="1" customHeight="1">
      <c r="A993" s="20" t="str">
        <f>IF(FORMULACIÓN!A993="","",FORMULACIÓN!A993)</f>
        <v/>
      </c>
      <c r="B993" s="20" t="str">
        <f>IF(FORMULACIÓN!B993="","",FORMULACIÓN!B993)</f>
        <v/>
      </c>
      <c r="C993" s="20" t="str">
        <f>IF(FORMULACIÓN!C993="","",FORMULACIÓN!C993)</f>
        <v/>
      </c>
      <c r="D993" s="20" t="str">
        <f>IF(FORMULACIÓN!D993="","",FORMULACIÓN!D993)</f>
        <v/>
      </c>
      <c r="E993" s="20" t="str">
        <f>IF(FORMULACIÓN!E993="","",FORMULACIÓN!E993)</f>
        <v/>
      </c>
      <c r="F993" s="20" t="str">
        <f>IF(FORMULACIÓN!F993="","",FORMULACIÓN!F993)</f>
        <v/>
      </c>
      <c r="G993" s="20" t="str">
        <f>IF(FORMULACIÓN!G993="","",FORMULACIÓN!G993)</f>
        <v/>
      </c>
      <c r="H993" s="20" t="str">
        <f>IF(FORMULACIÓN!H993="","",FORMULACIÓN!H993)</f>
        <v/>
      </c>
      <c r="I993" s="88" t="str">
        <f>IF(FORMULACIÓN!I993="","",FORMULACIÓN!I993)</f>
        <v/>
      </c>
      <c r="J993" s="20" t="str">
        <f>IF(FORMULACIÓN!J993="","",FORMULACIÓN!J993)</f>
        <v/>
      </c>
      <c r="K993" s="88" t="str">
        <f>IF(FORMULACIÓN!K993="","",FORMULACIÓN!K993)</f>
        <v/>
      </c>
      <c r="L993" s="88" t="str">
        <f>IF(FORMULACIÓN!L993="","",FORMULACIÓN!L993)</f>
        <v/>
      </c>
      <c r="M993" s="210">
        <f>FORMULACIÓN!M993</f>
        <v>0</v>
      </c>
      <c r="N993" s="20" t="str">
        <f>IF(FORMULACIÓN!O993="","",FORMULACIÓN!O993)</f>
        <v/>
      </c>
      <c r="O993" s="20" t="str">
        <f>IF(FORMULACIÓN!P993="","",FORMULACIÓN!P993)</f>
        <v/>
      </c>
      <c r="P993" s="20" t="str">
        <f>IF(FORMULACIÓN!Q993="","",FORMULACIÓN!Q993)</f>
        <v/>
      </c>
      <c r="Q993" s="20" t="str">
        <f>IF(FORMULACIÓN!R993="","",FORMULACIÓN!R993)</f>
        <v/>
      </c>
      <c r="R993" s="20" t="str">
        <f>IF(FORMULACIÓN!S993="","",FORMULACIÓN!S993)</f>
        <v/>
      </c>
      <c r="S993" s="20" t="str">
        <f>IF(FORMULACIÓN!T993="","",FORMULACIÓN!T993)</f>
        <v/>
      </c>
      <c r="T993" s="179" t="str">
        <f ca="1">FORMULACIÓN!Y993</f>
        <v/>
      </c>
      <c r="U993" s="20" t="str">
        <f>IF(FORMULACIÓN!U993="","",FORMULACIÓN!U993)</f>
        <v/>
      </c>
      <c r="V993" s="211"/>
      <c r="W993" s="211"/>
      <c r="X993" s="21" t="str">
        <f ca="1">IFERROR(IF($S993=Lists!$S$2,SUM(SEGUIMIENTO!U993:W993),IF(SEGUIMIENTO!$S993=Lists!$S$3,SUM(SEGUIMIENTO!V993:W993),IF(SEGUIMIENTO!$S993=Lists!$S$4,AVERAGE(SEGUIMIENTO!V993:W993),IF(SEGUIMIENTO!$S993=Lists!$S$5,OFFSET(U993,0,COUNTA(V993:W993)),IF(SEGUIMIENTO!$S993=Lists!$S$6,COUNTIF(V993:W993,"&lt;"&amp;FORMULACIÓN!Y993)/COUNT(SEGUIMIENTO!V993:W993),""))))),"")</f>
        <v/>
      </c>
      <c r="Y993" s="176" t="str">
        <f ca="1">IF($Q993=Lists!$R$3,TEXT(SEGUIMIENTO!X993,"00,00%"),IF(SEGUIMIENTO!X993=0,0,TEXT(SEGUIMIENTO!X993,"##.###")))</f>
        <v/>
      </c>
      <c r="Z993" s="179" t="str">
        <f>IF(FORMULACIÓN!N993="X",VLOOKUP(A993,Lists!$C$100:$D$1099,2,FALSE),"")</f>
        <v/>
      </c>
      <c r="AA993" s="181">
        <f>IF(FORMULACIÓN!N993="X",IF(VALUE(VLOOKUP(A993,Lists!$C$100:$D$1099,2,FALSE))&gt;=SEGUIMIENTO!X993,1,0),2)</f>
        <v>2</v>
      </c>
      <c r="AB993" s="150">
        <f>IFERROR(VALUE(LEFT(#REF!,1)),0)</f>
        <v>0</v>
      </c>
      <c r="AC993" s="149"/>
      <c r="AD993" s="131"/>
      <c r="AE993" s="131"/>
      <c r="AF993" s="129"/>
      <c r="AG993"/>
      <c r="AH993" s="139"/>
      <c r="AI993" s="139"/>
      <c r="AJ993" s="139" t="str">
        <f t="shared" si="171"/>
        <v/>
      </c>
      <c r="AK993" s="139">
        <f t="shared" ca="1" si="178"/>
        <v>0</v>
      </c>
      <c r="AL993" s="139" t="str">
        <f t="shared" si="172"/>
        <v/>
      </c>
      <c r="AM993" s="139" t="str">
        <f t="shared" si="173"/>
        <v/>
      </c>
      <c r="AN993" s="20" t="str">
        <f t="shared" si="174"/>
        <v/>
      </c>
      <c r="AO993" s="20" t="str">
        <f t="shared" si="175"/>
        <v/>
      </c>
      <c r="AP993" s="20" t="str">
        <f t="shared" si="176"/>
        <v/>
      </c>
      <c r="AQ993" s="88" t="str">
        <f ca="1">IF(S993=Lists!$S$6,"CUMPLIMIENTO",IF($Q993=Lists!$R$3,TEXT(Y993,"00,00%")&amp;" / "&amp;TEXT(FORMULACIÓN!Y993,"00,00%"),IF(Y993=0,0,TEXT(Y993,"##.###")&amp;" / "&amp;TEXT(FORMULACIÓN!Y993,"##.###"))))</f>
        <v xml:space="preserve"> / </v>
      </c>
      <c r="AR993" s="133">
        <f ca="1">VALUE(IFERROR(IF(S993=Lists!$S$6,SEGUIMIENTO!Y993,IF((Y993/FORMULACIÓN!Y993)&lt;&gt;0,Y993/FORMULACIÓN!Y993,0)),0))</f>
        <v>0</v>
      </c>
      <c r="AS993" s="89" t="str">
        <f t="shared" ca="1" si="177"/>
        <v/>
      </c>
      <c r="AT993" s="89"/>
      <c r="AU993" s="89">
        <f t="shared" ca="1" si="170"/>
        <v>0</v>
      </c>
      <c r="AV993" s="20" t="str">
        <f t="shared" si="179"/>
        <v xml:space="preserve">LOGROS
LÍMITES
OBSERVACIÓN
ACCIONES DE FORTALECIMIENTO
</v>
      </c>
      <c r="AW993" s="139"/>
      <c r="CG993" s="140"/>
    </row>
    <row r="994" spans="1:85" s="135" customFormat="1" ht="20.25" hidden="1" customHeight="1">
      <c r="A994" s="20" t="str">
        <f>IF(FORMULACIÓN!A994="","",FORMULACIÓN!A994)</f>
        <v/>
      </c>
      <c r="B994" s="20" t="str">
        <f>IF(FORMULACIÓN!B994="","",FORMULACIÓN!B994)</f>
        <v/>
      </c>
      <c r="C994" s="20" t="str">
        <f>IF(FORMULACIÓN!C994="","",FORMULACIÓN!C994)</f>
        <v/>
      </c>
      <c r="D994" s="20" t="str">
        <f>IF(FORMULACIÓN!D994="","",FORMULACIÓN!D994)</f>
        <v/>
      </c>
      <c r="E994" s="20" t="str">
        <f>IF(FORMULACIÓN!E994="","",FORMULACIÓN!E994)</f>
        <v/>
      </c>
      <c r="F994" s="20" t="str">
        <f>IF(FORMULACIÓN!F994="","",FORMULACIÓN!F994)</f>
        <v/>
      </c>
      <c r="G994" s="20" t="str">
        <f>IF(FORMULACIÓN!G994="","",FORMULACIÓN!G994)</f>
        <v/>
      </c>
      <c r="H994" s="20" t="str">
        <f>IF(FORMULACIÓN!H994="","",FORMULACIÓN!H994)</f>
        <v/>
      </c>
      <c r="I994" s="88" t="str">
        <f>IF(FORMULACIÓN!I994="","",FORMULACIÓN!I994)</f>
        <v/>
      </c>
      <c r="J994" s="20" t="str">
        <f>IF(FORMULACIÓN!J994="","",FORMULACIÓN!J994)</f>
        <v/>
      </c>
      <c r="K994" s="88" t="str">
        <f>IF(FORMULACIÓN!K994="","",FORMULACIÓN!K994)</f>
        <v/>
      </c>
      <c r="L994" s="88" t="str">
        <f>IF(FORMULACIÓN!L994="","",FORMULACIÓN!L994)</f>
        <v/>
      </c>
      <c r="M994" s="210">
        <f>FORMULACIÓN!M994</f>
        <v>0</v>
      </c>
      <c r="N994" s="20" t="str">
        <f>IF(FORMULACIÓN!O994="","",FORMULACIÓN!O994)</f>
        <v/>
      </c>
      <c r="O994" s="20" t="str">
        <f>IF(FORMULACIÓN!P994="","",FORMULACIÓN!P994)</f>
        <v/>
      </c>
      <c r="P994" s="20" t="str">
        <f>IF(FORMULACIÓN!Q994="","",FORMULACIÓN!Q994)</f>
        <v/>
      </c>
      <c r="Q994" s="20" t="str">
        <f>IF(FORMULACIÓN!R994="","",FORMULACIÓN!R994)</f>
        <v/>
      </c>
      <c r="R994" s="20" t="str">
        <f>IF(FORMULACIÓN!S994="","",FORMULACIÓN!S994)</f>
        <v/>
      </c>
      <c r="S994" s="20" t="str">
        <f>IF(FORMULACIÓN!T994="","",FORMULACIÓN!T994)</f>
        <v/>
      </c>
      <c r="T994" s="179" t="str">
        <f ca="1">FORMULACIÓN!Y994</f>
        <v/>
      </c>
      <c r="U994" s="20" t="str">
        <f>IF(FORMULACIÓN!U994="","",FORMULACIÓN!U994)</f>
        <v/>
      </c>
      <c r="V994" s="211"/>
      <c r="W994" s="211"/>
      <c r="X994" s="21" t="str">
        <f ca="1">IFERROR(IF($S994=Lists!$S$2,SUM(SEGUIMIENTO!U994:W994),IF(SEGUIMIENTO!$S994=Lists!$S$3,SUM(SEGUIMIENTO!V994:W994),IF(SEGUIMIENTO!$S994=Lists!$S$4,AVERAGE(SEGUIMIENTO!V994:W994),IF(SEGUIMIENTO!$S994=Lists!$S$5,OFFSET(U994,0,COUNTA(V994:W994)),IF(SEGUIMIENTO!$S994=Lists!$S$6,COUNTIF(V994:W994,"&lt;"&amp;FORMULACIÓN!Y994)/COUNT(SEGUIMIENTO!V994:W994),""))))),"")</f>
        <v/>
      </c>
      <c r="Y994" s="176" t="str">
        <f ca="1">IF($Q994=Lists!$R$3,TEXT(SEGUIMIENTO!X994,"00,00%"),IF(SEGUIMIENTO!X994=0,0,TEXT(SEGUIMIENTO!X994,"##.###")))</f>
        <v/>
      </c>
      <c r="Z994" s="179" t="str">
        <f>IF(FORMULACIÓN!N994="X",VLOOKUP(A994,Lists!$C$100:$D$1099,2,FALSE),"")</f>
        <v/>
      </c>
      <c r="AA994" s="181">
        <f>IF(FORMULACIÓN!N994="X",IF(VALUE(VLOOKUP(A994,Lists!$C$100:$D$1099,2,FALSE))&gt;=SEGUIMIENTO!X994,1,0),2)</f>
        <v>2</v>
      </c>
      <c r="AB994" s="150">
        <f>IFERROR(VALUE(LEFT(#REF!,1)),0)</f>
        <v>0</v>
      </c>
      <c r="AC994" s="149"/>
      <c r="AD994" s="131"/>
      <c r="AE994" s="131"/>
      <c r="AF994" s="129"/>
      <c r="AG994"/>
      <c r="AH994" s="139"/>
      <c r="AI994" s="139"/>
      <c r="AJ994" s="139" t="str">
        <f t="shared" si="171"/>
        <v/>
      </c>
      <c r="AK994" s="139">
        <f t="shared" ca="1" si="178"/>
        <v>0</v>
      </c>
      <c r="AL994" s="139" t="str">
        <f t="shared" si="172"/>
        <v/>
      </c>
      <c r="AM994" s="139" t="str">
        <f t="shared" si="173"/>
        <v/>
      </c>
      <c r="AN994" s="20" t="str">
        <f t="shared" si="174"/>
        <v/>
      </c>
      <c r="AO994" s="20" t="str">
        <f t="shared" si="175"/>
        <v/>
      </c>
      <c r="AP994" s="20" t="str">
        <f t="shared" si="176"/>
        <v/>
      </c>
      <c r="AQ994" s="88" t="str">
        <f ca="1">IF(S994=Lists!$S$6,"CUMPLIMIENTO",IF($Q994=Lists!$R$3,TEXT(Y994,"00,00%")&amp;" / "&amp;TEXT(FORMULACIÓN!Y994,"00,00%"),IF(Y994=0,0,TEXT(Y994,"##.###")&amp;" / "&amp;TEXT(FORMULACIÓN!Y994,"##.###"))))</f>
        <v xml:space="preserve"> / </v>
      </c>
      <c r="AR994" s="133">
        <f ca="1">VALUE(IFERROR(IF(S994=Lists!$S$6,SEGUIMIENTO!Y994,IF((Y994/FORMULACIÓN!Y994)&lt;&gt;0,Y994/FORMULACIÓN!Y994,0)),0))</f>
        <v>0</v>
      </c>
      <c r="AS994" s="89" t="str">
        <f t="shared" ca="1" si="177"/>
        <v/>
      </c>
      <c r="AT994" s="89"/>
      <c r="AU994" s="89">
        <f t="shared" ca="1" si="170"/>
        <v>0</v>
      </c>
      <c r="AV994" s="20" t="str">
        <f t="shared" si="179"/>
        <v xml:space="preserve">LOGROS
LÍMITES
OBSERVACIÓN
ACCIONES DE FORTALECIMIENTO
</v>
      </c>
      <c r="AW994" s="139"/>
      <c r="CG994" s="140"/>
    </row>
    <row r="995" spans="1:85" s="135" customFormat="1" ht="20.25" hidden="1" customHeight="1">
      <c r="A995" s="20" t="str">
        <f>IF(FORMULACIÓN!A995="","",FORMULACIÓN!A995)</f>
        <v/>
      </c>
      <c r="B995" s="20" t="str">
        <f>IF(FORMULACIÓN!B995="","",FORMULACIÓN!B995)</f>
        <v/>
      </c>
      <c r="C995" s="20" t="str">
        <f>IF(FORMULACIÓN!C995="","",FORMULACIÓN!C995)</f>
        <v/>
      </c>
      <c r="D995" s="20" t="str">
        <f>IF(FORMULACIÓN!D995="","",FORMULACIÓN!D995)</f>
        <v/>
      </c>
      <c r="E995" s="20" t="str">
        <f>IF(FORMULACIÓN!E995="","",FORMULACIÓN!E995)</f>
        <v/>
      </c>
      <c r="F995" s="20" t="str">
        <f>IF(FORMULACIÓN!F995="","",FORMULACIÓN!F995)</f>
        <v/>
      </c>
      <c r="G995" s="20" t="str">
        <f>IF(FORMULACIÓN!G995="","",FORMULACIÓN!G995)</f>
        <v/>
      </c>
      <c r="H995" s="20" t="str">
        <f>IF(FORMULACIÓN!H995="","",FORMULACIÓN!H995)</f>
        <v/>
      </c>
      <c r="I995" s="88" t="str">
        <f>IF(FORMULACIÓN!I995="","",FORMULACIÓN!I995)</f>
        <v/>
      </c>
      <c r="J995" s="20" t="str">
        <f>IF(FORMULACIÓN!J995="","",FORMULACIÓN!J995)</f>
        <v/>
      </c>
      <c r="K995" s="88" t="str">
        <f>IF(FORMULACIÓN!K995="","",FORMULACIÓN!K995)</f>
        <v/>
      </c>
      <c r="L995" s="88" t="str">
        <f>IF(FORMULACIÓN!L995="","",FORMULACIÓN!L995)</f>
        <v/>
      </c>
      <c r="M995" s="210">
        <f>FORMULACIÓN!M995</f>
        <v>0</v>
      </c>
      <c r="N995" s="20" t="str">
        <f>IF(FORMULACIÓN!O995="","",FORMULACIÓN!O995)</f>
        <v/>
      </c>
      <c r="O995" s="20" t="str">
        <f>IF(FORMULACIÓN!P995="","",FORMULACIÓN!P995)</f>
        <v/>
      </c>
      <c r="P995" s="20" t="str">
        <f>IF(FORMULACIÓN!Q995="","",FORMULACIÓN!Q995)</f>
        <v/>
      </c>
      <c r="Q995" s="20" t="str">
        <f>IF(FORMULACIÓN!R995="","",FORMULACIÓN!R995)</f>
        <v/>
      </c>
      <c r="R995" s="20" t="str">
        <f>IF(FORMULACIÓN!S995="","",FORMULACIÓN!S995)</f>
        <v/>
      </c>
      <c r="S995" s="20" t="str">
        <f>IF(FORMULACIÓN!T995="","",FORMULACIÓN!T995)</f>
        <v/>
      </c>
      <c r="T995" s="179" t="str">
        <f ca="1">FORMULACIÓN!Y995</f>
        <v/>
      </c>
      <c r="U995" s="20" t="str">
        <f>IF(FORMULACIÓN!U995="","",FORMULACIÓN!U995)</f>
        <v/>
      </c>
      <c r="V995" s="211"/>
      <c r="W995" s="211"/>
      <c r="X995" s="21" t="str">
        <f ca="1">IFERROR(IF($S995=Lists!$S$2,SUM(SEGUIMIENTO!U995:W995),IF(SEGUIMIENTO!$S995=Lists!$S$3,SUM(SEGUIMIENTO!V995:W995),IF(SEGUIMIENTO!$S995=Lists!$S$4,AVERAGE(SEGUIMIENTO!V995:W995),IF(SEGUIMIENTO!$S995=Lists!$S$5,OFFSET(U995,0,COUNTA(V995:W995)),IF(SEGUIMIENTO!$S995=Lists!$S$6,COUNTIF(V995:W995,"&lt;"&amp;FORMULACIÓN!Y995)/COUNT(SEGUIMIENTO!V995:W995),""))))),"")</f>
        <v/>
      </c>
      <c r="Y995" s="176" t="str">
        <f ca="1">IF($Q995=Lists!$R$3,TEXT(SEGUIMIENTO!X995,"00,00%"),IF(SEGUIMIENTO!X995=0,0,TEXT(SEGUIMIENTO!X995,"##.###")))</f>
        <v/>
      </c>
      <c r="Z995" s="179" t="str">
        <f>IF(FORMULACIÓN!N995="X",VLOOKUP(A995,Lists!$C$100:$D$1099,2,FALSE),"")</f>
        <v/>
      </c>
      <c r="AA995" s="181">
        <f>IF(FORMULACIÓN!N995="X",IF(VALUE(VLOOKUP(A995,Lists!$C$100:$D$1099,2,FALSE))&gt;=SEGUIMIENTO!X995,1,0),2)</f>
        <v>2</v>
      </c>
      <c r="AB995" s="150">
        <f>IFERROR(VALUE(LEFT(#REF!,1)),0)</f>
        <v>0</v>
      </c>
      <c r="AC995" s="149"/>
      <c r="AD995" s="131"/>
      <c r="AE995" s="131"/>
      <c r="AF995" s="129"/>
      <c r="AG995"/>
      <c r="AH995" s="139"/>
      <c r="AI995" s="139"/>
      <c r="AJ995" s="139" t="str">
        <f t="shared" si="171"/>
        <v/>
      </c>
      <c r="AK995" s="139">
        <f t="shared" ca="1" si="178"/>
        <v>0</v>
      </c>
      <c r="AL995" s="139" t="str">
        <f t="shared" si="172"/>
        <v/>
      </c>
      <c r="AM995" s="139" t="str">
        <f t="shared" si="173"/>
        <v/>
      </c>
      <c r="AN995" s="20" t="str">
        <f t="shared" si="174"/>
        <v/>
      </c>
      <c r="AO995" s="20" t="str">
        <f t="shared" si="175"/>
        <v/>
      </c>
      <c r="AP995" s="20" t="str">
        <f t="shared" si="176"/>
        <v/>
      </c>
      <c r="AQ995" s="88" t="str">
        <f ca="1">IF(S995=Lists!$S$6,"CUMPLIMIENTO",IF($Q995=Lists!$R$3,TEXT(Y995,"00,00%")&amp;" / "&amp;TEXT(FORMULACIÓN!Y995,"00,00%"),IF(Y995=0,0,TEXT(Y995,"##.###")&amp;" / "&amp;TEXT(FORMULACIÓN!Y995,"##.###"))))</f>
        <v xml:space="preserve"> / </v>
      </c>
      <c r="AR995" s="133">
        <f ca="1">VALUE(IFERROR(IF(S995=Lists!$S$6,SEGUIMIENTO!Y995,IF((Y995/FORMULACIÓN!Y995)&lt;&gt;0,Y995/FORMULACIÓN!Y995,0)),0))</f>
        <v>0</v>
      </c>
      <c r="AS995" s="89" t="str">
        <f t="shared" ca="1" si="177"/>
        <v/>
      </c>
      <c r="AT995" s="89"/>
      <c r="AU995" s="89">
        <f t="shared" ca="1" si="170"/>
        <v>0</v>
      </c>
      <c r="AV995" s="20" t="str">
        <f t="shared" si="179"/>
        <v xml:space="preserve">LOGROS
LÍMITES
OBSERVACIÓN
ACCIONES DE FORTALECIMIENTO
</v>
      </c>
      <c r="AW995" s="139"/>
      <c r="CG995" s="140"/>
    </row>
    <row r="996" spans="1:85" s="135" customFormat="1" ht="20.25" hidden="1" customHeight="1">
      <c r="A996" s="20" t="str">
        <f>IF(FORMULACIÓN!A996="","",FORMULACIÓN!A996)</f>
        <v/>
      </c>
      <c r="B996" s="20" t="str">
        <f>IF(FORMULACIÓN!B996="","",FORMULACIÓN!B996)</f>
        <v/>
      </c>
      <c r="C996" s="20" t="str">
        <f>IF(FORMULACIÓN!C996="","",FORMULACIÓN!C996)</f>
        <v/>
      </c>
      <c r="D996" s="20" t="str">
        <f>IF(FORMULACIÓN!D996="","",FORMULACIÓN!D996)</f>
        <v/>
      </c>
      <c r="E996" s="20" t="str">
        <f>IF(FORMULACIÓN!E996="","",FORMULACIÓN!E996)</f>
        <v/>
      </c>
      <c r="F996" s="20" t="str">
        <f>IF(FORMULACIÓN!F996="","",FORMULACIÓN!F996)</f>
        <v/>
      </c>
      <c r="G996" s="20" t="str">
        <f>IF(FORMULACIÓN!G996="","",FORMULACIÓN!G996)</f>
        <v/>
      </c>
      <c r="H996" s="20" t="str">
        <f>IF(FORMULACIÓN!H996="","",FORMULACIÓN!H996)</f>
        <v/>
      </c>
      <c r="I996" s="88" t="str">
        <f>IF(FORMULACIÓN!I996="","",FORMULACIÓN!I996)</f>
        <v/>
      </c>
      <c r="J996" s="20" t="str">
        <f>IF(FORMULACIÓN!J996="","",FORMULACIÓN!J996)</f>
        <v/>
      </c>
      <c r="K996" s="88" t="str">
        <f>IF(FORMULACIÓN!K996="","",FORMULACIÓN!K996)</f>
        <v/>
      </c>
      <c r="L996" s="88" t="str">
        <f>IF(FORMULACIÓN!L996="","",FORMULACIÓN!L996)</f>
        <v/>
      </c>
      <c r="M996" s="210">
        <f>FORMULACIÓN!M996</f>
        <v>0</v>
      </c>
      <c r="N996" s="20" t="str">
        <f>IF(FORMULACIÓN!O996="","",FORMULACIÓN!O996)</f>
        <v/>
      </c>
      <c r="O996" s="20" t="str">
        <f>IF(FORMULACIÓN!P996="","",FORMULACIÓN!P996)</f>
        <v/>
      </c>
      <c r="P996" s="20" t="str">
        <f>IF(FORMULACIÓN!Q996="","",FORMULACIÓN!Q996)</f>
        <v/>
      </c>
      <c r="Q996" s="20" t="str">
        <f>IF(FORMULACIÓN!R996="","",FORMULACIÓN!R996)</f>
        <v/>
      </c>
      <c r="R996" s="20" t="str">
        <f>IF(FORMULACIÓN!S996="","",FORMULACIÓN!S996)</f>
        <v/>
      </c>
      <c r="S996" s="20" t="str">
        <f>IF(FORMULACIÓN!T996="","",FORMULACIÓN!T996)</f>
        <v/>
      </c>
      <c r="T996" s="179" t="str">
        <f ca="1">FORMULACIÓN!Y996</f>
        <v/>
      </c>
      <c r="U996" s="20" t="str">
        <f>IF(FORMULACIÓN!U996="","",FORMULACIÓN!U996)</f>
        <v/>
      </c>
      <c r="V996" s="211"/>
      <c r="W996" s="211"/>
      <c r="X996" s="21" t="str">
        <f ca="1">IFERROR(IF($S996=Lists!$S$2,SUM(SEGUIMIENTO!U996:W996),IF(SEGUIMIENTO!$S996=Lists!$S$3,SUM(SEGUIMIENTO!V996:W996),IF(SEGUIMIENTO!$S996=Lists!$S$4,AVERAGE(SEGUIMIENTO!V996:W996),IF(SEGUIMIENTO!$S996=Lists!$S$5,OFFSET(U996,0,COUNTA(V996:W996)),IF(SEGUIMIENTO!$S996=Lists!$S$6,COUNTIF(V996:W996,"&lt;"&amp;FORMULACIÓN!Y996)/COUNT(SEGUIMIENTO!V996:W996),""))))),"")</f>
        <v/>
      </c>
      <c r="Y996" s="176" t="str">
        <f ca="1">IF($Q996=Lists!$R$3,TEXT(SEGUIMIENTO!X996,"00,00%"),IF(SEGUIMIENTO!X996=0,0,TEXT(SEGUIMIENTO!X996,"##.###")))</f>
        <v/>
      </c>
      <c r="Z996" s="179" t="str">
        <f>IF(FORMULACIÓN!N996="X",VLOOKUP(A996,Lists!$C$100:$D$1099,2,FALSE),"")</f>
        <v/>
      </c>
      <c r="AA996" s="181">
        <f>IF(FORMULACIÓN!N996="X",IF(VALUE(VLOOKUP(A996,Lists!$C$100:$D$1099,2,FALSE))&gt;=SEGUIMIENTO!X996,1,0),2)</f>
        <v>2</v>
      </c>
      <c r="AB996" s="150">
        <f>IFERROR(VALUE(LEFT(#REF!,1)),0)</f>
        <v>0</v>
      </c>
      <c r="AC996" s="149"/>
      <c r="AD996" s="131"/>
      <c r="AE996" s="131"/>
      <c r="AF996" s="129"/>
      <c r="AG996"/>
      <c r="AH996" s="139"/>
      <c r="AI996" s="139"/>
      <c r="AJ996" s="139" t="str">
        <f t="shared" si="171"/>
        <v/>
      </c>
      <c r="AK996" s="139">
        <f t="shared" ca="1" si="178"/>
        <v>0</v>
      </c>
      <c r="AL996" s="139" t="str">
        <f t="shared" si="172"/>
        <v/>
      </c>
      <c r="AM996" s="139" t="str">
        <f t="shared" si="173"/>
        <v/>
      </c>
      <c r="AN996" s="20" t="str">
        <f t="shared" si="174"/>
        <v/>
      </c>
      <c r="AO996" s="20" t="str">
        <f t="shared" si="175"/>
        <v/>
      </c>
      <c r="AP996" s="20" t="str">
        <f t="shared" si="176"/>
        <v/>
      </c>
      <c r="AQ996" s="88" t="str">
        <f ca="1">IF(S996=Lists!$S$6,"CUMPLIMIENTO",IF($Q996=Lists!$R$3,TEXT(Y996,"00,00%")&amp;" / "&amp;TEXT(FORMULACIÓN!Y996,"00,00%"),IF(Y996=0,0,TEXT(Y996,"##.###")&amp;" / "&amp;TEXT(FORMULACIÓN!Y996,"##.###"))))</f>
        <v xml:space="preserve"> / </v>
      </c>
      <c r="AR996" s="133">
        <f ca="1">VALUE(IFERROR(IF(S996=Lists!$S$6,SEGUIMIENTO!Y996,IF((Y996/FORMULACIÓN!Y996)&lt;&gt;0,Y996/FORMULACIÓN!Y996,0)),0))</f>
        <v>0</v>
      </c>
      <c r="AS996" s="89" t="str">
        <f t="shared" ca="1" si="177"/>
        <v/>
      </c>
      <c r="AT996" s="89"/>
      <c r="AU996" s="89">
        <f t="shared" ca="1" si="170"/>
        <v>0</v>
      </c>
      <c r="AV996" s="20" t="str">
        <f t="shared" si="179"/>
        <v xml:space="preserve">LOGROS
LÍMITES
OBSERVACIÓN
ACCIONES DE FORTALECIMIENTO
</v>
      </c>
      <c r="AW996" s="139"/>
      <c r="CG996" s="140"/>
    </row>
    <row r="997" spans="1:85" s="135" customFormat="1" ht="20.25" hidden="1" customHeight="1">
      <c r="A997" s="20" t="str">
        <f>IF(FORMULACIÓN!A997="","",FORMULACIÓN!A997)</f>
        <v/>
      </c>
      <c r="B997" s="20" t="str">
        <f>IF(FORMULACIÓN!B997="","",FORMULACIÓN!B997)</f>
        <v/>
      </c>
      <c r="C997" s="20" t="str">
        <f>IF(FORMULACIÓN!C997="","",FORMULACIÓN!C997)</f>
        <v/>
      </c>
      <c r="D997" s="20" t="str">
        <f>IF(FORMULACIÓN!D997="","",FORMULACIÓN!D997)</f>
        <v/>
      </c>
      <c r="E997" s="20" t="str">
        <f>IF(FORMULACIÓN!E997="","",FORMULACIÓN!E997)</f>
        <v/>
      </c>
      <c r="F997" s="20" t="str">
        <f>IF(FORMULACIÓN!F997="","",FORMULACIÓN!F997)</f>
        <v/>
      </c>
      <c r="G997" s="20" t="str">
        <f>IF(FORMULACIÓN!G997="","",FORMULACIÓN!G997)</f>
        <v/>
      </c>
      <c r="H997" s="20" t="str">
        <f>IF(FORMULACIÓN!H997="","",FORMULACIÓN!H997)</f>
        <v/>
      </c>
      <c r="I997" s="88" t="str">
        <f>IF(FORMULACIÓN!I997="","",FORMULACIÓN!I997)</f>
        <v/>
      </c>
      <c r="J997" s="20" t="str">
        <f>IF(FORMULACIÓN!J997="","",FORMULACIÓN!J997)</f>
        <v/>
      </c>
      <c r="K997" s="88" t="str">
        <f>IF(FORMULACIÓN!K997="","",FORMULACIÓN!K997)</f>
        <v/>
      </c>
      <c r="L997" s="88" t="str">
        <f>IF(FORMULACIÓN!L997="","",FORMULACIÓN!L997)</f>
        <v/>
      </c>
      <c r="M997" s="210">
        <f>FORMULACIÓN!M997</f>
        <v>0</v>
      </c>
      <c r="N997" s="20" t="str">
        <f>IF(FORMULACIÓN!O997="","",FORMULACIÓN!O997)</f>
        <v/>
      </c>
      <c r="O997" s="20" t="str">
        <f>IF(FORMULACIÓN!P997="","",FORMULACIÓN!P997)</f>
        <v/>
      </c>
      <c r="P997" s="20" t="str">
        <f>IF(FORMULACIÓN!Q997="","",FORMULACIÓN!Q997)</f>
        <v/>
      </c>
      <c r="Q997" s="20" t="str">
        <f>IF(FORMULACIÓN!R997="","",FORMULACIÓN!R997)</f>
        <v/>
      </c>
      <c r="R997" s="20" t="str">
        <f>IF(FORMULACIÓN!S997="","",FORMULACIÓN!S997)</f>
        <v/>
      </c>
      <c r="S997" s="20" t="str">
        <f>IF(FORMULACIÓN!T997="","",FORMULACIÓN!T997)</f>
        <v/>
      </c>
      <c r="T997" s="179" t="str">
        <f ca="1">FORMULACIÓN!Y997</f>
        <v/>
      </c>
      <c r="U997" s="20" t="str">
        <f>IF(FORMULACIÓN!U997="","",FORMULACIÓN!U997)</f>
        <v/>
      </c>
      <c r="V997" s="211"/>
      <c r="W997" s="211"/>
      <c r="X997" s="21" t="str">
        <f ca="1">IFERROR(IF($S997=Lists!$S$2,SUM(SEGUIMIENTO!U997:W997),IF(SEGUIMIENTO!$S997=Lists!$S$3,SUM(SEGUIMIENTO!V997:W997),IF(SEGUIMIENTO!$S997=Lists!$S$4,AVERAGE(SEGUIMIENTO!V997:W997),IF(SEGUIMIENTO!$S997=Lists!$S$5,OFFSET(U997,0,COUNTA(V997:W997)),IF(SEGUIMIENTO!$S997=Lists!$S$6,COUNTIF(V997:W997,"&lt;"&amp;FORMULACIÓN!Y997)/COUNT(SEGUIMIENTO!V997:W997),""))))),"")</f>
        <v/>
      </c>
      <c r="Y997" s="176" t="str">
        <f ca="1">IF($Q997=Lists!$R$3,TEXT(SEGUIMIENTO!X997,"00,00%"),IF(SEGUIMIENTO!X997=0,0,TEXT(SEGUIMIENTO!X997,"##.###")))</f>
        <v/>
      </c>
      <c r="Z997" s="179" t="str">
        <f>IF(FORMULACIÓN!N997="X",VLOOKUP(A997,Lists!$C$100:$D$1099,2,FALSE),"")</f>
        <v/>
      </c>
      <c r="AA997" s="181">
        <f>IF(FORMULACIÓN!N997="X",IF(VALUE(VLOOKUP(A997,Lists!$C$100:$D$1099,2,FALSE))&gt;=SEGUIMIENTO!X997,1,0),2)</f>
        <v>2</v>
      </c>
      <c r="AB997" s="150">
        <f>IFERROR(VALUE(LEFT(#REF!,1)),0)</f>
        <v>0</v>
      </c>
      <c r="AC997" s="149"/>
      <c r="AD997" s="131"/>
      <c r="AE997" s="131"/>
      <c r="AF997" s="129"/>
      <c r="AG997"/>
      <c r="AH997" s="139"/>
      <c r="AI997" s="139"/>
      <c r="AJ997" s="139" t="str">
        <f t="shared" si="171"/>
        <v/>
      </c>
      <c r="AK997" s="139">
        <f t="shared" ca="1" si="178"/>
        <v>0</v>
      </c>
      <c r="AL997" s="139" t="str">
        <f t="shared" si="172"/>
        <v/>
      </c>
      <c r="AM997" s="139" t="str">
        <f t="shared" si="173"/>
        <v/>
      </c>
      <c r="AN997" s="20" t="str">
        <f t="shared" si="174"/>
        <v/>
      </c>
      <c r="AO997" s="20" t="str">
        <f t="shared" si="175"/>
        <v/>
      </c>
      <c r="AP997" s="20" t="str">
        <f t="shared" si="176"/>
        <v/>
      </c>
      <c r="AQ997" s="88" t="str">
        <f ca="1">IF(S997=Lists!$S$6,"CUMPLIMIENTO",IF($Q997=Lists!$R$3,TEXT(Y997,"00,00%")&amp;" / "&amp;TEXT(FORMULACIÓN!Y997,"00,00%"),IF(Y997=0,0,TEXT(Y997,"##.###")&amp;" / "&amp;TEXT(FORMULACIÓN!Y997,"##.###"))))</f>
        <v xml:space="preserve"> / </v>
      </c>
      <c r="AR997" s="133">
        <f ca="1">VALUE(IFERROR(IF(S997=Lists!$S$6,SEGUIMIENTO!Y997,IF((Y997/FORMULACIÓN!Y997)&lt;&gt;0,Y997/FORMULACIÓN!Y997,0)),0))</f>
        <v>0</v>
      </c>
      <c r="AS997" s="89" t="str">
        <f t="shared" ca="1" si="177"/>
        <v/>
      </c>
      <c r="AT997" s="89"/>
      <c r="AU997" s="89">
        <f t="shared" ca="1" si="170"/>
        <v>0</v>
      </c>
      <c r="AV997" s="20" t="str">
        <f t="shared" si="179"/>
        <v xml:space="preserve">LOGROS
LÍMITES
OBSERVACIÓN
ACCIONES DE FORTALECIMIENTO
</v>
      </c>
      <c r="AW997" s="139"/>
      <c r="CG997" s="140"/>
    </row>
    <row r="998" spans="1:85" s="135" customFormat="1" ht="20.25" hidden="1" customHeight="1">
      <c r="A998" s="20" t="str">
        <f>IF(FORMULACIÓN!A998="","",FORMULACIÓN!A998)</f>
        <v/>
      </c>
      <c r="B998" s="20" t="str">
        <f>IF(FORMULACIÓN!B998="","",FORMULACIÓN!B998)</f>
        <v/>
      </c>
      <c r="C998" s="20" t="str">
        <f>IF(FORMULACIÓN!C998="","",FORMULACIÓN!C998)</f>
        <v/>
      </c>
      <c r="D998" s="20" t="str">
        <f>IF(FORMULACIÓN!D998="","",FORMULACIÓN!D998)</f>
        <v/>
      </c>
      <c r="E998" s="20" t="str">
        <f>IF(FORMULACIÓN!E998="","",FORMULACIÓN!E998)</f>
        <v/>
      </c>
      <c r="F998" s="20" t="str">
        <f>IF(FORMULACIÓN!F998="","",FORMULACIÓN!F998)</f>
        <v/>
      </c>
      <c r="G998" s="20" t="str">
        <f>IF(FORMULACIÓN!G998="","",FORMULACIÓN!G998)</f>
        <v/>
      </c>
      <c r="H998" s="20" t="str">
        <f>IF(FORMULACIÓN!H998="","",FORMULACIÓN!H998)</f>
        <v/>
      </c>
      <c r="I998" s="88" t="str">
        <f>IF(FORMULACIÓN!I998="","",FORMULACIÓN!I998)</f>
        <v/>
      </c>
      <c r="J998" s="20" t="str">
        <f>IF(FORMULACIÓN!J998="","",FORMULACIÓN!J998)</f>
        <v/>
      </c>
      <c r="K998" s="88" t="str">
        <f>IF(FORMULACIÓN!K998="","",FORMULACIÓN!K998)</f>
        <v/>
      </c>
      <c r="L998" s="88" t="str">
        <f>IF(FORMULACIÓN!L998="","",FORMULACIÓN!L998)</f>
        <v/>
      </c>
      <c r="M998" s="210">
        <f>FORMULACIÓN!M998</f>
        <v>0</v>
      </c>
      <c r="N998" s="20" t="str">
        <f>IF(FORMULACIÓN!O998="","",FORMULACIÓN!O998)</f>
        <v/>
      </c>
      <c r="O998" s="20" t="str">
        <f>IF(FORMULACIÓN!P998="","",FORMULACIÓN!P998)</f>
        <v/>
      </c>
      <c r="P998" s="20" t="str">
        <f>IF(FORMULACIÓN!Q998="","",FORMULACIÓN!Q998)</f>
        <v/>
      </c>
      <c r="Q998" s="20" t="str">
        <f>IF(FORMULACIÓN!R998="","",FORMULACIÓN!R998)</f>
        <v/>
      </c>
      <c r="R998" s="20" t="str">
        <f>IF(FORMULACIÓN!S998="","",FORMULACIÓN!S998)</f>
        <v/>
      </c>
      <c r="S998" s="20" t="str">
        <f>IF(FORMULACIÓN!T998="","",FORMULACIÓN!T998)</f>
        <v/>
      </c>
      <c r="T998" s="179" t="str">
        <f ca="1">FORMULACIÓN!Y998</f>
        <v/>
      </c>
      <c r="U998" s="20" t="str">
        <f>IF(FORMULACIÓN!U998="","",FORMULACIÓN!U998)</f>
        <v/>
      </c>
      <c r="V998" s="211"/>
      <c r="W998" s="211"/>
      <c r="X998" s="21" t="str">
        <f ca="1">IFERROR(IF($S998=Lists!$S$2,SUM(SEGUIMIENTO!U998:W998),IF(SEGUIMIENTO!$S998=Lists!$S$3,SUM(SEGUIMIENTO!V998:W998),IF(SEGUIMIENTO!$S998=Lists!$S$4,AVERAGE(SEGUIMIENTO!V998:W998),IF(SEGUIMIENTO!$S998=Lists!$S$5,OFFSET(U998,0,COUNTA(V998:W998)),IF(SEGUIMIENTO!$S998=Lists!$S$6,COUNTIF(V998:W998,"&lt;"&amp;FORMULACIÓN!Y998)/COUNT(SEGUIMIENTO!V998:W998),""))))),"")</f>
        <v/>
      </c>
      <c r="Y998" s="176" t="str">
        <f ca="1">IF($Q998=Lists!$R$3,TEXT(SEGUIMIENTO!X998,"00,00%"),IF(SEGUIMIENTO!X998=0,0,TEXT(SEGUIMIENTO!X998,"##.###")))</f>
        <v/>
      </c>
      <c r="Z998" s="179" t="str">
        <f>IF(FORMULACIÓN!N998="X",VLOOKUP(A998,Lists!$C$100:$D$1099,2,FALSE),"")</f>
        <v/>
      </c>
      <c r="AA998" s="181">
        <f>IF(FORMULACIÓN!N998="X",IF(VALUE(VLOOKUP(A998,Lists!$C$100:$D$1099,2,FALSE))&gt;=SEGUIMIENTO!X998,1,0),2)</f>
        <v>2</v>
      </c>
      <c r="AB998" s="150">
        <f>IFERROR(VALUE(LEFT(#REF!,1)),0)</f>
        <v>0</v>
      </c>
      <c r="AC998" s="149"/>
      <c r="AD998" s="131"/>
      <c r="AE998" s="131"/>
      <c r="AF998" s="129"/>
      <c r="AG998"/>
      <c r="AH998" s="139"/>
      <c r="AI998" s="139"/>
      <c r="AJ998" s="139" t="str">
        <f t="shared" si="171"/>
        <v/>
      </c>
      <c r="AK998" s="139">
        <f t="shared" ca="1" si="178"/>
        <v>0</v>
      </c>
      <c r="AL998" s="139" t="str">
        <f t="shared" si="172"/>
        <v/>
      </c>
      <c r="AM998" s="139" t="str">
        <f t="shared" si="173"/>
        <v/>
      </c>
      <c r="AN998" s="20" t="str">
        <f t="shared" si="174"/>
        <v/>
      </c>
      <c r="AO998" s="20" t="str">
        <f t="shared" si="175"/>
        <v/>
      </c>
      <c r="AP998" s="20" t="str">
        <f t="shared" si="176"/>
        <v/>
      </c>
      <c r="AQ998" s="88" t="str">
        <f ca="1">IF(S998=Lists!$S$6,"CUMPLIMIENTO",IF($Q998=Lists!$R$3,TEXT(Y998,"00,00%")&amp;" / "&amp;TEXT(FORMULACIÓN!Y998,"00,00%"),IF(Y998=0,0,TEXT(Y998,"##.###")&amp;" / "&amp;TEXT(FORMULACIÓN!Y998,"##.###"))))</f>
        <v xml:space="preserve"> / </v>
      </c>
      <c r="AR998" s="133">
        <f ca="1">VALUE(IFERROR(IF(S998=Lists!$S$6,SEGUIMIENTO!Y998,IF((Y998/FORMULACIÓN!Y998)&lt;&gt;0,Y998/FORMULACIÓN!Y998,0)),0))</f>
        <v>0</v>
      </c>
      <c r="AS998" s="89" t="str">
        <f t="shared" ca="1" si="177"/>
        <v/>
      </c>
      <c r="AT998" s="89"/>
      <c r="AU998" s="89">
        <f t="shared" ca="1" si="170"/>
        <v>0</v>
      </c>
      <c r="AV998" s="20" t="str">
        <f t="shared" si="179"/>
        <v xml:space="preserve">LOGROS
LÍMITES
OBSERVACIÓN
ACCIONES DE FORTALECIMIENTO
</v>
      </c>
      <c r="AW998" s="139"/>
      <c r="CG998" s="140"/>
    </row>
    <row r="999" spans="1:85" s="135" customFormat="1" ht="20.25" hidden="1" customHeight="1">
      <c r="A999" s="20" t="str">
        <f>IF(FORMULACIÓN!A999="","",FORMULACIÓN!A999)</f>
        <v/>
      </c>
      <c r="B999" s="20" t="str">
        <f>IF(FORMULACIÓN!B999="","",FORMULACIÓN!B999)</f>
        <v/>
      </c>
      <c r="C999" s="20" t="str">
        <f>IF(FORMULACIÓN!C999="","",FORMULACIÓN!C999)</f>
        <v/>
      </c>
      <c r="D999" s="20" t="str">
        <f>IF(FORMULACIÓN!D999="","",FORMULACIÓN!D999)</f>
        <v/>
      </c>
      <c r="E999" s="20" t="str">
        <f>IF(FORMULACIÓN!E999="","",FORMULACIÓN!E999)</f>
        <v/>
      </c>
      <c r="F999" s="20" t="str">
        <f>IF(FORMULACIÓN!F999="","",FORMULACIÓN!F999)</f>
        <v/>
      </c>
      <c r="G999" s="20" t="str">
        <f>IF(FORMULACIÓN!G999="","",FORMULACIÓN!G999)</f>
        <v/>
      </c>
      <c r="H999" s="20" t="str">
        <f>IF(FORMULACIÓN!H999="","",FORMULACIÓN!H999)</f>
        <v/>
      </c>
      <c r="I999" s="88" t="str">
        <f>IF(FORMULACIÓN!I999="","",FORMULACIÓN!I999)</f>
        <v/>
      </c>
      <c r="J999" s="20" t="str">
        <f>IF(FORMULACIÓN!J999="","",FORMULACIÓN!J999)</f>
        <v/>
      </c>
      <c r="K999" s="88" t="str">
        <f>IF(FORMULACIÓN!K999="","",FORMULACIÓN!K999)</f>
        <v/>
      </c>
      <c r="L999" s="88" t="str">
        <f>IF(FORMULACIÓN!L999="","",FORMULACIÓN!L999)</f>
        <v/>
      </c>
      <c r="M999" s="210">
        <f>FORMULACIÓN!M999</f>
        <v>0</v>
      </c>
      <c r="N999" s="20" t="str">
        <f>IF(FORMULACIÓN!O999="","",FORMULACIÓN!O999)</f>
        <v/>
      </c>
      <c r="O999" s="20" t="str">
        <f>IF(FORMULACIÓN!P999="","",FORMULACIÓN!P999)</f>
        <v/>
      </c>
      <c r="P999" s="20" t="str">
        <f>IF(FORMULACIÓN!Q999="","",FORMULACIÓN!Q999)</f>
        <v/>
      </c>
      <c r="Q999" s="20" t="str">
        <f>IF(FORMULACIÓN!R999="","",FORMULACIÓN!R999)</f>
        <v/>
      </c>
      <c r="R999" s="20" t="str">
        <f>IF(FORMULACIÓN!S999="","",FORMULACIÓN!S999)</f>
        <v/>
      </c>
      <c r="S999" s="20" t="str">
        <f>IF(FORMULACIÓN!T999="","",FORMULACIÓN!T999)</f>
        <v/>
      </c>
      <c r="T999" s="179" t="str">
        <f ca="1">FORMULACIÓN!Y999</f>
        <v/>
      </c>
      <c r="U999" s="20" t="str">
        <f>IF(FORMULACIÓN!U999="","",FORMULACIÓN!U999)</f>
        <v/>
      </c>
      <c r="V999" s="211"/>
      <c r="W999" s="211"/>
      <c r="X999" s="21" t="str">
        <f ca="1">IFERROR(IF($S999=Lists!$S$2,SUM(SEGUIMIENTO!U999:W999),IF(SEGUIMIENTO!$S999=Lists!$S$3,SUM(SEGUIMIENTO!V999:W999),IF(SEGUIMIENTO!$S999=Lists!$S$4,AVERAGE(SEGUIMIENTO!V999:W999),IF(SEGUIMIENTO!$S999=Lists!$S$5,OFFSET(U999,0,COUNTA(V999:W999)),IF(SEGUIMIENTO!$S999=Lists!$S$6,COUNTIF(V999:W999,"&lt;"&amp;FORMULACIÓN!Y999)/COUNT(SEGUIMIENTO!V999:W999),""))))),"")</f>
        <v/>
      </c>
      <c r="Y999" s="176" t="str">
        <f ca="1">IF($Q999=Lists!$R$3,TEXT(SEGUIMIENTO!X999,"00,00%"),IF(SEGUIMIENTO!X999=0,0,TEXT(SEGUIMIENTO!X999,"##.###")))</f>
        <v/>
      </c>
      <c r="Z999" s="179" t="str">
        <f>IF(FORMULACIÓN!N999="X",VLOOKUP(A999,Lists!$C$100:$D$1099,2,FALSE),"")</f>
        <v/>
      </c>
      <c r="AA999" s="181">
        <f>IF(FORMULACIÓN!N999="X",IF(VALUE(VLOOKUP(A999,Lists!$C$100:$D$1099,2,FALSE))&gt;=SEGUIMIENTO!X999,1,0),2)</f>
        <v>2</v>
      </c>
      <c r="AB999" s="150">
        <f>IFERROR(VALUE(LEFT(#REF!,1)),0)</f>
        <v>0</v>
      </c>
      <c r="AC999" s="149"/>
      <c r="AD999" s="131"/>
      <c r="AE999" s="131"/>
      <c r="AF999" s="129"/>
      <c r="AG999"/>
      <c r="AH999" s="139"/>
      <c r="AI999" s="139"/>
      <c r="AJ999" s="139" t="str">
        <f t="shared" si="171"/>
        <v/>
      </c>
      <c r="AK999" s="139">
        <f t="shared" ca="1" si="178"/>
        <v>0</v>
      </c>
      <c r="AL999" s="139" t="str">
        <f t="shared" si="172"/>
        <v/>
      </c>
      <c r="AM999" s="139" t="str">
        <f t="shared" si="173"/>
        <v/>
      </c>
      <c r="AN999" s="20" t="str">
        <f t="shared" si="174"/>
        <v/>
      </c>
      <c r="AO999" s="20" t="str">
        <f t="shared" si="175"/>
        <v/>
      </c>
      <c r="AP999" s="20" t="str">
        <f t="shared" si="176"/>
        <v/>
      </c>
      <c r="AQ999" s="88" t="str">
        <f ca="1">IF(S999=Lists!$S$6,"CUMPLIMIENTO",IF($Q999=Lists!$R$3,TEXT(Y999,"00,00%")&amp;" / "&amp;TEXT(FORMULACIÓN!Y999,"00,00%"),IF(Y999=0,0,TEXT(Y999,"##.###")&amp;" / "&amp;TEXT(FORMULACIÓN!Y999,"##.###"))))</f>
        <v xml:space="preserve"> / </v>
      </c>
      <c r="AR999" s="133">
        <f ca="1">VALUE(IFERROR(IF(S999=Lists!$S$6,SEGUIMIENTO!Y999,IF((Y999/FORMULACIÓN!Y999)&lt;&gt;0,Y999/FORMULACIÓN!Y999,0)),0))</f>
        <v>0</v>
      </c>
      <c r="AS999" s="89" t="str">
        <f t="shared" ca="1" si="177"/>
        <v/>
      </c>
      <c r="AT999" s="89"/>
      <c r="AU999" s="89">
        <f t="shared" ca="1" si="170"/>
        <v>0</v>
      </c>
      <c r="AV999" s="20" t="str">
        <f t="shared" si="179"/>
        <v xml:space="preserve">LOGROS
LÍMITES
OBSERVACIÓN
ACCIONES DE FORTALECIMIENTO
</v>
      </c>
      <c r="AW999" s="139"/>
      <c r="CG999" s="140"/>
    </row>
    <row r="1000" spans="1:85" s="135" customFormat="1" ht="20.25" hidden="1" customHeight="1">
      <c r="A1000" s="20" t="str">
        <f>IF(FORMULACIÓN!A1000="","",FORMULACIÓN!A1000)</f>
        <v/>
      </c>
      <c r="B1000" s="20" t="str">
        <f>IF(FORMULACIÓN!B1000="","",FORMULACIÓN!B1000)</f>
        <v/>
      </c>
      <c r="C1000" s="20" t="str">
        <f>IF(FORMULACIÓN!C1000="","",FORMULACIÓN!C1000)</f>
        <v/>
      </c>
      <c r="D1000" s="20" t="str">
        <f>IF(FORMULACIÓN!D1000="","",FORMULACIÓN!D1000)</f>
        <v/>
      </c>
      <c r="E1000" s="20" t="str">
        <f>IF(FORMULACIÓN!E1000="","",FORMULACIÓN!E1000)</f>
        <v/>
      </c>
      <c r="F1000" s="20" t="str">
        <f>IF(FORMULACIÓN!F1000="","",FORMULACIÓN!F1000)</f>
        <v/>
      </c>
      <c r="G1000" s="20" t="str">
        <f>IF(FORMULACIÓN!G1000="","",FORMULACIÓN!G1000)</f>
        <v/>
      </c>
      <c r="H1000" s="20" t="str">
        <f>IF(FORMULACIÓN!H1000="","",FORMULACIÓN!H1000)</f>
        <v/>
      </c>
      <c r="I1000" s="88" t="str">
        <f>IF(FORMULACIÓN!I1000="","",FORMULACIÓN!I1000)</f>
        <v/>
      </c>
      <c r="J1000" s="20" t="str">
        <f>IF(FORMULACIÓN!J1000="","",FORMULACIÓN!J1000)</f>
        <v/>
      </c>
      <c r="K1000" s="88" t="str">
        <f>IF(FORMULACIÓN!K1000="","",FORMULACIÓN!K1000)</f>
        <v/>
      </c>
      <c r="L1000" s="88" t="str">
        <f>IF(FORMULACIÓN!L1000="","",FORMULACIÓN!L1000)</f>
        <v/>
      </c>
      <c r="M1000" s="210">
        <f>FORMULACIÓN!M1000</f>
        <v>0</v>
      </c>
      <c r="N1000" s="20" t="str">
        <f>IF(FORMULACIÓN!O1000="","",FORMULACIÓN!O1000)</f>
        <v/>
      </c>
      <c r="O1000" s="20" t="str">
        <f>IF(FORMULACIÓN!P1000="","",FORMULACIÓN!P1000)</f>
        <v/>
      </c>
      <c r="P1000" s="20" t="str">
        <f>IF(FORMULACIÓN!Q1000="","",FORMULACIÓN!Q1000)</f>
        <v/>
      </c>
      <c r="Q1000" s="20" t="str">
        <f>IF(FORMULACIÓN!R1000="","",FORMULACIÓN!R1000)</f>
        <v/>
      </c>
      <c r="R1000" s="20" t="str">
        <f>IF(FORMULACIÓN!S1000="","",FORMULACIÓN!S1000)</f>
        <v/>
      </c>
      <c r="S1000" s="20" t="str">
        <f>IF(FORMULACIÓN!T1000="","",FORMULACIÓN!T1000)</f>
        <v/>
      </c>
      <c r="T1000" s="179" t="str">
        <f ca="1">FORMULACIÓN!Y1000</f>
        <v/>
      </c>
      <c r="U1000" s="20" t="str">
        <f>IF(FORMULACIÓN!U1000="","",FORMULACIÓN!U1000)</f>
        <v/>
      </c>
      <c r="V1000" s="211"/>
      <c r="W1000" s="211"/>
      <c r="X1000" s="21" t="str">
        <f ca="1">IFERROR(IF($S1000=Lists!$S$2,SUM(SEGUIMIENTO!U1000:W1000),IF(SEGUIMIENTO!$S1000=Lists!$S$3,SUM(SEGUIMIENTO!V1000:W1000),IF(SEGUIMIENTO!$S1000=Lists!$S$4,AVERAGE(SEGUIMIENTO!V1000:W1000),IF(SEGUIMIENTO!$S1000=Lists!$S$5,OFFSET(U1000,0,COUNTA(V1000:W1000)),IF(SEGUIMIENTO!$S1000=Lists!$S$6,COUNTIF(V1000:W1000,"&lt;"&amp;FORMULACIÓN!Y1000)/COUNT(SEGUIMIENTO!V1000:W1000),""))))),"")</f>
        <v/>
      </c>
      <c r="Y1000" s="176" t="str">
        <f ca="1">IF($Q1000=Lists!$R$3,TEXT(SEGUIMIENTO!X1000,"00,00%"),IF(SEGUIMIENTO!X1000=0,0,TEXT(SEGUIMIENTO!X1000,"##.###")))</f>
        <v/>
      </c>
      <c r="Z1000" s="179" t="str">
        <f>IF(FORMULACIÓN!N1000="X",VLOOKUP(A1000,Lists!$C$100:$D$1099,2,FALSE),"")</f>
        <v/>
      </c>
      <c r="AA1000" s="181">
        <f>IF(FORMULACIÓN!N1000="X",IF(VALUE(VLOOKUP(A1000,Lists!$C$100:$D$1099,2,FALSE))&gt;=SEGUIMIENTO!X1000,1,0),2)</f>
        <v>2</v>
      </c>
      <c r="AB1000" s="150">
        <f>IFERROR(VALUE(LEFT(#REF!,1)),0)</f>
        <v>0</v>
      </c>
      <c r="AC1000" s="149"/>
      <c r="AD1000" s="131"/>
      <c r="AE1000" s="131"/>
      <c r="AF1000" s="129"/>
      <c r="AG1000"/>
      <c r="AH1000" s="139"/>
      <c r="AI1000" s="139"/>
      <c r="AJ1000" s="139" t="str">
        <f t="shared" si="171"/>
        <v/>
      </c>
      <c r="AK1000" s="139">
        <f t="shared" ca="1" si="178"/>
        <v>0</v>
      </c>
      <c r="AL1000" s="139" t="str">
        <f t="shared" si="172"/>
        <v/>
      </c>
      <c r="AM1000" s="139" t="str">
        <f t="shared" si="173"/>
        <v/>
      </c>
      <c r="AN1000" s="20" t="str">
        <f t="shared" si="174"/>
        <v/>
      </c>
      <c r="AO1000" s="20" t="str">
        <f t="shared" si="175"/>
        <v/>
      </c>
      <c r="AP1000" s="20" t="str">
        <f t="shared" si="176"/>
        <v/>
      </c>
      <c r="AQ1000" s="88" t="str">
        <f ca="1">IF(S1000=Lists!$S$6,"CUMPLIMIENTO",IF($Q1000=Lists!$R$3,TEXT(Y1000,"00,00%")&amp;" / "&amp;TEXT(FORMULACIÓN!Y1000,"00,00%"),IF(Y1000=0,0,TEXT(Y1000,"##.###")&amp;" / "&amp;TEXT(FORMULACIÓN!Y1000,"##.###"))))</f>
        <v xml:space="preserve"> / </v>
      </c>
      <c r="AR1000" s="133">
        <f ca="1">VALUE(IFERROR(IF(S1000=Lists!$S$6,SEGUIMIENTO!Y1000,IF((Y1000/FORMULACIÓN!Y1000)&lt;&gt;0,Y1000/FORMULACIÓN!Y1000,0)),0))</f>
        <v>0</v>
      </c>
      <c r="AS1000" s="89" t="str">
        <f t="shared" ca="1" si="177"/>
        <v/>
      </c>
      <c r="AT1000" s="89"/>
      <c r="AU1000" s="89">
        <f t="shared" ca="1" si="170"/>
        <v>0</v>
      </c>
      <c r="AV1000" s="20" t="str">
        <f t="shared" si="179"/>
        <v xml:space="preserve">LOGROS
LÍMITES
OBSERVACIÓN
ACCIONES DE FORTALECIMIENTO
</v>
      </c>
      <c r="AW1000" s="139"/>
      <c r="CG1000" s="140"/>
    </row>
    <row r="1001" spans="1:85" s="135" customFormat="1" ht="20.25" hidden="1" customHeight="1">
      <c r="A1001" s="20" t="str">
        <f>IF(FORMULACIÓN!A1001="","",FORMULACIÓN!A1001)</f>
        <v/>
      </c>
      <c r="B1001" s="20" t="str">
        <f>IF(FORMULACIÓN!B1001="","",FORMULACIÓN!B1001)</f>
        <v/>
      </c>
      <c r="C1001" s="20" t="str">
        <f>IF(FORMULACIÓN!C1001="","",FORMULACIÓN!C1001)</f>
        <v/>
      </c>
      <c r="D1001" s="20" t="str">
        <f>IF(FORMULACIÓN!D1001="","",FORMULACIÓN!D1001)</f>
        <v/>
      </c>
      <c r="E1001" s="20" t="str">
        <f>IF(FORMULACIÓN!E1001="","",FORMULACIÓN!E1001)</f>
        <v/>
      </c>
      <c r="F1001" s="20" t="str">
        <f>IF(FORMULACIÓN!F1001="","",FORMULACIÓN!F1001)</f>
        <v/>
      </c>
      <c r="G1001" s="20" t="str">
        <f>IF(FORMULACIÓN!G1001="","",FORMULACIÓN!G1001)</f>
        <v/>
      </c>
      <c r="H1001" s="20" t="str">
        <f>IF(FORMULACIÓN!H1001="","",FORMULACIÓN!H1001)</f>
        <v/>
      </c>
      <c r="I1001" s="88" t="str">
        <f>IF(FORMULACIÓN!I1001="","",FORMULACIÓN!I1001)</f>
        <v/>
      </c>
      <c r="J1001" s="20" t="str">
        <f>IF(FORMULACIÓN!J1001="","",FORMULACIÓN!J1001)</f>
        <v/>
      </c>
      <c r="K1001" s="88" t="str">
        <f>IF(FORMULACIÓN!K1001="","",FORMULACIÓN!K1001)</f>
        <v/>
      </c>
      <c r="L1001" s="88" t="str">
        <f>IF(FORMULACIÓN!L1001="","",FORMULACIÓN!L1001)</f>
        <v/>
      </c>
      <c r="M1001" s="210">
        <f>FORMULACIÓN!M1001</f>
        <v>0</v>
      </c>
      <c r="N1001" s="20" t="str">
        <f>IF(FORMULACIÓN!O1001="","",FORMULACIÓN!O1001)</f>
        <v/>
      </c>
      <c r="O1001" s="20" t="str">
        <f>IF(FORMULACIÓN!P1001="","",FORMULACIÓN!P1001)</f>
        <v/>
      </c>
      <c r="P1001" s="20" t="str">
        <f>IF(FORMULACIÓN!Q1001="","",FORMULACIÓN!Q1001)</f>
        <v/>
      </c>
      <c r="Q1001" s="20" t="str">
        <f>IF(FORMULACIÓN!R1001="","",FORMULACIÓN!R1001)</f>
        <v/>
      </c>
      <c r="R1001" s="20" t="str">
        <f>IF(FORMULACIÓN!S1001="","",FORMULACIÓN!S1001)</f>
        <v/>
      </c>
      <c r="S1001" s="20" t="str">
        <f>IF(FORMULACIÓN!T1001="","",FORMULACIÓN!T1001)</f>
        <v/>
      </c>
      <c r="T1001" s="179" t="str">
        <f ca="1">FORMULACIÓN!Y1001</f>
        <v/>
      </c>
      <c r="U1001" s="20" t="str">
        <f>IF(FORMULACIÓN!U1001="","",FORMULACIÓN!U1001)</f>
        <v/>
      </c>
      <c r="V1001" s="211"/>
      <c r="W1001" s="211"/>
      <c r="X1001" s="21" t="str">
        <f ca="1">IFERROR(IF($S1001=Lists!$S$2,SUM(SEGUIMIENTO!U1001:W1001),IF(SEGUIMIENTO!$S1001=Lists!$S$3,SUM(SEGUIMIENTO!V1001:W1001),IF(SEGUIMIENTO!$S1001=Lists!$S$4,AVERAGE(SEGUIMIENTO!V1001:W1001),IF(SEGUIMIENTO!$S1001=Lists!$S$5,OFFSET(U1001,0,COUNTA(V1001:W1001)),IF(SEGUIMIENTO!$S1001=Lists!$S$6,COUNTIF(V1001:W1001,"&lt;"&amp;FORMULACIÓN!Y1001)/COUNT(SEGUIMIENTO!V1001:W1001),""))))),"")</f>
        <v/>
      </c>
      <c r="Y1001" s="176" t="str">
        <f ca="1">IF($Q1001=Lists!$R$3,TEXT(SEGUIMIENTO!X1001,"00,00%"),IF(SEGUIMIENTO!X1001=0,0,TEXT(SEGUIMIENTO!X1001,"##.###")))</f>
        <v/>
      </c>
      <c r="Z1001" s="179" t="str">
        <f>IF(FORMULACIÓN!N1001="X",VLOOKUP(A1001,Lists!$C$100:$D$1099,2,FALSE),"")</f>
        <v/>
      </c>
      <c r="AA1001" s="181">
        <f>IF(FORMULACIÓN!N1001="X",IF(VALUE(VLOOKUP(A1001,Lists!$C$100:$D$1099,2,FALSE))&gt;=SEGUIMIENTO!X1001,1,0),2)</f>
        <v>2</v>
      </c>
      <c r="AB1001" s="150">
        <f>IFERROR(VALUE(LEFT(#REF!,1)),0)</f>
        <v>0</v>
      </c>
      <c r="AC1001" s="149"/>
      <c r="AD1001" s="131"/>
      <c r="AE1001" s="131"/>
      <c r="AF1001" s="129"/>
      <c r="AG1001"/>
      <c r="AH1001" s="139"/>
      <c r="AI1001" s="139"/>
      <c r="AJ1001" s="139" t="str">
        <f t="shared" si="171"/>
        <v/>
      </c>
      <c r="AK1001" s="139">
        <f t="shared" ca="1" si="178"/>
        <v>0</v>
      </c>
      <c r="AL1001" s="139" t="str">
        <f t="shared" si="172"/>
        <v/>
      </c>
      <c r="AM1001" s="139" t="str">
        <f t="shared" si="173"/>
        <v/>
      </c>
      <c r="AN1001" s="20" t="str">
        <f t="shared" si="174"/>
        <v/>
      </c>
      <c r="AO1001" s="20" t="str">
        <f t="shared" si="175"/>
        <v/>
      </c>
      <c r="AP1001" s="20" t="str">
        <f t="shared" si="176"/>
        <v/>
      </c>
      <c r="AQ1001" s="88" t="str">
        <f ca="1">IF(S1001=Lists!$S$6,"CUMPLIMIENTO",IF($Q1001=Lists!$R$3,TEXT(Y1001,"00,00%")&amp;" / "&amp;TEXT(FORMULACIÓN!Y1001,"00,00%"),IF(Y1001=0,0,TEXT(Y1001,"##.###")&amp;" / "&amp;TEXT(FORMULACIÓN!Y1001,"##.###"))))</f>
        <v xml:space="preserve"> / </v>
      </c>
      <c r="AR1001" s="133">
        <f ca="1">VALUE(IFERROR(IF(S1001=Lists!$S$6,SEGUIMIENTO!Y1001,IF((Y1001/FORMULACIÓN!Y1001)&lt;&gt;0,Y1001/FORMULACIÓN!Y1001,0)),0))</f>
        <v>0</v>
      </c>
      <c r="AS1001" s="89" t="str">
        <f t="shared" ca="1" si="177"/>
        <v/>
      </c>
      <c r="AT1001" s="89"/>
      <c r="AU1001" s="89">
        <f t="shared" ca="1" si="170"/>
        <v>0</v>
      </c>
      <c r="AV1001" s="20" t="str">
        <f t="shared" si="179"/>
        <v xml:space="preserve">LOGROS
LÍMITES
OBSERVACIÓN
ACCIONES DE FORTALECIMIENTO
</v>
      </c>
      <c r="AW1001" s="139"/>
      <c r="AX1001" s="140"/>
      <c r="CG1001" s="140"/>
    </row>
    <row r="1002" spans="1:85" s="135" customFormat="1" ht="20.25" hidden="1" customHeight="1">
      <c r="A1002" s="20" t="str">
        <f>IF(FORMULACIÓN!A1002="","",FORMULACIÓN!A1002)</f>
        <v/>
      </c>
      <c r="B1002" s="20" t="str">
        <f>IF(FORMULACIÓN!B1002="","",FORMULACIÓN!B1002)</f>
        <v/>
      </c>
      <c r="C1002" s="20" t="str">
        <f>IF(FORMULACIÓN!C1002="","",FORMULACIÓN!C1002)</f>
        <v/>
      </c>
      <c r="D1002" s="20" t="str">
        <f>IF(FORMULACIÓN!D1002="","",FORMULACIÓN!D1002)</f>
        <v/>
      </c>
      <c r="E1002" s="20" t="str">
        <f>IF(FORMULACIÓN!E1002="","",FORMULACIÓN!E1002)</f>
        <v/>
      </c>
      <c r="F1002" s="20" t="str">
        <f>IF(FORMULACIÓN!F1002="","",FORMULACIÓN!F1002)</f>
        <v/>
      </c>
      <c r="G1002" s="20" t="str">
        <f>IF(FORMULACIÓN!G1002="","",FORMULACIÓN!G1002)</f>
        <v/>
      </c>
      <c r="H1002" s="20" t="str">
        <f>IF(FORMULACIÓN!H1002="","",FORMULACIÓN!H1002)</f>
        <v/>
      </c>
      <c r="I1002" s="88" t="str">
        <f>IF(FORMULACIÓN!I1002="","",FORMULACIÓN!I1002)</f>
        <v/>
      </c>
      <c r="J1002" s="20" t="str">
        <f>IF(FORMULACIÓN!J1002="","",FORMULACIÓN!J1002)</f>
        <v/>
      </c>
      <c r="K1002" s="88" t="str">
        <f>IF(FORMULACIÓN!K1002="","",FORMULACIÓN!K1002)</f>
        <v/>
      </c>
      <c r="L1002" s="88" t="str">
        <f>IF(FORMULACIÓN!L1002="","",FORMULACIÓN!L1002)</f>
        <v/>
      </c>
      <c r="M1002" s="210">
        <f>FORMULACIÓN!M1002</f>
        <v>0</v>
      </c>
      <c r="N1002" s="20" t="str">
        <f>IF(FORMULACIÓN!O1002="","",FORMULACIÓN!O1002)</f>
        <v/>
      </c>
      <c r="O1002" s="20" t="str">
        <f>IF(FORMULACIÓN!P1002="","",FORMULACIÓN!P1002)</f>
        <v/>
      </c>
      <c r="P1002" s="20" t="str">
        <f>IF(FORMULACIÓN!Q1002="","",FORMULACIÓN!Q1002)</f>
        <v/>
      </c>
      <c r="Q1002" s="20" t="str">
        <f>IF(FORMULACIÓN!R1002="","",FORMULACIÓN!R1002)</f>
        <v/>
      </c>
      <c r="R1002" s="20" t="str">
        <f>IF(FORMULACIÓN!S1002="","",FORMULACIÓN!S1002)</f>
        <v/>
      </c>
      <c r="S1002" s="20" t="str">
        <f>IF(FORMULACIÓN!T1002="","",FORMULACIÓN!T1002)</f>
        <v/>
      </c>
      <c r="T1002" s="179" t="str">
        <f ca="1">FORMULACIÓN!Y1002</f>
        <v/>
      </c>
      <c r="U1002" s="20" t="str">
        <f>IF(FORMULACIÓN!U1002="","",FORMULACIÓN!U1002)</f>
        <v/>
      </c>
      <c r="V1002" s="211"/>
      <c r="W1002" s="211"/>
      <c r="X1002" s="21" t="str">
        <f ca="1">IFERROR(IF($S1002=Lists!$S$2,SUM(SEGUIMIENTO!U1002:W1002),IF(SEGUIMIENTO!$S1002=Lists!$S$3,SUM(SEGUIMIENTO!V1002:W1002),IF(SEGUIMIENTO!$S1002=Lists!$S$4,AVERAGE(SEGUIMIENTO!V1002:W1002),IF(SEGUIMIENTO!$S1002=Lists!$S$5,OFFSET(U1002,0,COUNTA(V1002:W1002)),IF(SEGUIMIENTO!$S1002=Lists!$S$6,COUNTIF(V1002:W1002,"&lt;"&amp;FORMULACIÓN!Y1002)/COUNT(SEGUIMIENTO!V1002:W1002),""))))),"")</f>
        <v/>
      </c>
      <c r="Y1002" s="176" t="str">
        <f ca="1">IF($Q1002=Lists!$R$3,TEXT(SEGUIMIENTO!X1002,"00,00%"),IF(SEGUIMIENTO!X1002=0,0,TEXT(SEGUIMIENTO!X1002,"##.###")))</f>
        <v/>
      </c>
      <c r="Z1002" s="179" t="str">
        <f>IF(FORMULACIÓN!N1002="X",VLOOKUP(A1002,Lists!$C$100:$D$1099,2,FALSE),"")</f>
        <v/>
      </c>
      <c r="AA1002" s="181">
        <f>IF(FORMULACIÓN!N1002="X",IF(VALUE(VLOOKUP(A1002,Lists!$C$100:$D$1099,2,FALSE))&gt;=SEGUIMIENTO!X1002,1,0),2)</f>
        <v>2</v>
      </c>
      <c r="AB1002" s="150">
        <f>IFERROR(VALUE(LEFT(#REF!,1)),0)</f>
        <v>0</v>
      </c>
      <c r="AC1002" s="149"/>
      <c r="AD1002" s="131"/>
      <c r="AE1002" s="131"/>
      <c r="AF1002" s="129"/>
      <c r="AG1002"/>
      <c r="AH1002" s="139"/>
      <c r="AI1002" s="139"/>
      <c r="AJ1002" s="139" t="str">
        <f t="shared" si="171"/>
        <v/>
      </c>
      <c r="AK1002" s="139">
        <f t="shared" ca="1" si="178"/>
        <v>0</v>
      </c>
      <c r="AL1002" s="139" t="str">
        <f t="shared" si="172"/>
        <v/>
      </c>
      <c r="AM1002" s="139" t="str">
        <f t="shared" si="173"/>
        <v/>
      </c>
      <c r="AN1002" s="20" t="str">
        <f t="shared" si="174"/>
        <v/>
      </c>
      <c r="AO1002" s="20" t="str">
        <f t="shared" si="175"/>
        <v/>
      </c>
      <c r="AP1002" s="20" t="str">
        <f t="shared" si="176"/>
        <v/>
      </c>
      <c r="AQ1002" s="88" t="str">
        <f ca="1">IF(S1002=Lists!$S$6,"CUMPLIMIENTO",IF($Q1002=Lists!$R$3,TEXT(Y1002,"00,00%")&amp;" / "&amp;TEXT(FORMULACIÓN!Y1002,"00,00%"),IF(Y1002=0,0,TEXT(Y1002,"##.###")&amp;" / "&amp;TEXT(FORMULACIÓN!Y1002,"##.###"))))</f>
        <v xml:space="preserve"> / </v>
      </c>
      <c r="AR1002" s="133">
        <f ca="1">VALUE(IFERROR(IF(S1002=Lists!$S$6,SEGUIMIENTO!Y1002,IF((Y1002/FORMULACIÓN!Y1002)&lt;&gt;0,Y1002/FORMULACIÓN!Y1002,0)),0))</f>
        <v>0</v>
      </c>
      <c r="AS1002" s="89" t="str">
        <f t="shared" ca="1" si="177"/>
        <v/>
      </c>
      <c r="AT1002" s="89"/>
      <c r="AU1002" s="89">
        <f t="shared" ca="1" si="170"/>
        <v>0</v>
      </c>
      <c r="AV1002" s="20" t="str">
        <f t="shared" si="179"/>
        <v xml:space="preserve">LOGROS
LÍMITES
OBSERVACIÓN
ACCIONES DE FORTALECIMIENTO
</v>
      </c>
      <c r="AW1002" s="139"/>
      <c r="AX1002" s="140"/>
      <c r="CG1002" s="140"/>
    </row>
    <row r="1003" spans="1:85" s="135" customFormat="1" ht="20.25" hidden="1" customHeight="1">
      <c r="A1003" s="20" t="str">
        <f>IF(FORMULACIÓN!A1003="","",FORMULACIÓN!A1003)</f>
        <v/>
      </c>
      <c r="B1003" s="20" t="str">
        <f>IF(FORMULACIÓN!B1003="","",FORMULACIÓN!B1003)</f>
        <v/>
      </c>
      <c r="C1003" s="20" t="str">
        <f>IF(FORMULACIÓN!C1003="","",FORMULACIÓN!C1003)</f>
        <v/>
      </c>
      <c r="D1003" s="20" t="str">
        <f>IF(FORMULACIÓN!D1003="","",FORMULACIÓN!D1003)</f>
        <v/>
      </c>
      <c r="E1003" s="20" t="str">
        <f>IF(FORMULACIÓN!E1003="","",FORMULACIÓN!E1003)</f>
        <v/>
      </c>
      <c r="F1003" s="20" t="str">
        <f>IF(FORMULACIÓN!F1003="","",FORMULACIÓN!F1003)</f>
        <v/>
      </c>
      <c r="G1003" s="20" t="str">
        <f>IF(FORMULACIÓN!G1003="","",FORMULACIÓN!G1003)</f>
        <v/>
      </c>
      <c r="H1003" s="20" t="str">
        <f>IF(FORMULACIÓN!H1003="","",FORMULACIÓN!H1003)</f>
        <v/>
      </c>
      <c r="I1003" s="88" t="str">
        <f>IF(FORMULACIÓN!I1003="","",FORMULACIÓN!I1003)</f>
        <v/>
      </c>
      <c r="J1003" s="20" t="str">
        <f>IF(FORMULACIÓN!J1003="","",FORMULACIÓN!J1003)</f>
        <v/>
      </c>
      <c r="K1003" s="88" t="str">
        <f>IF(FORMULACIÓN!K1003="","",FORMULACIÓN!K1003)</f>
        <v/>
      </c>
      <c r="L1003" s="88" t="str">
        <f>IF(FORMULACIÓN!L1003="","",FORMULACIÓN!L1003)</f>
        <v/>
      </c>
      <c r="M1003" s="210">
        <f>FORMULACIÓN!M1003</f>
        <v>0</v>
      </c>
      <c r="N1003" s="20" t="str">
        <f>IF(FORMULACIÓN!O1003="","",FORMULACIÓN!O1003)</f>
        <v/>
      </c>
      <c r="O1003" s="20" t="str">
        <f>IF(FORMULACIÓN!P1003="","",FORMULACIÓN!P1003)</f>
        <v/>
      </c>
      <c r="P1003" s="20" t="str">
        <f>IF(FORMULACIÓN!Q1003="","",FORMULACIÓN!Q1003)</f>
        <v/>
      </c>
      <c r="Q1003" s="20" t="str">
        <f>IF(FORMULACIÓN!R1003="","",FORMULACIÓN!R1003)</f>
        <v/>
      </c>
      <c r="R1003" s="20" t="str">
        <f>IF(FORMULACIÓN!S1003="","",FORMULACIÓN!S1003)</f>
        <v/>
      </c>
      <c r="S1003" s="20" t="str">
        <f>IF(FORMULACIÓN!T1003="","",FORMULACIÓN!T1003)</f>
        <v/>
      </c>
      <c r="T1003" s="179" t="str">
        <f ca="1">FORMULACIÓN!Y1003</f>
        <v/>
      </c>
      <c r="U1003" s="20" t="str">
        <f>IF(FORMULACIÓN!U1003="","",FORMULACIÓN!U1003)</f>
        <v/>
      </c>
      <c r="V1003" s="211"/>
      <c r="W1003" s="211"/>
      <c r="X1003" s="21" t="str">
        <f ca="1">IFERROR(IF($S1003=Lists!$S$2,SUM(SEGUIMIENTO!U1003:W1003),IF(SEGUIMIENTO!$S1003=Lists!$S$3,SUM(SEGUIMIENTO!V1003:W1003),IF(SEGUIMIENTO!$S1003=Lists!$S$4,AVERAGE(SEGUIMIENTO!V1003:W1003),IF(SEGUIMIENTO!$S1003=Lists!$S$5,OFFSET(U1003,0,COUNTA(V1003:W1003)),IF(SEGUIMIENTO!$S1003=Lists!$S$6,COUNTIF(V1003:W1003,"&lt;"&amp;FORMULACIÓN!Y1003)/COUNT(SEGUIMIENTO!V1003:W1003),""))))),"")</f>
        <v/>
      </c>
      <c r="Y1003" s="176" t="str">
        <f ca="1">IF($Q1003=Lists!$R$3,TEXT(SEGUIMIENTO!X1003,"00,00%"),IF(SEGUIMIENTO!X1003=0,0,TEXT(SEGUIMIENTO!X1003,"##.###")))</f>
        <v/>
      </c>
      <c r="Z1003" s="179" t="str">
        <f>IF(FORMULACIÓN!N1003="X",VLOOKUP(A1003,Lists!$C$100:$D$1099,2,FALSE),"")</f>
        <v/>
      </c>
      <c r="AA1003" s="181">
        <f>IF(FORMULACIÓN!N1003="X",IF(VALUE(VLOOKUP(A1003,Lists!$C$100:$D$1099,2,FALSE))&gt;=SEGUIMIENTO!X1003,1,0),2)</f>
        <v>2</v>
      </c>
      <c r="AB1003" s="150">
        <f>IFERROR(VALUE(LEFT(#REF!,1)),0)</f>
        <v>0</v>
      </c>
      <c r="AC1003" s="149"/>
      <c r="AD1003" s="131"/>
      <c r="AE1003" s="131"/>
      <c r="AF1003" s="129"/>
      <c r="AG1003"/>
      <c r="AH1003" s="139"/>
      <c r="AI1003" s="139"/>
      <c r="AJ1003" s="139" t="str">
        <f t="shared" si="171"/>
        <v/>
      </c>
      <c r="AK1003" s="139">
        <f t="shared" ca="1" si="178"/>
        <v>0</v>
      </c>
      <c r="AL1003" s="139" t="str">
        <f t="shared" si="172"/>
        <v/>
      </c>
      <c r="AM1003" s="139" t="str">
        <f t="shared" si="173"/>
        <v/>
      </c>
      <c r="AN1003" s="20" t="str">
        <f t="shared" si="174"/>
        <v/>
      </c>
      <c r="AO1003" s="20" t="str">
        <f t="shared" si="175"/>
        <v/>
      </c>
      <c r="AP1003" s="20" t="str">
        <f t="shared" si="176"/>
        <v/>
      </c>
      <c r="AQ1003" s="88" t="str">
        <f ca="1">IF(S1003=Lists!$S$6,"CUMPLIMIENTO",IF($Q1003=Lists!$R$3,TEXT(Y1003,"00,00%")&amp;" / "&amp;TEXT(FORMULACIÓN!Y1003,"00,00%"),IF(Y1003=0,0,TEXT(Y1003,"##.###")&amp;" / "&amp;TEXT(FORMULACIÓN!Y1003,"##.###"))))</f>
        <v xml:space="preserve"> / </v>
      </c>
      <c r="AR1003" s="133">
        <f ca="1">VALUE(IFERROR(IF(S1003=Lists!$S$6,SEGUIMIENTO!Y1003,IF((Y1003/FORMULACIÓN!Y1003)&lt;&gt;0,Y1003/FORMULACIÓN!Y1003,0)),0))</f>
        <v>0</v>
      </c>
      <c r="AS1003" s="89" t="str">
        <f t="shared" ca="1" si="177"/>
        <v/>
      </c>
      <c r="AT1003" s="89"/>
      <c r="AU1003" s="89">
        <f t="shared" ca="1" si="170"/>
        <v>0</v>
      </c>
      <c r="AV1003" s="20" t="str">
        <f t="shared" si="179"/>
        <v xml:space="preserve">LOGROS
LÍMITES
OBSERVACIÓN
ACCIONES DE FORTALECIMIENTO
</v>
      </c>
      <c r="AW1003" s="139"/>
      <c r="AX1003" s="140"/>
      <c r="CG1003" s="140"/>
    </row>
    <row r="1004" spans="1:85" s="135" customFormat="1" ht="20.25" hidden="1" customHeight="1">
      <c r="A1004" s="20" t="str">
        <f>IF(FORMULACIÓN!A1004="","",FORMULACIÓN!A1004)</f>
        <v/>
      </c>
      <c r="B1004" s="20" t="str">
        <f>IF(FORMULACIÓN!B1004="","",FORMULACIÓN!B1004)</f>
        <v/>
      </c>
      <c r="C1004" s="20" t="str">
        <f>IF(FORMULACIÓN!C1004="","",FORMULACIÓN!C1004)</f>
        <v/>
      </c>
      <c r="D1004" s="20" t="str">
        <f>IF(FORMULACIÓN!D1004="","",FORMULACIÓN!D1004)</f>
        <v/>
      </c>
      <c r="E1004" s="20" t="str">
        <f>IF(FORMULACIÓN!E1004="","",FORMULACIÓN!E1004)</f>
        <v/>
      </c>
      <c r="F1004" s="20" t="str">
        <f>IF(FORMULACIÓN!F1004="","",FORMULACIÓN!F1004)</f>
        <v/>
      </c>
      <c r="G1004" s="20" t="str">
        <f>IF(FORMULACIÓN!G1004="","",FORMULACIÓN!G1004)</f>
        <v/>
      </c>
      <c r="H1004" s="20" t="str">
        <f>IF(FORMULACIÓN!H1004="","",FORMULACIÓN!H1004)</f>
        <v/>
      </c>
      <c r="I1004" s="88" t="str">
        <f>IF(FORMULACIÓN!I1004="","",FORMULACIÓN!I1004)</f>
        <v/>
      </c>
      <c r="J1004" s="20" t="str">
        <f>IF(FORMULACIÓN!J1004="","",FORMULACIÓN!J1004)</f>
        <v/>
      </c>
      <c r="K1004" s="88" t="str">
        <f>IF(FORMULACIÓN!K1004="","",FORMULACIÓN!K1004)</f>
        <v/>
      </c>
      <c r="L1004" s="88" t="str">
        <f>IF(FORMULACIÓN!L1004="","",FORMULACIÓN!L1004)</f>
        <v/>
      </c>
      <c r="M1004" s="210">
        <f>FORMULACIÓN!M1004</f>
        <v>0</v>
      </c>
      <c r="N1004" s="20" t="str">
        <f>IF(FORMULACIÓN!O1004="","",FORMULACIÓN!O1004)</f>
        <v/>
      </c>
      <c r="O1004" s="20" t="str">
        <f>IF(FORMULACIÓN!P1004="","",FORMULACIÓN!P1004)</f>
        <v/>
      </c>
      <c r="P1004" s="20" t="str">
        <f>IF(FORMULACIÓN!Q1004="","",FORMULACIÓN!Q1004)</f>
        <v/>
      </c>
      <c r="Q1004" s="20" t="str">
        <f>IF(FORMULACIÓN!R1004="","",FORMULACIÓN!R1004)</f>
        <v/>
      </c>
      <c r="R1004" s="20" t="str">
        <f>IF(FORMULACIÓN!S1004="","",FORMULACIÓN!S1004)</f>
        <v/>
      </c>
      <c r="S1004" s="20" t="str">
        <f>IF(FORMULACIÓN!T1004="","",FORMULACIÓN!T1004)</f>
        <v/>
      </c>
      <c r="T1004" s="179" t="str">
        <f ca="1">FORMULACIÓN!Y1004</f>
        <v/>
      </c>
      <c r="U1004" s="20" t="str">
        <f>IF(FORMULACIÓN!U1004="","",FORMULACIÓN!U1004)</f>
        <v/>
      </c>
      <c r="V1004" s="211"/>
      <c r="W1004" s="211"/>
      <c r="X1004" s="21" t="str">
        <f ca="1">IFERROR(IF($S1004=Lists!$S$2,SUM(SEGUIMIENTO!U1004:W1004),IF(SEGUIMIENTO!$S1004=Lists!$S$3,SUM(SEGUIMIENTO!V1004:W1004),IF(SEGUIMIENTO!$S1004=Lists!$S$4,AVERAGE(SEGUIMIENTO!V1004:W1004),IF(SEGUIMIENTO!$S1004=Lists!$S$5,OFFSET(U1004,0,COUNTA(V1004:W1004)),IF(SEGUIMIENTO!$S1004=Lists!$S$6,COUNTIF(V1004:W1004,"&lt;"&amp;FORMULACIÓN!Y1004)/COUNT(SEGUIMIENTO!V1004:W1004),""))))),"")</f>
        <v/>
      </c>
      <c r="Y1004" s="176" t="str">
        <f ca="1">IF($Q1004=Lists!$R$3,TEXT(SEGUIMIENTO!X1004,"00,00%"),IF(SEGUIMIENTO!X1004=0,0,TEXT(SEGUIMIENTO!X1004,"##.###")))</f>
        <v/>
      </c>
      <c r="Z1004" s="179" t="str">
        <f>IF(FORMULACIÓN!N1004="X",VLOOKUP(A1004,Lists!$C$100:$D$1099,2,FALSE),"")</f>
        <v/>
      </c>
      <c r="AA1004" s="181">
        <f>IF(FORMULACIÓN!N1004="X",IF(VALUE(VLOOKUP(A1004,Lists!$C$100:$D$1099,2,FALSE))&gt;=SEGUIMIENTO!X1004,1,0),2)</f>
        <v>2</v>
      </c>
      <c r="AB1004" s="150">
        <f>IFERROR(VALUE(LEFT(#REF!,1)),0)</f>
        <v>0</v>
      </c>
      <c r="AC1004" s="149"/>
      <c r="AD1004" s="131"/>
      <c r="AE1004" s="131"/>
      <c r="AF1004" s="129"/>
      <c r="AG1004"/>
      <c r="AH1004" s="139"/>
      <c r="AI1004" s="139"/>
      <c r="AJ1004" s="139" t="str">
        <f t="shared" si="171"/>
        <v/>
      </c>
      <c r="AK1004" s="139">
        <f t="shared" ca="1" si="178"/>
        <v>0</v>
      </c>
      <c r="AL1004" s="139" t="str">
        <f t="shared" si="172"/>
        <v/>
      </c>
      <c r="AM1004" s="139" t="str">
        <f t="shared" si="173"/>
        <v/>
      </c>
      <c r="AN1004" s="20" t="str">
        <f t="shared" si="174"/>
        <v/>
      </c>
      <c r="AO1004" s="20" t="str">
        <f t="shared" si="175"/>
        <v/>
      </c>
      <c r="AP1004" s="20" t="str">
        <f t="shared" si="176"/>
        <v/>
      </c>
      <c r="AQ1004" s="88" t="str">
        <f ca="1">IF(S1004=Lists!$S$6,"CUMPLIMIENTO",IF($Q1004=Lists!$R$3,TEXT(Y1004,"00,00%")&amp;" / "&amp;TEXT(FORMULACIÓN!Y1004,"00,00%"),IF(Y1004=0,0,TEXT(Y1004,"##.###")&amp;" / "&amp;TEXT(FORMULACIÓN!Y1004,"##.###"))))</f>
        <v xml:space="preserve"> / </v>
      </c>
      <c r="AR1004" s="133">
        <f ca="1">VALUE(IFERROR(IF(S1004=Lists!$S$6,SEGUIMIENTO!Y1004,IF((Y1004/FORMULACIÓN!Y1004)&lt;&gt;0,Y1004/FORMULACIÓN!Y1004,0)),0))</f>
        <v>0</v>
      </c>
      <c r="AS1004" s="89" t="str">
        <f t="shared" ca="1" si="177"/>
        <v/>
      </c>
      <c r="AT1004" s="89"/>
      <c r="AU1004" s="89">
        <f t="shared" ca="1" si="170"/>
        <v>0</v>
      </c>
      <c r="AV1004" s="20" t="str">
        <f t="shared" si="179"/>
        <v xml:space="preserve">LOGROS
LÍMITES
OBSERVACIÓN
ACCIONES DE FORTALECIMIENTO
</v>
      </c>
      <c r="AW1004" s="139"/>
      <c r="AX1004" s="140"/>
      <c r="CG1004" s="140"/>
    </row>
    <row r="1005" spans="1:85" s="135" customFormat="1" ht="20.25" hidden="1" customHeight="1">
      <c r="A1005" s="20" t="str">
        <f>IF(FORMULACIÓN!A1005="","",FORMULACIÓN!A1005)</f>
        <v/>
      </c>
      <c r="B1005" s="20" t="str">
        <f>IF(FORMULACIÓN!B1005="","",FORMULACIÓN!B1005)</f>
        <v/>
      </c>
      <c r="C1005" s="20" t="str">
        <f>IF(FORMULACIÓN!C1005="","",FORMULACIÓN!C1005)</f>
        <v/>
      </c>
      <c r="D1005" s="20" t="str">
        <f>IF(FORMULACIÓN!D1005="","",FORMULACIÓN!D1005)</f>
        <v/>
      </c>
      <c r="E1005" s="20" t="str">
        <f>IF(FORMULACIÓN!E1005="","",FORMULACIÓN!E1005)</f>
        <v/>
      </c>
      <c r="F1005" s="20" t="str">
        <f>IF(FORMULACIÓN!F1005="","",FORMULACIÓN!F1005)</f>
        <v/>
      </c>
      <c r="G1005" s="20" t="str">
        <f>IF(FORMULACIÓN!G1005="","",FORMULACIÓN!G1005)</f>
        <v/>
      </c>
      <c r="H1005" s="20" t="str">
        <f>IF(FORMULACIÓN!H1005="","",FORMULACIÓN!H1005)</f>
        <v/>
      </c>
      <c r="I1005" s="88" t="str">
        <f>IF(FORMULACIÓN!I1005="","",FORMULACIÓN!I1005)</f>
        <v/>
      </c>
      <c r="J1005" s="20" t="str">
        <f>IF(FORMULACIÓN!J1005="","",FORMULACIÓN!J1005)</f>
        <v/>
      </c>
      <c r="K1005" s="88" t="str">
        <f>IF(FORMULACIÓN!K1005="","",FORMULACIÓN!K1005)</f>
        <v/>
      </c>
      <c r="L1005" s="88" t="str">
        <f>IF(FORMULACIÓN!L1005="","",FORMULACIÓN!L1005)</f>
        <v/>
      </c>
      <c r="M1005" s="210">
        <f>FORMULACIÓN!M1005</f>
        <v>0</v>
      </c>
      <c r="N1005" s="20" t="str">
        <f>IF(FORMULACIÓN!O1005="","",FORMULACIÓN!O1005)</f>
        <v/>
      </c>
      <c r="O1005" s="20" t="str">
        <f>IF(FORMULACIÓN!P1005="","",FORMULACIÓN!P1005)</f>
        <v/>
      </c>
      <c r="P1005" s="20" t="str">
        <f>IF(FORMULACIÓN!Q1005="","",FORMULACIÓN!Q1005)</f>
        <v/>
      </c>
      <c r="Q1005" s="20" t="str">
        <f>IF(FORMULACIÓN!R1005="","",FORMULACIÓN!R1005)</f>
        <v/>
      </c>
      <c r="R1005" s="20" t="str">
        <f>IF(FORMULACIÓN!S1005="","",FORMULACIÓN!S1005)</f>
        <v/>
      </c>
      <c r="S1005" s="20" t="str">
        <f>IF(FORMULACIÓN!T1005="","",FORMULACIÓN!T1005)</f>
        <v/>
      </c>
      <c r="T1005" s="179" t="str">
        <f ca="1">FORMULACIÓN!Y1005</f>
        <v/>
      </c>
      <c r="U1005" s="20" t="str">
        <f>IF(FORMULACIÓN!U1005="","",FORMULACIÓN!U1005)</f>
        <v/>
      </c>
      <c r="V1005" s="211"/>
      <c r="W1005" s="211"/>
      <c r="X1005" s="21" t="str">
        <f ca="1">IFERROR(IF($S1005=Lists!$S$2,SUM(SEGUIMIENTO!U1005:W1005),IF(SEGUIMIENTO!$S1005=Lists!$S$3,SUM(SEGUIMIENTO!V1005:W1005),IF(SEGUIMIENTO!$S1005=Lists!$S$4,AVERAGE(SEGUIMIENTO!V1005:W1005),IF(SEGUIMIENTO!$S1005=Lists!$S$5,OFFSET(U1005,0,COUNTA(V1005:W1005)),IF(SEGUIMIENTO!$S1005=Lists!$S$6,COUNTIF(V1005:W1005,"&lt;"&amp;FORMULACIÓN!Y1005)/COUNT(SEGUIMIENTO!V1005:W1005),""))))),"")</f>
        <v/>
      </c>
      <c r="Y1005" s="176" t="str">
        <f ca="1">IF($Q1005=Lists!$R$3,TEXT(SEGUIMIENTO!X1005,"00,00%"),IF(SEGUIMIENTO!X1005=0,0,TEXT(SEGUIMIENTO!X1005,"##.###")))</f>
        <v/>
      </c>
      <c r="Z1005" s="179" t="str">
        <f>IF(FORMULACIÓN!N1005="X",VLOOKUP(A1005,Lists!$C$100:$D$1099,2,FALSE),"")</f>
        <v/>
      </c>
      <c r="AA1005" s="181">
        <f>IF(FORMULACIÓN!N1005="X",IF(VALUE(VLOOKUP(A1005,Lists!$C$100:$D$1099,2,FALSE))&gt;=SEGUIMIENTO!X1005,1,0),2)</f>
        <v>2</v>
      </c>
      <c r="AB1005" s="150">
        <f>IFERROR(VALUE(LEFT(#REF!,1)),0)</f>
        <v>0</v>
      </c>
      <c r="AC1005" s="149"/>
      <c r="AD1005" s="131"/>
      <c r="AE1005" s="131"/>
      <c r="AF1005" s="129"/>
      <c r="AG1005"/>
      <c r="AH1005" s="139"/>
      <c r="AI1005" s="139"/>
      <c r="AJ1005" s="139" t="str">
        <f t="shared" si="171"/>
        <v/>
      </c>
      <c r="AK1005" s="139">
        <f t="shared" ca="1" si="178"/>
        <v>0</v>
      </c>
      <c r="AL1005" s="139" t="str">
        <f t="shared" si="172"/>
        <v/>
      </c>
      <c r="AM1005" s="139" t="str">
        <f t="shared" si="173"/>
        <v/>
      </c>
      <c r="AN1005" s="20" t="str">
        <f t="shared" si="174"/>
        <v/>
      </c>
      <c r="AO1005" s="20" t="str">
        <f t="shared" si="175"/>
        <v/>
      </c>
      <c r="AP1005" s="20" t="str">
        <f t="shared" si="176"/>
        <v/>
      </c>
      <c r="AQ1005" s="88" t="str">
        <f ca="1">IF(S1005=Lists!$S$6,"CUMPLIMIENTO",IF($Q1005=Lists!$R$3,TEXT(Y1005,"00,00%")&amp;" / "&amp;TEXT(FORMULACIÓN!Y1005,"00,00%"),IF(Y1005=0,0,TEXT(Y1005,"##.###")&amp;" / "&amp;TEXT(FORMULACIÓN!Y1005,"##.###"))))</f>
        <v xml:space="preserve"> / </v>
      </c>
      <c r="AR1005" s="133">
        <f ca="1">VALUE(IFERROR(IF(S1005=Lists!$S$6,SEGUIMIENTO!Y1005,IF((Y1005/FORMULACIÓN!Y1005)&lt;&gt;0,Y1005/FORMULACIÓN!Y1005,0)),0))</f>
        <v>0</v>
      </c>
      <c r="AS1005" s="89" t="str">
        <f t="shared" ca="1" si="177"/>
        <v/>
      </c>
      <c r="AT1005" s="89"/>
      <c r="AU1005" s="89">
        <f t="shared" ca="1" si="170"/>
        <v>0</v>
      </c>
      <c r="AV1005" s="20" t="str">
        <f t="shared" si="179"/>
        <v xml:space="preserve">LOGROS
LÍMITES
OBSERVACIÓN
ACCIONES DE FORTALECIMIENTO
</v>
      </c>
      <c r="AW1005" s="139"/>
      <c r="AX1005" s="140"/>
      <c r="CG1005" s="140"/>
    </row>
    <row r="1006" spans="1:85" s="135" customFormat="1" ht="20.25" hidden="1" customHeight="1">
      <c r="A1006" s="20" t="str">
        <f>IF(FORMULACIÓN!A1006="","",FORMULACIÓN!A1006)</f>
        <v/>
      </c>
      <c r="B1006" s="20" t="str">
        <f>IF(FORMULACIÓN!B1006="","",FORMULACIÓN!B1006)</f>
        <v/>
      </c>
      <c r="C1006" s="20" t="str">
        <f>IF(FORMULACIÓN!C1006="","",FORMULACIÓN!C1006)</f>
        <v/>
      </c>
      <c r="D1006" s="20" t="str">
        <f>IF(FORMULACIÓN!D1006="","",FORMULACIÓN!D1006)</f>
        <v/>
      </c>
      <c r="E1006" s="20" t="str">
        <f>IF(FORMULACIÓN!E1006="","",FORMULACIÓN!E1006)</f>
        <v/>
      </c>
      <c r="F1006" s="20" t="str">
        <f>IF(FORMULACIÓN!F1006="","",FORMULACIÓN!F1006)</f>
        <v/>
      </c>
      <c r="G1006" s="20" t="str">
        <f>IF(FORMULACIÓN!G1006="","",FORMULACIÓN!G1006)</f>
        <v/>
      </c>
      <c r="H1006" s="20" t="str">
        <f>IF(FORMULACIÓN!H1006="","",FORMULACIÓN!H1006)</f>
        <v/>
      </c>
      <c r="I1006" s="88" t="str">
        <f>IF(FORMULACIÓN!I1006="","",FORMULACIÓN!I1006)</f>
        <v/>
      </c>
      <c r="J1006" s="20" t="str">
        <f>IF(FORMULACIÓN!J1006="","",FORMULACIÓN!J1006)</f>
        <v/>
      </c>
      <c r="K1006" s="88" t="str">
        <f>IF(FORMULACIÓN!K1006="","",FORMULACIÓN!K1006)</f>
        <v/>
      </c>
      <c r="L1006" s="88" t="str">
        <f>IF(FORMULACIÓN!L1006="","",FORMULACIÓN!L1006)</f>
        <v/>
      </c>
      <c r="M1006" s="210">
        <f>FORMULACIÓN!M1006</f>
        <v>0</v>
      </c>
      <c r="N1006" s="20" t="str">
        <f>IF(FORMULACIÓN!O1006="","",FORMULACIÓN!O1006)</f>
        <v/>
      </c>
      <c r="O1006" s="20" t="str">
        <f>IF(FORMULACIÓN!P1006="","",FORMULACIÓN!P1006)</f>
        <v/>
      </c>
      <c r="P1006" s="20" t="str">
        <f>IF(FORMULACIÓN!Q1006="","",FORMULACIÓN!Q1006)</f>
        <v/>
      </c>
      <c r="Q1006" s="20" t="str">
        <f>IF(FORMULACIÓN!R1006="","",FORMULACIÓN!R1006)</f>
        <v/>
      </c>
      <c r="R1006" s="20" t="str">
        <f>IF(FORMULACIÓN!S1006="","",FORMULACIÓN!S1006)</f>
        <v/>
      </c>
      <c r="S1006" s="20" t="str">
        <f>IF(FORMULACIÓN!T1006="","",FORMULACIÓN!T1006)</f>
        <v/>
      </c>
      <c r="T1006" s="179" t="str">
        <f ca="1">FORMULACIÓN!Y1006</f>
        <v/>
      </c>
      <c r="U1006" s="20" t="str">
        <f>IF(FORMULACIÓN!U1006="","",FORMULACIÓN!U1006)</f>
        <v/>
      </c>
      <c r="V1006" s="211"/>
      <c r="W1006" s="211"/>
      <c r="X1006" s="21" t="str">
        <f ca="1">IFERROR(IF($S1006=Lists!$S$2,SUM(SEGUIMIENTO!U1006:W1006),IF(SEGUIMIENTO!$S1006=Lists!$S$3,SUM(SEGUIMIENTO!V1006:W1006),IF(SEGUIMIENTO!$S1006=Lists!$S$4,AVERAGE(SEGUIMIENTO!V1006:W1006),IF(SEGUIMIENTO!$S1006=Lists!$S$5,OFFSET(U1006,0,COUNTA(V1006:W1006)),IF(SEGUIMIENTO!$S1006=Lists!$S$6,COUNTIF(V1006:W1006,"&lt;"&amp;FORMULACIÓN!Y1006)/COUNT(SEGUIMIENTO!V1006:W1006),""))))),"")</f>
        <v/>
      </c>
      <c r="Y1006" s="176" t="str">
        <f ca="1">IF($Q1006=Lists!$R$3,TEXT(SEGUIMIENTO!X1006,"00,00%"),IF(SEGUIMIENTO!X1006=0,0,TEXT(SEGUIMIENTO!X1006,"##.###")))</f>
        <v/>
      </c>
      <c r="Z1006" s="179" t="str">
        <f>IF(FORMULACIÓN!N1006="X",VLOOKUP(A1006,Lists!$C$100:$D$1099,2,FALSE),"")</f>
        <v/>
      </c>
      <c r="AA1006" s="181">
        <f>IF(FORMULACIÓN!N1006="X",IF(VALUE(VLOOKUP(A1006,Lists!$C$100:$D$1099,2,FALSE))&gt;=SEGUIMIENTO!X1006,1,0),2)</f>
        <v>2</v>
      </c>
      <c r="AB1006" s="150">
        <f>IFERROR(VALUE(LEFT(#REF!,1)),0)</f>
        <v>0</v>
      </c>
      <c r="AC1006" s="149"/>
      <c r="AD1006" s="131"/>
      <c r="AE1006" s="131"/>
      <c r="AF1006" s="129"/>
      <c r="AG1006"/>
      <c r="AH1006" s="139"/>
      <c r="AI1006" s="139"/>
      <c r="AJ1006" s="139" t="str">
        <f t="shared" si="171"/>
        <v/>
      </c>
      <c r="AK1006" s="139">
        <f t="shared" ca="1" si="178"/>
        <v>0</v>
      </c>
      <c r="AL1006" s="139" t="str">
        <f t="shared" si="172"/>
        <v/>
      </c>
      <c r="AM1006" s="139" t="str">
        <f t="shared" si="173"/>
        <v/>
      </c>
      <c r="AN1006" s="20" t="str">
        <f t="shared" si="174"/>
        <v/>
      </c>
      <c r="AO1006" s="20" t="str">
        <f t="shared" si="175"/>
        <v/>
      </c>
      <c r="AP1006" s="20" t="str">
        <f t="shared" si="176"/>
        <v/>
      </c>
      <c r="AQ1006" s="88" t="str">
        <f ca="1">IF(S1006=Lists!$S$6,"CUMPLIMIENTO",IF($Q1006=Lists!$R$3,TEXT(Y1006,"00,00%")&amp;" / "&amp;TEXT(FORMULACIÓN!Y1006,"00,00%"),IF(Y1006=0,0,TEXT(Y1006,"##.###")&amp;" / "&amp;TEXT(FORMULACIÓN!Y1006,"##.###"))))</f>
        <v xml:space="preserve"> / </v>
      </c>
      <c r="AR1006" s="133">
        <f ca="1">VALUE(IFERROR(IF(S1006=Lists!$S$6,SEGUIMIENTO!Y1006,IF((Y1006/FORMULACIÓN!Y1006)&lt;&gt;0,Y1006/FORMULACIÓN!Y1006,0)),0))</f>
        <v>0</v>
      </c>
      <c r="AS1006" s="89" t="str">
        <f t="shared" ca="1" si="177"/>
        <v/>
      </c>
      <c r="AT1006" s="89"/>
      <c r="AU1006" s="89">
        <f t="shared" ca="1" si="170"/>
        <v>0</v>
      </c>
      <c r="AV1006" s="20" t="str">
        <f t="shared" si="179"/>
        <v xml:space="preserve">LOGROS
LÍMITES
OBSERVACIÓN
ACCIONES DE FORTALECIMIENTO
</v>
      </c>
      <c r="AW1006" s="139"/>
      <c r="AX1006" s="140"/>
      <c r="CG1006" s="140"/>
    </row>
    <row r="1007" spans="1:85" s="135" customFormat="1" ht="20.25" hidden="1" customHeight="1">
      <c r="A1007" s="20" t="str">
        <f>IF(FORMULACIÓN!A1007="","",FORMULACIÓN!A1007)</f>
        <v/>
      </c>
      <c r="B1007" s="20" t="str">
        <f>IF(FORMULACIÓN!B1007="","",FORMULACIÓN!B1007)</f>
        <v/>
      </c>
      <c r="C1007" s="20" t="str">
        <f>IF(FORMULACIÓN!C1007="","",FORMULACIÓN!C1007)</f>
        <v/>
      </c>
      <c r="D1007" s="20" t="str">
        <f>IF(FORMULACIÓN!D1007="","",FORMULACIÓN!D1007)</f>
        <v/>
      </c>
      <c r="E1007" s="20" t="str">
        <f>IF(FORMULACIÓN!E1007="","",FORMULACIÓN!E1007)</f>
        <v/>
      </c>
      <c r="F1007" s="20" t="str">
        <f>IF(FORMULACIÓN!F1007="","",FORMULACIÓN!F1007)</f>
        <v/>
      </c>
      <c r="G1007" s="20" t="str">
        <f>IF(FORMULACIÓN!G1007="","",FORMULACIÓN!G1007)</f>
        <v/>
      </c>
      <c r="H1007" s="20" t="str">
        <f>IF(FORMULACIÓN!H1007="","",FORMULACIÓN!H1007)</f>
        <v/>
      </c>
      <c r="I1007" s="88" t="str">
        <f>IF(FORMULACIÓN!I1007="","",FORMULACIÓN!I1007)</f>
        <v/>
      </c>
      <c r="J1007" s="20" t="str">
        <f>IF(FORMULACIÓN!J1007="","",FORMULACIÓN!J1007)</f>
        <v/>
      </c>
      <c r="K1007" s="88" t="str">
        <f>IF(FORMULACIÓN!K1007="","",FORMULACIÓN!K1007)</f>
        <v/>
      </c>
      <c r="L1007" s="88" t="str">
        <f>IF(FORMULACIÓN!L1007="","",FORMULACIÓN!L1007)</f>
        <v/>
      </c>
      <c r="M1007" s="210">
        <f>FORMULACIÓN!M1007</f>
        <v>0</v>
      </c>
      <c r="N1007" s="20" t="str">
        <f>IF(FORMULACIÓN!O1007="","",FORMULACIÓN!O1007)</f>
        <v/>
      </c>
      <c r="O1007" s="20" t="str">
        <f>IF(FORMULACIÓN!P1007="","",FORMULACIÓN!P1007)</f>
        <v/>
      </c>
      <c r="P1007" s="20" t="str">
        <f>IF(FORMULACIÓN!Q1007="","",FORMULACIÓN!Q1007)</f>
        <v/>
      </c>
      <c r="Q1007" s="20" t="str">
        <f>IF(FORMULACIÓN!R1007="","",FORMULACIÓN!R1007)</f>
        <v/>
      </c>
      <c r="R1007" s="20" t="str">
        <f>IF(FORMULACIÓN!S1007="","",FORMULACIÓN!S1007)</f>
        <v/>
      </c>
      <c r="S1007" s="20" t="str">
        <f>IF(FORMULACIÓN!T1007="","",FORMULACIÓN!T1007)</f>
        <v/>
      </c>
      <c r="T1007" s="179" t="str">
        <f ca="1">FORMULACIÓN!Y1007</f>
        <v/>
      </c>
      <c r="U1007" s="20" t="str">
        <f>IF(FORMULACIÓN!U1007="","",FORMULACIÓN!U1007)</f>
        <v/>
      </c>
      <c r="V1007" s="211"/>
      <c r="W1007" s="211"/>
      <c r="X1007" s="21" t="str">
        <f ca="1">IFERROR(IF($S1007=Lists!$S$2,SUM(SEGUIMIENTO!U1007:W1007),IF(SEGUIMIENTO!$S1007=Lists!$S$3,SUM(SEGUIMIENTO!V1007:W1007),IF(SEGUIMIENTO!$S1007=Lists!$S$4,AVERAGE(SEGUIMIENTO!V1007:W1007),IF(SEGUIMIENTO!$S1007=Lists!$S$5,OFFSET(U1007,0,COUNTA(V1007:W1007)),IF(SEGUIMIENTO!$S1007=Lists!$S$6,COUNTIF(V1007:W1007,"&lt;"&amp;FORMULACIÓN!Y1007)/COUNT(SEGUIMIENTO!V1007:W1007),""))))),"")</f>
        <v/>
      </c>
      <c r="Y1007" s="176" t="str">
        <f ca="1">IF($Q1007=Lists!$R$3,TEXT(SEGUIMIENTO!X1007,"00,00%"),IF(SEGUIMIENTO!X1007=0,0,TEXT(SEGUIMIENTO!X1007,"##.###")))</f>
        <v/>
      </c>
      <c r="Z1007" s="179" t="str">
        <f>IF(FORMULACIÓN!N1007="X",VLOOKUP(A1007,Lists!$C$100:$D$1099,2,FALSE),"")</f>
        <v/>
      </c>
      <c r="AA1007" s="181">
        <f>IF(FORMULACIÓN!N1007="X",IF(VALUE(VLOOKUP(A1007,Lists!$C$100:$D$1099,2,FALSE))&gt;=SEGUIMIENTO!X1007,1,0),2)</f>
        <v>2</v>
      </c>
      <c r="AB1007" s="150">
        <f>IFERROR(VALUE(LEFT(#REF!,1)),0)</f>
        <v>0</v>
      </c>
      <c r="AC1007" s="149"/>
      <c r="AD1007" s="131"/>
      <c r="AE1007" s="131"/>
      <c r="AF1007" s="129"/>
      <c r="AG1007"/>
      <c r="AH1007" s="139"/>
      <c r="AI1007" s="139"/>
      <c r="AJ1007" s="139" t="str">
        <f t="shared" si="171"/>
        <v/>
      </c>
      <c r="AK1007" s="139">
        <f t="shared" ca="1" si="178"/>
        <v>0</v>
      </c>
      <c r="AL1007" s="139" t="str">
        <f t="shared" si="172"/>
        <v/>
      </c>
      <c r="AM1007" s="139" t="str">
        <f t="shared" si="173"/>
        <v/>
      </c>
      <c r="AN1007" s="20" t="str">
        <f t="shared" si="174"/>
        <v/>
      </c>
      <c r="AO1007" s="20" t="str">
        <f t="shared" si="175"/>
        <v/>
      </c>
      <c r="AP1007" s="20" t="str">
        <f t="shared" si="176"/>
        <v/>
      </c>
      <c r="AQ1007" s="88" t="str">
        <f ca="1">IF(S1007=Lists!$S$6,"CUMPLIMIENTO",IF($Q1007=Lists!$R$3,TEXT(Y1007,"00,00%")&amp;" / "&amp;TEXT(FORMULACIÓN!Y1007,"00,00%"),IF(Y1007=0,0,TEXT(Y1007,"##.###")&amp;" / "&amp;TEXT(FORMULACIÓN!Y1007,"##.###"))))</f>
        <v xml:space="preserve"> / </v>
      </c>
      <c r="AR1007" s="133">
        <f ca="1">VALUE(IFERROR(IF(S1007=Lists!$S$6,SEGUIMIENTO!Y1007,IF((Y1007/FORMULACIÓN!Y1007)&lt;&gt;0,Y1007/FORMULACIÓN!Y1007,0)),0))</f>
        <v>0</v>
      </c>
      <c r="AS1007" s="89" t="str">
        <f t="shared" ca="1" si="177"/>
        <v/>
      </c>
      <c r="AT1007" s="89"/>
      <c r="AU1007" s="89">
        <f t="shared" ca="1" si="170"/>
        <v>0</v>
      </c>
      <c r="AV1007" s="20" t="str">
        <f t="shared" si="179"/>
        <v xml:space="preserve">LOGROS
LÍMITES
OBSERVACIÓN
ACCIONES DE FORTALECIMIENTO
</v>
      </c>
      <c r="AW1007" s="139"/>
      <c r="AX1007" s="140"/>
      <c r="CG1007" s="140"/>
    </row>
    <row r="1008" spans="1:85" s="135" customFormat="1" ht="20.25" hidden="1" customHeight="1">
      <c r="A1008" s="20" t="str">
        <f>IF(FORMULACIÓN!A1008="","",FORMULACIÓN!A1008)</f>
        <v/>
      </c>
      <c r="B1008" s="20" t="str">
        <f>IF(FORMULACIÓN!B1008="","",FORMULACIÓN!B1008)</f>
        <v/>
      </c>
      <c r="C1008" s="20" t="str">
        <f>IF(FORMULACIÓN!C1008="","",FORMULACIÓN!C1008)</f>
        <v/>
      </c>
      <c r="D1008" s="20" t="str">
        <f>IF(FORMULACIÓN!D1008="","",FORMULACIÓN!D1008)</f>
        <v/>
      </c>
      <c r="E1008" s="20" t="str">
        <f>IF(FORMULACIÓN!E1008="","",FORMULACIÓN!E1008)</f>
        <v/>
      </c>
      <c r="F1008" s="20" t="str">
        <f>IF(FORMULACIÓN!F1008="","",FORMULACIÓN!F1008)</f>
        <v/>
      </c>
      <c r="G1008" s="20" t="str">
        <f>IF(FORMULACIÓN!G1008="","",FORMULACIÓN!G1008)</f>
        <v/>
      </c>
      <c r="H1008" s="20" t="str">
        <f>IF(FORMULACIÓN!H1008="","",FORMULACIÓN!H1008)</f>
        <v/>
      </c>
      <c r="I1008" s="88" t="str">
        <f>IF(FORMULACIÓN!I1008="","",FORMULACIÓN!I1008)</f>
        <v/>
      </c>
      <c r="J1008" s="20" t="str">
        <f>IF(FORMULACIÓN!J1008="","",FORMULACIÓN!J1008)</f>
        <v/>
      </c>
      <c r="K1008" s="88" t="str">
        <f>IF(FORMULACIÓN!K1008="","",FORMULACIÓN!K1008)</f>
        <v/>
      </c>
      <c r="L1008" s="88" t="str">
        <f>IF(FORMULACIÓN!L1008="","",FORMULACIÓN!L1008)</f>
        <v/>
      </c>
      <c r="M1008" s="210">
        <f>FORMULACIÓN!M1008</f>
        <v>0</v>
      </c>
      <c r="N1008" s="20" t="str">
        <f>IF(FORMULACIÓN!O1008="","",FORMULACIÓN!O1008)</f>
        <v/>
      </c>
      <c r="O1008" s="20" t="str">
        <f>IF(FORMULACIÓN!P1008="","",FORMULACIÓN!P1008)</f>
        <v/>
      </c>
      <c r="P1008" s="20" t="str">
        <f>IF(FORMULACIÓN!Q1008="","",FORMULACIÓN!Q1008)</f>
        <v/>
      </c>
      <c r="Q1008" s="20" t="str">
        <f>IF(FORMULACIÓN!R1008="","",FORMULACIÓN!R1008)</f>
        <v/>
      </c>
      <c r="R1008" s="20" t="str">
        <f>IF(FORMULACIÓN!S1008="","",FORMULACIÓN!S1008)</f>
        <v/>
      </c>
      <c r="S1008" s="20" t="str">
        <f>IF(FORMULACIÓN!T1008="","",FORMULACIÓN!T1008)</f>
        <v/>
      </c>
      <c r="T1008" s="179" t="str">
        <f ca="1">FORMULACIÓN!Y1008</f>
        <v/>
      </c>
      <c r="U1008" s="20" t="str">
        <f>IF(FORMULACIÓN!U1008="","",FORMULACIÓN!U1008)</f>
        <v/>
      </c>
      <c r="V1008" s="211"/>
      <c r="W1008" s="211"/>
      <c r="X1008" s="21" t="str">
        <f ca="1">IFERROR(IF($S1008=Lists!$S$2,SUM(SEGUIMIENTO!U1008:W1008),IF(SEGUIMIENTO!$S1008=Lists!$S$3,SUM(SEGUIMIENTO!V1008:W1008),IF(SEGUIMIENTO!$S1008=Lists!$S$4,AVERAGE(SEGUIMIENTO!V1008:W1008),IF(SEGUIMIENTO!$S1008=Lists!$S$5,OFFSET(U1008,0,COUNTA(V1008:W1008)),IF(SEGUIMIENTO!$S1008=Lists!$S$6,COUNTIF(V1008:W1008,"&lt;"&amp;FORMULACIÓN!Y1008)/COUNT(SEGUIMIENTO!V1008:W1008),""))))),"")</f>
        <v/>
      </c>
      <c r="Y1008" s="176" t="str">
        <f ca="1">IF($Q1008=Lists!$R$3,TEXT(SEGUIMIENTO!X1008,"00,00%"),IF(SEGUIMIENTO!X1008=0,0,TEXT(SEGUIMIENTO!X1008,"##.###")))</f>
        <v/>
      </c>
      <c r="Z1008" s="179" t="str">
        <f>IF(FORMULACIÓN!N1008="X",VLOOKUP(A1008,Lists!$C$100:$D$1099,2,FALSE),"")</f>
        <v/>
      </c>
      <c r="AA1008" s="181">
        <f>IF(FORMULACIÓN!N1008="X",IF(VALUE(VLOOKUP(A1008,Lists!$C$100:$D$1099,2,FALSE))&gt;=SEGUIMIENTO!X1008,1,0),2)</f>
        <v>2</v>
      </c>
      <c r="AB1008" s="150">
        <f>IFERROR(VALUE(LEFT(#REF!,1)),0)</f>
        <v>0</v>
      </c>
      <c r="AC1008" s="149"/>
      <c r="AD1008" s="131"/>
      <c r="AE1008" s="131"/>
      <c r="AF1008" s="129"/>
      <c r="AG1008"/>
      <c r="AH1008" s="139"/>
      <c r="AI1008" s="139"/>
      <c r="AJ1008" s="139" t="str">
        <f t="shared" si="171"/>
        <v/>
      </c>
      <c r="AK1008" s="139">
        <f t="shared" ca="1" si="178"/>
        <v>0</v>
      </c>
      <c r="AL1008" s="139" t="str">
        <f t="shared" si="172"/>
        <v/>
      </c>
      <c r="AM1008" s="139" t="str">
        <f t="shared" si="173"/>
        <v/>
      </c>
      <c r="AN1008" s="20" t="str">
        <f t="shared" si="174"/>
        <v/>
      </c>
      <c r="AO1008" s="20" t="str">
        <f t="shared" si="175"/>
        <v/>
      </c>
      <c r="AP1008" s="20" t="str">
        <f t="shared" si="176"/>
        <v/>
      </c>
      <c r="AQ1008" s="88" t="str">
        <f ca="1">IF(S1008=Lists!$S$6,"CUMPLIMIENTO",IF($Q1008=Lists!$R$3,TEXT(Y1008,"00,00%")&amp;" / "&amp;TEXT(FORMULACIÓN!Y1008,"00,00%"),IF(Y1008=0,0,TEXT(Y1008,"##.###")&amp;" / "&amp;TEXT(FORMULACIÓN!Y1008,"##.###"))))</f>
        <v xml:space="preserve"> / </v>
      </c>
      <c r="AR1008" s="133">
        <f ca="1">VALUE(IFERROR(IF(S1008=Lists!$S$6,SEGUIMIENTO!Y1008,IF((Y1008/FORMULACIÓN!Y1008)&lt;&gt;0,Y1008/FORMULACIÓN!Y1008,0)),0))</f>
        <v>0</v>
      </c>
      <c r="AS1008" s="89" t="str">
        <f t="shared" ca="1" si="177"/>
        <v/>
      </c>
      <c r="AT1008" s="89"/>
      <c r="AU1008" s="89">
        <f t="shared" ca="1" si="170"/>
        <v>0</v>
      </c>
      <c r="AV1008" s="20" t="str">
        <f t="shared" si="179"/>
        <v xml:space="preserve">LOGROS
LÍMITES
OBSERVACIÓN
ACCIONES DE FORTALECIMIENTO
</v>
      </c>
      <c r="AW1008" s="139"/>
      <c r="AX1008" s="140"/>
      <c r="CG1008" s="140"/>
    </row>
    <row r="1009" spans="1:85" s="135" customFormat="1" ht="20.25" hidden="1" customHeight="1">
      <c r="A1009" s="20" t="str">
        <f>IF(FORMULACIÓN!A1009="","",FORMULACIÓN!A1009)</f>
        <v/>
      </c>
      <c r="B1009" s="20" t="str">
        <f>IF(FORMULACIÓN!B1009="","",FORMULACIÓN!B1009)</f>
        <v/>
      </c>
      <c r="C1009" s="20" t="str">
        <f>IF(FORMULACIÓN!C1009="","",FORMULACIÓN!C1009)</f>
        <v/>
      </c>
      <c r="D1009" s="20" t="str">
        <f>IF(FORMULACIÓN!D1009="","",FORMULACIÓN!D1009)</f>
        <v/>
      </c>
      <c r="E1009" s="20" t="str">
        <f>IF(FORMULACIÓN!E1009="","",FORMULACIÓN!E1009)</f>
        <v/>
      </c>
      <c r="F1009" s="20" t="str">
        <f>IF(FORMULACIÓN!F1009="","",FORMULACIÓN!F1009)</f>
        <v/>
      </c>
      <c r="G1009" s="20" t="str">
        <f>IF(FORMULACIÓN!G1009="","",FORMULACIÓN!G1009)</f>
        <v/>
      </c>
      <c r="H1009" s="20" t="str">
        <f>IF(FORMULACIÓN!H1009="","",FORMULACIÓN!H1009)</f>
        <v/>
      </c>
      <c r="I1009" s="88" t="str">
        <f>IF(FORMULACIÓN!I1009="","",FORMULACIÓN!I1009)</f>
        <v/>
      </c>
      <c r="J1009" s="20" t="str">
        <f>IF(FORMULACIÓN!J1009="","",FORMULACIÓN!J1009)</f>
        <v/>
      </c>
      <c r="K1009" s="88" t="str">
        <f>IF(FORMULACIÓN!K1009="","",FORMULACIÓN!K1009)</f>
        <v/>
      </c>
      <c r="L1009" s="88" t="str">
        <f>IF(FORMULACIÓN!L1009="","",FORMULACIÓN!L1009)</f>
        <v/>
      </c>
      <c r="M1009" s="210">
        <f>FORMULACIÓN!M1009</f>
        <v>0</v>
      </c>
      <c r="N1009" s="20" t="str">
        <f>IF(FORMULACIÓN!O1009="","",FORMULACIÓN!O1009)</f>
        <v/>
      </c>
      <c r="O1009" s="20" t="str">
        <f>IF(FORMULACIÓN!P1009="","",FORMULACIÓN!P1009)</f>
        <v/>
      </c>
      <c r="P1009" s="20" t="str">
        <f>IF(FORMULACIÓN!Q1009="","",FORMULACIÓN!Q1009)</f>
        <v/>
      </c>
      <c r="Q1009" s="20" t="str">
        <f>IF(FORMULACIÓN!R1009="","",FORMULACIÓN!R1009)</f>
        <v/>
      </c>
      <c r="R1009" s="20" t="str">
        <f>IF(FORMULACIÓN!S1009="","",FORMULACIÓN!S1009)</f>
        <v/>
      </c>
      <c r="S1009" s="20" t="str">
        <f>IF(FORMULACIÓN!T1009="","",FORMULACIÓN!T1009)</f>
        <v/>
      </c>
      <c r="T1009" s="179" t="str">
        <f ca="1">FORMULACIÓN!Y1009</f>
        <v/>
      </c>
      <c r="U1009" s="20" t="str">
        <f>IF(FORMULACIÓN!U1009="","",FORMULACIÓN!U1009)</f>
        <v/>
      </c>
      <c r="V1009" s="211"/>
      <c r="W1009" s="211"/>
      <c r="X1009" s="21" t="str">
        <f ca="1">IFERROR(IF($S1009=Lists!$S$2,SUM(SEGUIMIENTO!U1009:W1009),IF(SEGUIMIENTO!$S1009=Lists!$S$3,SUM(SEGUIMIENTO!V1009:W1009),IF(SEGUIMIENTO!$S1009=Lists!$S$4,AVERAGE(SEGUIMIENTO!V1009:W1009),IF(SEGUIMIENTO!$S1009=Lists!$S$5,OFFSET(U1009,0,COUNTA(V1009:W1009)),IF(SEGUIMIENTO!$S1009=Lists!$S$6,COUNTIF(V1009:W1009,"&lt;"&amp;FORMULACIÓN!Y1009)/COUNT(SEGUIMIENTO!V1009:W1009),""))))),"")</f>
        <v/>
      </c>
      <c r="Y1009" s="176" t="str">
        <f ca="1">IF($Q1009=Lists!$R$3,TEXT(SEGUIMIENTO!X1009,"00,00%"),IF(SEGUIMIENTO!X1009=0,0,TEXT(SEGUIMIENTO!X1009,"##.###")))</f>
        <v/>
      </c>
      <c r="Z1009" s="179" t="str">
        <f>IF(FORMULACIÓN!N1009="X",VLOOKUP(A1009,Lists!$C$100:$D$1099,2,FALSE),"")</f>
        <v/>
      </c>
      <c r="AA1009" s="181">
        <f>IF(FORMULACIÓN!N1009="X",IF(VALUE(VLOOKUP(A1009,Lists!$C$100:$D$1099,2,FALSE))&gt;=SEGUIMIENTO!X1009,1,0),2)</f>
        <v>2</v>
      </c>
      <c r="AB1009" s="150">
        <f>IFERROR(VALUE(LEFT(#REF!,1)),0)</f>
        <v>0</v>
      </c>
      <c r="AC1009" s="149"/>
      <c r="AD1009" s="131"/>
      <c r="AE1009" s="131"/>
      <c r="AF1009" s="129"/>
      <c r="AG1009"/>
      <c r="AH1009" s="139"/>
      <c r="AI1009" s="139"/>
      <c r="AJ1009" s="139" t="str">
        <f t="shared" si="171"/>
        <v/>
      </c>
      <c r="AK1009" s="139">
        <f t="shared" ca="1" si="178"/>
        <v>0</v>
      </c>
      <c r="AL1009" s="139" t="str">
        <f t="shared" si="172"/>
        <v/>
      </c>
      <c r="AM1009" s="139" t="str">
        <f t="shared" si="173"/>
        <v/>
      </c>
      <c r="AN1009" s="20" t="str">
        <f t="shared" si="174"/>
        <v/>
      </c>
      <c r="AO1009" s="20" t="str">
        <f t="shared" si="175"/>
        <v/>
      </c>
      <c r="AP1009" s="20" t="str">
        <f t="shared" si="176"/>
        <v/>
      </c>
      <c r="AQ1009" s="88" t="str">
        <f ca="1">IF(S1009=Lists!$S$6,"CUMPLIMIENTO",IF($Q1009=Lists!$R$3,TEXT(Y1009,"00,00%")&amp;" / "&amp;TEXT(FORMULACIÓN!Y1009,"00,00%"),IF(Y1009=0,0,TEXT(Y1009,"##.###")&amp;" / "&amp;TEXT(FORMULACIÓN!Y1009,"##.###"))))</f>
        <v xml:space="preserve"> / </v>
      </c>
      <c r="AR1009" s="133">
        <f ca="1">VALUE(IFERROR(IF(S1009=Lists!$S$6,SEGUIMIENTO!Y1009,IF((Y1009/FORMULACIÓN!Y1009)&lt;&gt;0,Y1009/FORMULACIÓN!Y1009,0)),0))</f>
        <v>0</v>
      </c>
      <c r="AS1009" s="89" t="str">
        <f t="shared" ca="1" si="177"/>
        <v/>
      </c>
      <c r="AT1009" s="89"/>
      <c r="AU1009" s="89">
        <f t="shared" ca="1" si="170"/>
        <v>0</v>
      </c>
      <c r="AV1009" s="20" t="str">
        <f t="shared" si="179"/>
        <v xml:space="preserve">LOGROS
LÍMITES
OBSERVACIÓN
ACCIONES DE FORTALECIMIENTO
</v>
      </c>
      <c r="AW1009" s="139"/>
      <c r="AX1009" s="140"/>
      <c r="CG1009" s="140"/>
    </row>
    <row r="1010" spans="1:85" s="135" customFormat="1" ht="20.25" hidden="1" customHeight="1">
      <c r="A1010" s="20" t="str">
        <f>IF(FORMULACIÓN!A1010="","",FORMULACIÓN!A1010)</f>
        <v/>
      </c>
      <c r="B1010" s="20" t="str">
        <f>IF(FORMULACIÓN!B1010="","",FORMULACIÓN!B1010)</f>
        <v/>
      </c>
      <c r="C1010" s="20" t="str">
        <f>IF(FORMULACIÓN!C1010="","",FORMULACIÓN!C1010)</f>
        <v/>
      </c>
      <c r="D1010" s="20" t="str">
        <f>IF(FORMULACIÓN!D1010="","",FORMULACIÓN!D1010)</f>
        <v/>
      </c>
      <c r="E1010" s="20" t="str">
        <f>IF(FORMULACIÓN!E1010="","",FORMULACIÓN!E1010)</f>
        <v/>
      </c>
      <c r="F1010" s="20" t="str">
        <f>IF(FORMULACIÓN!F1010="","",FORMULACIÓN!F1010)</f>
        <v/>
      </c>
      <c r="G1010" s="20" t="str">
        <f>IF(FORMULACIÓN!G1010="","",FORMULACIÓN!G1010)</f>
        <v/>
      </c>
      <c r="H1010" s="20" t="str">
        <f>IF(FORMULACIÓN!H1010="","",FORMULACIÓN!H1010)</f>
        <v/>
      </c>
      <c r="I1010" s="88" t="str">
        <f>IF(FORMULACIÓN!I1010="","",FORMULACIÓN!I1010)</f>
        <v/>
      </c>
      <c r="J1010" s="20" t="str">
        <f>IF(FORMULACIÓN!J1010="","",FORMULACIÓN!J1010)</f>
        <v/>
      </c>
      <c r="K1010" s="88" t="str">
        <f>IF(FORMULACIÓN!K1010="","",FORMULACIÓN!K1010)</f>
        <v/>
      </c>
      <c r="L1010" s="88" t="str">
        <f>IF(FORMULACIÓN!L1010="","",FORMULACIÓN!L1010)</f>
        <v/>
      </c>
      <c r="M1010" s="210">
        <f>FORMULACIÓN!M1010</f>
        <v>0</v>
      </c>
      <c r="N1010" s="20" t="str">
        <f>IF(FORMULACIÓN!O1010="","",FORMULACIÓN!O1010)</f>
        <v/>
      </c>
      <c r="O1010" s="20" t="str">
        <f>IF(FORMULACIÓN!P1010="","",FORMULACIÓN!P1010)</f>
        <v/>
      </c>
      <c r="P1010" s="20" t="str">
        <f>IF(FORMULACIÓN!Q1010="","",FORMULACIÓN!Q1010)</f>
        <v/>
      </c>
      <c r="Q1010" s="20" t="str">
        <f>IF(FORMULACIÓN!R1010="","",FORMULACIÓN!R1010)</f>
        <v/>
      </c>
      <c r="R1010" s="20" t="str">
        <f>IF(FORMULACIÓN!S1010="","",FORMULACIÓN!S1010)</f>
        <v/>
      </c>
      <c r="S1010" s="20" t="str">
        <f>IF(FORMULACIÓN!T1010="","",FORMULACIÓN!T1010)</f>
        <v/>
      </c>
      <c r="T1010" s="179" t="str">
        <f ca="1">FORMULACIÓN!Y1010</f>
        <v/>
      </c>
      <c r="U1010" s="20" t="str">
        <f>IF(FORMULACIÓN!U1010="","",FORMULACIÓN!U1010)</f>
        <v/>
      </c>
      <c r="V1010" s="211"/>
      <c r="W1010" s="211"/>
      <c r="X1010" s="21" t="str">
        <f ca="1">IFERROR(IF($S1010=Lists!$S$2,SUM(SEGUIMIENTO!U1010:W1010),IF(SEGUIMIENTO!$S1010=Lists!$S$3,SUM(SEGUIMIENTO!V1010:W1010),IF(SEGUIMIENTO!$S1010=Lists!$S$4,AVERAGE(SEGUIMIENTO!V1010:W1010),IF(SEGUIMIENTO!$S1010=Lists!$S$5,OFFSET(U1010,0,COUNTA(V1010:W1010)),IF(SEGUIMIENTO!$S1010=Lists!$S$6,COUNTIF(V1010:W1010,"&lt;"&amp;FORMULACIÓN!Y1010)/COUNT(SEGUIMIENTO!V1010:W1010),""))))),"")</f>
        <v/>
      </c>
      <c r="Y1010" s="176" t="str">
        <f ca="1">IF($Q1010=Lists!$R$3,TEXT(SEGUIMIENTO!X1010,"00,00%"),IF(SEGUIMIENTO!X1010=0,0,TEXT(SEGUIMIENTO!X1010,"##.###")))</f>
        <v/>
      </c>
      <c r="Z1010" s="179" t="str">
        <f>IF(FORMULACIÓN!N1010="X",VLOOKUP(A1010,Lists!$C$100:$D$1099,2,FALSE),"")</f>
        <v/>
      </c>
      <c r="AA1010" s="181">
        <f>IF(FORMULACIÓN!N1010="X",IF(VALUE(VLOOKUP(A1010,Lists!$C$100:$D$1099,2,FALSE))&gt;=SEGUIMIENTO!X1010,1,0),2)</f>
        <v>2</v>
      </c>
      <c r="AB1010" s="150">
        <f>IFERROR(VALUE(LEFT(#REF!,1)),0)</f>
        <v>0</v>
      </c>
      <c r="AC1010" s="149"/>
      <c r="AD1010" s="131"/>
      <c r="AE1010" s="131"/>
      <c r="AF1010" s="129"/>
      <c r="AG1010"/>
      <c r="AH1010" s="139"/>
      <c r="AI1010" s="139"/>
      <c r="AJ1010" s="139" t="str">
        <f t="shared" si="171"/>
        <v/>
      </c>
      <c r="AK1010" s="139">
        <f t="shared" ca="1" si="178"/>
        <v>0</v>
      </c>
      <c r="AL1010" s="139" t="str">
        <f t="shared" si="172"/>
        <v/>
      </c>
      <c r="AM1010" s="139" t="str">
        <f t="shared" si="173"/>
        <v/>
      </c>
      <c r="AN1010" s="20" t="str">
        <f t="shared" si="174"/>
        <v/>
      </c>
      <c r="AO1010" s="20" t="str">
        <f t="shared" si="175"/>
        <v/>
      </c>
      <c r="AP1010" s="20" t="str">
        <f t="shared" si="176"/>
        <v/>
      </c>
      <c r="AQ1010" s="88" t="str">
        <f ca="1">IF(S1010=Lists!$S$6,"CUMPLIMIENTO",IF($Q1010=Lists!$R$3,TEXT(Y1010,"00,00%")&amp;" / "&amp;TEXT(FORMULACIÓN!Y1010,"00,00%"),IF(Y1010=0,0,TEXT(Y1010,"##.###")&amp;" / "&amp;TEXT(FORMULACIÓN!Y1010,"##.###"))))</f>
        <v xml:space="preserve"> / </v>
      </c>
      <c r="AR1010" s="133">
        <f ca="1">VALUE(IFERROR(IF(S1010=Lists!$S$6,SEGUIMIENTO!Y1010,IF((Y1010/FORMULACIÓN!Y1010)&lt;&gt;0,Y1010/FORMULACIÓN!Y1010,0)),0))</f>
        <v>0</v>
      </c>
      <c r="AS1010" s="89" t="str">
        <f t="shared" ca="1" si="177"/>
        <v/>
      </c>
      <c r="AT1010" s="89"/>
      <c r="AU1010" s="89">
        <f t="shared" ca="1" si="170"/>
        <v>0</v>
      </c>
      <c r="AV1010" s="20" t="str">
        <f t="shared" si="179"/>
        <v xml:space="preserve">LOGROS
LÍMITES
OBSERVACIÓN
ACCIONES DE FORTALECIMIENTO
</v>
      </c>
      <c r="AW1010" s="139"/>
      <c r="AX1010" s="140"/>
      <c r="CG1010" s="140"/>
    </row>
    <row r="1011" spans="1:85" s="135" customFormat="1" ht="20.25" hidden="1" customHeight="1">
      <c r="A1011" s="20" t="str">
        <f>IF(FORMULACIÓN!A1011="","",FORMULACIÓN!A1011)</f>
        <v/>
      </c>
      <c r="B1011" s="20" t="str">
        <f>IF(FORMULACIÓN!B1011="","",FORMULACIÓN!B1011)</f>
        <v/>
      </c>
      <c r="C1011" s="20" t="str">
        <f>IF(FORMULACIÓN!C1011="","",FORMULACIÓN!C1011)</f>
        <v/>
      </c>
      <c r="D1011" s="20" t="str">
        <f>IF(FORMULACIÓN!D1011="","",FORMULACIÓN!D1011)</f>
        <v/>
      </c>
      <c r="E1011" s="20" t="str">
        <f>IF(FORMULACIÓN!E1011="","",FORMULACIÓN!E1011)</f>
        <v/>
      </c>
      <c r="F1011" s="20" t="str">
        <f>IF(FORMULACIÓN!F1011="","",FORMULACIÓN!F1011)</f>
        <v/>
      </c>
      <c r="G1011" s="20" t="str">
        <f>IF(FORMULACIÓN!G1011="","",FORMULACIÓN!G1011)</f>
        <v/>
      </c>
      <c r="H1011" s="20" t="str">
        <f>IF(FORMULACIÓN!H1011="","",FORMULACIÓN!H1011)</f>
        <v/>
      </c>
      <c r="I1011" s="88" t="str">
        <f>IF(FORMULACIÓN!I1011="","",FORMULACIÓN!I1011)</f>
        <v/>
      </c>
      <c r="J1011" s="20" t="str">
        <f>IF(FORMULACIÓN!J1011="","",FORMULACIÓN!J1011)</f>
        <v/>
      </c>
      <c r="K1011" s="88" t="str">
        <f>IF(FORMULACIÓN!K1011="","",FORMULACIÓN!K1011)</f>
        <v/>
      </c>
      <c r="L1011" s="88" t="str">
        <f>IF(FORMULACIÓN!L1011="","",FORMULACIÓN!L1011)</f>
        <v/>
      </c>
      <c r="M1011" s="210">
        <f>FORMULACIÓN!M1011</f>
        <v>0</v>
      </c>
      <c r="N1011" s="20" t="str">
        <f>IF(FORMULACIÓN!O1011="","",FORMULACIÓN!O1011)</f>
        <v/>
      </c>
      <c r="O1011" s="20" t="str">
        <f>IF(FORMULACIÓN!P1011="","",FORMULACIÓN!P1011)</f>
        <v/>
      </c>
      <c r="P1011" s="20" t="str">
        <f>IF(FORMULACIÓN!Q1011="","",FORMULACIÓN!Q1011)</f>
        <v/>
      </c>
      <c r="Q1011" s="20" t="str">
        <f>IF(FORMULACIÓN!R1011="","",FORMULACIÓN!R1011)</f>
        <v/>
      </c>
      <c r="R1011" s="20" t="str">
        <f>IF(FORMULACIÓN!S1011="","",FORMULACIÓN!S1011)</f>
        <v/>
      </c>
      <c r="S1011" s="20" t="str">
        <f>IF(FORMULACIÓN!T1011="","",FORMULACIÓN!T1011)</f>
        <v/>
      </c>
      <c r="T1011" s="179">
        <f>FORMULACIÓN!Y1011</f>
        <v>0</v>
      </c>
      <c r="U1011" s="20" t="str">
        <f>IF(FORMULACIÓN!U1011="","",FORMULACIÓN!U1011)</f>
        <v/>
      </c>
      <c r="V1011" s="211"/>
      <c r="W1011" s="211"/>
      <c r="X1011" s="21" t="str">
        <f ca="1">IFERROR(IF($S1011=Lists!$S$2,SUM(SEGUIMIENTO!U1011:W1011),IF(SEGUIMIENTO!$S1011=Lists!$S$3,SUM(SEGUIMIENTO!V1011:W1011),IF(SEGUIMIENTO!$S1011=Lists!$S$4,AVERAGE(SEGUIMIENTO!V1011:W1011),IF(SEGUIMIENTO!$S1011=Lists!$S$5,OFFSET(U1011,0,COUNTA(V1011:W1011)),IF(SEGUIMIENTO!$S1011=Lists!$S$6,COUNTIF(V1011:W1011,"&lt;"&amp;FORMULACIÓN!Y1011)/COUNT(SEGUIMIENTO!V1011:W1011),""))))),"")</f>
        <v/>
      </c>
      <c r="Y1011" s="176" t="str">
        <f ca="1">IF($Q1011=Lists!$R$3,TEXT(SEGUIMIENTO!X1011,"00,00%"),IF(SEGUIMIENTO!X1011=0,0,TEXT(SEGUIMIENTO!X1011,"##.###")))</f>
        <v/>
      </c>
      <c r="Z1011" s="179" t="str">
        <f>IF(FORMULACIÓN!N1011="X",VLOOKUP(A1011,Lists!$C$100:$D$1099,2,FALSE),"")</f>
        <v/>
      </c>
      <c r="AA1011" s="181">
        <f>IF(FORMULACIÓN!N1011="X",IF(VALUE(VLOOKUP(A1011,Lists!$C$100:$D$1099,2,FALSE))&gt;=SEGUIMIENTO!X1011,1,0),2)</f>
        <v>2</v>
      </c>
      <c r="AB1011" s="150">
        <f>IFERROR(VALUE(LEFT(#REF!,1)),0)</f>
        <v>0</v>
      </c>
      <c r="AC1011" s="149"/>
      <c r="AD1011" s="131"/>
      <c r="AE1011" s="131"/>
      <c r="AF1011" s="129"/>
      <c r="AG1011"/>
      <c r="AH1011" s="139"/>
      <c r="AI1011" s="139"/>
      <c r="AJ1011" s="139" t="str">
        <f t="shared" si="171"/>
        <v/>
      </c>
      <c r="AK1011" s="139">
        <f t="shared" ca="1" si="178"/>
        <v>0</v>
      </c>
      <c r="AL1011" s="139"/>
      <c r="AM1011" s="139"/>
      <c r="AN1011" s="20" t="str">
        <f t="shared" si="174"/>
        <v/>
      </c>
      <c r="AO1011" s="20" t="str">
        <f t="shared" si="175"/>
        <v/>
      </c>
      <c r="AP1011" s="20" t="str">
        <f t="shared" si="176"/>
        <v/>
      </c>
      <c r="AQ1011" s="88" t="str">
        <f ca="1">IF(S1011=Lists!$S$6,"CUMPLIMIENTO",IF($Q1011=Lists!$R$3,TEXT(Y1011,"00,00%")&amp;" / "&amp;TEXT(FORMULACIÓN!Y1011,"00,00%"),IF(Y1011=0,0,TEXT(Y1011,"##.###")&amp;" / "&amp;TEXT(FORMULACIÓN!Y1011,"##.###"))))</f>
        <v xml:space="preserve"> / </v>
      </c>
      <c r="AR1011" s="133">
        <f ca="1">VALUE(IFERROR(IF(S1011=Lists!$S$6,SEGUIMIENTO!Y1011,IF((Y1011/FORMULACIÓN!Y1011)&lt;&gt;0,Y1011/FORMULACIÓN!Y1011,0)),0))</f>
        <v>0</v>
      </c>
      <c r="AS1011" s="89" t="str">
        <f t="shared" ca="1" si="177"/>
        <v/>
      </c>
      <c r="AT1011" s="89"/>
      <c r="AU1011" s="89">
        <f t="shared" ca="1" si="170"/>
        <v>0</v>
      </c>
      <c r="AV1011" s="20" t="str">
        <f t="shared" si="179"/>
        <v xml:space="preserve">LOGROS
LÍMITES
OBSERVACIÓN
ACCIONES DE FORTALECIMIENTO
</v>
      </c>
      <c r="AW1011" s="139"/>
      <c r="AX1011" s="140"/>
      <c r="CG1011" s="140"/>
    </row>
    <row r="1012" spans="1:85" s="135" customFormat="1" ht="78" hidden="1" customHeight="1">
      <c r="A1012" s="20" t="str">
        <f>IF(FORMULACIÓN!A1012="","",FORMULACIÓN!A1012)</f>
        <v>xxxxx</v>
      </c>
      <c r="B1012" s="20" t="str">
        <f>IF(FORMULACIÓN!B1012="","",FORMULACIÓN!B1012)</f>
        <v/>
      </c>
      <c r="C1012" s="20" t="str">
        <f>IF(FORMULACIÓN!C1012="","",FORMULACIÓN!C1012)</f>
        <v/>
      </c>
      <c r="D1012" s="20" t="str">
        <f>IF(FORMULACIÓN!D1012="","",FORMULACIÓN!D1012)</f>
        <v>xxxxx</v>
      </c>
      <c r="E1012" s="20" t="str">
        <f>IF(FORMULACIÓN!E1012="","",FORMULACIÓN!E1012)</f>
        <v/>
      </c>
      <c r="F1012" s="20" t="str">
        <f>IF(FORMULACIÓN!F1012="","",FORMULACIÓN!F1012)</f>
        <v/>
      </c>
      <c r="G1012" s="20" t="str">
        <f>IF(FORMULACIÓN!G1012="","",FORMULACIÓN!G1012)</f>
        <v/>
      </c>
      <c r="H1012" s="20" t="str">
        <f>IF(FORMULACIÓN!H1012="","",FORMULACIÓN!H1012)</f>
        <v/>
      </c>
      <c r="I1012" s="88" t="str">
        <f>IF(FORMULACIÓN!I1012="","",FORMULACIÓN!I1012)</f>
        <v/>
      </c>
      <c r="J1012" s="20" t="str">
        <f>IF(FORMULACIÓN!J1012="","",FORMULACIÓN!J1012)</f>
        <v/>
      </c>
      <c r="K1012" s="88" t="str">
        <f>IF(FORMULACIÓN!K1012="","",FORMULACIÓN!K1012)</f>
        <v/>
      </c>
      <c r="L1012" s="88" t="str">
        <f>IF(FORMULACIÓN!L1012="","",FORMULACIÓN!L1012)</f>
        <v/>
      </c>
      <c r="M1012" s="210">
        <f>FORMULACIÓN!M1012</f>
        <v>0</v>
      </c>
      <c r="N1012" s="20" t="str">
        <f>IF(FORMULACIÓN!O1012="","",FORMULACIÓN!O1012)</f>
        <v/>
      </c>
      <c r="O1012" s="20" t="str">
        <f>IF(FORMULACIÓN!P1012="","",FORMULACIÓN!P1012)</f>
        <v/>
      </c>
      <c r="P1012" s="20" t="str">
        <f>IF(FORMULACIÓN!Q1012="","",FORMULACIÓN!Q1012)</f>
        <v/>
      </c>
      <c r="Q1012" s="20" t="str">
        <f>IF(FORMULACIÓN!R1012="","",FORMULACIÓN!R1012)</f>
        <v/>
      </c>
      <c r="R1012" s="20" t="str">
        <f>IF(FORMULACIÓN!S1012="","",FORMULACIÓN!S1012)</f>
        <v/>
      </c>
      <c r="S1012" s="20" t="str">
        <f>IF(FORMULACIÓN!T1012="","",FORMULACIÓN!T1012)</f>
        <v/>
      </c>
      <c r="T1012" s="179" t="str">
        <f>FORMULACIÓN!Y1012</f>
        <v>xxxxx</v>
      </c>
      <c r="U1012" s="20" t="str">
        <f>IF(FORMULACIÓN!U1012="","",FORMULACIÓN!U1012)</f>
        <v/>
      </c>
      <c r="V1012" s="211"/>
      <c r="W1012" s="211"/>
      <c r="X1012" s="21" t="str">
        <f ca="1">IFERROR(IF($S1012=Lists!$S$2,SUM(SEGUIMIENTO!U1012:W1012),IF(SEGUIMIENTO!$S1012=Lists!$S$3,SUM(SEGUIMIENTO!V1012:W1012),IF(SEGUIMIENTO!$S1012=Lists!$S$4,AVERAGE(SEGUIMIENTO!V1012:W1012),IF(SEGUIMIENTO!$S1012=Lists!$S$5,OFFSET(U1012,0,COUNTA(V1012:W1012)),IF(SEGUIMIENTO!$S1012=Lists!$S$6,COUNTIF(V1012:W1012,"&lt;"&amp;FORMULACIÓN!Y1012)/COUNT(SEGUIMIENTO!V1012:W1012),""))))),"")</f>
        <v/>
      </c>
      <c r="Y1012" s="176" t="str">
        <f ca="1">IF($Q1012=Lists!$R$3,TEXT(SEGUIMIENTO!X1012,"00,00%"),IF(SEGUIMIENTO!X1012=0,0,TEXT(SEGUIMIENTO!X1012,"##.###")))</f>
        <v/>
      </c>
      <c r="Z1012" s="179" t="str">
        <f>IF(FORMULACIÓN!N1012="X",VLOOKUP(A1012,Lists!$C$100:$D$1099,2,FALSE),"")</f>
        <v/>
      </c>
      <c r="AA1012" s="181">
        <f>IF(FORMULACIÓN!N1012="X",IF(VALUE(VLOOKUP(A1012,Lists!$C$100:$D$1099,2,FALSE))&gt;=SEGUIMIENTO!X1012,1,0),2)</f>
        <v>2</v>
      </c>
      <c r="AB1012" s="150">
        <f>IFERROR(VALUE(LEFT(#REF!,1)),0)</f>
        <v>0</v>
      </c>
      <c r="AC1012" s="149"/>
      <c r="AD1012" s="131"/>
      <c r="AE1012" s="131"/>
      <c r="AF1012" s="129"/>
      <c r="AG1012"/>
      <c r="AH1012" s="139"/>
      <c r="AI1012" s="139"/>
      <c r="AJ1012" s="139" t="str">
        <f t="shared" si="171"/>
        <v/>
      </c>
      <c r="AK1012" s="139">
        <f t="shared" ca="1" si="178"/>
        <v>0</v>
      </c>
      <c r="AL1012" s="139" t="str">
        <f>C1012</f>
        <v/>
      </c>
      <c r="AM1012" s="139" t="str">
        <f>F1012</f>
        <v/>
      </c>
      <c r="AN1012" s="20" t="str">
        <f t="shared" si="174"/>
        <v/>
      </c>
      <c r="AO1012" s="20" t="str">
        <f t="shared" si="175"/>
        <v/>
      </c>
      <c r="AP1012" s="20" t="str">
        <f t="shared" si="176"/>
        <v/>
      </c>
      <c r="AQ1012" s="88" t="str">
        <f ca="1">IF(S1012=Lists!$S$6,"CUMPLIMIENTO",IF($Q1012=Lists!$R$3,TEXT(Y1012,"00,00%")&amp;" / "&amp;TEXT(FORMULACIÓN!Y1012,"00,00%"),IF(Y1012=0,0,TEXT(Y1012,"##.###")&amp;" / "&amp;TEXT(FORMULACIÓN!Y1012,"##.###"))))</f>
        <v xml:space="preserve"> / xxxxx</v>
      </c>
      <c r="AR1012" s="133">
        <f ca="1">VALUE(IFERROR(IF(S1012=Lists!$S$6,SEGUIMIENTO!Y1012,IF((Y1012/FORMULACIÓN!Y1012)&lt;&gt;0,Y1012/FORMULACIÓN!Y1012,0)),0))</f>
        <v>0</v>
      </c>
      <c r="AS1012" s="89" t="str">
        <f t="shared" ca="1" si="177"/>
        <v/>
      </c>
      <c r="AT1012" s="89">
        <f ca="1">IF(AS1012&lt;&gt;"",AS1012*I1012,0)</f>
        <v>0</v>
      </c>
      <c r="AU1012" s="89">
        <f ca="1">IF(AS1012&lt;&gt;"",AT1012*0.2,0)</f>
        <v>0</v>
      </c>
      <c r="AV1012" s="20" t="str">
        <f t="shared" si="179"/>
        <v xml:space="preserve">LOGROS
LÍMITES
OBSERVACIÓN
ACCIONES DE FORTALECIMIENTO
</v>
      </c>
      <c r="AW1012" s="139"/>
      <c r="AX1012" s="140"/>
      <c r="CG1012" s="140"/>
    </row>
    <row r="1013" spans="1:85" s="135" customFormat="1" ht="13.2">
      <c r="A1013"/>
      <c r="B1013"/>
      <c r="C1013"/>
      <c r="D1013"/>
      <c r="E1013"/>
      <c r="F1013"/>
      <c r="G1013"/>
      <c r="H1013"/>
      <c r="I1013"/>
      <c r="J1013"/>
      <c r="K1013"/>
      <c r="L1013"/>
      <c r="M1013"/>
      <c r="N1013"/>
      <c r="O1013"/>
      <c r="P1013"/>
      <c r="Q1013"/>
      <c r="R1013"/>
      <c r="S1013"/>
      <c r="T1013"/>
      <c r="U1013"/>
      <c r="V1013" s="212"/>
      <c r="W1013" s="212"/>
      <c r="X1013"/>
      <c r="Y1013"/>
      <c r="Z1013"/>
      <c r="AA1013"/>
      <c r="AB1013"/>
      <c r="AC1013" s="48"/>
      <c r="AD1013" s="48"/>
      <c r="AE1013" s="48"/>
      <c r="AF1013" s="48"/>
      <c r="AG1013"/>
      <c r="AH1013"/>
      <c r="AI1013"/>
      <c r="AJ1013"/>
      <c r="AK1013"/>
      <c r="AL1013"/>
      <c r="AM1013"/>
      <c r="AN1013"/>
      <c r="AO1013"/>
      <c r="AP1013"/>
      <c r="AQ1013"/>
      <c r="AR1013"/>
      <c r="AS1013"/>
      <c r="AT1013"/>
      <c r="AU1013"/>
      <c r="AV1013"/>
      <c r="AW1013" s="139"/>
      <c r="AX1013" s="140"/>
      <c r="CG1013" s="140"/>
    </row>
    <row r="1014" spans="1:85" s="135" customFormat="1" ht="13.2">
      <c r="A1014"/>
      <c r="B1014"/>
      <c r="C1014"/>
      <c r="D1014"/>
      <c r="E1014"/>
      <c r="F1014"/>
      <c r="G1014"/>
      <c r="H1014"/>
      <c r="I1014"/>
      <c r="J1014"/>
      <c r="K1014"/>
      <c r="L1014"/>
      <c r="M1014"/>
      <c r="N1014"/>
      <c r="O1014"/>
      <c r="P1014"/>
      <c r="Q1014"/>
      <c r="R1014"/>
      <c r="S1014"/>
      <c r="T1014"/>
      <c r="U1014"/>
      <c r="V1014" s="212"/>
      <c r="W1014" s="212"/>
      <c r="X1014"/>
      <c r="Y1014"/>
      <c r="Z1014"/>
      <c r="AA1014"/>
      <c r="AB1014"/>
      <c r="AC1014" s="48"/>
      <c r="AD1014" s="48"/>
      <c r="AE1014" s="48"/>
      <c r="AF1014" s="48"/>
      <c r="AG1014"/>
      <c r="AH1014"/>
      <c r="AI1014"/>
      <c r="AJ1014"/>
      <c r="AK1014"/>
      <c r="AL1014"/>
      <c r="AM1014"/>
      <c r="AN1014"/>
      <c r="AO1014"/>
      <c r="AP1014"/>
      <c r="AQ1014"/>
      <c r="AR1014"/>
      <c r="AS1014"/>
      <c r="AT1014"/>
      <c r="AU1014"/>
      <c r="AV1014"/>
      <c r="AW1014" s="139"/>
      <c r="AX1014" s="140"/>
      <c r="CG1014" s="140"/>
    </row>
    <row r="1015" spans="1:85" s="135" customFormat="1" ht="13.2">
      <c r="A1015"/>
      <c r="B1015"/>
      <c r="C1015"/>
      <c r="D1015"/>
      <c r="E1015"/>
      <c r="F1015"/>
      <c r="G1015"/>
      <c r="H1015"/>
      <c r="I1015"/>
      <c r="J1015"/>
      <c r="K1015"/>
      <c r="L1015"/>
      <c r="M1015"/>
      <c r="N1015"/>
      <c r="O1015"/>
      <c r="P1015"/>
      <c r="Q1015"/>
      <c r="R1015"/>
      <c r="S1015"/>
      <c r="T1015"/>
      <c r="U1015"/>
      <c r="V1015"/>
      <c r="W1015" s="212"/>
      <c r="X1015"/>
      <c r="Y1015"/>
      <c r="Z1015"/>
      <c r="AA1015"/>
      <c r="AB1015"/>
      <c r="AC1015" s="48"/>
      <c r="AD1015" s="48"/>
      <c r="AE1015" s="48"/>
      <c r="AF1015" s="48"/>
      <c r="AG1015"/>
      <c r="AH1015"/>
      <c r="AI1015"/>
      <c r="AJ1015"/>
      <c r="AK1015"/>
      <c r="AL1015"/>
      <c r="AM1015"/>
      <c r="AN1015"/>
      <c r="AO1015"/>
      <c r="AP1015"/>
      <c r="AQ1015"/>
      <c r="AR1015"/>
      <c r="AS1015"/>
      <c r="AT1015"/>
      <c r="AU1015"/>
      <c r="AV1015"/>
      <c r="AW1015" s="139"/>
      <c r="AX1015" s="140"/>
      <c r="CG1015" s="140"/>
    </row>
    <row r="1016" spans="1:85" s="135" customFormat="1" ht="13.2">
      <c r="A1016"/>
      <c r="B1016"/>
      <c r="C1016"/>
      <c r="D1016"/>
      <c r="E1016"/>
      <c r="F1016"/>
      <c r="G1016"/>
      <c r="H1016"/>
      <c r="I1016"/>
      <c r="J1016"/>
      <c r="K1016"/>
      <c r="L1016"/>
      <c r="M1016"/>
      <c r="N1016"/>
      <c r="O1016"/>
      <c r="P1016"/>
      <c r="Q1016"/>
      <c r="R1016"/>
      <c r="S1016" s="336"/>
      <c r="T1016" s="336"/>
      <c r="U1016" s="341"/>
      <c r="V1016" s="341"/>
      <c r="W1016" s="212"/>
      <c r="X1016"/>
      <c r="Y1016"/>
      <c r="Z1016"/>
      <c r="AA1016"/>
      <c r="AB1016"/>
      <c r="AC1016" s="48"/>
      <c r="AD1016" s="48"/>
      <c r="AE1016" s="48"/>
      <c r="AF1016" s="48"/>
      <c r="AG1016"/>
      <c r="AH1016"/>
      <c r="AI1016"/>
      <c r="AJ1016"/>
      <c r="AK1016"/>
      <c r="AL1016"/>
      <c r="AM1016"/>
      <c r="AN1016"/>
      <c r="AO1016"/>
      <c r="AP1016"/>
      <c r="AQ1016"/>
      <c r="AR1016"/>
      <c r="AS1016"/>
      <c r="AT1016"/>
      <c r="AU1016"/>
      <c r="AV1016"/>
      <c r="AW1016" s="139"/>
      <c r="AX1016" s="140"/>
      <c r="CG1016" s="140"/>
    </row>
    <row r="1017" spans="1:85" s="135" customFormat="1" ht="13.2">
      <c r="A1017"/>
      <c r="B1017"/>
      <c r="C1017"/>
      <c r="D1017"/>
      <c r="E1017"/>
      <c r="F1017"/>
      <c r="G1017"/>
      <c r="H1017"/>
      <c r="I1017"/>
      <c r="J1017"/>
      <c r="K1017"/>
      <c r="L1017"/>
      <c r="M1017"/>
      <c r="N1017"/>
      <c r="O1017"/>
      <c r="P1017"/>
      <c r="Q1017"/>
      <c r="R1017"/>
      <c r="S1017" s="336"/>
      <c r="T1017" s="336"/>
      <c r="U1017" s="336"/>
      <c r="V1017" s="337"/>
      <c r="W1017" s="212"/>
      <c r="X1017"/>
      <c r="Y1017"/>
      <c r="Z1017"/>
      <c r="AA1017"/>
      <c r="AB1017"/>
      <c r="AC1017" s="48"/>
      <c r="AD1017" s="48"/>
      <c r="AE1017" s="48"/>
      <c r="AF1017" s="48"/>
      <c r="AG1017"/>
      <c r="AH1017"/>
      <c r="AI1017"/>
      <c r="AJ1017"/>
      <c r="AK1017"/>
      <c r="AL1017"/>
      <c r="AM1017"/>
      <c r="AN1017"/>
      <c r="AO1017"/>
      <c r="AP1017"/>
      <c r="AQ1017"/>
      <c r="AR1017"/>
      <c r="AS1017"/>
      <c r="AT1017"/>
      <c r="AU1017"/>
      <c r="AV1017"/>
      <c r="AW1017" s="139"/>
      <c r="AX1017" s="140"/>
      <c r="CG1017" s="140"/>
    </row>
    <row r="1018" spans="1:85" s="135" customFormat="1" ht="13.2">
      <c r="A1018"/>
      <c r="B1018"/>
      <c r="C1018"/>
      <c r="D1018"/>
      <c r="E1018"/>
      <c r="F1018"/>
      <c r="G1018"/>
      <c r="H1018"/>
      <c r="I1018"/>
      <c r="J1018"/>
      <c r="K1018"/>
      <c r="L1018"/>
      <c r="M1018"/>
      <c r="N1018"/>
      <c r="O1018"/>
      <c r="P1018"/>
      <c r="Q1018"/>
      <c r="R1018"/>
      <c r="S1018"/>
      <c r="T1018" s="336"/>
      <c r="U1018" s="336"/>
      <c r="V1018" s="212"/>
      <c r="W1018" s="212"/>
      <c r="X1018"/>
      <c r="Y1018" s="336"/>
      <c r="Z1018" s="338"/>
      <c r="AA1018"/>
      <c r="AB1018"/>
      <c r="AC1018" s="48"/>
      <c r="AD1018" s="48"/>
      <c r="AE1018" s="48"/>
      <c r="AF1018" s="48"/>
      <c r="AG1018"/>
      <c r="AH1018"/>
      <c r="AI1018"/>
      <c r="AJ1018"/>
      <c r="AK1018"/>
      <c r="AL1018"/>
      <c r="AM1018"/>
      <c r="AN1018"/>
      <c r="AO1018"/>
      <c r="AP1018"/>
      <c r="AQ1018"/>
      <c r="AR1018"/>
      <c r="AS1018"/>
      <c r="AT1018"/>
      <c r="AU1018"/>
      <c r="AV1018"/>
      <c r="AW1018" s="139"/>
      <c r="AX1018" s="140"/>
      <c r="CG1018" s="140"/>
    </row>
    <row r="1019" spans="1:85" s="135" customFormat="1" ht="13.2">
      <c r="A1019"/>
      <c r="B1019"/>
      <c r="C1019"/>
      <c r="D1019"/>
      <c r="E1019"/>
      <c r="F1019"/>
      <c r="G1019"/>
      <c r="H1019"/>
      <c r="I1019"/>
      <c r="J1019"/>
      <c r="K1019"/>
      <c r="L1019"/>
      <c r="M1019"/>
      <c r="N1019"/>
      <c r="O1019"/>
      <c r="P1019"/>
      <c r="Q1019"/>
      <c r="R1019"/>
      <c r="S1019"/>
      <c r="T1019" s="336"/>
      <c r="U1019" s="336"/>
      <c r="V1019" s="337"/>
      <c r="W1019" s="212"/>
      <c r="X1019"/>
      <c r="Y1019" s="341"/>
      <c r="Z1019" s="341"/>
      <c r="AA1019"/>
      <c r="AB1019"/>
      <c r="AC1019" s="48"/>
      <c r="AD1019" s="48"/>
      <c r="AE1019" s="48"/>
      <c r="AF1019" s="48"/>
      <c r="AG1019"/>
      <c r="AH1019"/>
      <c r="AI1019"/>
      <c r="AJ1019"/>
      <c r="AK1019"/>
      <c r="AL1019"/>
      <c r="AM1019"/>
      <c r="AN1019"/>
      <c r="AO1019"/>
      <c r="AP1019"/>
      <c r="AQ1019"/>
      <c r="AR1019"/>
      <c r="AS1019"/>
      <c r="AT1019"/>
      <c r="AU1019"/>
      <c r="AV1019"/>
      <c r="AW1019" s="139"/>
      <c r="AX1019" s="140"/>
      <c r="CG1019" s="140"/>
    </row>
    <row r="1020" spans="1:85" s="135" customFormat="1" ht="13.2">
      <c r="A1020"/>
      <c r="B1020"/>
      <c r="C1020"/>
      <c r="D1020"/>
      <c r="E1020"/>
      <c r="F1020"/>
      <c r="G1020"/>
      <c r="H1020"/>
      <c r="I1020"/>
      <c r="J1020"/>
      <c r="K1020"/>
      <c r="L1020"/>
      <c r="M1020"/>
      <c r="N1020"/>
      <c r="O1020"/>
      <c r="P1020"/>
      <c r="Q1020"/>
      <c r="R1020"/>
      <c r="S1020"/>
      <c r="T1020"/>
      <c r="U1020"/>
      <c r="V1020" s="212"/>
      <c r="W1020" s="212"/>
      <c r="X1020"/>
      <c r="Y1020"/>
      <c r="Z1020"/>
      <c r="AA1020"/>
      <c r="AB1020"/>
      <c r="AC1020" s="48"/>
      <c r="AD1020" s="48"/>
      <c r="AE1020" s="48"/>
      <c r="AF1020" s="48"/>
      <c r="AG1020"/>
      <c r="AH1020"/>
      <c r="AI1020"/>
      <c r="AJ1020"/>
      <c r="AK1020"/>
      <c r="AL1020"/>
      <c r="AM1020"/>
      <c r="AN1020"/>
      <c r="AO1020"/>
      <c r="AP1020"/>
      <c r="AQ1020"/>
      <c r="AR1020"/>
      <c r="AS1020"/>
      <c r="AT1020"/>
      <c r="AU1020"/>
      <c r="AV1020"/>
      <c r="AW1020" s="139"/>
      <c r="AX1020" s="140"/>
      <c r="CG1020" s="140"/>
    </row>
    <row r="1021" spans="1:85" s="135" customFormat="1" ht="13.2">
      <c r="A1021"/>
      <c r="B1021"/>
      <c r="C1021"/>
      <c r="D1021"/>
      <c r="E1021"/>
      <c r="F1021"/>
      <c r="G1021"/>
      <c r="H1021"/>
      <c r="I1021"/>
      <c r="J1021"/>
      <c r="K1021"/>
      <c r="L1021"/>
      <c r="M1021"/>
      <c r="N1021"/>
      <c r="O1021"/>
      <c r="P1021"/>
      <c r="Q1021"/>
      <c r="R1021"/>
      <c r="S1021"/>
      <c r="T1021"/>
      <c r="U1021"/>
      <c r="V1021" s="212"/>
      <c r="W1021" s="212"/>
      <c r="X1021"/>
      <c r="Y1021"/>
      <c r="Z1021"/>
      <c r="AA1021"/>
      <c r="AB1021"/>
      <c r="AC1021" s="48"/>
      <c r="AD1021" s="48"/>
      <c r="AE1021" s="48"/>
      <c r="AF1021" s="48"/>
      <c r="AG1021"/>
      <c r="AH1021"/>
      <c r="AI1021"/>
      <c r="AJ1021"/>
      <c r="AK1021"/>
      <c r="AL1021"/>
      <c r="AM1021"/>
      <c r="AN1021"/>
      <c r="AO1021"/>
      <c r="AP1021"/>
      <c r="AQ1021"/>
      <c r="AR1021"/>
      <c r="AS1021"/>
      <c r="AT1021"/>
      <c r="AU1021"/>
      <c r="AV1021"/>
      <c r="AW1021" s="139"/>
      <c r="AX1021" s="140"/>
      <c r="CG1021" s="140"/>
    </row>
    <row r="1022" spans="1:85" s="135" customFormat="1" ht="13.2">
      <c r="A1022"/>
      <c r="B1022"/>
      <c r="C1022"/>
      <c r="D1022"/>
      <c r="E1022"/>
      <c r="F1022"/>
      <c r="G1022"/>
      <c r="H1022"/>
      <c r="I1022"/>
      <c r="J1022"/>
      <c r="K1022"/>
      <c r="L1022"/>
      <c r="M1022"/>
      <c r="N1022"/>
      <c r="O1022"/>
      <c r="P1022"/>
      <c r="Q1022"/>
      <c r="R1022"/>
      <c r="S1022"/>
      <c r="T1022"/>
      <c r="U1022"/>
      <c r="V1022" s="212"/>
      <c r="W1022" s="212"/>
      <c r="X1022"/>
      <c r="Y1022"/>
      <c r="Z1022"/>
      <c r="AA1022"/>
      <c r="AB1022"/>
      <c r="AC1022" s="339"/>
      <c r="AD1022" s="48"/>
      <c r="AE1022" s="48"/>
      <c r="AF1022" s="48"/>
      <c r="AG1022"/>
      <c r="AH1022"/>
      <c r="AI1022"/>
      <c r="AJ1022"/>
      <c r="AK1022"/>
      <c r="AL1022"/>
      <c r="AM1022"/>
      <c r="AN1022"/>
      <c r="AO1022"/>
      <c r="AP1022"/>
      <c r="AQ1022"/>
      <c r="AR1022"/>
      <c r="AS1022"/>
      <c r="AT1022"/>
      <c r="AU1022"/>
      <c r="AV1022"/>
      <c r="AW1022" s="139"/>
      <c r="AX1022" s="140"/>
      <c r="CG1022" s="140"/>
    </row>
    <row r="1023" spans="1:85" s="135" customFormat="1" ht="13.2">
      <c r="A1023"/>
      <c r="B1023"/>
      <c r="C1023"/>
      <c r="D1023"/>
      <c r="E1023"/>
      <c r="F1023"/>
      <c r="G1023"/>
      <c r="H1023"/>
      <c r="I1023"/>
      <c r="J1023"/>
      <c r="K1023"/>
      <c r="L1023"/>
      <c r="M1023"/>
      <c r="N1023"/>
      <c r="O1023"/>
      <c r="P1023"/>
      <c r="Q1023"/>
      <c r="R1023"/>
      <c r="S1023"/>
      <c r="T1023"/>
      <c r="U1023"/>
      <c r="V1023" s="212"/>
      <c r="W1023" s="212"/>
      <c r="X1023"/>
      <c r="Y1023"/>
      <c r="Z1023"/>
      <c r="AA1023"/>
      <c r="AB1023"/>
      <c r="AC1023" s="48"/>
      <c r="AD1023" s="48"/>
      <c r="AE1023" s="48"/>
      <c r="AF1023" s="48"/>
      <c r="AG1023"/>
      <c r="AH1023"/>
      <c r="AI1023"/>
      <c r="AJ1023"/>
      <c r="AK1023"/>
      <c r="AL1023"/>
      <c r="AM1023"/>
      <c r="AN1023"/>
      <c r="AO1023"/>
      <c r="AP1023"/>
      <c r="AQ1023"/>
      <c r="AR1023"/>
      <c r="AS1023"/>
      <c r="AT1023"/>
      <c r="AU1023"/>
      <c r="AV1023"/>
      <c r="AW1023" s="139"/>
      <c r="AX1023" s="140"/>
      <c r="CG1023" s="140"/>
    </row>
    <row r="1024" spans="1:85" s="135" customFormat="1" ht="13.2">
      <c r="A1024"/>
      <c r="B1024"/>
      <c r="C1024"/>
      <c r="D1024"/>
      <c r="E1024"/>
      <c r="F1024"/>
      <c r="G1024"/>
      <c r="H1024"/>
      <c r="I1024"/>
      <c r="J1024"/>
      <c r="K1024"/>
      <c r="L1024"/>
      <c r="M1024"/>
      <c r="N1024"/>
      <c r="O1024"/>
      <c r="P1024"/>
      <c r="Q1024"/>
      <c r="R1024"/>
      <c r="S1024"/>
      <c r="T1024"/>
      <c r="U1024"/>
      <c r="V1024" s="212"/>
      <c r="W1024" s="212"/>
      <c r="X1024"/>
      <c r="Y1024"/>
      <c r="Z1024"/>
      <c r="AA1024"/>
      <c r="AB1024"/>
      <c r="AC1024" s="48"/>
      <c r="AD1024" s="339"/>
      <c r="AE1024" s="48"/>
      <c r="AF1024" s="48"/>
      <c r="AG1024"/>
      <c r="AH1024"/>
      <c r="AI1024"/>
      <c r="AJ1024"/>
      <c r="AK1024"/>
      <c r="AL1024"/>
      <c r="AM1024"/>
      <c r="AN1024"/>
      <c r="AO1024"/>
      <c r="AP1024"/>
      <c r="AQ1024"/>
      <c r="AR1024"/>
      <c r="AS1024"/>
      <c r="AT1024"/>
      <c r="AU1024"/>
      <c r="AV1024"/>
      <c r="AW1024" s="139"/>
      <c r="AX1024" s="140"/>
      <c r="CG1024" s="140"/>
    </row>
    <row r="1025" spans="1:85" s="135" customFormat="1" ht="13.2">
      <c r="A1025"/>
      <c r="B1025"/>
      <c r="C1025"/>
      <c r="D1025"/>
      <c r="E1025"/>
      <c r="F1025"/>
      <c r="G1025"/>
      <c r="H1025"/>
      <c r="I1025"/>
      <c r="J1025"/>
      <c r="K1025"/>
      <c r="L1025"/>
      <c r="M1025"/>
      <c r="N1025"/>
      <c r="O1025"/>
      <c r="P1025"/>
      <c r="Q1025"/>
      <c r="R1025"/>
      <c r="S1025"/>
      <c r="T1025"/>
      <c r="U1025"/>
      <c r="V1025" s="212"/>
      <c r="W1025" s="212"/>
      <c r="X1025"/>
      <c r="Y1025"/>
      <c r="Z1025"/>
      <c r="AA1025"/>
      <c r="AB1025"/>
      <c r="AC1025" s="48"/>
      <c r="AD1025" s="48"/>
      <c r="AE1025" s="48"/>
      <c r="AF1025" s="48"/>
      <c r="AG1025"/>
      <c r="AH1025"/>
      <c r="AI1025"/>
      <c r="AJ1025"/>
      <c r="AK1025"/>
      <c r="AL1025"/>
      <c r="AM1025"/>
      <c r="AN1025"/>
      <c r="AO1025"/>
      <c r="AP1025"/>
      <c r="AQ1025"/>
      <c r="AR1025"/>
      <c r="AS1025"/>
      <c r="AT1025"/>
      <c r="AU1025"/>
      <c r="AV1025"/>
      <c r="AW1025" s="139"/>
      <c r="AX1025" s="140"/>
      <c r="CG1025" s="140"/>
    </row>
    <row r="1026" spans="1:85" s="135" customFormat="1" ht="13.2">
      <c r="A1026"/>
      <c r="B1026"/>
      <c r="C1026"/>
      <c r="D1026"/>
      <c r="E1026"/>
      <c r="F1026"/>
      <c r="G1026"/>
      <c r="H1026"/>
      <c r="I1026"/>
      <c r="J1026"/>
      <c r="K1026"/>
      <c r="L1026"/>
      <c r="M1026"/>
      <c r="N1026"/>
      <c r="O1026"/>
      <c r="P1026"/>
      <c r="Q1026"/>
      <c r="R1026"/>
      <c r="S1026"/>
      <c r="T1026"/>
      <c r="U1026"/>
      <c r="V1026" s="212"/>
      <c r="W1026" s="212"/>
      <c r="X1026"/>
      <c r="Y1026"/>
      <c r="Z1026"/>
      <c r="AA1026"/>
      <c r="AB1026"/>
      <c r="AC1026" s="339"/>
      <c r="AD1026" s="48"/>
      <c r="AE1026" s="48"/>
      <c r="AF1026" s="48"/>
      <c r="AG1026"/>
      <c r="AH1026"/>
      <c r="AI1026"/>
      <c r="AJ1026"/>
      <c r="AK1026"/>
      <c r="AL1026"/>
      <c r="AM1026"/>
      <c r="AN1026"/>
      <c r="AO1026"/>
      <c r="AP1026"/>
      <c r="AQ1026"/>
      <c r="AR1026"/>
      <c r="AS1026"/>
      <c r="AT1026"/>
      <c r="AU1026"/>
      <c r="AV1026"/>
      <c r="AW1026" s="139"/>
      <c r="AX1026" s="140"/>
      <c r="CG1026" s="140"/>
    </row>
    <row r="1027" spans="1:85" s="135" customFormat="1" ht="13.2">
      <c r="A1027"/>
      <c r="B1027"/>
      <c r="C1027"/>
      <c r="D1027"/>
      <c r="E1027"/>
      <c r="F1027"/>
      <c r="G1027"/>
      <c r="H1027"/>
      <c r="I1027"/>
      <c r="J1027"/>
      <c r="K1027"/>
      <c r="L1027"/>
      <c r="M1027"/>
      <c r="N1027"/>
      <c r="O1027"/>
      <c r="P1027"/>
      <c r="Q1027"/>
      <c r="R1027"/>
      <c r="S1027"/>
      <c r="T1027"/>
      <c r="U1027"/>
      <c r="V1027" s="212"/>
      <c r="W1027" s="212"/>
      <c r="X1027"/>
      <c r="Y1027"/>
      <c r="Z1027"/>
      <c r="AA1027"/>
      <c r="AB1027"/>
      <c r="AC1027" s="48"/>
      <c r="AD1027" s="48"/>
      <c r="AE1027" s="48"/>
      <c r="AF1027" s="48"/>
      <c r="AG1027"/>
      <c r="AH1027"/>
      <c r="AI1027"/>
      <c r="AJ1027"/>
      <c r="AK1027"/>
      <c r="AL1027"/>
      <c r="AM1027"/>
      <c r="AN1027"/>
      <c r="AO1027"/>
      <c r="AP1027"/>
      <c r="AQ1027"/>
      <c r="AR1027"/>
      <c r="AS1027"/>
      <c r="AT1027"/>
      <c r="AU1027"/>
      <c r="AV1027"/>
      <c r="AW1027" s="139"/>
      <c r="AX1027" s="140"/>
      <c r="CG1027" s="140"/>
    </row>
    <row r="1028" spans="1:85" s="135" customFormat="1" ht="13.2">
      <c r="A1028"/>
      <c r="B1028"/>
      <c r="C1028"/>
      <c r="D1028"/>
      <c r="E1028"/>
      <c r="F1028"/>
      <c r="G1028"/>
      <c r="H1028"/>
      <c r="I1028"/>
      <c r="J1028"/>
      <c r="K1028"/>
      <c r="L1028"/>
      <c r="M1028"/>
      <c r="N1028"/>
      <c r="O1028"/>
      <c r="P1028"/>
      <c r="Q1028"/>
      <c r="R1028"/>
      <c r="S1028"/>
      <c r="T1028"/>
      <c r="U1028"/>
      <c r="V1028" s="212"/>
      <c r="W1028" s="212"/>
      <c r="X1028"/>
      <c r="Y1028"/>
      <c r="Z1028"/>
      <c r="AA1028"/>
      <c r="AB1028"/>
      <c r="AC1028" s="48"/>
      <c r="AD1028" s="48"/>
      <c r="AE1028" s="48"/>
      <c r="AF1028" s="48"/>
      <c r="AG1028"/>
      <c r="AH1028"/>
      <c r="AI1028"/>
      <c r="AJ1028"/>
      <c r="AK1028"/>
      <c r="AL1028"/>
      <c r="AM1028"/>
      <c r="AN1028"/>
      <c r="AO1028"/>
      <c r="AP1028"/>
      <c r="AQ1028"/>
      <c r="AR1028"/>
      <c r="AS1028"/>
      <c r="AT1028"/>
      <c r="AU1028"/>
      <c r="AV1028"/>
      <c r="AW1028" s="139"/>
      <c r="AX1028" s="140"/>
      <c r="CG1028" s="140"/>
    </row>
    <row r="1029" spans="1:85" s="135" customFormat="1" ht="13.2">
      <c r="A1029"/>
      <c r="B1029"/>
      <c r="C1029"/>
      <c r="D1029"/>
      <c r="E1029"/>
      <c r="F1029"/>
      <c r="G1029"/>
      <c r="H1029"/>
      <c r="I1029"/>
      <c r="J1029"/>
      <c r="K1029"/>
      <c r="L1029"/>
      <c r="M1029"/>
      <c r="N1029"/>
      <c r="O1029"/>
      <c r="P1029"/>
      <c r="Q1029"/>
      <c r="R1029"/>
      <c r="S1029"/>
      <c r="T1029"/>
      <c r="U1029"/>
      <c r="V1029" s="212"/>
      <c r="W1029" s="212"/>
      <c r="X1029"/>
      <c r="Y1029"/>
      <c r="Z1029"/>
      <c r="AA1029"/>
      <c r="AB1029"/>
      <c r="AC1029" s="48"/>
      <c r="AD1029" s="48"/>
      <c r="AE1029" s="48"/>
      <c r="AF1029" s="48"/>
      <c r="AG1029"/>
      <c r="AH1029"/>
      <c r="AI1029"/>
      <c r="AJ1029"/>
      <c r="AK1029"/>
      <c r="AL1029"/>
      <c r="AM1029"/>
      <c r="AN1029"/>
      <c r="AO1029"/>
      <c r="AP1029"/>
      <c r="AQ1029"/>
      <c r="AR1029"/>
      <c r="AS1029"/>
      <c r="AT1029"/>
      <c r="AU1029"/>
      <c r="AV1029"/>
      <c r="AW1029" s="139"/>
      <c r="AX1029" s="140"/>
      <c r="CG1029" s="140"/>
    </row>
    <row r="1030" spans="1:85" s="135" customFormat="1" ht="13.2">
      <c r="A1030"/>
      <c r="B1030"/>
      <c r="C1030"/>
      <c r="D1030"/>
      <c r="E1030"/>
      <c r="F1030"/>
      <c r="G1030"/>
      <c r="H1030"/>
      <c r="I1030"/>
      <c r="J1030"/>
      <c r="K1030"/>
      <c r="L1030"/>
      <c r="M1030"/>
      <c r="N1030"/>
      <c r="O1030"/>
      <c r="P1030"/>
      <c r="Q1030"/>
      <c r="R1030"/>
      <c r="S1030"/>
      <c r="T1030"/>
      <c r="U1030" s="336"/>
      <c r="V1030" s="337"/>
      <c r="W1030" s="337"/>
      <c r="X1030"/>
      <c r="Y1030"/>
      <c r="Z1030" s="340">
        <v>0.1</v>
      </c>
      <c r="AA1030"/>
      <c r="AB1030"/>
      <c r="AC1030" s="48">
        <v>0</v>
      </c>
      <c r="AD1030" s="48"/>
      <c r="AE1030" s="48"/>
      <c r="AF1030" s="48"/>
      <c r="AG1030"/>
      <c r="AH1030"/>
      <c r="AI1030"/>
      <c r="AJ1030"/>
      <c r="AK1030"/>
      <c r="AL1030"/>
      <c r="AM1030"/>
      <c r="AN1030"/>
      <c r="AO1030"/>
      <c r="AP1030"/>
      <c r="AQ1030"/>
      <c r="AR1030"/>
      <c r="AS1030"/>
      <c r="AT1030"/>
      <c r="AU1030"/>
      <c r="AV1030"/>
      <c r="AW1030" s="139"/>
      <c r="AX1030" s="140"/>
      <c r="CG1030" s="140"/>
    </row>
    <row r="1031" spans="1:85" s="135" customFormat="1" ht="13.2">
      <c r="A1031"/>
      <c r="B1031"/>
      <c r="C1031"/>
      <c r="D1031"/>
      <c r="E1031"/>
      <c r="F1031"/>
      <c r="G1031"/>
      <c r="H1031"/>
      <c r="I1031"/>
      <c r="J1031"/>
      <c r="K1031"/>
      <c r="L1031"/>
      <c r="M1031"/>
      <c r="N1031"/>
      <c r="O1031"/>
      <c r="P1031"/>
      <c r="Q1031"/>
      <c r="R1031"/>
      <c r="S1031"/>
      <c r="T1031"/>
      <c r="U1031"/>
      <c r="V1031" s="212"/>
      <c r="W1031" s="212"/>
      <c r="X1031"/>
      <c r="Y1031"/>
      <c r="Z1031"/>
      <c r="AA1031"/>
      <c r="AB1031"/>
      <c r="AC1031" s="48">
        <f>0/1</f>
        <v>0</v>
      </c>
      <c r="AD1031" s="48"/>
      <c r="AE1031" s="48"/>
      <c r="AF1031" s="48"/>
      <c r="AG1031"/>
      <c r="AH1031"/>
      <c r="AI1031"/>
      <c r="AJ1031"/>
      <c r="AK1031"/>
      <c r="AL1031"/>
      <c r="AM1031"/>
      <c r="AN1031"/>
      <c r="AO1031"/>
      <c r="AP1031"/>
      <c r="AQ1031"/>
      <c r="AR1031"/>
      <c r="AS1031"/>
      <c r="AT1031"/>
      <c r="AU1031"/>
      <c r="AV1031"/>
      <c r="AW1031" s="139"/>
      <c r="AX1031" s="140"/>
      <c r="CG1031" s="140"/>
    </row>
    <row r="1032" spans="1:85" s="135" customFormat="1" ht="13.2">
      <c r="A1032"/>
      <c r="B1032"/>
      <c r="C1032"/>
      <c r="D1032"/>
      <c r="E1032"/>
      <c r="F1032"/>
      <c r="G1032"/>
      <c r="H1032"/>
      <c r="I1032"/>
      <c r="J1032"/>
      <c r="K1032"/>
      <c r="L1032"/>
      <c r="M1032"/>
      <c r="N1032"/>
      <c r="O1032"/>
      <c r="P1032"/>
      <c r="Q1032"/>
      <c r="R1032"/>
      <c r="S1032"/>
      <c r="T1032"/>
      <c r="U1032"/>
      <c r="V1032" s="212"/>
      <c r="W1032" s="212"/>
      <c r="X1032"/>
      <c r="Y1032"/>
      <c r="Z1032"/>
      <c r="AA1032"/>
      <c r="AB1032"/>
      <c r="AC1032" s="48"/>
      <c r="AD1032" s="48"/>
      <c r="AE1032" s="48"/>
      <c r="AF1032" s="48"/>
      <c r="AG1032"/>
      <c r="AH1032"/>
      <c r="AI1032"/>
      <c r="AJ1032"/>
      <c r="AK1032"/>
      <c r="AL1032"/>
      <c r="AM1032"/>
      <c r="AN1032"/>
      <c r="AO1032"/>
      <c r="AP1032"/>
      <c r="AQ1032"/>
      <c r="AR1032"/>
      <c r="AS1032"/>
      <c r="AT1032"/>
      <c r="AU1032"/>
      <c r="AV1032"/>
      <c r="AW1032" s="139"/>
      <c r="AX1032" s="140"/>
      <c r="CG1032" s="140"/>
    </row>
    <row r="1033" spans="1:85" s="135" customFormat="1" ht="13.2">
      <c r="A1033"/>
      <c r="B1033"/>
      <c r="C1033"/>
      <c r="D1033"/>
      <c r="E1033"/>
      <c r="F1033"/>
      <c r="G1033"/>
      <c r="H1033"/>
      <c r="I1033"/>
      <c r="J1033"/>
      <c r="K1033"/>
      <c r="L1033"/>
      <c r="M1033"/>
      <c r="N1033"/>
      <c r="O1033"/>
      <c r="P1033"/>
      <c r="Q1033"/>
      <c r="R1033"/>
      <c r="S1033"/>
      <c r="T1033"/>
      <c r="U1033"/>
      <c r="V1033" s="212"/>
      <c r="W1033" s="212"/>
      <c r="X1033"/>
      <c r="Y1033"/>
      <c r="Z1033"/>
      <c r="AA1033"/>
      <c r="AB1033"/>
      <c r="AC1033" s="48"/>
      <c r="AD1033" s="48"/>
      <c r="AE1033" s="48"/>
      <c r="AF1033" s="48"/>
      <c r="AG1033"/>
      <c r="AH1033"/>
      <c r="AI1033"/>
      <c r="AJ1033"/>
      <c r="AK1033"/>
      <c r="AL1033"/>
      <c r="AM1033"/>
      <c r="AN1033"/>
      <c r="AO1033"/>
      <c r="AP1033"/>
      <c r="AQ1033"/>
      <c r="AR1033"/>
      <c r="AS1033"/>
      <c r="AT1033"/>
      <c r="AU1033"/>
      <c r="AV1033"/>
      <c r="AW1033" s="139"/>
      <c r="AX1033" s="140"/>
      <c r="CG1033" s="140"/>
    </row>
    <row r="1034" spans="1:85" s="135" customFormat="1" ht="13.2">
      <c r="A1034"/>
      <c r="B1034"/>
      <c r="C1034"/>
      <c r="D1034"/>
      <c r="E1034"/>
      <c r="F1034"/>
      <c r="G1034"/>
      <c r="H1034"/>
      <c r="I1034"/>
      <c r="J1034"/>
      <c r="K1034"/>
      <c r="L1034"/>
      <c r="M1034"/>
      <c r="N1034"/>
      <c r="O1034"/>
      <c r="P1034"/>
      <c r="Q1034"/>
      <c r="R1034"/>
      <c r="S1034"/>
      <c r="T1034"/>
      <c r="U1034"/>
      <c r="V1034" s="212"/>
      <c r="W1034" s="212"/>
      <c r="X1034"/>
      <c r="Y1034"/>
      <c r="Z1034"/>
      <c r="AA1034"/>
      <c r="AB1034"/>
      <c r="AC1034" s="48"/>
      <c r="AD1034" s="48"/>
      <c r="AE1034" s="48"/>
      <c r="AF1034" s="48"/>
      <c r="AG1034"/>
      <c r="AH1034"/>
      <c r="AI1034"/>
      <c r="AJ1034"/>
      <c r="AK1034"/>
      <c r="AL1034"/>
      <c r="AM1034"/>
      <c r="AN1034"/>
      <c r="AO1034"/>
      <c r="AP1034"/>
      <c r="AQ1034"/>
      <c r="AR1034"/>
      <c r="AS1034"/>
      <c r="AT1034"/>
      <c r="AU1034"/>
      <c r="AV1034"/>
      <c r="AW1034" s="139"/>
      <c r="AX1034" s="140"/>
      <c r="CG1034" s="140"/>
    </row>
    <row r="1035" spans="1:85" s="135" customFormat="1" ht="13.2">
      <c r="A1035"/>
      <c r="B1035"/>
      <c r="C1035"/>
      <c r="D1035"/>
      <c r="E1035"/>
      <c r="F1035"/>
      <c r="G1035"/>
      <c r="H1035"/>
      <c r="I1035"/>
      <c r="J1035"/>
      <c r="K1035"/>
      <c r="L1035"/>
      <c r="M1035"/>
      <c r="N1035"/>
      <c r="O1035"/>
      <c r="P1035"/>
      <c r="Q1035"/>
      <c r="R1035"/>
      <c r="S1035"/>
      <c r="T1035"/>
      <c r="U1035"/>
      <c r="V1035" s="212"/>
      <c r="W1035" s="212"/>
      <c r="X1035"/>
      <c r="Y1035"/>
      <c r="Z1035"/>
      <c r="AA1035"/>
      <c r="AB1035"/>
      <c r="AC1035" s="48"/>
      <c r="AD1035" s="48"/>
      <c r="AE1035" s="48"/>
      <c r="AF1035" s="48"/>
      <c r="AG1035"/>
      <c r="AH1035"/>
      <c r="AI1035"/>
      <c r="AJ1035"/>
      <c r="AK1035"/>
      <c r="AL1035"/>
      <c r="AM1035"/>
      <c r="AN1035"/>
      <c r="AO1035"/>
      <c r="AP1035"/>
      <c r="AQ1035"/>
      <c r="AR1035"/>
      <c r="AS1035"/>
      <c r="AT1035"/>
      <c r="AU1035"/>
      <c r="AV1035"/>
      <c r="AW1035" s="139"/>
      <c r="AX1035" s="140"/>
      <c r="CG1035" s="140"/>
    </row>
    <row r="1036" spans="1:85" s="135" customFormat="1" ht="13.2">
      <c r="A1036"/>
      <c r="B1036"/>
      <c r="C1036"/>
      <c r="D1036"/>
      <c r="E1036"/>
      <c r="F1036"/>
      <c r="G1036"/>
      <c r="H1036"/>
      <c r="I1036"/>
      <c r="J1036"/>
      <c r="K1036"/>
      <c r="L1036"/>
      <c r="M1036"/>
      <c r="N1036"/>
      <c r="O1036"/>
      <c r="P1036"/>
      <c r="Q1036"/>
      <c r="R1036"/>
      <c r="S1036"/>
      <c r="T1036"/>
      <c r="U1036"/>
      <c r="V1036" s="212"/>
      <c r="W1036" s="212"/>
      <c r="X1036"/>
      <c r="Y1036"/>
      <c r="Z1036"/>
      <c r="AA1036"/>
      <c r="AB1036"/>
      <c r="AC1036" s="48"/>
      <c r="AD1036" s="48"/>
      <c r="AE1036" s="48"/>
      <c r="AF1036" s="48"/>
      <c r="AG1036"/>
      <c r="AH1036"/>
      <c r="AI1036"/>
      <c r="AJ1036"/>
      <c r="AK1036"/>
      <c r="AL1036"/>
      <c r="AM1036"/>
      <c r="AN1036"/>
      <c r="AO1036"/>
      <c r="AP1036"/>
      <c r="AQ1036"/>
      <c r="AR1036"/>
      <c r="AS1036"/>
      <c r="AT1036"/>
      <c r="AU1036"/>
      <c r="AV1036"/>
      <c r="AW1036" s="139"/>
      <c r="AX1036" s="140"/>
      <c r="CG1036" s="140"/>
    </row>
    <row r="1037" spans="1:85" s="135" customFormat="1" ht="13.2">
      <c r="A1037"/>
      <c r="B1037"/>
      <c r="C1037"/>
      <c r="D1037"/>
      <c r="E1037"/>
      <c r="F1037"/>
      <c r="G1037"/>
      <c r="H1037"/>
      <c r="I1037"/>
      <c r="J1037"/>
      <c r="K1037"/>
      <c r="L1037"/>
      <c r="M1037"/>
      <c r="N1037"/>
      <c r="O1037"/>
      <c r="P1037"/>
      <c r="Q1037"/>
      <c r="R1037"/>
      <c r="S1037"/>
      <c r="T1037"/>
      <c r="U1037"/>
      <c r="V1037" s="212"/>
      <c r="W1037" s="212"/>
      <c r="X1037"/>
      <c r="Y1037"/>
      <c r="Z1037"/>
      <c r="AA1037"/>
      <c r="AB1037"/>
      <c r="AC1037" s="48"/>
      <c r="AD1037" s="48"/>
      <c r="AE1037" s="48"/>
      <c r="AF1037" s="48"/>
      <c r="AG1037"/>
      <c r="AH1037"/>
      <c r="AI1037"/>
      <c r="AJ1037"/>
      <c r="AK1037"/>
      <c r="AL1037"/>
      <c r="AM1037"/>
      <c r="AN1037"/>
      <c r="AO1037"/>
      <c r="AP1037"/>
      <c r="AQ1037"/>
      <c r="AR1037"/>
      <c r="AS1037"/>
      <c r="AT1037"/>
      <c r="AU1037"/>
      <c r="AV1037"/>
      <c r="AW1037" s="139"/>
      <c r="AX1037" s="140"/>
      <c r="CG1037" s="140"/>
    </row>
    <row r="1038" spans="1:85" s="135" customFormat="1" ht="13.2">
      <c r="A1038"/>
      <c r="B1038"/>
      <c r="C1038"/>
      <c r="D1038"/>
      <c r="E1038"/>
      <c r="F1038"/>
      <c r="G1038"/>
      <c r="H1038"/>
      <c r="I1038"/>
      <c r="J1038"/>
      <c r="K1038"/>
      <c r="L1038"/>
      <c r="M1038"/>
      <c r="N1038"/>
      <c r="O1038"/>
      <c r="P1038"/>
      <c r="Q1038"/>
      <c r="R1038"/>
      <c r="S1038"/>
      <c r="T1038"/>
      <c r="U1038"/>
      <c r="V1038" s="212"/>
      <c r="W1038" s="212"/>
      <c r="X1038"/>
      <c r="Y1038"/>
      <c r="Z1038"/>
      <c r="AA1038"/>
      <c r="AB1038"/>
      <c r="AC1038" s="48"/>
      <c r="AD1038" s="48"/>
      <c r="AE1038" s="48"/>
      <c r="AF1038" s="48"/>
      <c r="AG1038"/>
      <c r="AH1038"/>
      <c r="AI1038"/>
      <c r="AJ1038"/>
      <c r="AK1038"/>
      <c r="AL1038"/>
      <c r="AM1038"/>
      <c r="AN1038"/>
      <c r="AO1038"/>
      <c r="AP1038"/>
      <c r="AQ1038"/>
      <c r="AR1038"/>
      <c r="AS1038"/>
      <c r="AT1038"/>
      <c r="AU1038"/>
      <c r="AV1038"/>
      <c r="AW1038" s="139"/>
      <c r="AX1038" s="140"/>
      <c r="CG1038" s="140"/>
    </row>
    <row r="1039" spans="1:85" s="135" customFormat="1" ht="13.2">
      <c r="A1039"/>
      <c r="B1039"/>
      <c r="C1039"/>
      <c r="D1039"/>
      <c r="E1039"/>
      <c r="F1039"/>
      <c r="G1039"/>
      <c r="H1039"/>
      <c r="I1039"/>
      <c r="J1039"/>
      <c r="K1039"/>
      <c r="L1039"/>
      <c r="M1039"/>
      <c r="N1039"/>
      <c r="O1039"/>
      <c r="P1039"/>
      <c r="Q1039"/>
      <c r="R1039"/>
      <c r="S1039"/>
      <c r="T1039"/>
      <c r="U1039"/>
      <c r="V1039" s="212"/>
      <c r="W1039" s="212"/>
      <c r="X1039"/>
      <c r="Y1039"/>
      <c r="Z1039"/>
      <c r="AA1039"/>
      <c r="AB1039"/>
      <c r="AC1039" s="48"/>
      <c r="AD1039" s="48"/>
      <c r="AE1039" s="48"/>
      <c r="AF1039" s="48"/>
      <c r="AG1039"/>
      <c r="AH1039"/>
      <c r="AI1039"/>
      <c r="AJ1039"/>
      <c r="AK1039"/>
      <c r="AL1039"/>
      <c r="AM1039"/>
      <c r="AN1039"/>
      <c r="AO1039"/>
      <c r="AP1039"/>
      <c r="AQ1039"/>
      <c r="AR1039"/>
      <c r="AS1039"/>
      <c r="AT1039"/>
      <c r="AU1039"/>
      <c r="AV1039"/>
      <c r="AW1039" s="139"/>
      <c r="AX1039" s="140"/>
      <c r="CG1039" s="140"/>
    </row>
    <row r="1040" spans="1:85" s="135" customFormat="1" ht="13.2">
      <c r="A1040"/>
      <c r="B1040"/>
      <c r="C1040"/>
      <c r="D1040"/>
      <c r="E1040"/>
      <c r="F1040"/>
      <c r="G1040"/>
      <c r="H1040"/>
      <c r="I1040"/>
      <c r="J1040"/>
      <c r="K1040"/>
      <c r="L1040"/>
      <c r="M1040"/>
      <c r="N1040"/>
      <c r="O1040"/>
      <c r="P1040"/>
      <c r="Q1040"/>
      <c r="R1040"/>
      <c r="S1040"/>
      <c r="T1040"/>
      <c r="U1040"/>
      <c r="V1040" s="212"/>
      <c r="W1040" s="212"/>
      <c r="X1040"/>
      <c r="Y1040"/>
      <c r="Z1040"/>
      <c r="AA1040"/>
      <c r="AB1040"/>
      <c r="AC1040" s="48"/>
      <c r="AD1040" s="48"/>
      <c r="AE1040" s="48"/>
      <c r="AF1040" s="48"/>
      <c r="AG1040"/>
      <c r="AH1040"/>
      <c r="AI1040"/>
      <c r="AJ1040"/>
      <c r="AK1040"/>
      <c r="AL1040"/>
      <c r="AM1040"/>
      <c r="AN1040"/>
      <c r="AO1040"/>
      <c r="AP1040"/>
      <c r="AQ1040"/>
      <c r="AR1040"/>
      <c r="AS1040"/>
      <c r="AT1040"/>
      <c r="AU1040"/>
      <c r="AV1040"/>
      <c r="AW1040" s="139"/>
      <c r="AX1040" s="140"/>
      <c r="CG1040" s="140"/>
    </row>
    <row r="1041" spans="1:85" s="135" customFormat="1" ht="13.2">
      <c r="A1041"/>
      <c r="B1041"/>
      <c r="C1041"/>
      <c r="D1041"/>
      <c r="E1041"/>
      <c r="F1041"/>
      <c r="G1041"/>
      <c r="H1041"/>
      <c r="I1041"/>
      <c r="J1041"/>
      <c r="K1041"/>
      <c r="L1041"/>
      <c r="M1041"/>
      <c r="N1041"/>
      <c r="O1041"/>
      <c r="P1041"/>
      <c r="Q1041"/>
      <c r="R1041"/>
      <c r="S1041"/>
      <c r="T1041"/>
      <c r="U1041"/>
      <c r="V1041" s="212"/>
      <c r="W1041" s="212"/>
      <c r="X1041"/>
      <c r="Y1041"/>
      <c r="Z1041"/>
      <c r="AA1041"/>
      <c r="AB1041"/>
      <c r="AC1041" s="48"/>
      <c r="AD1041" s="48"/>
      <c r="AE1041" s="48"/>
      <c r="AF1041" s="48"/>
      <c r="AG1041"/>
      <c r="AH1041"/>
      <c r="AI1041"/>
      <c r="AJ1041"/>
      <c r="AK1041"/>
      <c r="AL1041"/>
      <c r="AM1041"/>
      <c r="AN1041"/>
      <c r="AO1041"/>
      <c r="AP1041"/>
      <c r="AQ1041"/>
      <c r="AR1041"/>
      <c r="AS1041"/>
      <c r="AT1041"/>
      <c r="AU1041"/>
      <c r="AV1041"/>
      <c r="AW1041" s="139"/>
      <c r="AX1041" s="140"/>
      <c r="CG1041" s="140"/>
    </row>
    <row r="1042" spans="1:85" s="135" customFormat="1" ht="13.2">
      <c r="A1042"/>
      <c r="B1042"/>
      <c r="C1042"/>
      <c r="D1042"/>
      <c r="E1042"/>
      <c r="F1042"/>
      <c r="G1042"/>
      <c r="H1042"/>
      <c r="I1042"/>
      <c r="J1042"/>
      <c r="K1042"/>
      <c r="L1042"/>
      <c r="M1042"/>
      <c r="N1042"/>
      <c r="O1042"/>
      <c r="P1042"/>
      <c r="Q1042"/>
      <c r="R1042"/>
      <c r="S1042"/>
      <c r="T1042"/>
      <c r="U1042"/>
      <c r="V1042" s="212"/>
      <c r="W1042" s="212"/>
      <c r="X1042"/>
      <c r="Y1042"/>
      <c r="Z1042"/>
      <c r="AA1042"/>
      <c r="AB1042"/>
      <c r="AC1042" s="48"/>
      <c r="AD1042" s="48"/>
      <c r="AE1042" s="48"/>
      <c r="AF1042" s="48"/>
      <c r="AG1042"/>
      <c r="AH1042"/>
      <c r="AI1042"/>
      <c r="AJ1042"/>
      <c r="AK1042"/>
      <c r="AL1042"/>
      <c r="AM1042"/>
      <c r="AN1042"/>
      <c r="AO1042"/>
      <c r="AP1042"/>
      <c r="AQ1042"/>
      <c r="AR1042"/>
      <c r="AS1042"/>
      <c r="AT1042"/>
      <c r="AU1042"/>
      <c r="AV1042"/>
      <c r="AW1042" s="139"/>
      <c r="AX1042" s="140"/>
      <c r="CG1042" s="140"/>
    </row>
    <row r="1043" spans="1:85" s="135" customFormat="1" ht="13.2">
      <c r="A1043"/>
      <c r="B1043"/>
      <c r="C1043"/>
      <c r="D1043"/>
      <c r="E1043"/>
      <c r="F1043"/>
      <c r="G1043"/>
      <c r="H1043"/>
      <c r="I1043"/>
      <c r="J1043"/>
      <c r="K1043"/>
      <c r="L1043"/>
      <c r="M1043"/>
      <c r="N1043"/>
      <c r="O1043"/>
      <c r="P1043"/>
      <c r="Q1043"/>
      <c r="R1043"/>
      <c r="S1043"/>
      <c r="T1043"/>
      <c r="U1043"/>
      <c r="V1043" s="212"/>
      <c r="W1043" s="212"/>
      <c r="X1043"/>
      <c r="Y1043"/>
      <c r="Z1043"/>
      <c r="AA1043"/>
      <c r="AB1043"/>
      <c r="AC1043" s="48"/>
      <c r="AD1043" s="48"/>
      <c r="AE1043" s="48"/>
      <c r="AF1043" s="48"/>
      <c r="AG1043"/>
      <c r="AH1043"/>
      <c r="AI1043"/>
      <c r="AJ1043"/>
      <c r="AK1043"/>
      <c r="AL1043"/>
      <c r="AM1043"/>
      <c r="AN1043"/>
      <c r="AO1043"/>
      <c r="AP1043"/>
      <c r="AQ1043"/>
      <c r="AR1043"/>
      <c r="AS1043"/>
      <c r="AT1043"/>
      <c r="AU1043"/>
      <c r="AV1043"/>
      <c r="AW1043" s="139"/>
      <c r="AX1043" s="140"/>
      <c r="CG1043" s="140"/>
    </row>
    <row r="1044" spans="1:85" s="135" customFormat="1" ht="13.2">
      <c r="A1044"/>
      <c r="B1044"/>
      <c r="C1044"/>
      <c r="D1044"/>
      <c r="E1044"/>
      <c r="F1044"/>
      <c r="G1044"/>
      <c r="H1044"/>
      <c r="I1044"/>
      <c r="J1044"/>
      <c r="K1044"/>
      <c r="L1044"/>
      <c r="M1044"/>
      <c r="N1044"/>
      <c r="O1044"/>
      <c r="P1044"/>
      <c r="Q1044"/>
      <c r="R1044"/>
      <c r="S1044"/>
      <c r="T1044"/>
      <c r="U1044"/>
      <c r="V1044" s="212"/>
      <c r="W1044" s="212"/>
      <c r="X1044"/>
      <c r="Y1044"/>
      <c r="Z1044"/>
      <c r="AA1044"/>
      <c r="AB1044"/>
      <c r="AC1044" s="48"/>
      <c r="AD1044" s="48"/>
      <c r="AE1044" s="48"/>
      <c r="AF1044" s="48"/>
      <c r="AG1044"/>
      <c r="AH1044"/>
      <c r="AI1044"/>
      <c r="AJ1044"/>
      <c r="AK1044"/>
      <c r="AL1044"/>
      <c r="AM1044"/>
      <c r="AN1044"/>
      <c r="AO1044"/>
      <c r="AP1044"/>
      <c r="AQ1044"/>
      <c r="AR1044"/>
      <c r="AS1044"/>
      <c r="AT1044"/>
      <c r="AU1044"/>
      <c r="AV1044"/>
      <c r="AW1044" s="139"/>
      <c r="AX1044" s="140"/>
      <c r="CG1044" s="140"/>
    </row>
    <row r="1045" spans="1:85" s="135" customFormat="1" ht="13.2">
      <c r="A1045"/>
      <c r="B1045"/>
      <c r="C1045"/>
      <c r="D1045"/>
      <c r="E1045"/>
      <c r="F1045"/>
      <c r="G1045"/>
      <c r="H1045"/>
      <c r="I1045"/>
      <c r="J1045"/>
      <c r="K1045"/>
      <c r="L1045"/>
      <c r="M1045"/>
      <c r="N1045"/>
      <c r="O1045"/>
      <c r="P1045"/>
      <c r="Q1045"/>
      <c r="R1045"/>
      <c r="S1045"/>
      <c r="T1045"/>
      <c r="U1045"/>
      <c r="V1045" s="212"/>
      <c r="W1045" s="212"/>
      <c r="X1045"/>
      <c r="Y1045"/>
      <c r="Z1045"/>
      <c r="AA1045"/>
      <c r="AB1045"/>
      <c r="AC1045" s="48"/>
      <c r="AD1045" s="48"/>
      <c r="AE1045" s="48"/>
      <c r="AF1045" s="48"/>
      <c r="AG1045"/>
      <c r="AH1045"/>
      <c r="AI1045"/>
      <c r="AJ1045"/>
      <c r="AK1045"/>
      <c r="AL1045"/>
      <c r="AM1045"/>
      <c r="AN1045"/>
      <c r="AO1045"/>
      <c r="AP1045"/>
      <c r="AQ1045"/>
      <c r="AR1045"/>
      <c r="AS1045"/>
      <c r="AT1045"/>
      <c r="AU1045"/>
      <c r="AV1045"/>
      <c r="AW1045" s="139"/>
      <c r="AX1045" s="140"/>
      <c r="CG1045" s="140"/>
    </row>
    <row r="1046" spans="1:85" s="135" customFormat="1" ht="13.2">
      <c r="A1046"/>
      <c r="B1046"/>
      <c r="C1046"/>
      <c r="D1046"/>
      <c r="E1046"/>
      <c r="F1046"/>
      <c r="G1046"/>
      <c r="H1046"/>
      <c r="I1046"/>
      <c r="J1046"/>
      <c r="K1046"/>
      <c r="L1046"/>
      <c r="M1046"/>
      <c r="N1046"/>
      <c r="O1046"/>
      <c r="P1046"/>
      <c r="Q1046"/>
      <c r="R1046"/>
      <c r="S1046"/>
      <c r="T1046"/>
      <c r="U1046"/>
      <c r="V1046" s="212"/>
      <c r="W1046" s="212"/>
      <c r="X1046"/>
      <c r="Y1046"/>
      <c r="Z1046"/>
      <c r="AA1046"/>
      <c r="AB1046"/>
      <c r="AC1046" s="48"/>
      <c r="AD1046" s="48"/>
      <c r="AE1046" s="48"/>
      <c r="AF1046" s="48"/>
      <c r="AG1046"/>
      <c r="AH1046"/>
      <c r="AI1046"/>
      <c r="AJ1046"/>
      <c r="AK1046"/>
      <c r="AL1046"/>
      <c r="AM1046"/>
      <c r="AN1046"/>
      <c r="AO1046"/>
      <c r="AP1046"/>
      <c r="AQ1046"/>
      <c r="AR1046"/>
      <c r="AS1046"/>
      <c r="AT1046"/>
      <c r="AU1046"/>
      <c r="AV1046"/>
      <c r="AW1046" s="139"/>
      <c r="AX1046" s="140"/>
      <c r="CG1046" s="140"/>
    </row>
    <row r="1047" spans="1:85" s="135" customFormat="1" ht="13.2">
      <c r="A1047"/>
      <c r="B1047"/>
      <c r="C1047"/>
      <c r="D1047"/>
      <c r="E1047"/>
      <c r="F1047"/>
      <c r="G1047"/>
      <c r="H1047"/>
      <c r="I1047"/>
      <c r="J1047"/>
      <c r="K1047"/>
      <c r="L1047"/>
      <c r="M1047"/>
      <c r="N1047"/>
      <c r="O1047"/>
      <c r="P1047"/>
      <c r="Q1047"/>
      <c r="R1047"/>
      <c r="S1047"/>
      <c r="T1047"/>
      <c r="U1047"/>
      <c r="V1047" s="212"/>
      <c r="W1047" s="212"/>
      <c r="X1047"/>
      <c r="Y1047"/>
      <c r="Z1047"/>
      <c r="AA1047"/>
      <c r="AB1047"/>
      <c r="AC1047" s="48"/>
      <c r="AD1047" s="48"/>
      <c r="AE1047" s="48"/>
      <c r="AF1047" s="48"/>
      <c r="AG1047"/>
      <c r="AH1047"/>
      <c r="AI1047"/>
      <c r="AJ1047"/>
      <c r="AK1047"/>
      <c r="AL1047"/>
      <c r="AM1047"/>
      <c r="AN1047"/>
      <c r="AO1047"/>
      <c r="AP1047"/>
      <c r="AQ1047"/>
      <c r="AR1047"/>
      <c r="AS1047"/>
      <c r="AT1047"/>
      <c r="AU1047"/>
      <c r="AV1047"/>
      <c r="AW1047" s="139"/>
      <c r="AX1047" s="140"/>
      <c r="CG1047" s="140"/>
    </row>
    <row r="1048" spans="1:85" s="135" customFormat="1" ht="13.2">
      <c r="A1048"/>
      <c r="B1048"/>
      <c r="C1048"/>
      <c r="D1048"/>
      <c r="E1048"/>
      <c r="F1048"/>
      <c r="G1048"/>
      <c r="H1048"/>
      <c r="I1048"/>
      <c r="J1048"/>
      <c r="K1048"/>
      <c r="L1048"/>
      <c r="M1048"/>
      <c r="N1048"/>
      <c r="O1048"/>
      <c r="P1048"/>
      <c r="Q1048"/>
      <c r="R1048"/>
      <c r="S1048"/>
      <c r="T1048"/>
      <c r="U1048"/>
      <c r="V1048" s="212"/>
      <c r="W1048" s="212"/>
      <c r="X1048"/>
      <c r="Y1048"/>
      <c r="Z1048"/>
      <c r="AA1048"/>
      <c r="AB1048"/>
      <c r="AC1048" s="48"/>
      <c r="AD1048" s="48"/>
      <c r="AE1048" s="48"/>
      <c r="AF1048" s="48"/>
      <c r="AG1048"/>
      <c r="AH1048"/>
      <c r="AI1048"/>
      <c r="AJ1048"/>
      <c r="AK1048"/>
      <c r="AL1048"/>
      <c r="AM1048"/>
      <c r="AN1048"/>
      <c r="AO1048"/>
      <c r="AP1048"/>
      <c r="AQ1048"/>
      <c r="AR1048"/>
      <c r="AS1048"/>
      <c r="AT1048"/>
      <c r="AU1048"/>
      <c r="AV1048"/>
      <c r="AW1048" s="139"/>
      <c r="AX1048" s="140"/>
      <c r="CG1048" s="140"/>
    </row>
    <row r="1049" spans="1:85" s="135" customFormat="1" ht="13.2">
      <c r="A1049"/>
      <c r="B1049"/>
      <c r="C1049"/>
      <c r="D1049"/>
      <c r="E1049"/>
      <c r="F1049"/>
      <c r="G1049"/>
      <c r="H1049"/>
      <c r="I1049"/>
      <c r="J1049"/>
      <c r="K1049"/>
      <c r="L1049"/>
      <c r="M1049"/>
      <c r="N1049"/>
      <c r="O1049"/>
      <c r="P1049"/>
      <c r="Q1049"/>
      <c r="R1049"/>
      <c r="S1049"/>
      <c r="T1049"/>
      <c r="U1049"/>
      <c r="V1049" s="212"/>
      <c r="W1049" s="212"/>
      <c r="X1049"/>
      <c r="Y1049"/>
      <c r="Z1049"/>
      <c r="AA1049"/>
      <c r="AB1049"/>
      <c r="AC1049" s="48"/>
      <c r="AD1049" s="48"/>
      <c r="AE1049" s="48"/>
      <c r="AF1049" s="48"/>
      <c r="AG1049"/>
      <c r="AH1049"/>
      <c r="AI1049"/>
      <c r="AJ1049"/>
      <c r="AK1049"/>
      <c r="AL1049"/>
      <c r="AM1049"/>
      <c r="AN1049"/>
      <c r="AO1049"/>
      <c r="AP1049"/>
      <c r="AQ1049"/>
      <c r="AR1049"/>
      <c r="AS1049"/>
      <c r="AT1049"/>
      <c r="AU1049"/>
      <c r="AV1049"/>
      <c r="AW1049" s="139"/>
      <c r="AX1049" s="140"/>
      <c r="CG1049" s="140"/>
    </row>
    <row r="1050" spans="1:85" s="135" customFormat="1" ht="13.2">
      <c r="A1050"/>
      <c r="B1050"/>
      <c r="C1050"/>
      <c r="D1050"/>
      <c r="E1050"/>
      <c r="F1050"/>
      <c r="G1050"/>
      <c r="H1050"/>
      <c r="I1050"/>
      <c r="J1050"/>
      <c r="K1050"/>
      <c r="L1050"/>
      <c r="M1050"/>
      <c r="N1050"/>
      <c r="O1050"/>
      <c r="P1050"/>
      <c r="Q1050"/>
      <c r="R1050"/>
      <c r="S1050"/>
      <c r="T1050"/>
      <c r="U1050"/>
      <c r="V1050" s="212"/>
      <c r="W1050" s="212"/>
      <c r="X1050"/>
      <c r="Y1050"/>
      <c r="Z1050"/>
      <c r="AA1050"/>
      <c r="AB1050"/>
      <c r="AC1050" s="48"/>
      <c r="AD1050" s="48"/>
      <c r="AE1050" s="48"/>
      <c r="AF1050" s="48"/>
      <c r="AG1050"/>
      <c r="AH1050"/>
      <c r="AI1050"/>
      <c r="AJ1050"/>
      <c r="AK1050"/>
      <c r="AL1050"/>
      <c r="AM1050"/>
      <c r="AN1050"/>
      <c r="AO1050"/>
      <c r="AP1050"/>
      <c r="AQ1050"/>
      <c r="AR1050"/>
      <c r="AS1050"/>
      <c r="AT1050"/>
      <c r="AU1050"/>
      <c r="AV1050"/>
      <c r="AW1050" s="139"/>
      <c r="AX1050" s="140"/>
      <c r="CG1050" s="140"/>
    </row>
    <row r="1051" spans="1:85" s="135" customFormat="1" ht="13.2">
      <c r="A1051"/>
      <c r="B1051"/>
      <c r="C1051"/>
      <c r="D1051"/>
      <c r="E1051"/>
      <c r="F1051"/>
      <c r="G1051"/>
      <c r="H1051"/>
      <c r="I1051"/>
      <c r="J1051"/>
      <c r="K1051"/>
      <c r="L1051"/>
      <c r="M1051"/>
      <c r="N1051"/>
      <c r="O1051"/>
      <c r="P1051"/>
      <c r="Q1051"/>
      <c r="R1051"/>
      <c r="S1051"/>
      <c r="T1051"/>
      <c r="U1051"/>
      <c r="V1051" s="212"/>
      <c r="W1051" s="212"/>
      <c r="X1051"/>
      <c r="Y1051"/>
      <c r="Z1051"/>
      <c r="AA1051"/>
      <c r="AB1051"/>
      <c r="AC1051" s="48"/>
      <c r="AD1051" s="48"/>
      <c r="AE1051" s="48"/>
      <c r="AF1051" s="48"/>
      <c r="AG1051"/>
      <c r="AH1051"/>
      <c r="AI1051"/>
      <c r="AJ1051"/>
      <c r="AK1051"/>
      <c r="AL1051"/>
      <c r="AM1051"/>
      <c r="AN1051"/>
      <c r="AO1051"/>
      <c r="AP1051"/>
      <c r="AQ1051"/>
      <c r="AR1051"/>
      <c r="AS1051"/>
      <c r="AT1051"/>
      <c r="AU1051"/>
      <c r="AV1051"/>
      <c r="AW1051" s="139"/>
      <c r="AX1051" s="140"/>
      <c r="CG1051" s="140"/>
    </row>
    <row r="1052" spans="1:85" s="135" customFormat="1" ht="13.2">
      <c r="A1052"/>
      <c r="B1052"/>
      <c r="C1052"/>
      <c r="D1052"/>
      <c r="E1052"/>
      <c r="F1052"/>
      <c r="G1052"/>
      <c r="H1052"/>
      <c r="I1052"/>
      <c r="J1052"/>
      <c r="K1052"/>
      <c r="L1052"/>
      <c r="M1052"/>
      <c r="N1052"/>
      <c r="O1052"/>
      <c r="P1052"/>
      <c r="Q1052"/>
      <c r="R1052"/>
      <c r="S1052"/>
      <c r="T1052"/>
      <c r="U1052"/>
      <c r="V1052" s="212"/>
      <c r="W1052" s="212"/>
      <c r="X1052"/>
      <c r="Y1052"/>
      <c r="Z1052"/>
      <c r="AA1052"/>
      <c r="AB1052"/>
      <c r="AC1052" s="48"/>
      <c r="AD1052" s="48"/>
      <c r="AE1052" s="48"/>
      <c r="AF1052" s="48"/>
      <c r="AG1052"/>
      <c r="AH1052"/>
      <c r="AI1052"/>
      <c r="AJ1052"/>
      <c r="AK1052"/>
      <c r="AL1052"/>
      <c r="AM1052"/>
      <c r="AN1052"/>
      <c r="AO1052"/>
      <c r="AP1052"/>
      <c r="AQ1052"/>
      <c r="AR1052"/>
      <c r="AS1052"/>
      <c r="AT1052"/>
      <c r="AU1052"/>
      <c r="AV1052"/>
      <c r="AW1052" s="139"/>
      <c r="AX1052" s="140"/>
      <c r="CG1052" s="140"/>
    </row>
    <row r="1053" spans="1:85" s="135" customFormat="1" ht="13.2">
      <c r="A1053"/>
      <c r="B1053"/>
      <c r="C1053"/>
      <c r="D1053"/>
      <c r="E1053"/>
      <c r="F1053"/>
      <c r="G1053"/>
      <c r="H1053"/>
      <c r="I1053"/>
      <c r="J1053"/>
      <c r="K1053"/>
      <c r="L1053"/>
      <c r="M1053"/>
      <c r="N1053"/>
      <c r="O1053"/>
      <c r="P1053"/>
      <c r="Q1053"/>
      <c r="R1053"/>
      <c r="S1053"/>
      <c r="T1053"/>
      <c r="U1053"/>
      <c r="V1053" s="212"/>
      <c r="W1053" s="212"/>
      <c r="X1053"/>
      <c r="Y1053"/>
      <c r="Z1053"/>
      <c r="AA1053"/>
      <c r="AB1053"/>
      <c r="AC1053" s="48"/>
      <c r="AD1053" s="48"/>
      <c r="AE1053" s="48"/>
      <c r="AF1053" s="48"/>
      <c r="AG1053"/>
      <c r="AH1053"/>
      <c r="AI1053"/>
      <c r="AJ1053"/>
      <c r="AK1053"/>
      <c r="AL1053"/>
      <c r="AM1053"/>
      <c r="AN1053"/>
      <c r="AO1053"/>
      <c r="AP1053"/>
      <c r="AQ1053"/>
      <c r="AR1053"/>
      <c r="AS1053"/>
      <c r="AT1053"/>
      <c r="AU1053"/>
      <c r="AV1053"/>
      <c r="AW1053" s="139"/>
      <c r="AX1053" s="140"/>
      <c r="CG1053" s="140"/>
    </row>
    <row r="1054" spans="1:85" s="135" customFormat="1" ht="13.2">
      <c r="A1054"/>
      <c r="B1054"/>
      <c r="C1054"/>
      <c r="D1054"/>
      <c r="E1054"/>
      <c r="F1054"/>
      <c r="G1054"/>
      <c r="H1054"/>
      <c r="I1054"/>
      <c r="J1054"/>
      <c r="K1054"/>
      <c r="L1054"/>
      <c r="M1054"/>
      <c r="N1054"/>
      <c r="O1054"/>
      <c r="P1054"/>
      <c r="Q1054"/>
      <c r="R1054"/>
      <c r="S1054"/>
      <c r="T1054"/>
      <c r="U1054"/>
      <c r="V1054" s="212"/>
      <c r="W1054" s="212"/>
      <c r="X1054"/>
      <c r="Y1054"/>
      <c r="Z1054"/>
      <c r="AA1054"/>
      <c r="AB1054"/>
      <c r="AC1054" s="48"/>
      <c r="AD1054" s="48"/>
      <c r="AE1054" s="48"/>
      <c r="AF1054" s="48"/>
      <c r="AG1054"/>
      <c r="AH1054"/>
      <c r="AI1054"/>
      <c r="AJ1054"/>
      <c r="AK1054"/>
      <c r="AL1054"/>
      <c r="AM1054"/>
      <c r="AN1054"/>
      <c r="AO1054"/>
      <c r="AP1054"/>
      <c r="AQ1054"/>
      <c r="AR1054"/>
      <c r="AS1054"/>
      <c r="AT1054"/>
      <c r="AU1054"/>
      <c r="AV1054"/>
      <c r="AW1054" s="139"/>
      <c r="AX1054" s="140"/>
      <c r="CG1054" s="140"/>
    </row>
    <row r="1055" spans="1:85" s="135" customFormat="1" ht="13.2">
      <c r="A1055"/>
      <c r="B1055"/>
      <c r="C1055"/>
      <c r="D1055"/>
      <c r="E1055"/>
      <c r="F1055"/>
      <c r="G1055"/>
      <c r="H1055"/>
      <c r="I1055"/>
      <c r="J1055"/>
      <c r="K1055"/>
      <c r="L1055"/>
      <c r="M1055"/>
      <c r="N1055"/>
      <c r="O1055"/>
      <c r="P1055"/>
      <c r="Q1055"/>
      <c r="R1055"/>
      <c r="S1055"/>
      <c r="T1055"/>
      <c r="U1055"/>
      <c r="V1055" s="212"/>
      <c r="W1055" s="212"/>
      <c r="X1055"/>
      <c r="Y1055"/>
      <c r="Z1055"/>
      <c r="AA1055"/>
      <c r="AB1055"/>
      <c r="AC1055" s="48"/>
      <c r="AD1055" s="48"/>
      <c r="AE1055" s="48"/>
      <c r="AF1055" s="48"/>
      <c r="AG1055"/>
      <c r="AH1055"/>
      <c r="AI1055"/>
      <c r="AJ1055"/>
      <c r="AK1055"/>
      <c r="AL1055"/>
      <c r="AM1055"/>
      <c r="AN1055"/>
      <c r="AO1055"/>
      <c r="AP1055"/>
      <c r="AQ1055"/>
      <c r="AR1055"/>
      <c r="AS1055"/>
      <c r="AT1055"/>
      <c r="AU1055"/>
      <c r="AV1055"/>
      <c r="AW1055" s="139"/>
      <c r="AX1055" s="140"/>
      <c r="CG1055" s="140"/>
    </row>
    <row r="1056" spans="1:85" s="135" customFormat="1" ht="13.2">
      <c r="A1056"/>
      <c r="B1056"/>
      <c r="C1056"/>
      <c r="D1056"/>
      <c r="E1056"/>
      <c r="F1056"/>
      <c r="G1056"/>
      <c r="H1056"/>
      <c r="I1056"/>
      <c r="J1056"/>
      <c r="K1056"/>
      <c r="L1056"/>
      <c r="M1056"/>
      <c r="N1056"/>
      <c r="O1056"/>
      <c r="P1056"/>
      <c r="Q1056"/>
      <c r="R1056"/>
      <c r="S1056"/>
      <c r="T1056"/>
      <c r="U1056"/>
      <c r="V1056" s="212"/>
      <c r="W1056" s="212"/>
      <c r="X1056"/>
      <c r="Y1056"/>
      <c r="Z1056"/>
      <c r="AA1056"/>
      <c r="AB1056"/>
      <c r="AC1056" s="48"/>
      <c r="AD1056" s="48"/>
      <c r="AE1056" s="48"/>
      <c r="AF1056" s="48"/>
      <c r="AG1056"/>
      <c r="AH1056"/>
      <c r="AI1056"/>
      <c r="AJ1056"/>
      <c r="AK1056"/>
      <c r="AL1056"/>
      <c r="AM1056"/>
      <c r="AN1056"/>
      <c r="AO1056"/>
      <c r="AP1056"/>
      <c r="AQ1056"/>
      <c r="AR1056"/>
      <c r="AS1056"/>
      <c r="AT1056"/>
      <c r="AU1056"/>
      <c r="AV1056"/>
      <c r="AW1056" s="139"/>
      <c r="AX1056" s="140"/>
      <c r="CG1056" s="140"/>
    </row>
    <row r="1057" spans="1:85" s="135" customFormat="1" ht="13.2">
      <c r="A1057"/>
      <c r="B1057"/>
      <c r="C1057"/>
      <c r="D1057"/>
      <c r="E1057"/>
      <c r="F1057"/>
      <c r="G1057"/>
      <c r="H1057"/>
      <c r="I1057"/>
      <c r="J1057"/>
      <c r="K1057"/>
      <c r="L1057"/>
      <c r="M1057"/>
      <c r="N1057"/>
      <c r="O1057"/>
      <c r="P1057"/>
      <c r="Q1057"/>
      <c r="R1057"/>
      <c r="S1057"/>
      <c r="T1057"/>
      <c r="U1057"/>
      <c r="V1057" s="212"/>
      <c r="W1057" s="212"/>
      <c r="X1057"/>
      <c r="Y1057"/>
      <c r="Z1057"/>
      <c r="AA1057"/>
      <c r="AB1057"/>
      <c r="AC1057" s="48"/>
      <c r="AD1057" s="48"/>
      <c r="AE1057" s="48"/>
      <c r="AF1057" s="48"/>
      <c r="AG1057"/>
      <c r="AH1057"/>
      <c r="AI1057"/>
      <c r="AJ1057"/>
      <c r="AK1057"/>
      <c r="AL1057"/>
      <c r="AM1057"/>
      <c r="AN1057"/>
      <c r="AO1057"/>
      <c r="AP1057"/>
      <c r="AQ1057"/>
      <c r="AR1057"/>
      <c r="AS1057"/>
      <c r="AT1057"/>
      <c r="AU1057"/>
      <c r="AV1057"/>
      <c r="AW1057" s="139"/>
      <c r="AX1057" s="140"/>
      <c r="CG1057" s="140"/>
    </row>
    <row r="1058" spans="1:85" s="135" customFormat="1" ht="13.2">
      <c r="A1058"/>
      <c r="B1058"/>
      <c r="C1058"/>
      <c r="D1058"/>
      <c r="E1058"/>
      <c r="F1058"/>
      <c r="G1058"/>
      <c r="H1058"/>
      <c r="I1058"/>
      <c r="J1058"/>
      <c r="K1058"/>
      <c r="L1058"/>
      <c r="M1058"/>
      <c r="N1058"/>
      <c r="O1058"/>
      <c r="P1058"/>
      <c r="Q1058"/>
      <c r="R1058"/>
      <c r="S1058"/>
      <c r="T1058"/>
      <c r="U1058"/>
      <c r="V1058" s="212"/>
      <c r="W1058" s="212"/>
      <c r="X1058"/>
      <c r="Y1058"/>
      <c r="Z1058"/>
      <c r="AA1058"/>
      <c r="AB1058"/>
      <c r="AC1058" s="48"/>
      <c r="AD1058" s="48"/>
      <c r="AE1058" s="48"/>
      <c r="AF1058" s="48"/>
      <c r="AG1058"/>
      <c r="AH1058"/>
      <c r="AI1058"/>
      <c r="AJ1058"/>
      <c r="AK1058"/>
      <c r="AL1058"/>
      <c r="AM1058"/>
      <c r="AN1058"/>
      <c r="AO1058"/>
      <c r="AP1058"/>
      <c r="AQ1058"/>
      <c r="AR1058"/>
      <c r="AS1058"/>
      <c r="AT1058"/>
      <c r="AU1058"/>
      <c r="AV1058"/>
      <c r="AW1058" s="139"/>
      <c r="AX1058" s="140"/>
      <c r="CG1058" s="140"/>
    </row>
    <row r="1059" spans="1:85" s="135" customFormat="1" ht="13.2">
      <c r="A1059"/>
      <c r="B1059"/>
      <c r="C1059"/>
      <c r="D1059"/>
      <c r="E1059"/>
      <c r="F1059"/>
      <c r="G1059"/>
      <c r="H1059"/>
      <c r="I1059"/>
      <c r="J1059"/>
      <c r="K1059"/>
      <c r="L1059"/>
      <c r="M1059"/>
      <c r="N1059"/>
      <c r="O1059"/>
      <c r="P1059"/>
      <c r="Q1059"/>
      <c r="R1059"/>
      <c r="S1059"/>
      <c r="T1059"/>
      <c r="U1059"/>
      <c r="V1059" s="212"/>
      <c r="W1059" s="212"/>
      <c r="X1059"/>
      <c r="Y1059"/>
      <c r="Z1059"/>
      <c r="AA1059"/>
      <c r="AB1059"/>
      <c r="AC1059" s="48"/>
      <c r="AD1059" s="48"/>
      <c r="AE1059" s="48"/>
      <c r="AF1059" s="48"/>
      <c r="AG1059"/>
      <c r="AH1059"/>
      <c r="AI1059"/>
      <c r="AJ1059"/>
      <c r="AK1059"/>
      <c r="AL1059"/>
      <c r="AM1059"/>
      <c r="AN1059"/>
      <c r="AO1059"/>
      <c r="AP1059"/>
      <c r="AQ1059"/>
      <c r="AR1059"/>
      <c r="AS1059"/>
      <c r="AT1059"/>
      <c r="AU1059"/>
      <c r="AV1059"/>
      <c r="AW1059" s="139"/>
      <c r="AX1059" s="140"/>
      <c r="CG1059" s="140"/>
    </row>
    <row r="1060" spans="1:85" s="135" customFormat="1" ht="13.2">
      <c r="A1060"/>
      <c r="B1060"/>
      <c r="C1060"/>
      <c r="D1060"/>
      <c r="E1060"/>
      <c r="F1060"/>
      <c r="G1060"/>
      <c r="H1060"/>
      <c r="I1060"/>
      <c r="J1060"/>
      <c r="K1060"/>
      <c r="L1060"/>
      <c r="M1060"/>
      <c r="N1060"/>
      <c r="O1060"/>
      <c r="P1060"/>
      <c r="Q1060"/>
      <c r="R1060"/>
      <c r="S1060"/>
      <c r="T1060"/>
      <c r="U1060"/>
      <c r="V1060" s="212"/>
      <c r="W1060" s="212"/>
      <c r="X1060"/>
      <c r="Y1060"/>
      <c r="Z1060"/>
      <c r="AA1060"/>
      <c r="AB1060"/>
      <c r="AC1060" s="48"/>
      <c r="AD1060" s="48"/>
      <c r="AE1060" s="48"/>
      <c r="AF1060" s="48"/>
      <c r="AG1060"/>
      <c r="AH1060"/>
      <c r="AI1060"/>
      <c r="AJ1060"/>
      <c r="AK1060"/>
      <c r="AL1060"/>
      <c r="AM1060"/>
      <c r="AN1060"/>
      <c r="AO1060"/>
      <c r="AP1060"/>
      <c r="AQ1060"/>
      <c r="AR1060"/>
      <c r="AS1060"/>
      <c r="AT1060"/>
      <c r="AU1060"/>
      <c r="AV1060"/>
      <c r="AW1060" s="139"/>
      <c r="AX1060" s="140"/>
      <c r="CG1060" s="140"/>
    </row>
    <row r="1061" spans="1:85" s="135" customFormat="1" ht="13.2">
      <c r="A1061"/>
      <c r="B1061"/>
      <c r="C1061"/>
      <c r="D1061"/>
      <c r="E1061"/>
      <c r="F1061"/>
      <c r="G1061"/>
      <c r="H1061"/>
      <c r="I1061"/>
      <c r="J1061"/>
      <c r="K1061"/>
      <c r="L1061"/>
      <c r="M1061"/>
      <c r="N1061"/>
      <c r="O1061"/>
      <c r="P1061"/>
      <c r="Q1061"/>
      <c r="R1061"/>
      <c r="S1061"/>
      <c r="T1061"/>
      <c r="U1061"/>
      <c r="V1061" s="212"/>
      <c r="W1061" s="212"/>
      <c r="X1061"/>
      <c r="Y1061"/>
      <c r="Z1061"/>
      <c r="AA1061"/>
      <c r="AB1061"/>
      <c r="AC1061" s="48"/>
      <c r="AD1061" s="48"/>
      <c r="AE1061" s="48"/>
      <c r="AF1061" s="48"/>
      <c r="AG1061"/>
      <c r="AH1061"/>
      <c r="AI1061"/>
      <c r="AJ1061"/>
      <c r="AK1061"/>
      <c r="AL1061"/>
      <c r="AM1061"/>
      <c r="AN1061"/>
      <c r="AO1061"/>
      <c r="AP1061"/>
      <c r="AQ1061"/>
      <c r="AR1061"/>
      <c r="AS1061"/>
      <c r="AT1061"/>
      <c r="AU1061"/>
      <c r="AV1061"/>
      <c r="AW1061" s="139"/>
      <c r="AX1061" s="140"/>
      <c r="CG1061" s="140"/>
    </row>
    <row r="1062" spans="1:85" s="135" customFormat="1" ht="13.2">
      <c r="A1062"/>
      <c r="B1062"/>
      <c r="C1062"/>
      <c r="D1062"/>
      <c r="E1062"/>
      <c r="F1062"/>
      <c r="G1062"/>
      <c r="H1062"/>
      <c r="I1062"/>
      <c r="J1062"/>
      <c r="K1062"/>
      <c r="L1062"/>
      <c r="M1062"/>
      <c r="N1062"/>
      <c r="O1062"/>
      <c r="P1062"/>
      <c r="Q1062"/>
      <c r="R1062"/>
      <c r="S1062"/>
      <c r="T1062"/>
      <c r="U1062"/>
      <c r="V1062" s="212"/>
      <c r="W1062" s="212"/>
      <c r="X1062"/>
      <c r="Y1062"/>
      <c r="Z1062"/>
      <c r="AA1062"/>
      <c r="AB1062"/>
      <c r="AC1062" s="48"/>
      <c r="AD1062" s="48"/>
      <c r="AE1062" s="48"/>
      <c r="AF1062" s="48"/>
      <c r="AG1062"/>
      <c r="AH1062"/>
      <c r="AI1062"/>
      <c r="AJ1062"/>
      <c r="AK1062"/>
      <c r="AL1062"/>
      <c r="AM1062"/>
      <c r="AN1062"/>
      <c r="AO1062"/>
      <c r="AP1062"/>
      <c r="AQ1062"/>
      <c r="AR1062"/>
      <c r="AS1062"/>
      <c r="AT1062"/>
      <c r="AU1062"/>
      <c r="AV1062"/>
      <c r="AW1062" s="139"/>
      <c r="AX1062" s="140"/>
      <c r="CG1062" s="140"/>
    </row>
    <row r="1063" spans="1:85" s="135" customFormat="1" ht="13.2">
      <c r="A1063"/>
      <c r="B1063"/>
      <c r="C1063"/>
      <c r="D1063"/>
      <c r="E1063"/>
      <c r="F1063"/>
      <c r="G1063"/>
      <c r="H1063"/>
      <c r="I1063"/>
      <c r="J1063"/>
      <c r="K1063"/>
      <c r="L1063"/>
      <c r="M1063"/>
      <c r="N1063"/>
      <c r="O1063"/>
      <c r="P1063"/>
      <c r="Q1063"/>
      <c r="R1063"/>
      <c r="S1063"/>
      <c r="T1063"/>
      <c r="U1063"/>
      <c r="V1063" s="212"/>
      <c r="W1063" s="212"/>
      <c r="X1063"/>
      <c r="Y1063"/>
      <c r="Z1063"/>
      <c r="AA1063"/>
      <c r="AB1063"/>
      <c r="AC1063" s="48"/>
      <c r="AD1063" s="48"/>
      <c r="AE1063" s="48"/>
      <c r="AF1063" s="48"/>
      <c r="AG1063"/>
      <c r="AH1063"/>
      <c r="AI1063"/>
      <c r="AJ1063"/>
      <c r="AK1063"/>
      <c r="AL1063"/>
      <c r="AM1063"/>
      <c r="AN1063"/>
      <c r="AO1063"/>
      <c r="AP1063"/>
      <c r="AQ1063"/>
      <c r="AR1063"/>
      <c r="AS1063"/>
      <c r="AT1063"/>
      <c r="AU1063"/>
      <c r="AV1063"/>
      <c r="AW1063" s="139"/>
      <c r="AX1063" s="140"/>
      <c r="CG1063" s="140"/>
    </row>
    <row r="1064" spans="1:85" s="135" customFormat="1" ht="13.2">
      <c r="A1064"/>
      <c r="B1064"/>
      <c r="C1064"/>
      <c r="D1064"/>
      <c r="E1064"/>
      <c r="F1064"/>
      <c r="G1064"/>
      <c r="H1064"/>
      <c r="I1064"/>
      <c r="J1064"/>
      <c r="K1064"/>
      <c r="L1064"/>
      <c r="M1064"/>
      <c r="N1064"/>
      <c r="O1064"/>
      <c r="P1064"/>
      <c r="Q1064"/>
      <c r="R1064"/>
      <c r="S1064"/>
      <c r="T1064"/>
      <c r="U1064"/>
      <c r="V1064" s="212"/>
      <c r="W1064" s="212"/>
      <c r="X1064"/>
      <c r="Y1064"/>
      <c r="Z1064"/>
      <c r="AA1064"/>
      <c r="AB1064"/>
      <c r="AC1064" s="48"/>
      <c r="AD1064" s="48"/>
      <c r="AE1064" s="48"/>
      <c r="AF1064" s="48"/>
      <c r="AG1064"/>
      <c r="AH1064"/>
      <c r="AI1064"/>
      <c r="AJ1064"/>
      <c r="AK1064"/>
      <c r="AL1064"/>
      <c r="AM1064"/>
      <c r="AN1064"/>
      <c r="AO1064"/>
      <c r="AP1064"/>
      <c r="AQ1064"/>
      <c r="AR1064"/>
      <c r="AS1064"/>
      <c r="AT1064"/>
      <c r="AU1064"/>
      <c r="AV1064"/>
      <c r="AW1064" s="139"/>
      <c r="AX1064" s="140"/>
      <c r="CG1064" s="140"/>
    </row>
    <row r="1065" spans="1:85" s="135" customFormat="1" ht="13.2">
      <c r="A1065"/>
      <c r="B1065"/>
      <c r="C1065"/>
      <c r="D1065"/>
      <c r="E1065"/>
      <c r="F1065"/>
      <c r="G1065"/>
      <c r="H1065"/>
      <c r="I1065"/>
      <c r="J1065"/>
      <c r="K1065"/>
      <c r="L1065"/>
      <c r="M1065"/>
      <c r="N1065"/>
      <c r="O1065"/>
      <c r="P1065"/>
      <c r="Q1065"/>
      <c r="R1065"/>
      <c r="S1065"/>
      <c r="T1065"/>
      <c r="U1065"/>
      <c r="V1065" s="212"/>
      <c r="W1065" s="212"/>
      <c r="X1065"/>
      <c r="Y1065"/>
      <c r="Z1065"/>
      <c r="AA1065"/>
      <c r="AB1065"/>
      <c r="AC1065" s="48"/>
      <c r="AD1065" s="48"/>
      <c r="AE1065" s="48"/>
      <c r="AF1065" s="48"/>
      <c r="AG1065"/>
      <c r="AH1065"/>
      <c r="AI1065"/>
      <c r="AJ1065"/>
      <c r="AK1065"/>
      <c r="AL1065"/>
      <c r="AM1065"/>
      <c r="AN1065"/>
      <c r="AO1065"/>
      <c r="AP1065"/>
      <c r="AQ1065"/>
      <c r="AR1065"/>
      <c r="AS1065"/>
      <c r="AT1065"/>
      <c r="AU1065"/>
      <c r="AV1065"/>
      <c r="AW1065" s="139"/>
      <c r="AX1065" s="140"/>
      <c r="CG1065" s="140"/>
    </row>
    <row r="1066" spans="1:85" s="135" customFormat="1" ht="13.2">
      <c r="A1066"/>
      <c r="B1066"/>
      <c r="C1066"/>
      <c r="D1066"/>
      <c r="E1066"/>
      <c r="F1066"/>
      <c r="G1066"/>
      <c r="H1066"/>
      <c r="I1066"/>
      <c r="J1066"/>
      <c r="K1066"/>
      <c r="L1066"/>
      <c r="M1066"/>
      <c r="N1066"/>
      <c r="O1066"/>
      <c r="P1066"/>
      <c r="Q1066"/>
      <c r="R1066"/>
      <c r="S1066"/>
      <c r="T1066"/>
      <c r="U1066"/>
      <c r="V1066" s="212"/>
      <c r="W1066" s="212"/>
      <c r="X1066"/>
      <c r="Y1066"/>
      <c r="Z1066"/>
      <c r="AA1066"/>
      <c r="AB1066"/>
      <c r="AC1066" s="48"/>
      <c r="AD1066" s="48"/>
      <c r="AE1066" s="48"/>
      <c r="AF1066" s="48"/>
      <c r="AG1066"/>
      <c r="AH1066"/>
      <c r="AI1066"/>
      <c r="AJ1066"/>
      <c r="AK1066"/>
      <c r="AL1066"/>
      <c r="AM1066"/>
      <c r="AN1066"/>
      <c r="AO1066"/>
      <c r="AP1066"/>
      <c r="AQ1066"/>
      <c r="AR1066"/>
      <c r="AS1066"/>
      <c r="AT1066"/>
      <c r="AU1066"/>
      <c r="AV1066"/>
      <c r="AW1066" s="139"/>
      <c r="AX1066" s="140"/>
      <c r="CG1066" s="140"/>
    </row>
    <row r="1067" spans="1:85" s="135" customFormat="1" ht="13.2">
      <c r="A1067"/>
      <c r="B1067"/>
      <c r="C1067"/>
      <c r="D1067"/>
      <c r="E1067"/>
      <c r="F1067"/>
      <c r="G1067"/>
      <c r="H1067"/>
      <c r="I1067"/>
      <c r="J1067"/>
      <c r="K1067"/>
      <c r="L1067"/>
      <c r="M1067"/>
      <c r="N1067"/>
      <c r="O1067"/>
      <c r="P1067"/>
      <c r="Q1067"/>
      <c r="R1067"/>
      <c r="S1067"/>
      <c r="T1067"/>
      <c r="U1067"/>
      <c r="V1067" s="212"/>
      <c r="W1067" s="212"/>
      <c r="X1067"/>
      <c r="Y1067"/>
      <c r="Z1067"/>
      <c r="AA1067"/>
      <c r="AB1067"/>
      <c r="AC1067" s="48"/>
      <c r="AD1067" s="48"/>
      <c r="AE1067" s="48"/>
      <c r="AF1067" s="48"/>
      <c r="AG1067"/>
      <c r="AH1067"/>
      <c r="AI1067"/>
      <c r="AJ1067"/>
      <c r="AK1067"/>
      <c r="AL1067"/>
      <c r="AM1067"/>
      <c r="AN1067"/>
      <c r="AO1067"/>
      <c r="AP1067"/>
      <c r="AQ1067"/>
      <c r="AR1067"/>
      <c r="AS1067"/>
      <c r="AT1067"/>
      <c r="AU1067"/>
      <c r="AV1067"/>
      <c r="AW1067" s="139"/>
      <c r="AX1067" s="140"/>
      <c r="CG1067" s="140"/>
    </row>
    <row r="1068" spans="1:85" s="135" customFormat="1" ht="13.2">
      <c r="A1068"/>
      <c r="B1068"/>
      <c r="C1068"/>
      <c r="D1068"/>
      <c r="E1068"/>
      <c r="F1068"/>
      <c r="G1068"/>
      <c r="H1068"/>
      <c r="I1068"/>
      <c r="J1068"/>
      <c r="K1068"/>
      <c r="L1068"/>
      <c r="M1068"/>
      <c r="N1068"/>
      <c r="O1068"/>
      <c r="P1068"/>
      <c r="Q1068"/>
      <c r="R1068"/>
      <c r="S1068"/>
      <c r="T1068"/>
      <c r="U1068"/>
      <c r="V1068" s="212"/>
      <c r="W1068" s="212"/>
      <c r="X1068"/>
      <c r="Y1068"/>
      <c r="Z1068"/>
      <c r="AA1068"/>
      <c r="AB1068"/>
      <c r="AC1068" s="48"/>
      <c r="AD1068" s="48"/>
      <c r="AE1068" s="48"/>
      <c r="AF1068" s="48"/>
      <c r="AG1068"/>
      <c r="AH1068"/>
      <c r="AI1068"/>
      <c r="AJ1068"/>
      <c r="AK1068"/>
      <c r="AL1068"/>
      <c r="AM1068"/>
      <c r="AN1068"/>
      <c r="AO1068"/>
      <c r="AP1068"/>
      <c r="AQ1068"/>
      <c r="AR1068"/>
      <c r="AS1068"/>
      <c r="AT1068"/>
      <c r="AU1068"/>
      <c r="AV1068"/>
      <c r="AW1068" s="139"/>
      <c r="AX1068" s="140"/>
      <c r="CG1068" s="140"/>
    </row>
    <row r="1069" spans="1:85" s="135" customFormat="1" ht="13.2">
      <c r="A1069"/>
      <c r="B1069"/>
      <c r="C1069"/>
      <c r="D1069"/>
      <c r="E1069"/>
      <c r="F1069"/>
      <c r="G1069"/>
      <c r="H1069"/>
      <c r="I1069"/>
      <c r="J1069"/>
      <c r="K1069"/>
      <c r="L1069"/>
      <c r="M1069"/>
      <c r="N1069"/>
      <c r="O1069"/>
      <c r="P1069"/>
      <c r="Q1069"/>
      <c r="R1069"/>
      <c r="S1069"/>
      <c r="T1069"/>
      <c r="U1069"/>
      <c r="V1069" s="212"/>
      <c r="W1069" s="212"/>
      <c r="X1069"/>
      <c r="Y1069"/>
      <c r="Z1069"/>
      <c r="AA1069"/>
      <c r="AB1069"/>
      <c r="AC1069" s="48"/>
      <c r="AD1069" s="48"/>
      <c r="AE1069" s="48"/>
      <c r="AF1069" s="48"/>
      <c r="AG1069"/>
      <c r="AH1069"/>
      <c r="AI1069"/>
      <c r="AJ1069"/>
      <c r="AK1069"/>
      <c r="AL1069"/>
      <c r="AM1069"/>
      <c r="AN1069"/>
      <c r="AO1069"/>
      <c r="AP1069"/>
      <c r="AQ1069"/>
      <c r="AR1069"/>
      <c r="AS1069"/>
      <c r="AT1069"/>
      <c r="AU1069"/>
      <c r="AV1069"/>
      <c r="AW1069" s="139"/>
      <c r="AX1069" s="140"/>
      <c r="CG1069" s="140"/>
    </row>
    <row r="1070" spans="1:85" s="135" customFormat="1" ht="13.2">
      <c r="A1070"/>
      <c r="B1070"/>
      <c r="C1070"/>
      <c r="D1070"/>
      <c r="E1070"/>
      <c r="F1070"/>
      <c r="G1070"/>
      <c r="H1070"/>
      <c r="I1070"/>
      <c r="J1070"/>
      <c r="K1070"/>
      <c r="L1070"/>
      <c r="M1070"/>
      <c r="N1070"/>
      <c r="O1070"/>
      <c r="P1070"/>
      <c r="Q1070"/>
      <c r="R1070"/>
      <c r="S1070"/>
      <c r="T1070"/>
      <c r="U1070"/>
      <c r="V1070" s="212"/>
      <c r="W1070" s="212"/>
      <c r="X1070"/>
      <c r="Y1070"/>
      <c r="Z1070"/>
      <c r="AA1070"/>
      <c r="AB1070"/>
      <c r="AC1070" s="48"/>
      <c r="AD1070" s="48"/>
      <c r="AE1070" s="48"/>
      <c r="AF1070" s="48"/>
      <c r="AG1070"/>
      <c r="AH1070"/>
      <c r="AI1070"/>
      <c r="AJ1070"/>
      <c r="AK1070"/>
      <c r="AL1070"/>
      <c r="AM1070"/>
      <c r="AN1070"/>
      <c r="AO1070"/>
      <c r="AP1070"/>
      <c r="AQ1070"/>
      <c r="AR1070"/>
      <c r="AS1070"/>
      <c r="AT1070"/>
      <c r="AU1070"/>
      <c r="AV1070"/>
      <c r="AW1070" s="139"/>
      <c r="AX1070" s="140"/>
      <c r="CG1070" s="140"/>
    </row>
    <row r="1071" spans="1:85" s="135" customFormat="1" ht="13.2">
      <c r="A1071"/>
      <c r="B1071"/>
      <c r="C1071"/>
      <c r="D1071"/>
      <c r="E1071"/>
      <c r="F1071"/>
      <c r="G1071"/>
      <c r="H1071"/>
      <c r="I1071"/>
      <c r="J1071"/>
      <c r="K1071"/>
      <c r="L1071"/>
      <c r="M1071"/>
      <c r="N1071"/>
      <c r="O1071"/>
      <c r="P1071"/>
      <c r="Q1071"/>
      <c r="R1071"/>
      <c r="S1071"/>
      <c r="T1071"/>
      <c r="U1071"/>
      <c r="V1071" s="212"/>
      <c r="W1071" s="212"/>
      <c r="X1071"/>
      <c r="Y1071"/>
      <c r="Z1071"/>
      <c r="AA1071"/>
      <c r="AB1071"/>
      <c r="AC1071" s="48"/>
      <c r="AD1071" s="48"/>
      <c r="AE1071" s="48"/>
      <c r="AF1071" s="48"/>
      <c r="AG1071"/>
      <c r="AH1071"/>
      <c r="AI1071"/>
      <c r="AJ1071"/>
      <c r="AK1071"/>
      <c r="AL1071"/>
      <c r="AM1071"/>
      <c r="AN1071"/>
      <c r="AO1071"/>
      <c r="AP1071"/>
      <c r="AQ1071"/>
      <c r="AR1071"/>
      <c r="AS1071"/>
      <c r="AT1071"/>
      <c r="AU1071"/>
      <c r="AV1071"/>
      <c r="AW1071" s="139"/>
      <c r="AX1071" s="140"/>
      <c r="CG1071" s="140"/>
    </row>
    <row r="1072" spans="1:85" s="135" customFormat="1" ht="13.2">
      <c r="A1072"/>
      <c r="B1072"/>
      <c r="C1072"/>
      <c r="D1072"/>
      <c r="E1072"/>
      <c r="F1072"/>
      <c r="G1072"/>
      <c r="H1072"/>
      <c r="I1072"/>
      <c r="J1072"/>
      <c r="K1072"/>
      <c r="L1072"/>
      <c r="M1072"/>
      <c r="N1072"/>
      <c r="O1072"/>
      <c r="P1072"/>
      <c r="Q1072"/>
      <c r="R1072"/>
      <c r="S1072"/>
      <c r="T1072"/>
      <c r="U1072"/>
      <c r="V1072" s="212"/>
      <c r="W1072" s="212"/>
      <c r="X1072"/>
      <c r="Y1072"/>
      <c r="Z1072"/>
      <c r="AA1072"/>
      <c r="AB1072"/>
      <c r="AC1072" s="48"/>
      <c r="AD1072" s="48"/>
      <c r="AE1072" s="48"/>
      <c r="AF1072" s="48"/>
      <c r="AG1072"/>
      <c r="AH1072"/>
      <c r="AI1072"/>
      <c r="AJ1072"/>
      <c r="AK1072"/>
      <c r="AL1072"/>
      <c r="AM1072"/>
      <c r="AN1072"/>
      <c r="AO1072"/>
      <c r="AP1072"/>
      <c r="AQ1072"/>
      <c r="AR1072"/>
      <c r="AS1072"/>
      <c r="AT1072"/>
      <c r="AU1072"/>
      <c r="AV1072"/>
      <c r="AW1072" s="139"/>
      <c r="AX1072" s="140"/>
      <c r="CG1072" s="140"/>
    </row>
    <row r="1073" spans="1:85" s="135" customFormat="1" ht="13.2">
      <c r="A1073"/>
      <c r="B1073"/>
      <c r="C1073"/>
      <c r="D1073"/>
      <c r="E1073"/>
      <c r="F1073"/>
      <c r="G1073"/>
      <c r="H1073"/>
      <c r="I1073"/>
      <c r="J1073"/>
      <c r="K1073"/>
      <c r="L1073"/>
      <c r="M1073"/>
      <c r="N1073"/>
      <c r="O1073"/>
      <c r="P1073"/>
      <c r="Q1073"/>
      <c r="R1073"/>
      <c r="S1073"/>
      <c r="T1073"/>
      <c r="U1073"/>
      <c r="V1073" s="212"/>
      <c r="W1073" s="212"/>
      <c r="X1073"/>
      <c r="Y1073"/>
      <c r="Z1073"/>
      <c r="AA1073"/>
      <c r="AB1073"/>
      <c r="AC1073" s="48"/>
      <c r="AD1073" s="48"/>
      <c r="AE1073" s="48"/>
      <c r="AF1073" s="48"/>
      <c r="AG1073"/>
      <c r="AH1073"/>
      <c r="AI1073"/>
      <c r="AJ1073"/>
      <c r="AK1073"/>
      <c r="AL1073"/>
      <c r="AM1073"/>
      <c r="AN1073"/>
      <c r="AO1073"/>
      <c r="AP1073"/>
      <c r="AQ1073"/>
      <c r="AR1073"/>
      <c r="AS1073"/>
      <c r="AT1073"/>
      <c r="AU1073"/>
      <c r="AV1073"/>
      <c r="AW1073" s="139"/>
      <c r="AX1073" s="140"/>
      <c r="CG1073" s="140"/>
    </row>
    <row r="1074" spans="1:85" s="135" customFormat="1" ht="13.2">
      <c r="A1074"/>
      <c r="B1074"/>
      <c r="C1074"/>
      <c r="D1074"/>
      <c r="E1074"/>
      <c r="F1074"/>
      <c r="G1074"/>
      <c r="H1074"/>
      <c r="I1074"/>
      <c r="J1074"/>
      <c r="K1074"/>
      <c r="L1074"/>
      <c r="M1074"/>
      <c r="N1074"/>
      <c r="O1074"/>
      <c r="P1074"/>
      <c r="Q1074"/>
      <c r="R1074"/>
      <c r="S1074"/>
      <c r="T1074"/>
      <c r="U1074"/>
      <c r="V1074" s="212"/>
      <c r="W1074" s="212"/>
      <c r="X1074"/>
      <c r="Y1074"/>
      <c r="Z1074"/>
      <c r="AA1074"/>
      <c r="AB1074"/>
      <c r="AC1074" s="48"/>
      <c r="AD1074" s="48"/>
      <c r="AE1074" s="48"/>
      <c r="AF1074" s="48"/>
      <c r="AG1074"/>
      <c r="AH1074"/>
      <c r="AI1074"/>
      <c r="AJ1074"/>
      <c r="AK1074"/>
      <c r="AL1074"/>
      <c r="AM1074"/>
      <c r="AN1074"/>
      <c r="AO1074"/>
      <c r="AP1074"/>
      <c r="AQ1074"/>
      <c r="AR1074"/>
      <c r="AS1074"/>
      <c r="AT1074"/>
      <c r="AU1074"/>
      <c r="AV1074"/>
      <c r="AW1074" s="139"/>
      <c r="AX1074" s="140"/>
      <c r="CG1074" s="140"/>
    </row>
    <row r="1075" spans="1:85" s="135" customFormat="1" ht="13.2">
      <c r="A1075"/>
      <c r="B1075"/>
      <c r="C1075"/>
      <c r="D1075"/>
      <c r="E1075"/>
      <c r="F1075"/>
      <c r="G1075"/>
      <c r="H1075"/>
      <c r="I1075"/>
      <c r="J1075"/>
      <c r="K1075"/>
      <c r="L1075"/>
      <c r="M1075"/>
      <c r="N1075"/>
      <c r="O1075"/>
      <c r="P1075"/>
      <c r="Q1075"/>
      <c r="R1075"/>
      <c r="S1075"/>
      <c r="T1075"/>
      <c r="U1075"/>
      <c r="V1075" s="212"/>
      <c r="W1075" s="212"/>
      <c r="X1075"/>
      <c r="Y1075"/>
      <c r="Z1075"/>
      <c r="AA1075"/>
      <c r="AB1075"/>
      <c r="AC1075" s="48"/>
      <c r="AD1075" s="48"/>
      <c r="AE1075" s="48"/>
      <c r="AF1075" s="48"/>
      <c r="AG1075"/>
      <c r="AH1075"/>
      <c r="AI1075"/>
      <c r="AJ1075"/>
      <c r="AK1075"/>
      <c r="AL1075"/>
      <c r="AM1075"/>
      <c r="AN1075"/>
      <c r="AO1075"/>
      <c r="AP1075"/>
      <c r="AQ1075"/>
      <c r="AR1075"/>
      <c r="AS1075"/>
      <c r="AT1075"/>
      <c r="AU1075"/>
      <c r="AV1075"/>
      <c r="AW1075" s="139"/>
      <c r="AX1075" s="140"/>
      <c r="CG1075" s="140"/>
    </row>
    <row r="1076" spans="1:85" s="135" customFormat="1" ht="13.2">
      <c r="A1076"/>
      <c r="B1076"/>
      <c r="C1076"/>
      <c r="D1076"/>
      <c r="E1076"/>
      <c r="F1076"/>
      <c r="G1076"/>
      <c r="H1076"/>
      <c r="I1076"/>
      <c r="J1076"/>
      <c r="K1076"/>
      <c r="L1076"/>
      <c r="M1076"/>
      <c r="N1076"/>
      <c r="O1076"/>
      <c r="P1076"/>
      <c r="Q1076"/>
      <c r="R1076"/>
      <c r="S1076"/>
      <c r="T1076"/>
      <c r="U1076"/>
      <c r="V1076" s="212"/>
      <c r="W1076" s="212"/>
      <c r="X1076"/>
      <c r="Y1076"/>
      <c r="Z1076"/>
      <c r="AA1076"/>
      <c r="AB1076"/>
      <c r="AC1076" s="48"/>
      <c r="AD1076" s="48"/>
      <c r="AE1076" s="48"/>
      <c r="AF1076" s="48"/>
      <c r="AG1076"/>
      <c r="AH1076"/>
      <c r="AI1076"/>
      <c r="AJ1076"/>
      <c r="AK1076"/>
      <c r="AL1076"/>
      <c r="AM1076"/>
      <c r="AN1076"/>
      <c r="AO1076"/>
      <c r="AP1076"/>
      <c r="AQ1076"/>
      <c r="AR1076"/>
      <c r="AS1076"/>
      <c r="AT1076"/>
      <c r="AU1076"/>
      <c r="AV1076"/>
      <c r="AW1076" s="139"/>
      <c r="AX1076" s="140"/>
      <c r="CG1076" s="140"/>
    </row>
    <row r="1077" spans="1:85" s="135" customFormat="1" ht="13.2">
      <c r="A1077"/>
      <c r="B1077"/>
      <c r="C1077"/>
      <c r="D1077"/>
      <c r="E1077"/>
      <c r="F1077"/>
      <c r="G1077"/>
      <c r="H1077"/>
      <c r="I1077"/>
      <c r="J1077"/>
      <c r="K1077"/>
      <c r="L1077"/>
      <c r="M1077"/>
      <c r="N1077"/>
      <c r="O1077"/>
      <c r="P1077"/>
      <c r="Q1077"/>
      <c r="R1077"/>
      <c r="S1077"/>
      <c r="T1077"/>
      <c r="U1077"/>
      <c r="V1077" s="212"/>
      <c r="W1077" s="212"/>
      <c r="X1077"/>
      <c r="Y1077"/>
      <c r="Z1077"/>
      <c r="AA1077"/>
      <c r="AB1077"/>
      <c r="AC1077" s="48"/>
      <c r="AD1077" s="48"/>
      <c r="AE1077" s="48"/>
      <c r="AF1077" s="48"/>
      <c r="AG1077"/>
      <c r="AH1077"/>
      <c r="AI1077"/>
      <c r="AJ1077"/>
      <c r="AK1077"/>
      <c r="AL1077"/>
      <c r="AM1077"/>
      <c r="AN1077"/>
      <c r="AO1077"/>
      <c r="AP1077"/>
      <c r="AQ1077"/>
      <c r="AR1077"/>
      <c r="AS1077"/>
      <c r="AT1077"/>
      <c r="AU1077"/>
      <c r="AV1077"/>
      <c r="AW1077" s="139"/>
      <c r="AX1077" s="140"/>
      <c r="CG1077" s="140"/>
    </row>
    <row r="1078" spans="1:85" s="135" customFormat="1" ht="13.2">
      <c r="A1078"/>
      <c r="B1078"/>
      <c r="C1078"/>
      <c r="D1078"/>
      <c r="E1078"/>
      <c r="F1078"/>
      <c r="G1078"/>
      <c r="H1078"/>
      <c r="I1078"/>
      <c r="J1078"/>
      <c r="K1078"/>
      <c r="L1078"/>
      <c r="M1078"/>
      <c r="N1078"/>
      <c r="O1078"/>
      <c r="P1078"/>
      <c r="Q1078"/>
      <c r="R1078"/>
      <c r="S1078"/>
      <c r="T1078"/>
      <c r="U1078"/>
      <c r="V1078" s="212"/>
      <c r="W1078" s="212"/>
      <c r="X1078"/>
      <c r="Y1078"/>
      <c r="Z1078"/>
      <c r="AA1078"/>
      <c r="AB1078"/>
      <c r="AC1078" s="48"/>
      <c r="AD1078" s="48"/>
      <c r="AE1078" s="48"/>
      <c r="AF1078" s="48"/>
      <c r="AG1078"/>
      <c r="AH1078"/>
      <c r="AI1078"/>
      <c r="AJ1078"/>
      <c r="AK1078"/>
      <c r="AL1078"/>
      <c r="AM1078"/>
      <c r="AN1078"/>
      <c r="AO1078"/>
      <c r="AP1078"/>
      <c r="AQ1078"/>
      <c r="AR1078"/>
      <c r="AS1078"/>
      <c r="AT1078"/>
      <c r="AU1078"/>
      <c r="AV1078"/>
      <c r="AW1078" s="139"/>
      <c r="AX1078" s="140"/>
      <c r="CG1078" s="140"/>
    </row>
    <row r="1079" spans="1:85" s="135" customFormat="1" ht="13.2">
      <c r="A1079"/>
      <c r="B1079"/>
      <c r="C1079"/>
      <c r="D1079"/>
      <c r="E1079"/>
      <c r="F1079"/>
      <c r="G1079"/>
      <c r="H1079"/>
      <c r="I1079"/>
      <c r="J1079"/>
      <c r="K1079"/>
      <c r="L1079"/>
      <c r="M1079"/>
      <c r="N1079"/>
      <c r="O1079"/>
      <c r="P1079"/>
      <c r="Q1079"/>
      <c r="R1079"/>
      <c r="S1079"/>
      <c r="T1079"/>
      <c r="U1079"/>
      <c r="V1079" s="212"/>
      <c r="W1079" s="212"/>
      <c r="X1079"/>
      <c r="Y1079"/>
      <c r="Z1079"/>
      <c r="AA1079"/>
      <c r="AB1079"/>
      <c r="AC1079" s="48"/>
      <c r="AD1079" s="48"/>
      <c r="AE1079" s="48"/>
      <c r="AF1079" s="48"/>
      <c r="AG1079"/>
      <c r="AH1079"/>
      <c r="AI1079"/>
      <c r="AJ1079"/>
      <c r="AK1079"/>
      <c r="AL1079"/>
      <c r="AM1079"/>
      <c r="AN1079"/>
      <c r="AO1079"/>
      <c r="AP1079"/>
      <c r="AQ1079"/>
      <c r="AR1079"/>
      <c r="AS1079"/>
      <c r="AT1079"/>
      <c r="AU1079"/>
      <c r="AV1079"/>
      <c r="AW1079" s="139"/>
      <c r="AX1079" s="140"/>
      <c r="CG1079" s="140"/>
    </row>
    <row r="1080" spans="1:85" s="135" customFormat="1" ht="13.2">
      <c r="A1080"/>
      <c r="B1080"/>
      <c r="C1080"/>
      <c r="D1080"/>
      <c r="E1080"/>
      <c r="F1080"/>
      <c r="G1080"/>
      <c r="H1080"/>
      <c r="I1080"/>
      <c r="J1080"/>
      <c r="K1080"/>
      <c r="L1080"/>
      <c r="M1080"/>
      <c r="N1080"/>
      <c r="O1080"/>
      <c r="P1080"/>
      <c r="Q1080"/>
      <c r="R1080"/>
      <c r="S1080"/>
      <c r="T1080"/>
      <c r="U1080"/>
      <c r="V1080" s="212"/>
      <c r="W1080" s="212"/>
      <c r="X1080"/>
      <c r="Y1080"/>
      <c r="Z1080"/>
      <c r="AA1080"/>
      <c r="AB1080"/>
      <c r="AC1080" s="48"/>
      <c r="AD1080" s="48"/>
      <c r="AE1080" s="48"/>
      <c r="AF1080" s="48"/>
      <c r="AG1080"/>
      <c r="AH1080"/>
      <c r="AI1080"/>
      <c r="AJ1080"/>
      <c r="AK1080"/>
      <c r="AL1080"/>
      <c r="AM1080"/>
      <c r="AN1080"/>
      <c r="AO1080"/>
      <c r="AP1080"/>
      <c r="AQ1080"/>
      <c r="AR1080"/>
      <c r="AS1080"/>
      <c r="AT1080"/>
      <c r="AU1080"/>
      <c r="AV1080"/>
      <c r="AW1080" s="139"/>
      <c r="AX1080" s="140"/>
      <c r="CG1080" s="140"/>
    </row>
    <row r="1081" spans="1:85" s="135" customFormat="1" ht="13.2">
      <c r="A1081"/>
      <c r="B1081"/>
      <c r="C1081"/>
      <c r="D1081"/>
      <c r="E1081"/>
      <c r="F1081"/>
      <c r="G1081"/>
      <c r="H1081"/>
      <c r="I1081"/>
      <c r="J1081"/>
      <c r="K1081"/>
      <c r="L1081"/>
      <c r="M1081"/>
      <c r="N1081"/>
      <c r="O1081"/>
      <c r="P1081"/>
      <c r="Q1081"/>
      <c r="R1081"/>
      <c r="S1081"/>
      <c r="T1081"/>
      <c r="U1081"/>
      <c r="V1081" s="212"/>
      <c r="W1081" s="212"/>
      <c r="X1081"/>
      <c r="Y1081"/>
      <c r="Z1081"/>
      <c r="AA1081"/>
      <c r="AB1081"/>
      <c r="AC1081" s="48"/>
      <c r="AD1081" s="48"/>
      <c r="AE1081" s="48"/>
      <c r="AF1081" s="48"/>
      <c r="AG1081"/>
      <c r="AH1081"/>
      <c r="AI1081"/>
      <c r="AJ1081"/>
      <c r="AK1081"/>
      <c r="AL1081"/>
      <c r="AM1081"/>
      <c r="AN1081"/>
      <c r="AO1081"/>
      <c r="AP1081"/>
      <c r="AQ1081"/>
      <c r="AR1081"/>
      <c r="AS1081"/>
      <c r="AT1081"/>
      <c r="AU1081"/>
      <c r="AV1081"/>
      <c r="AW1081" s="139"/>
      <c r="AX1081" s="140"/>
      <c r="CG1081" s="140"/>
    </row>
    <row r="1082" spans="1:85" s="135" customFormat="1" ht="13.2">
      <c r="A1082"/>
      <c r="B1082"/>
      <c r="C1082"/>
      <c r="D1082"/>
      <c r="E1082"/>
      <c r="F1082"/>
      <c r="G1082"/>
      <c r="H1082"/>
      <c r="I1082"/>
      <c r="J1082"/>
      <c r="K1082"/>
      <c r="L1082"/>
      <c r="M1082"/>
      <c r="N1082"/>
      <c r="O1082"/>
      <c r="P1082"/>
      <c r="Q1082"/>
      <c r="R1082"/>
      <c r="S1082"/>
      <c r="T1082"/>
      <c r="U1082"/>
      <c r="V1082" s="212"/>
      <c r="W1082" s="212"/>
      <c r="X1082"/>
      <c r="Y1082"/>
      <c r="Z1082"/>
      <c r="AA1082"/>
      <c r="AB1082"/>
      <c r="AC1082" s="48"/>
      <c r="AD1082" s="48"/>
      <c r="AE1082" s="48"/>
      <c r="AF1082" s="48"/>
      <c r="AG1082"/>
      <c r="AH1082"/>
      <c r="AI1082"/>
      <c r="AJ1082"/>
      <c r="AK1082"/>
      <c r="AL1082"/>
      <c r="AM1082"/>
      <c r="AN1082"/>
      <c r="AO1082"/>
      <c r="AP1082"/>
      <c r="AQ1082"/>
      <c r="AR1082"/>
      <c r="AS1082"/>
      <c r="AT1082"/>
      <c r="AU1082"/>
      <c r="AV1082"/>
      <c r="AW1082" s="139"/>
      <c r="AX1082" s="140"/>
      <c r="CG1082" s="140"/>
    </row>
    <row r="1083" spans="1:85" s="135" customFormat="1" ht="13.2">
      <c r="A1083"/>
      <c r="B1083"/>
      <c r="C1083"/>
      <c r="D1083"/>
      <c r="E1083"/>
      <c r="F1083"/>
      <c r="G1083"/>
      <c r="H1083"/>
      <c r="I1083"/>
      <c r="J1083"/>
      <c r="K1083"/>
      <c r="L1083"/>
      <c r="M1083"/>
      <c r="N1083"/>
      <c r="O1083"/>
      <c r="P1083"/>
      <c r="Q1083"/>
      <c r="R1083"/>
      <c r="S1083"/>
      <c r="T1083"/>
      <c r="U1083"/>
      <c r="V1083" s="212"/>
      <c r="W1083" s="212"/>
      <c r="X1083"/>
      <c r="Y1083"/>
      <c r="Z1083"/>
      <c r="AA1083"/>
      <c r="AB1083"/>
      <c r="AC1083" s="48"/>
      <c r="AD1083" s="48"/>
      <c r="AE1083" s="48"/>
      <c r="AF1083" s="48"/>
      <c r="AG1083"/>
      <c r="AH1083"/>
      <c r="AI1083"/>
      <c r="AJ1083"/>
      <c r="AK1083"/>
      <c r="AL1083"/>
      <c r="AM1083"/>
      <c r="AN1083"/>
      <c r="AO1083"/>
      <c r="AP1083"/>
      <c r="AQ1083"/>
      <c r="AR1083"/>
      <c r="AS1083"/>
      <c r="AT1083"/>
      <c r="AU1083"/>
      <c r="AV1083"/>
      <c r="AW1083" s="139"/>
      <c r="AX1083" s="140"/>
      <c r="CG1083" s="140"/>
    </row>
    <row r="1084" spans="1:85" s="135" customFormat="1" ht="13.2">
      <c r="A1084"/>
      <c r="B1084"/>
      <c r="C1084"/>
      <c r="D1084"/>
      <c r="E1084"/>
      <c r="F1084"/>
      <c r="G1084"/>
      <c r="H1084"/>
      <c r="I1084"/>
      <c r="J1084"/>
      <c r="K1084"/>
      <c r="L1084"/>
      <c r="M1084"/>
      <c r="N1084"/>
      <c r="O1084"/>
      <c r="P1084"/>
      <c r="Q1084"/>
      <c r="R1084"/>
      <c r="S1084"/>
      <c r="T1084"/>
      <c r="U1084"/>
      <c r="V1084" s="212"/>
      <c r="W1084" s="212"/>
      <c r="X1084"/>
      <c r="Y1084"/>
      <c r="Z1084"/>
      <c r="AA1084"/>
      <c r="AB1084"/>
      <c r="AC1084" s="48"/>
      <c r="AD1084" s="48"/>
      <c r="AE1084" s="48"/>
      <c r="AF1084" s="48"/>
      <c r="AG1084"/>
      <c r="AH1084"/>
      <c r="AI1084"/>
      <c r="AJ1084"/>
      <c r="AK1084"/>
      <c r="AL1084"/>
      <c r="AM1084"/>
      <c r="AN1084"/>
      <c r="AO1084"/>
      <c r="AP1084"/>
      <c r="AQ1084"/>
      <c r="AR1084"/>
      <c r="AS1084"/>
      <c r="AT1084"/>
      <c r="AU1084"/>
      <c r="AV1084"/>
      <c r="AW1084" s="139"/>
      <c r="AX1084" s="140"/>
      <c r="CG1084" s="140"/>
    </row>
    <row r="1085" spans="1:85" s="135" customFormat="1" ht="13.2">
      <c r="A1085"/>
      <c r="B1085"/>
      <c r="C1085"/>
      <c r="D1085"/>
      <c r="E1085"/>
      <c r="F1085"/>
      <c r="G1085"/>
      <c r="H1085"/>
      <c r="I1085"/>
      <c r="J1085"/>
      <c r="K1085"/>
      <c r="L1085"/>
      <c r="M1085"/>
      <c r="N1085"/>
      <c r="O1085"/>
      <c r="P1085"/>
      <c r="Q1085"/>
      <c r="R1085"/>
      <c r="S1085"/>
      <c r="T1085"/>
      <c r="U1085"/>
      <c r="V1085" s="212"/>
      <c r="W1085" s="212"/>
      <c r="X1085"/>
      <c r="Y1085"/>
      <c r="Z1085"/>
      <c r="AA1085"/>
      <c r="AB1085"/>
      <c r="AC1085" s="48"/>
      <c r="AD1085" s="48"/>
      <c r="AE1085" s="48"/>
      <c r="AF1085" s="48"/>
      <c r="AG1085"/>
      <c r="AH1085"/>
      <c r="AI1085"/>
      <c r="AJ1085"/>
      <c r="AK1085"/>
      <c r="AL1085"/>
      <c r="AM1085"/>
      <c r="AN1085"/>
      <c r="AO1085"/>
      <c r="AP1085"/>
      <c r="AQ1085"/>
      <c r="AR1085"/>
      <c r="AS1085"/>
      <c r="AT1085"/>
      <c r="AU1085"/>
      <c r="AV1085"/>
      <c r="AW1085" s="139"/>
      <c r="AX1085" s="140"/>
      <c r="CG1085" s="140"/>
    </row>
    <row r="1086" spans="1:85" s="135" customFormat="1" ht="13.2">
      <c r="A1086"/>
      <c r="B1086"/>
      <c r="C1086"/>
      <c r="D1086"/>
      <c r="E1086"/>
      <c r="F1086"/>
      <c r="G1086"/>
      <c r="H1086"/>
      <c r="I1086"/>
      <c r="J1086"/>
      <c r="K1086"/>
      <c r="L1086"/>
      <c r="M1086"/>
      <c r="N1086"/>
      <c r="O1086"/>
      <c r="P1086"/>
      <c r="Q1086"/>
      <c r="R1086"/>
      <c r="S1086"/>
      <c r="T1086"/>
      <c r="U1086"/>
      <c r="V1086" s="212"/>
      <c r="W1086" s="212"/>
      <c r="X1086"/>
      <c r="Y1086"/>
      <c r="Z1086"/>
      <c r="AA1086"/>
      <c r="AB1086"/>
      <c r="AC1086" s="48"/>
      <c r="AD1086" s="48"/>
      <c r="AE1086" s="48"/>
      <c r="AF1086" s="48"/>
      <c r="AG1086"/>
      <c r="AH1086"/>
      <c r="AI1086"/>
      <c r="AJ1086"/>
      <c r="AK1086"/>
      <c r="AL1086"/>
      <c r="AM1086"/>
      <c r="AN1086"/>
      <c r="AO1086"/>
      <c r="AP1086"/>
      <c r="AQ1086"/>
      <c r="AR1086"/>
      <c r="AS1086"/>
      <c r="AT1086"/>
      <c r="AU1086"/>
      <c r="AV1086"/>
      <c r="AW1086" s="139"/>
      <c r="AX1086" s="140"/>
      <c r="CG1086" s="140"/>
    </row>
    <row r="1087" spans="1:85" s="135" customFormat="1" ht="13.2">
      <c r="A1087"/>
      <c r="B1087"/>
      <c r="C1087"/>
      <c r="D1087"/>
      <c r="E1087"/>
      <c r="F1087"/>
      <c r="G1087"/>
      <c r="H1087"/>
      <c r="I1087"/>
      <c r="J1087"/>
      <c r="K1087"/>
      <c r="L1087"/>
      <c r="M1087"/>
      <c r="N1087"/>
      <c r="O1087"/>
      <c r="P1087"/>
      <c r="Q1087"/>
      <c r="R1087"/>
      <c r="S1087"/>
      <c r="T1087"/>
      <c r="U1087"/>
      <c r="V1087" s="212"/>
      <c r="W1087" s="212"/>
      <c r="X1087"/>
      <c r="Y1087"/>
      <c r="Z1087"/>
      <c r="AA1087"/>
      <c r="AB1087"/>
      <c r="AC1087" s="48"/>
      <c r="AD1087" s="48"/>
      <c r="AE1087" s="48"/>
      <c r="AF1087" s="48"/>
      <c r="AG1087"/>
      <c r="AH1087"/>
      <c r="AI1087"/>
      <c r="AJ1087"/>
      <c r="AK1087"/>
      <c r="AL1087"/>
      <c r="AM1087"/>
      <c r="AN1087"/>
      <c r="AO1087"/>
      <c r="AP1087"/>
      <c r="AQ1087"/>
      <c r="AR1087"/>
      <c r="AS1087"/>
      <c r="AT1087"/>
      <c r="AU1087"/>
      <c r="AV1087"/>
      <c r="AW1087" s="139"/>
      <c r="AX1087" s="140"/>
      <c r="CG1087" s="140"/>
    </row>
    <row r="1088" spans="1:85" s="135" customFormat="1" ht="13.2">
      <c r="A1088"/>
      <c r="B1088"/>
      <c r="C1088"/>
      <c r="D1088"/>
      <c r="E1088"/>
      <c r="F1088"/>
      <c r="G1088"/>
      <c r="H1088"/>
      <c r="I1088"/>
      <c r="J1088"/>
      <c r="K1088"/>
      <c r="L1088"/>
      <c r="M1088"/>
      <c r="N1088"/>
      <c r="O1088"/>
      <c r="P1088"/>
      <c r="Q1088"/>
      <c r="R1088"/>
      <c r="S1088"/>
      <c r="T1088"/>
      <c r="U1088"/>
      <c r="V1088" s="212"/>
      <c r="W1088" s="212"/>
      <c r="X1088"/>
      <c r="Y1088"/>
      <c r="Z1088"/>
      <c r="AA1088"/>
      <c r="AB1088"/>
      <c r="AC1088" s="48"/>
      <c r="AD1088" s="48"/>
      <c r="AE1088" s="48"/>
      <c r="AF1088" s="48"/>
      <c r="AG1088"/>
      <c r="AH1088"/>
      <c r="AI1088"/>
      <c r="AJ1088"/>
      <c r="AK1088"/>
      <c r="AL1088"/>
      <c r="AM1088"/>
      <c r="AN1088"/>
      <c r="AO1088"/>
      <c r="AP1088"/>
      <c r="AQ1088"/>
      <c r="AR1088"/>
      <c r="AS1088"/>
      <c r="AT1088"/>
      <c r="AU1088"/>
      <c r="AV1088"/>
      <c r="AW1088" s="139"/>
      <c r="AX1088" s="140"/>
      <c r="CG1088" s="140"/>
    </row>
    <row r="1089" spans="1:85" s="135" customFormat="1" ht="13.2">
      <c r="A1089"/>
      <c r="B1089"/>
      <c r="C1089"/>
      <c r="D1089"/>
      <c r="E1089"/>
      <c r="F1089"/>
      <c r="G1089"/>
      <c r="H1089"/>
      <c r="I1089"/>
      <c r="J1089"/>
      <c r="K1089"/>
      <c r="L1089"/>
      <c r="M1089"/>
      <c r="N1089"/>
      <c r="O1089"/>
      <c r="P1089"/>
      <c r="Q1089"/>
      <c r="R1089"/>
      <c r="S1089"/>
      <c r="T1089"/>
      <c r="U1089"/>
      <c r="V1089" s="212"/>
      <c r="W1089" s="212"/>
      <c r="X1089"/>
      <c r="Y1089"/>
      <c r="Z1089"/>
      <c r="AA1089"/>
      <c r="AB1089"/>
      <c r="AC1089" s="48"/>
      <c r="AD1089" s="48"/>
      <c r="AE1089" s="48"/>
      <c r="AF1089" s="48"/>
      <c r="AG1089"/>
      <c r="AH1089"/>
      <c r="AI1089"/>
      <c r="AJ1089"/>
      <c r="AK1089"/>
      <c r="AL1089"/>
      <c r="AM1089"/>
      <c r="AN1089"/>
      <c r="AO1089"/>
      <c r="AP1089"/>
      <c r="AQ1089"/>
      <c r="AR1089"/>
      <c r="AS1089"/>
      <c r="AT1089"/>
      <c r="AU1089"/>
      <c r="AV1089"/>
      <c r="AW1089" s="139"/>
      <c r="AX1089" s="140"/>
      <c r="CG1089" s="140"/>
    </row>
    <row r="1090" spans="1:85" s="135" customFormat="1" ht="13.2">
      <c r="A1090"/>
      <c r="B1090"/>
      <c r="C1090"/>
      <c r="D1090"/>
      <c r="E1090"/>
      <c r="F1090"/>
      <c r="G1090"/>
      <c r="H1090"/>
      <c r="I1090"/>
      <c r="J1090"/>
      <c r="K1090"/>
      <c r="L1090"/>
      <c r="M1090"/>
      <c r="N1090"/>
      <c r="O1090"/>
      <c r="P1090"/>
      <c r="Q1090"/>
      <c r="R1090"/>
      <c r="S1090"/>
      <c r="T1090"/>
      <c r="U1090"/>
      <c r="V1090" s="212"/>
      <c r="W1090" s="212"/>
      <c r="X1090"/>
      <c r="Y1090"/>
      <c r="Z1090"/>
      <c r="AA1090"/>
      <c r="AB1090"/>
      <c r="AC1090" s="48"/>
      <c r="AD1090" s="48"/>
      <c r="AE1090" s="48"/>
      <c r="AF1090" s="48"/>
      <c r="AG1090"/>
      <c r="AH1090"/>
      <c r="AI1090"/>
      <c r="AJ1090"/>
      <c r="AK1090"/>
      <c r="AL1090"/>
      <c r="AM1090"/>
      <c r="AN1090"/>
      <c r="AO1090"/>
      <c r="AP1090"/>
      <c r="AQ1090"/>
      <c r="AR1090"/>
      <c r="AS1090"/>
      <c r="AT1090"/>
      <c r="AU1090"/>
      <c r="AV1090"/>
      <c r="AW1090" s="139"/>
      <c r="AX1090" s="140"/>
      <c r="CG1090" s="140"/>
    </row>
    <row r="1091" spans="1:85" s="135" customFormat="1" ht="13.2">
      <c r="A1091"/>
      <c r="B1091"/>
      <c r="C1091"/>
      <c r="D1091"/>
      <c r="E1091"/>
      <c r="F1091"/>
      <c r="G1091"/>
      <c r="H1091"/>
      <c r="I1091"/>
      <c r="J1091"/>
      <c r="K1091"/>
      <c r="L1091"/>
      <c r="M1091"/>
      <c r="N1091"/>
      <c r="O1091"/>
      <c r="P1091"/>
      <c r="Q1091"/>
      <c r="R1091"/>
      <c r="S1091"/>
      <c r="T1091"/>
      <c r="U1091"/>
      <c r="V1091" s="212"/>
      <c r="W1091" s="212"/>
      <c r="X1091"/>
      <c r="Y1091"/>
      <c r="Z1091"/>
      <c r="AA1091"/>
      <c r="AB1091"/>
      <c r="AC1091" s="48"/>
      <c r="AD1091" s="48"/>
      <c r="AE1091" s="48"/>
      <c r="AF1091" s="48"/>
      <c r="AG1091"/>
      <c r="AH1091"/>
      <c r="AI1091"/>
      <c r="AJ1091"/>
      <c r="AK1091"/>
      <c r="AL1091"/>
      <c r="AM1091"/>
      <c r="AN1091"/>
      <c r="AO1091"/>
      <c r="AP1091"/>
      <c r="AQ1091"/>
      <c r="AR1091"/>
      <c r="AS1091"/>
      <c r="AT1091"/>
      <c r="AU1091"/>
      <c r="AV1091"/>
      <c r="AW1091" s="139"/>
      <c r="AX1091" s="140"/>
      <c r="CG1091" s="140"/>
    </row>
    <row r="1092" spans="1:85" s="135" customFormat="1" ht="13.2">
      <c r="A1092"/>
      <c r="B1092"/>
      <c r="C1092"/>
      <c r="D1092"/>
      <c r="E1092"/>
      <c r="F1092"/>
      <c r="G1092"/>
      <c r="H1092"/>
      <c r="I1092"/>
      <c r="J1092"/>
      <c r="K1092"/>
      <c r="L1092"/>
      <c r="M1092"/>
      <c r="N1092"/>
      <c r="O1092"/>
      <c r="P1092"/>
      <c r="Q1092"/>
      <c r="R1092"/>
      <c r="S1092"/>
      <c r="T1092"/>
      <c r="U1092"/>
      <c r="V1092" s="212"/>
      <c r="W1092" s="212"/>
      <c r="X1092"/>
      <c r="Y1092"/>
      <c r="Z1092"/>
      <c r="AA1092"/>
      <c r="AB1092"/>
      <c r="AC1092" s="48"/>
      <c r="AD1092" s="48"/>
      <c r="AE1092" s="48"/>
      <c r="AF1092" s="48"/>
      <c r="AG1092"/>
      <c r="AH1092"/>
      <c r="AI1092"/>
      <c r="AJ1092"/>
      <c r="AK1092"/>
      <c r="AL1092"/>
      <c r="AM1092"/>
      <c r="AN1092"/>
      <c r="AO1092"/>
      <c r="AP1092"/>
      <c r="AQ1092"/>
      <c r="AR1092"/>
      <c r="AS1092"/>
      <c r="AT1092"/>
      <c r="AU1092"/>
      <c r="AV1092"/>
      <c r="AW1092" s="139"/>
      <c r="AX1092" s="140"/>
      <c r="CG1092" s="140"/>
    </row>
    <row r="1093" spans="1:85" s="135" customFormat="1" ht="13.2">
      <c r="A1093"/>
      <c r="B1093"/>
      <c r="C1093"/>
      <c r="D1093"/>
      <c r="E1093"/>
      <c r="F1093"/>
      <c r="G1093"/>
      <c r="H1093"/>
      <c r="I1093"/>
      <c r="J1093"/>
      <c r="K1093"/>
      <c r="L1093"/>
      <c r="M1093"/>
      <c r="N1093"/>
      <c r="O1093"/>
      <c r="P1093"/>
      <c r="Q1093"/>
      <c r="R1093"/>
      <c r="S1093"/>
      <c r="T1093"/>
      <c r="U1093"/>
      <c r="V1093" s="212"/>
      <c r="W1093" s="212"/>
      <c r="X1093"/>
      <c r="Y1093"/>
      <c r="Z1093"/>
      <c r="AA1093"/>
      <c r="AB1093"/>
      <c r="AC1093" s="48"/>
      <c r="AD1093" s="48"/>
      <c r="AE1093" s="48"/>
      <c r="AF1093" s="48"/>
      <c r="AG1093"/>
      <c r="AH1093"/>
      <c r="AI1093"/>
      <c r="AJ1093"/>
      <c r="AK1093"/>
      <c r="AL1093"/>
      <c r="AM1093"/>
      <c r="AN1093"/>
      <c r="AO1093"/>
      <c r="AP1093"/>
      <c r="AQ1093"/>
      <c r="AR1093"/>
      <c r="AS1093"/>
      <c r="AT1093"/>
      <c r="AU1093"/>
      <c r="AV1093"/>
      <c r="AW1093" s="139"/>
      <c r="AX1093" s="140"/>
      <c r="CG1093" s="140"/>
    </row>
    <row r="1094" spans="1:85" s="135" customFormat="1" ht="13.2">
      <c r="A1094"/>
      <c r="B1094"/>
      <c r="C1094"/>
      <c r="D1094"/>
      <c r="E1094"/>
      <c r="F1094"/>
      <c r="G1094"/>
      <c r="H1094"/>
      <c r="I1094"/>
      <c r="J1094"/>
      <c r="K1094"/>
      <c r="L1094"/>
      <c r="M1094"/>
      <c r="N1094"/>
      <c r="O1094"/>
      <c r="P1094"/>
      <c r="Q1094"/>
      <c r="R1094"/>
      <c r="S1094"/>
      <c r="T1094"/>
      <c r="U1094"/>
      <c r="V1094" s="212"/>
      <c r="W1094" s="212"/>
      <c r="X1094"/>
      <c r="Y1094"/>
      <c r="Z1094"/>
      <c r="AA1094"/>
      <c r="AB1094"/>
      <c r="AC1094" s="48"/>
      <c r="AD1094" s="48"/>
      <c r="AE1094" s="48"/>
      <c r="AF1094" s="48"/>
      <c r="AG1094"/>
      <c r="AH1094"/>
      <c r="AI1094"/>
      <c r="AJ1094"/>
      <c r="AK1094"/>
      <c r="AL1094"/>
      <c r="AM1094"/>
      <c r="AN1094"/>
      <c r="AO1094"/>
      <c r="AP1094"/>
      <c r="AQ1094"/>
      <c r="AR1094"/>
      <c r="AS1094"/>
      <c r="AT1094"/>
      <c r="AU1094"/>
      <c r="AV1094"/>
      <c r="AW1094" s="139"/>
      <c r="AX1094" s="140"/>
      <c r="CG1094" s="140"/>
    </row>
    <row r="1095" spans="1:85" s="135" customFormat="1" ht="13.2">
      <c r="A1095"/>
      <c r="B1095"/>
      <c r="C1095"/>
      <c r="D1095"/>
      <c r="E1095"/>
      <c r="F1095"/>
      <c r="G1095"/>
      <c r="H1095"/>
      <c r="I1095"/>
      <c r="J1095"/>
      <c r="K1095"/>
      <c r="L1095"/>
      <c r="M1095"/>
      <c r="N1095"/>
      <c r="O1095"/>
      <c r="P1095"/>
      <c r="Q1095"/>
      <c r="R1095"/>
      <c r="S1095"/>
      <c r="T1095"/>
      <c r="U1095"/>
      <c r="V1095" s="212"/>
      <c r="W1095" s="212"/>
      <c r="X1095"/>
      <c r="Y1095"/>
      <c r="Z1095"/>
      <c r="AA1095"/>
      <c r="AB1095"/>
      <c r="AC1095" s="48"/>
      <c r="AD1095" s="48"/>
      <c r="AE1095" s="48"/>
      <c r="AF1095" s="48"/>
      <c r="AG1095"/>
      <c r="AH1095"/>
      <c r="AI1095"/>
      <c r="AJ1095"/>
      <c r="AK1095"/>
      <c r="AL1095"/>
      <c r="AM1095"/>
      <c r="AN1095"/>
      <c r="AO1095"/>
      <c r="AP1095"/>
      <c r="AQ1095"/>
      <c r="AR1095"/>
      <c r="AS1095"/>
      <c r="AT1095"/>
      <c r="AU1095"/>
      <c r="AV1095"/>
      <c r="AW1095" s="139"/>
      <c r="AX1095" s="140"/>
      <c r="CG1095" s="140"/>
    </row>
    <row r="1096" spans="1:85" s="135" customFormat="1" ht="13.2">
      <c r="A1096"/>
      <c r="B1096"/>
      <c r="C1096"/>
      <c r="D1096"/>
      <c r="E1096"/>
      <c r="F1096"/>
      <c r="G1096"/>
      <c r="H1096"/>
      <c r="I1096"/>
      <c r="J1096"/>
      <c r="K1096"/>
      <c r="L1096"/>
      <c r="M1096"/>
      <c r="N1096"/>
      <c r="O1096"/>
      <c r="P1096"/>
      <c r="Q1096"/>
      <c r="R1096"/>
      <c r="S1096"/>
      <c r="T1096"/>
      <c r="U1096"/>
      <c r="V1096" s="212"/>
      <c r="W1096" s="212"/>
      <c r="X1096"/>
      <c r="Y1096"/>
      <c r="Z1096"/>
      <c r="AA1096"/>
      <c r="AB1096"/>
      <c r="AC1096" s="48"/>
      <c r="AD1096" s="48"/>
      <c r="AE1096" s="48"/>
      <c r="AF1096" s="48"/>
      <c r="AG1096"/>
      <c r="AH1096"/>
      <c r="AI1096"/>
      <c r="AJ1096"/>
      <c r="AK1096"/>
      <c r="AL1096"/>
      <c r="AM1096"/>
      <c r="AN1096"/>
      <c r="AO1096"/>
      <c r="AP1096"/>
      <c r="AQ1096"/>
      <c r="AR1096"/>
      <c r="AS1096"/>
      <c r="AT1096"/>
      <c r="AU1096"/>
      <c r="AV1096"/>
      <c r="AW1096" s="139"/>
      <c r="AX1096" s="140"/>
      <c r="CG1096" s="140"/>
    </row>
    <row r="1097" spans="1:85" s="135" customFormat="1" ht="13.2">
      <c r="A1097"/>
      <c r="B1097"/>
      <c r="C1097"/>
      <c r="D1097"/>
      <c r="E1097"/>
      <c r="F1097"/>
      <c r="G1097"/>
      <c r="H1097"/>
      <c r="I1097"/>
      <c r="J1097"/>
      <c r="K1097"/>
      <c r="L1097"/>
      <c r="M1097"/>
      <c r="N1097"/>
      <c r="O1097"/>
      <c r="P1097"/>
      <c r="Q1097"/>
      <c r="R1097"/>
      <c r="S1097"/>
      <c r="T1097"/>
      <c r="U1097"/>
      <c r="V1097" s="212"/>
      <c r="W1097" s="212"/>
      <c r="X1097"/>
      <c r="Y1097"/>
      <c r="Z1097"/>
      <c r="AA1097"/>
      <c r="AB1097"/>
      <c r="AC1097" s="48"/>
      <c r="AD1097" s="48"/>
      <c r="AE1097" s="48"/>
      <c r="AF1097" s="48"/>
      <c r="AG1097"/>
      <c r="AH1097"/>
      <c r="AI1097"/>
      <c r="AJ1097"/>
      <c r="AK1097"/>
      <c r="AL1097"/>
      <c r="AM1097"/>
      <c r="AN1097"/>
      <c r="AO1097"/>
      <c r="AP1097"/>
      <c r="AQ1097"/>
      <c r="AR1097"/>
      <c r="AS1097"/>
      <c r="AT1097"/>
      <c r="AU1097"/>
      <c r="AV1097"/>
      <c r="AW1097" s="139"/>
      <c r="AX1097" s="140"/>
      <c r="CG1097" s="140"/>
    </row>
    <row r="1098" spans="1:85" s="135" customFormat="1" ht="13.2">
      <c r="A1098"/>
      <c r="B1098"/>
      <c r="C1098"/>
      <c r="D1098"/>
      <c r="E1098"/>
      <c r="F1098"/>
      <c r="G1098"/>
      <c r="H1098"/>
      <c r="I1098"/>
      <c r="J1098"/>
      <c r="K1098"/>
      <c r="L1098"/>
      <c r="M1098"/>
      <c r="N1098"/>
      <c r="O1098"/>
      <c r="P1098"/>
      <c r="Q1098"/>
      <c r="R1098"/>
      <c r="S1098"/>
      <c r="T1098"/>
      <c r="U1098"/>
      <c r="V1098" s="212"/>
      <c r="W1098" s="212"/>
      <c r="X1098"/>
      <c r="Y1098"/>
      <c r="Z1098"/>
      <c r="AA1098"/>
      <c r="AB1098"/>
      <c r="AC1098" s="48"/>
      <c r="AD1098" s="48"/>
      <c r="AE1098" s="48"/>
      <c r="AF1098" s="48"/>
      <c r="AG1098"/>
      <c r="AH1098"/>
      <c r="AI1098"/>
      <c r="AJ1098"/>
      <c r="AK1098"/>
      <c r="AL1098"/>
      <c r="AM1098"/>
      <c r="AN1098"/>
      <c r="AO1098"/>
      <c r="AP1098"/>
      <c r="AQ1098"/>
      <c r="AR1098"/>
      <c r="AS1098"/>
      <c r="AT1098"/>
      <c r="AU1098"/>
      <c r="AV1098"/>
      <c r="AW1098" s="139"/>
      <c r="AX1098" s="140"/>
      <c r="CG1098" s="140"/>
    </row>
    <row r="1099" spans="1:85" s="135" customFormat="1" ht="13.2">
      <c r="A1099"/>
      <c r="B1099"/>
      <c r="C1099"/>
      <c r="D1099"/>
      <c r="E1099"/>
      <c r="F1099"/>
      <c r="G1099"/>
      <c r="H1099"/>
      <c r="I1099"/>
      <c r="J1099"/>
      <c r="K1099"/>
      <c r="L1099"/>
      <c r="M1099"/>
      <c r="N1099"/>
      <c r="O1099"/>
      <c r="P1099"/>
      <c r="Q1099"/>
      <c r="R1099"/>
      <c r="S1099"/>
      <c r="T1099"/>
      <c r="U1099"/>
      <c r="V1099" s="212"/>
      <c r="W1099" s="212"/>
      <c r="X1099"/>
      <c r="Y1099"/>
      <c r="Z1099"/>
      <c r="AA1099"/>
      <c r="AB1099"/>
      <c r="AC1099" s="48"/>
      <c r="AD1099" s="48"/>
      <c r="AE1099" s="48"/>
      <c r="AF1099" s="48"/>
      <c r="AG1099"/>
      <c r="AH1099"/>
      <c r="AI1099"/>
      <c r="AJ1099"/>
      <c r="AK1099"/>
      <c r="AL1099"/>
      <c r="AM1099"/>
      <c r="AN1099"/>
      <c r="AO1099"/>
      <c r="AP1099"/>
      <c r="AQ1099"/>
      <c r="AR1099"/>
      <c r="AS1099"/>
      <c r="AT1099"/>
      <c r="AU1099"/>
      <c r="AV1099"/>
      <c r="AW1099" s="139"/>
      <c r="AX1099" s="140"/>
      <c r="CG1099" s="140"/>
    </row>
    <row r="1100" spans="1:85" s="135" customFormat="1" ht="13.2">
      <c r="A1100"/>
      <c r="B1100"/>
      <c r="C1100"/>
      <c r="D1100"/>
      <c r="E1100"/>
      <c r="F1100"/>
      <c r="G1100"/>
      <c r="H1100"/>
      <c r="I1100"/>
      <c r="J1100"/>
      <c r="K1100"/>
      <c r="L1100"/>
      <c r="M1100"/>
      <c r="N1100"/>
      <c r="O1100"/>
      <c r="P1100"/>
      <c r="Q1100"/>
      <c r="R1100"/>
      <c r="S1100"/>
      <c r="T1100"/>
      <c r="U1100"/>
      <c r="V1100" s="212"/>
      <c r="W1100" s="212"/>
      <c r="X1100"/>
      <c r="Y1100"/>
      <c r="Z1100"/>
      <c r="AA1100"/>
      <c r="AB1100"/>
      <c r="AC1100" s="48"/>
      <c r="AD1100" s="48"/>
      <c r="AE1100" s="48"/>
      <c r="AF1100" s="48"/>
      <c r="AG1100"/>
      <c r="AH1100"/>
      <c r="AI1100"/>
      <c r="AJ1100"/>
      <c r="AK1100"/>
      <c r="AL1100"/>
      <c r="AM1100"/>
      <c r="AN1100"/>
      <c r="AO1100"/>
      <c r="AP1100"/>
      <c r="AQ1100"/>
      <c r="AR1100"/>
      <c r="AS1100"/>
      <c r="AT1100"/>
      <c r="AU1100"/>
      <c r="AV1100"/>
      <c r="AW1100" s="139"/>
      <c r="AX1100" s="140"/>
      <c r="CG1100" s="140"/>
    </row>
    <row r="1101" spans="1:85" s="135" customFormat="1" ht="13.2">
      <c r="A1101"/>
      <c r="B1101"/>
      <c r="C1101"/>
      <c r="D1101"/>
      <c r="E1101"/>
      <c r="F1101"/>
      <c r="G1101"/>
      <c r="H1101"/>
      <c r="I1101"/>
      <c r="J1101"/>
      <c r="K1101"/>
      <c r="L1101"/>
      <c r="M1101"/>
      <c r="N1101"/>
      <c r="O1101"/>
      <c r="P1101"/>
      <c r="Q1101"/>
      <c r="R1101"/>
      <c r="S1101"/>
      <c r="T1101"/>
      <c r="U1101"/>
      <c r="V1101" s="212"/>
      <c r="W1101" s="212"/>
      <c r="X1101"/>
      <c r="Y1101"/>
      <c r="Z1101"/>
      <c r="AA1101"/>
      <c r="AB1101"/>
      <c r="AC1101" s="48"/>
      <c r="AD1101" s="48"/>
      <c r="AE1101" s="48"/>
      <c r="AF1101" s="48"/>
      <c r="AG1101"/>
      <c r="AH1101"/>
      <c r="AI1101"/>
      <c r="AJ1101"/>
      <c r="AK1101"/>
      <c r="AL1101"/>
      <c r="AM1101"/>
      <c r="AN1101"/>
      <c r="AO1101"/>
      <c r="AP1101"/>
      <c r="AQ1101"/>
      <c r="AR1101"/>
      <c r="AS1101"/>
      <c r="AT1101"/>
      <c r="AU1101"/>
      <c r="AV1101"/>
      <c r="AW1101" s="139"/>
      <c r="AX1101" s="140"/>
      <c r="CG1101" s="140"/>
    </row>
    <row r="1102" spans="1:85" s="135" customFormat="1" ht="13.2">
      <c r="A1102"/>
      <c r="B1102"/>
      <c r="C1102"/>
      <c r="D1102"/>
      <c r="E1102"/>
      <c r="F1102"/>
      <c r="G1102"/>
      <c r="H1102"/>
      <c r="I1102"/>
      <c r="J1102"/>
      <c r="K1102"/>
      <c r="L1102"/>
      <c r="M1102"/>
      <c r="N1102"/>
      <c r="O1102"/>
      <c r="P1102"/>
      <c r="Q1102"/>
      <c r="R1102"/>
      <c r="S1102"/>
      <c r="T1102"/>
      <c r="U1102"/>
      <c r="V1102" s="212"/>
      <c r="W1102" s="212"/>
      <c r="X1102"/>
      <c r="Y1102"/>
      <c r="Z1102"/>
      <c r="AA1102"/>
      <c r="AB1102"/>
      <c r="AC1102" s="48"/>
      <c r="AD1102" s="48"/>
      <c r="AE1102" s="48"/>
      <c r="AF1102" s="48"/>
      <c r="AG1102"/>
      <c r="AH1102"/>
      <c r="AI1102"/>
      <c r="AJ1102"/>
      <c r="AK1102"/>
      <c r="AL1102"/>
      <c r="AM1102"/>
      <c r="AN1102"/>
      <c r="AO1102"/>
      <c r="AP1102"/>
      <c r="AQ1102"/>
      <c r="AR1102"/>
      <c r="AS1102"/>
      <c r="AT1102"/>
      <c r="AU1102"/>
      <c r="AV1102"/>
      <c r="AW1102" s="139"/>
      <c r="AX1102" s="140"/>
      <c r="CG1102" s="140"/>
    </row>
    <row r="1103" spans="1:85" s="135" customFormat="1" ht="13.2">
      <c r="A1103"/>
      <c r="B1103"/>
      <c r="C1103"/>
      <c r="D1103"/>
      <c r="E1103"/>
      <c r="F1103"/>
      <c r="G1103"/>
      <c r="H1103"/>
      <c r="I1103"/>
      <c r="J1103"/>
      <c r="K1103"/>
      <c r="L1103"/>
      <c r="M1103"/>
      <c r="N1103"/>
      <c r="O1103"/>
      <c r="P1103"/>
      <c r="Q1103"/>
      <c r="R1103"/>
      <c r="S1103"/>
      <c r="T1103"/>
      <c r="U1103"/>
      <c r="V1103" s="212"/>
      <c r="W1103" s="212"/>
      <c r="X1103"/>
      <c r="Y1103"/>
      <c r="Z1103"/>
      <c r="AA1103"/>
      <c r="AB1103"/>
      <c r="AC1103" s="48"/>
      <c r="AD1103" s="48"/>
      <c r="AE1103" s="48"/>
      <c r="AF1103" s="48"/>
      <c r="AG1103"/>
      <c r="AH1103"/>
      <c r="AI1103"/>
      <c r="AJ1103"/>
      <c r="AK1103"/>
      <c r="AL1103"/>
      <c r="AM1103"/>
      <c r="AN1103"/>
      <c r="AO1103"/>
      <c r="AP1103"/>
      <c r="AQ1103"/>
      <c r="AR1103"/>
      <c r="AS1103"/>
      <c r="AT1103"/>
      <c r="AU1103"/>
      <c r="AV1103"/>
      <c r="AW1103" s="139"/>
      <c r="AX1103" s="140"/>
      <c r="CG1103" s="140"/>
    </row>
    <row r="1104" spans="1:85" s="135" customFormat="1" ht="13.2">
      <c r="A1104"/>
      <c r="B1104"/>
      <c r="C1104"/>
      <c r="D1104"/>
      <c r="E1104"/>
      <c r="F1104"/>
      <c r="G1104"/>
      <c r="H1104"/>
      <c r="I1104"/>
      <c r="J1104"/>
      <c r="K1104"/>
      <c r="L1104"/>
      <c r="M1104"/>
      <c r="N1104"/>
      <c r="O1104"/>
      <c r="P1104"/>
      <c r="Q1104"/>
      <c r="R1104"/>
      <c r="S1104"/>
      <c r="T1104"/>
      <c r="U1104"/>
      <c r="V1104" s="212"/>
      <c r="W1104" s="212"/>
      <c r="X1104"/>
      <c r="Y1104"/>
      <c r="Z1104"/>
      <c r="AA1104"/>
      <c r="AB1104"/>
      <c r="AC1104" s="48"/>
      <c r="AD1104" s="48"/>
      <c r="AE1104" s="48"/>
      <c r="AF1104" s="48"/>
      <c r="AG1104"/>
      <c r="AH1104"/>
      <c r="AI1104"/>
      <c r="AJ1104"/>
      <c r="AK1104"/>
      <c r="AL1104"/>
      <c r="AM1104"/>
      <c r="AN1104"/>
      <c r="AO1104"/>
      <c r="AP1104"/>
      <c r="AQ1104"/>
      <c r="AR1104"/>
      <c r="AS1104"/>
      <c r="AT1104"/>
      <c r="AU1104"/>
      <c r="AV1104"/>
      <c r="AW1104" s="139"/>
      <c r="AX1104" s="140"/>
      <c r="CG1104" s="140"/>
    </row>
    <row r="1105" spans="1:85" s="135" customFormat="1" ht="13.2">
      <c r="A1105"/>
      <c r="B1105"/>
      <c r="C1105"/>
      <c r="D1105"/>
      <c r="E1105"/>
      <c r="F1105"/>
      <c r="G1105"/>
      <c r="H1105"/>
      <c r="I1105"/>
      <c r="J1105"/>
      <c r="K1105"/>
      <c r="L1105"/>
      <c r="M1105"/>
      <c r="N1105"/>
      <c r="O1105"/>
      <c r="P1105"/>
      <c r="Q1105"/>
      <c r="R1105"/>
      <c r="S1105"/>
      <c r="T1105"/>
      <c r="U1105"/>
      <c r="V1105" s="212"/>
      <c r="W1105" s="212"/>
      <c r="X1105"/>
      <c r="Y1105"/>
      <c r="Z1105"/>
      <c r="AA1105"/>
      <c r="AB1105"/>
      <c r="AC1105" s="48"/>
      <c r="AD1105" s="48"/>
      <c r="AE1105" s="48"/>
      <c r="AF1105" s="48"/>
      <c r="AG1105"/>
      <c r="AH1105"/>
      <c r="AI1105"/>
      <c r="AJ1105"/>
      <c r="AK1105"/>
      <c r="AL1105"/>
      <c r="AM1105"/>
      <c r="AN1105"/>
      <c r="AO1105"/>
      <c r="AP1105"/>
      <c r="AQ1105"/>
      <c r="AR1105"/>
      <c r="AS1105"/>
      <c r="AT1105"/>
      <c r="AU1105"/>
      <c r="AV1105"/>
      <c r="AW1105" s="139"/>
      <c r="AX1105" s="140"/>
      <c r="CG1105" s="140"/>
    </row>
    <row r="1106" spans="1:85" s="135" customFormat="1" ht="13.2">
      <c r="A1106"/>
      <c r="B1106"/>
      <c r="C1106"/>
      <c r="D1106"/>
      <c r="E1106"/>
      <c r="F1106"/>
      <c r="G1106"/>
      <c r="H1106"/>
      <c r="I1106"/>
      <c r="J1106"/>
      <c r="K1106"/>
      <c r="L1106"/>
      <c r="M1106"/>
      <c r="N1106"/>
      <c r="O1106"/>
      <c r="P1106"/>
      <c r="Q1106"/>
      <c r="R1106"/>
      <c r="S1106"/>
      <c r="T1106"/>
      <c r="U1106"/>
      <c r="V1106" s="212"/>
      <c r="W1106" s="212"/>
      <c r="X1106"/>
      <c r="Y1106"/>
      <c r="Z1106"/>
      <c r="AA1106"/>
      <c r="AB1106"/>
      <c r="AC1106" s="48"/>
      <c r="AD1106" s="48"/>
      <c r="AE1106" s="48"/>
      <c r="AF1106" s="48"/>
      <c r="AG1106"/>
      <c r="AH1106"/>
      <c r="AI1106"/>
      <c r="AJ1106"/>
      <c r="AK1106"/>
      <c r="AL1106"/>
      <c r="AM1106"/>
      <c r="AN1106"/>
      <c r="AO1106"/>
      <c r="AP1106"/>
      <c r="AQ1106"/>
      <c r="AR1106"/>
      <c r="AS1106"/>
      <c r="AT1106"/>
      <c r="AU1106"/>
      <c r="AV1106"/>
      <c r="AW1106" s="139"/>
      <c r="AX1106" s="140"/>
      <c r="CG1106" s="140"/>
    </row>
    <row r="1107" spans="1:85" s="135" customFormat="1" ht="13.2">
      <c r="A1107"/>
      <c r="B1107"/>
      <c r="C1107"/>
      <c r="D1107"/>
      <c r="E1107"/>
      <c r="F1107"/>
      <c r="G1107"/>
      <c r="H1107"/>
      <c r="I1107"/>
      <c r="J1107"/>
      <c r="K1107"/>
      <c r="L1107"/>
      <c r="M1107"/>
      <c r="N1107"/>
      <c r="O1107"/>
      <c r="P1107"/>
      <c r="Q1107"/>
      <c r="R1107"/>
      <c r="S1107"/>
      <c r="T1107"/>
      <c r="U1107"/>
      <c r="V1107" s="212"/>
      <c r="W1107" s="212"/>
      <c r="X1107"/>
      <c r="Y1107"/>
      <c r="Z1107"/>
      <c r="AA1107"/>
      <c r="AB1107"/>
      <c r="AC1107" s="48"/>
      <c r="AD1107" s="48"/>
      <c r="AE1107" s="48"/>
      <c r="AF1107" s="48"/>
      <c r="AG1107"/>
      <c r="AH1107"/>
      <c r="AI1107"/>
      <c r="AJ1107"/>
      <c r="AK1107"/>
      <c r="AL1107"/>
      <c r="AM1107"/>
      <c r="AN1107"/>
      <c r="AO1107"/>
      <c r="AP1107"/>
      <c r="AQ1107"/>
      <c r="AR1107"/>
      <c r="AS1107"/>
      <c r="AT1107"/>
      <c r="AU1107"/>
      <c r="AV1107"/>
      <c r="AW1107" s="139"/>
      <c r="AX1107" s="140"/>
      <c r="CG1107" s="140"/>
    </row>
    <row r="1108" spans="1:85" s="135" customFormat="1" ht="13.2">
      <c r="A1108"/>
      <c r="B1108"/>
      <c r="C1108"/>
      <c r="D1108"/>
      <c r="E1108"/>
      <c r="F1108"/>
      <c r="G1108"/>
      <c r="H1108"/>
      <c r="I1108"/>
      <c r="J1108"/>
      <c r="K1108"/>
      <c r="L1108"/>
      <c r="M1108"/>
      <c r="N1108"/>
      <c r="O1108"/>
      <c r="P1108"/>
      <c r="Q1108"/>
      <c r="R1108"/>
      <c r="S1108"/>
      <c r="T1108"/>
      <c r="U1108"/>
      <c r="V1108" s="212"/>
      <c r="W1108" s="212"/>
      <c r="X1108"/>
      <c r="Y1108"/>
      <c r="Z1108"/>
      <c r="AA1108"/>
      <c r="AB1108"/>
      <c r="AC1108" s="48"/>
      <c r="AD1108" s="48"/>
      <c r="AE1108" s="48"/>
      <c r="AF1108" s="48"/>
      <c r="AG1108"/>
      <c r="AH1108"/>
      <c r="AI1108"/>
      <c r="AJ1108"/>
      <c r="AK1108"/>
      <c r="AL1108"/>
      <c r="AM1108"/>
      <c r="AN1108"/>
      <c r="AO1108"/>
      <c r="AP1108"/>
      <c r="AQ1108"/>
      <c r="AR1108"/>
      <c r="AS1108"/>
      <c r="AT1108"/>
      <c r="AU1108"/>
      <c r="AV1108"/>
      <c r="AW1108" s="139"/>
      <c r="AX1108" s="140"/>
      <c r="CG1108" s="140"/>
    </row>
    <row r="1109" spans="1:85" s="135" customFormat="1" ht="13.2">
      <c r="A1109"/>
      <c r="B1109"/>
      <c r="C1109"/>
      <c r="D1109"/>
      <c r="E1109"/>
      <c r="F1109"/>
      <c r="G1109"/>
      <c r="H1109"/>
      <c r="I1109"/>
      <c r="J1109"/>
      <c r="K1109"/>
      <c r="L1109"/>
      <c r="M1109"/>
      <c r="N1109"/>
      <c r="O1109"/>
      <c r="P1109"/>
      <c r="Q1109"/>
      <c r="R1109"/>
      <c r="S1109"/>
      <c r="T1109"/>
      <c r="U1109"/>
      <c r="V1109" s="212"/>
      <c r="W1109" s="212"/>
      <c r="X1109"/>
      <c r="Y1109"/>
      <c r="Z1109"/>
      <c r="AA1109"/>
      <c r="AB1109"/>
      <c r="AC1109" s="48"/>
      <c r="AD1109" s="48"/>
      <c r="AE1109" s="48"/>
      <c r="AF1109" s="48"/>
      <c r="AG1109"/>
      <c r="AH1109"/>
      <c r="AI1109"/>
      <c r="AJ1109"/>
      <c r="AK1109"/>
      <c r="AL1109"/>
      <c r="AM1109"/>
      <c r="AN1109"/>
      <c r="AO1109"/>
      <c r="AP1109"/>
      <c r="AQ1109"/>
      <c r="AR1109"/>
      <c r="AS1109"/>
      <c r="AT1109"/>
      <c r="AU1109"/>
      <c r="AV1109"/>
      <c r="AW1109" s="139"/>
      <c r="AX1109" s="140"/>
      <c r="CG1109" s="140"/>
    </row>
    <row r="1110" spans="1:85" s="135" customFormat="1" ht="13.2">
      <c r="A1110"/>
      <c r="B1110"/>
      <c r="C1110"/>
      <c r="D1110"/>
      <c r="E1110"/>
      <c r="F1110"/>
      <c r="G1110"/>
      <c r="H1110"/>
      <c r="I1110"/>
      <c r="J1110"/>
      <c r="K1110"/>
      <c r="L1110"/>
      <c r="M1110"/>
      <c r="N1110"/>
      <c r="O1110"/>
      <c r="P1110"/>
      <c r="Q1110"/>
      <c r="R1110"/>
      <c r="S1110"/>
      <c r="T1110"/>
      <c r="U1110"/>
      <c r="V1110" s="212"/>
      <c r="W1110" s="212"/>
      <c r="X1110"/>
      <c r="Y1110"/>
      <c r="Z1110"/>
      <c r="AA1110"/>
      <c r="AB1110"/>
      <c r="AC1110" s="48"/>
      <c r="AD1110" s="48"/>
      <c r="AE1110" s="48"/>
      <c r="AF1110" s="48"/>
      <c r="AG1110"/>
      <c r="AH1110"/>
      <c r="AI1110"/>
      <c r="AJ1110"/>
      <c r="AK1110"/>
      <c r="AL1110"/>
      <c r="AM1110"/>
      <c r="AN1110"/>
      <c r="AO1110"/>
      <c r="AP1110"/>
      <c r="AQ1110"/>
      <c r="AR1110"/>
      <c r="AS1110"/>
      <c r="AT1110"/>
      <c r="AU1110"/>
      <c r="AV1110"/>
      <c r="AW1110" s="139"/>
      <c r="AX1110" s="140"/>
      <c r="CG1110" s="140"/>
    </row>
    <row r="1111" spans="1:85" ht="13.2">
      <c r="A1111"/>
      <c r="B1111"/>
      <c r="C1111"/>
      <c r="D1111"/>
      <c r="E1111"/>
      <c r="F1111"/>
      <c r="G1111"/>
      <c r="H1111"/>
      <c r="I1111"/>
      <c r="J1111"/>
      <c r="K1111"/>
      <c r="L1111"/>
      <c r="M1111"/>
      <c r="N1111"/>
      <c r="O1111"/>
      <c r="P1111"/>
      <c r="Q1111"/>
      <c r="R1111"/>
      <c r="S1111"/>
      <c r="T1111"/>
      <c r="U1111"/>
      <c r="V1111" s="212"/>
      <c r="W1111" s="212"/>
      <c r="X1111"/>
      <c r="Y1111"/>
      <c r="Z1111"/>
      <c r="AA1111"/>
      <c r="AB1111"/>
      <c r="AC1111" s="48"/>
      <c r="AD1111" s="48"/>
      <c r="AE1111" s="48"/>
      <c r="AF1111" s="48"/>
      <c r="AH1111"/>
      <c r="AI1111"/>
      <c r="AJ1111"/>
      <c r="AK1111"/>
      <c r="AL1111"/>
      <c r="AM1111"/>
      <c r="AN1111"/>
      <c r="AO1111"/>
      <c r="AP1111"/>
      <c r="AQ1111"/>
      <c r="AR1111"/>
      <c r="AS1111"/>
      <c r="AT1111"/>
      <c r="AU1111"/>
      <c r="AV1111"/>
    </row>
    <row r="1112" spans="1:85">
      <c r="A1112" s="15" t="s">
        <v>308</v>
      </c>
      <c r="B1112" s="15"/>
      <c r="C1112" s="15" t="s">
        <v>308</v>
      </c>
      <c r="D1112" s="15" t="s">
        <v>308</v>
      </c>
      <c r="E1112" s="15" t="s">
        <v>308</v>
      </c>
      <c r="F1112" s="15" t="s">
        <v>308</v>
      </c>
      <c r="G1112" s="15" t="s">
        <v>308</v>
      </c>
      <c r="H1112" s="15" t="s">
        <v>308</v>
      </c>
      <c r="I1112" s="29" t="s">
        <v>308</v>
      </c>
      <c r="J1112" s="15"/>
      <c r="K1112" s="29" t="s">
        <v>308</v>
      </c>
      <c r="L1112" s="15" t="s">
        <v>308</v>
      </c>
      <c r="M1112" s="15" t="s">
        <v>308</v>
      </c>
      <c r="N1112" s="15" t="s">
        <v>308</v>
      </c>
      <c r="O1112" s="15" t="s">
        <v>308</v>
      </c>
      <c r="P1112" s="15" t="s">
        <v>308</v>
      </c>
      <c r="Q1112" s="15" t="s">
        <v>308</v>
      </c>
      <c r="R1112" s="15"/>
      <c r="S1112" s="23"/>
      <c r="T1112" s="23"/>
      <c r="U1112" s="15" t="s">
        <v>308</v>
      </c>
      <c r="V1112" s="213"/>
      <c r="W1112" s="213"/>
      <c r="X1112" s="15"/>
      <c r="Y1112" s="15" t="s">
        <v>308</v>
      </c>
      <c r="Z1112" s="15" t="s">
        <v>308</v>
      </c>
      <c r="AA1112" s="15"/>
      <c r="AB1112" s="15"/>
      <c r="AC1112" s="109"/>
      <c r="AD1112" s="109"/>
      <c r="AE1112" s="109"/>
      <c r="AF1112" s="109"/>
      <c r="AX1112" s="15" t="s">
        <v>308</v>
      </c>
      <c r="AY1112" s="15" t="s">
        <v>308</v>
      </c>
      <c r="AZ1112" s="15" t="s">
        <v>308</v>
      </c>
      <c r="BA1112" s="15" t="s">
        <v>308</v>
      </c>
      <c r="BB1112" s="15" t="s">
        <v>308</v>
      </c>
      <c r="BC1112" s="15" t="s">
        <v>308</v>
      </c>
      <c r="BD1112" s="15" t="s">
        <v>308</v>
      </c>
      <c r="BE1112" s="15" t="s">
        <v>308</v>
      </c>
      <c r="BF1112" s="15" t="s">
        <v>308</v>
      </c>
      <c r="BG1112" s="15" t="s">
        <v>308</v>
      </c>
      <c r="BH1112" s="15" t="s">
        <v>308</v>
      </c>
      <c r="BI1112" s="15" t="s">
        <v>308</v>
      </c>
      <c r="BJ1112" s="15" t="s">
        <v>308</v>
      </c>
      <c r="BK1112" s="15" t="s">
        <v>308</v>
      </c>
      <c r="BL1112" s="15" t="s">
        <v>308</v>
      </c>
      <c r="BM1112" s="15" t="s">
        <v>308</v>
      </c>
      <c r="BN1112" s="15" t="s">
        <v>308</v>
      </c>
    </row>
  </sheetData>
  <sheetProtection formatCells="0" formatColumns="0" formatRows="0" sort="0" autoFilter="0" pivotTables="0"/>
  <protectedRanges>
    <protectedRange sqref="AC10:AF36 AC74:AF157 AC72:AD73 AF72:AF73 V10:W127 V128 V208:W209 V206:V207 V212:W1010 V210:V211 V188:W205 V187 V129:W179 V182:W186 W180:W181 AC159:AF1012 AC38:AF71 AD37:AF37" name="Rango1" securityDescriptor="O:WDG:WDD:(A;;CC;;;WD)"/>
    <protectedRange sqref="AE72" name="Rango1_1" securityDescriptor="O:WDG:WDD:(A;;CC;;;WD)"/>
    <protectedRange sqref="AE73" name="Rango1_2" securityDescriptor="O:WDG:WDD:(A;;CC;;;WD)"/>
    <protectedRange sqref="W128" name="Rango1_3" securityDescriptor="O:WDG:WDD:(A;;CC;;;WD)"/>
    <protectedRange sqref="W206" name="Rango1_4" securityDescriptor="O:WDG:WDD:(A;;CC;;;WD)"/>
    <protectedRange sqref="W207" name="Rango1_5" securityDescriptor="O:WDG:WDD:(A;;CC;;;WD)"/>
    <protectedRange sqref="W210" name="Rango1_6" securityDescriptor="O:WDG:WDD:(A;;CC;;;WD)"/>
    <protectedRange sqref="W211" name="Rango1_7" securityDescriptor="O:WDG:WDD:(A;;CC;;;WD)"/>
    <protectedRange sqref="W187" name="Rango1_8" securityDescriptor="O:WDG:WDD:(A;;CC;;;WD)"/>
    <protectedRange sqref="V180" name="Rango1_9" securityDescriptor="O:WDG:WDD:(A;;CC;;;WD)"/>
    <protectedRange sqref="V181" name="Rango1_10" securityDescriptor="O:WDG:WDD:(A;;CC;;;WD)"/>
    <protectedRange sqref="AC158:AF158" name="Rango1_11" securityDescriptor="O:WDG:WDD:(A;;CC;;;WD)"/>
    <protectedRange sqref="AC37" name="Rango1_12" securityDescriptor="O:WDG:WDD:(A;;CC;;;WD)"/>
  </protectedRanges>
  <autoFilter ref="A9:CY1012" xr:uid="{00000000-0001-0000-0200-000000000000}">
    <filterColumn colId="2">
      <filters>
        <filter val="L1 - Formación Académica Integral"/>
      </filters>
    </filterColumn>
    <filterColumn colId="5">
      <filters>
        <filter val="M1 - Internacionalización y multilingüismo."/>
      </filters>
    </filterColumn>
    <filterColumn colId="7">
      <filters>
        <filter val="P1 - Multilingüismo e interculturalidad"/>
      </filters>
    </filterColumn>
  </autoFilter>
  <dataConsolidate/>
  <mergeCells count="27">
    <mergeCell ref="AQ8:AT8"/>
    <mergeCell ref="K8:K9"/>
    <mergeCell ref="L8:L9"/>
    <mergeCell ref="M8:M9"/>
    <mergeCell ref="N8:S8"/>
    <mergeCell ref="I8:I9"/>
    <mergeCell ref="A1:AE3"/>
    <mergeCell ref="A6:D6"/>
    <mergeCell ref="E6:F6"/>
    <mergeCell ref="U6:V6"/>
    <mergeCell ref="W6:X6"/>
    <mergeCell ref="BI7:BO7"/>
    <mergeCell ref="A4:AF4"/>
    <mergeCell ref="AN6:AV6"/>
    <mergeCell ref="AN8:AP8"/>
    <mergeCell ref="AC8:AF8"/>
    <mergeCell ref="A8:A9"/>
    <mergeCell ref="U8:Y8"/>
    <mergeCell ref="J8:J9"/>
    <mergeCell ref="D8:D9"/>
    <mergeCell ref="E8:E9"/>
    <mergeCell ref="F8:F9"/>
    <mergeCell ref="G8:G9"/>
    <mergeCell ref="H6:K6"/>
    <mergeCell ref="B8:B9"/>
    <mergeCell ref="C8:C9"/>
    <mergeCell ref="H8:H9"/>
  </mergeCells>
  <conditionalFormatting sqref="U10:W23 U24 W24">
    <cfRule type="expression" dxfId="124" priority="11">
      <formula>$S10="Porcentaje"</formula>
    </cfRule>
  </conditionalFormatting>
  <conditionalFormatting sqref="U25:W1012">
    <cfRule type="expression" dxfId="123" priority="2">
      <formula>$S25="Porcentaje"</formula>
    </cfRule>
  </conditionalFormatting>
  <conditionalFormatting sqref="V24">
    <cfRule type="expression" dxfId="122" priority="10">
      <formula>$S24="Porcentaje"</formula>
    </cfRule>
  </conditionalFormatting>
  <conditionalFormatting sqref="AA10:AA1012">
    <cfRule type="cellIs" dxfId="121" priority="14" operator="equal">
      <formula>1</formula>
    </cfRule>
    <cfRule type="cellIs" dxfId="120" priority="15" operator="equal">
      <formula>0</formula>
    </cfRule>
  </conditionalFormatting>
  <conditionalFormatting sqref="AC37">
    <cfRule type="expression" dxfId="119" priority="1">
      <formula>$O37="Porcentaje"</formula>
    </cfRule>
  </conditionalFormatting>
  <conditionalFormatting sqref="AR10:AR1012">
    <cfRule type="cellIs" dxfId="118" priority="26" operator="greaterThanOrEqual">
      <formula>0.751</formula>
    </cfRule>
    <cfRule type="cellIs" dxfId="117" priority="28" operator="between">
      <formula>0.501</formula>
      <formula>0.75</formula>
    </cfRule>
    <cfRule type="cellIs" dxfId="116" priority="30" operator="between">
      <formula>0</formula>
      <formula>0.5</formula>
    </cfRule>
  </conditionalFormatting>
  <dataValidations xWindow="1452" yWindow="961" count="6">
    <dataValidation type="list" allowBlank="1" showInputMessage="1" showErrorMessage="1" sqref="X6" xr:uid="{00000000-0002-0000-0200-000000000000}">
      <formula1>AÑOS</formula1>
    </dataValidation>
    <dataValidation allowBlank="1" showInputMessage="1" showErrorMessage="1" prompt="NO DILIGENCIAR." sqref="M10:M1012" xr:uid="{00000000-0002-0000-0200-000001000000}"/>
    <dataValidation operator="greaterThanOrEqual" allowBlank="1" showInputMessage="1" showErrorMessage="1" promptTitle="VALOR EJECUTADA" prompt="VALOR EN PESOS" sqref="Z1112:AA1048576 Z1:AA1012 AB1:AB7 AB9 T10:T1012" xr:uid="{00000000-0002-0000-0200-000002000000}"/>
    <dataValidation type="decimal" operator="greaterThan" allowBlank="1" showInputMessage="1" showErrorMessage="1" sqref="V1112:W1112 W10:W1012 V10:V23 V25:V1012" xr:uid="{00000000-0002-0000-0200-000003000000}">
      <formula1>-500000000</formula1>
    </dataValidation>
    <dataValidation type="decimal" operator="greaterThan" allowBlank="1" showErrorMessage="1" sqref="V24" xr:uid="{5CF7B822-90E9-4D5F-AF89-5C1EC93E5D5D}">
      <formula1>-500000000</formula1>
    </dataValidation>
    <dataValidation operator="greaterThanOrEqual" allowBlank="1" showInputMessage="1" showErrorMessage="1" sqref="AC37" xr:uid="{945E0440-1C48-45E2-BCAA-2C96111FDFD1}"/>
  </dataValidations>
  <printOptions horizontalCentered="1"/>
  <pageMargins left="0.32" right="7.0000000000000007E-2" top="0.98425196850393704" bottom="0.46" header="0" footer="0"/>
  <pageSetup paperSize="5" scale="50" orientation="landscape" r:id="rId1"/>
  <headerFooter alignWithMargins="0"/>
  <drawing r:id="rId2"/>
  <legacyDrawing r:id="rId3"/>
  <extLst>
    <ext xmlns:x14="http://schemas.microsoft.com/office/spreadsheetml/2009/9/main" uri="{CCE6A557-97BC-4b89-ADB6-D9C93CAAB3DF}">
      <x14:dataValidations xmlns:xm="http://schemas.microsoft.com/office/excel/2006/main" xWindow="1452" yWindow="961" count="1">
        <x14:dataValidation type="list" allowBlank="1" showInputMessage="1" showErrorMessage="1" xr:uid="{00000000-0002-0000-0200-000004000000}">
          <x14:formula1>
            <xm:f>Lists!$P$2:$P$23</xm:f>
          </x14:formula1>
          <xm:sqref>E6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indexed="48"/>
  </sheetPr>
  <dimension ref="A1:DI263"/>
  <sheetViews>
    <sheetView topLeftCell="I5" zoomScale="80" zoomScaleNormal="80" workbookViewId="0">
      <pane xSplit="11" ySplit="38" topLeftCell="CS49" activePane="bottomRight" state="frozen"/>
      <selection activeCell="I5" sqref="I5"/>
      <selection pane="topRight" activeCell="T5" sqref="T5"/>
      <selection pane="bottomLeft" activeCell="I43" sqref="I43"/>
      <selection pane="bottomRight" activeCell="DI56" sqref="DI56"/>
    </sheetView>
  </sheetViews>
  <sheetFormatPr baseColWidth="10" defaultColWidth="10.6640625" defaultRowHeight="13.2"/>
  <cols>
    <col min="1" max="1" width="0" style="37" hidden="1" customWidth="1"/>
    <col min="2" max="3" width="6.44140625" style="37" customWidth="1"/>
    <col min="4" max="4" width="14.88671875" style="37" customWidth="1"/>
    <col min="5" max="5" width="34.44140625" style="37" customWidth="1"/>
    <col min="6" max="6" width="37" style="37" bestFit="1" customWidth="1"/>
    <col min="7" max="8" width="16.44140625" style="37" customWidth="1"/>
    <col min="9" max="9" width="19.33203125" style="37" customWidth="1"/>
    <col min="10" max="11" width="16.44140625" style="37" hidden="1" customWidth="1"/>
    <col min="12" max="12" width="21.44140625" style="37" customWidth="1"/>
    <col min="13" max="13" width="20" style="37" customWidth="1"/>
    <col min="14" max="14" width="5.33203125" style="37" customWidth="1"/>
    <col min="15" max="15" width="6.6640625" style="37" customWidth="1"/>
    <col min="16" max="16" width="17.109375" style="37" customWidth="1"/>
    <col min="17" max="17" width="8.88671875" style="37" customWidth="1"/>
    <col min="18" max="18" width="7.6640625" style="92" customWidth="1"/>
    <col min="19" max="19" width="12" style="92" bestFit="1" customWidth="1"/>
    <col min="20" max="22" width="10.6640625" style="92" customWidth="1"/>
    <col min="23" max="23" width="12.88671875" style="100" customWidth="1"/>
    <col min="24" max="24" width="10.6640625" style="100" customWidth="1"/>
    <col min="25" max="25" width="49.44140625" style="100" customWidth="1"/>
    <col min="26" max="26" width="9.33203125" style="107" hidden="1" customWidth="1"/>
    <col min="27" max="27" width="9.109375" style="107" hidden="1" customWidth="1"/>
    <col min="28" max="28" width="14.6640625" style="37" customWidth="1"/>
    <col min="29" max="31" width="10.6640625" style="37" customWidth="1"/>
    <col min="32" max="32" width="22.33203125" style="37" customWidth="1"/>
    <col min="33" max="33" width="19.109375" style="37" customWidth="1"/>
    <col min="34" max="34" width="47.44140625" style="230" customWidth="1"/>
    <col min="35" max="36" width="7" style="37" hidden="1" customWidth="1"/>
    <col min="37" max="37" width="14.6640625" style="37" customWidth="1"/>
    <col min="38" max="42" width="10.6640625" style="37" customWidth="1"/>
    <col min="43" max="43" width="30.6640625" style="230" customWidth="1"/>
    <col min="44" max="45" width="7" style="37" hidden="1" customWidth="1"/>
    <col min="46" max="46" width="14.6640625" style="37" customWidth="1"/>
    <col min="47" max="51" width="10.6640625" style="37" customWidth="1"/>
    <col min="52" max="52" width="36.44140625" style="230" customWidth="1"/>
    <col min="53" max="54" width="7" style="37" hidden="1" customWidth="1"/>
    <col min="55" max="55" width="14.6640625" style="37" customWidth="1"/>
    <col min="56" max="60" width="10.6640625" style="37" customWidth="1"/>
    <col min="61" max="61" width="44.109375" style="230" customWidth="1"/>
    <col min="62" max="63" width="7" style="37" hidden="1" customWidth="1"/>
    <col min="64" max="64" width="14.6640625" style="37" customWidth="1"/>
    <col min="65" max="67" width="10.6640625" style="37" customWidth="1"/>
    <col min="68" max="68" width="25.88671875" style="37" customWidth="1"/>
    <col min="69" max="69" width="10.6640625" style="37" customWidth="1"/>
    <col min="70" max="70" width="48.6640625" style="230" customWidth="1"/>
    <col min="71" max="72" width="7" style="37" hidden="1" customWidth="1"/>
    <col min="73" max="73" width="14.6640625" style="37" customWidth="1"/>
    <col min="74" max="78" width="10.6640625" style="37" customWidth="1"/>
    <col min="79" max="79" width="50.109375" style="230" customWidth="1"/>
    <col min="80" max="81" width="7" style="37" hidden="1" customWidth="1"/>
    <col min="82" max="82" width="14.6640625" style="37" customWidth="1"/>
    <col min="83" max="87" width="10.6640625" style="37" customWidth="1"/>
    <col min="88" max="88" width="47.33203125" style="230" customWidth="1"/>
    <col min="89" max="90" width="7" style="37" hidden="1" customWidth="1"/>
    <col min="91" max="91" width="14.6640625" style="37" customWidth="1"/>
    <col min="92" max="96" width="10.6640625" style="37" customWidth="1"/>
    <col min="97" max="97" width="45.44140625" style="230" customWidth="1"/>
    <col min="98" max="99" width="7" style="37" hidden="1" customWidth="1"/>
    <col min="100" max="100" width="14.6640625" style="37" customWidth="1"/>
    <col min="101" max="105" width="10.6640625" style="37" customWidth="1"/>
    <col min="106" max="106" width="35.109375" style="230" customWidth="1"/>
    <col min="107" max="107" width="7" style="37" hidden="1" customWidth="1"/>
    <col min="108" max="108" width="7.44140625" style="37" hidden="1" customWidth="1"/>
    <col min="109" max="109" width="14.6640625" style="37" customWidth="1"/>
    <col min="110" max="110" width="10.6640625" style="37" customWidth="1"/>
    <col min="111" max="111" width="10.6640625" style="92" hidden="1" customWidth="1"/>
    <col min="112" max="112" width="10.6640625" style="92"/>
    <col min="113" max="16384" width="10.6640625" style="37"/>
  </cols>
  <sheetData>
    <row r="1" spans="1:113" s="231" customFormat="1" ht="15.6">
      <c r="A1" s="452" t="s">
        <v>113</v>
      </c>
      <c r="B1" s="453"/>
      <c r="C1" s="453"/>
      <c r="D1" s="453"/>
      <c r="E1" s="453"/>
      <c r="F1" s="453"/>
      <c r="G1" s="453"/>
      <c r="H1" s="453"/>
      <c r="I1" s="453"/>
      <c r="J1" s="452"/>
      <c r="K1" s="452"/>
      <c r="L1" s="453"/>
      <c r="M1" s="453"/>
      <c r="N1" s="453"/>
      <c r="O1" s="453"/>
      <c r="P1" s="453"/>
      <c r="Q1" s="453"/>
      <c r="R1" s="453"/>
      <c r="S1" s="453"/>
      <c r="T1" s="453"/>
      <c r="U1" s="453"/>
      <c r="V1" s="453"/>
      <c r="W1" s="453"/>
      <c r="X1" s="453"/>
      <c r="Y1" s="453"/>
      <c r="Z1" s="452"/>
      <c r="AA1" s="452"/>
      <c r="AB1" s="453"/>
      <c r="AC1" s="453"/>
      <c r="AD1" s="453"/>
      <c r="AE1" s="453"/>
      <c r="AF1" s="453"/>
      <c r="AG1" s="453"/>
      <c r="AH1" s="453"/>
      <c r="AI1" s="452"/>
      <c r="AJ1" s="452"/>
      <c r="AK1" s="453"/>
      <c r="AL1" s="453"/>
      <c r="AM1" s="453"/>
      <c r="AN1" s="453"/>
      <c r="AO1" s="453"/>
      <c r="AP1" s="453"/>
      <c r="AQ1" s="453"/>
      <c r="AR1" s="452"/>
      <c r="AS1" s="452"/>
      <c r="AT1" s="453"/>
      <c r="AU1" s="453"/>
      <c r="AV1" s="453"/>
      <c r="AW1" s="453"/>
      <c r="AX1" s="453"/>
      <c r="AY1" s="453"/>
      <c r="AZ1" s="453"/>
      <c r="BA1" s="452"/>
      <c r="BB1" s="452"/>
      <c r="BC1" s="453"/>
      <c r="BD1" s="453"/>
      <c r="BE1" s="453"/>
      <c r="BF1" s="453"/>
      <c r="BG1" s="453"/>
      <c r="BH1" s="453"/>
      <c r="BI1" s="453"/>
      <c r="BJ1" s="452"/>
      <c r="BK1" s="452"/>
      <c r="BL1" s="453"/>
      <c r="BM1" s="453"/>
      <c r="BN1" s="453"/>
      <c r="BO1" s="453"/>
      <c r="BP1" s="453"/>
      <c r="BQ1" s="453"/>
      <c r="BR1" s="453"/>
      <c r="BS1" s="452"/>
      <c r="BT1" s="452"/>
      <c r="BU1" s="453"/>
      <c r="BV1" s="453"/>
      <c r="BW1" s="453"/>
      <c r="BX1" s="453"/>
      <c r="BY1" s="453"/>
      <c r="BZ1" s="453"/>
      <c r="CA1" s="453"/>
      <c r="CB1" s="452"/>
      <c r="CC1" s="452"/>
      <c r="CD1" s="453"/>
      <c r="CE1" s="453"/>
      <c r="CF1" s="453"/>
      <c r="CG1" s="453"/>
      <c r="CH1" s="453"/>
      <c r="CI1" s="453"/>
      <c r="CJ1" s="453"/>
      <c r="CK1" s="452"/>
      <c r="CL1" s="452"/>
      <c r="CM1" s="453"/>
      <c r="CN1" s="453"/>
      <c r="CO1" s="453"/>
      <c r="CP1" s="453"/>
      <c r="CQ1" s="453"/>
      <c r="CR1" s="453"/>
      <c r="CS1" s="453"/>
      <c r="CT1" s="452"/>
      <c r="CU1" s="452"/>
      <c r="CV1" s="453"/>
      <c r="CW1" s="453"/>
      <c r="CX1" s="453"/>
      <c r="CY1" s="453"/>
      <c r="CZ1" s="453"/>
      <c r="DA1" s="453"/>
      <c r="DB1" s="453"/>
      <c r="DC1" s="217"/>
      <c r="DD1" s="217"/>
      <c r="DE1" s="399" t="s">
        <v>112</v>
      </c>
      <c r="DF1" s="399"/>
      <c r="DG1" s="245"/>
      <c r="DH1" s="45"/>
    </row>
    <row r="2" spans="1:113" s="231" customFormat="1" ht="15.6">
      <c r="A2" s="452"/>
      <c r="B2" s="453"/>
      <c r="C2" s="453"/>
      <c r="D2" s="453"/>
      <c r="E2" s="453"/>
      <c r="F2" s="453"/>
      <c r="G2" s="453"/>
      <c r="H2" s="453"/>
      <c r="I2" s="453"/>
      <c r="J2" s="452"/>
      <c r="K2" s="452"/>
      <c r="L2" s="453"/>
      <c r="M2" s="453"/>
      <c r="N2" s="453"/>
      <c r="O2" s="453"/>
      <c r="P2" s="453"/>
      <c r="Q2" s="453"/>
      <c r="R2" s="453"/>
      <c r="S2" s="453"/>
      <c r="T2" s="453"/>
      <c r="U2" s="453"/>
      <c r="V2" s="453"/>
      <c r="W2" s="453"/>
      <c r="X2" s="453"/>
      <c r="Y2" s="453"/>
      <c r="Z2" s="452"/>
      <c r="AA2" s="452"/>
      <c r="AB2" s="453"/>
      <c r="AC2" s="453"/>
      <c r="AD2" s="453"/>
      <c r="AE2" s="453"/>
      <c r="AF2" s="453"/>
      <c r="AG2" s="453"/>
      <c r="AH2" s="453"/>
      <c r="AI2" s="452"/>
      <c r="AJ2" s="452"/>
      <c r="AK2" s="453"/>
      <c r="AL2" s="453"/>
      <c r="AM2" s="453"/>
      <c r="AN2" s="453"/>
      <c r="AO2" s="453"/>
      <c r="AP2" s="453"/>
      <c r="AQ2" s="453"/>
      <c r="AR2" s="452"/>
      <c r="AS2" s="452"/>
      <c r="AT2" s="453"/>
      <c r="AU2" s="453"/>
      <c r="AV2" s="453"/>
      <c r="AW2" s="453"/>
      <c r="AX2" s="453"/>
      <c r="AY2" s="453"/>
      <c r="AZ2" s="453"/>
      <c r="BA2" s="452"/>
      <c r="BB2" s="452"/>
      <c r="BC2" s="453"/>
      <c r="BD2" s="453"/>
      <c r="BE2" s="453"/>
      <c r="BF2" s="453"/>
      <c r="BG2" s="453"/>
      <c r="BH2" s="453"/>
      <c r="BI2" s="453"/>
      <c r="BJ2" s="452"/>
      <c r="BK2" s="452"/>
      <c r="BL2" s="453"/>
      <c r="BM2" s="453"/>
      <c r="BN2" s="453"/>
      <c r="BO2" s="453"/>
      <c r="BP2" s="453"/>
      <c r="BQ2" s="453"/>
      <c r="BR2" s="453"/>
      <c r="BS2" s="452"/>
      <c r="BT2" s="452"/>
      <c r="BU2" s="453"/>
      <c r="BV2" s="453"/>
      <c r="BW2" s="453"/>
      <c r="BX2" s="453"/>
      <c r="BY2" s="453"/>
      <c r="BZ2" s="453"/>
      <c r="CA2" s="453"/>
      <c r="CB2" s="452"/>
      <c r="CC2" s="452"/>
      <c r="CD2" s="453"/>
      <c r="CE2" s="453"/>
      <c r="CF2" s="453"/>
      <c r="CG2" s="453"/>
      <c r="CH2" s="453"/>
      <c r="CI2" s="453"/>
      <c r="CJ2" s="453"/>
      <c r="CK2" s="452"/>
      <c r="CL2" s="452"/>
      <c r="CM2" s="453"/>
      <c r="CN2" s="453"/>
      <c r="CO2" s="453"/>
      <c r="CP2" s="453"/>
      <c r="CQ2" s="453"/>
      <c r="CR2" s="453"/>
      <c r="CS2" s="453"/>
      <c r="CT2" s="452"/>
      <c r="CU2" s="452"/>
      <c r="CV2" s="453"/>
      <c r="CW2" s="453"/>
      <c r="CX2" s="453"/>
      <c r="CY2" s="453"/>
      <c r="CZ2" s="453"/>
      <c r="DA2" s="453"/>
      <c r="DB2" s="453"/>
      <c r="DC2" s="217"/>
      <c r="DD2" s="217"/>
      <c r="DE2" s="399" t="s">
        <v>354</v>
      </c>
      <c r="DF2" s="399"/>
      <c r="DG2" s="245"/>
      <c r="DH2" s="45"/>
    </row>
    <row r="3" spans="1:113" s="231" customFormat="1" ht="15.6">
      <c r="A3" s="452"/>
      <c r="B3" s="453"/>
      <c r="C3" s="453"/>
      <c r="D3" s="453"/>
      <c r="E3" s="453"/>
      <c r="F3" s="453"/>
      <c r="G3" s="453"/>
      <c r="H3" s="453"/>
      <c r="I3" s="453"/>
      <c r="J3" s="452"/>
      <c r="K3" s="452"/>
      <c r="L3" s="453"/>
      <c r="M3" s="453"/>
      <c r="N3" s="453"/>
      <c r="O3" s="453"/>
      <c r="P3" s="453"/>
      <c r="Q3" s="453"/>
      <c r="R3" s="453"/>
      <c r="S3" s="453"/>
      <c r="T3" s="453"/>
      <c r="U3" s="453"/>
      <c r="V3" s="453"/>
      <c r="W3" s="453"/>
      <c r="X3" s="453"/>
      <c r="Y3" s="453"/>
      <c r="Z3" s="452"/>
      <c r="AA3" s="452"/>
      <c r="AB3" s="453"/>
      <c r="AC3" s="453"/>
      <c r="AD3" s="453"/>
      <c r="AE3" s="453"/>
      <c r="AF3" s="453"/>
      <c r="AG3" s="453"/>
      <c r="AH3" s="453"/>
      <c r="AI3" s="452"/>
      <c r="AJ3" s="452"/>
      <c r="AK3" s="453"/>
      <c r="AL3" s="453"/>
      <c r="AM3" s="453"/>
      <c r="AN3" s="453"/>
      <c r="AO3" s="453"/>
      <c r="AP3" s="453"/>
      <c r="AQ3" s="453"/>
      <c r="AR3" s="452"/>
      <c r="AS3" s="452"/>
      <c r="AT3" s="453"/>
      <c r="AU3" s="453"/>
      <c r="AV3" s="453"/>
      <c r="AW3" s="453"/>
      <c r="AX3" s="453"/>
      <c r="AY3" s="453"/>
      <c r="AZ3" s="453"/>
      <c r="BA3" s="452"/>
      <c r="BB3" s="452"/>
      <c r="BC3" s="453"/>
      <c r="BD3" s="453"/>
      <c r="BE3" s="453"/>
      <c r="BF3" s="453"/>
      <c r="BG3" s="453"/>
      <c r="BH3" s="453"/>
      <c r="BI3" s="453"/>
      <c r="BJ3" s="452"/>
      <c r="BK3" s="452"/>
      <c r="BL3" s="453"/>
      <c r="BM3" s="453"/>
      <c r="BN3" s="453"/>
      <c r="BO3" s="453"/>
      <c r="BP3" s="453"/>
      <c r="BQ3" s="453"/>
      <c r="BR3" s="453"/>
      <c r="BS3" s="452"/>
      <c r="BT3" s="452"/>
      <c r="BU3" s="453"/>
      <c r="BV3" s="453"/>
      <c r="BW3" s="453"/>
      <c r="BX3" s="453"/>
      <c r="BY3" s="453"/>
      <c r="BZ3" s="453"/>
      <c r="CA3" s="453"/>
      <c r="CB3" s="452"/>
      <c r="CC3" s="452"/>
      <c r="CD3" s="453"/>
      <c r="CE3" s="453"/>
      <c r="CF3" s="453"/>
      <c r="CG3" s="453"/>
      <c r="CH3" s="453"/>
      <c r="CI3" s="453"/>
      <c r="CJ3" s="453"/>
      <c r="CK3" s="452"/>
      <c r="CL3" s="452"/>
      <c r="CM3" s="453"/>
      <c r="CN3" s="453"/>
      <c r="CO3" s="453"/>
      <c r="CP3" s="453"/>
      <c r="CQ3" s="453"/>
      <c r="CR3" s="453"/>
      <c r="CS3" s="453"/>
      <c r="CT3" s="452"/>
      <c r="CU3" s="452"/>
      <c r="CV3" s="453"/>
      <c r="CW3" s="453"/>
      <c r="CX3" s="453"/>
      <c r="CY3" s="453"/>
      <c r="CZ3" s="453"/>
      <c r="DA3" s="453"/>
      <c r="DB3" s="453"/>
      <c r="DC3" s="217"/>
      <c r="DD3" s="217"/>
      <c r="DE3" s="399" t="s">
        <v>355</v>
      </c>
      <c r="DF3" s="399"/>
      <c r="DG3" s="245"/>
      <c r="DH3" s="45"/>
    </row>
    <row r="4" spans="1:113" s="231" customFormat="1" ht="15.6">
      <c r="A4" s="217"/>
      <c r="B4" s="454" t="s">
        <v>356</v>
      </c>
      <c r="C4" s="454"/>
      <c r="D4" s="454"/>
      <c r="E4" s="454"/>
      <c r="F4" s="454"/>
      <c r="G4" s="454"/>
      <c r="H4" s="454"/>
      <c r="I4" s="454"/>
      <c r="J4" s="454"/>
      <c r="K4" s="454"/>
      <c r="L4" s="454"/>
      <c r="M4" s="454"/>
      <c r="N4" s="454"/>
      <c r="O4" s="454"/>
      <c r="P4" s="454"/>
      <c r="Q4" s="454"/>
      <c r="R4" s="454"/>
      <c r="S4" s="454"/>
      <c r="T4" s="454"/>
      <c r="U4" s="454"/>
      <c r="V4" s="454"/>
      <c r="W4" s="454"/>
      <c r="X4" s="454"/>
      <c r="Y4" s="454"/>
      <c r="Z4" s="454"/>
      <c r="AA4" s="454"/>
      <c r="AB4" s="454"/>
      <c r="AC4" s="454"/>
      <c r="AD4" s="454"/>
      <c r="AE4" s="454"/>
      <c r="AF4" s="454"/>
      <c r="AG4" s="454"/>
      <c r="AH4" s="454"/>
      <c r="AI4" s="454"/>
      <c r="AJ4" s="454"/>
      <c r="AK4" s="454"/>
      <c r="AL4" s="454"/>
      <c r="AM4" s="454"/>
      <c r="AN4" s="454"/>
      <c r="AO4" s="454"/>
      <c r="AP4" s="454"/>
      <c r="AQ4" s="454"/>
      <c r="AR4" s="454"/>
      <c r="AS4" s="454"/>
      <c r="AT4" s="454"/>
      <c r="AU4" s="454"/>
      <c r="AV4" s="454"/>
      <c r="AW4" s="454"/>
      <c r="AX4" s="454"/>
      <c r="AY4" s="454"/>
      <c r="AZ4" s="454"/>
      <c r="BA4" s="454"/>
      <c r="BB4" s="454"/>
      <c r="BC4" s="454"/>
      <c r="BD4" s="454"/>
      <c r="BE4" s="454"/>
      <c r="BF4" s="454"/>
      <c r="BG4" s="454"/>
      <c r="BH4" s="454"/>
      <c r="BI4" s="454"/>
      <c r="BJ4" s="454"/>
      <c r="BK4" s="454"/>
      <c r="BL4" s="454"/>
      <c r="BM4" s="454"/>
      <c r="BN4" s="454"/>
      <c r="BO4" s="454"/>
      <c r="BP4" s="454"/>
      <c r="BQ4" s="454"/>
      <c r="BR4" s="454"/>
      <c r="BS4" s="454"/>
      <c r="BT4" s="454"/>
      <c r="BU4" s="454"/>
      <c r="BV4" s="454"/>
      <c r="BW4" s="454"/>
      <c r="BX4" s="454"/>
      <c r="BY4" s="454"/>
      <c r="BZ4" s="454"/>
      <c r="CA4" s="454"/>
      <c r="CB4" s="454"/>
      <c r="CC4" s="454"/>
      <c r="CD4" s="454"/>
      <c r="CE4" s="454"/>
      <c r="CF4" s="454"/>
      <c r="CG4" s="454"/>
      <c r="CH4" s="454"/>
      <c r="CI4" s="454"/>
      <c r="CJ4" s="454"/>
      <c r="CK4" s="454"/>
      <c r="CL4" s="454"/>
      <c r="CM4" s="454"/>
      <c r="CN4" s="454"/>
      <c r="CO4" s="454"/>
      <c r="CP4" s="454"/>
      <c r="CQ4" s="454"/>
      <c r="CR4" s="454"/>
      <c r="CS4" s="454"/>
      <c r="CT4" s="454"/>
      <c r="CU4" s="454"/>
      <c r="CV4" s="454"/>
      <c r="CW4" s="454"/>
      <c r="CX4" s="454"/>
      <c r="CY4" s="454"/>
      <c r="CZ4" s="454"/>
      <c r="DA4" s="454"/>
      <c r="DB4" s="454"/>
      <c r="DC4" s="454"/>
      <c r="DD4" s="454"/>
      <c r="DE4" s="454"/>
      <c r="DF4" s="454"/>
      <c r="DG4" s="245"/>
      <c r="DH4" s="45"/>
    </row>
    <row r="5" spans="1:113" s="231" customFormat="1" ht="15.6">
      <c r="A5" s="218"/>
      <c r="B5" s="219"/>
      <c r="C5" s="219"/>
      <c r="D5" s="219"/>
      <c r="E5" s="219"/>
      <c r="F5" s="219"/>
      <c r="I5" s="44"/>
      <c r="J5" s="44"/>
      <c r="K5" s="44"/>
      <c r="L5" s="44"/>
      <c r="M5" s="44"/>
      <c r="N5" s="44"/>
      <c r="O5" s="44"/>
      <c r="P5" s="44"/>
      <c r="Q5" s="44"/>
      <c r="R5" s="123"/>
      <c r="S5" s="123"/>
      <c r="T5" s="123"/>
      <c r="U5" s="123"/>
      <c r="V5" s="123"/>
      <c r="W5" s="44"/>
      <c r="X5" s="44"/>
      <c r="Y5" s="296"/>
      <c r="Z5" s="123"/>
      <c r="AA5" s="123"/>
      <c r="AB5" s="298"/>
      <c r="AC5" s="298"/>
      <c r="AD5" s="298"/>
      <c r="AE5" s="220"/>
      <c r="AF5" s="299"/>
      <c r="AG5" s="299"/>
      <c r="AH5" s="300"/>
      <c r="AI5" s="221"/>
      <c r="AJ5" s="218"/>
      <c r="AK5" s="301"/>
      <c r="AP5" s="220"/>
      <c r="AQ5" s="302"/>
      <c r="AR5" s="44"/>
      <c r="AS5" s="44"/>
      <c r="AT5" s="44"/>
      <c r="AU5" s="44"/>
      <c r="AX5" s="303"/>
      <c r="AZ5" s="225"/>
      <c r="BA5" s="44"/>
      <c r="BB5" s="44"/>
      <c r="BC5" s="44"/>
      <c r="BD5" s="44"/>
      <c r="BE5" s="44"/>
      <c r="BF5" s="44"/>
      <c r="BG5" s="44"/>
      <c r="BH5" s="44"/>
      <c r="BI5" s="225"/>
      <c r="BJ5" s="44"/>
      <c r="BK5" s="44"/>
      <c r="BL5" s="44"/>
      <c r="BM5" s="44"/>
      <c r="BN5" s="44"/>
      <c r="BO5" s="44"/>
      <c r="BP5" s="44"/>
      <c r="BQ5" s="304"/>
      <c r="BR5" s="232"/>
      <c r="BS5" s="218"/>
      <c r="BT5" s="218"/>
      <c r="BZ5" s="305"/>
      <c r="CA5" s="232"/>
      <c r="CB5" s="218"/>
      <c r="CC5" s="218"/>
      <c r="CJ5" s="232"/>
      <c r="CK5" s="218"/>
      <c r="CL5" s="218"/>
      <c r="CS5" s="232"/>
      <c r="CT5" s="218"/>
      <c r="CU5" s="218"/>
      <c r="DB5" s="232"/>
      <c r="DC5" s="218"/>
      <c r="DD5" s="218"/>
      <c r="DG5" s="245"/>
      <c r="DH5" s="45"/>
    </row>
    <row r="6" spans="1:113" s="231" customFormat="1" ht="16.2" thickBot="1">
      <c r="A6" s="218"/>
      <c r="B6" s="219"/>
      <c r="C6" s="219"/>
      <c r="D6" s="228" t="s">
        <v>117</v>
      </c>
      <c r="E6" s="153"/>
      <c r="F6" s="219"/>
      <c r="G6" s="229" t="s">
        <v>118</v>
      </c>
      <c r="H6" s="153"/>
      <c r="I6" s="44"/>
      <c r="J6" s="101" t="s">
        <v>4</v>
      </c>
      <c r="K6" s="184"/>
      <c r="L6" s="100"/>
      <c r="M6" s="400"/>
      <c r="N6" s="400"/>
      <c r="O6" s="297"/>
      <c r="P6" s="297"/>
      <c r="Q6" s="297"/>
      <c r="R6" s="123"/>
      <c r="S6" s="123"/>
      <c r="T6" s="123"/>
      <c r="U6" s="123"/>
      <c r="V6" s="123"/>
      <c r="W6" s="44"/>
      <c r="X6" s="44"/>
      <c r="Y6" s="296"/>
      <c r="Z6" s="123"/>
      <c r="AA6" s="123"/>
      <c r="AB6" s="298"/>
      <c r="AC6" s="298"/>
      <c r="AD6" s="298"/>
      <c r="AE6" s="220"/>
      <c r="AF6" s="299"/>
      <c r="AG6" s="299"/>
      <c r="AH6" s="300"/>
      <c r="AI6" s="221"/>
      <c r="AJ6" s="218"/>
      <c r="AK6" s="301"/>
      <c r="AP6" s="220"/>
      <c r="AQ6" s="302"/>
      <c r="AR6" s="44"/>
      <c r="AS6" s="44"/>
      <c r="AT6" s="44"/>
      <c r="AU6" s="44"/>
      <c r="AX6" s="303"/>
      <c r="AZ6" s="225"/>
      <c r="BA6" s="44"/>
      <c r="BB6" s="44"/>
      <c r="BC6" s="44"/>
      <c r="BD6" s="44"/>
      <c r="BE6" s="44"/>
      <c r="BF6" s="44"/>
      <c r="BG6" s="44"/>
      <c r="BH6" s="44"/>
      <c r="BI6" s="225"/>
      <c r="BJ6" s="44"/>
      <c r="BK6" s="44"/>
      <c r="BL6" s="44"/>
      <c r="BM6" s="44"/>
      <c r="BN6" s="44"/>
      <c r="BO6" s="44"/>
      <c r="BP6" s="44"/>
      <c r="BQ6" s="304"/>
      <c r="BR6" s="232"/>
      <c r="BS6" s="218"/>
      <c r="BT6" s="218"/>
      <c r="BZ6" s="305"/>
      <c r="CA6" s="232"/>
      <c r="CB6" s="218"/>
      <c r="CC6" s="218"/>
      <c r="CJ6" s="232"/>
      <c r="CK6" s="218"/>
      <c r="CL6" s="218"/>
      <c r="CS6" s="232"/>
      <c r="CT6" s="218"/>
      <c r="CU6" s="218"/>
      <c r="DB6" s="232"/>
      <c r="DC6" s="218"/>
      <c r="DD6" s="218"/>
      <c r="DG6" s="245"/>
      <c r="DH6" s="45"/>
    </row>
    <row r="7" spans="1:113" s="218" customFormat="1" ht="18" hidden="1" thickBot="1">
      <c r="B7" s="219"/>
      <c r="C7" s="219"/>
      <c r="Q7" s="31"/>
      <c r="R7" s="31"/>
      <c r="S7" s="31"/>
      <c r="T7" s="31"/>
      <c r="U7" s="31"/>
      <c r="V7" s="17"/>
      <c r="W7" s="112"/>
      <c r="X7" s="112"/>
      <c r="Y7" s="197"/>
      <c r="Z7" s="112"/>
      <c r="AA7" s="112"/>
      <c r="AB7" s="101"/>
      <c r="AC7" s="112"/>
      <c r="AD7" s="112"/>
      <c r="AE7" s="112"/>
      <c r="AF7" s="112"/>
      <c r="AG7" s="112"/>
      <c r="AH7" s="197"/>
      <c r="AI7" s="31"/>
      <c r="AJ7" s="31"/>
      <c r="AK7" s="112"/>
      <c r="AL7" s="112"/>
      <c r="AM7" s="101" t="s">
        <v>10</v>
      </c>
      <c r="AN7" s="401" t="str">
        <f>IF(SUM(E6,O6)=0,"",IF(AND(E6,O6)&gt;0,CONCATENATE(E6," - ",O6)))</f>
        <v/>
      </c>
      <c r="AO7" s="401"/>
      <c r="AP7" s="222"/>
      <c r="AQ7" s="223"/>
      <c r="AR7" s="44"/>
      <c r="AS7" s="44"/>
      <c r="AT7" s="44"/>
      <c r="AU7" s="44"/>
      <c r="AX7" s="224"/>
      <c r="AZ7" s="225"/>
      <c r="BA7" s="44"/>
      <c r="BB7" s="44"/>
      <c r="BC7" s="44"/>
      <c r="BD7" s="44"/>
      <c r="BE7" s="44"/>
      <c r="BF7" s="44"/>
      <c r="BG7" s="44"/>
      <c r="BH7" s="44"/>
      <c r="BI7" s="225"/>
      <c r="BJ7" s="44"/>
      <c r="BK7" s="44"/>
      <c r="BL7" s="44"/>
      <c r="BM7" s="44"/>
      <c r="BN7" s="44"/>
      <c r="BO7" s="44"/>
      <c r="BP7" s="44"/>
      <c r="BQ7" s="226"/>
      <c r="BR7" s="227"/>
      <c r="BZ7" s="43"/>
      <c r="CA7" s="227"/>
      <c r="CJ7" s="227"/>
      <c r="CS7" s="227"/>
      <c r="DB7" s="227"/>
      <c r="DG7" s="245"/>
      <c r="DH7" s="245"/>
    </row>
    <row r="8" spans="1:113" s="218" customFormat="1" ht="16.2" hidden="1" thickBot="1">
      <c r="B8" s="45">
        <f ca="1">CELL("columna",FORMULACIÓN!A8)</f>
        <v>1</v>
      </c>
      <c r="C8" s="45">
        <f ca="1">CELL("columna",FORMULACIÓN!B8)</f>
        <v>2</v>
      </c>
      <c r="D8" s="45">
        <f ca="1">CELL("columna",FORMULACIÓN!C8)</f>
        <v>3</v>
      </c>
      <c r="E8" s="45">
        <f ca="1">CELL("columna",FORMULACIÓN!D8)</f>
        <v>4</v>
      </c>
      <c r="F8" s="45">
        <f ca="1">CELL("columna",FORMULACIÓN!E8)</f>
        <v>5</v>
      </c>
      <c r="G8" s="45">
        <f ca="1">CELL("columna",FORMULACIÓN!F8)</f>
        <v>6</v>
      </c>
      <c r="H8" s="45">
        <f ca="1">CELL("columna",FORMULACIÓN!H8)</f>
        <v>8</v>
      </c>
      <c r="I8" s="45">
        <f ca="1">CELL("columna",FORMULACIÓN!J8)</f>
        <v>10</v>
      </c>
      <c r="J8" s="45">
        <f ca="1">CELL("columna",FORMULACIÓN!K8)</f>
        <v>11</v>
      </c>
      <c r="K8" s="45">
        <f ca="1">CELL("columna",FORMULACIÓN!L8)</f>
        <v>12</v>
      </c>
      <c r="L8" s="45">
        <f ca="1">CELL("columna",FORMULACIÓN!O8)</f>
        <v>15</v>
      </c>
      <c r="M8" s="45">
        <f ca="1">CELL("columna",FORMULACIÓN!P8)</f>
        <v>16</v>
      </c>
      <c r="N8" s="45">
        <f ca="1">CELL("columna",FORMULACIÓN!Q8)</f>
        <v>17</v>
      </c>
      <c r="O8" s="45">
        <f ca="1">CELL("columna",FORMULACIÓN!R8)</f>
        <v>18</v>
      </c>
      <c r="P8" s="45">
        <v>19</v>
      </c>
      <c r="Q8" s="45">
        <v>20</v>
      </c>
      <c r="R8" s="45">
        <v>25</v>
      </c>
      <c r="S8" s="45">
        <f ca="1">CELL("columna",FORMULACIÓN!U8)</f>
        <v>21</v>
      </c>
      <c r="T8" s="45"/>
      <c r="U8" s="45"/>
      <c r="V8" s="45"/>
      <c r="W8" s="37" t="s">
        <v>357</v>
      </c>
      <c r="X8" s="37" t="s">
        <v>358</v>
      </c>
      <c r="Y8" s="230" t="s">
        <v>359</v>
      </c>
      <c r="Z8" s="37" t="s">
        <v>360</v>
      </c>
      <c r="AA8" s="37" t="s">
        <v>361</v>
      </c>
      <c r="AB8" s="37" t="s">
        <v>362</v>
      </c>
      <c r="AC8" s="37" t="s">
        <v>363</v>
      </c>
      <c r="AD8" s="92" t="s">
        <v>364</v>
      </c>
      <c r="AE8" s="37" t="s">
        <v>365</v>
      </c>
      <c r="AF8" s="37" t="s">
        <v>366</v>
      </c>
      <c r="AG8" s="231"/>
      <c r="AH8" s="232"/>
      <c r="AI8" s="231"/>
      <c r="AJ8" s="231"/>
      <c r="AK8" s="231"/>
      <c r="AL8" s="231"/>
      <c r="AM8" s="231"/>
      <c r="AN8" s="231"/>
      <c r="AO8" s="231"/>
      <c r="AP8" s="231"/>
      <c r="AQ8" s="232"/>
      <c r="AR8" s="231"/>
      <c r="AS8" s="231"/>
      <c r="AT8" s="231"/>
      <c r="AU8" s="231"/>
      <c r="AV8" s="231"/>
      <c r="AW8" s="231"/>
      <c r="AX8" s="231"/>
      <c r="AY8" s="231"/>
      <c r="AZ8" s="232"/>
      <c r="BD8" s="233"/>
      <c r="BE8" s="416"/>
      <c r="BF8" s="416"/>
      <c r="BG8" s="416"/>
      <c r="BH8" s="416"/>
      <c r="BI8" s="416"/>
      <c r="BJ8" s="416"/>
      <c r="BK8" s="416"/>
      <c r="BL8" s="43"/>
      <c r="BR8" s="227"/>
      <c r="BS8" s="224"/>
      <c r="BU8" s="44"/>
      <c r="BV8" s="44"/>
      <c r="BW8" s="44"/>
      <c r="BX8" s="44"/>
      <c r="BY8" s="44"/>
      <c r="BZ8" s="44"/>
      <c r="CA8" s="225"/>
      <c r="CB8" s="44"/>
      <c r="CC8" s="44"/>
      <c r="CD8" s="44"/>
      <c r="CE8" s="44"/>
      <c r="CF8" s="44"/>
      <c r="CG8" s="44"/>
      <c r="CH8" s="44"/>
      <c r="CI8" s="44"/>
      <c r="CJ8" s="225"/>
      <c r="CK8" s="44"/>
      <c r="CL8" s="226"/>
      <c r="CS8" s="227"/>
      <c r="CU8" s="43"/>
      <c r="DB8" s="227"/>
      <c r="DG8" s="245"/>
      <c r="DH8" s="245"/>
    </row>
    <row r="9" spans="1:113" s="309" customFormat="1" ht="18">
      <c r="A9" s="199"/>
      <c r="B9" s="434" t="s">
        <v>119</v>
      </c>
      <c r="C9" s="183"/>
      <c r="D9" s="437" t="s">
        <v>316</v>
      </c>
      <c r="E9" s="437" t="s">
        <v>317</v>
      </c>
      <c r="F9" s="437" t="s">
        <v>318</v>
      </c>
      <c r="G9" s="437" t="s">
        <v>319</v>
      </c>
      <c r="H9" s="437" t="str">
        <f ca="1">"PROYECTOS"&amp;CHAR(10)&amp;"("&amp;  COUNT(B12:B261)&amp;")"</f>
        <v>PROYECTOS
(48)</v>
      </c>
      <c r="I9" s="437" t="str">
        <f ca="1">"ACTIVIDAD DEL PROYECTO"&amp;CHAR(10)&amp;"("&amp;  COUNT(B12:B261)&amp;")"</f>
        <v>ACTIVIDAD DEL PROYECTO
(48)</v>
      </c>
      <c r="J9" s="439"/>
      <c r="K9" s="439"/>
      <c r="L9" s="419" t="s">
        <v>324</v>
      </c>
      <c r="M9" s="419"/>
      <c r="N9" s="419"/>
      <c r="O9" s="419"/>
      <c r="P9" s="419"/>
      <c r="Q9" s="419"/>
      <c r="R9" s="424" t="str">
        <f xml:space="preserve"> " META POR FACULTADES "</f>
        <v xml:space="preserve"> META POR FACULTADES </v>
      </c>
      <c r="S9" s="424"/>
      <c r="T9" s="443" t="s">
        <v>367</v>
      </c>
      <c r="U9" s="444"/>
      <c r="V9" s="444"/>
      <c r="W9" s="444"/>
      <c r="X9" s="444"/>
      <c r="Y9" s="444"/>
      <c r="Z9" s="444"/>
      <c r="AA9" s="445"/>
      <c r="AB9" s="446" t="str">
        <f>"CUMPLIMIENTO DEL PLAN DE ACCIÓN"&amp; CHAR(10) &amp; TEXT(IFERROR(AA11,"00,00%"),"00,00%")</f>
        <v>CUMPLIMIENTO DEL PLAN DE ACCIÓN
45,96%</v>
      </c>
      <c r="AC9" s="216"/>
      <c r="AD9" s="193"/>
      <c r="AE9" s="193"/>
      <c r="AF9" s="193" t="str">
        <f>X8</f>
        <v>BELLAS ARTES</v>
      </c>
      <c r="AG9" s="193"/>
      <c r="AH9" s="198"/>
      <c r="AI9" s="193"/>
      <c r="AJ9" s="194"/>
      <c r="AK9" s="427" t="str">
        <f>"CUMPLIMIENTO DEL PLAN DE ACCIÓN"&amp; CHAR(10) &amp; TEXT(IFERROR(AJ11,"00,00%"),"00,00%")</f>
        <v>CUMPLIMIENTO DEL PLAN DE ACCIÓN
42,23%</v>
      </c>
      <c r="AL9" s="216"/>
      <c r="AM9" s="193"/>
      <c r="AN9" s="193"/>
      <c r="AO9" s="193" t="str">
        <f>Y8</f>
        <v>CIENCIAS BÁSICAS</v>
      </c>
      <c r="AP9" s="193"/>
      <c r="AQ9" s="198"/>
      <c r="AR9" s="193"/>
      <c r="AS9" s="194"/>
      <c r="AT9" s="427" t="str">
        <f>"CUMPLIMIENTO DEL PLAN DE ACCIÓN"&amp; CHAR(10) &amp; TEXT(IFERROR(AS11,"00,00%"),"00,00%")</f>
        <v>CUMPLIMIENTO DEL PLAN DE ACCIÓN
43,40%</v>
      </c>
      <c r="AU9" s="216"/>
      <c r="AV9" s="193"/>
      <c r="AW9" s="193"/>
      <c r="AX9" s="193" t="str">
        <f>Z8</f>
        <v>CIENCIAS ECONÓMICAS</v>
      </c>
      <c r="AY9" s="193"/>
      <c r="AZ9" s="198"/>
      <c r="BA9" s="193"/>
      <c r="BB9" s="194"/>
      <c r="BC9" s="427" t="str">
        <f>"CUMPLIMIENTO DEL PLAN DE ACCIÓN"&amp; CHAR(10) &amp; TEXT(IFERROR(BB11,"00,00%"),"00,00%")</f>
        <v>CUMPLIMIENTO DEL PLAN DE ACCIÓN
45,85%</v>
      </c>
      <c r="BD9" s="216"/>
      <c r="BE9" s="193"/>
      <c r="BF9" s="193"/>
      <c r="BG9" s="193" t="str">
        <f>AA8</f>
        <v>CIENCIAS HUMANAS</v>
      </c>
      <c r="BH9" s="193"/>
      <c r="BI9" s="198"/>
      <c r="BJ9" s="193"/>
      <c r="BK9" s="194"/>
      <c r="BL9" s="427" t="str">
        <f>"CUMPLIMIENTO DEL PLAN DE ACCIÓN"&amp; CHAR(10) &amp; TEXT(IFERROR(BK11,"00,00%"),"00,00%")</f>
        <v>CUMPLIMIENTO DEL PLAN DE ACCIÓN
43,38%</v>
      </c>
      <c r="BM9" s="216"/>
      <c r="BN9" s="193"/>
      <c r="BO9" s="193"/>
      <c r="BP9" s="193" t="str">
        <f>AB8</f>
        <v>CIENCIAS JURÍDICAS</v>
      </c>
      <c r="BQ9" s="193"/>
      <c r="BR9" s="198"/>
      <c r="BS9" s="193"/>
      <c r="BT9" s="194"/>
      <c r="BU9" s="427" t="str">
        <f>"CUMPLIMIENTO DEL PLAN DE ACCIÓN"&amp; CHAR(10) &amp; TEXT(IFERROR(BT11,"00,00%"),"00,00%")</f>
        <v>CUMPLIMIENTO DEL PLAN DE ACCIÓN
41,93%</v>
      </c>
      <c r="BV9" s="216"/>
      <c r="BW9" s="193"/>
      <c r="BX9" s="193"/>
      <c r="BY9" s="193" t="str">
        <f>AC8</f>
        <v>EDUCACIÓN</v>
      </c>
      <c r="BZ9" s="193"/>
      <c r="CA9" s="198"/>
      <c r="CB9" s="193"/>
      <c r="CC9" s="194"/>
      <c r="CD9" s="427" t="str">
        <f>"CUMPLIMIENTO DEL PLAN DE ACCIÓN"&amp; CHAR(10) &amp; TEXT(IFERROR(CC11,"00,00%"),"00,00%")</f>
        <v>CUMPLIMIENTO DEL PLAN DE ACCIÓN
47,53%</v>
      </c>
      <c r="CE9" s="216"/>
      <c r="CF9" s="193"/>
      <c r="CG9" s="193"/>
      <c r="CH9" s="193" t="str">
        <f>AD8</f>
        <v>INGENIERÍA</v>
      </c>
      <c r="CI9" s="193"/>
      <c r="CJ9" s="198"/>
      <c r="CK9" s="193"/>
      <c r="CL9" s="194"/>
      <c r="CM9" s="427" t="str">
        <f>"CUMPLIMIENTO DEL PLAN DE ACCIÓN"&amp; CHAR(10) &amp; TEXT(IFERROR(CL11,"00,00%"),"00,00%")</f>
        <v>CUMPLIMIENTO DEL PLAN DE ACCIÓN
45,81%</v>
      </c>
      <c r="CN9" s="216"/>
      <c r="CO9" s="193"/>
      <c r="CP9" s="193"/>
      <c r="CQ9" s="193" t="str">
        <f>AE8</f>
        <v>CIENCIAS DE LA SALUD</v>
      </c>
      <c r="CR9" s="193"/>
      <c r="CS9" s="198"/>
      <c r="CT9" s="193"/>
      <c r="CU9" s="194"/>
      <c r="CV9" s="427" t="str">
        <f>"CUMPLIMIENTO DEL PLAN DE ACCIÓN"&amp; CHAR(10) &amp; TEXT(IFERROR(CU11,"00,00%"),"00,00%")</f>
        <v>CUMPLIMIENTO DEL PLAN DE ACCIÓN
46,34%</v>
      </c>
      <c r="CW9" s="216"/>
      <c r="CX9" s="193"/>
      <c r="CY9" s="193"/>
      <c r="CZ9" s="193" t="str">
        <f>AF8</f>
        <v>QUÍMICA Y FARMACIA</v>
      </c>
      <c r="DA9" s="193"/>
      <c r="DB9" s="198"/>
      <c r="DC9" s="193"/>
      <c r="DD9" s="194"/>
      <c r="DE9" s="449" t="str">
        <f>"CUMPLIMIENTO DEL PLAN DE ACCIÓN"&amp; CHAR(10) &amp; TEXT(IFERROR(DD11,"00,00%"),"00,00%")</f>
        <v>CUMPLIMIENTO DEL PLAN DE ACCIÓN
33,85%</v>
      </c>
      <c r="DF9" s="306"/>
      <c r="DG9" s="246"/>
      <c r="DH9" s="308"/>
    </row>
    <row r="10" spans="1:113" s="309" customFormat="1" ht="18.600000000000001" thickBot="1">
      <c r="A10" s="199"/>
      <c r="B10" s="435"/>
      <c r="C10" s="186" t="s">
        <v>120</v>
      </c>
      <c r="D10" s="438"/>
      <c r="E10" s="438"/>
      <c r="F10" s="438"/>
      <c r="G10" s="438"/>
      <c r="H10" s="438"/>
      <c r="I10" s="438"/>
      <c r="J10" s="440"/>
      <c r="K10" s="440"/>
      <c r="L10" s="417" t="s">
        <v>328</v>
      </c>
      <c r="M10" s="417" t="s">
        <v>329</v>
      </c>
      <c r="N10" s="417" t="s">
        <v>330</v>
      </c>
      <c r="O10" s="417" t="s">
        <v>331</v>
      </c>
      <c r="P10" s="433" t="s">
        <v>140</v>
      </c>
      <c r="Q10" s="417" t="s">
        <v>333</v>
      </c>
      <c r="R10" s="422" t="str">
        <f>"META GLOBAL DE LA VIGENCIA "</f>
        <v xml:space="preserve">META GLOBAL DE LA VIGENCIA </v>
      </c>
      <c r="S10" s="420" t="s">
        <v>335</v>
      </c>
      <c r="T10" s="425" t="s">
        <v>368</v>
      </c>
      <c r="U10" s="426"/>
      <c r="V10" s="426"/>
      <c r="W10" s="442" t="str">
        <f>"SEGUIMIENTO ("&amp;AA10&amp;")"</f>
        <v>SEGUIMIENTO (21/38)</v>
      </c>
      <c r="X10" s="442"/>
      <c r="Y10" s="442"/>
      <c r="Z10" s="234"/>
      <c r="AA10" s="235" t="str">
        <f>COUNTIFS(AA12:AA261,"&gt;"&amp;Z11,AA12:AA261,"&gt;"&amp;0)&amp;"/"&amp;COUNTIF(AA12:AA261,"&gt;=0")</f>
        <v>21/38</v>
      </c>
      <c r="AB10" s="447"/>
      <c r="AC10" s="430" t="s">
        <v>368</v>
      </c>
      <c r="AD10" s="431"/>
      <c r="AE10" s="431"/>
      <c r="AF10" s="432" t="str">
        <f>"SEGUIMIENTO ("&amp;AJ10&amp;")"</f>
        <v>SEGUIMIENTO (18/36)</v>
      </c>
      <c r="AG10" s="432"/>
      <c r="AH10" s="432"/>
      <c r="AI10" s="236"/>
      <c r="AJ10" s="237" t="str">
        <f>COUNTIFS(AJ12:AJ261,"&gt;"&amp;AI11,AJ12:AJ261,"&gt;"&amp;0)&amp;"/"&amp;COUNTIF(AJ12:AJ261,"&gt;=0")</f>
        <v>18/36</v>
      </c>
      <c r="AK10" s="428"/>
      <c r="AL10" s="430" t="s">
        <v>368</v>
      </c>
      <c r="AM10" s="431"/>
      <c r="AN10" s="431"/>
      <c r="AO10" s="432" t="str">
        <f>"SEGUIMIENTO ("&amp;AS10&amp;")"</f>
        <v>SEGUIMIENTO (15/31)</v>
      </c>
      <c r="AP10" s="432"/>
      <c r="AQ10" s="432"/>
      <c r="AR10" s="236"/>
      <c r="AS10" s="237" t="str">
        <f>COUNTIFS(AS12:AS261,"&gt;"&amp;AR11,AS12:AS261,"&gt;"&amp;0)&amp;"/"&amp;COUNTIF(AS12:AS261,"&gt;=0")</f>
        <v>15/31</v>
      </c>
      <c r="AT10" s="428"/>
      <c r="AU10" s="430" t="s">
        <v>368</v>
      </c>
      <c r="AV10" s="431"/>
      <c r="AW10" s="431"/>
      <c r="AX10" s="432" t="str">
        <f>"SEGUIMIENTO ("&amp;BB10&amp;")"</f>
        <v>SEGUIMIENTO (17/33)</v>
      </c>
      <c r="AY10" s="432"/>
      <c r="AZ10" s="432"/>
      <c r="BA10" s="236"/>
      <c r="BB10" s="237" t="str">
        <f>COUNTIFS(BB12:BB261,"&gt;"&amp;BA11,BB12:BB261,"&gt;"&amp;0)&amp;"/"&amp;COUNTIF(BB12:BB261,"&gt;=0")</f>
        <v>17/33</v>
      </c>
      <c r="BC10" s="428"/>
      <c r="BD10" s="430" t="s">
        <v>368</v>
      </c>
      <c r="BE10" s="431"/>
      <c r="BF10" s="431"/>
      <c r="BG10" s="432" t="str">
        <f>"SEGUIMIENTO ("&amp;BK10&amp;")"</f>
        <v>SEGUIMIENTO (14/28)</v>
      </c>
      <c r="BH10" s="432"/>
      <c r="BI10" s="432"/>
      <c r="BJ10" s="236"/>
      <c r="BK10" s="237" t="str">
        <f>COUNTIFS(BK12:BK261,"&gt;"&amp;BJ11,BK12:BK261,"&gt;"&amp;0)&amp;"/"&amp;COUNTIF(BK12:BK261,"&gt;=0")</f>
        <v>14/28</v>
      </c>
      <c r="BL10" s="428"/>
      <c r="BM10" s="430" t="s">
        <v>368</v>
      </c>
      <c r="BN10" s="431"/>
      <c r="BO10" s="431"/>
      <c r="BP10" s="432" t="str">
        <f>"SEGUIMIENTO ("&amp;BT10&amp;")"</f>
        <v>SEGUIMIENTO (14/27)</v>
      </c>
      <c r="BQ10" s="432"/>
      <c r="BR10" s="432"/>
      <c r="BS10" s="236"/>
      <c r="BT10" s="237" t="str">
        <f>COUNTIFS(BT12:BT261,"&gt;"&amp;BS11,BT12:BT261,"&gt;"&amp;0)&amp;"/"&amp;COUNTIF(BT12:BT261,"&gt;=0")</f>
        <v>14/27</v>
      </c>
      <c r="BU10" s="428"/>
      <c r="BV10" s="430" t="s">
        <v>368</v>
      </c>
      <c r="BW10" s="431"/>
      <c r="BX10" s="431"/>
      <c r="BY10" s="432" t="str">
        <f>"SEGUIMIENTO ("&amp;CC10&amp;")"</f>
        <v>SEGUIMIENTO (23/39)</v>
      </c>
      <c r="BZ10" s="432"/>
      <c r="CA10" s="432"/>
      <c r="CB10" s="236"/>
      <c r="CC10" s="237" t="str">
        <f>COUNTIFS(CC12:CC261,"&gt;"&amp;CB11,CC12:CC261,"&gt;"&amp;0)&amp;"/"&amp;COUNTIF(CC12:CC261,"&gt;=0")</f>
        <v>23/39</v>
      </c>
      <c r="CD10" s="428"/>
      <c r="CE10" s="430" t="s">
        <v>368</v>
      </c>
      <c r="CF10" s="431"/>
      <c r="CG10" s="431"/>
      <c r="CH10" s="432" t="str">
        <f>"SEGUIMIENTO ("&amp;CL10&amp;")"</f>
        <v>SEGUIMIENTO (18/35)</v>
      </c>
      <c r="CI10" s="432"/>
      <c r="CJ10" s="432"/>
      <c r="CK10" s="236"/>
      <c r="CL10" s="237" t="str">
        <f>COUNTIFS(CL12:CL261,"&gt;"&amp;CK11,CL12:CL261,"&gt;"&amp;0)&amp;"/"&amp;COUNTIF(CL12:CL261,"&gt;=0")</f>
        <v>18/35</v>
      </c>
      <c r="CM10" s="428"/>
      <c r="CN10" s="430" t="s">
        <v>368</v>
      </c>
      <c r="CO10" s="431"/>
      <c r="CP10" s="431"/>
      <c r="CQ10" s="432" t="str">
        <f>"SEGUIMIENTO ("&amp;CU10&amp;")"</f>
        <v>SEGUIMIENTO (20/33)</v>
      </c>
      <c r="CR10" s="432"/>
      <c r="CS10" s="432"/>
      <c r="CT10" s="236"/>
      <c r="CU10" s="237" t="str">
        <f>COUNTIFS(CU12:CU261,"&gt;"&amp;CT11,CU12:CU261,"&gt;"&amp;0)&amp;"/"&amp;COUNTIF(CU12:CU261,"&gt;=0")</f>
        <v>20/33</v>
      </c>
      <c r="CV10" s="428"/>
      <c r="CW10" s="430" t="s">
        <v>368</v>
      </c>
      <c r="CX10" s="431"/>
      <c r="CY10" s="431"/>
      <c r="CZ10" s="432" t="str">
        <f>"SEGUIMIENTO ("&amp;DD10&amp;")"</f>
        <v>SEGUIMIENTO (11/25)</v>
      </c>
      <c r="DA10" s="432"/>
      <c r="DB10" s="432"/>
      <c r="DC10" s="236"/>
      <c r="DD10" s="237" t="str">
        <f>COUNTIFS(DD12:DD261,"&gt;"&amp;DC11,DD12:DD261,"&gt;"&amp;0)&amp;"/"&amp;COUNTIF(DD12:DD261,"&gt;=0")</f>
        <v>11/25</v>
      </c>
      <c r="DE10" s="450"/>
      <c r="DF10" s="307" t="s">
        <v>369</v>
      </c>
      <c r="DG10" s="246"/>
      <c r="DH10" s="308"/>
    </row>
    <row r="11" spans="1:113" s="309" customFormat="1" ht="19.2" thickTop="1" thickBot="1">
      <c r="A11" s="199"/>
      <c r="B11" s="436"/>
      <c r="C11" s="204"/>
      <c r="D11" s="423"/>
      <c r="E11" s="423"/>
      <c r="F11" s="423"/>
      <c r="G11" s="423"/>
      <c r="H11" s="423"/>
      <c r="I11" s="423"/>
      <c r="J11" s="441"/>
      <c r="K11" s="441"/>
      <c r="L11" s="418"/>
      <c r="M11" s="418"/>
      <c r="N11" s="418"/>
      <c r="O11" s="418"/>
      <c r="P11" s="418"/>
      <c r="Q11" s="418"/>
      <c r="R11" s="423"/>
      <c r="S11" s="421"/>
      <c r="T11" s="200" t="s">
        <v>370</v>
      </c>
      <c r="U11" s="201" t="s">
        <v>371</v>
      </c>
      <c r="V11" s="201" t="s">
        <v>372</v>
      </c>
      <c r="W11" s="328" t="s">
        <v>373</v>
      </c>
      <c r="X11" s="328" t="s">
        <v>374</v>
      </c>
      <c r="Y11" s="207" t="s">
        <v>375</v>
      </c>
      <c r="Z11" s="207">
        <v>0.3</v>
      </c>
      <c r="AA11" s="208">
        <f>AVERAGEIF(AA12:AA261,"&lt;&gt;-",AA12:AA261)</f>
        <v>0.45964302422723485</v>
      </c>
      <c r="AB11" s="448"/>
      <c r="AC11" s="205" t="s">
        <v>370</v>
      </c>
      <c r="AD11" s="206" t="s">
        <v>371</v>
      </c>
      <c r="AE11" s="206" t="s">
        <v>372</v>
      </c>
      <c r="AF11" s="329" t="s">
        <v>373</v>
      </c>
      <c r="AG11" s="329" t="s">
        <v>374</v>
      </c>
      <c r="AH11" s="202" t="s">
        <v>375</v>
      </c>
      <c r="AI11" s="202">
        <v>0.3</v>
      </c>
      <c r="AJ11" s="203">
        <f>AVERAGEIF(AJ12:AJ261,"&lt;&gt;-",AJ12:AJ261)</f>
        <v>0.42229938271604939</v>
      </c>
      <c r="AK11" s="429"/>
      <c r="AL11" s="205" t="s">
        <v>370</v>
      </c>
      <c r="AM11" s="206" t="s">
        <v>371</v>
      </c>
      <c r="AN11" s="206" t="s">
        <v>372</v>
      </c>
      <c r="AO11" s="329" t="s">
        <v>373</v>
      </c>
      <c r="AP11" s="329" t="s">
        <v>374</v>
      </c>
      <c r="AQ11" s="202" t="s">
        <v>375</v>
      </c>
      <c r="AR11" s="202">
        <v>0.3</v>
      </c>
      <c r="AS11" s="203">
        <f>AVERAGEIF(AS12:AS261,"&lt;&gt;-",AS12:AS261)</f>
        <v>0.43403311360292135</v>
      </c>
      <c r="AT11" s="429"/>
      <c r="AU11" s="205" t="s">
        <v>370</v>
      </c>
      <c r="AV11" s="206" t="s">
        <v>371</v>
      </c>
      <c r="AW11" s="206" t="s">
        <v>372</v>
      </c>
      <c r="AX11" s="329" t="s">
        <v>373</v>
      </c>
      <c r="AY11" s="329" t="s">
        <v>374</v>
      </c>
      <c r="AZ11" s="202" t="s">
        <v>375</v>
      </c>
      <c r="BA11" s="202">
        <v>0.3</v>
      </c>
      <c r="BB11" s="203">
        <f>AVERAGEIF(BB12:BB261,"&lt;&gt;-",BB12:BB261)</f>
        <v>0.45847301587301587</v>
      </c>
      <c r="BC11" s="429"/>
      <c r="BD11" s="205" t="s">
        <v>370</v>
      </c>
      <c r="BE11" s="206" t="s">
        <v>371</v>
      </c>
      <c r="BF11" s="206" t="s">
        <v>372</v>
      </c>
      <c r="BG11" s="329" t="s">
        <v>373</v>
      </c>
      <c r="BH11" s="329" t="s">
        <v>374</v>
      </c>
      <c r="BI11" s="202" t="s">
        <v>375</v>
      </c>
      <c r="BJ11" s="202">
        <v>0.3</v>
      </c>
      <c r="BK11" s="203">
        <f>AVERAGEIF(BK12:BK261,"&lt;&gt;-",BK12:BK261)</f>
        <v>0.43380265567765564</v>
      </c>
      <c r="BL11" s="429"/>
      <c r="BM11" s="205" t="s">
        <v>370</v>
      </c>
      <c r="BN11" s="206" t="s">
        <v>371</v>
      </c>
      <c r="BO11" s="206" t="s">
        <v>372</v>
      </c>
      <c r="BP11" s="329" t="s">
        <v>373</v>
      </c>
      <c r="BQ11" s="329" t="s">
        <v>374</v>
      </c>
      <c r="BR11" s="202" t="s">
        <v>375</v>
      </c>
      <c r="BS11" s="202">
        <v>0.3</v>
      </c>
      <c r="BT11" s="203">
        <f>AVERAGEIF(BT12:BT261,"&lt;&gt;-",BT12:BT261)</f>
        <v>0.41925925925925928</v>
      </c>
      <c r="BU11" s="429"/>
      <c r="BV11" s="205" t="s">
        <v>370</v>
      </c>
      <c r="BW11" s="206" t="s">
        <v>371</v>
      </c>
      <c r="BX11" s="206" t="s">
        <v>372</v>
      </c>
      <c r="BY11" s="329" t="s">
        <v>373</v>
      </c>
      <c r="BZ11" s="329" t="s">
        <v>374</v>
      </c>
      <c r="CA11" s="202" t="s">
        <v>375</v>
      </c>
      <c r="CB11" s="202">
        <v>0.3</v>
      </c>
      <c r="CC11" s="203">
        <f>AVERAGEIF(CC12:CC261,"&lt;&gt;-",CC12:CC261)</f>
        <v>0.47532967032967038</v>
      </c>
      <c r="CD11" s="429"/>
      <c r="CE11" s="205" t="s">
        <v>370</v>
      </c>
      <c r="CF11" s="206" t="s">
        <v>371</v>
      </c>
      <c r="CG11" s="206" t="s">
        <v>372</v>
      </c>
      <c r="CH11" s="329" t="s">
        <v>373</v>
      </c>
      <c r="CI11" s="329" t="s">
        <v>374</v>
      </c>
      <c r="CJ11" s="202" t="s">
        <v>375</v>
      </c>
      <c r="CK11" s="202">
        <v>0.3</v>
      </c>
      <c r="CL11" s="203">
        <f>AVERAGEIF(CL12:CL261,"&lt;&gt;-",CL12:CL261)</f>
        <v>0.45813419913419917</v>
      </c>
      <c r="CM11" s="429"/>
      <c r="CN11" s="205" t="s">
        <v>370</v>
      </c>
      <c r="CO11" s="206" t="s">
        <v>371</v>
      </c>
      <c r="CP11" s="206" t="s">
        <v>372</v>
      </c>
      <c r="CQ11" s="329" t="s">
        <v>373</v>
      </c>
      <c r="CR11" s="329" t="s">
        <v>374</v>
      </c>
      <c r="CS11" s="202" t="s">
        <v>375</v>
      </c>
      <c r="CT11" s="202">
        <v>0.3</v>
      </c>
      <c r="CU11" s="203">
        <f>AVERAGEIF(CU12:CU261,"&lt;&gt;-",CU12:CU261)</f>
        <v>0.4633501683501684</v>
      </c>
      <c r="CV11" s="429"/>
      <c r="CW11" s="205" t="s">
        <v>370</v>
      </c>
      <c r="CX11" s="206" t="s">
        <v>371</v>
      </c>
      <c r="CY11" s="206" t="s">
        <v>372</v>
      </c>
      <c r="CZ11" s="329" t="s">
        <v>373</v>
      </c>
      <c r="DA11" s="329" t="s">
        <v>374</v>
      </c>
      <c r="DB11" s="202" t="s">
        <v>375</v>
      </c>
      <c r="DC11" s="202">
        <v>0.3</v>
      </c>
      <c r="DD11" s="203">
        <f>AVERAGEIF(DD12:DD261,"&lt;&gt;-",DD12:DD261)</f>
        <v>0.33845079365079367</v>
      </c>
      <c r="DE11" s="451"/>
      <c r="DF11" s="306"/>
      <c r="DG11" s="246"/>
      <c r="DH11" s="308"/>
    </row>
    <row r="12" spans="1:113" s="218" customFormat="1" ht="290.39999999999998" hidden="1">
      <c r="A12" s="218">
        <f>Lists!C100</f>
        <v>13</v>
      </c>
      <c r="B12" s="238">
        <f ca="1">IF($A12="","",INDEX(FORMULACIÓN!$A$10:$U$1010,'FORMULACIÓN Y SEG. FACULTADES'!$A12,'FORMULACIÓN Y SEG. FACULTADES'!B$8))</f>
        <v>13</v>
      </c>
      <c r="C12" s="238">
        <f ca="1">IF($A12="","",INDEX(FORMULACIÓN!$A$10:$U$1010,'FORMULACIÓN Y SEG. FACULTADES'!$A12,'FORMULACIÓN Y SEG. FACULTADES'!C$8))</f>
        <v>2026</v>
      </c>
      <c r="D12" s="238" t="str">
        <f ca="1">IF($A12="","",INDEX(FORMULACIÓN!$A$10:$U$1010,'FORMULACIÓN Y SEG. FACULTADES'!$A12,'FORMULACIÓN Y SEG. FACULTADES'!D$8))</f>
        <v>L1 - Formación Académica Integral</v>
      </c>
      <c r="E12" s="238" t="str">
        <f ca="1">IF($A12="","",INDEX(FORMULACIÓN!$A$10:$U$1010,'FORMULACIÓN Y SEG. FACULTADES'!$A12,'FORMULACIÓN Y SEG. FACULTADES'!E$8))</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F12" s="238" t="str">
        <f ca="1">IF($A12="","",INDEX(FORMULACIÓN!$A$10:$U$1010,'FORMULACIÓN Y SEG. FACULTADES'!$A12,'FORMULACIÓN Y SEG. FACULTADES'!F$8))</f>
        <v>8. Implementar didácticas fortalecidas por las TIC que fomenten las competencias globales, interculturales y disciplinares de docentes y estudiantes a través de metodologías innovadoras, en el marco del proyecto de internacionalización en casa y curricular</v>
      </c>
      <c r="G12" s="238" t="str">
        <f ca="1">IF($A12="","",INDEX(FORMULACIÓN!$A$10:$U$1010,'FORMULACIÓN Y SEG. FACULTADES'!$A12,'FORMULACIÓN Y SEG. FACULTADES'!G$8))</f>
        <v>M1 - Internacionalización y multilingüismo.</v>
      </c>
      <c r="H12" s="238" t="str">
        <f ca="1">IF($A12="","",INDEX(FORMULACIÓN!$A$10:$U$1010,'FORMULACIÓN Y SEG. FACULTADES'!$A12,'FORMULACIÓN Y SEG. FACULTADES'!H$8))</f>
        <v>P3 - Internacionalización en casa y curricular</v>
      </c>
      <c r="I12" s="238" t="str">
        <f ca="1">IF($A12="","",INDEX(FORMULACIÓN!$A$10:$U$1010,'FORMULACIÓN Y SEG. FACULTADES'!$A12,'FORMULACIÓN Y SEG. FACULTADES'!I$8))</f>
        <v xml:space="preserve">Impulsar el desarrollo de actividades académicas con componente internacional </v>
      </c>
      <c r="J12" s="239"/>
      <c r="K12" s="239"/>
      <c r="L12" s="238" t="str">
        <f ca="1">IF($A12="","",INDEX(FORMULACIÓN!$A$10:$U$1010,'FORMULACIÓN Y SEG. FACULTADES'!$A12,'FORMULACIÓN Y SEG. FACULTADES'!L$8))</f>
        <v xml:space="preserve">Actividades extracurriculares con componente internacional realizadas por Facultad   (seminarios, talleres, ferias, encuentros, foros, congresos, concursos; entre otros) </v>
      </c>
      <c r="M12" s="238" t="str">
        <f ca="1">IF($A12="","",INDEX(FORMULACIÓN!$A$10:$U$1010,'FORMULACIÓN Y SEG. FACULTADES'!$A12,'FORMULACIÓN Y SEG. FACULTADES'!M$8))</f>
        <v xml:space="preserve">N° de actividades extracurriculares con componente internacional realizadas por facultad (seminarios, talleres, ferias, encuentros, foros, congresos, concursos; entre otros) </v>
      </c>
      <c r="N12" s="240" t="str">
        <f ca="1">IF($A12="","",INDEX(FORMULACIÓN!$A$10:$U$1010,'FORMULACIÓN Y SEG. FACULTADES'!$A12,'FORMULACIÓN Y SEG. FACULTADES'!N$8))</f>
        <v>Anual</v>
      </c>
      <c r="O12" s="240" t="str">
        <f ca="1">IF($A12="","",INDEX(FORMULACIÓN!$A$10:$U$1010,'FORMULACIÓN Y SEG. FACULTADES'!$A12,'FORMULACIÓN Y SEG. FACULTADES'!O$8))</f>
        <v>Unidad</v>
      </c>
      <c r="P12" s="240" t="str">
        <f>IF($A12="","",INDEX(FORMULACIÓN!$A$10:$U$1010,'FORMULACIÓN Y SEG. FACULTADES'!$A12,'FORMULACIÓN Y SEG. FACULTADES'!P$8))</f>
        <v>Arquitectura 6
Bellas Artes 3
Economicas  8
básicas  7
Humanas  7
C. de la Salud 4  
Farmacia 3
Jurídica 5
Educación  10
Ingenieiría 3</v>
      </c>
      <c r="Q12" s="241"/>
      <c r="R12" s="46" t="str">
        <f ca="1">IF($A12="","",INDEX(FORMULACIÓN!$A$10:$Y$1010,'FORMULACIÓN Y SEG. FACULTADES'!$A12,'FORMULACIÓN Y SEG. FACULTADES'!R$8))</f>
        <v>56</v>
      </c>
      <c r="S12" s="175">
        <f ca="1">IF($A12="","",INDEX(FORMULACIÓN!$A$10:$U$1010,'FORMULACIÓN Y SEG. FACULTADES'!$A12,'FORMULACIÓN Y SEG. FACULTADES'!S$8))</f>
        <v>58</v>
      </c>
      <c r="T12" s="191"/>
      <c r="U12" s="191">
        <v>6</v>
      </c>
      <c r="V12" s="192">
        <f>SUM(T12:U12)</f>
        <v>6</v>
      </c>
      <c r="W12" s="191">
        <v>0</v>
      </c>
      <c r="X12" s="191"/>
      <c r="Y12" s="191"/>
      <c r="Z12" s="191">
        <f>IFERROR(SUM(W12:X12)/V12,"0")</f>
        <v>0</v>
      </c>
      <c r="AA12" s="191">
        <f>IF(V12=0,"-",IFERROR(IF(Z12&gt;1,1,Z12),"-"))</f>
        <v>0</v>
      </c>
      <c r="AB12" s="190" t="str">
        <f t="shared" ref="AB12:AB75" ca="1" si="0">"FAC/DEP: "&amp;TEXT(IFERROR(IF(V12/$R12&lt;SUM(W12:X12)/V12,V12/$R12,SUM(W12:X12)/V12),0),"00,00%")&amp;CHAR(10)&amp;"__________"&amp;CHAR(10)&amp;"FAC/FAC: "&amp;TEXT(IFERROR(AA12,0),"00,00%")&amp;CHAR(10)&amp;"__________"&amp;CHAR(10)&amp;"AÑO: "&amp;TEXT(IFERROR(((W12/T12)*(T12/V12))+((X12/U12)*(U12/V12)),0),"00,00%")&amp;CHAR(10)&amp;"S. 1: "&amp;TEXT(IFERROR(W12/T12,0),"00,00%")&amp;CHAR(10)&amp;"S. 2: "&amp;TEXT(IFERROR(X12/U12,0),"00,00%")</f>
        <v>FAC/DEP: 00,00%
__________
FAC/FAC: 00,00%
__________
AÑO: 00,00%
S. 1: 00,00%
S. 2: 00,00%</v>
      </c>
      <c r="AC12" s="191"/>
      <c r="AD12" s="191">
        <v>3</v>
      </c>
      <c r="AE12" s="192">
        <f>SUM(AC12:AD12)</f>
        <v>3</v>
      </c>
      <c r="AF12" s="191">
        <v>3</v>
      </c>
      <c r="AG12" s="191"/>
      <c r="AH12" s="191"/>
      <c r="AI12" s="191">
        <f>IFERROR(SUM(AF12:AG12)/AE12,"0")</f>
        <v>1</v>
      </c>
      <c r="AJ12" s="191">
        <f>IF(AE12=0,"-",IFERROR(IF(AI12&gt;1,1,AI12),"-"))</f>
        <v>1</v>
      </c>
      <c r="AK12" s="190" t="str">
        <f ca="1">"FAC/DEP: "&amp;TEXT(IFERROR(IF(AE12/$R12&lt;SUM(AF12:AG12)/AE12,AE12/$R12,SUM(AF12:AG12)/AE12),0),"00,00%")&amp;CHAR(10)&amp;"__________"&amp;CHAR(10)&amp;"FAC/FAC: "&amp;TEXT(IFERROR(AJ12,0),"00,00%")&amp;CHAR(10)&amp;"__________"&amp;CHAR(10)&amp;"AÑO: "&amp;TEXT(IFERROR(((AF12/AC12)*(AC12/AE12))+((AG12/AD12)*(AD12/AE12)),0),"00,00%")&amp;CHAR(10)&amp;"S. 1: "&amp;TEXT(IFERROR(AF12/AC12,0),"00,00%")&amp;CHAR(10)&amp;"S. 2: "&amp;TEXT(IFERROR(AG12/AD12,0),"00,00%")</f>
        <v>FAC/DEP: 05,36%
__________
FAC/FAC: 100,00%
__________
AÑO: 00,00%
S. 1: 00,00%
S. 2: 00,00%</v>
      </c>
      <c r="AL12" s="191"/>
      <c r="AM12" s="191">
        <v>7</v>
      </c>
      <c r="AN12" s="192">
        <f>SUM(AL12:AM12)</f>
        <v>7</v>
      </c>
      <c r="AO12" s="191">
        <v>0</v>
      </c>
      <c r="AP12" s="191"/>
      <c r="AQ12" s="191"/>
      <c r="AR12" s="191">
        <f>IFERROR(SUM(AO12:AP12)/AN12,"0")</f>
        <v>0</v>
      </c>
      <c r="AS12" s="191">
        <f>IF(AN12=0,"-",IFERROR(IF(AR12&gt;1,1,AR12),"-"))</f>
        <v>0</v>
      </c>
      <c r="AT12" s="190" t="str">
        <f ca="1">"FAC/DEP: "&amp;TEXT(IFERROR(IF(AN12/$R12&lt;SUM(AO12:AP12)/AN12,AN12/$R12,SUM(AO12:AP12)/AN12),0),"00,00%")&amp;CHAR(10)&amp;"__________"&amp;CHAR(10)&amp;"FAC/FAC: "&amp;TEXT(IFERROR(AS12,0),"00,00%")&amp;CHAR(10)&amp;"__________"&amp;CHAR(10)&amp;"AÑO: "&amp;TEXT(IFERROR(((AO12/AL12)*(AL12/AN12))+((AP12/AM12)*(AM12/AN12)),0),"00,00%")&amp;CHAR(10)&amp;"S. 1: "&amp;TEXT(IFERROR(AO12/AL12,0),"00,00%")&amp;CHAR(10)&amp;"S. 2: "&amp;TEXT(IFERROR(AP12/AM12,0),"00,00%")</f>
        <v>FAC/DEP: 00,00%
__________
FAC/FAC: 00,00%
__________
AÑO: 00,00%
S. 1: 00,00%
S. 2: 00,00%</v>
      </c>
      <c r="AU12" s="191"/>
      <c r="AV12" s="191">
        <v>8</v>
      </c>
      <c r="AW12" s="192">
        <f>SUM(AU12:AV12)</f>
        <v>8</v>
      </c>
      <c r="AX12" s="191">
        <v>6</v>
      </c>
      <c r="AY12" s="191"/>
      <c r="AZ12" s="191" t="s">
        <v>1530</v>
      </c>
      <c r="BA12" s="191">
        <f>IFERROR(SUM(AX12:AY12)/AW12,"0")</f>
        <v>0.75</v>
      </c>
      <c r="BB12" s="191">
        <f>IF(AW12=0,"-",IFERROR(IF(BA12&gt;1,1,BA12),"-"))</f>
        <v>0.75</v>
      </c>
      <c r="BC12" s="190" t="str">
        <f ca="1">"FAC/DEP: "&amp;TEXT(IFERROR(IF(AW12/$R12&lt;SUM(AX12:AY12)/AW12,AW12/$R12,SUM(AX12:AY12)/AW12),0),"00,00%")&amp;CHAR(10)&amp;"__________"&amp;CHAR(10)&amp;"FAC/FAC: "&amp;TEXT(IFERROR(BB12,0),"00,00%")&amp;CHAR(10)&amp;"__________"&amp;CHAR(10)&amp;"AÑO: "&amp;TEXT(IFERROR(((AX12/AU12)*(AU12/AW12))+((AY12/AV12)*(AV12/AW12)),0),"00,00%")&amp;CHAR(10)&amp;"S. 1: "&amp;TEXT(IFERROR(AX12/AU12,0),"00,00%")&amp;CHAR(10)&amp;"S. 2: "&amp;TEXT(IFERROR(AY12/AV12,0),"00,00%")</f>
        <v>FAC/DEP: 14,29%
__________
FAC/FAC: 75,00%
__________
AÑO: 00,00%
S. 1: 00,00%
S. 2: 00,00%</v>
      </c>
      <c r="BD12" s="191"/>
      <c r="BE12" s="191">
        <v>7</v>
      </c>
      <c r="BF12" s="192">
        <f>SUM(BD12:BE12)</f>
        <v>7</v>
      </c>
      <c r="BG12" s="191">
        <v>4</v>
      </c>
      <c r="BH12" s="191"/>
      <c r="BI12" s="268" t="s">
        <v>1531</v>
      </c>
      <c r="BJ12" s="191">
        <f>IFERROR(SUM(BG12:BH12)/BF12,"0")</f>
        <v>0.5714285714285714</v>
      </c>
      <c r="BK12" s="191">
        <f>IF(BF12=0,"-",IFERROR(IF(BJ12&gt;1,1,BJ12),"-"))</f>
        <v>0.5714285714285714</v>
      </c>
      <c r="BL12" s="190" t="str">
        <f ca="1">"FAC/DEP: "&amp;TEXT(IFERROR(IF(BF12/$R12&lt;SUM(BG12:BH12)/BF12,BF12/$R12,SUM(BG12:BH12)/BF12),0),"00,00%")&amp;CHAR(10)&amp;"__________"&amp;CHAR(10)&amp;"FAC/FAC: "&amp;TEXT(IFERROR(BK12,0),"00,00%")&amp;CHAR(10)&amp;"__________"&amp;CHAR(10)&amp;"AÑO: "&amp;TEXT(IFERROR(((BG12/BD12)*(BD12/BF12))+((BH12/BE12)*(BE12/BF12)),0),"00,00%")&amp;CHAR(10)&amp;"S. 1: "&amp;TEXT(IFERROR(BG12/BD12,0),"00,00%")&amp;CHAR(10)&amp;"S. 2: "&amp;TEXT(IFERROR(BH12/BE12,0),"00,00%")</f>
        <v>FAC/DEP: 12,50%
__________
FAC/FAC: 57,14%
__________
AÑO: 00,00%
S. 1: 00,00%
S. 2: 00,00%</v>
      </c>
      <c r="BM12" s="191"/>
      <c r="BN12" s="191">
        <v>5</v>
      </c>
      <c r="BO12" s="192">
        <f>SUM(BM12:BN12)</f>
        <v>5</v>
      </c>
      <c r="BP12" s="191">
        <v>2</v>
      </c>
      <c r="BQ12" s="191"/>
      <c r="BR12" s="191" t="s">
        <v>1532</v>
      </c>
      <c r="BS12" s="191">
        <f>IFERROR(SUM(BP12:BQ12)/BO12,"0")</f>
        <v>0.4</v>
      </c>
      <c r="BT12" s="191">
        <f>IF(BO12=0,"-",IFERROR(IF(BS12&gt;1,1,BS12),"-"))</f>
        <v>0.4</v>
      </c>
      <c r="BU12" s="190" t="str">
        <f ca="1">"FAC/DEP: "&amp;TEXT(IFERROR(IF(BO12/$R12&lt;SUM(BP12:BQ12)/BO12,BO12/$R12,SUM(BP12:BQ12)/BO12),0),"00,00%")&amp;CHAR(10)&amp;"__________"&amp;CHAR(10)&amp;"FAC/FAC: "&amp;TEXT(IFERROR(BT12,0),"00,00%")&amp;CHAR(10)&amp;"__________"&amp;CHAR(10)&amp;"AÑO: "&amp;TEXT(IFERROR(((BP12/BM12)*(BM12/BO12))+((BQ12/BN12)*(BN12/BO12)),0),"00,00%")&amp;CHAR(10)&amp;"S. 1: "&amp;TEXT(IFERROR(BP12/BM12,0),"00,00%")&amp;CHAR(10)&amp;"S. 2: "&amp;TEXT(IFERROR(BQ12/BN12,0),"00,00%")</f>
        <v>FAC/DEP: 08,93%
__________
FAC/FAC: 40,00%
__________
AÑO: 00,00%
S. 1: 00,00%
S. 2: 00,00%</v>
      </c>
      <c r="BV12" s="191"/>
      <c r="BW12" s="191">
        <v>10</v>
      </c>
      <c r="BX12" s="192">
        <f>SUM(BV12:BW12)</f>
        <v>10</v>
      </c>
      <c r="BY12" s="191"/>
      <c r="BZ12" s="191"/>
      <c r="CA12" s="191"/>
      <c r="CB12" s="191">
        <f>IFERROR(SUM(BY12:BZ12)/BX12,"0")</f>
        <v>0</v>
      </c>
      <c r="CC12" s="191">
        <f>IF(BX12=0,"-",IFERROR(IF(CB12&gt;1,1,CB12),"-"))</f>
        <v>0</v>
      </c>
      <c r="CD12" s="190" t="str">
        <f ca="1">"FAC/DEP: "&amp;TEXT(IFERROR(IF(BX12/$R12&lt;SUM(BY12:BZ12)/BX12,BX12/$R12,SUM(BY12:BZ12)/BX12),0),"00,00%")&amp;CHAR(10)&amp;"__________"&amp;CHAR(10)&amp;"FAC/FAC: "&amp;TEXT(IFERROR(CC12,0),"00,00%")&amp;CHAR(10)&amp;"__________"&amp;CHAR(10)&amp;"AÑO: "&amp;TEXT(IFERROR(((BY12/BV12)*(BV12/BX12))+((BZ12/BW12)*(BW12/BX12)),0),"00,00%")&amp;CHAR(10)&amp;"S. 1: "&amp;TEXT(IFERROR(BY12/BV12,0),"00,00%")&amp;CHAR(10)&amp;"S. 2: "&amp;TEXT(IFERROR(BZ12/BW12,0),"00,00%")</f>
        <v>FAC/DEP: 00,00%
__________
FAC/FAC: 00,00%
__________
AÑO: 00,00%
S. 1: 00,00%
S. 2: 00,00%</v>
      </c>
      <c r="CE12" s="191"/>
      <c r="CF12" s="191">
        <v>3</v>
      </c>
      <c r="CG12" s="192">
        <f>SUM(CE12:CF12)</f>
        <v>3</v>
      </c>
      <c r="CH12" s="191">
        <v>1</v>
      </c>
      <c r="CI12" s="191"/>
      <c r="CJ12" s="191" t="s">
        <v>1533</v>
      </c>
      <c r="CK12" s="191">
        <f>IFERROR(SUM(CH12:CI12)/CG12,"0")</f>
        <v>0.33333333333333331</v>
      </c>
      <c r="CL12" s="191">
        <f>IF(CG12=0,"-",IFERROR(IF(CK12&gt;1,1,CK12),"-"))</f>
        <v>0.33333333333333331</v>
      </c>
      <c r="CM12" s="190" t="str">
        <f ca="1">"FAC/DEP: "&amp;TEXT(IFERROR(IF(CG12/$R12&lt;SUM(CH12:CI12)/CG12,CG12/$R12,SUM(CH12:CI12)/CG12),0),"00,00%")&amp;CHAR(10)&amp;"__________"&amp;CHAR(10)&amp;"FAC/FAC: "&amp;TEXT(IFERROR(CL12,0),"00,00%")&amp;CHAR(10)&amp;"__________"&amp;CHAR(10)&amp;"AÑO: "&amp;TEXT(IFERROR(((CH12/CE12)*(CE12/CG12))+((CI12/CF12)*(CF12/CG12)),0),"00,00%")&amp;CHAR(10)&amp;"S. 1: "&amp;TEXT(IFERROR(CH12/CE12,0),"00,00%")&amp;CHAR(10)&amp;"S. 2: "&amp;TEXT(IFERROR(CI12/CF12,0),"00,00%")</f>
        <v>FAC/DEP: 05,36%
__________
FAC/FAC: 33,33%
__________
AÑO: 00,00%
S. 1: 00,00%
S. 2: 00,00%</v>
      </c>
      <c r="CN12" s="191"/>
      <c r="CO12" s="191">
        <v>4</v>
      </c>
      <c r="CP12" s="192">
        <f>SUM(CN12:CO12)</f>
        <v>4</v>
      </c>
      <c r="CQ12" s="294">
        <v>0</v>
      </c>
      <c r="CR12" s="294"/>
      <c r="CS12" s="294" t="s">
        <v>1299</v>
      </c>
      <c r="CT12" s="191">
        <f>IFERROR(SUM(CQ12:CR12)/CP12,"0")</f>
        <v>0</v>
      </c>
      <c r="CU12" s="191">
        <f>IF(CP12=0,"-",IFERROR(IF(CT12&gt;1,1,CT12),"-"))</f>
        <v>0</v>
      </c>
      <c r="CV12" s="190" t="str">
        <f ca="1">"FAC/DEP: "&amp;TEXT(IFERROR(IF(CP12/$R12&lt;SUM(CQ12:CR12)/CP12,CP12/$R12,SUM(CQ12:CR12)/CP12),0),"00,00%")&amp;CHAR(10)&amp;"__________"&amp;CHAR(10)&amp;"FAC/FAC: "&amp;TEXT(IFERROR(CU12,0),"00,00%")&amp;CHAR(10)&amp;"__________"&amp;CHAR(10)&amp;"AÑO: "&amp;TEXT(IFERROR(((CQ12/CN12)*(CN12/CP12))+((CR12/CO12)*(CO12/CP12)),0),"00,00%")&amp;CHAR(10)&amp;"S. 1: "&amp;TEXT(IFERROR(CQ12/CN12,0),"00,00%")&amp;CHAR(10)&amp;"S. 2: "&amp;TEXT(IFERROR(CR12/CO12,0),"00,00%")</f>
        <v>FAC/DEP: 00,00%
__________
FAC/FAC: 00,00%
__________
AÑO: 00,00%
S. 1: 00,00%
S. 2: 00,00%</v>
      </c>
      <c r="CW12" s="191"/>
      <c r="CX12" s="191">
        <v>3</v>
      </c>
      <c r="CY12" s="192">
        <f>SUM(CW12:CX12)</f>
        <v>3</v>
      </c>
      <c r="CZ12" s="191">
        <v>2</v>
      </c>
      <c r="DA12" s="191"/>
      <c r="DB12" s="191" t="s">
        <v>1534</v>
      </c>
      <c r="DC12" s="191">
        <f>IFERROR(SUM(CZ12:DA12)/CY12,"0")</f>
        <v>0.66666666666666663</v>
      </c>
      <c r="DD12" s="191">
        <f>IF(CY12=0,"-",IFERROR(IF(DC12&gt;1,1,DC12),"-"))</f>
        <v>0.66666666666666663</v>
      </c>
      <c r="DE12" s="195" t="str">
        <f ca="1">"FAC/DEP: "&amp;TEXT(IFERROR(IF(CY12/$R12&lt;SUM(CZ12:DA12)/CY12,CY12/$R12,SUM(CZ12:DA12)/CY12),0),"00,00%")&amp;CHAR(10)&amp;"__________"&amp;CHAR(10)&amp;"FAC/FAC: "&amp;TEXT(IFERROR(DD12,0),"00,00%")&amp;CHAR(10)&amp;"__________"&amp;CHAR(10)&amp;"AÑO: "&amp;TEXT(IFERROR(((CZ12/CW12)*(CW12/CY12))+((DA12/CX12)*(CX12/CY12)),0),"00,00%")&amp;CHAR(10)&amp;"S. 1: "&amp;TEXT(IFERROR(CZ12/CW12,0),"00,00%")&amp;CHAR(10)&amp;"S. 2: "&amp;TEXT(IFERROR(DA12/CX12,0),"00,00%")</f>
        <v>FAC/DEP: 05,36%
__________
FAC/FAC: 66,67%
__________
AÑO: 00,00%
S. 1: 00,00%
S. 2: 00,00%</v>
      </c>
      <c r="DF12" s="209">
        <f>IF(Q12&lt;&gt;"",SUM(CZ12:DA12,CQ12:CR12,CH12:CI12,BY12:BZ12,BP12:BQ12,BG12:BH12,AX12:AY12,AO12:AP12,AF12:AG12,W12:X12),0)+IF(Q12="Acumulado",+S12,0)</f>
        <v>0</v>
      </c>
      <c r="DG12" s="245">
        <f>W12+AF12+AO12+AX12+BG12+BP12+BY12+CH12+CQ12+CZ12</f>
        <v>18</v>
      </c>
      <c r="DH12" s="245">
        <f>U12+AD12+AM12+AV12+BE12+BN12+BW12+CF12+CO12+CX12</f>
        <v>56</v>
      </c>
      <c r="DI12" s="245">
        <f>W12+AF12+AO12+AX12+BG12+BP12+BY12+CH12+CQ12+CZ12</f>
        <v>18</v>
      </c>
    </row>
    <row r="13" spans="1:113" s="218" customFormat="1" ht="81.75" hidden="1" customHeight="1">
      <c r="A13" s="218">
        <f>Lists!C101</f>
        <v>15</v>
      </c>
      <c r="B13" s="240">
        <f ca="1">IF(A13="","",INDEX(FORMULACIÓN!$A$10:$U$1010,'FORMULACIÓN Y SEG. FACULTADES'!$A13,'FORMULACIÓN Y SEG. FACULTADES'!B$8))</f>
        <v>15</v>
      </c>
      <c r="C13" s="238">
        <f ca="1">IF($A13="","",INDEX(FORMULACIÓN!$A$10:$U$1010,'FORMULACIÓN Y SEG. FACULTADES'!$A13,'FORMULACIÓN Y SEG. FACULTADES'!C$8))</f>
        <v>2026</v>
      </c>
      <c r="D13" s="240" t="str">
        <f ca="1">IF(B13="","",INDEX(FORMULACIÓN!$A$10:$U$1010,'FORMULACIÓN Y SEG. FACULTADES'!$A13,'FORMULACIÓN Y SEG. FACULTADES'!D$8))</f>
        <v>L1 - Formación Académica Integral</v>
      </c>
      <c r="E13" s="240" t="str">
        <f ca="1">IF($A13="","",INDEX(FORMULACIÓN!$A$10:$U$1010,'FORMULACIÓN Y SEG. FACULTADES'!$A13,'FORMULACIÓN Y SEG. FACULTADES'!E$8))</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F13" s="240" t="str">
        <f ca="1">IF($A13="","",INDEX(FORMULACIÓN!$A$10:$U$1010,'FORMULACIÓN Y SEG. FACULTADES'!$A13,'FORMULACIÓN Y SEG. FACULTADES'!F$8))</f>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v>
      </c>
      <c r="G13" s="240" t="str">
        <f ca="1">IF($A13="","",INDEX(FORMULACIÓN!$A$10:$U$1010,'FORMULACIÓN Y SEG. FACULTADES'!$A13,'FORMULACIÓN Y SEG. FACULTADES'!G$8))</f>
        <v>M2 - Transformación digital</v>
      </c>
      <c r="H13" s="240" t="str">
        <f ca="1">IF($A13="","",INDEX(FORMULACIÓN!$A$10:$U$1010,'FORMULACIÓN Y SEG. FACULTADES'!$A13,'FORMULACIÓN Y SEG. FACULTADES'!H$8))</f>
        <v>P1 - Competencias digitales</v>
      </c>
      <c r="I13" s="240" t="str">
        <f ca="1">IF($A13="","",INDEX(FORMULACIÓN!$A$10:$U$1010,'FORMULACIÓN Y SEG. FACULTADES'!$A13,'FORMULACIÓN Y SEG. FACULTADES'!I$8))</f>
        <v xml:space="preserve">Fomentar las prácticas de innovación educativa mediadas por las TIC  </v>
      </c>
      <c r="J13" s="242"/>
      <c r="K13" s="242"/>
      <c r="L13" s="240" t="str">
        <f ca="1">IF($A13="","",INDEX(FORMULACIÓN!$A$10:$U$1010,'FORMULACIÓN Y SEG. FACULTADES'!$A13,'FORMULACIÓN Y SEG. FACULTADES'!L$8))</f>
        <v>N° de prácticas de innovación educativa con TIC por programa académico</v>
      </c>
      <c r="M13" s="240" t="str">
        <f ca="1">IF($A13="","",INDEX(FORMULACIÓN!$A$10:$U$1010,'FORMULACIÓN Y SEG. FACULTADES'!$A13,'FORMULACIÓN Y SEG. FACULTADES'!M$8))</f>
        <v>N° de prácticas de innovación educativa con TIC desarrolladas con Facultad</v>
      </c>
      <c r="N13" s="240" t="str">
        <f ca="1">IF($A13="","",INDEX(FORMULACIÓN!$A$10:$U$1010,'FORMULACIÓN Y SEG. FACULTADES'!$A13,'FORMULACIÓN Y SEG. FACULTADES'!N$8))</f>
        <v>Anual</v>
      </c>
      <c r="O13" s="240" t="str">
        <f ca="1">IF($A13="","",INDEX(FORMULACIÓN!$A$10:$U$1010,'FORMULACIÓN Y SEG. FACULTADES'!$A13,'FORMULACIÓN Y SEG. FACULTADES'!O$8))</f>
        <v>Unidad</v>
      </c>
      <c r="P13" s="240" t="str">
        <f>IF($A13="","",INDEX(FORMULACIÓN!$A$10:$U$1010,'FORMULACIÓN Y SEG. FACULTADES'!$A13,'FORMULACIÓN Y SEG. FACULTADES'!P$8))</f>
        <v xml:space="preserve">
Diagnostico de los estados de continuidad de las experiencias identificadas
identificación de experiencias que requieran apoyo para investigación y continuidad
Procurar que los programas técnicos de la Facultades se incluyan y adémas 9 programas que no han realizado experiencias 
Arquitectura 2
Bellas Artes 2
Economicas 1
básicas 2
Humanas 2
C. de la Salud 3
Farmacia 2
Jurídica 2
Educación 4
Ingenieiría 2
</v>
      </c>
      <c r="Q13" s="241"/>
      <c r="R13" s="46" t="str">
        <f ca="1">IF($A13="","",INDEX(FORMULACIÓN!$A$10:$Y$1010,'FORMULACIÓN Y SEG. FACULTADES'!$A13,'FORMULACIÓN Y SEG. FACULTADES'!R$8))</f>
        <v>25</v>
      </c>
      <c r="S13" s="175">
        <f ca="1">IF($A13="","",INDEX(FORMULACIÓN!$A$10:$U$1010,'FORMULACIÓN Y SEG. FACULTADES'!$A13,'FORMULACIÓN Y SEG. FACULTADES'!S$8))</f>
        <v>41</v>
      </c>
      <c r="T13" s="187"/>
      <c r="U13" s="187">
        <v>2</v>
      </c>
      <c r="V13" s="188">
        <f t="shared" ref="V13:V76" si="1">SUM(T13:U13)</f>
        <v>2</v>
      </c>
      <c r="W13" s="187"/>
      <c r="X13" s="187"/>
      <c r="Y13" s="252"/>
      <c r="Z13" s="191">
        <f t="shared" ref="Z13:Z76" si="2">IFERROR(SUM(W13:X13)/V13,"0")</f>
        <v>0</v>
      </c>
      <c r="AA13" s="191">
        <f t="shared" ref="AA13:AA76" si="3">IF(V13=0,"-",IFERROR(IF(Z13&gt;1,1,Z13),"-"))</f>
        <v>0</v>
      </c>
      <c r="AB13" s="189" t="str">
        <f t="shared" ca="1" si="0"/>
        <v>FAC/DEP: 00,00%
__________
FAC/FAC: 00,00%
__________
AÑO: 00,00%
S. 1: 00,00%
S. 2: 00,00%</v>
      </c>
      <c r="AC13" s="187"/>
      <c r="AD13" s="187">
        <v>2</v>
      </c>
      <c r="AE13" s="188">
        <f t="shared" ref="AE13:AE76" si="4">SUM(AC13:AD13)</f>
        <v>2</v>
      </c>
      <c r="AF13" s="187"/>
      <c r="AG13" s="187"/>
      <c r="AH13" s="252"/>
      <c r="AI13" s="191">
        <f t="shared" ref="AI13:AI76" si="5">IFERROR(SUM(AF13:AG13)/AE13,"0")</f>
        <v>0</v>
      </c>
      <c r="AJ13" s="187">
        <f t="shared" ref="AJ13:AJ76" si="6">IF(AE13=0,"-",IFERROR(IF(AI13&gt;1,1,AI13),"-"))</f>
        <v>0</v>
      </c>
      <c r="AK13" s="189" t="str">
        <f t="shared" ref="AK13:AK76" ca="1" si="7">"FAC/DEP: "&amp;TEXT(IFERROR(IF(AE13/$R13&lt;SUM(AF13:AG13)/AE13,AE13/$R13,SUM(AF13:AG13)/AE13),0),"00,00%")&amp;CHAR(10)&amp;"__________"&amp;CHAR(10)&amp;"FAC/FAC: "&amp;TEXT(IFERROR(AJ13,0),"00,00%")&amp;CHAR(10)&amp;"__________"&amp;CHAR(10)&amp;"AÑO: "&amp;TEXT(IFERROR(((AF13/AC13)*(AC13/AE13))+((AG13/AD13)*(AD13/AE13)),0),"00,00%")&amp;CHAR(10)&amp;"S. 1: "&amp;TEXT(IFERROR(AF13/AC13,0),"00,00%")&amp;CHAR(10)&amp;"S. 2: "&amp;TEXT(IFERROR(AG13/AD13,0),"00,00%")</f>
        <v>FAC/DEP: 00,00%
__________
FAC/FAC: 00,00%
__________
AÑO: 00,00%
S. 1: 00,00%
S. 2: 00,00%</v>
      </c>
      <c r="AL13" s="187"/>
      <c r="AM13" s="187">
        <v>2</v>
      </c>
      <c r="AN13" s="188">
        <f t="shared" ref="AN13:AN76" si="8">SUM(AL13:AM13)</f>
        <v>2</v>
      </c>
      <c r="AO13" s="187"/>
      <c r="AP13" s="187"/>
      <c r="AQ13" s="252"/>
      <c r="AR13" s="191">
        <f t="shared" ref="AR13:AR76" si="9">IFERROR(SUM(AO13:AP13)/AN13,"0")</f>
        <v>0</v>
      </c>
      <c r="AS13" s="187">
        <f t="shared" ref="AS13:AS76" si="10">IF(AN13=0,"-",IFERROR(IF(AR13&gt;1,1,AR13),"-"))</f>
        <v>0</v>
      </c>
      <c r="AT13" s="189" t="str">
        <f t="shared" ref="AT13:AT76" ca="1" si="11">"FAC/DEP: "&amp;TEXT(IFERROR(IF(AN13/$R13&lt;SUM(AO13:AP13)/AN13,AN13/$R13,SUM(AO13:AP13)/AN13),0),"00,00%")&amp;CHAR(10)&amp;"__________"&amp;CHAR(10)&amp;"FAC/FAC: "&amp;TEXT(IFERROR(AS13,0),"00,00%")&amp;CHAR(10)&amp;"__________"&amp;CHAR(10)&amp;"AÑO: "&amp;TEXT(IFERROR(((AO13/AL13)*(AL13/AN13))+((AP13/AM13)*(AM13/AN13)),0),"00,00%")&amp;CHAR(10)&amp;"S. 1: "&amp;TEXT(IFERROR(AO13/AL13,0),"00,00%")&amp;CHAR(10)&amp;"S. 2: "&amp;TEXT(IFERROR(AP13/AM13,0),"00,00%")</f>
        <v>FAC/DEP: 00,00%
__________
FAC/FAC: 00,00%
__________
AÑO: 00,00%
S. 1: 00,00%
S. 2: 00,00%</v>
      </c>
      <c r="AU13" s="187"/>
      <c r="AV13" s="187">
        <v>1</v>
      </c>
      <c r="AW13" s="188">
        <f t="shared" ref="AW13:AW76" si="12">SUM(AU13:AV13)</f>
        <v>1</v>
      </c>
      <c r="AX13" s="187"/>
      <c r="AY13" s="187"/>
      <c r="AZ13" s="252"/>
      <c r="BA13" s="191">
        <f t="shared" ref="BA13:BA76" si="13">IFERROR(SUM(AX13:AY13)/AW13,"0")</f>
        <v>0</v>
      </c>
      <c r="BB13" s="187">
        <f t="shared" ref="BB13:BB76" si="14">IF(AW13=0,"-",IFERROR(IF(BA13&gt;1,1,BA13),"-"))</f>
        <v>0</v>
      </c>
      <c r="BC13" s="189" t="str">
        <f t="shared" ref="BC13:BC76" ca="1" si="15">"FAC/DEP: "&amp;TEXT(IFERROR(IF(AW13/$R13&lt;SUM(AX13:AY13)/AW13,AW13/$R13,SUM(AX13:AY13)/AW13),0),"00,00%")&amp;CHAR(10)&amp;"__________"&amp;CHAR(10)&amp;"FAC/FAC: "&amp;TEXT(IFERROR(BB13,0),"00,00%")&amp;CHAR(10)&amp;"__________"&amp;CHAR(10)&amp;"AÑO: "&amp;TEXT(IFERROR(((AX13/AU13)*(AU13/AW13))+((AY13/AV13)*(AV13/AW13)),0),"00,00%")&amp;CHAR(10)&amp;"S. 1: "&amp;TEXT(IFERROR(AX13/AU13,0),"00,00%")&amp;CHAR(10)&amp;"S. 2: "&amp;TEXT(IFERROR(AY13/AV13,0),"00,00%")</f>
        <v>FAC/DEP: 00,00%
__________
FAC/FAC: 00,00%
__________
AÑO: 00,00%
S. 1: 00,00%
S. 2: 00,00%</v>
      </c>
      <c r="BD13" s="187"/>
      <c r="BE13" s="187">
        <v>2</v>
      </c>
      <c r="BF13" s="188">
        <f t="shared" ref="BF13:BF76" si="16">SUM(BD13:BE13)</f>
        <v>2</v>
      </c>
      <c r="BG13" s="187">
        <v>0</v>
      </c>
      <c r="BH13" s="187"/>
      <c r="BI13" s="252"/>
      <c r="BJ13" s="191">
        <f t="shared" ref="BJ13:BJ76" si="17">IFERROR(SUM(BG13:BH13)/BF13,"0")</f>
        <v>0</v>
      </c>
      <c r="BK13" s="187">
        <f t="shared" ref="BK13:BK76" si="18">IF(BF13=0,"-",IFERROR(IF(BJ13&gt;1,1,BJ13),"-"))</f>
        <v>0</v>
      </c>
      <c r="BL13" s="189" t="str">
        <f t="shared" ref="BL13:BL76" ca="1" si="19">"FAC/DEP: "&amp;TEXT(IFERROR(IF(BF13/$R13&lt;SUM(BG13:BH13)/BF13,BF13/$R13,SUM(BG13:BH13)/BF13),0),"00,00%")&amp;CHAR(10)&amp;"__________"&amp;CHAR(10)&amp;"FAC/FAC: "&amp;TEXT(IFERROR(BK13,0),"00,00%")&amp;CHAR(10)&amp;"__________"&amp;CHAR(10)&amp;"AÑO: "&amp;TEXT(IFERROR(((BG13/BD13)*(BD13/BF13))+((BH13/BE13)*(BE13/BF13)),0),"00,00%")&amp;CHAR(10)&amp;"S. 1: "&amp;TEXT(IFERROR(BG13/BD13,0),"00,00%")&amp;CHAR(10)&amp;"S. 2: "&amp;TEXT(IFERROR(BH13/BE13,0),"00,00%")</f>
        <v>FAC/DEP: 00,00%
__________
FAC/FAC: 00,00%
__________
AÑO: 00,00%
S. 1: 00,00%
S. 2: 00,00%</v>
      </c>
      <c r="BM13" s="187"/>
      <c r="BN13" s="187">
        <v>1</v>
      </c>
      <c r="BO13" s="188">
        <f t="shared" ref="BO13:BO76" si="20">SUM(BM13:BN13)</f>
        <v>1</v>
      </c>
      <c r="BP13" s="187">
        <v>0</v>
      </c>
      <c r="BQ13" s="187"/>
      <c r="BR13" s="252"/>
      <c r="BS13" s="191">
        <f t="shared" ref="BS13:BS76" si="21">IFERROR(SUM(BP13:BQ13)/BO13,"0")</f>
        <v>0</v>
      </c>
      <c r="BT13" s="187">
        <f t="shared" ref="BT13:BT76" si="22">IF(BO13=0,"-",IFERROR(IF(BS13&gt;1,1,BS13),"-"))</f>
        <v>0</v>
      </c>
      <c r="BU13" s="189" t="str">
        <f t="shared" ref="BU13:BU76" ca="1" si="23">"FAC/DEP: "&amp;TEXT(IFERROR(IF(BO13/$R13&lt;SUM(BP13:BQ13)/BO13,BO13/$R13,SUM(BP13:BQ13)/BO13),0),"00,00%")&amp;CHAR(10)&amp;"__________"&amp;CHAR(10)&amp;"FAC/FAC: "&amp;TEXT(IFERROR(BT13,0),"00,00%")&amp;CHAR(10)&amp;"__________"&amp;CHAR(10)&amp;"AÑO: "&amp;TEXT(IFERROR(((BP13/BM13)*(BM13/BO13))+((BQ13/BN13)*(BN13/BO13)),0),"00,00%")&amp;CHAR(10)&amp;"S. 1: "&amp;TEXT(IFERROR(BP13/BM13,0),"00,00%")&amp;CHAR(10)&amp;"S. 2: "&amp;TEXT(IFERROR(BQ13/BN13,0),"00,00%")</f>
        <v>FAC/DEP: 00,00%
__________
FAC/FAC: 00,00%
__________
AÑO: 00,00%
S. 1: 00,00%
S. 2: 00,00%</v>
      </c>
      <c r="BV13" s="187"/>
      <c r="BW13" s="187">
        <v>9</v>
      </c>
      <c r="BX13" s="188">
        <f t="shared" ref="BX13:BX76" si="24">SUM(BV13:BW13)</f>
        <v>9</v>
      </c>
      <c r="BY13" s="187"/>
      <c r="BZ13" s="187"/>
      <c r="CA13" s="252"/>
      <c r="CB13" s="191">
        <f t="shared" ref="CB13:CB76" si="25">IFERROR(SUM(BY13:BZ13)/BX13,"0")</f>
        <v>0</v>
      </c>
      <c r="CC13" s="187">
        <f t="shared" ref="CC13:CC76" si="26">IF(BX13=0,"-",IFERROR(IF(CB13&gt;1,1,CB13),"-"))</f>
        <v>0</v>
      </c>
      <c r="CD13" s="189" t="str">
        <f t="shared" ref="CD13:CD76" ca="1" si="27">"FAC/DEP: "&amp;TEXT(IFERROR(IF(BX13/$R13&lt;SUM(BY13:BZ13)/BX13,BX13/$R13,SUM(BY13:BZ13)/BX13),0),"00,00%")&amp;CHAR(10)&amp;"__________"&amp;CHAR(10)&amp;"FAC/FAC: "&amp;TEXT(IFERROR(CC13,0),"00,00%")&amp;CHAR(10)&amp;"__________"&amp;CHAR(10)&amp;"AÑO: "&amp;TEXT(IFERROR(((BY13/BV13)*(BV13/BX13))+((BZ13/BW13)*(BW13/BX13)),0),"00,00%")&amp;CHAR(10)&amp;"S. 1: "&amp;TEXT(IFERROR(BY13/BV13,0),"00,00%")&amp;CHAR(10)&amp;"S. 2: "&amp;TEXT(IFERROR(BZ13/BW13,0),"00,00%")</f>
        <v>FAC/DEP: 00,00%
__________
FAC/FAC: 00,00%
__________
AÑO: 00,00%
S. 1: 00,00%
S. 2: 00,00%</v>
      </c>
      <c r="CE13" s="187"/>
      <c r="CF13" s="187">
        <v>3</v>
      </c>
      <c r="CG13" s="188">
        <f t="shared" ref="CG13:CG76" si="28">SUM(CE13:CF13)</f>
        <v>3</v>
      </c>
      <c r="CH13" s="187">
        <v>0</v>
      </c>
      <c r="CI13" s="187"/>
      <c r="CJ13" s="252"/>
      <c r="CK13" s="191">
        <f t="shared" ref="CK13:CK76" si="29">IFERROR(SUM(CH13:CI13)/CG13,"0")</f>
        <v>0</v>
      </c>
      <c r="CL13" s="187">
        <f t="shared" ref="CL13:CL76" si="30">IF(CG13=0,"-",IFERROR(IF(CK13&gt;1,1,CK13),"-"))</f>
        <v>0</v>
      </c>
      <c r="CM13" s="189" t="str">
        <f t="shared" ref="CM13:CM76" ca="1" si="31">"FAC/DEP: "&amp;TEXT(IFERROR(IF(CG13/$R13&lt;SUM(CH13:CI13)/CG13,CG13/$R13,SUM(CH13:CI13)/CG13),0),"00,00%")&amp;CHAR(10)&amp;"__________"&amp;CHAR(10)&amp;"FAC/FAC: "&amp;TEXT(IFERROR(CL13,0),"00,00%")&amp;CHAR(10)&amp;"__________"&amp;CHAR(10)&amp;"AÑO: "&amp;TEXT(IFERROR(((CH13/CE13)*(CE13/CG13))+((CI13/CF13)*(CF13/CG13)),0),"00,00%")&amp;CHAR(10)&amp;"S. 1: "&amp;TEXT(IFERROR(CH13/CE13,0),"00,00%")&amp;CHAR(10)&amp;"S. 2: "&amp;TEXT(IFERROR(CI13/CF13,0),"00,00%")</f>
        <v>FAC/DEP: 00,00%
__________
FAC/FAC: 00,00%
__________
AÑO: 00,00%
S. 1: 00,00%
S. 2: 00,00%</v>
      </c>
      <c r="CN13" s="187"/>
      <c r="CO13" s="187">
        <v>2</v>
      </c>
      <c r="CP13" s="188">
        <f t="shared" ref="CP13:CP76" si="32">SUM(CN13:CO13)</f>
        <v>2</v>
      </c>
      <c r="CQ13" s="295">
        <v>0</v>
      </c>
      <c r="CR13" s="295"/>
      <c r="CS13" s="295" t="s">
        <v>1300</v>
      </c>
      <c r="CT13" s="191">
        <f t="shared" ref="CT13:CT76" si="33">IFERROR(SUM(CQ13:CR13)/CP13,"0")</f>
        <v>0</v>
      </c>
      <c r="CU13" s="187">
        <f t="shared" ref="CU13:CU76" si="34">IF(CP13=0,"-",IFERROR(IF(CT13&gt;1,1,CT13),"-"))</f>
        <v>0</v>
      </c>
      <c r="CV13" s="189" t="str">
        <f t="shared" ref="CV13:CV76" ca="1" si="35">"FAC/DEP: "&amp;TEXT(IFERROR(IF(CP13/$R13&lt;SUM(CQ13:CR13)/CP13,CP13/$R13,SUM(CQ13:CR13)/CP13),0),"00,00%")&amp;CHAR(10)&amp;"__________"&amp;CHAR(10)&amp;"FAC/FAC: "&amp;TEXT(IFERROR(CU13,0),"00,00%")&amp;CHAR(10)&amp;"__________"&amp;CHAR(10)&amp;"AÑO: "&amp;TEXT(IFERROR(((CQ13/CN13)*(CN13/CP13))+((CR13/CO13)*(CO13/CP13)),0),"00,00%")&amp;CHAR(10)&amp;"S. 1: "&amp;TEXT(IFERROR(CQ13/CN13,0),"00,00%")&amp;CHAR(10)&amp;"S. 2: "&amp;TEXT(IFERROR(CR13/CO13,0),"00,00%")</f>
        <v>FAC/DEP: 00,00%
__________
FAC/FAC: 00,00%
__________
AÑO: 00,00%
S. 1: 00,00%
S. 2: 00,00%</v>
      </c>
      <c r="CW13" s="187"/>
      <c r="CX13" s="187">
        <v>1</v>
      </c>
      <c r="CY13" s="188">
        <f t="shared" ref="CY13:CY76" si="36">SUM(CW13:CX13)</f>
        <v>1</v>
      </c>
      <c r="CZ13" s="187">
        <v>0</v>
      </c>
      <c r="DA13" s="187"/>
      <c r="DB13" s="187"/>
      <c r="DC13" s="191">
        <f t="shared" ref="DC13:DC76" si="37">IFERROR(SUM(CZ13:DA13)/CY13,"0")</f>
        <v>0</v>
      </c>
      <c r="DD13" s="191">
        <f t="shared" ref="DD13:DD76" si="38">IF(CY13=0,"-",IFERROR(IF(DC13&gt;1,1,DC13),"-"))</f>
        <v>0</v>
      </c>
      <c r="DE13" s="196" t="str">
        <f t="shared" ref="DE13:DE76" ca="1" si="39">"FAC/DEP: "&amp;TEXT(IFERROR(IF(CY13/$R13&lt;SUM(CZ13:DA13)/CY13,CY13/$R13,SUM(CZ13:DA13)/CY13),0),"00,00%")&amp;CHAR(10)&amp;"__________"&amp;CHAR(10)&amp;"FAC/FAC: "&amp;TEXT(IFERROR(DD13,0),"00,00%")&amp;CHAR(10)&amp;"__________"&amp;CHAR(10)&amp;"AÑO: "&amp;TEXT(IFERROR(((CZ13/CW13)*(CW13/CY13))+((DA13/CX13)*(CX13/CY13)),0),"00,00%")&amp;CHAR(10)&amp;"S. 1: "&amp;TEXT(IFERROR(CZ13/CW13,0),"00,00%")&amp;CHAR(10)&amp;"S. 2: "&amp;TEXT(IFERROR(DA13/CX13,0),"00,00%")</f>
        <v>FAC/DEP: 00,00%
__________
FAC/FAC: 00,00%
__________
AÑO: 00,00%
S. 1: 00,00%
S. 2: 00,00%</v>
      </c>
      <c r="DF13" s="209">
        <f t="shared" ref="DF13:DF76" si="40">IF(Q13&lt;&gt;"",SUM(CZ13:DA13,CQ13:CR13,CH13:CI13,BY13:BZ13,BP13:BQ13,BG13:BH13,AX13:AY13,AO13:AP13,AF13:AG13,W13:X13),0)+IF(Q13="Acumulado",+S13,0)</f>
        <v>0</v>
      </c>
      <c r="DG13" s="245">
        <f>W13+AF13+AO13+AX13+BG13+BP13+BY13+CH13+CQ13+CZ13</f>
        <v>0</v>
      </c>
      <c r="DH13" s="245">
        <f>U13+AD13+AM13+AV13+BE13+BN13+BW13+CF13+CO13+CX13</f>
        <v>25</v>
      </c>
      <c r="DI13" s="245">
        <f t="shared" ref="DI13:DI56" si="41">W13+AF13+AO13+AX13+BG13+BP13+BY13+CH13+CQ13+CZ13</f>
        <v>0</v>
      </c>
    </row>
    <row r="14" spans="1:113" s="218" customFormat="1" ht="114.75" hidden="1" customHeight="1">
      <c r="A14" s="218">
        <f>Lists!C102</f>
        <v>20</v>
      </c>
      <c r="B14" s="240">
        <f ca="1">IF(A14="","",INDEX(FORMULACIÓN!$A$10:$U$1010,'FORMULACIÓN Y SEG. FACULTADES'!$A14,'FORMULACIÓN Y SEG. FACULTADES'!B$8))</f>
        <v>20</v>
      </c>
      <c r="C14" s="238">
        <f ca="1">IF($A14="","",INDEX(FORMULACIÓN!$A$10:$U$1010,'FORMULACIÓN Y SEG. FACULTADES'!$A14,'FORMULACIÓN Y SEG. FACULTADES'!C$8))</f>
        <v>2026</v>
      </c>
      <c r="D14" s="240" t="str">
        <f ca="1">IF(B14="","",INDEX(FORMULACIÓN!$A$10:$U$1010,'FORMULACIÓN Y SEG. FACULTADES'!$A14,'FORMULACIÓN Y SEG. FACULTADES'!D$8))</f>
        <v>L1 - Formación Académica Integral</v>
      </c>
      <c r="E14" s="240" t="str">
        <f ca="1">IF($A14="","",INDEX(FORMULACIÓN!$A$10:$U$1010,'FORMULACIÓN Y SEG. FACULTADES'!$A14,'FORMULACIÓN Y SEG. FACULTADES'!E$8))</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F14" s="240" t="str">
        <f ca="1">IF($A14="","",INDEX(FORMULACIÓN!$A$10:$U$1010,'FORMULACIÓN Y SEG. FACULTADES'!$A14,'FORMULACIÓN Y SEG. FACULTADES'!F$8))</f>
        <v>9. Fomentar el uso y apropiación de las tecnologías de información y comunicación (TIC) integrada a los procesos misionales, fortaleciendo las competencias digitales de la comunidad universitaria, la oferta académica de excelencia, la innovación pedagógica y la interacción con diferentes actores a nivel global, nacional y local.</v>
      </c>
      <c r="G14" s="240" t="str">
        <f ca="1">IF($A14="","",INDEX(FORMULACIÓN!$A$10:$U$1010,'FORMULACIÓN Y SEG. FACULTADES'!$A14,'FORMULACIÓN Y SEG. FACULTADES'!G$8))</f>
        <v>M2 - Transformación digital</v>
      </c>
      <c r="H14" s="240" t="str">
        <f ca="1">IF($A14="","",INDEX(FORMULACIÓN!$A$10:$U$1010,'FORMULACIÓN Y SEG. FACULTADES'!$A14,'FORMULACIÓN Y SEG. FACULTADES'!H$8))</f>
        <v>P3 - Ampliación de la educación digital</v>
      </c>
      <c r="I14" s="240" t="str">
        <f ca="1">IF($A14="","",INDEX(FORMULACIÓN!$A$10:$U$1010,'FORMULACIÓN Y SEG. FACULTADES'!$A14,'FORMULACIÓN Y SEG. FACULTADES'!I$8))</f>
        <v>Diseñar electivas de contexto bajo la modalidad MOOC, con temáticas relacionadas con economía de bienestar, valores ético-morales, emprendimiento social y desarrollo endógeno.</v>
      </c>
      <c r="J14" s="242"/>
      <c r="K14" s="242"/>
      <c r="L14" s="240" t="str">
        <f ca="1">IF($A14="","",INDEX(FORMULACIÓN!$A$10:$U$1010,'FORMULACIÓN Y SEG. FACULTADES'!$A14,'FORMULACIÓN Y SEG. FACULTADES'!L$8))</f>
        <v>Electivas de contexto bajo la modalidad MOOC, con temáticas relacionadas con economía de bienestar, valores ético-morales, emprendimiento social y desarrollo endógeno.</v>
      </c>
      <c r="M14" s="240" t="str">
        <f ca="1">IF($A14="","",INDEX(FORMULACIÓN!$A$10:$U$1010,'FORMULACIÓN Y SEG. FACULTADES'!$A14,'FORMULACIÓN Y SEG. FACULTADES'!M$8))</f>
        <v>N° de electivas de contexto bajo la modalidad MOOC, con temáticas relacionadas con economía de bienestar, valores ético-morales, emprendimiento social y desarrollo endógeno.</v>
      </c>
      <c r="N14" s="240" t="str">
        <f ca="1">IF($A14="","",INDEX(FORMULACIÓN!$A$10:$U$1010,'FORMULACIÓN Y SEG. FACULTADES'!$A14,'FORMULACIÓN Y SEG. FACULTADES'!N$8))</f>
        <v>Anual</v>
      </c>
      <c r="O14" s="240" t="str">
        <f ca="1">IF($A14="","",INDEX(FORMULACIÓN!$A$10:$U$1010,'FORMULACIÓN Y SEG. FACULTADES'!$A14,'FORMULACIÓN Y SEG. FACULTADES'!O$8))</f>
        <v>Unidad</v>
      </c>
      <c r="P14" s="240" t="str">
        <f>IF($A14="","",INDEX(FORMULACIÓN!$A$10:$U$1010,'FORMULACIÓN Y SEG. FACULTADES'!$A14,'FORMULACIÓN Y SEG. FACULTADES'!P$8))</f>
        <v>Arquitectura 1
Bellas Artes 1
Economicas 1
básicas 1
Humanas 1
C. de la Salud 1
Farmacia 1
Jurídica 1
Educación 1
Ingenieiría 1</v>
      </c>
      <c r="Q14" s="241"/>
      <c r="R14" s="46" t="str">
        <f ca="1">IF($A14="","",INDEX(FORMULACIÓN!$A$10:$Y$1010,'FORMULACIÓN Y SEG. FACULTADES'!$A14,'FORMULACIÓN Y SEG. FACULTADES'!R$8))</f>
        <v>10</v>
      </c>
      <c r="S14" s="175">
        <f ca="1">IF($A14="","",INDEX(FORMULACIÓN!$A$10:$U$1010,'FORMULACIÓN Y SEG. FACULTADES'!$A14,'FORMULACIÓN Y SEG. FACULTADES'!S$8))</f>
        <v>6</v>
      </c>
      <c r="T14" s="187"/>
      <c r="U14" s="187">
        <v>1</v>
      </c>
      <c r="V14" s="188">
        <f t="shared" si="1"/>
        <v>1</v>
      </c>
      <c r="W14" s="187"/>
      <c r="X14" s="187"/>
      <c r="Y14" s="187"/>
      <c r="Z14" s="191">
        <f t="shared" si="2"/>
        <v>0</v>
      </c>
      <c r="AA14" s="191">
        <f t="shared" si="3"/>
        <v>0</v>
      </c>
      <c r="AB14" s="189" t="str">
        <f t="shared" ca="1" si="0"/>
        <v>FAC/DEP: 00,00%
__________
FAC/FAC: 00,00%
__________
AÑO: 00,00%
S. 1: 00,00%
S. 2: 00,00%</v>
      </c>
      <c r="AC14" s="187"/>
      <c r="AD14" s="187">
        <v>1</v>
      </c>
      <c r="AE14" s="188">
        <f t="shared" si="4"/>
        <v>1</v>
      </c>
      <c r="AF14" s="187"/>
      <c r="AG14" s="187"/>
      <c r="AH14" s="187"/>
      <c r="AI14" s="191">
        <f t="shared" si="5"/>
        <v>0</v>
      </c>
      <c r="AJ14" s="187">
        <f t="shared" si="6"/>
        <v>0</v>
      </c>
      <c r="AK14" s="189" t="str">
        <f t="shared" ca="1" si="7"/>
        <v>FAC/DEP: 00,00%
__________
FAC/FAC: 00,00%
__________
AÑO: 00,00%
S. 1: 00,00%
S. 2: 00,00%</v>
      </c>
      <c r="AL14" s="187"/>
      <c r="AM14" s="187">
        <v>1</v>
      </c>
      <c r="AN14" s="188">
        <f t="shared" si="8"/>
        <v>1</v>
      </c>
      <c r="AO14" s="187"/>
      <c r="AP14" s="187"/>
      <c r="AQ14" s="187"/>
      <c r="AR14" s="191">
        <f t="shared" si="9"/>
        <v>0</v>
      </c>
      <c r="AS14" s="187">
        <f t="shared" si="10"/>
        <v>0</v>
      </c>
      <c r="AT14" s="189" t="str">
        <f t="shared" ca="1" si="11"/>
        <v>FAC/DEP: 00,00%
__________
FAC/FAC: 00,00%
__________
AÑO: 00,00%
S. 1: 00,00%
S. 2: 00,00%</v>
      </c>
      <c r="AU14" s="187"/>
      <c r="AV14" s="187">
        <v>1</v>
      </c>
      <c r="AW14" s="188">
        <f t="shared" si="12"/>
        <v>1</v>
      </c>
      <c r="AX14" s="187"/>
      <c r="AY14" s="187"/>
      <c r="AZ14" s="187"/>
      <c r="BA14" s="191">
        <f t="shared" si="13"/>
        <v>0</v>
      </c>
      <c r="BB14" s="187">
        <f t="shared" si="14"/>
        <v>0</v>
      </c>
      <c r="BC14" s="189" t="str">
        <f t="shared" ca="1" si="15"/>
        <v>FAC/DEP: 00,00%
__________
FAC/FAC: 00,00%
__________
AÑO: 00,00%
S. 1: 00,00%
S. 2: 00,00%</v>
      </c>
      <c r="BD14" s="187"/>
      <c r="BE14" s="187">
        <v>1</v>
      </c>
      <c r="BF14" s="188">
        <f t="shared" si="16"/>
        <v>1</v>
      </c>
      <c r="BG14" s="187">
        <v>0</v>
      </c>
      <c r="BH14" s="187"/>
      <c r="BI14" s="187"/>
      <c r="BJ14" s="191">
        <f t="shared" si="17"/>
        <v>0</v>
      </c>
      <c r="BK14" s="187">
        <f t="shared" si="18"/>
        <v>0</v>
      </c>
      <c r="BL14" s="189" t="str">
        <f t="shared" ca="1" si="19"/>
        <v>FAC/DEP: 00,00%
__________
FAC/FAC: 00,00%
__________
AÑO: 00,00%
S. 1: 00,00%
S. 2: 00,00%</v>
      </c>
      <c r="BM14" s="187"/>
      <c r="BN14" s="187">
        <v>1</v>
      </c>
      <c r="BO14" s="188">
        <f t="shared" si="20"/>
        <v>1</v>
      </c>
      <c r="BP14" s="187">
        <v>0</v>
      </c>
      <c r="BQ14" s="187"/>
      <c r="BR14" s="187"/>
      <c r="BS14" s="191">
        <f t="shared" si="21"/>
        <v>0</v>
      </c>
      <c r="BT14" s="187">
        <f t="shared" si="22"/>
        <v>0</v>
      </c>
      <c r="BU14" s="189" t="str">
        <f t="shared" ca="1" si="23"/>
        <v>FAC/DEP: 00,00%
__________
FAC/FAC: 00,00%
__________
AÑO: 00,00%
S. 1: 00,00%
S. 2: 00,00%</v>
      </c>
      <c r="BV14" s="187"/>
      <c r="BW14" s="187">
        <v>1</v>
      </c>
      <c r="BX14" s="188">
        <f t="shared" si="24"/>
        <v>1</v>
      </c>
      <c r="BY14" s="187"/>
      <c r="BZ14" s="187"/>
      <c r="CA14" s="187"/>
      <c r="CB14" s="191">
        <f t="shared" si="25"/>
        <v>0</v>
      </c>
      <c r="CC14" s="187">
        <f t="shared" si="26"/>
        <v>0</v>
      </c>
      <c r="CD14" s="189" t="str">
        <f t="shared" ca="1" si="27"/>
        <v>FAC/DEP: 00,00%
__________
FAC/FAC: 00,00%
__________
AÑO: 00,00%
S. 1: 00,00%
S. 2: 00,00%</v>
      </c>
      <c r="CE14" s="187"/>
      <c r="CF14" s="187">
        <v>1</v>
      </c>
      <c r="CG14" s="188">
        <f t="shared" si="28"/>
        <v>1</v>
      </c>
      <c r="CH14" s="187">
        <v>0</v>
      </c>
      <c r="CI14" s="187"/>
      <c r="CJ14" s="187"/>
      <c r="CK14" s="191">
        <f t="shared" si="29"/>
        <v>0</v>
      </c>
      <c r="CL14" s="187">
        <f t="shared" si="30"/>
        <v>0</v>
      </c>
      <c r="CM14" s="189" t="str">
        <f t="shared" ca="1" si="31"/>
        <v>FAC/DEP: 00,00%
__________
FAC/FAC: 00,00%
__________
AÑO: 00,00%
S. 1: 00,00%
S. 2: 00,00%</v>
      </c>
      <c r="CN14" s="187"/>
      <c r="CO14" s="187">
        <v>1</v>
      </c>
      <c r="CP14" s="188">
        <f t="shared" si="32"/>
        <v>1</v>
      </c>
      <c r="CQ14" s="295">
        <v>0</v>
      </c>
      <c r="CR14" s="295"/>
      <c r="CS14" s="295" t="s">
        <v>1301</v>
      </c>
      <c r="CT14" s="191">
        <f t="shared" si="33"/>
        <v>0</v>
      </c>
      <c r="CU14" s="187">
        <f t="shared" si="34"/>
        <v>0</v>
      </c>
      <c r="CV14" s="189" t="str">
        <f t="shared" ca="1" si="35"/>
        <v>FAC/DEP: 00,00%
__________
FAC/FAC: 00,00%
__________
AÑO: 00,00%
S. 1: 00,00%
S. 2: 00,00%</v>
      </c>
      <c r="CW14" s="187"/>
      <c r="CX14" s="187">
        <v>1</v>
      </c>
      <c r="CY14" s="188">
        <f t="shared" si="36"/>
        <v>1</v>
      </c>
      <c r="CZ14" s="187">
        <v>0</v>
      </c>
      <c r="DA14" s="187"/>
      <c r="DB14" s="187"/>
      <c r="DC14" s="191">
        <f t="shared" si="37"/>
        <v>0</v>
      </c>
      <c r="DD14" s="191">
        <f t="shared" si="38"/>
        <v>0</v>
      </c>
      <c r="DE14" s="196" t="str">
        <f t="shared" ca="1" si="39"/>
        <v>FAC/DEP: 00,00%
__________
FAC/FAC: 00,00%
__________
AÑO: 00,00%
S. 1: 00,00%
S. 2: 00,00%</v>
      </c>
      <c r="DF14" s="209">
        <f t="shared" si="40"/>
        <v>0</v>
      </c>
      <c r="DG14" s="245">
        <f t="shared" ref="DG14:DG27" si="42">W14+AF14+AO14+AX14+BG14+BP14+BY14+CH14+CQ14+CZ14</f>
        <v>0</v>
      </c>
      <c r="DH14" s="245">
        <f>U14+AD14+AM14+AV14+BE14+BN14+BW14+CF14+CO14+CX14</f>
        <v>10</v>
      </c>
      <c r="DI14" s="245">
        <f t="shared" si="41"/>
        <v>0</v>
      </c>
    </row>
    <row r="15" spans="1:113" s="218" customFormat="1" ht="43.5" hidden="1" customHeight="1">
      <c r="A15" s="218">
        <f>Lists!C103</f>
        <v>21</v>
      </c>
      <c r="B15" s="240">
        <f ca="1">IF(A15="","",INDEX(FORMULACIÓN!$A$10:$U$1010,'FORMULACIÓN Y SEG. FACULTADES'!$A15,'FORMULACIÓN Y SEG. FACULTADES'!B$8))</f>
        <v>21</v>
      </c>
      <c r="C15" s="238">
        <f ca="1">IF($A15="","",INDEX(FORMULACIÓN!$A$10:$U$1010,'FORMULACIÓN Y SEG. FACULTADES'!$A15,'FORMULACIÓN Y SEG. FACULTADES'!C$8))</f>
        <v>2026</v>
      </c>
      <c r="D15" s="240" t="str">
        <f ca="1">IF(B15="","",INDEX(FORMULACIÓN!$A$10:$U$1010,'FORMULACIÓN Y SEG. FACULTADES'!$A15,'FORMULACIÓN Y SEG. FACULTADES'!D$8))</f>
        <v>L1 - Formación Académica Integral</v>
      </c>
      <c r="E15" s="240" t="str">
        <f ca="1">IF($A15="","",INDEX(FORMULACIÓN!$A$10:$U$1010,'FORMULACIÓN Y SEG. FACULTADES'!$A15,'FORMULACIÓN Y SEG. FACULTADES'!E$8))</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F15" s="240" t="str">
        <f ca="1">IF($A15="","",INDEX(FORMULACIÓN!$A$10:$U$1010,'FORMULACIÓN Y SEG. FACULTADES'!$A15,'FORMULACIÓN Y SEG. FACULTADES'!F$8))</f>
        <v>9. Fomentar el uso y apropiación de las tecnologías de información y comunicación (TIC) integrada a los procesos misionales, fortaleciendo las competencias digitales de la comunidad universitaria, la oferta académica de excelencia, la innovación pedagógica y la interacción con diferentes actores a nivel global, nacional y local.</v>
      </c>
      <c r="G15" s="240" t="str">
        <f ca="1">IF($A15="","",INDEX(FORMULACIÓN!$A$10:$U$1010,'FORMULACIÓN Y SEG. FACULTADES'!$A15,'FORMULACIÓN Y SEG. FACULTADES'!G$8))</f>
        <v>M2 - Transformación digital</v>
      </c>
      <c r="H15" s="240" t="str">
        <f ca="1">IF($A15="","",INDEX(FORMULACIÓN!$A$10:$U$1010,'FORMULACIÓN Y SEG. FACULTADES'!$A15,'FORMULACIÓN Y SEG. FACULTADES'!H$8))</f>
        <v>P3 - Ampliación de la educación digital</v>
      </c>
      <c r="I15" s="240" t="str">
        <f ca="1">IF($A15="","",INDEX(FORMULACIÓN!$A$10:$U$1010,'FORMULACIÓN Y SEG. FACULTADES'!$A15,'FORMULACIÓN Y SEG. FACULTADES'!I$8))</f>
        <v>Apoyar a los programas en el diseño de cursos virtuales</v>
      </c>
      <c r="J15" s="242"/>
      <c r="K15" s="242"/>
      <c r="L15" s="240" t="str">
        <f ca="1">IF($A15="","",INDEX(FORMULACIÓN!$A$10:$U$1010,'FORMULACIÓN Y SEG. FACULTADES'!$A15,'FORMULACIÓN Y SEG. FACULTADES'!L$8))</f>
        <v>Diseño e implementación de cursos virtuales</v>
      </c>
      <c r="M15" s="240" t="str">
        <f ca="1">IF($A15="","",INDEX(FORMULACIÓN!$A$10:$U$1010,'FORMULACIÓN Y SEG. FACULTADES'!$A15,'FORMULACIÓN Y SEG. FACULTADES'!M$8))</f>
        <v>Número de cursos virtuales  implementados para programas de pregrado</v>
      </c>
      <c r="N15" s="240" t="str">
        <f ca="1">IF($A15="","",INDEX(FORMULACIÓN!$A$10:$U$1010,'FORMULACIÓN Y SEG. FACULTADES'!$A15,'FORMULACIÓN Y SEG. FACULTADES'!N$8))</f>
        <v>Anual</v>
      </c>
      <c r="O15" s="240" t="str">
        <f ca="1">IF($A15="","",INDEX(FORMULACIÓN!$A$10:$U$1010,'FORMULACIÓN Y SEG. FACULTADES'!$A15,'FORMULACIÓN Y SEG. FACULTADES'!O$8))</f>
        <v>Unidad</v>
      </c>
      <c r="P15" s="240">
        <f>IF($A15="","",INDEX(FORMULACIÓN!$A$10:$U$1010,'FORMULACIÓN Y SEG. FACULTADES'!$A15,'FORMULACIÓN Y SEG. FACULTADES'!P$8))</f>
        <v>0</v>
      </c>
      <c r="Q15" s="241"/>
      <c r="R15" s="46" t="str">
        <f ca="1">IF($A15="","",INDEX(FORMULACIÓN!$A$10:$Y$1010,'FORMULACIÓN Y SEG. FACULTADES'!$A15,'FORMULACIÓN Y SEG. FACULTADES'!R$8))</f>
        <v>30</v>
      </c>
      <c r="S15" s="175">
        <f ca="1">IF($A15="","",INDEX(FORMULACIÓN!$A$10:$U$1010,'FORMULACIÓN Y SEG. FACULTADES'!$A15,'FORMULACIÓN Y SEG. FACULTADES'!S$8))</f>
        <v>47</v>
      </c>
      <c r="T15" s="187"/>
      <c r="U15" s="187">
        <v>1</v>
      </c>
      <c r="V15" s="188">
        <f t="shared" si="1"/>
        <v>1</v>
      </c>
      <c r="W15" s="187"/>
      <c r="X15" s="187"/>
      <c r="Y15" s="187"/>
      <c r="Z15" s="191">
        <f t="shared" si="2"/>
        <v>0</v>
      </c>
      <c r="AA15" s="191">
        <f t="shared" si="3"/>
        <v>0</v>
      </c>
      <c r="AB15" s="189" t="str">
        <f t="shared" ca="1" si="0"/>
        <v>FAC/DEP: 00,00%
__________
FAC/FAC: 00,00%
__________
AÑO: 00,00%
S. 1: 00,00%
S. 2: 00,00%</v>
      </c>
      <c r="AC15" s="187"/>
      <c r="AD15" s="187">
        <v>1</v>
      </c>
      <c r="AE15" s="188">
        <f t="shared" si="4"/>
        <v>1</v>
      </c>
      <c r="AF15" s="187"/>
      <c r="AG15" s="187"/>
      <c r="AH15" s="187"/>
      <c r="AI15" s="191">
        <f t="shared" si="5"/>
        <v>0</v>
      </c>
      <c r="AJ15" s="187">
        <f t="shared" si="6"/>
        <v>0</v>
      </c>
      <c r="AK15" s="189" t="str">
        <f t="shared" ca="1" si="7"/>
        <v>FAC/DEP: 00,00%
__________
FAC/FAC: 00,00%
__________
AÑO: 00,00%
S. 1: 00,00%
S. 2: 00,00%</v>
      </c>
      <c r="AL15" s="187"/>
      <c r="AM15" s="187">
        <v>1</v>
      </c>
      <c r="AN15" s="188">
        <f t="shared" si="8"/>
        <v>1</v>
      </c>
      <c r="AO15" s="187"/>
      <c r="AP15" s="187"/>
      <c r="AQ15" s="187"/>
      <c r="AR15" s="191">
        <f t="shared" si="9"/>
        <v>0</v>
      </c>
      <c r="AS15" s="187">
        <f t="shared" si="10"/>
        <v>0</v>
      </c>
      <c r="AT15" s="189" t="str">
        <f t="shared" ca="1" si="11"/>
        <v>FAC/DEP: 00,00%
__________
FAC/FAC: 00,00%
__________
AÑO: 00,00%
S. 1: 00,00%
S. 2: 00,00%</v>
      </c>
      <c r="AU15" s="187"/>
      <c r="AV15" s="187">
        <v>1</v>
      </c>
      <c r="AW15" s="188">
        <f t="shared" si="12"/>
        <v>1</v>
      </c>
      <c r="AX15" s="187"/>
      <c r="AY15" s="187"/>
      <c r="AZ15" s="187"/>
      <c r="BA15" s="191">
        <f t="shared" si="13"/>
        <v>0</v>
      </c>
      <c r="BB15" s="187">
        <f t="shared" si="14"/>
        <v>0</v>
      </c>
      <c r="BC15" s="189" t="str">
        <f t="shared" ca="1" si="15"/>
        <v>FAC/DEP: 00,00%
__________
FAC/FAC: 00,00%
__________
AÑO: 00,00%
S. 1: 00,00%
S. 2: 00,00%</v>
      </c>
      <c r="BD15" s="187"/>
      <c r="BE15" s="187">
        <v>1</v>
      </c>
      <c r="BF15" s="188">
        <f t="shared" si="16"/>
        <v>1</v>
      </c>
      <c r="BG15" s="187">
        <v>0</v>
      </c>
      <c r="BH15" s="187"/>
      <c r="BI15" s="187"/>
      <c r="BJ15" s="191">
        <f t="shared" si="17"/>
        <v>0</v>
      </c>
      <c r="BK15" s="187">
        <f t="shared" si="18"/>
        <v>0</v>
      </c>
      <c r="BL15" s="189" t="str">
        <f t="shared" ca="1" si="19"/>
        <v>FAC/DEP: 00,00%
__________
FAC/FAC: 00,00%
__________
AÑO: 00,00%
S. 1: 00,00%
S. 2: 00,00%</v>
      </c>
      <c r="BM15" s="187"/>
      <c r="BN15" s="187">
        <v>1</v>
      </c>
      <c r="BO15" s="188">
        <f t="shared" si="20"/>
        <v>1</v>
      </c>
      <c r="BP15" s="187">
        <v>0</v>
      </c>
      <c r="BQ15" s="187"/>
      <c r="BR15" s="187"/>
      <c r="BS15" s="191">
        <f t="shared" si="21"/>
        <v>0</v>
      </c>
      <c r="BT15" s="187">
        <f t="shared" si="22"/>
        <v>0</v>
      </c>
      <c r="BU15" s="189" t="str">
        <f t="shared" ca="1" si="23"/>
        <v>FAC/DEP: 00,00%
__________
FAC/FAC: 00,00%
__________
AÑO: 00,00%
S. 1: 00,00%
S. 2: 00,00%</v>
      </c>
      <c r="BV15" s="187"/>
      <c r="BW15" s="187">
        <v>1</v>
      </c>
      <c r="BX15" s="188">
        <f t="shared" si="24"/>
        <v>1</v>
      </c>
      <c r="BY15" s="187"/>
      <c r="BZ15" s="187"/>
      <c r="CA15" s="187"/>
      <c r="CB15" s="191">
        <f t="shared" si="25"/>
        <v>0</v>
      </c>
      <c r="CC15" s="187">
        <f t="shared" si="26"/>
        <v>0</v>
      </c>
      <c r="CD15" s="189" t="str">
        <f t="shared" ca="1" si="27"/>
        <v>FAC/DEP: 00,00%
__________
FAC/FAC: 00,00%
__________
AÑO: 00,00%
S. 1: 00,00%
S. 2: 00,00%</v>
      </c>
      <c r="CE15" s="187"/>
      <c r="CF15" s="187">
        <v>1</v>
      </c>
      <c r="CG15" s="188">
        <f t="shared" si="28"/>
        <v>1</v>
      </c>
      <c r="CH15" s="187">
        <v>0</v>
      </c>
      <c r="CI15" s="187"/>
      <c r="CJ15" s="187"/>
      <c r="CK15" s="191">
        <f t="shared" si="29"/>
        <v>0</v>
      </c>
      <c r="CL15" s="187">
        <f t="shared" si="30"/>
        <v>0</v>
      </c>
      <c r="CM15" s="189" t="str">
        <f t="shared" ca="1" si="31"/>
        <v>FAC/DEP: 00,00%
__________
FAC/FAC: 00,00%
__________
AÑO: 00,00%
S. 1: 00,00%
S. 2: 00,00%</v>
      </c>
      <c r="CN15" s="187"/>
      <c r="CO15" s="187">
        <v>1</v>
      </c>
      <c r="CP15" s="188">
        <f t="shared" si="32"/>
        <v>1</v>
      </c>
      <c r="CQ15" s="295">
        <v>0</v>
      </c>
      <c r="CR15" s="295"/>
      <c r="CS15" s="295" t="s">
        <v>1302</v>
      </c>
      <c r="CT15" s="191">
        <f t="shared" si="33"/>
        <v>0</v>
      </c>
      <c r="CU15" s="187">
        <f t="shared" si="34"/>
        <v>0</v>
      </c>
      <c r="CV15" s="189" t="str">
        <f t="shared" ca="1" si="35"/>
        <v>FAC/DEP: 00,00%
__________
FAC/FAC: 00,00%
__________
AÑO: 00,00%
S. 1: 00,00%
S. 2: 00,00%</v>
      </c>
      <c r="CW15" s="187"/>
      <c r="CX15" s="187">
        <v>1</v>
      </c>
      <c r="CY15" s="188">
        <f t="shared" si="36"/>
        <v>1</v>
      </c>
      <c r="CZ15" s="187">
        <v>0</v>
      </c>
      <c r="DA15" s="187"/>
      <c r="DB15" s="187"/>
      <c r="DC15" s="191">
        <f t="shared" si="37"/>
        <v>0</v>
      </c>
      <c r="DD15" s="191">
        <f t="shared" si="38"/>
        <v>0</v>
      </c>
      <c r="DE15" s="196" t="str">
        <f t="shared" ca="1" si="39"/>
        <v>FAC/DEP: 00,00%
__________
FAC/FAC: 00,00%
__________
AÑO: 00,00%
S. 1: 00,00%
S. 2: 00,00%</v>
      </c>
      <c r="DF15" s="209">
        <f t="shared" si="40"/>
        <v>0</v>
      </c>
      <c r="DG15" s="245">
        <f t="shared" si="42"/>
        <v>0</v>
      </c>
      <c r="DH15" s="245">
        <f>U15+AD15+AM15+AV15+BE15+BN15+BW15+CF15+CO15+CX15</f>
        <v>10</v>
      </c>
      <c r="DI15" s="245">
        <f t="shared" si="41"/>
        <v>0</v>
      </c>
    </row>
    <row r="16" spans="1:113" s="218" customFormat="1" ht="116.25" hidden="1" customHeight="1">
      <c r="A16" s="218">
        <f>Lists!C104</f>
        <v>22</v>
      </c>
      <c r="B16" s="240">
        <f ca="1">IF(A16="","",INDEX(FORMULACIÓN!$A$10:$U$1010,'FORMULACIÓN Y SEG. FACULTADES'!$A16,'FORMULACIÓN Y SEG. FACULTADES'!B$8))</f>
        <v>22</v>
      </c>
      <c r="C16" s="238">
        <f ca="1">IF($A16="","",INDEX(FORMULACIÓN!$A$10:$U$1010,'FORMULACIÓN Y SEG. FACULTADES'!$A16,'FORMULACIÓN Y SEG. FACULTADES'!C$8))</f>
        <v>2026</v>
      </c>
      <c r="D16" s="240" t="str">
        <f ca="1">IF(B16="","",INDEX(FORMULACIÓN!$A$10:$U$1010,'FORMULACIÓN Y SEG. FACULTADES'!$A16,'FORMULACIÓN Y SEG. FACULTADES'!D$8))</f>
        <v>L1 - Formación Académica Integral</v>
      </c>
      <c r="E16" s="240" t="str">
        <f ca="1">IF($A16="","",INDEX(FORMULACIÓN!$A$10:$U$1010,'FORMULACIÓN Y SEG. FACULTADES'!$A16,'FORMULACIÓN Y SEG. FACULTADES'!E$8))</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F16" s="240" t="str">
        <f ca="1">IF($A16="","",INDEX(FORMULACIÓN!$A$10:$U$1010,'FORMULACIÓN Y SEG. FACULTADES'!$A16,'FORMULACIÓN Y SEG. FACULTADES'!F$8))</f>
        <v>11. Desarrollar programas académicos con calidad y pertinencia para contribuir a las necesidades del contexto y la región Caribe.</v>
      </c>
      <c r="G16" s="240" t="str">
        <f ca="1">IF($A16="","",INDEX(FORMULACIÓN!$A$10:$U$1010,'FORMULACIÓN Y SEG. FACULTADES'!$A16,'FORMULACIÓN Y SEG. FACULTADES'!G$8))</f>
        <v>M3 - Regionalización en contexto</v>
      </c>
      <c r="H16" s="240" t="str">
        <f ca="1">IF($A16="","",INDEX(FORMULACIÓN!$A$10:$U$1010,'FORMULACIÓN Y SEG. FACULTADES'!$A16,'FORMULACIÓN Y SEG. FACULTADES'!H$8))</f>
        <v>P1 - Programas académicos con calidad y pertinencia regional</v>
      </c>
      <c r="I16" s="240" t="str">
        <f ca="1">IF($A16="","",INDEX(FORMULACIÓN!$A$10:$U$1010,'FORMULACIÓN Y SEG. FACULTADES'!$A16,'FORMULACIÓN Y SEG. FACULTADES'!I$8))</f>
        <v>Fortalecer la oferta de programas pertinentes para el desarrollo regional.</v>
      </c>
      <c r="J16" s="242"/>
      <c r="K16" s="242"/>
      <c r="L16" s="240" t="str">
        <f ca="1">IF($A16="","",INDEX(FORMULACIÓN!$A$10:$U$1010,'FORMULACIÓN Y SEG. FACULTADES'!$A16,'FORMULACIÓN Y SEG. FACULTADES'!L$8))</f>
        <v>Programas académicos en pregrado y postgrado diseñados según la pertinencia para la región con apoyo del sector productivo y/o otros actores regionales</v>
      </c>
      <c r="M16" s="240" t="str">
        <f ca="1">IF($A16="","",INDEX(FORMULACIÓN!$A$10:$U$1010,'FORMULACIÓN Y SEG. FACULTADES'!$A16,'FORMULACIÓN Y SEG. FACULTADES'!M$8))</f>
        <v xml:space="preserve"> Número de programas de pregrado y postgrado académicos radicados ante el ministerios y diseñados a partir de necesidades identificadas con apoyo del sector productivo y/o otros actores regionales </v>
      </c>
      <c r="N16" s="240" t="str">
        <f ca="1">IF($A16="","",INDEX(FORMULACIÓN!$A$10:$U$1010,'FORMULACIÓN Y SEG. FACULTADES'!$A16,'FORMULACIÓN Y SEG. FACULTADES'!N$8))</f>
        <v>Anual</v>
      </c>
      <c r="O16" s="240" t="str">
        <f ca="1">IF($A16="","",INDEX(FORMULACIÓN!$A$10:$U$1010,'FORMULACIÓN Y SEG. FACULTADES'!$A16,'FORMULACIÓN Y SEG. FACULTADES'!O$8))</f>
        <v>Unidad</v>
      </c>
      <c r="P16" s="240" t="str">
        <f>IF($A16="","",INDEX(FORMULACIÓN!$A$10:$U$1010,'FORMULACIÓN Y SEG. FACULTADES'!$A16,'FORMULACIÓN Y SEG. FACULTADES'!P$8))</f>
        <v xml:space="preserve">Facultad de Arquitectura (2)
Ciclo profesional de Construcción 
Profesional Urbanismo </v>
      </c>
      <c r="Q16" s="241"/>
      <c r="R16" s="46" t="str">
        <f ca="1">IF($A16="","",INDEX(FORMULACIÓN!$A$10:$Y$1010,'FORMULACIÓN Y SEG. FACULTADES'!$A16,'FORMULACIÓN Y SEG. FACULTADES'!R$8))</f>
        <v>2</v>
      </c>
      <c r="S16" s="175">
        <f ca="1">IF($A16="","",INDEX(FORMULACIÓN!$A$10:$U$1010,'FORMULACIÓN Y SEG. FACULTADES'!$A16,'FORMULACIÓN Y SEG. FACULTADES'!S$8))</f>
        <v>19</v>
      </c>
      <c r="T16" s="187"/>
      <c r="U16" s="187">
        <v>2</v>
      </c>
      <c r="V16" s="188">
        <f t="shared" si="1"/>
        <v>2</v>
      </c>
      <c r="W16" s="187">
        <v>2</v>
      </c>
      <c r="X16" s="187"/>
      <c r="Y16" s="187" t="s">
        <v>1535</v>
      </c>
      <c r="Z16" s="191">
        <f t="shared" si="2"/>
        <v>1</v>
      </c>
      <c r="AA16" s="191">
        <f t="shared" si="3"/>
        <v>1</v>
      </c>
      <c r="AB16" s="189" t="str">
        <f t="shared" ca="1" si="0"/>
        <v>FAC/DEP: 100,00%
__________
FAC/FAC: 100,00%
__________
AÑO: 00,00%
S. 1: 00,00%
S. 2: 00,00%</v>
      </c>
      <c r="AC16" s="187"/>
      <c r="AD16" s="187"/>
      <c r="AE16" s="188">
        <f t="shared" si="4"/>
        <v>0</v>
      </c>
      <c r="AF16" s="187"/>
      <c r="AG16" s="187"/>
      <c r="AH16" s="187"/>
      <c r="AI16" s="191" t="str">
        <f t="shared" si="5"/>
        <v>0</v>
      </c>
      <c r="AJ16" s="187" t="str">
        <f t="shared" si="6"/>
        <v>-</v>
      </c>
      <c r="AK16" s="189" t="str">
        <f t="shared" ca="1" si="7"/>
        <v>FAC/DEP: 00,00%
__________
FAC/FAC: -
__________
AÑO: 00,00%
S. 1: 00,00%
S. 2: 00,00%</v>
      </c>
      <c r="AL16" s="187"/>
      <c r="AM16" s="187"/>
      <c r="AN16" s="188">
        <f t="shared" si="8"/>
        <v>0</v>
      </c>
      <c r="AO16" s="187"/>
      <c r="AP16" s="187"/>
      <c r="AQ16" s="252"/>
      <c r="AR16" s="191" t="str">
        <f t="shared" si="9"/>
        <v>0</v>
      </c>
      <c r="AS16" s="187" t="str">
        <f t="shared" si="10"/>
        <v>-</v>
      </c>
      <c r="AT16" s="189" t="str">
        <f t="shared" ca="1" si="11"/>
        <v>FAC/DEP: 00,00%
__________
FAC/FAC: -
__________
AÑO: 00,00%
S. 1: 00,00%
S. 2: 00,00%</v>
      </c>
      <c r="AU16" s="187"/>
      <c r="AV16" s="187"/>
      <c r="AW16" s="188">
        <f t="shared" si="12"/>
        <v>0</v>
      </c>
      <c r="AX16" s="187"/>
      <c r="AY16" s="187"/>
      <c r="AZ16" s="187"/>
      <c r="BA16" s="191" t="str">
        <f t="shared" si="13"/>
        <v>0</v>
      </c>
      <c r="BB16" s="187" t="str">
        <f t="shared" si="14"/>
        <v>-</v>
      </c>
      <c r="BC16" s="189" t="str">
        <f t="shared" ca="1" si="15"/>
        <v>FAC/DEP: 00,00%
__________
FAC/FAC: -
__________
AÑO: 00,00%
S. 1: 00,00%
S. 2: 00,00%</v>
      </c>
      <c r="BD16" s="187"/>
      <c r="BE16" s="187"/>
      <c r="BF16" s="188">
        <f t="shared" si="16"/>
        <v>0</v>
      </c>
      <c r="BG16" s="187"/>
      <c r="BH16" s="187"/>
      <c r="BI16" s="187"/>
      <c r="BJ16" s="191" t="str">
        <f t="shared" si="17"/>
        <v>0</v>
      </c>
      <c r="BK16" s="187" t="str">
        <f t="shared" si="18"/>
        <v>-</v>
      </c>
      <c r="BL16" s="189" t="str">
        <f t="shared" ca="1" si="19"/>
        <v>FAC/DEP: 00,00%
__________
FAC/FAC: -
__________
AÑO: 00,00%
S. 1: 00,00%
S. 2: 00,00%</v>
      </c>
      <c r="BM16" s="187"/>
      <c r="BN16" s="187"/>
      <c r="BO16" s="188">
        <f t="shared" si="20"/>
        <v>0</v>
      </c>
      <c r="BP16" s="187"/>
      <c r="BQ16" s="187"/>
      <c r="BR16" s="187"/>
      <c r="BS16" s="191" t="str">
        <f t="shared" si="21"/>
        <v>0</v>
      </c>
      <c r="BT16" s="187" t="str">
        <f t="shared" si="22"/>
        <v>-</v>
      </c>
      <c r="BU16" s="189" t="str">
        <f t="shared" ca="1" si="23"/>
        <v>FAC/DEP: 00,00%
__________
FAC/FAC: -
__________
AÑO: 00,00%
S. 1: 00,00%
S. 2: 00,00%</v>
      </c>
      <c r="BV16" s="187"/>
      <c r="BW16" s="187"/>
      <c r="BX16" s="188">
        <f t="shared" si="24"/>
        <v>0</v>
      </c>
      <c r="BY16" s="187"/>
      <c r="BZ16" s="187"/>
      <c r="CA16" s="252"/>
      <c r="CB16" s="191" t="str">
        <f t="shared" si="25"/>
        <v>0</v>
      </c>
      <c r="CC16" s="187" t="str">
        <f t="shared" si="26"/>
        <v>-</v>
      </c>
      <c r="CD16" s="189" t="str">
        <f t="shared" ca="1" si="27"/>
        <v>FAC/DEP: 00,00%
__________
FAC/FAC: -
__________
AÑO: 00,00%
S. 1: 00,00%
S. 2: 00,00%</v>
      </c>
      <c r="CE16" s="187"/>
      <c r="CF16" s="187"/>
      <c r="CG16" s="188">
        <f t="shared" si="28"/>
        <v>0</v>
      </c>
      <c r="CH16" s="187"/>
      <c r="CI16" s="187"/>
      <c r="CJ16" s="252"/>
      <c r="CK16" s="191" t="str">
        <f t="shared" si="29"/>
        <v>0</v>
      </c>
      <c r="CL16" s="187" t="str">
        <f t="shared" si="30"/>
        <v>-</v>
      </c>
      <c r="CM16" s="189" t="str">
        <f t="shared" ca="1" si="31"/>
        <v>FAC/DEP: 00,00%
__________
FAC/FAC: -
__________
AÑO: 00,00%
S. 1: 00,00%
S. 2: 00,00%</v>
      </c>
      <c r="CN16" s="187"/>
      <c r="CO16" s="187"/>
      <c r="CP16" s="188">
        <f t="shared" si="32"/>
        <v>0</v>
      </c>
      <c r="CQ16" s="295"/>
      <c r="CR16" s="295"/>
      <c r="CS16" s="295"/>
      <c r="CT16" s="191" t="str">
        <f t="shared" si="33"/>
        <v>0</v>
      </c>
      <c r="CU16" s="187" t="str">
        <f t="shared" si="34"/>
        <v>-</v>
      </c>
      <c r="CV16" s="189" t="str">
        <f t="shared" ca="1" si="35"/>
        <v>FAC/DEP: 00,00%
__________
FAC/FAC: -
__________
AÑO: 00,00%
S. 1: 00,00%
S. 2: 00,00%</v>
      </c>
      <c r="CW16" s="187"/>
      <c r="CX16" s="187"/>
      <c r="CY16" s="188">
        <f t="shared" si="36"/>
        <v>0</v>
      </c>
      <c r="CZ16" s="187"/>
      <c r="DA16" s="187"/>
      <c r="DB16" s="187"/>
      <c r="DC16" s="191" t="str">
        <f t="shared" si="37"/>
        <v>0</v>
      </c>
      <c r="DD16" s="191" t="str">
        <f t="shared" si="38"/>
        <v>-</v>
      </c>
      <c r="DE16" s="196" t="str">
        <f t="shared" ca="1" si="39"/>
        <v>FAC/DEP: 00,00%
__________
FAC/FAC: -
__________
AÑO: 00,00%
S. 1: 00,00%
S. 2: 00,00%</v>
      </c>
      <c r="DF16" s="209">
        <f t="shared" si="40"/>
        <v>0</v>
      </c>
      <c r="DG16" s="245">
        <f t="shared" si="42"/>
        <v>2</v>
      </c>
      <c r="DH16" s="245">
        <f t="shared" ref="DH16:DH57" si="43">U16+AD16+AM16+AV16+BE16+BN16+BW16+CF16+CO16+CX16</f>
        <v>2</v>
      </c>
      <c r="DI16" s="245">
        <f t="shared" si="41"/>
        <v>2</v>
      </c>
    </row>
    <row r="17" spans="1:113" s="218" customFormat="1" ht="87" hidden="1" customHeight="1">
      <c r="A17" s="218">
        <f>Lists!C105</f>
        <v>23</v>
      </c>
      <c r="B17" s="240">
        <f ca="1">IF(A17="","",INDEX(FORMULACIÓN!$A$10:$U$1010,'FORMULACIÓN Y SEG. FACULTADES'!$A17,'FORMULACIÓN Y SEG. FACULTADES'!B$8))</f>
        <v>23</v>
      </c>
      <c r="C17" s="238">
        <f ca="1">IF($A17="","",INDEX(FORMULACIÓN!$A$10:$U$1010,'FORMULACIÓN Y SEG. FACULTADES'!$A17,'FORMULACIÓN Y SEG. FACULTADES'!C$8))</f>
        <v>2026</v>
      </c>
      <c r="D17" s="240" t="str">
        <f ca="1">IF(B17="","",INDEX(FORMULACIÓN!$A$10:$U$1010,'FORMULACIÓN Y SEG. FACULTADES'!$A17,'FORMULACIÓN Y SEG. FACULTADES'!D$8))</f>
        <v>L1 - Formación Académica Integral</v>
      </c>
      <c r="E17" s="240" t="str">
        <f ca="1">IF($A17="","",INDEX(FORMULACIÓN!$A$10:$U$1010,'FORMULACIÓN Y SEG. FACULTADES'!$A17,'FORMULACIÓN Y SEG. FACULTADES'!E$8))</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F17" s="240" t="str">
        <f ca="1">IF($A17="","",INDEX(FORMULACIÓN!$A$10:$U$1010,'FORMULACIÓN Y SEG. FACULTADES'!$A17,'FORMULACIÓN Y SEG. FACULTADES'!F$8))</f>
        <v xml:space="preserve">13.  Aumentar la formación de la población rural en programas académicos de la Universidad para cerrar la brecha urbano – rural                                                                                                           </v>
      </c>
      <c r="G17" s="240" t="str">
        <f ca="1">IF($A17="","",INDEX(FORMULACIÓN!$A$10:$U$1010,'FORMULACIÓN Y SEG. FACULTADES'!$A17,'FORMULACIÓN Y SEG. FACULTADES'!G$8))</f>
        <v>M3 - Regionalización en contexto</v>
      </c>
      <c r="H17" s="240" t="str">
        <f ca="1">IF($A17="","",INDEX(FORMULACIÓN!$A$10:$U$1010,'FORMULACIÓN Y SEG. FACULTADES'!$A17,'FORMULACIÓN Y SEG. FACULTADES'!H$8))</f>
        <v>P1 - Programas académicos con calidad y pertinencia regional</v>
      </c>
      <c r="I17" s="240" t="str">
        <f ca="1">IF($A17="","",INDEX(FORMULACIÓN!$A$10:$U$1010,'FORMULACIÓN Y SEG. FACULTADES'!$A17,'FORMULACIÓN Y SEG. FACULTADES'!I$8))</f>
        <v>Impulsar la graduación oportuna de los estudiantes en región.</v>
      </c>
      <c r="J17" s="242"/>
      <c r="K17" s="242"/>
      <c r="L17" s="240" t="str">
        <f ca="1">IF($A17="","",INDEX(FORMULACIÓN!$A$10:$U$1010,'FORMULACIÓN Y SEG. FACULTADES'!$A17,'FORMULACIÓN Y SEG. FACULTADES'!L$8))</f>
        <v>Egresados graduados en región</v>
      </c>
      <c r="M17" s="240" t="str">
        <f ca="1">IF($A17="","",INDEX(FORMULACIÓN!$A$10:$U$1010,'FORMULACIÓN Y SEG. FACULTADES'!$A17,'FORMULACIÓN Y SEG. FACULTADES'!M$8))</f>
        <v xml:space="preserve">Cantidad de estudiantes graduados en los programas en las sedes regionales </v>
      </c>
      <c r="N17" s="240" t="str">
        <f ca="1">IF($A17="","",INDEX(FORMULACIÓN!$A$10:$U$1010,'FORMULACIÓN Y SEG. FACULTADES'!$A17,'FORMULACIÓN Y SEG. FACULTADES'!N$8))</f>
        <v>Anual</v>
      </c>
      <c r="O17" s="240" t="str">
        <f ca="1">IF($A17="","",INDEX(FORMULACIÓN!$A$10:$U$1010,'FORMULACIÓN Y SEG. FACULTADES'!$A17,'FORMULACIÓN Y SEG. FACULTADES'!O$8))</f>
        <v>Unidad</v>
      </c>
      <c r="P17" s="240" t="str">
        <f>IF($A17="","",INDEX(FORMULACIÓN!$A$10:$U$1010,'FORMULACIÓN Y SEG. FACULTADES'!$A17,'FORMULACIÓN Y SEG. FACULTADES'!P$8))</f>
        <v xml:space="preserve">Arquitectura 12
Básicas: 3
C. de la Salud:30
Educación: 50
Ingenieriía 20
</v>
      </c>
      <c r="Q17" s="241"/>
      <c r="R17" s="46" t="str">
        <f ca="1">IF($A17="","",INDEX(FORMULACIÓN!$A$10:$Y$1010,'FORMULACIÓN Y SEG. FACULTADES'!$A17,'FORMULACIÓN Y SEG. FACULTADES'!R$8))</f>
        <v>115</v>
      </c>
      <c r="S17" s="175">
        <f ca="1">IF($A17="","",INDEX(FORMULACIÓN!$A$10:$U$1010,'FORMULACIÓN Y SEG. FACULTADES'!$A17,'FORMULACIÓN Y SEG. FACULTADES'!S$8))</f>
        <v>188</v>
      </c>
      <c r="T17" s="187"/>
      <c r="U17" s="187">
        <v>12</v>
      </c>
      <c r="V17" s="188">
        <f t="shared" si="1"/>
        <v>12</v>
      </c>
      <c r="W17" s="187">
        <v>33</v>
      </c>
      <c r="X17" s="187"/>
      <c r="Y17" s="252"/>
      <c r="Z17" s="191">
        <f t="shared" si="2"/>
        <v>2.75</v>
      </c>
      <c r="AA17" s="191">
        <f t="shared" si="3"/>
        <v>1</v>
      </c>
      <c r="AB17" s="189" t="str">
        <f t="shared" ca="1" si="0"/>
        <v>FAC/DEP: 10,43%
__________
FAC/FAC: 100,00%
__________
AÑO: 00,00%
S. 1: 00,00%
S. 2: 00,00%</v>
      </c>
      <c r="AC17" s="187"/>
      <c r="AD17" s="187"/>
      <c r="AE17" s="188">
        <f t="shared" si="4"/>
        <v>0</v>
      </c>
      <c r="AF17" s="187"/>
      <c r="AG17" s="187"/>
      <c r="AH17" s="187"/>
      <c r="AI17" s="191" t="str">
        <f t="shared" si="5"/>
        <v>0</v>
      </c>
      <c r="AJ17" s="187" t="str">
        <f t="shared" si="6"/>
        <v>-</v>
      </c>
      <c r="AK17" s="189" t="str">
        <f t="shared" ca="1" si="7"/>
        <v>FAC/DEP: 00,00%
__________
FAC/FAC: -
__________
AÑO: 00,00%
S. 1: 00,00%
S. 2: 00,00%</v>
      </c>
      <c r="AL17" s="187"/>
      <c r="AM17" s="187">
        <v>3</v>
      </c>
      <c r="AN17" s="188">
        <f t="shared" si="8"/>
        <v>3</v>
      </c>
      <c r="AO17" s="187">
        <v>0</v>
      </c>
      <c r="AP17" s="187"/>
      <c r="AQ17" s="252"/>
      <c r="AR17" s="191">
        <f t="shared" si="9"/>
        <v>0</v>
      </c>
      <c r="AS17" s="187">
        <f t="shared" si="10"/>
        <v>0</v>
      </c>
      <c r="AT17" s="189" t="str">
        <f t="shared" ca="1" si="11"/>
        <v>FAC/DEP: 00,00%
__________
FAC/FAC: 00,00%
__________
AÑO: 00,00%
S. 1: 00,00%
S. 2: 00,00%</v>
      </c>
      <c r="AU17" s="187"/>
      <c r="AV17" s="187"/>
      <c r="AW17" s="188">
        <f t="shared" si="12"/>
        <v>0</v>
      </c>
      <c r="AX17" s="187"/>
      <c r="AY17" s="187"/>
      <c r="AZ17" s="187"/>
      <c r="BA17" s="191" t="str">
        <f t="shared" si="13"/>
        <v>0</v>
      </c>
      <c r="BB17" s="187" t="str">
        <f t="shared" si="14"/>
        <v>-</v>
      </c>
      <c r="BC17" s="189" t="str">
        <f t="shared" ca="1" si="15"/>
        <v>FAC/DEP: 00,00%
__________
FAC/FAC: -
__________
AÑO: 00,00%
S. 1: 00,00%
S. 2: 00,00%</v>
      </c>
      <c r="BD17" s="187"/>
      <c r="BE17" s="187"/>
      <c r="BF17" s="188">
        <f t="shared" si="16"/>
        <v>0</v>
      </c>
      <c r="BG17" s="187"/>
      <c r="BH17" s="187"/>
      <c r="BI17" s="187"/>
      <c r="BJ17" s="191" t="str">
        <f t="shared" si="17"/>
        <v>0</v>
      </c>
      <c r="BK17" s="187" t="str">
        <f t="shared" si="18"/>
        <v>-</v>
      </c>
      <c r="BL17" s="189" t="str">
        <f t="shared" ca="1" si="19"/>
        <v>FAC/DEP: 00,00%
__________
FAC/FAC: -
__________
AÑO: 00,00%
S. 1: 00,00%
S. 2: 00,00%</v>
      </c>
      <c r="BM17" s="187"/>
      <c r="BN17" s="187"/>
      <c r="BO17" s="188">
        <f t="shared" si="20"/>
        <v>0</v>
      </c>
      <c r="BP17" s="187"/>
      <c r="BQ17" s="187"/>
      <c r="BR17" s="187"/>
      <c r="BS17" s="191" t="str">
        <f t="shared" si="21"/>
        <v>0</v>
      </c>
      <c r="BT17" s="187" t="str">
        <f t="shared" si="22"/>
        <v>-</v>
      </c>
      <c r="BU17" s="189" t="str">
        <f t="shared" ca="1" si="23"/>
        <v>FAC/DEP: 00,00%
__________
FAC/FAC: -
__________
AÑO: 00,00%
S. 1: 00,00%
S. 2: 00,00%</v>
      </c>
      <c r="BV17" s="187"/>
      <c r="BW17" s="187">
        <v>50</v>
      </c>
      <c r="BX17" s="188">
        <f t="shared" si="24"/>
        <v>50</v>
      </c>
      <c r="BY17" s="187">
        <v>45</v>
      </c>
      <c r="BZ17" s="187"/>
      <c r="CA17" s="252"/>
      <c r="CB17" s="191">
        <f t="shared" si="25"/>
        <v>0.9</v>
      </c>
      <c r="CC17" s="187">
        <f t="shared" si="26"/>
        <v>0.9</v>
      </c>
      <c r="CD17" s="189" t="str">
        <f t="shared" ca="1" si="27"/>
        <v>FAC/DEP: 43,48%
__________
FAC/FAC: 90,00%
__________
AÑO: 00,00%
S. 1: 00,00%
S. 2: 00,00%</v>
      </c>
      <c r="CE17" s="187"/>
      <c r="CF17" s="187">
        <v>20</v>
      </c>
      <c r="CG17" s="188">
        <f t="shared" si="28"/>
        <v>20</v>
      </c>
      <c r="CH17" s="187">
        <v>19</v>
      </c>
      <c r="CI17" s="187"/>
      <c r="CJ17" s="187" t="s">
        <v>1655</v>
      </c>
      <c r="CK17" s="191">
        <f t="shared" si="29"/>
        <v>0.95</v>
      </c>
      <c r="CL17" s="187">
        <f t="shared" si="30"/>
        <v>0.95</v>
      </c>
      <c r="CM17" s="189" t="str">
        <f t="shared" ca="1" si="31"/>
        <v>FAC/DEP: 17,39%
__________
FAC/FAC: 95,00%
__________
AÑO: 00,00%
S. 1: 00,00%
S. 2: 00,00%</v>
      </c>
      <c r="CN17" s="187"/>
      <c r="CO17" s="187">
        <v>30</v>
      </c>
      <c r="CP17" s="188">
        <f t="shared" si="32"/>
        <v>30</v>
      </c>
      <c r="CQ17" s="295">
        <v>29</v>
      </c>
      <c r="CR17" s="295"/>
      <c r="CS17" s="295"/>
      <c r="CT17" s="191">
        <f t="shared" si="33"/>
        <v>0.96666666666666667</v>
      </c>
      <c r="CU17" s="187">
        <f t="shared" si="34"/>
        <v>0.96666666666666667</v>
      </c>
      <c r="CV17" s="189" t="str">
        <f t="shared" ca="1" si="35"/>
        <v>FAC/DEP: 26,09%
__________
FAC/FAC: 96,67%
__________
AÑO: 00,00%
S. 1: 00,00%
S. 2: 00,00%</v>
      </c>
      <c r="CW17" s="187"/>
      <c r="CX17" s="187"/>
      <c r="CY17" s="188">
        <f t="shared" si="36"/>
        <v>0</v>
      </c>
      <c r="CZ17" s="187"/>
      <c r="DA17" s="187"/>
      <c r="DB17" s="187"/>
      <c r="DC17" s="191" t="str">
        <f t="shared" si="37"/>
        <v>0</v>
      </c>
      <c r="DD17" s="191" t="str">
        <f t="shared" si="38"/>
        <v>-</v>
      </c>
      <c r="DE17" s="196" t="str">
        <f t="shared" ca="1" si="39"/>
        <v>FAC/DEP: 00,00%
__________
FAC/FAC: -
__________
AÑO: 00,00%
S. 1: 00,00%
S. 2: 00,00%</v>
      </c>
      <c r="DF17" s="209">
        <f t="shared" si="40"/>
        <v>0</v>
      </c>
      <c r="DG17" s="245">
        <f t="shared" si="42"/>
        <v>126</v>
      </c>
      <c r="DH17" s="245">
        <f t="shared" si="43"/>
        <v>115</v>
      </c>
      <c r="DI17" s="245">
        <f t="shared" si="41"/>
        <v>126</v>
      </c>
    </row>
    <row r="18" spans="1:113" s="218" customFormat="1" ht="54.75" hidden="1" customHeight="1">
      <c r="A18" s="218">
        <f>Lists!C106</f>
        <v>25</v>
      </c>
      <c r="B18" s="240">
        <f ca="1">IF(A18="","",INDEX(FORMULACIÓN!$A$10:$U$1010,'FORMULACIÓN Y SEG. FACULTADES'!$A18,'FORMULACIÓN Y SEG. FACULTADES'!B$8))</f>
        <v>25</v>
      </c>
      <c r="C18" s="238">
        <f ca="1">IF($A18="","",INDEX(FORMULACIÓN!$A$10:$U$1010,'FORMULACIÓN Y SEG. FACULTADES'!$A18,'FORMULACIÓN Y SEG. FACULTADES'!C$8))</f>
        <v>2026</v>
      </c>
      <c r="D18" s="240" t="str">
        <f ca="1">IF(B18="","",INDEX(FORMULACIÓN!$A$10:$U$1010,'FORMULACIÓN Y SEG. FACULTADES'!$A18,'FORMULACIÓN Y SEG. FACULTADES'!D$8))</f>
        <v>L1 - Formación Académica Integral</v>
      </c>
      <c r="E18" s="240" t="str">
        <f ca="1">IF($A18="","",INDEX(FORMULACIÓN!$A$10:$U$1010,'FORMULACIÓN Y SEG. FACULTADES'!$A18,'FORMULACIÓN Y SEG. FACULTADES'!E$8))</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F18" s="240" t="str">
        <f ca="1">IF($A18="","",INDEX(FORMULACIÓN!$A$10:$U$1010,'FORMULACIÓN Y SEG. FACULTADES'!$A18,'FORMULACIÓN Y SEG. FACULTADES'!F$8))</f>
        <v>12. Articular la investigación y la extensión a la docencia para la formación integral de estudiantes de programas académico especialmente de las sedes regionales.</v>
      </c>
      <c r="G18" s="240" t="str">
        <f ca="1">IF($A18="","",INDEX(FORMULACIÓN!$A$10:$U$1010,'FORMULACIÓN Y SEG. FACULTADES'!$A18,'FORMULACIÓN Y SEG. FACULTADES'!G$8))</f>
        <v>M3 - Regionalización en contexto</v>
      </c>
      <c r="H18" s="240" t="str">
        <f ca="1">IF($A18="","",INDEX(FORMULACIÓN!$A$10:$U$1010,'FORMULACIÓN Y SEG. FACULTADES'!$A18,'FORMULACIÓN Y SEG. FACULTADES'!H$8))</f>
        <v>P1 - Programas académicos con calidad y pertinencia regional</v>
      </c>
      <c r="I18" s="240" t="str">
        <f ca="1">IF($A18="","",INDEX(FORMULACIÓN!$A$10:$U$1010,'FORMULACIÓN Y SEG. FACULTADES'!$A18,'FORMULACIÓN Y SEG. FACULTADES'!I$8))</f>
        <v>Gestionar la disponibilidad y dedicación de docentes para los programas en región</v>
      </c>
      <c r="J18" s="242"/>
      <c r="K18" s="242"/>
      <c r="L18" s="240" t="str">
        <f ca="1">IF($A18="","",INDEX(FORMULACIÓN!$A$10:$U$1010,'FORMULACIÓN Y SEG. FACULTADES'!$A18,'FORMULACIÓN Y SEG. FACULTADES'!L$8))</f>
        <v>Docentes dedicados actividades de la sede regionales</v>
      </c>
      <c r="M18" s="240" t="str">
        <f ca="1">IF($A18="","",INDEX(FORMULACIÓN!$A$10:$U$1010,'FORMULACIÓN Y SEG. FACULTADES'!$A18,'FORMULACIÓN Y SEG. FACULTADES'!M$8))</f>
        <v xml:space="preserve">  N° de Docentes de tiempo completo y medio tiempo dedicados a actividades de sedes regionales</v>
      </c>
      <c r="N18" s="240" t="str">
        <f ca="1">IF($A18="","",INDEX(FORMULACIÓN!$A$10:$U$1010,'FORMULACIÓN Y SEG. FACULTADES'!$A18,'FORMULACIÓN Y SEG. FACULTADES'!N$8))</f>
        <v>Semestral</v>
      </c>
      <c r="O18" s="240" t="str">
        <f ca="1">IF($A18="","",INDEX(FORMULACIÓN!$A$10:$U$1010,'FORMULACIÓN Y SEG. FACULTADES'!$A18,'FORMULACIÓN Y SEG. FACULTADES'!O$8))</f>
        <v>Unidad</v>
      </c>
      <c r="P18" s="240" t="str">
        <f>IF($A18="","",INDEX(FORMULACIÓN!$A$10:$U$1010,'FORMULACIÓN Y SEG. FACULTADES'!$A18,'FORMULACIÓN Y SEG. FACULTADES'!P$8))</f>
        <v>Arquitectura: 2
Básicas: 5
C. de la Salud: 2
Educación: 4
Ingenieriía:3</v>
      </c>
      <c r="Q18" s="241"/>
      <c r="R18" s="46" t="str">
        <f ca="1">IF($A18="","",INDEX(FORMULACIÓN!$A$10:$Y$1010,'FORMULACIÓN Y SEG. FACULTADES'!$A18,'FORMULACIÓN Y SEG. FACULTADES'!R$8))</f>
        <v>16</v>
      </c>
      <c r="S18" s="175">
        <f ca="1">IF($A18="","",INDEX(FORMULACIÓN!$A$10:$U$1010,'FORMULACIÓN Y SEG. FACULTADES'!$A18,'FORMULACIÓN Y SEG. FACULTADES'!S$8))</f>
        <v>17</v>
      </c>
      <c r="T18" s="187"/>
      <c r="U18" s="187">
        <v>2</v>
      </c>
      <c r="V18" s="188">
        <f t="shared" si="1"/>
        <v>2</v>
      </c>
      <c r="W18" s="187">
        <v>2</v>
      </c>
      <c r="X18" s="187"/>
      <c r="Y18" s="187" t="s">
        <v>1536</v>
      </c>
      <c r="Z18" s="191">
        <f t="shared" si="2"/>
        <v>1</v>
      </c>
      <c r="AA18" s="191">
        <f t="shared" si="3"/>
        <v>1</v>
      </c>
      <c r="AB18" s="189" t="str">
        <f t="shared" ca="1" si="0"/>
        <v>FAC/DEP: 12,50%
__________
FAC/FAC: 100,00%
__________
AÑO: 00,00%
S. 1: 00,00%
S. 2: 00,00%</v>
      </c>
      <c r="AC18" s="187"/>
      <c r="AD18" s="187"/>
      <c r="AE18" s="188">
        <f t="shared" si="4"/>
        <v>0</v>
      </c>
      <c r="AF18" s="187"/>
      <c r="AG18" s="187"/>
      <c r="AH18" s="187"/>
      <c r="AI18" s="191" t="str">
        <f t="shared" si="5"/>
        <v>0</v>
      </c>
      <c r="AJ18" s="187" t="str">
        <f t="shared" si="6"/>
        <v>-</v>
      </c>
      <c r="AK18" s="189" t="str">
        <f t="shared" ca="1" si="7"/>
        <v>FAC/DEP: 00,00%
__________
FAC/FAC: -
__________
AÑO: 00,00%
S. 1: 00,00%
S. 2: 00,00%</v>
      </c>
      <c r="AL18" s="187"/>
      <c r="AM18" s="187">
        <v>5</v>
      </c>
      <c r="AN18" s="188">
        <f t="shared" si="8"/>
        <v>5</v>
      </c>
      <c r="AO18" s="187">
        <v>2</v>
      </c>
      <c r="AP18" s="187"/>
      <c r="AQ18" s="252"/>
      <c r="AR18" s="191">
        <f t="shared" si="9"/>
        <v>0.4</v>
      </c>
      <c r="AS18" s="187">
        <f t="shared" si="10"/>
        <v>0.4</v>
      </c>
      <c r="AT18" s="189" t="str">
        <f t="shared" ca="1" si="11"/>
        <v>FAC/DEP: 31,25%
__________
FAC/FAC: 40,00%
__________
AÑO: 00,00%
S. 1: 00,00%
S. 2: 00,00%</v>
      </c>
      <c r="AU18" s="187"/>
      <c r="AV18" s="187"/>
      <c r="AW18" s="188">
        <f t="shared" si="12"/>
        <v>0</v>
      </c>
      <c r="AX18" s="187"/>
      <c r="AY18" s="187"/>
      <c r="AZ18" s="187"/>
      <c r="BA18" s="191" t="str">
        <f t="shared" si="13"/>
        <v>0</v>
      </c>
      <c r="BB18" s="187" t="str">
        <f t="shared" si="14"/>
        <v>-</v>
      </c>
      <c r="BC18" s="189" t="str">
        <f t="shared" ca="1" si="15"/>
        <v>FAC/DEP: 00,00%
__________
FAC/FAC: -
__________
AÑO: 00,00%
S. 1: 00,00%
S. 2: 00,00%</v>
      </c>
      <c r="BD18" s="187"/>
      <c r="BE18" s="187"/>
      <c r="BF18" s="188">
        <f t="shared" si="16"/>
        <v>0</v>
      </c>
      <c r="BG18" s="187"/>
      <c r="BH18" s="187"/>
      <c r="BI18" s="187"/>
      <c r="BJ18" s="191" t="str">
        <f t="shared" si="17"/>
        <v>0</v>
      </c>
      <c r="BK18" s="187" t="str">
        <f t="shared" si="18"/>
        <v>-</v>
      </c>
      <c r="BL18" s="189" t="str">
        <f t="shared" ca="1" si="19"/>
        <v>FAC/DEP: 00,00%
__________
FAC/FAC: -
__________
AÑO: 00,00%
S. 1: 00,00%
S. 2: 00,00%</v>
      </c>
      <c r="BM18" s="187"/>
      <c r="BN18" s="187"/>
      <c r="BO18" s="188">
        <f t="shared" si="20"/>
        <v>0</v>
      </c>
      <c r="BP18" s="187">
        <v>3</v>
      </c>
      <c r="BQ18" s="187"/>
      <c r="BR18" s="187"/>
      <c r="BS18" s="191" t="str">
        <f t="shared" si="21"/>
        <v>0</v>
      </c>
      <c r="BT18" s="187" t="str">
        <f t="shared" si="22"/>
        <v>-</v>
      </c>
      <c r="BU18" s="189" t="str">
        <f t="shared" ca="1" si="23"/>
        <v>FAC/DEP: 00,00%
__________
FAC/FAC: -
__________
AÑO: 00,00%
S. 1: 00,00%
S. 2: 00,00%</v>
      </c>
      <c r="BV18" s="187"/>
      <c r="BW18" s="187">
        <v>4</v>
      </c>
      <c r="BX18" s="188">
        <f t="shared" si="24"/>
        <v>4</v>
      </c>
      <c r="BY18" s="187">
        <v>7</v>
      </c>
      <c r="BZ18" s="187"/>
      <c r="CA18" s="252" t="s">
        <v>1537</v>
      </c>
      <c r="CB18" s="191">
        <f t="shared" si="25"/>
        <v>1.75</v>
      </c>
      <c r="CC18" s="187">
        <f t="shared" si="26"/>
        <v>1</v>
      </c>
      <c r="CD18" s="189" t="str">
        <f t="shared" ca="1" si="27"/>
        <v>FAC/DEP: 25,00%
__________
FAC/FAC: 100,00%
__________
AÑO: 00,00%
S. 1: 00,00%
S. 2: 00,00%</v>
      </c>
      <c r="CE18" s="187"/>
      <c r="CF18" s="187">
        <v>3</v>
      </c>
      <c r="CG18" s="188">
        <f t="shared" si="28"/>
        <v>3</v>
      </c>
      <c r="CH18" s="187">
        <v>5</v>
      </c>
      <c r="CI18" s="187"/>
      <c r="CJ18" s="252" t="s">
        <v>1656</v>
      </c>
      <c r="CK18" s="191">
        <f t="shared" si="29"/>
        <v>1.6666666666666667</v>
      </c>
      <c r="CL18" s="187">
        <f t="shared" si="30"/>
        <v>1</v>
      </c>
      <c r="CM18" s="189" t="str">
        <f t="shared" ca="1" si="31"/>
        <v>FAC/DEP: 18,75%
__________
FAC/FAC: 100,00%
__________
AÑO: 00,00%
S. 1: 00,00%
S. 2: 00,00%</v>
      </c>
      <c r="CN18" s="187"/>
      <c r="CO18" s="187">
        <v>2</v>
      </c>
      <c r="CP18" s="188">
        <f t="shared" si="32"/>
        <v>2</v>
      </c>
      <c r="CQ18" s="295">
        <v>2</v>
      </c>
      <c r="CR18" s="295"/>
      <c r="CS18" s="295" t="s">
        <v>1303</v>
      </c>
      <c r="CT18" s="191">
        <f t="shared" si="33"/>
        <v>1</v>
      </c>
      <c r="CU18" s="187">
        <f t="shared" si="34"/>
        <v>1</v>
      </c>
      <c r="CV18" s="189" t="str">
        <f t="shared" ca="1" si="35"/>
        <v>FAC/DEP: 12,50%
__________
FAC/FAC: 100,00%
__________
AÑO: 00,00%
S. 1: 00,00%
S. 2: 00,00%</v>
      </c>
      <c r="CW18" s="187"/>
      <c r="CX18" s="187"/>
      <c r="CY18" s="188">
        <f t="shared" si="36"/>
        <v>0</v>
      </c>
      <c r="CZ18" s="187"/>
      <c r="DA18" s="187"/>
      <c r="DB18" s="187"/>
      <c r="DC18" s="191" t="str">
        <f t="shared" si="37"/>
        <v>0</v>
      </c>
      <c r="DD18" s="191" t="str">
        <f t="shared" si="38"/>
        <v>-</v>
      </c>
      <c r="DE18" s="196" t="str">
        <f t="shared" ca="1" si="39"/>
        <v>FAC/DEP: 00,00%
__________
FAC/FAC: -
__________
AÑO: 00,00%
S. 1: 00,00%
S. 2: 00,00%</v>
      </c>
      <c r="DF18" s="209">
        <f t="shared" si="40"/>
        <v>0</v>
      </c>
      <c r="DG18" s="245">
        <f t="shared" si="42"/>
        <v>21</v>
      </c>
      <c r="DH18" s="245">
        <f t="shared" si="43"/>
        <v>16</v>
      </c>
      <c r="DI18" s="245">
        <f t="shared" si="41"/>
        <v>21</v>
      </c>
    </row>
    <row r="19" spans="1:113" s="218" customFormat="1" ht="161.25" hidden="1" customHeight="1">
      <c r="A19" s="218">
        <f>Lists!C107</f>
        <v>28</v>
      </c>
      <c r="B19" s="240">
        <f ca="1">IF(A19="","",INDEX(FORMULACIÓN!$A$10:$U$1010,'FORMULACIÓN Y SEG. FACULTADES'!$A19,'FORMULACIÓN Y SEG. FACULTADES'!B$8))</f>
        <v>28</v>
      </c>
      <c r="C19" s="238">
        <f ca="1">IF($A19="","",INDEX(FORMULACIÓN!$A$10:$U$1010,'FORMULACIÓN Y SEG. FACULTADES'!$A19,'FORMULACIÓN Y SEG. FACULTADES'!C$8))</f>
        <v>2026</v>
      </c>
      <c r="D19" s="240" t="str">
        <f ca="1">IF(B19="","",INDEX(FORMULACIÓN!$A$10:$U$1010,'FORMULACIÓN Y SEG. FACULTADES'!$A19,'FORMULACIÓN Y SEG. FACULTADES'!D$8))</f>
        <v>L1 - Formación Académica Integral</v>
      </c>
      <c r="E19" s="240" t="str">
        <f ca="1">IF($A19="","",INDEX(FORMULACIÓN!$A$10:$U$1010,'FORMULACIÓN Y SEG. FACULTADES'!$A19,'FORMULACIÓN Y SEG. FACULTADES'!E$8))</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F19" s="240" t="str">
        <f ca="1">IF($A19="","",INDEX(FORMULACIÓN!$A$10:$U$1010,'FORMULACIÓN Y SEG. FACULTADES'!$A19,'FORMULACIÓN Y SEG. FACULTADES'!F$8))</f>
        <v>12. Articular la investigación y la extensión a la docencia para la formación integral de estudiantes de programas académico especialmente de las sedes regionales.</v>
      </c>
      <c r="G19" s="240" t="str">
        <f ca="1">IF($A19="","",INDEX(FORMULACIÓN!$A$10:$U$1010,'FORMULACIÓN Y SEG. FACULTADES'!$A19,'FORMULACIÓN Y SEG. FACULTADES'!G$8))</f>
        <v>M3 - Regionalización en contexto</v>
      </c>
      <c r="H19" s="240" t="str">
        <f ca="1">IF($A19="","",INDEX(FORMULACIÓN!$A$10:$U$1010,'FORMULACIÓN Y SEG. FACULTADES'!$A19,'FORMULACIÓN Y SEG. FACULTADES'!H$8))</f>
        <v>P3 - Articulación de la docencia con la investigación y extensión en región</v>
      </c>
      <c r="I19" s="240" t="str">
        <f ca="1">IF($A19="","",INDEX(FORMULACIÓN!$A$10:$U$1010,'FORMULACIÓN Y SEG. FACULTADES'!$A19,'FORMULACIÓN Y SEG. FACULTADES'!I$8))</f>
        <v>Gestionar convenios  con los entes territoriales y/o empresas para apoyar la formación académica en región</v>
      </c>
      <c r="J19" s="242"/>
      <c r="K19" s="242"/>
      <c r="L19" s="240" t="str">
        <f ca="1">IF($A19="","",INDEX(FORMULACIÓN!$A$10:$U$1010,'FORMULACIÓN Y SEG. FACULTADES'!$A19,'FORMULACIÓN Y SEG. FACULTADES'!L$8))</f>
        <v>Convenios para apoyar la formación académica en región</v>
      </c>
      <c r="M19" s="240" t="str">
        <f ca="1">IF($A19="","",INDEX(FORMULACIÓN!$A$10:$U$1010,'FORMULACIÓN Y SEG. FACULTADES'!$A19,'FORMULACIÓN Y SEG. FACULTADES'!M$8))</f>
        <v xml:space="preserve">Número de convenios activos con los entes territoriales y/o empresas para apoyar la formación académica en región (pasantías, prácticas académicas, movilidad, laboratorios prestados o en comodato) </v>
      </c>
      <c r="N19" s="240" t="str">
        <f ca="1">IF($A19="","",INDEX(FORMULACIÓN!$A$10:$U$1010,'FORMULACIÓN Y SEG. FACULTADES'!$A19,'FORMULACIÓN Y SEG. FACULTADES'!N$8))</f>
        <v>Anual</v>
      </c>
      <c r="O19" s="240" t="str">
        <f ca="1">IF($A19="","",INDEX(FORMULACIÓN!$A$10:$U$1010,'FORMULACIÓN Y SEG. FACULTADES'!$A19,'FORMULACIÓN Y SEG. FACULTADES'!O$8))</f>
        <v>Unidad</v>
      </c>
      <c r="P19" s="240" t="str">
        <f>IF($A19="","",INDEX(FORMULACIÓN!$A$10:$U$1010,'FORMULACIÓN Y SEG. FACULTADES'!$A19,'FORMULACIÓN Y SEG. FACULTADES'!P$8))</f>
        <v xml:space="preserve">Arquitectura 2
C básicas : 2
C. de la Salud: 3
Educación: 2
Ingeniería 1
Se refiere a todos los convenios independiente a la fecha de firma, pero que se encuentren activos
</v>
      </c>
      <c r="Q19" s="241"/>
      <c r="R19" s="46" t="str">
        <f ca="1">IF($A19="","",INDEX(FORMULACIÓN!$A$10:$Y$1010,'FORMULACIÓN Y SEG. FACULTADES'!$A19,'FORMULACIÓN Y SEG. FACULTADES'!R$8))</f>
        <v>10</v>
      </c>
      <c r="S19" s="175">
        <f ca="1">IF($A19="","",INDEX(FORMULACIÓN!$A$10:$U$1010,'FORMULACIÓN Y SEG. FACULTADES'!$A19,'FORMULACIÓN Y SEG. FACULTADES'!S$8))</f>
        <v>17</v>
      </c>
      <c r="T19" s="187"/>
      <c r="U19" s="187">
        <v>2</v>
      </c>
      <c r="V19" s="188">
        <f t="shared" si="1"/>
        <v>2</v>
      </c>
      <c r="W19" s="187">
        <v>0</v>
      </c>
      <c r="X19" s="187"/>
      <c r="Y19" s="187"/>
      <c r="Z19" s="191">
        <f t="shared" si="2"/>
        <v>0</v>
      </c>
      <c r="AA19" s="191">
        <f t="shared" si="3"/>
        <v>0</v>
      </c>
      <c r="AB19" s="189" t="str">
        <f t="shared" ca="1" si="0"/>
        <v>FAC/DEP: 00,00%
__________
FAC/FAC: 00,00%
__________
AÑO: 00,00%
S. 1: 00,00%
S. 2: 00,00%</v>
      </c>
      <c r="AC19" s="187"/>
      <c r="AD19" s="187"/>
      <c r="AE19" s="188">
        <f t="shared" si="4"/>
        <v>0</v>
      </c>
      <c r="AF19" s="187">
        <v>0</v>
      </c>
      <c r="AG19" s="187"/>
      <c r="AH19" s="187"/>
      <c r="AI19" s="191" t="str">
        <f t="shared" si="5"/>
        <v>0</v>
      </c>
      <c r="AJ19" s="187" t="str">
        <f t="shared" si="6"/>
        <v>-</v>
      </c>
      <c r="AK19" s="189" t="str">
        <f t="shared" ca="1" si="7"/>
        <v>FAC/DEP: 00,00%
__________
FAC/FAC: -
__________
AÑO: 00,00%
S. 1: 00,00%
S. 2: 00,00%</v>
      </c>
      <c r="AL19" s="187"/>
      <c r="AM19" s="187">
        <v>2</v>
      </c>
      <c r="AN19" s="188">
        <f t="shared" si="8"/>
        <v>2</v>
      </c>
      <c r="AO19" s="187">
        <v>0</v>
      </c>
      <c r="AP19" s="187"/>
      <c r="AQ19" s="187"/>
      <c r="AR19" s="191">
        <f t="shared" si="9"/>
        <v>0</v>
      </c>
      <c r="AS19" s="187">
        <f t="shared" si="10"/>
        <v>0</v>
      </c>
      <c r="AT19" s="189" t="str">
        <f t="shared" ca="1" si="11"/>
        <v>FAC/DEP: 00,00%
__________
FAC/FAC: 00,00%
__________
AÑO: 00,00%
S. 1: 00,00%
S. 2: 00,00%</v>
      </c>
      <c r="AU19" s="187"/>
      <c r="AV19" s="187"/>
      <c r="AW19" s="188">
        <f t="shared" si="12"/>
        <v>0</v>
      </c>
      <c r="AX19" s="187">
        <v>0</v>
      </c>
      <c r="AY19" s="187"/>
      <c r="AZ19" s="187"/>
      <c r="BA19" s="191" t="str">
        <f t="shared" si="13"/>
        <v>0</v>
      </c>
      <c r="BB19" s="187" t="str">
        <f t="shared" si="14"/>
        <v>-</v>
      </c>
      <c r="BC19" s="189" t="str">
        <f t="shared" ca="1" si="15"/>
        <v>FAC/DEP: 00,00%
__________
FAC/FAC: -
__________
AÑO: 00,00%
S. 1: 00,00%
S. 2: 00,00%</v>
      </c>
      <c r="BD19" s="187"/>
      <c r="BE19" s="187"/>
      <c r="BF19" s="188">
        <f t="shared" si="16"/>
        <v>0</v>
      </c>
      <c r="BG19" s="187">
        <v>0</v>
      </c>
      <c r="BH19" s="187"/>
      <c r="BI19" s="252"/>
      <c r="BJ19" s="191" t="str">
        <f t="shared" si="17"/>
        <v>0</v>
      </c>
      <c r="BK19" s="187" t="str">
        <f t="shared" si="18"/>
        <v>-</v>
      </c>
      <c r="BL19" s="189" t="str">
        <f t="shared" ca="1" si="19"/>
        <v>FAC/DEP: 00,00%
__________
FAC/FAC: -
__________
AÑO: 00,00%
S. 1: 00,00%
S. 2: 00,00%</v>
      </c>
      <c r="BM19" s="187"/>
      <c r="BN19" s="187"/>
      <c r="BO19" s="188">
        <f t="shared" si="20"/>
        <v>0</v>
      </c>
      <c r="BP19" s="187">
        <v>0</v>
      </c>
      <c r="BQ19" s="187"/>
      <c r="BR19" s="187"/>
      <c r="BS19" s="191" t="str">
        <f t="shared" si="21"/>
        <v>0</v>
      </c>
      <c r="BT19" s="187" t="str">
        <f t="shared" si="22"/>
        <v>-</v>
      </c>
      <c r="BU19" s="189" t="str">
        <f t="shared" ca="1" si="23"/>
        <v>FAC/DEP: 00,00%
__________
FAC/FAC: -
__________
AÑO: 00,00%
S. 1: 00,00%
S. 2: 00,00%</v>
      </c>
      <c r="BV19" s="187"/>
      <c r="BW19" s="187">
        <v>2</v>
      </c>
      <c r="BX19" s="188">
        <f t="shared" si="24"/>
        <v>2</v>
      </c>
      <c r="BY19" s="187">
        <v>0</v>
      </c>
      <c r="BZ19" s="187"/>
      <c r="CA19" s="187"/>
      <c r="CB19" s="191">
        <f t="shared" si="25"/>
        <v>0</v>
      </c>
      <c r="CC19" s="187">
        <f t="shared" si="26"/>
        <v>0</v>
      </c>
      <c r="CD19" s="189" t="str">
        <f t="shared" ca="1" si="27"/>
        <v>FAC/DEP: 00,00%
__________
FAC/FAC: 00,00%
__________
AÑO: 00,00%
S. 1: 00,00%
S. 2: 00,00%</v>
      </c>
      <c r="CE19" s="187"/>
      <c r="CF19" s="187">
        <v>1</v>
      </c>
      <c r="CG19" s="188">
        <f t="shared" si="28"/>
        <v>1</v>
      </c>
      <c r="CH19" s="187">
        <v>0</v>
      </c>
      <c r="CI19" s="187"/>
      <c r="CJ19" s="187"/>
      <c r="CK19" s="191">
        <f t="shared" si="29"/>
        <v>0</v>
      </c>
      <c r="CL19" s="187">
        <f t="shared" si="30"/>
        <v>0</v>
      </c>
      <c r="CM19" s="189" t="str">
        <f t="shared" ca="1" si="31"/>
        <v>FAC/DEP: 00,00%
__________
FAC/FAC: 00,00%
__________
AÑO: 00,00%
S. 1: 00,00%
S. 2: 00,00%</v>
      </c>
      <c r="CN19" s="187"/>
      <c r="CO19" s="187">
        <v>3</v>
      </c>
      <c r="CP19" s="188">
        <f t="shared" si="32"/>
        <v>3</v>
      </c>
      <c r="CQ19" s="326">
        <v>1</v>
      </c>
      <c r="CR19" s="295"/>
      <c r="CS19" s="295" t="s">
        <v>1637</v>
      </c>
      <c r="CT19" s="191">
        <f t="shared" si="33"/>
        <v>0.33333333333333331</v>
      </c>
      <c r="CU19" s="187">
        <f t="shared" si="34"/>
        <v>0.33333333333333331</v>
      </c>
      <c r="CV19" s="189" t="str">
        <f t="shared" ca="1" si="35"/>
        <v>FAC/DEP: 30,00%
__________
FAC/FAC: 33,33%
__________
AÑO: 00,00%
S. 1: 00,00%
S. 2: 00,00%</v>
      </c>
      <c r="CW19" s="187"/>
      <c r="CX19" s="187"/>
      <c r="CY19" s="188">
        <f t="shared" si="36"/>
        <v>0</v>
      </c>
      <c r="CZ19" s="187"/>
      <c r="DA19" s="187"/>
      <c r="DB19" s="252"/>
      <c r="DC19" s="191" t="str">
        <f t="shared" si="37"/>
        <v>0</v>
      </c>
      <c r="DD19" s="191" t="str">
        <f t="shared" si="38"/>
        <v>-</v>
      </c>
      <c r="DE19" s="196" t="str">
        <f t="shared" ca="1" si="39"/>
        <v>FAC/DEP: 00,00%
__________
FAC/FAC: -
__________
AÑO: 00,00%
S. 1: 00,00%
S. 2: 00,00%</v>
      </c>
      <c r="DF19" s="209">
        <f t="shared" si="40"/>
        <v>0</v>
      </c>
      <c r="DG19" s="245">
        <f t="shared" si="42"/>
        <v>1</v>
      </c>
      <c r="DH19" s="245">
        <f t="shared" si="43"/>
        <v>10</v>
      </c>
      <c r="DI19" s="245">
        <f>W19+AF19+AO19+AX19+BG19+BP19+BY19+CH19+CQ19+CZ19</f>
        <v>1</v>
      </c>
    </row>
    <row r="20" spans="1:113" s="218" customFormat="1" ht="96.75" hidden="1" customHeight="1">
      <c r="A20" s="218">
        <f>Lists!C108</f>
        <v>29</v>
      </c>
      <c r="B20" s="240">
        <f ca="1">IF(A20="","",INDEX(FORMULACIÓN!$A$10:$U$1010,'FORMULACIÓN Y SEG. FACULTADES'!$A20,'FORMULACIÓN Y SEG. FACULTADES'!B$8))</f>
        <v>29</v>
      </c>
      <c r="C20" s="238">
        <f ca="1">IF($A20="","",INDEX(FORMULACIÓN!$A$10:$U$1010,'FORMULACIÓN Y SEG. FACULTADES'!$A20,'FORMULACIÓN Y SEG. FACULTADES'!C$8))</f>
        <v>2026</v>
      </c>
      <c r="D20" s="240" t="str">
        <f ca="1">IF(B20="","",INDEX(FORMULACIÓN!$A$10:$U$1010,'FORMULACIÓN Y SEG. FACULTADES'!$A20,'FORMULACIÓN Y SEG. FACULTADES'!D$8))</f>
        <v>L1 - Formación Académica Integral</v>
      </c>
      <c r="E20" s="240" t="str">
        <f ca="1">IF($A20="","",INDEX(FORMULACIÓN!$A$10:$U$1010,'FORMULACIÓN Y SEG. FACULTADES'!$A20,'FORMULACIÓN Y SEG. FACULTADES'!E$8))</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F20" s="240" t="str">
        <f ca="1">IF($A20="","",INDEX(FORMULACIÓN!$A$10:$U$1010,'FORMULACIÓN Y SEG. FACULTADES'!$A20,'FORMULACIÓN Y SEG. FACULTADES'!F$8))</f>
        <v>12. Articular la investigación y la extensión a la docencia para la formación integral de estudiantes de programas académico especialmente de las sedes regionales.</v>
      </c>
      <c r="G20" s="240" t="str">
        <f ca="1">IF($A20="","",INDEX(FORMULACIÓN!$A$10:$U$1010,'FORMULACIÓN Y SEG. FACULTADES'!$A20,'FORMULACIÓN Y SEG. FACULTADES'!G$8))</f>
        <v>M3 - Regionalización en contexto</v>
      </c>
      <c r="H20" s="240" t="str">
        <f ca="1">IF($A20="","",INDEX(FORMULACIÓN!$A$10:$U$1010,'FORMULACIÓN Y SEG. FACULTADES'!$A20,'FORMULACIÓN Y SEG. FACULTADES'!H$8))</f>
        <v>P3 - Articulación de la docencia con la investigación y extensión en región</v>
      </c>
      <c r="I20" s="240" t="str">
        <f ca="1">IF($A20="","",INDEX(FORMULACIÓN!$A$10:$U$1010,'FORMULACIÓN Y SEG. FACULTADES'!$A20,'FORMULACIÓN Y SEG. FACULTADES'!I$8))</f>
        <v>Articular con la Vicerrectoría de Investigación, Extensión y Proyección Social para el desarrollo de actividades en región de formación investigativa y proyección social región</v>
      </c>
      <c r="J20" s="242"/>
      <c r="K20" s="242"/>
      <c r="L20" s="240" t="str">
        <f ca="1">IF($A20="","",INDEX(FORMULACIÓN!$A$10:$U$1010,'FORMULACIÓN Y SEG. FACULTADES'!$A20,'FORMULACIÓN Y SEG. FACULTADES'!L$8))</f>
        <v xml:space="preserve">Estudiantes con formación práctica en investigación </v>
      </c>
      <c r="M20" s="240" t="str">
        <f ca="1">IF($A20="","",INDEX(FORMULACIÓN!$A$10:$U$1010,'FORMULACIÓN Y SEG. FACULTADES'!$A20,'FORMULACIÓN Y SEG. FACULTADES'!M$8))</f>
        <v xml:space="preserve">Número de estudiantes de la sede regional vinculados a Semilleros de Investigación </v>
      </c>
      <c r="N20" s="240" t="str">
        <f ca="1">IF($A20="","",INDEX(FORMULACIÓN!$A$10:$U$1010,'FORMULACIÓN Y SEG. FACULTADES'!$A20,'FORMULACIÓN Y SEG. FACULTADES'!N$8))</f>
        <v>Anual</v>
      </c>
      <c r="O20" s="240" t="str">
        <f ca="1">IF($A20="","",INDEX(FORMULACIÓN!$A$10:$U$1010,'FORMULACIÓN Y SEG. FACULTADES'!$A20,'FORMULACIÓN Y SEG. FACULTADES'!O$8))</f>
        <v>Unidad</v>
      </c>
      <c r="P20" s="240" t="str">
        <f>IF($A20="","",INDEX(FORMULACIÓN!$A$10:$U$1010,'FORMULACIÓN Y SEG. FACULTADES'!$A20,'FORMULACIÓN Y SEG. FACULTADES'!P$8))</f>
        <v xml:space="preserve">Arquitectura: 20
C básicas : 6
C. de la Salud: 10
Educación: 30
Ingeniería: 15
Jurídica
</v>
      </c>
      <c r="Q20" s="241"/>
      <c r="R20" s="46" t="str">
        <f ca="1">IF($A20="","",INDEX(FORMULACIÓN!$A$10:$Y$1010,'FORMULACIÓN Y SEG. FACULTADES'!$A20,'FORMULACIÓN Y SEG. FACULTADES'!R$8))</f>
        <v>81</v>
      </c>
      <c r="S20" s="175">
        <f ca="1">IF($A20="","",INDEX(FORMULACIÓN!$A$10:$U$1010,'FORMULACIÓN Y SEG. FACULTADES'!$A20,'FORMULACIÓN Y SEG. FACULTADES'!S$8))</f>
        <v>66</v>
      </c>
      <c r="T20" s="187"/>
      <c r="U20" s="187">
        <v>20</v>
      </c>
      <c r="V20" s="188">
        <f t="shared" si="1"/>
        <v>20</v>
      </c>
      <c r="W20" s="187">
        <v>24</v>
      </c>
      <c r="X20" s="187"/>
      <c r="Y20" s="187"/>
      <c r="Z20" s="191">
        <f t="shared" si="2"/>
        <v>1.2</v>
      </c>
      <c r="AA20" s="191">
        <f t="shared" si="3"/>
        <v>1</v>
      </c>
      <c r="AB20" s="189" t="str">
        <f t="shared" ca="1" si="0"/>
        <v>FAC/DEP: 24,69%
__________
FAC/FAC: 100,00%
__________
AÑO: 00,00%
S. 1: 00,00%
S. 2: 00,00%</v>
      </c>
      <c r="AC20" s="187"/>
      <c r="AD20" s="187"/>
      <c r="AE20" s="188">
        <f t="shared" si="4"/>
        <v>0</v>
      </c>
      <c r="AF20" s="187"/>
      <c r="AG20" s="187"/>
      <c r="AH20" s="187"/>
      <c r="AI20" s="191" t="str">
        <f t="shared" si="5"/>
        <v>0</v>
      </c>
      <c r="AJ20" s="187" t="str">
        <f t="shared" si="6"/>
        <v>-</v>
      </c>
      <c r="AK20" s="189" t="str">
        <f t="shared" ca="1" si="7"/>
        <v>FAC/DEP: 00,00%
__________
FAC/FAC: -
__________
AÑO: 00,00%
S. 1: 00,00%
S. 2: 00,00%</v>
      </c>
      <c r="AL20" s="187"/>
      <c r="AM20" s="187">
        <v>6</v>
      </c>
      <c r="AN20" s="188">
        <f t="shared" si="8"/>
        <v>6</v>
      </c>
      <c r="AO20" s="187">
        <v>6</v>
      </c>
      <c r="AP20" s="187"/>
      <c r="AQ20" s="187"/>
      <c r="AR20" s="191">
        <f t="shared" si="9"/>
        <v>1</v>
      </c>
      <c r="AS20" s="187">
        <f t="shared" si="10"/>
        <v>1</v>
      </c>
      <c r="AT20" s="189" t="str">
        <f t="shared" ca="1" si="11"/>
        <v>FAC/DEP: 07,41%
__________
FAC/FAC: 100,00%
__________
AÑO: 00,00%
S. 1: 00,00%
S. 2: 00,00%</v>
      </c>
      <c r="AU20" s="187"/>
      <c r="AV20" s="187"/>
      <c r="AW20" s="188">
        <f t="shared" si="12"/>
        <v>0</v>
      </c>
      <c r="AX20" s="187"/>
      <c r="AY20" s="187"/>
      <c r="AZ20" s="187"/>
      <c r="BA20" s="191" t="str">
        <f t="shared" si="13"/>
        <v>0</v>
      </c>
      <c r="BB20" s="187" t="str">
        <f t="shared" si="14"/>
        <v>-</v>
      </c>
      <c r="BC20" s="189" t="str">
        <f t="shared" ca="1" si="15"/>
        <v>FAC/DEP: 00,00%
__________
FAC/FAC: -
__________
AÑO: 00,00%
S. 1: 00,00%
S. 2: 00,00%</v>
      </c>
      <c r="BD20" s="187"/>
      <c r="BE20" s="187"/>
      <c r="BF20" s="188">
        <f t="shared" si="16"/>
        <v>0</v>
      </c>
      <c r="BG20" s="187"/>
      <c r="BH20" s="187"/>
      <c r="BI20" s="187"/>
      <c r="BJ20" s="191" t="str">
        <f t="shared" si="17"/>
        <v>0</v>
      </c>
      <c r="BK20" s="187" t="str">
        <f t="shared" si="18"/>
        <v>-</v>
      </c>
      <c r="BL20" s="189" t="str">
        <f t="shared" ca="1" si="19"/>
        <v>FAC/DEP: 00,00%
__________
FAC/FAC: -
__________
AÑO: 00,00%
S. 1: 00,00%
S. 2: 00,00%</v>
      </c>
      <c r="BM20" s="187"/>
      <c r="BN20" s="187"/>
      <c r="BO20" s="188">
        <f t="shared" si="20"/>
        <v>0</v>
      </c>
      <c r="BP20" s="187"/>
      <c r="BQ20" s="187"/>
      <c r="BR20" s="187"/>
      <c r="BS20" s="191" t="str">
        <f t="shared" si="21"/>
        <v>0</v>
      </c>
      <c r="BT20" s="187" t="str">
        <f t="shared" si="22"/>
        <v>-</v>
      </c>
      <c r="BU20" s="189" t="str">
        <f t="shared" ca="1" si="23"/>
        <v>FAC/DEP: 00,00%
__________
FAC/FAC: -
__________
AÑO: 00,00%
S. 1: 00,00%
S. 2: 00,00%</v>
      </c>
      <c r="BV20" s="187"/>
      <c r="BW20" s="187">
        <v>30</v>
      </c>
      <c r="BX20" s="188">
        <f t="shared" si="24"/>
        <v>30</v>
      </c>
      <c r="BY20" s="187">
        <v>8</v>
      </c>
      <c r="BZ20" s="187"/>
      <c r="CA20" s="252"/>
      <c r="CB20" s="191">
        <f t="shared" si="25"/>
        <v>0.26666666666666666</v>
      </c>
      <c r="CC20" s="187">
        <f t="shared" si="26"/>
        <v>0.26666666666666666</v>
      </c>
      <c r="CD20" s="189" t="str">
        <f t="shared" ca="1" si="27"/>
        <v>FAC/DEP: 26,67%
__________
FAC/FAC: 26,67%
__________
AÑO: 00,00%
S. 1: 00,00%
S. 2: 00,00%</v>
      </c>
      <c r="CE20" s="187"/>
      <c r="CF20" s="187">
        <v>15</v>
      </c>
      <c r="CG20" s="188">
        <f t="shared" si="28"/>
        <v>15</v>
      </c>
      <c r="CH20" s="187">
        <v>25</v>
      </c>
      <c r="CI20" s="187"/>
      <c r="CJ20" s="187" t="s">
        <v>1657</v>
      </c>
      <c r="CK20" s="191">
        <f t="shared" si="29"/>
        <v>1.6666666666666667</v>
      </c>
      <c r="CL20" s="187">
        <f t="shared" si="30"/>
        <v>1</v>
      </c>
      <c r="CM20" s="189" t="str">
        <f t="shared" ca="1" si="31"/>
        <v>FAC/DEP: 18,52%
__________
FAC/FAC: 100,00%
__________
AÑO: 00,00%
S. 1: 00,00%
S. 2: 00,00%</v>
      </c>
      <c r="CN20" s="187"/>
      <c r="CO20" s="187">
        <v>10</v>
      </c>
      <c r="CP20" s="188">
        <f t="shared" si="32"/>
        <v>10</v>
      </c>
      <c r="CQ20" s="295">
        <v>6</v>
      </c>
      <c r="CR20" s="295"/>
      <c r="CS20" s="295" t="s">
        <v>1638</v>
      </c>
      <c r="CT20" s="191">
        <f t="shared" si="33"/>
        <v>0.6</v>
      </c>
      <c r="CU20" s="187">
        <f t="shared" si="34"/>
        <v>0.6</v>
      </c>
      <c r="CV20" s="189" t="str">
        <f t="shared" ca="1" si="35"/>
        <v>FAC/DEP: 12,35%
__________
FAC/FAC: 60,00%
__________
AÑO: 00,00%
S. 1: 00,00%
S. 2: 00,00%</v>
      </c>
      <c r="CW20" s="187"/>
      <c r="CX20" s="187"/>
      <c r="CY20" s="188">
        <f t="shared" si="36"/>
        <v>0</v>
      </c>
      <c r="CZ20" s="187"/>
      <c r="DA20" s="187"/>
      <c r="DB20" s="187"/>
      <c r="DC20" s="191" t="str">
        <f t="shared" si="37"/>
        <v>0</v>
      </c>
      <c r="DD20" s="191" t="str">
        <f t="shared" si="38"/>
        <v>-</v>
      </c>
      <c r="DE20" s="196" t="str">
        <f t="shared" ca="1" si="39"/>
        <v>FAC/DEP: 00,00%
__________
FAC/FAC: -
__________
AÑO: 00,00%
S. 1: 00,00%
S. 2: 00,00%</v>
      </c>
      <c r="DF20" s="209">
        <f t="shared" si="40"/>
        <v>0</v>
      </c>
      <c r="DG20" s="245">
        <f t="shared" si="42"/>
        <v>69</v>
      </c>
      <c r="DH20" s="245">
        <f t="shared" si="43"/>
        <v>81</v>
      </c>
      <c r="DI20" s="245">
        <f t="shared" si="41"/>
        <v>69</v>
      </c>
    </row>
    <row r="21" spans="1:113" s="218" customFormat="1" ht="48" hidden="1" customHeight="1">
      <c r="A21" s="218">
        <f>Lists!C109</f>
        <v>38</v>
      </c>
      <c r="B21" s="240">
        <f ca="1">IF(A21="","",INDEX(FORMULACIÓN!$A$10:$U$1010,'FORMULACIÓN Y SEG. FACULTADES'!$A21,'FORMULACIÓN Y SEG. FACULTADES'!B$8))</f>
        <v>38</v>
      </c>
      <c r="C21" s="238">
        <f ca="1">IF($A21="","",INDEX(FORMULACIÓN!$A$10:$U$1010,'FORMULACIÓN Y SEG. FACULTADES'!$A21,'FORMULACIÓN Y SEG. FACULTADES'!C$8))</f>
        <v>2026</v>
      </c>
      <c r="D21" s="240" t="str">
        <f ca="1">IF(B21="","",INDEX(FORMULACIÓN!$A$10:$U$1010,'FORMULACIÓN Y SEG. FACULTADES'!$A21,'FORMULACIÓN Y SEG. FACULTADES'!D$8))</f>
        <v>L1 - Formación Académica Integral</v>
      </c>
      <c r="E21" s="240" t="str">
        <f ca="1">IF($A21="","",INDEX(FORMULACIÓN!$A$10:$U$1010,'FORMULACIÓN Y SEG. FACULTADES'!$A21,'FORMULACIÓN Y SEG. FACULTADES'!E$8))</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F21" s="240" t="str">
        <f ca="1">IF($A21="","",INDEX(FORMULACIÓN!$A$10:$U$1010,'FORMULACIÓN Y SEG. FACULTADES'!$A21,'FORMULACIÓN Y SEG. FACULTADES'!F$8))</f>
        <v>7. Fortalecer académica y administrativamente los programas para lograr un mayor reconocimiento regional y la acreditación nacional e internacional.</v>
      </c>
      <c r="G21" s="240" t="str">
        <f ca="1">IF($A21="","",INDEX(FORMULACIÓN!$A$10:$U$1010,'FORMULACIÓN Y SEG. FACULTADES'!$A21,'FORMULACIÓN Y SEG. FACULTADES'!G$8))</f>
        <v>M5 - Autoevaluación y acreditación Institucional y de programas académicos en el contexto nacional e internacional</v>
      </c>
      <c r="H21" s="240" t="str">
        <f ca="1">IF($A21="","",INDEX(FORMULACIÓN!$A$10:$U$1010,'FORMULACIÓN Y SEG. FACULTADES'!$A21,'FORMULACIÓN Y SEG. FACULTADES'!H$8))</f>
        <v>P1 - Excelencia académica</v>
      </c>
      <c r="I21" s="240" t="str">
        <f ca="1">IF($A21="","",INDEX(FORMULACIÓN!$A$10:$U$1010,'FORMULACIÓN Y SEG. FACULTADES'!$A21,'FORMULACIÓN Y SEG. FACULTADES'!I$8))</f>
        <v>Gestionar la acreditación de nuestros programas académicos.</v>
      </c>
      <c r="J21" s="242"/>
      <c r="K21" s="242"/>
      <c r="L21" s="240" t="str">
        <f ca="1">IF($A21="","",INDEX(FORMULACIÓN!$A$10:$U$1010,'FORMULACIÓN Y SEG. FACULTADES'!$A21,'FORMULACIÓN Y SEG. FACULTADES'!L$8))</f>
        <v>Programas académicos acreditados internacionalmente</v>
      </c>
      <c r="M21" s="240" t="str">
        <f ca="1">IF($A21="","",INDEX(FORMULACIÓN!$A$10:$U$1010,'FORMULACIÓN Y SEG. FACULTADES'!$A21,'FORMULACIÓN Y SEG. FACULTADES'!M$8))</f>
        <v>N° de programas acreditados internacionalmente</v>
      </c>
      <c r="N21" s="240" t="str">
        <f ca="1">IF($A21="","",INDEX(FORMULACIÓN!$A$10:$U$1010,'FORMULACIÓN Y SEG. FACULTADES'!$A21,'FORMULACIÓN Y SEG. FACULTADES'!N$8))</f>
        <v>Anual</v>
      </c>
      <c r="O21" s="240" t="str">
        <f ca="1">IF($A21="","",INDEX(FORMULACIÓN!$A$10:$U$1010,'FORMULACIÓN Y SEG. FACULTADES'!$A21,'FORMULACIÓN Y SEG. FACULTADES'!O$8))</f>
        <v>Unidad</v>
      </c>
      <c r="P21" s="240" t="str">
        <f>IF($A21="","",INDEX(FORMULACIÓN!$A$10:$U$1010,'FORMULACIÓN Y SEG. FACULTADES'!$A21,'FORMULACIÓN Y SEG. FACULTADES'!P$8))</f>
        <v>Ingeniería industrial</v>
      </c>
      <c r="Q21" s="241"/>
      <c r="R21" s="46" t="str">
        <f ca="1">IF($A21="","",INDEX(FORMULACIÓN!$A$10:$Y$1010,'FORMULACIÓN Y SEG. FACULTADES'!$A21,'FORMULACIÓN Y SEG. FACULTADES'!R$8))</f>
        <v>1</v>
      </c>
      <c r="S21" s="175">
        <f ca="1">IF($A21="","",INDEX(FORMULACIÓN!$A$10:$U$1010,'FORMULACIÓN Y SEG. FACULTADES'!$A21,'FORMULACIÓN Y SEG. FACULTADES'!S$8))</f>
        <v>1</v>
      </c>
      <c r="T21" s="187"/>
      <c r="U21" s="187"/>
      <c r="V21" s="188">
        <f t="shared" si="1"/>
        <v>0</v>
      </c>
      <c r="W21" s="187"/>
      <c r="X21" s="187"/>
      <c r="Y21" s="187"/>
      <c r="Z21" s="191" t="str">
        <f t="shared" si="2"/>
        <v>0</v>
      </c>
      <c r="AA21" s="191" t="str">
        <f t="shared" si="3"/>
        <v>-</v>
      </c>
      <c r="AB21" s="189" t="str">
        <f t="shared" ca="1" si="0"/>
        <v>FAC/DEP: 00,00%
__________
FAC/FAC: -
__________
AÑO: 00,00%
S. 1: 00,00%
S. 2: 00,00%</v>
      </c>
      <c r="AC21" s="187"/>
      <c r="AD21" s="187"/>
      <c r="AE21" s="188">
        <f t="shared" si="4"/>
        <v>0</v>
      </c>
      <c r="AF21" s="187"/>
      <c r="AG21" s="187"/>
      <c r="AH21" s="187"/>
      <c r="AI21" s="191" t="str">
        <f t="shared" si="5"/>
        <v>0</v>
      </c>
      <c r="AJ21" s="187" t="str">
        <f t="shared" si="6"/>
        <v>-</v>
      </c>
      <c r="AK21" s="189" t="str">
        <f t="shared" ca="1" si="7"/>
        <v>FAC/DEP: 00,00%
__________
FAC/FAC: -
__________
AÑO: 00,00%
S. 1: 00,00%
S. 2: 00,00%</v>
      </c>
      <c r="AL21" s="187"/>
      <c r="AM21" s="187"/>
      <c r="AN21" s="188">
        <f t="shared" si="8"/>
        <v>0</v>
      </c>
      <c r="AO21" s="187"/>
      <c r="AP21" s="187"/>
      <c r="AQ21" s="252"/>
      <c r="AR21" s="191" t="str">
        <f t="shared" si="9"/>
        <v>0</v>
      </c>
      <c r="AS21" s="187" t="str">
        <f t="shared" si="10"/>
        <v>-</v>
      </c>
      <c r="AT21" s="189" t="str">
        <f t="shared" ca="1" si="11"/>
        <v>FAC/DEP: 00,00%
__________
FAC/FAC: -
__________
AÑO: 00,00%
S. 1: 00,00%
S. 2: 00,00%</v>
      </c>
      <c r="AU21" s="187"/>
      <c r="AV21" s="187"/>
      <c r="AW21" s="188">
        <f t="shared" si="12"/>
        <v>0</v>
      </c>
      <c r="AX21" s="187"/>
      <c r="AY21" s="187"/>
      <c r="AZ21" s="187"/>
      <c r="BA21" s="191" t="str">
        <f t="shared" si="13"/>
        <v>0</v>
      </c>
      <c r="BB21" s="187" t="str">
        <f t="shared" si="14"/>
        <v>-</v>
      </c>
      <c r="BC21" s="189" t="str">
        <f t="shared" ca="1" si="15"/>
        <v>FAC/DEP: 00,00%
__________
FAC/FAC: -
__________
AÑO: 00,00%
S. 1: 00,00%
S. 2: 00,00%</v>
      </c>
      <c r="BD21" s="187"/>
      <c r="BE21" s="187"/>
      <c r="BF21" s="188">
        <f t="shared" si="16"/>
        <v>0</v>
      </c>
      <c r="BG21" s="187"/>
      <c r="BH21" s="187"/>
      <c r="BI21" s="252"/>
      <c r="BJ21" s="191" t="str">
        <f t="shared" si="17"/>
        <v>0</v>
      </c>
      <c r="BK21" s="187" t="str">
        <f t="shared" si="18"/>
        <v>-</v>
      </c>
      <c r="BL21" s="189" t="str">
        <f t="shared" ca="1" si="19"/>
        <v>FAC/DEP: 00,00%
__________
FAC/FAC: -
__________
AÑO: 00,00%
S. 1: 00,00%
S. 2: 00,00%</v>
      </c>
      <c r="BM21" s="187"/>
      <c r="BN21" s="187"/>
      <c r="BO21" s="188">
        <f t="shared" si="20"/>
        <v>0</v>
      </c>
      <c r="BP21" s="187"/>
      <c r="BQ21" s="187"/>
      <c r="BR21" s="187"/>
      <c r="BS21" s="191" t="str">
        <f t="shared" si="21"/>
        <v>0</v>
      </c>
      <c r="BT21" s="187" t="str">
        <f t="shared" si="22"/>
        <v>-</v>
      </c>
      <c r="BU21" s="189" t="str">
        <f t="shared" ca="1" si="23"/>
        <v>FAC/DEP: 00,00%
__________
FAC/FAC: -
__________
AÑO: 00,00%
S. 1: 00,00%
S. 2: 00,00%</v>
      </c>
      <c r="BV21" s="187"/>
      <c r="BW21" s="187"/>
      <c r="BX21" s="188">
        <f t="shared" si="24"/>
        <v>0</v>
      </c>
      <c r="BY21" s="187"/>
      <c r="BZ21" s="187"/>
      <c r="CA21" s="187"/>
      <c r="CB21" s="191" t="str">
        <f t="shared" si="25"/>
        <v>0</v>
      </c>
      <c r="CC21" s="187" t="str">
        <f t="shared" si="26"/>
        <v>-</v>
      </c>
      <c r="CD21" s="189" t="str">
        <f t="shared" ca="1" si="27"/>
        <v>FAC/DEP: 00,00%
__________
FAC/FAC: -
__________
AÑO: 00,00%
S. 1: 00,00%
S. 2: 00,00%</v>
      </c>
      <c r="CE21" s="187"/>
      <c r="CF21" s="187">
        <v>1</v>
      </c>
      <c r="CG21" s="188">
        <f t="shared" si="28"/>
        <v>1</v>
      </c>
      <c r="CH21" s="187">
        <v>0</v>
      </c>
      <c r="CI21" s="187"/>
      <c r="CJ21" s="187" t="s">
        <v>1512</v>
      </c>
      <c r="CK21" s="191">
        <f t="shared" si="29"/>
        <v>0</v>
      </c>
      <c r="CL21" s="187">
        <f t="shared" si="30"/>
        <v>0</v>
      </c>
      <c r="CM21" s="189" t="str">
        <f t="shared" ca="1" si="31"/>
        <v>FAC/DEP: 00,00%
__________
FAC/FAC: 00,00%
__________
AÑO: 00,00%
S. 1: 00,00%
S. 2: 00,00%</v>
      </c>
      <c r="CN21" s="187"/>
      <c r="CO21" s="187"/>
      <c r="CP21" s="188">
        <f t="shared" si="32"/>
        <v>0</v>
      </c>
      <c r="CQ21" s="295"/>
      <c r="CR21" s="295"/>
      <c r="CS21" s="295"/>
      <c r="CT21" s="191" t="str">
        <f t="shared" si="33"/>
        <v>0</v>
      </c>
      <c r="CU21" s="187" t="str">
        <f t="shared" si="34"/>
        <v>-</v>
      </c>
      <c r="CV21" s="189" t="str">
        <f t="shared" ca="1" si="35"/>
        <v>FAC/DEP: 00,00%
__________
FAC/FAC: -
__________
AÑO: 00,00%
S. 1: 00,00%
S. 2: 00,00%</v>
      </c>
      <c r="CW21" s="187"/>
      <c r="CX21" s="187"/>
      <c r="CY21" s="188">
        <f t="shared" si="36"/>
        <v>0</v>
      </c>
      <c r="CZ21" s="187"/>
      <c r="DA21" s="187"/>
      <c r="DB21" s="187"/>
      <c r="DC21" s="191" t="str">
        <f t="shared" si="37"/>
        <v>0</v>
      </c>
      <c r="DD21" s="191" t="str">
        <f t="shared" si="38"/>
        <v>-</v>
      </c>
      <c r="DE21" s="196" t="str">
        <f t="shared" ca="1" si="39"/>
        <v>FAC/DEP: 00,00%
__________
FAC/FAC: -
__________
AÑO: 00,00%
S. 1: 00,00%
S. 2: 00,00%</v>
      </c>
      <c r="DF21" s="209">
        <f t="shared" si="40"/>
        <v>0</v>
      </c>
      <c r="DG21" s="245">
        <f t="shared" si="42"/>
        <v>0</v>
      </c>
      <c r="DH21" s="245">
        <f t="shared" si="43"/>
        <v>1</v>
      </c>
      <c r="DI21" s="245">
        <f t="shared" si="41"/>
        <v>0</v>
      </c>
    </row>
    <row r="22" spans="1:113" s="218" customFormat="1" ht="163.19999999999999" hidden="1">
      <c r="A22" s="218">
        <f>Lists!C110</f>
        <v>39</v>
      </c>
      <c r="B22" s="240">
        <f ca="1">IF(A22="","",INDEX(FORMULACIÓN!$A$10:$U$1010,'FORMULACIÓN Y SEG. FACULTADES'!$A22,'FORMULACIÓN Y SEG. FACULTADES'!B$8))</f>
        <v>39</v>
      </c>
      <c r="C22" s="238">
        <f ca="1">IF($A22="","",INDEX(FORMULACIÓN!$A$10:$U$1010,'FORMULACIÓN Y SEG. FACULTADES'!$A22,'FORMULACIÓN Y SEG. FACULTADES'!C$8))</f>
        <v>2026</v>
      </c>
      <c r="D22" s="240" t="str">
        <f ca="1">IF(B22="","",INDEX(FORMULACIÓN!$A$10:$U$1010,'FORMULACIÓN Y SEG. FACULTADES'!$A22,'FORMULACIÓN Y SEG. FACULTADES'!D$8))</f>
        <v>L1 - Formación Académica Integral</v>
      </c>
      <c r="E22" s="240" t="str">
        <f ca="1">IF($A22="","",INDEX(FORMULACIÓN!$A$10:$U$1010,'FORMULACIÓN Y SEG. FACULTADES'!$A22,'FORMULACIÓN Y SEG. FACULTADES'!E$8))</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F22" s="240" t="str">
        <f ca="1">IF($A22="","",INDEX(FORMULACIÓN!$A$10:$U$1010,'FORMULACIÓN Y SEG. FACULTADES'!$A22,'FORMULACIÓN Y SEG. FACULTADES'!F$8))</f>
        <v xml:space="preserve">1. Fortalecer la oferta académica de manera flexible e interdisciplinar con diversas modalidades, articulada a procesos de enseñanza y aprendizaje innovadores en sus diferentes niveles y campos de formación. </v>
      </c>
      <c r="G22" s="240" t="str">
        <f ca="1">IF($A22="","",INDEX(FORMULACIÓN!$A$10:$U$1010,'FORMULACIÓN Y SEG. FACULTADES'!$A22,'FORMULACIÓN Y SEG. FACULTADES'!G$8))</f>
        <v>M5 - Autoevaluación y acreditación Institucional y de programas académicos en el contexto nacional e internacional</v>
      </c>
      <c r="H22" s="240" t="str">
        <f ca="1">IF($A22="","",INDEX(FORMULACIÓN!$A$10:$U$1010,'FORMULACIÓN Y SEG. FACULTADES'!$A22,'FORMULACIÓN Y SEG. FACULTADES'!H$8))</f>
        <v>P2 - Ampliación y diversificación de la oferta académica</v>
      </c>
      <c r="I22" s="240" t="str">
        <f ca="1">IF($A22="","",INDEX(FORMULACIÓN!$A$10:$U$1010,'FORMULACIÓN Y SEG. FACULTADES'!$A22,'FORMULACIÓN Y SEG. FACULTADES'!I$8))</f>
        <v>Gestionar la creación de nuevos programas académicos que den repuesta a las necesidades del entorno</v>
      </c>
      <c r="J22" s="242"/>
      <c r="K22" s="242"/>
      <c r="L22" s="240" t="str">
        <f ca="1">IF($A22="","",INDEX(FORMULACIÓN!$A$10:$U$1010,'FORMULACIÓN Y SEG. FACULTADES'!$A22,'FORMULACIÓN Y SEG. FACULTADES'!L$8))</f>
        <v>Número de nuevos programas académicos de pregrado activos</v>
      </c>
      <c r="M22" s="240" t="str">
        <f ca="1">IF($A22="","",INDEX(FORMULACIÓN!$A$10:$U$1010,'FORMULACIÓN Y SEG. FACULTADES'!$A22,'FORMULACIÓN Y SEG. FACULTADES'!M$8))</f>
        <v>N° de programas académicos de pregrado activos</v>
      </c>
      <c r="N22" s="240" t="str">
        <f ca="1">IF($A22="","",INDEX(FORMULACIÓN!$A$10:$U$1010,'FORMULACIÓN Y SEG. FACULTADES'!$A22,'FORMULACIÓN Y SEG. FACULTADES'!N$8))</f>
        <v>Anual</v>
      </c>
      <c r="O22" s="240" t="str">
        <f ca="1">IF($A22="","",INDEX(FORMULACIÓN!$A$10:$U$1010,'FORMULACIÓN Y SEG. FACULTADES'!$A22,'FORMULACIÓN Y SEG. FACULTADES'!O$8))</f>
        <v>Unidad</v>
      </c>
      <c r="P22" s="240" t="str">
        <f>IF($A22="","",INDEX(FORMULACIÓN!$A$10:$U$1010,'FORMULACIÓN Y SEG. FACULTADES'!$A22,'FORMULACIÓN Y SEG. FACULTADES'!P$8))</f>
        <v>Nota: se van a contar los registros calificados vigentes 
Partimos de una línea base de 51 programas , teniendo en cuenta que los programas de Lic música de valledupar y San andrés aún se encuentran activos en el Snies 
Ingeniaería: 
Ing. De Software</v>
      </c>
      <c r="Q22" s="241"/>
      <c r="R22" s="46" t="str">
        <f ca="1">IF($A22="","",INDEX(FORMULACIÓN!$A$10:$Y$1010,'FORMULACIÓN Y SEG. FACULTADES'!$A22,'FORMULACIÓN Y SEG. FACULTADES'!R$8))</f>
        <v>52</v>
      </c>
      <c r="S22" s="175">
        <f ca="1">IF($A22="","",INDEX(FORMULACIÓN!$A$10:$U$1010,'FORMULACIÓN Y SEG. FACULTADES'!$A22,'FORMULACIÓN Y SEG. FACULTADES'!S$8))</f>
        <v>51</v>
      </c>
      <c r="T22" s="187"/>
      <c r="U22" s="187"/>
      <c r="V22" s="188">
        <f t="shared" si="1"/>
        <v>0</v>
      </c>
      <c r="W22" s="187"/>
      <c r="X22" s="187"/>
      <c r="Y22" s="187"/>
      <c r="Z22" s="191" t="str">
        <f t="shared" si="2"/>
        <v>0</v>
      </c>
      <c r="AA22" s="191" t="str">
        <f t="shared" si="3"/>
        <v>-</v>
      </c>
      <c r="AB22" s="189" t="str">
        <f t="shared" ca="1" si="0"/>
        <v>FAC/DEP: 00,00%
__________
FAC/FAC: -
__________
AÑO: 00,00%
S. 1: 00,00%
S. 2: 00,00%</v>
      </c>
      <c r="AC22" s="187"/>
      <c r="AD22" s="187"/>
      <c r="AE22" s="188">
        <f t="shared" si="4"/>
        <v>0</v>
      </c>
      <c r="AF22" s="187"/>
      <c r="AG22" s="187"/>
      <c r="AH22" s="187"/>
      <c r="AI22" s="191" t="str">
        <f t="shared" si="5"/>
        <v>0</v>
      </c>
      <c r="AJ22" s="187" t="str">
        <f t="shared" si="6"/>
        <v>-</v>
      </c>
      <c r="AK22" s="189" t="str">
        <f t="shared" ca="1" si="7"/>
        <v>FAC/DEP: 00,00%
__________
FAC/FAC: -
__________
AÑO: 00,00%
S. 1: 00,00%
S. 2: 00,00%</v>
      </c>
      <c r="AL22" s="187"/>
      <c r="AM22" s="187"/>
      <c r="AN22" s="188">
        <f t="shared" si="8"/>
        <v>0</v>
      </c>
      <c r="AO22" s="187"/>
      <c r="AP22" s="187"/>
      <c r="AQ22" s="187"/>
      <c r="AR22" s="191" t="str">
        <f t="shared" si="9"/>
        <v>0</v>
      </c>
      <c r="AS22" s="187" t="str">
        <f t="shared" si="10"/>
        <v>-</v>
      </c>
      <c r="AT22" s="189" t="str">
        <f t="shared" ca="1" si="11"/>
        <v>FAC/DEP: 00,00%
__________
FAC/FAC: -
__________
AÑO: 00,00%
S. 1: 00,00%
S. 2: 00,00%</v>
      </c>
      <c r="AU22" s="187"/>
      <c r="AV22" s="187"/>
      <c r="AW22" s="188">
        <f t="shared" si="12"/>
        <v>0</v>
      </c>
      <c r="AX22" s="187"/>
      <c r="AY22" s="187"/>
      <c r="AZ22" s="187"/>
      <c r="BA22" s="191" t="str">
        <f t="shared" si="13"/>
        <v>0</v>
      </c>
      <c r="BB22" s="187" t="str">
        <f t="shared" si="14"/>
        <v>-</v>
      </c>
      <c r="BC22" s="189" t="str">
        <f t="shared" ca="1" si="15"/>
        <v>FAC/DEP: 00,00%
__________
FAC/FAC: -
__________
AÑO: 00,00%
S. 1: 00,00%
S. 2: 00,00%</v>
      </c>
      <c r="BD22" s="187"/>
      <c r="BE22" s="187"/>
      <c r="BF22" s="188">
        <f t="shared" si="16"/>
        <v>0</v>
      </c>
      <c r="BG22" s="187"/>
      <c r="BH22" s="187"/>
      <c r="BI22" s="252"/>
      <c r="BJ22" s="191" t="str">
        <f t="shared" si="17"/>
        <v>0</v>
      </c>
      <c r="BK22" s="187" t="str">
        <f t="shared" si="18"/>
        <v>-</v>
      </c>
      <c r="BL22" s="189" t="str">
        <f t="shared" ca="1" si="19"/>
        <v>FAC/DEP: 00,00%
__________
FAC/FAC: -
__________
AÑO: 00,00%
S. 1: 00,00%
S. 2: 00,00%</v>
      </c>
      <c r="BM22" s="187"/>
      <c r="BN22" s="187"/>
      <c r="BO22" s="188">
        <f t="shared" si="20"/>
        <v>0</v>
      </c>
      <c r="BP22" s="187"/>
      <c r="BQ22" s="187"/>
      <c r="BR22" s="187"/>
      <c r="BS22" s="191" t="str">
        <f t="shared" si="21"/>
        <v>0</v>
      </c>
      <c r="BT22" s="187" t="str">
        <f t="shared" si="22"/>
        <v>-</v>
      </c>
      <c r="BU22" s="189" t="str">
        <f t="shared" ca="1" si="23"/>
        <v>FAC/DEP: 00,00%
__________
FAC/FAC: -
__________
AÑO: 00,00%
S. 1: 00,00%
S. 2: 00,00%</v>
      </c>
      <c r="BV22" s="187"/>
      <c r="BW22" s="187"/>
      <c r="BX22" s="188">
        <f t="shared" si="24"/>
        <v>0</v>
      </c>
      <c r="BY22" s="187"/>
      <c r="BZ22" s="283"/>
      <c r="CA22" s="187"/>
      <c r="CB22" s="191" t="str">
        <f t="shared" si="25"/>
        <v>0</v>
      </c>
      <c r="CC22" s="187" t="str">
        <f t="shared" si="26"/>
        <v>-</v>
      </c>
      <c r="CD22" s="189" t="str">
        <f t="shared" ca="1" si="27"/>
        <v>FAC/DEP: 00,00%
__________
FAC/FAC: -
__________
AÑO: 00,00%
S. 1: 00,00%
S. 2: 00,00%</v>
      </c>
      <c r="CE22" s="187"/>
      <c r="CF22" s="187">
        <v>1</v>
      </c>
      <c r="CG22" s="188">
        <f t="shared" si="28"/>
        <v>1</v>
      </c>
      <c r="CH22" s="187">
        <v>0</v>
      </c>
      <c r="CI22" s="187"/>
      <c r="CJ22" s="187" t="s">
        <v>1658</v>
      </c>
      <c r="CK22" s="191">
        <f t="shared" si="29"/>
        <v>0</v>
      </c>
      <c r="CL22" s="187">
        <f t="shared" si="30"/>
        <v>0</v>
      </c>
      <c r="CM22" s="189" t="str">
        <f t="shared" ca="1" si="31"/>
        <v>FAC/DEP: 00,00%
__________
FAC/FAC: 00,00%
__________
AÑO: 00,00%
S. 1: 00,00%
S. 2: 00,00%</v>
      </c>
      <c r="CN22" s="187"/>
      <c r="CO22" s="187"/>
      <c r="CP22" s="188">
        <f t="shared" si="32"/>
        <v>0</v>
      </c>
      <c r="CQ22" s="295"/>
      <c r="CR22" s="295"/>
      <c r="CS22" s="295"/>
      <c r="CT22" s="191" t="str">
        <f t="shared" si="33"/>
        <v>0</v>
      </c>
      <c r="CU22" s="187" t="str">
        <f t="shared" si="34"/>
        <v>-</v>
      </c>
      <c r="CV22" s="189" t="str">
        <f t="shared" ca="1" si="35"/>
        <v>FAC/DEP: 00,00%
__________
FAC/FAC: -
__________
AÑO: 00,00%
S. 1: 00,00%
S. 2: 00,00%</v>
      </c>
      <c r="CW22" s="187"/>
      <c r="CX22" s="187"/>
      <c r="CY22" s="188">
        <f t="shared" si="36"/>
        <v>0</v>
      </c>
      <c r="CZ22" s="187"/>
      <c r="DA22" s="187"/>
      <c r="DB22" s="187"/>
      <c r="DC22" s="191" t="str">
        <f t="shared" si="37"/>
        <v>0</v>
      </c>
      <c r="DD22" s="191" t="str">
        <f t="shared" si="38"/>
        <v>-</v>
      </c>
      <c r="DE22" s="196" t="str">
        <f t="shared" ca="1" si="39"/>
        <v>FAC/DEP: 00,00%
__________
FAC/FAC: -
__________
AÑO: 00,00%
S. 1: 00,00%
S. 2: 00,00%</v>
      </c>
      <c r="DF22" s="209">
        <f t="shared" si="40"/>
        <v>0</v>
      </c>
      <c r="DG22" s="245">
        <f t="shared" si="42"/>
        <v>0</v>
      </c>
      <c r="DH22" s="245">
        <f t="shared" si="43"/>
        <v>1</v>
      </c>
      <c r="DI22" s="245">
        <f t="shared" si="41"/>
        <v>0</v>
      </c>
    </row>
    <row r="23" spans="1:113" s="218" customFormat="1" ht="118.8" hidden="1">
      <c r="A23" s="218">
        <f>Lists!C111</f>
        <v>40</v>
      </c>
      <c r="B23" s="240">
        <f ca="1">IF(A23="","",INDEX(FORMULACIÓN!$A$10:$U$1010,'FORMULACIÓN Y SEG. FACULTADES'!$A23,'FORMULACIÓN Y SEG. FACULTADES'!B$8))</f>
        <v>40</v>
      </c>
      <c r="C23" s="238">
        <f ca="1">IF($A23="","",INDEX(FORMULACIÓN!$A$10:$U$1010,'FORMULACIÓN Y SEG. FACULTADES'!$A23,'FORMULACIÓN Y SEG. FACULTADES'!C$8))</f>
        <v>2026</v>
      </c>
      <c r="D23" s="240" t="str">
        <f ca="1">IF(B23="","",INDEX(FORMULACIÓN!$A$10:$U$1010,'FORMULACIÓN Y SEG. FACULTADES'!$A23,'FORMULACIÓN Y SEG. FACULTADES'!D$8))</f>
        <v>L1 - Formación Académica Integral</v>
      </c>
      <c r="E23" s="240" t="str">
        <f ca="1">IF($A23="","",INDEX(FORMULACIÓN!$A$10:$U$1010,'FORMULACIÓN Y SEG. FACULTADES'!$A23,'FORMULACIÓN Y SEG. FACULTADES'!E$8))</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F23" s="240" t="str">
        <f ca="1">IF($A23="","",INDEX(FORMULACIÓN!$A$10:$U$1010,'FORMULACIÓN Y SEG. FACULTADES'!$A23,'FORMULACIÓN Y SEG. FACULTADES'!F$8))</f>
        <v xml:space="preserve">1. Fortalecer la oferta académica de manera flexible e interdisciplinar con diversas modalidades, articulada a procesos de enseñanza y aprendizaje innovadores en sus diferentes niveles y campos de formación. </v>
      </c>
      <c r="G23" s="240" t="str">
        <f ca="1">IF($A23="","",INDEX(FORMULACIÓN!$A$10:$U$1010,'FORMULACIÓN Y SEG. FACULTADES'!$A23,'FORMULACIÓN Y SEG. FACULTADES'!G$8))</f>
        <v>M5 - Autoevaluación y acreditación Institucional y de programas académicos en el contexto nacional e internacional</v>
      </c>
      <c r="H23" s="240" t="str">
        <f ca="1">IF($A23="","",INDEX(FORMULACIÓN!$A$10:$U$1010,'FORMULACIÓN Y SEG. FACULTADES'!$A23,'FORMULACIÓN Y SEG. FACULTADES'!H$8))</f>
        <v>P2 - Ampliación y diversificación de la oferta académica</v>
      </c>
      <c r="I23" s="240" t="str">
        <f ca="1">IF($A23="","",INDEX(FORMULACIÓN!$A$10:$U$1010,'FORMULACIÓN Y SEG. FACULTADES'!$A23,'FORMULACIÓN Y SEG. FACULTADES'!I$8))</f>
        <v>Gestionar la creación de nuevos programas académicos que den repuesta a las necesidades del entorno</v>
      </c>
      <c r="J23" s="242"/>
      <c r="K23" s="242"/>
      <c r="L23" s="240" t="str">
        <f ca="1">IF($A23="","",INDEX(FORMULACIÓN!$A$10:$U$1010,'FORMULACIÓN Y SEG. FACULTADES'!$A23,'FORMULACIÓN Y SEG. FACULTADES'!L$8))</f>
        <v>Número de nuevos programas académicos en modalidad virtual o mixta activos</v>
      </c>
      <c r="M23" s="240" t="str">
        <f ca="1">IF($A23="","",INDEX(FORMULACIÓN!$A$10:$U$1010,'FORMULACIÓN Y SEG. FACULTADES'!$A23,'FORMULACIÓN Y SEG. FACULTADES'!M$8))</f>
        <v>N° de programas académicos en modalidad virtual o mixta activos</v>
      </c>
      <c r="N23" s="240" t="str">
        <f ca="1">IF($A23="","",INDEX(FORMULACIÓN!$A$10:$U$1010,'FORMULACIÓN Y SEG. FACULTADES'!$A23,'FORMULACIÓN Y SEG. FACULTADES'!N$8))</f>
        <v>Anual</v>
      </c>
      <c r="O23" s="240" t="str">
        <f ca="1">IF($A23="","",INDEX(FORMULACIÓN!$A$10:$U$1010,'FORMULACIÓN Y SEG. FACULTADES'!$A23,'FORMULACIÓN Y SEG. FACULTADES'!O$8))</f>
        <v>Unidad</v>
      </c>
      <c r="P23" s="240" t="str">
        <f>IF($A23="","",INDEX(FORMULACIÓN!$A$10:$U$1010,'FORMULACIÓN Y SEG. FACULTADES'!$A23,'FORMULACIÓN Y SEG. FACULTADES'!P$8))</f>
        <v>Ingeniería de Software</v>
      </c>
      <c r="Q23" s="241"/>
      <c r="R23" s="46" t="str">
        <f ca="1">IF($A23="","",INDEX(FORMULACIÓN!$A$10:$Y$1010,'FORMULACIÓN Y SEG. FACULTADES'!$A23,'FORMULACIÓN Y SEG. FACULTADES'!R$8))</f>
        <v>12</v>
      </c>
      <c r="S23" s="175">
        <f ca="1">IF($A23="","",INDEX(FORMULACIÓN!$A$10:$U$1010,'FORMULACIÓN Y SEG. FACULTADES'!$A23,'FORMULACIÓN Y SEG. FACULTADES'!S$8))</f>
        <v>11</v>
      </c>
      <c r="T23" s="187"/>
      <c r="U23" s="187"/>
      <c r="V23" s="188">
        <f t="shared" si="1"/>
        <v>0</v>
      </c>
      <c r="W23" s="187"/>
      <c r="X23" s="187"/>
      <c r="Y23" s="187"/>
      <c r="Z23" s="191" t="str">
        <f t="shared" si="2"/>
        <v>0</v>
      </c>
      <c r="AA23" s="191" t="str">
        <f t="shared" si="3"/>
        <v>-</v>
      </c>
      <c r="AB23" s="189" t="str">
        <f t="shared" ca="1" si="0"/>
        <v>FAC/DEP: 00,00%
__________
FAC/FAC: -
__________
AÑO: 00,00%
S. 1: 00,00%
S. 2: 00,00%</v>
      </c>
      <c r="AC23" s="187"/>
      <c r="AD23" s="187"/>
      <c r="AE23" s="188">
        <f t="shared" si="4"/>
        <v>0</v>
      </c>
      <c r="AF23" s="187"/>
      <c r="AG23" s="187"/>
      <c r="AH23" s="252"/>
      <c r="AI23" s="191" t="str">
        <f t="shared" si="5"/>
        <v>0</v>
      </c>
      <c r="AJ23" s="187" t="str">
        <f t="shared" si="6"/>
        <v>-</v>
      </c>
      <c r="AK23" s="189" t="str">
        <f t="shared" ca="1" si="7"/>
        <v>FAC/DEP: 00,00%
__________
FAC/FAC: -
__________
AÑO: 00,00%
S. 1: 00,00%
S. 2: 00,00%</v>
      </c>
      <c r="AL23" s="187"/>
      <c r="AM23" s="187"/>
      <c r="AN23" s="188">
        <f t="shared" si="8"/>
        <v>0</v>
      </c>
      <c r="AO23" s="187"/>
      <c r="AP23" s="187"/>
      <c r="AQ23" s="187"/>
      <c r="AR23" s="191" t="str">
        <f t="shared" si="9"/>
        <v>0</v>
      </c>
      <c r="AS23" s="187" t="str">
        <f t="shared" si="10"/>
        <v>-</v>
      </c>
      <c r="AT23" s="189" t="str">
        <f t="shared" ca="1" si="11"/>
        <v>FAC/DEP: 00,00%
__________
FAC/FAC: -
__________
AÑO: 00,00%
S. 1: 00,00%
S. 2: 00,00%</v>
      </c>
      <c r="AU23" s="187"/>
      <c r="AV23" s="187"/>
      <c r="AW23" s="188">
        <f t="shared" si="12"/>
        <v>0</v>
      </c>
      <c r="AX23" s="187"/>
      <c r="AY23" s="187"/>
      <c r="AZ23" s="187"/>
      <c r="BA23" s="191" t="str">
        <f t="shared" si="13"/>
        <v>0</v>
      </c>
      <c r="BB23" s="187" t="str">
        <f t="shared" si="14"/>
        <v>-</v>
      </c>
      <c r="BC23" s="189" t="str">
        <f t="shared" ca="1" si="15"/>
        <v>FAC/DEP: 00,00%
__________
FAC/FAC: -
__________
AÑO: 00,00%
S. 1: 00,00%
S. 2: 00,00%</v>
      </c>
      <c r="BD23" s="187"/>
      <c r="BE23" s="187"/>
      <c r="BF23" s="188">
        <f t="shared" si="16"/>
        <v>0</v>
      </c>
      <c r="BG23" s="187"/>
      <c r="BH23" s="187"/>
      <c r="BI23" s="187"/>
      <c r="BJ23" s="191" t="str">
        <f t="shared" si="17"/>
        <v>0</v>
      </c>
      <c r="BK23" s="187" t="str">
        <f t="shared" si="18"/>
        <v>-</v>
      </c>
      <c r="BL23" s="189" t="str">
        <f t="shared" ca="1" si="19"/>
        <v>FAC/DEP: 00,00%
__________
FAC/FAC: -
__________
AÑO: 00,00%
S. 1: 00,00%
S. 2: 00,00%</v>
      </c>
      <c r="BM23" s="187"/>
      <c r="BN23" s="187"/>
      <c r="BO23" s="188">
        <f t="shared" si="20"/>
        <v>0</v>
      </c>
      <c r="BP23" s="187">
        <v>1</v>
      </c>
      <c r="BQ23" s="187"/>
      <c r="BR23" s="187" t="s">
        <v>1538</v>
      </c>
      <c r="BS23" s="191" t="str">
        <f t="shared" si="21"/>
        <v>0</v>
      </c>
      <c r="BT23" s="187" t="str">
        <f t="shared" si="22"/>
        <v>-</v>
      </c>
      <c r="BU23" s="189" t="str">
        <f t="shared" ca="1" si="23"/>
        <v>FAC/DEP: 00,00%
__________
FAC/FAC: -
__________
AÑO: 00,00%
S. 1: 00,00%
S. 2: 00,00%</v>
      </c>
      <c r="BV23" s="187"/>
      <c r="BW23" s="187"/>
      <c r="BX23" s="188">
        <f t="shared" si="24"/>
        <v>0</v>
      </c>
      <c r="BY23" s="187">
        <v>1</v>
      </c>
      <c r="BZ23" s="187"/>
      <c r="CA23" s="187" t="s">
        <v>1539</v>
      </c>
      <c r="CB23" s="191" t="str">
        <f t="shared" si="25"/>
        <v>0</v>
      </c>
      <c r="CC23" s="187" t="str">
        <f t="shared" si="26"/>
        <v>-</v>
      </c>
      <c r="CD23" s="189" t="str">
        <f t="shared" ca="1" si="27"/>
        <v>FAC/DEP: 00,00%
__________
FAC/FAC: -
__________
AÑO: 00,00%
S. 1: 00,00%
S. 2: 00,00%</v>
      </c>
      <c r="CE23" s="187"/>
      <c r="CF23" s="187">
        <v>1</v>
      </c>
      <c r="CG23" s="188">
        <f t="shared" si="28"/>
        <v>1</v>
      </c>
      <c r="CH23" s="187">
        <v>1</v>
      </c>
      <c r="CI23" s="187"/>
      <c r="CJ23" s="252" t="s">
        <v>1540</v>
      </c>
      <c r="CK23" s="191">
        <f t="shared" si="29"/>
        <v>1</v>
      </c>
      <c r="CL23" s="187">
        <f t="shared" si="30"/>
        <v>1</v>
      </c>
      <c r="CM23" s="189" t="str">
        <f t="shared" ca="1" si="31"/>
        <v>FAC/DEP: 08,33%
__________
FAC/FAC: 100,00%
__________
AÑO: 00,00%
S. 1: 00,00%
S. 2: 00,00%</v>
      </c>
      <c r="CN23" s="187"/>
      <c r="CO23" s="187"/>
      <c r="CP23" s="188">
        <f t="shared" si="32"/>
        <v>0</v>
      </c>
      <c r="CQ23" s="295"/>
      <c r="CR23" s="295"/>
      <c r="CS23" s="295"/>
      <c r="CT23" s="191" t="str">
        <f t="shared" si="33"/>
        <v>0</v>
      </c>
      <c r="CU23" s="187" t="str">
        <f t="shared" si="34"/>
        <v>-</v>
      </c>
      <c r="CV23" s="189" t="str">
        <f t="shared" ca="1" si="35"/>
        <v>FAC/DEP: 00,00%
__________
FAC/FAC: -
__________
AÑO: 00,00%
S. 1: 00,00%
S. 2: 00,00%</v>
      </c>
      <c r="CW23" s="187"/>
      <c r="CX23" s="187"/>
      <c r="CY23" s="188">
        <f t="shared" si="36"/>
        <v>0</v>
      </c>
      <c r="CZ23" s="187"/>
      <c r="DA23" s="187"/>
      <c r="DB23" s="252"/>
      <c r="DC23" s="191" t="str">
        <f t="shared" si="37"/>
        <v>0</v>
      </c>
      <c r="DD23" s="191" t="str">
        <f t="shared" si="38"/>
        <v>-</v>
      </c>
      <c r="DE23" s="196" t="str">
        <f t="shared" ca="1" si="39"/>
        <v>FAC/DEP: 00,00%
__________
FAC/FAC: -
__________
AÑO: 00,00%
S. 1: 00,00%
S. 2: 00,00%</v>
      </c>
      <c r="DF23" s="209">
        <f t="shared" si="40"/>
        <v>0</v>
      </c>
      <c r="DG23" s="245">
        <f t="shared" si="42"/>
        <v>3</v>
      </c>
      <c r="DH23" s="245">
        <f t="shared" si="43"/>
        <v>1</v>
      </c>
      <c r="DI23" s="245">
        <f t="shared" si="41"/>
        <v>3</v>
      </c>
    </row>
    <row r="24" spans="1:113" s="218" customFormat="1" ht="118.8" hidden="1">
      <c r="A24" s="218">
        <f>Lists!C112</f>
        <v>41</v>
      </c>
      <c r="B24" s="240">
        <f ca="1">IF(A24="","",INDEX(FORMULACIÓN!$A$10:$U$1010,'FORMULACIÓN Y SEG. FACULTADES'!$A24,'FORMULACIÓN Y SEG. FACULTADES'!B$8))</f>
        <v>41</v>
      </c>
      <c r="C24" s="238">
        <f ca="1">IF($A24="","",INDEX(FORMULACIÓN!$A$10:$U$1010,'FORMULACIÓN Y SEG. FACULTADES'!$A24,'FORMULACIÓN Y SEG. FACULTADES'!C$8))</f>
        <v>2026</v>
      </c>
      <c r="D24" s="240" t="str">
        <f ca="1">IF(B24="","",INDEX(FORMULACIÓN!$A$10:$U$1010,'FORMULACIÓN Y SEG. FACULTADES'!$A24,'FORMULACIÓN Y SEG. FACULTADES'!D$8))</f>
        <v>L1 - Formación Académica Integral</v>
      </c>
      <c r="E24" s="240" t="str">
        <f ca="1">IF($A24="","",INDEX(FORMULACIÓN!$A$10:$U$1010,'FORMULACIÓN Y SEG. FACULTADES'!$A24,'FORMULACIÓN Y SEG. FACULTADES'!E$8))</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F24" s="240" t="str">
        <f ca="1">IF($A24="","",INDEX(FORMULACIÓN!$A$10:$U$1010,'FORMULACIÓN Y SEG. FACULTADES'!$A24,'FORMULACIÓN Y SEG. FACULTADES'!F$8))</f>
        <v xml:space="preserve">1. Fortalecer la oferta académica de manera flexible e interdisciplinar con diversas modalidades, articulada a procesos de enseñanza y aprendizaje innovadores en sus diferentes niveles y campos de formación. </v>
      </c>
      <c r="G24" s="240" t="str">
        <f ca="1">IF($A24="","",INDEX(FORMULACIÓN!$A$10:$U$1010,'FORMULACIÓN Y SEG. FACULTADES'!$A24,'FORMULACIÓN Y SEG. FACULTADES'!G$8))</f>
        <v>M5 - Autoevaluación y acreditación Institucional y de programas académicos en el contexto nacional e internacional</v>
      </c>
      <c r="H24" s="240" t="str">
        <f ca="1">IF($A24="","",INDEX(FORMULACIÓN!$A$10:$U$1010,'FORMULACIÓN Y SEG. FACULTADES'!$A24,'FORMULACIÓN Y SEG. FACULTADES'!H$8))</f>
        <v>P2 - Ampliación y diversificación de la oferta académica</v>
      </c>
      <c r="I24" s="240" t="str">
        <f ca="1">IF($A24="","",INDEX(FORMULACIÓN!$A$10:$U$1010,'FORMULACIÓN Y SEG. FACULTADES'!$A24,'FORMULACIÓN Y SEG. FACULTADES'!I$8))</f>
        <v>Asegurar oferta pertinente de programas académicos.</v>
      </c>
      <c r="J24" s="242"/>
      <c r="K24" s="242"/>
      <c r="L24" s="240" t="str">
        <f ca="1">IF($A24="","",INDEX(FORMULACIÓN!$A$10:$U$1010,'FORMULACIÓN Y SEG. FACULTADES'!$A24,'FORMULACIÓN Y SEG. FACULTADES'!L$8))</f>
        <v>Número nuevos programas académicos de posgrado activos</v>
      </c>
      <c r="M24" s="240" t="str">
        <f ca="1">IF($A24="","",INDEX(FORMULACIÓN!$A$10:$U$1010,'FORMULACIÓN Y SEG. FACULTADES'!$A24,'FORMULACIÓN Y SEG. FACULTADES'!M$8))</f>
        <v>N° de programas académicos de especialización activos</v>
      </c>
      <c r="N24" s="240" t="str">
        <f ca="1">IF($A24="","",INDEX(FORMULACIÓN!$A$10:$U$1010,'FORMULACIÓN Y SEG. FACULTADES'!$A24,'FORMULACIÓN Y SEG. FACULTADES'!N$8))</f>
        <v>Anual</v>
      </c>
      <c r="O24" s="240" t="str">
        <f ca="1">IF($A24="","",INDEX(FORMULACIÓN!$A$10:$U$1010,'FORMULACIÓN Y SEG. FACULTADES'!$A24,'FORMULACIÓN Y SEG. FACULTADES'!O$8))</f>
        <v>Unidad</v>
      </c>
      <c r="P24" s="240" t="str">
        <f>IF($A24="","",INDEX(FORMULACIÓN!$A$10:$U$1010,'FORMULACIÓN Y SEG. FACULTADES'!$A24,'FORMULACIÓN Y SEG. FACULTADES'!P$8))</f>
        <v xml:space="preserve"> Especialización Gestión Integral del turismo </v>
      </c>
      <c r="Q24" s="241"/>
      <c r="R24" s="46" t="str">
        <f ca="1">IF($A24="","",INDEX(FORMULACIÓN!$A$10:$Y$1010,'FORMULACIÓN Y SEG. FACULTADES'!$A24,'FORMULACIÓN Y SEG. FACULTADES'!R$8))</f>
        <v>17</v>
      </c>
      <c r="S24" s="175">
        <f ca="1">IF($A24="","",INDEX(FORMULACIÓN!$A$10:$U$1010,'FORMULACIÓN Y SEG. FACULTADES'!$A24,'FORMULACIÓN Y SEG. FACULTADES'!S$8))</f>
        <v>16</v>
      </c>
      <c r="T24" s="187"/>
      <c r="U24" s="187"/>
      <c r="V24" s="188">
        <f t="shared" si="1"/>
        <v>0</v>
      </c>
      <c r="W24" s="187"/>
      <c r="X24" s="187"/>
      <c r="Y24" s="187"/>
      <c r="Z24" s="191" t="str">
        <f t="shared" si="2"/>
        <v>0</v>
      </c>
      <c r="AA24" s="191" t="str">
        <f t="shared" si="3"/>
        <v>-</v>
      </c>
      <c r="AB24" s="189" t="str">
        <f t="shared" ca="1" si="0"/>
        <v>FAC/DEP: 00,00%
__________
FAC/FAC: -
__________
AÑO: 00,00%
S. 1: 00,00%
S. 2: 00,00%</v>
      </c>
      <c r="AC24" s="187"/>
      <c r="AD24" s="187"/>
      <c r="AE24" s="188">
        <f t="shared" si="4"/>
        <v>0</v>
      </c>
      <c r="AF24" s="187"/>
      <c r="AG24" s="187"/>
      <c r="AH24" s="187"/>
      <c r="AI24" s="191" t="str">
        <f t="shared" si="5"/>
        <v>0</v>
      </c>
      <c r="AJ24" s="187" t="str">
        <f t="shared" si="6"/>
        <v>-</v>
      </c>
      <c r="AK24" s="189" t="str">
        <f t="shared" ca="1" si="7"/>
        <v>FAC/DEP: 00,00%
__________
FAC/FAC: -
__________
AÑO: 00,00%
S. 1: 00,00%
S. 2: 00,00%</v>
      </c>
      <c r="AL24" s="187"/>
      <c r="AM24" s="187"/>
      <c r="AN24" s="188">
        <f t="shared" si="8"/>
        <v>0</v>
      </c>
      <c r="AO24" s="187"/>
      <c r="AP24" s="187"/>
      <c r="AQ24" s="187"/>
      <c r="AR24" s="191" t="str">
        <f t="shared" si="9"/>
        <v>0</v>
      </c>
      <c r="AS24" s="187" t="str">
        <f t="shared" si="10"/>
        <v>-</v>
      </c>
      <c r="AT24" s="189" t="str">
        <f t="shared" ca="1" si="11"/>
        <v>FAC/DEP: 00,00%
__________
FAC/FAC: -
__________
AÑO: 00,00%
S. 1: 00,00%
S. 2: 00,00%</v>
      </c>
      <c r="AU24" s="187"/>
      <c r="AV24" s="187">
        <v>1</v>
      </c>
      <c r="AW24" s="188">
        <f t="shared" si="12"/>
        <v>1</v>
      </c>
      <c r="AX24" s="187"/>
      <c r="AY24" s="187"/>
      <c r="AZ24" s="187"/>
      <c r="BA24" s="191">
        <f t="shared" si="13"/>
        <v>0</v>
      </c>
      <c r="BB24" s="187">
        <f t="shared" si="14"/>
        <v>0</v>
      </c>
      <c r="BC24" s="189" t="str">
        <f t="shared" ca="1" si="15"/>
        <v>FAC/DEP: 00,00%
__________
FAC/FAC: 00,00%
__________
AÑO: 00,00%
S. 1: 00,00%
S. 2: 00,00%</v>
      </c>
      <c r="BD24" s="187"/>
      <c r="BE24" s="187"/>
      <c r="BF24" s="188">
        <f t="shared" si="16"/>
        <v>0</v>
      </c>
      <c r="BG24" s="187"/>
      <c r="BH24" s="187"/>
      <c r="BI24" s="187"/>
      <c r="BJ24" s="191" t="str">
        <f t="shared" si="17"/>
        <v>0</v>
      </c>
      <c r="BK24" s="187" t="str">
        <f t="shared" si="18"/>
        <v>-</v>
      </c>
      <c r="BL24" s="189" t="str">
        <f t="shared" ca="1" si="19"/>
        <v>FAC/DEP: 00,00%
__________
FAC/FAC: -
__________
AÑO: 00,00%
S. 1: 00,00%
S. 2: 00,00%</v>
      </c>
      <c r="BM24" s="187"/>
      <c r="BN24" s="187"/>
      <c r="BO24" s="188">
        <f t="shared" si="20"/>
        <v>0</v>
      </c>
      <c r="BP24" s="187">
        <v>2</v>
      </c>
      <c r="BQ24" s="187"/>
      <c r="BR24" s="187" t="s">
        <v>1541</v>
      </c>
      <c r="BS24" s="191" t="str">
        <f t="shared" si="21"/>
        <v>0</v>
      </c>
      <c r="BT24" s="187" t="str">
        <f t="shared" si="22"/>
        <v>-</v>
      </c>
      <c r="BU24" s="189" t="str">
        <f t="shared" ca="1" si="23"/>
        <v>FAC/DEP: 00,00%
__________
FAC/FAC: -
__________
AÑO: 00,00%
S. 1: 00,00%
S. 2: 00,00%</v>
      </c>
      <c r="BV24" s="187"/>
      <c r="BW24" s="187"/>
      <c r="BX24" s="188">
        <f t="shared" si="24"/>
        <v>0</v>
      </c>
      <c r="BY24" s="187"/>
      <c r="BZ24" s="187"/>
      <c r="CA24" s="187"/>
      <c r="CB24" s="191" t="str">
        <f t="shared" si="25"/>
        <v>0</v>
      </c>
      <c r="CC24" s="187" t="str">
        <f t="shared" si="26"/>
        <v>-</v>
      </c>
      <c r="CD24" s="189" t="str">
        <f t="shared" ca="1" si="27"/>
        <v>FAC/DEP: 00,00%
__________
FAC/FAC: -
__________
AÑO: 00,00%
S. 1: 00,00%
S. 2: 00,00%</v>
      </c>
      <c r="CE24" s="187"/>
      <c r="CF24" s="187"/>
      <c r="CG24" s="188">
        <f t="shared" si="28"/>
        <v>0</v>
      </c>
      <c r="CH24" s="187"/>
      <c r="CI24" s="187"/>
      <c r="CJ24" s="252"/>
      <c r="CK24" s="191" t="str">
        <f t="shared" si="29"/>
        <v>0</v>
      </c>
      <c r="CL24" s="187" t="str">
        <f t="shared" si="30"/>
        <v>-</v>
      </c>
      <c r="CM24" s="189" t="str">
        <f t="shared" ca="1" si="31"/>
        <v>FAC/DEP: 00,00%
__________
FAC/FAC: -
__________
AÑO: 00,00%
S. 1: 00,00%
S. 2: 00,00%</v>
      </c>
      <c r="CN24" s="187"/>
      <c r="CO24" s="187"/>
      <c r="CP24" s="188">
        <f t="shared" si="32"/>
        <v>0</v>
      </c>
      <c r="CQ24" s="295"/>
      <c r="CR24" s="295"/>
      <c r="CS24" s="295"/>
      <c r="CT24" s="191" t="str">
        <f t="shared" si="33"/>
        <v>0</v>
      </c>
      <c r="CU24" s="187" t="str">
        <f t="shared" si="34"/>
        <v>-</v>
      </c>
      <c r="CV24" s="189" t="str">
        <f t="shared" ca="1" si="35"/>
        <v>FAC/DEP: 00,00%
__________
FAC/FAC: -
__________
AÑO: 00,00%
S. 1: 00,00%
S. 2: 00,00%</v>
      </c>
      <c r="CW24" s="187"/>
      <c r="CX24" s="187"/>
      <c r="CY24" s="188">
        <f t="shared" si="36"/>
        <v>0</v>
      </c>
      <c r="CZ24" s="187"/>
      <c r="DA24" s="187"/>
      <c r="DB24" s="187"/>
      <c r="DC24" s="191" t="str">
        <f t="shared" si="37"/>
        <v>0</v>
      </c>
      <c r="DD24" s="191" t="str">
        <f t="shared" si="38"/>
        <v>-</v>
      </c>
      <c r="DE24" s="196" t="str">
        <f t="shared" ca="1" si="39"/>
        <v>FAC/DEP: 00,00%
__________
FAC/FAC: -
__________
AÑO: 00,00%
S. 1: 00,00%
S. 2: 00,00%</v>
      </c>
      <c r="DF24" s="209">
        <f t="shared" si="40"/>
        <v>0</v>
      </c>
      <c r="DG24" s="245">
        <f t="shared" si="42"/>
        <v>2</v>
      </c>
      <c r="DH24" s="245">
        <f t="shared" si="43"/>
        <v>1</v>
      </c>
      <c r="DI24" s="245">
        <f t="shared" si="41"/>
        <v>2</v>
      </c>
    </row>
    <row r="25" spans="1:113" s="218" customFormat="1" ht="118.8" hidden="1">
      <c r="A25" s="218">
        <f>Lists!C113</f>
        <v>42</v>
      </c>
      <c r="B25" s="240">
        <f ca="1">IF(A25="","",INDEX(FORMULACIÓN!$A$10:$U$1010,'FORMULACIÓN Y SEG. FACULTADES'!$A25,'FORMULACIÓN Y SEG. FACULTADES'!B$8))</f>
        <v>42</v>
      </c>
      <c r="C25" s="238">
        <f ca="1">IF($A25="","",INDEX(FORMULACIÓN!$A$10:$U$1010,'FORMULACIÓN Y SEG. FACULTADES'!$A25,'FORMULACIÓN Y SEG. FACULTADES'!C$8))</f>
        <v>2026</v>
      </c>
      <c r="D25" s="240" t="str">
        <f ca="1">IF(B25="","",INDEX(FORMULACIÓN!$A$10:$U$1010,'FORMULACIÓN Y SEG. FACULTADES'!$A25,'FORMULACIÓN Y SEG. FACULTADES'!D$8))</f>
        <v>L1 - Formación Académica Integral</v>
      </c>
      <c r="E25" s="240" t="str">
        <f ca="1">IF($A25="","",INDEX(FORMULACIÓN!$A$10:$U$1010,'FORMULACIÓN Y SEG. FACULTADES'!$A25,'FORMULACIÓN Y SEG. FACULTADES'!E$8))</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F25" s="240" t="str">
        <f ca="1">IF($A25="","",INDEX(FORMULACIÓN!$A$10:$U$1010,'FORMULACIÓN Y SEG. FACULTADES'!$A25,'FORMULACIÓN Y SEG. FACULTADES'!F$8))</f>
        <v xml:space="preserve">1. Fortalecer la oferta académica de manera flexible e interdisciplinar con diversas modalidades, articulada a procesos de enseñanza y aprendizaje innovadores en sus diferentes niveles y campos de formación. </v>
      </c>
      <c r="G25" s="240" t="str">
        <f ca="1">IF($A25="","",INDEX(FORMULACIÓN!$A$10:$U$1010,'FORMULACIÓN Y SEG. FACULTADES'!$A25,'FORMULACIÓN Y SEG. FACULTADES'!G$8))</f>
        <v>M5 - Autoevaluación y acreditación Institucional y de programas académicos en el contexto nacional e internacional</v>
      </c>
      <c r="H25" s="240" t="str">
        <f ca="1">IF($A25="","",INDEX(FORMULACIÓN!$A$10:$U$1010,'FORMULACIÓN Y SEG. FACULTADES'!$A25,'FORMULACIÓN Y SEG. FACULTADES'!H$8))</f>
        <v>P2 - Ampliación y diversificación de la oferta académica</v>
      </c>
      <c r="I25" s="240" t="str">
        <f ca="1">IF($A25="","",INDEX(FORMULACIÓN!$A$10:$U$1010,'FORMULACIÓN Y SEG. FACULTADES'!$A25,'FORMULACIÓN Y SEG. FACULTADES'!I$8))</f>
        <v>Asegurar oferta pertinente de programas académicos.</v>
      </c>
      <c r="J25" s="242"/>
      <c r="K25" s="242"/>
      <c r="L25" s="240" t="str">
        <f ca="1">IF($A25="","",INDEX(FORMULACIÓN!$A$10:$U$1010,'FORMULACIÓN Y SEG. FACULTADES'!$A25,'FORMULACIÓN Y SEG. FACULTADES'!L$8))</f>
        <v>Número nuevos programas académicos de posgrado activos</v>
      </c>
      <c r="M25" s="240" t="str">
        <f ca="1">IF($A25="","",INDEX(FORMULACIÓN!$A$10:$U$1010,'FORMULACIÓN Y SEG. FACULTADES'!$A25,'FORMULACIÓN Y SEG. FACULTADES'!M$8))</f>
        <v>N° de programas académicos de maestría activos</v>
      </c>
      <c r="N25" s="240" t="str">
        <f ca="1">IF($A25="","",INDEX(FORMULACIÓN!$A$10:$U$1010,'FORMULACIÓN Y SEG. FACULTADES'!$A25,'FORMULACIÓN Y SEG. FACULTADES'!N$8))</f>
        <v>Anual</v>
      </c>
      <c r="O25" s="240" t="str">
        <f ca="1">IF($A25="","",INDEX(FORMULACIÓN!$A$10:$U$1010,'FORMULACIÓN Y SEG. FACULTADES'!$A25,'FORMULACIÓN Y SEG. FACULTADES'!O$8))</f>
        <v>Unidad</v>
      </c>
      <c r="P25" s="240" t="str">
        <f>IF($A25="","",INDEX(FORMULACIÓN!$A$10:$U$1010,'FORMULACIÓN Y SEG. FACULTADES'!$A25,'FORMULACIÓN Y SEG. FACULTADES'!P$8))</f>
        <v xml:space="preserve">Maestria en Educación Ambiental </v>
      </c>
      <c r="Q25" s="241"/>
      <c r="R25" s="46" t="str">
        <f ca="1">IF($A25="","",INDEX(FORMULACIÓN!$A$10:$Y$1010,'FORMULACIÓN Y SEG. FACULTADES'!$A25,'FORMULACIÓN Y SEG. FACULTADES'!R$8))</f>
        <v>29</v>
      </c>
      <c r="S25" s="175">
        <f ca="1">IF($A25="","",INDEX(FORMULACIÓN!$A$10:$U$1010,'FORMULACIÓN Y SEG. FACULTADES'!$A25,'FORMULACIÓN Y SEG. FACULTADES'!S$8))</f>
        <v>28</v>
      </c>
      <c r="T25" s="187"/>
      <c r="U25" s="187"/>
      <c r="V25" s="188">
        <f t="shared" si="1"/>
        <v>0</v>
      </c>
      <c r="W25" s="187"/>
      <c r="X25" s="187"/>
      <c r="Y25" s="187"/>
      <c r="Z25" s="191" t="str">
        <f t="shared" si="2"/>
        <v>0</v>
      </c>
      <c r="AA25" s="191" t="str">
        <f t="shared" si="3"/>
        <v>-</v>
      </c>
      <c r="AB25" s="189" t="str">
        <f t="shared" ca="1" si="0"/>
        <v>FAC/DEP: 00,00%
__________
FAC/FAC: -
__________
AÑO: 00,00%
S. 1: 00,00%
S. 2: 00,00%</v>
      </c>
      <c r="AC25" s="187"/>
      <c r="AD25" s="187"/>
      <c r="AE25" s="188">
        <f t="shared" si="4"/>
        <v>0</v>
      </c>
      <c r="AF25" s="187"/>
      <c r="AG25" s="187"/>
      <c r="AH25" s="187"/>
      <c r="AI25" s="191" t="str">
        <f t="shared" si="5"/>
        <v>0</v>
      </c>
      <c r="AJ25" s="187" t="str">
        <f t="shared" si="6"/>
        <v>-</v>
      </c>
      <c r="AK25" s="189" t="str">
        <f t="shared" ca="1" si="7"/>
        <v>FAC/DEP: 00,00%
__________
FAC/FAC: -
__________
AÑO: 00,00%
S. 1: 00,00%
S. 2: 00,00%</v>
      </c>
      <c r="AL25" s="187"/>
      <c r="AM25" s="187"/>
      <c r="AN25" s="188">
        <f t="shared" si="8"/>
        <v>0</v>
      </c>
      <c r="AO25" s="187"/>
      <c r="AP25" s="187"/>
      <c r="AQ25" s="187"/>
      <c r="AR25" s="191" t="str">
        <f t="shared" si="9"/>
        <v>0</v>
      </c>
      <c r="AS25" s="187" t="str">
        <f t="shared" si="10"/>
        <v>-</v>
      </c>
      <c r="AT25" s="189" t="str">
        <f t="shared" ca="1" si="11"/>
        <v>FAC/DEP: 00,00%
__________
FAC/FAC: -
__________
AÑO: 00,00%
S. 1: 00,00%
S. 2: 00,00%</v>
      </c>
      <c r="AU25" s="187"/>
      <c r="AV25" s="187"/>
      <c r="AW25" s="188">
        <f t="shared" si="12"/>
        <v>0</v>
      </c>
      <c r="AX25" s="187"/>
      <c r="AY25" s="187"/>
      <c r="AZ25" s="187"/>
      <c r="BA25" s="191" t="str">
        <f t="shared" si="13"/>
        <v>0</v>
      </c>
      <c r="BB25" s="187" t="str">
        <f t="shared" si="14"/>
        <v>-</v>
      </c>
      <c r="BC25" s="189" t="str">
        <f t="shared" ca="1" si="15"/>
        <v>FAC/DEP: 00,00%
__________
FAC/FAC: -
__________
AÑO: 00,00%
S. 1: 00,00%
S. 2: 00,00%</v>
      </c>
      <c r="BD25" s="187"/>
      <c r="BE25" s="187"/>
      <c r="BF25" s="188">
        <f t="shared" si="16"/>
        <v>0</v>
      </c>
      <c r="BG25" s="187"/>
      <c r="BH25" s="187"/>
      <c r="BI25" s="187"/>
      <c r="BJ25" s="191" t="str">
        <f t="shared" si="17"/>
        <v>0</v>
      </c>
      <c r="BK25" s="187" t="str">
        <f t="shared" si="18"/>
        <v>-</v>
      </c>
      <c r="BL25" s="189" t="str">
        <f t="shared" ca="1" si="19"/>
        <v>FAC/DEP: 00,00%
__________
FAC/FAC: -
__________
AÑO: 00,00%
S. 1: 00,00%
S. 2: 00,00%</v>
      </c>
      <c r="BM25" s="187"/>
      <c r="BN25" s="187"/>
      <c r="BO25" s="188">
        <f t="shared" si="20"/>
        <v>0</v>
      </c>
      <c r="BP25" s="187"/>
      <c r="BQ25" s="187"/>
      <c r="BR25" s="187"/>
      <c r="BS25" s="191" t="str">
        <f t="shared" si="21"/>
        <v>0</v>
      </c>
      <c r="BT25" s="187" t="str">
        <f t="shared" si="22"/>
        <v>-</v>
      </c>
      <c r="BU25" s="189" t="str">
        <f t="shared" ca="1" si="23"/>
        <v>FAC/DEP: 00,00%
__________
FAC/FAC: -
__________
AÑO: 00,00%
S. 1: 00,00%
S. 2: 00,00%</v>
      </c>
      <c r="BV25" s="187"/>
      <c r="BW25" s="187">
        <v>1</v>
      </c>
      <c r="BX25" s="188">
        <f t="shared" si="24"/>
        <v>1</v>
      </c>
      <c r="BY25" s="187">
        <v>1</v>
      </c>
      <c r="BZ25" s="187"/>
      <c r="CA25" s="187" t="s">
        <v>1542</v>
      </c>
      <c r="CB25" s="191">
        <f t="shared" si="25"/>
        <v>1</v>
      </c>
      <c r="CC25" s="187">
        <f t="shared" si="26"/>
        <v>1</v>
      </c>
      <c r="CD25" s="189" t="str">
        <f t="shared" ca="1" si="27"/>
        <v>FAC/DEP: 03,45%
__________
FAC/FAC: 100,00%
__________
AÑO: 00,00%
S. 1: 00,00%
S. 2: 00,00%</v>
      </c>
      <c r="CE25" s="187"/>
      <c r="CF25" s="187"/>
      <c r="CG25" s="188">
        <f t="shared" si="28"/>
        <v>0</v>
      </c>
      <c r="CH25" s="187"/>
      <c r="CI25" s="187"/>
      <c r="CJ25" s="187"/>
      <c r="CK25" s="191" t="str">
        <f t="shared" si="29"/>
        <v>0</v>
      </c>
      <c r="CL25" s="187" t="str">
        <f t="shared" si="30"/>
        <v>-</v>
      </c>
      <c r="CM25" s="189" t="str">
        <f t="shared" ca="1" si="31"/>
        <v>FAC/DEP: 00,00%
__________
FAC/FAC: -
__________
AÑO: 00,00%
S. 1: 00,00%
S. 2: 00,00%</v>
      </c>
      <c r="CN25" s="187"/>
      <c r="CO25" s="187"/>
      <c r="CP25" s="188">
        <f t="shared" si="32"/>
        <v>0</v>
      </c>
      <c r="CQ25" s="295"/>
      <c r="CR25" s="295"/>
      <c r="CS25" s="295"/>
      <c r="CT25" s="191" t="str">
        <f t="shared" si="33"/>
        <v>0</v>
      </c>
      <c r="CU25" s="187" t="str">
        <f t="shared" si="34"/>
        <v>-</v>
      </c>
      <c r="CV25" s="189" t="str">
        <f t="shared" ca="1" si="35"/>
        <v>FAC/DEP: 00,00%
__________
FAC/FAC: -
__________
AÑO: 00,00%
S. 1: 00,00%
S. 2: 00,00%</v>
      </c>
      <c r="CW25" s="187"/>
      <c r="CX25" s="187"/>
      <c r="CY25" s="188">
        <f t="shared" si="36"/>
        <v>0</v>
      </c>
      <c r="CZ25" s="187"/>
      <c r="DA25" s="187"/>
      <c r="DB25" s="187"/>
      <c r="DC25" s="191" t="str">
        <f t="shared" si="37"/>
        <v>0</v>
      </c>
      <c r="DD25" s="191" t="str">
        <f t="shared" si="38"/>
        <v>-</v>
      </c>
      <c r="DE25" s="196" t="str">
        <f t="shared" ca="1" si="39"/>
        <v>FAC/DEP: 00,00%
__________
FAC/FAC: -
__________
AÑO: 00,00%
S. 1: 00,00%
S. 2: 00,00%</v>
      </c>
      <c r="DF25" s="209">
        <f t="shared" si="40"/>
        <v>0</v>
      </c>
      <c r="DG25" s="245">
        <f t="shared" si="42"/>
        <v>1</v>
      </c>
      <c r="DH25" s="245">
        <f t="shared" si="43"/>
        <v>1</v>
      </c>
      <c r="DI25" s="245">
        <f t="shared" si="41"/>
        <v>1</v>
      </c>
    </row>
    <row r="26" spans="1:113" s="218" customFormat="1" ht="204" hidden="1">
      <c r="A26" s="218">
        <f>Lists!C114</f>
        <v>45</v>
      </c>
      <c r="B26" s="240">
        <f ca="1">IF(A26="","",INDEX(FORMULACIÓN!$A$10:$U$1010,'FORMULACIÓN Y SEG. FACULTADES'!$A26,'FORMULACIÓN Y SEG. FACULTADES'!B$8))</f>
        <v>45</v>
      </c>
      <c r="C26" s="238">
        <f ca="1">IF($A26="","",INDEX(FORMULACIÓN!$A$10:$U$1010,'FORMULACIÓN Y SEG. FACULTADES'!$A26,'FORMULACIÓN Y SEG. FACULTADES'!C$8))</f>
        <v>2026</v>
      </c>
      <c r="D26" s="240" t="str">
        <f ca="1">IF(B26="","",INDEX(FORMULACIÓN!$A$10:$U$1010,'FORMULACIÓN Y SEG. FACULTADES'!$A26,'FORMULACIÓN Y SEG. FACULTADES'!D$8))</f>
        <v>L1 - Formación Académica Integral</v>
      </c>
      <c r="E26" s="240" t="str">
        <f ca="1">IF($A26="","",INDEX(FORMULACIÓN!$A$10:$U$1010,'FORMULACIÓN Y SEG. FACULTADES'!$A26,'FORMULACIÓN Y SEG. FACULTADES'!E$8))</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F26" s="240" t="str">
        <f ca="1">IF($A26="","",INDEX(FORMULACIÓN!$A$10:$U$1010,'FORMULACIÓN Y SEG. FACULTADES'!$A26,'FORMULACIÓN Y SEG. FACULTADES'!F$8))</f>
        <v xml:space="preserve">1. Fortalecer la oferta académica de manera flexible e interdisciplinar con diversas modalidades, articulada a procesos de enseñanza y aprendizaje innovadores en sus diferentes niveles y campos de formación. </v>
      </c>
      <c r="G26" s="240" t="str">
        <f ca="1">IF($A26="","",INDEX(FORMULACIÓN!$A$10:$U$1010,'FORMULACIÓN Y SEG. FACULTADES'!$A26,'FORMULACIÓN Y SEG. FACULTADES'!G$8))</f>
        <v>M5 - Autoevaluación y acreditación Institucional y de programas académicos en el contexto nacional e internacional</v>
      </c>
      <c r="H26" s="240" t="str">
        <f ca="1">IF($A26="","",INDEX(FORMULACIÓN!$A$10:$U$1010,'FORMULACIÓN Y SEG. FACULTADES'!$A26,'FORMULACIÓN Y SEG. FACULTADES'!H$8))</f>
        <v xml:space="preserve">P3 - Gestión y mejoramiento curricular </v>
      </c>
      <c r="I26" s="240" t="str">
        <f ca="1">IF($A26="","",INDEX(FORMULACIÓN!$A$10:$U$1010,'FORMULACIÓN Y SEG. FACULTADES'!$A26,'FORMULACIÓN Y SEG. FACULTADES'!I$8))</f>
        <v>Diseñar cursos que contengan las temáticas ciudadanas y de responsabilidad social en el currículo (DD.HH, desarrollo sostenible, ética profesional y cívica, gestión de la RS, ODS)</v>
      </c>
      <c r="J26" s="242"/>
      <c r="K26" s="242"/>
      <c r="L26" s="240" t="str">
        <f ca="1">IF($A26="","",INDEX(FORMULACIÓN!$A$10:$U$1010,'FORMULACIÓN Y SEG. FACULTADES'!$A26,'FORMULACIÓN Y SEG. FACULTADES'!L$8))</f>
        <v xml:space="preserve">Cursos de los planes de estudio que aborden temáticas ciudadanas y de responsabilidad social  (DD.HH, desarrollo sostenible, ética profesional y cívica, gestión de la RS, ODS). </v>
      </c>
      <c r="M26" s="240" t="str">
        <f ca="1">IF($A26="","",INDEX(FORMULACIÓN!$A$10:$U$1010,'FORMULACIÓN Y SEG. FACULTADES'!$A26,'FORMULACIÓN Y SEG. FACULTADES'!M$8))</f>
        <v xml:space="preserve">N° de programas  académicos que  en su plan de estudio contengan al menos 20% pregrado y 10% en postgrado de los cursos que aborden temas de los Objetivos del Milenio, el Pacto Global, la Carta de la Tierra, el Decenio de Naciones Unidas de la Educación para el Desarrollo Sustentable, entre otros       </v>
      </c>
      <c r="N26" s="240" t="str">
        <f ca="1">IF($A26="","",INDEX(FORMULACIÓN!$A$10:$U$1010,'FORMULACIÓN Y SEG. FACULTADES'!$A26,'FORMULACIÓN Y SEG. FACULTADES'!N$8))</f>
        <v>Anual</v>
      </c>
      <c r="O26" s="240" t="str">
        <f ca="1">IF($A26="","",INDEX(FORMULACIÓN!$A$10:$U$1010,'FORMULACIÓN Y SEG. FACULTADES'!$A26,'FORMULACIÓN Y SEG. FACULTADES'!O$8))</f>
        <v>Unidad</v>
      </c>
      <c r="P26" s="240" t="str">
        <f>IF($A26="","",INDEX(FORMULACIÓN!$A$10:$U$1010,'FORMULACIÓN Y SEG. FACULTADES'!$A26,'FORMULACIÓN Y SEG. FACULTADES'!P$8))</f>
        <v>Arquitectura: 3
Bellas Artes: 1
Ciencias Economicas: 2
Ciencias Basicas: 4
Ciencias Humanas 1
Quimica y farmacia:1 
Ciencias Juridica:1 
Educación: 2
Ingenieria: 1
Ciencias de la Salud: 4
Nota: Cada Facultad debe dos programas, indicando los cursos que en su sílabo aborden algunos de los temas relacionados ( No se incluyen Electiva de Contexto)  Ej. Ing Ind reporta 15 cursos entonces 15/60=25%</v>
      </c>
      <c r="Q26" s="241"/>
      <c r="R26" s="46" t="str">
        <f ca="1">IF($A26="","",INDEX(FORMULACIÓN!$A$10:$Y$1010,'FORMULACIÓN Y SEG. FACULTADES'!$A26,'FORMULACIÓN Y SEG. FACULTADES'!R$8))</f>
        <v>20</v>
      </c>
      <c r="S26" s="175">
        <f ca="1">IF($A26="","",INDEX(FORMULACIÓN!$A$10:$U$1010,'FORMULACIÓN Y SEG. FACULTADES'!$A26,'FORMULACIÓN Y SEG. FACULTADES'!S$8))</f>
        <v>22</v>
      </c>
      <c r="T26" s="187"/>
      <c r="U26" s="187">
        <v>3</v>
      </c>
      <c r="V26" s="188">
        <f t="shared" si="1"/>
        <v>3</v>
      </c>
      <c r="W26" s="187">
        <v>3</v>
      </c>
      <c r="X26" s="187"/>
      <c r="Y26" s="187" t="s">
        <v>1543</v>
      </c>
      <c r="Z26" s="191">
        <f t="shared" si="2"/>
        <v>1</v>
      </c>
      <c r="AA26" s="191">
        <f t="shared" si="3"/>
        <v>1</v>
      </c>
      <c r="AB26" s="189" t="str">
        <f t="shared" ca="1" si="0"/>
        <v>FAC/DEP: 15,00%
__________
FAC/FAC: 100,00%
__________
AÑO: 00,00%
S. 1: 00,00%
S. 2: 00,00%</v>
      </c>
      <c r="AC26" s="187"/>
      <c r="AD26" s="187">
        <v>1</v>
      </c>
      <c r="AE26" s="188">
        <f t="shared" si="4"/>
        <v>1</v>
      </c>
      <c r="AF26" s="187">
        <v>2</v>
      </c>
      <c r="AG26" s="187"/>
      <c r="AH26" s="187" t="s">
        <v>1544</v>
      </c>
      <c r="AI26" s="191">
        <f t="shared" si="5"/>
        <v>2</v>
      </c>
      <c r="AJ26" s="187">
        <f t="shared" si="6"/>
        <v>1</v>
      </c>
      <c r="AK26" s="189">
        <v>0</v>
      </c>
      <c r="AL26" s="187"/>
      <c r="AM26" s="187">
        <v>4</v>
      </c>
      <c r="AN26" s="188">
        <f t="shared" si="8"/>
        <v>4</v>
      </c>
      <c r="AO26" s="187">
        <v>4</v>
      </c>
      <c r="AP26" s="187"/>
      <c r="AQ26" s="187" t="s">
        <v>1545</v>
      </c>
      <c r="AR26" s="191">
        <f t="shared" si="9"/>
        <v>1</v>
      </c>
      <c r="AS26" s="187">
        <f t="shared" si="10"/>
        <v>1</v>
      </c>
      <c r="AT26" s="189" t="str">
        <f t="shared" ca="1" si="11"/>
        <v>FAC/DEP: 20,00%
__________
FAC/FAC: 100,00%
__________
AÑO: 00,00%
S. 1: 00,00%
S. 2: 00,00%</v>
      </c>
      <c r="AU26" s="187"/>
      <c r="AV26" s="187">
        <v>2</v>
      </c>
      <c r="AW26" s="188">
        <f t="shared" si="12"/>
        <v>2</v>
      </c>
      <c r="AX26" s="187">
        <v>0</v>
      </c>
      <c r="AY26" s="187"/>
      <c r="AZ26" s="187"/>
      <c r="BA26" s="191">
        <f t="shared" si="13"/>
        <v>0</v>
      </c>
      <c r="BB26" s="187">
        <f t="shared" si="14"/>
        <v>0</v>
      </c>
      <c r="BC26" s="189" t="str">
        <f t="shared" ca="1" si="15"/>
        <v>FAC/DEP: 00,00%
__________
FAC/FAC: 00,00%
__________
AÑO: 00,00%
S. 1: 00,00%
S. 2: 00,00%</v>
      </c>
      <c r="BD26" s="187"/>
      <c r="BE26" s="187">
        <v>1</v>
      </c>
      <c r="BF26" s="188">
        <f t="shared" si="16"/>
        <v>1</v>
      </c>
      <c r="BG26" s="187">
        <v>0</v>
      </c>
      <c r="BH26" s="187"/>
      <c r="BI26" s="187"/>
      <c r="BJ26" s="191">
        <f t="shared" si="17"/>
        <v>0</v>
      </c>
      <c r="BK26" s="187">
        <f t="shared" si="18"/>
        <v>0</v>
      </c>
      <c r="BL26" s="189" t="str">
        <f t="shared" ca="1" si="19"/>
        <v>FAC/DEP: 00,00%
__________
FAC/FAC: 00,00%
__________
AÑO: 00,00%
S. 1: 00,00%
S. 2: 00,00%</v>
      </c>
      <c r="BM26" s="187"/>
      <c r="BN26" s="187">
        <v>1</v>
      </c>
      <c r="BO26" s="188">
        <f t="shared" si="20"/>
        <v>1</v>
      </c>
      <c r="BP26" s="187">
        <v>0</v>
      </c>
      <c r="BQ26" s="187"/>
      <c r="BR26" s="187"/>
      <c r="BS26" s="191">
        <f t="shared" si="21"/>
        <v>0</v>
      </c>
      <c r="BT26" s="187">
        <f t="shared" si="22"/>
        <v>0</v>
      </c>
      <c r="BU26" s="189" t="str">
        <f t="shared" ca="1" si="23"/>
        <v>FAC/DEP: 00,00%
__________
FAC/FAC: 00,00%
__________
AÑO: 00,00%
S. 1: 00,00%
S. 2: 00,00%</v>
      </c>
      <c r="BV26" s="187"/>
      <c r="BW26" s="187">
        <v>2</v>
      </c>
      <c r="BX26" s="188">
        <f t="shared" si="24"/>
        <v>2</v>
      </c>
      <c r="BY26" s="187">
        <v>4</v>
      </c>
      <c r="BZ26" s="187"/>
      <c r="CA26" s="187" t="s">
        <v>1546</v>
      </c>
      <c r="CB26" s="191">
        <f t="shared" si="25"/>
        <v>2</v>
      </c>
      <c r="CC26" s="187">
        <f t="shared" si="26"/>
        <v>1</v>
      </c>
      <c r="CD26" s="189" t="str">
        <f t="shared" ca="1" si="27"/>
        <v>FAC/DEP: 10,00%
__________
FAC/FAC: 100,00%
__________
AÑO: 00,00%
S. 1: 00,00%
S. 2: 00,00%</v>
      </c>
      <c r="CE26" s="187"/>
      <c r="CF26" s="187">
        <v>1</v>
      </c>
      <c r="CG26" s="188">
        <f t="shared" si="28"/>
        <v>1</v>
      </c>
      <c r="CH26" s="327">
        <v>4</v>
      </c>
      <c r="CI26" s="187"/>
      <c r="CJ26" s="187" t="s">
        <v>1659</v>
      </c>
      <c r="CK26" s="191">
        <f t="shared" si="29"/>
        <v>4</v>
      </c>
      <c r="CL26" s="187">
        <f t="shared" si="30"/>
        <v>1</v>
      </c>
      <c r="CM26" s="189" t="str">
        <f t="shared" ca="1" si="31"/>
        <v>FAC/DEP: 05,00%
__________
FAC/FAC: 100,00%
__________
AÑO: 00,00%
S. 1: 00,00%
S. 2: 00,00%</v>
      </c>
      <c r="CN26" s="187"/>
      <c r="CO26" s="187">
        <v>4</v>
      </c>
      <c r="CP26" s="188">
        <f t="shared" si="32"/>
        <v>4</v>
      </c>
      <c r="CQ26" s="326">
        <v>11</v>
      </c>
      <c r="CR26" s="295"/>
      <c r="CS26" s="295" t="s">
        <v>1639</v>
      </c>
      <c r="CT26" s="191">
        <f t="shared" si="33"/>
        <v>2.75</v>
      </c>
      <c r="CU26" s="187">
        <f t="shared" si="34"/>
        <v>1</v>
      </c>
      <c r="CV26" s="189" t="str">
        <f t="shared" ca="1" si="35"/>
        <v>FAC/DEP: 20,00%
__________
FAC/FAC: 100,00%
__________
AÑO: 00,00%
S. 1: 00,00%
S. 2: 00,00%</v>
      </c>
      <c r="CW26" s="187"/>
      <c r="CX26" s="187">
        <v>1</v>
      </c>
      <c r="CY26" s="188">
        <f t="shared" si="36"/>
        <v>1</v>
      </c>
      <c r="CZ26" s="187">
        <v>0</v>
      </c>
      <c r="DA26" s="187"/>
      <c r="DB26" s="187"/>
      <c r="DC26" s="191">
        <f t="shared" si="37"/>
        <v>0</v>
      </c>
      <c r="DD26" s="191">
        <f t="shared" si="38"/>
        <v>0</v>
      </c>
      <c r="DE26" s="196" t="str">
        <f t="shared" ca="1" si="39"/>
        <v>FAC/DEP: 00,00%
__________
FAC/FAC: 00,00%
__________
AÑO: 00,00%
S. 1: 00,00%
S. 2: 00,00%</v>
      </c>
      <c r="DF26" s="209">
        <f t="shared" si="40"/>
        <v>0</v>
      </c>
      <c r="DG26" s="245">
        <f t="shared" si="42"/>
        <v>28</v>
      </c>
      <c r="DH26" s="245">
        <f t="shared" si="43"/>
        <v>20</v>
      </c>
      <c r="DI26" s="245">
        <f>W26+AF26+AO26+AX26+BG26+BP26+BY26+CH26+CQ26+CZ26</f>
        <v>28</v>
      </c>
    </row>
    <row r="27" spans="1:113" s="218" customFormat="1" ht="118.8" hidden="1">
      <c r="A27" s="218">
        <f>Lists!C115</f>
        <v>48</v>
      </c>
      <c r="B27" s="240">
        <f ca="1">IF(A27="","",INDEX(FORMULACIÓN!$A$10:$U$1010,'FORMULACIÓN Y SEG. FACULTADES'!$A27,'FORMULACIÓN Y SEG. FACULTADES'!B$8))</f>
        <v>48</v>
      </c>
      <c r="C27" s="238">
        <f ca="1">IF($A27="","",INDEX(FORMULACIÓN!$A$10:$U$1010,'FORMULACIÓN Y SEG. FACULTADES'!$A27,'FORMULACIÓN Y SEG. FACULTADES'!C$8))</f>
        <v>2026</v>
      </c>
      <c r="D27" s="240" t="str">
        <f ca="1">IF(B27="","",INDEX(FORMULACIÓN!$A$10:$U$1010,'FORMULACIÓN Y SEG. FACULTADES'!$A27,'FORMULACIÓN Y SEG. FACULTADES'!D$8))</f>
        <v>L1 - Formación Académica Integral</v>
      </c>
      <c r="E27" s="240" t="str">
        <f ca="1">IF($A27="","",INDEX(FORMULACIÓN!$A$10:$U$1010,'FORMULACIÓN Y SEG. FACULTADES'!$A27,'FORMULACIÓN Y SEG. FACULTADES'!E$8))</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F27" s="240" t="str">
        <f ca="1">IF($A27="","",INDEX(FORMULACIÓN!$A$10:$U$1010,'FORMULACIÓN Y SEG. FACULTADES'!$A27,'FORMULACIÓN Y SEG. FACULTADES'!F$8))</f>
        <v>5. Fortalecer Políticas curriculares con pedagogías adecuadas que atiendan al principio de calidad académica con enfoque inclusivo a través del desarrollo de las disciplinas y las profesiones, la integración de saberes, el fortalecimiento de competencias digitales, la solución de problemas y la inserción de los egresados al mercado laboral.</v>
      </c>
      <c r="G27" s="240" t="str">
        <f ca="1">IF($A27="","",INDEX(FORMULACIÓN!$A$10:$U$1010,'FORMULACIÓN Y SEG. FACULTADES'!$A27,'FORMULACIÓN Y SEG. FACULTADES'!G$8))</f>
        <v>M5 - Autoevaluación y acreditación Institucional y de programas académicos en el contexto nacional e internacional</v>
      </c>
      <c r="H27" s="240" t="str">
        <f ca="1">IF($A27="","",INDEX(FORMULACIÓN!$A$10:$U$1010,'FORMULACIÓN Y SEG. FACULTADES'!$A27,'FORMULACIÓN Y SEG. FACULTADES'!H$8))</f>
        <v xml:space="preserve">P3 - Gestión y mejoramiento curricular </v>
      </c>
      <c r="I27" s="240" t="str">
        <f ca="1">IF($A27="","",INDEX(FORMULACIÓN!$A$10:$U$1010,'FORMULACIÓN Y SEG. FACULTADES'!$A27,'FORMULACIÓN Y SEG. FACULTADES'!I$8))</f>
        <v>Elaborar y socializar Informe por facultad del Estudio de impacto de las estrategias académico administrativas de acompañamiento para la permanencia y graduación.</v>
      </c>
      <c r="J27" s="242"/>
      <c r="K27" s="242"/>
      <c r="L27" s="240" t="str">
        <f ca="1">IF($A27="","",INDEX(FORMULACIÓN!$A$10:$U$1010,'FORMULACIÓN Y SEG. FACULTADES'!$A27,'FORMULACIÓN Y SEG. FACULTADES'!L$8))</f>
        <v>Impacto de las estrategias académico administrativas de acompañamiento al estudiante en su proceso formativo por facultad por año</v>
      </c>
      <c r="M27" s="240" t="str">
        <f ca="1">IF($A27="","",INDEX(FORMULACIÓN!$A$10:$U$1010,'FORMULACIÓN Y SEG. FACULTADES'!$A27,'FORMULACIÓN Y SEG. FACULTADES'!M$8))</f>
        <v xml:space="preserve">Informe por facultad del Estudio de impacto de las estrategias académico administrativas de acompañamiento para la permanencia y graduación elaborado y socializado  </v>
      </c>
      <c r="N27" s="240" t="str">
        <f ca="1">IF($A27="","",INDEX(FORMULACIÓN!$A$10:$U$1010,'FORMULACIÓN Y SEG. FACULTADES'!$A27,'FORMULACIÓN Y SEG. FACULTADES'!N$8))</f>
        <v>Anual</v>
      </c>
      <c r="O27" s="240" t="str">
        <f ca="1">IF($A27="","",INDEX(FORMULACIÓN!$A$10:$U$1010,'FORMULACIÓN Y SEG. FACULTADES'!$A27,'FORMULACIÓN Y SEG. FACULTADES'!O$8))</f>
        <v>Unidad</v>
      </c>
      <c r="P27" s="240" t="str">
        <f>IF($A27="","",INDEX(FORMULACIÓN!$A$10:$U$1010,'FORMULACIÓN Y SEG. FACULTADES'!$A27,'FORMULACIÓN Y SEG. FACULTADES'!P$8))</f>
        <v xml:space="preserve">Diseñar una matriz que baje a  las Faculatdes para medir el impacto de los graduandos y matriculados </v>
      </c>
      <c r="Q27" s="241"/>
      <c r="R27" s="46" t="str">
        <f ca="1">IF($A27="","",INDEX(FORMULACIÓN!$A$10:$Y$1010,'FORMULACIÓN Y SEG. FACULTADES'!$A27,'FORMULACIÓN Y SEG. FACULTADES'!R$8))</f>
        <v>10</v>
      </c>
      <c r="S27" s="175">
        <f ca="1">IF($A27="","",INDEX(FORMULACIÓN!$A$10:$U$1010,'FORMULACIÓN Y SEG. FACULTADES'!$A27,'FORMULACIÓN Y SEG. FACULTADES'!S$8))</f>
        <v>10</v>
      </c>
      <c r="T27" s="187"/>
      <c r="U27" s="187">
        <v>1</v>
      </c>
      <c r="V27" s="188">
        <f t="shared" si="1"/>
        <v>1</v>
      </c>
      <c r="W27" s="187">
        <v>0</v>
      </c>
      <c r="X27" s="187"/>
      <c r="Y27" s="187"/>
      <c r="Z27" s="191">
        <f t="shared" si="2"/>
        <v>0</v>
      </c>
      <c r="AA27" s="191">
        <f t="shared" si="3"/>
        <v>0</v>
      </c>
      <c r="AB27" s="189" t="str">
        <f t="shared" ca="1" si="0"/>
        <v>FAC/DEP: 00,00%
__________
FAC/FAC: 00,00%
__________
AÑO: 00,00%
S. 1: 00,00%
S. 2: 00,00%</v>
      </c>
      <c r="AC27" s="187"/>
      <c r="AD27" s="187">
        <v>1</v>
      </c>
      <c r="AE27" s="188">
        <f t="shared" si="4"/>
        <v>1</v>
      </c>
      <c r="AF27" s="187">
        <v>0</v>
      </c>
      <c r="AG27" s="187"/>
      <c r="AH27" s="187"/>
      <c r="AI27" s="191">
        <f t="shared" si="5"/>
        <v>0</v>
      </c>
      <c r="AJ27" s="187">
        <f t="shared" si="6"/>
        <v>0</v>
      </c>
      <c r="AK27" s="189" t="str">
        <f t="shared" ca="1" si="7"/>
        <v>FAC/DEP: 00,00%
__________
FAC/FAC: 00,00%
__________
AÑO: 00,00%
S. 1: 00,00%
S. 2: 00,00%</v>
      </c>
      <c r="AL27" s="187"/>
      <c r="AM27" s="187">
        <v>1</v>
      </c>
      <c r="AN27" s="188">
        <f t="shared" si="8"/>
        <v>1</v>
      </c>
      <c r="AO27" s="187">
        <v>0</v>
      </c>
      <c r="AP27" s="187"/>
      <c r="AQ27" s="187"/>
      <c r="AR27" s="191">
        <f t="shared" si="9"/>
        <v>0</v>
      </c>
      <c r="AS27" s="187">
        <f t="shared" si="10"/>
        <v>0</v>
      </c>
      <c r="AT27" s="189" t="str">
        <f t="shared" ca="1" si="11"/>
        <v>FAC/DEP: 00,00%
__________
FAC/FAC: 00,00%
__________
AÑO: 00,00%
S. 1: 00,00%
S. 2: 00,00%</v>
      </c>
      <c r="AU27" s="187"/>
      <c r="AV27" s="187">
        <v>1</v>
      </c>
      <c r="AW27" s="188">
        <f t="shared" si="12"/>
        <v>1</v>
      </c>
      <c r="AX27" s="187">
        <v>0</v>
      </c>
      <c r="AY27" s="187"/>
      <c r="AZ27" s="187"/>
      <c r="BA27" s="191">
        <f t="shared" si="13"/>
        <v>0</v>
      </c>
      <c r="BB27" s="187">
        <f t="shared" si="14"/>
        <v>0</v>
      </c>
      <c r="BC27" s="189" t="str">
        <f t="shared" ca="1" si="15"/>
        <v>FAC/DEP: 00,00%
__________
FAC/FAC: 00,00%
__________
AÑO: 00,00%
S. 1: 00,00%
S. 2: 00,00%</v>
      </c>
      <c r="BD27" s="187"/>
      <c r="BE27" s="187">
        <v>1</v>
      </c>
      <c r="BF27" s="188">
        <f t="shared" si="16"/>
        <v>1</v>
      </c>
      <c r="BG27" s="187">
        <v>0</v>
      </c>
      <c r="BH27" s="187"/>
      <c r="BI27" s="187"/>
      <c r="BJ27" s="191">
        <f t="shared" si="17"/>
        <v>0</v>
      </c>
      <c r="BK27" s="187">
        <f t="shared" si="18"/>
        <v>0</v>
      </c>
      <c r="BL27" s="189" t="str">
        <f t="shared" ca="1" si="19"/>
        <v>FAC/DEP: 00,00%
__________
FAC/FAC: 00,00%
__________
AÑO: 00,00%
S. 1: 00,00%
S. 2: 00,00%</v>
      </c>
      <c r="BM27" s="187"/>
      <c r="BN27" s="187">
        <v>1</v>
      </c>
      <c r="BO27" s="188">
        <f t="shared" si="20"/>
        <v>1</v>
      </c>
      <c r="BP27" s="187">
        <v>0</v>
      </c>
      <c r="BQ27" s="187"/>
      <c r="BR27" s="187"/>
      <c r="BS27" s="191">
        <f t="shared" si="21"/>
        <v>0</v>
      </c>
      <c r="BT27" s="187">
        <f t="shared" si="22"/>
        <v>0</v>
      </c>
      <c r="BU27" s="189" t="str">
        <f t="shared" ca="1" si="23"/>
        <v>FAC/DEP: 00,00%
__________
FAC/FAC: 00,00%
__________
AÑO: 00,00%
S. 1: 00,00%
S. 2: 00,00%</v>
      </c>
      <c r="BV27" s="187"/>
      <c r="BW27" s="187">
        <v>1</v>
      </c>
      <c r="BX27" s="188">
        <f t="shared" si="24"/>
        <v>1</v>
      </c>
      <c r="BY27" s="187">
        <v>0</v>
      </c>
      <c r="BZ27" s="187"/>
      <c r="CA27" s="187"/>
      <c r="CB27" s="191">
        <f t="shared" si="25"/>
        <v>0</v>
      </c>
      <c r="CC27" s="187">
        <f t="shared" si="26"/>
        <v>0</v>
      </c>
      <c r="CD27" s="189" t="str">
        <f t="shared" ca="1" si="27"/>
        <v>FAC/DEP: 00,00%
__________
FAC/FAC: 00,00%
__________
AÑO: 00,00%
S. 1: 00,00%
S. 2: 00,00%</v>
      </c>
      <c r="CE27" s="187"/>
      <c r="CF27" s="187">
        <v>1</v>
      </c>
      <c r="CG27" s="188">
        <f t="shared" si="28"/>
        <v>1</v>
      </c>
      <c r="CH27" s="327">
        <v>1</v>
      </c>
      <c r="CI27" s="187"/>
      <c r="CJ27" s="187" t="s">
        <v>1660</v>
      </c>
      <c r="CK27" s="191">
        <f t="shared" si="29"/>
        <v>1</v>
      </c>
      <c r="CL27" s="187">
        <f t="shared" si="30"/>
        <v>1</v>
      </c>
      <c r="CM27" s="189" t="str">
        <f t="shared" ca="1" si="31"/>
        <v>FAC/DEP: 10,00%
__________
FAC/FAC: 100,00%
__________
AÑO: 00,00%
S. 1: 00,00%
S. 2: 00,00%</v>
      </c>
      <c r="CN27" s="187"/>
      <c r="CO27" s="187">
        <v>1</v>
      </c>
      <c r="CP27" s="188">
        <f t="shared" si="32"/>
        <v>1</v>
      </c>
      <c r="CQ27" s="295">
        <v>0</v>
      </c>
      <c r="CR27" s="295"/>
      <c r="CS27" s="295"/>
      <c r="CT27" s="191">
        <f t="shared" si="33"/>
        <v>0</v>
      </c>
      <c r="CU27" s="187">
        <f t="shared" si="34"/>
        <v>0</v>
      </c>
      <c r="CV27" s="189" t="str">
        <f t="shared" ca="1" si="35"/>
        <v>FAC/DEP: 00,00%
__________
FAC/FAC: 00,00%
__________
AÑO: 00,00%
S. 1: 00,00%
S. 2: 00,00%</v>
      </c>
      <c r="CW27" s="187"/>
      <c r="CX27" s="187">
        <v>1</v>
      </c>
      <c r="CY27" s="188">
        <f t="shared" si="36"/>
        <v>1</v>
      </c>
      <c r="CZ27" s="187">
        <v>0</v>
      </c>
      <c r="DA27" s="187"/>
      <c r="DB27" s="187"/>
      <c r="DC27" s="191">
        <f t="shared" si="37"/>
        <v>0</v>
      </c>
      <c r="DD27" s="191">
        <f t="shared" si="38"/>
        <v>0</v>
      </c>
      <c r="DE27" s="196" t="str">
        <f t="shared" ca="1" si="39"/>
        <v>FAC/DEP: 00,00%
__________
FAC/FAC: 00,00%
__________
AÑO: 00,00%
S. 1: 00,00%
S. 2: 00,00%</v>
      </c>
      <c r="DF27" s="209">
        <f t="shared" si="40"/>
        <v>0</v>
      </c>
      <c r="DG27" s="245">
        <f t="shared" si="42"/>
        <v>1</v>
      </c>
      <c r="DH27" s="245">
        <f t="shared" si="43"/>
        <v>10</v>
      </c>
      <c r="DI27" s="245">
        <f t="shared" si="41"/>
        <v>1</v>
      </c>
    </row>
    <row r="28" spans="1:113" s="218" customFormat="1" ht="409.6" hidden="1">
      <c r="A28" s="218">
        <f>Lists!C116</f>
        <v>54</v>
      </c>
      <c r="B28" s="240">
        <f ca="1">IF(A28="","",INDEX(FORMULACIÓN!$A$10:$U$1010,'FORMULACIÓN Y SEG. FACULTADES'!$A28,'FORMULACIÓN Y SEG. FACULTADES'!B$8))</f>
        <v>54</v>
      </c>
      <c r="C28" s="238">
        <f ca="1">IF($A28="","",INDEX(FORMULACIÓN!$A$10:$U$1010,'FORMULACIÓN Y SEG. FACULTADES'!$A28,'FORMULACIÓN Y SEG. FACULTADES'!C$8))</f>
        <v>2026</v>
      </c>
      <c r="D28" s="240" t="str">
        <f ca="1">IF(B28="","",INDEX(FORMULACIÓN!$A$10:$U$1010,'FORMULACIÓN Y SEG. FACULTADES'!$A28,'FORMULACIÓN Y SEG. FACULTADES'!D$8))</f>
        <v>L1 - Formación Académica Integral</v>
      </c>
      <c r="E28" s="240" t="str">
        <f ca="1">IF($A28="","",INDEX(FORMULACIÓN!$A$10:$U$1010,'FORMULACIÓN Y SEG. FACULTADES'!$A28,'FORMULACIÓN Y SEG. FACULTADES'!E$8))</f>
        <v>Garantizar la formación en educación superior de manera integral e inclusiva, con calidad, pertinencia, flexibilidad, interdisciplinariedad, competencias digitales, internacionalización, multilingüismo e interculturalidad, mediante procesos de autorregulación sostenible y con perspectiva regional.</v>
      </c>
      <c r="F28" s="240" t="str">
        <f ca="1">IF($A28="","",INDEX(FORMULACIÓN!$A$10:$U$1010,'FORMULACIÓN Y SEG. FACULTADES'!$A28,'FORMULACIÓN Y SEG. FACULTADES'!F$8))</f>
        <v>7. Fortalecer académica y administrativamente los programas para lograr un mayor reconocimiento regional y la acreditación nacional e internacional.</v>
      </c>
      <c r="G28" s="240" t="str">
        <f ca="1">IF($A28="","",INDEX(FORMULACIÓN!$A$10:$U$1010,'FORMULACIÓN Y SEG. FACULTADES'!$A28,'FORMULACIÓN Y SEG. FACULTADES'!G$8))</f>
        <v>M5 - Autoevaluación y acreditación Institucional y de programas académicos en el contexto nacional e internacional</v>
      </c>
      <c r="H28" s="240" t="str">
        <f ca="1">IF($A28="","",INDEX(FORMULACIÓN!$A$10:$U$1010,'FORMULACIÓN Y SEG. FACULTADES'!$A28,'FORMULACIÓN Y SEG. FACULTADES'!H$8))</f>
        <v>P4 - Fortalecimiento de las capacidades del capital humano docente</v>
      </c>
      <c r="I28" s="240" t="str">
        <f ca="1">IF($A28="","",INDEX(FORMULACIÓN!$A$10:$U$1010,'FORMULACIÓN Y SEG. FACULTADES'!$A28,'FORMULACIÓN Y SEG. FACULTADES'!I$8))</f>
        <v>Fortalecer la inducción docente, y promover diálogos intergeneracionales y encuentros de experiencia, como actividad integradora a la carrera profesoral para docentes que ingresan por primera vez a la universidad.</v>
      </c>
      <c r="J28" s="242"/>
      <c r="K28" s="242"/>
      <c r="L28" s="240" t="str">
        <f ca="1">IF($A28="","",INDEX(FORMULACIÓN!$A$10:$U$1010,'FORMULACIÓN Y SEG. FACULTADES'!$A28,'FORMULACIÓN Y SEG. FACULTADES'!L$8))</f>
        <v>Docentes certificados mediante las actividades de capacitación o cualificación docente por año</v>
      </c>
      <c r="M28" s="240" t="str">
        <f ca="1">IF($A28="","",INDEX(FORMULACIÓN!$A$10:$U$1010,'FORMULACIÓN Y SEG. FACULTADES'!$A28,'FORMULACIÓN Y SEG. FACULTADES'!M$8))</f>
        <v>N° de docentes certificados como resultado de las actividades de capacitación o cualificación docente realizadas al año</v>
      </c>
      <c r="N28" s="240" t="str">
        <f ca="1">IF($A28="","",INDEX(FORMULACIÓN!$A$10:$U$1010,'FORMULACIÓN Y SEG. FACULTADES'!$A28,'FORMULACIÓN Y SEG. FACULTADES'!N$8))</f>
        <v>Semestral</v>
      </c>
      <c r="O28" s="240" t="str">
        <f ca="1">IF($A28="","",INDEX(FORMULACIÓN!$A$10:$U$1010,'FORMULACIÓN Y SEG. FACULTADES'!$A28,'FORMULACIÓN Y SEG. FACULTADES'!O$8))</f>
        <v>Unidad</v>
      </c>
      <c r="P28" s="240" t="str">
        <f>IF($A28="","",INDEX(FORMULACIÓN!$A$10:$U$1010,'FORMULACIÓN Y SEG. FACULTADES'!$A28,'FORMULACIÓN Y SEG. FACULTADES'!P$8))</f>
        <v>Arquitectura: 35
Bellas Artes: 30
Ciencias Economicas: 60
Ciencias Basicas:80
Ciencias Humanas:80
Ciencias de la salud:30
Quimica y farmacia:20
Ciencias Juridica:50
Educación:100
Ingenieria:60
los docentes certificados no no se repiten de un semestre a otro, eso quiere decir que un docente solo contaria una vez por año</v>
      </c>
      <c r="Q28" s="241"/>
      <c r="R28" s="46" t="str">
        <f ca="1">IF($A28="","",INDEX(FORMULACIÓN!$A$10:$Y$1010,'FORMULACIÓN Y SEG. FACULTADES'!$A28,'FORMULACIÓN Y SEG. FACULTADES'!R$8))</f>
        <v>545</v>
      </c>
      <c r="S28" s="175">
        <f ca="1">IF($A28="","",INDEX(FORMULACIÓN!$A$10:$U$1010,'FORMULACIÓN Y SEG. FACULTADES'!$A28,'FORMULACIÓN Y SEG. FACULTADES'!S$8))</f>
        <v>837</v>
      </c>
      <c r="T28" s="187"/>
      <c r="U28" s="187">
        <v>35</v>
      </c>
      <c r="V28" s="188">
        <f t="shared" si="1"/>
        <v>35</v>
      </c>
      <c r="W28" s="187">
        <v>26</v>
      </c>
      <c r="X28" s="187"/>
      <c r="Y28" s="187" t="s">
        <v>1547</v>
      </c>
      <c r="Z28" s="191">
        <f t="shared" si="2"/>
        <v>0.74285714285714288</v>
      </c>
      <c r="AA28" s="191">
        <f t="shared" si="3"/>
        <v>0.74285714285714288</v>
      </c>
      <c r="AB28" s="189" t="str">
        <f t="shared" ca="1" si="0"/>
        <v>FAC/DEP: 06,42%
__________
FAC/FAC: 74,29%
__________
AÑO: 00,00%
S. 1: 00,00%
S. 2: 00,00%</v>
      </c>
      <c r="AC28" s="187"/>
      <c r="AD28" s="187">
        <v>30</v>
      </c>
      <c r="AE28" s="188">
        <f t="shared" si="4"/>
        <v>30</v>
      </c>
      <c r="AF28" s="187">
        <v>17</v>
      </c>
      <c r="AG28" s="187"/>
      <c r="AH28" s="187" t="s">
        <v>1548</v>
      </c>
      <c r="AI28" s="191">
        <f t="shared" si="5"/>
        <v>0.56666666666666665</v>
      </c>
      <c r="AJ28" s="187">
        <f t="shared" si="6"/>
        <v>0.56666666666666665</v>
      </c>
      <c r="AK28" s="189" t="str">
        <f t="shared" ca="1" si="7"/>
        <v>FAC/DEP: 05,50%
__________
FAC/FAC: 56,67%
__________
AÑO: 00,00%
S. 1: 00,00%
S. 2: 00,00%</v>
      </c>
      <c r="AL28" s="187"/>
      <c r="AM28" s="187">
        <v>80</v>
      </c>
      <c r="AN28" s="188">
        <f t="shared" si="8"/>
        <v>80</v>
      </c>
      <c r="AO28" s="187">
        <v>79</v>
      </c>
      <c r="AP28" s="187"/>
      <c r="AQ28" s="187" t="s">
        <v>1549</v>
      </c>
      <c r="AR28" s="191">
        <f t="shared" si="9"/>
        <v>0.98750000000000004</v>
      </c>
      <c r="AS28" s="187">
        <f t="shared" si="10"/>
        <v>0.98750000000000004</v>
      </c>
      <c r="AT28" s="189" t="str">
        <f t="shared" ca="1" si="11"/>
        <v>FAC/DEP: 14,68%
__________
FAC/FAC: 98,75%
__________
AÑO: 00,00%
S. 1: 00,00%
S. 2: 00,00%</v>
      </c>
      <c r="AU28" s="187"/>
      <c r="AV28" s="187">
        <v>60</v>
      </c>
      <c r="AW28" s="188">
        <f t="shared" si="12"/>
        <v>60</v>
      </c>
      <c r="AX28" s="187">
        <v>49</v>
      </c>
      <c r="AY28" s="187"/>
      <c r="AZ28" s="187" t="s">
        <v>1550</v>
      </c>
      <c r="BA28" s="191">
        <f t="shared" si="13"/>
        <v>0.81666666666666665</v>
      </c>
      <c r="BB28" s="187">
        <f t="shared" si="14"/>
        <v>0.81666666666666665</v>
      </c>
      <c r="BC28" s="189" t="str">
        <f t="shared" ca="1" si="15"/>
        <v>FAC/DEP: 11,01%
__________
FAC/FAC: 81,67%
__________
AÑO: 00,00%
S. 1: 00,00%
S. 2: 00,00%</v>
      </c>
      <c r="BD28" s="187"/>
      <c r="BE28" s="187">
        <v>80</v>
      </c>
      <c r="BF28" s="188">
        <f t="shared" si="16"/>
        <v>80</v>
      </c>
      <c r="BG28" s="187">
        <v>47</v>
      </c>
      <c r="BH28" s="187"/>
      <c r="BI28" s="187" t="s">
        <v>1394</v>
      </c>
      <c r="BJ28" s="191">
        <f t="shared" si="17"/>
        <v>0.58750000000000002</v>
      </c>
      <c r="BK28" s="187">
        <f t="shared" si="18"/>
        <v>0.58750000000000002</v>
      </c>
      <c r="BL28" s="189" t="str">
        <f t="shared" ca="1" si="19"/>
        <v>FAC/DEP: 14,68%
__________
FAC/FAC: 58,75%
__________
AÑO: 00,00%
S. 1: 00,00%
S. 2: 00,00%</v>
      </c>
      <c r="BM28" s="187"/>
      <c r="BN28" s="187">
        <v>50</v>
      </c>
      <c r="BO28" s="188">
        <f t="shared" si="20"/>
        <v>50</v>
      </c>
      <c r="BP28" s="187">
        <v>25</v>
      </c>
      <c r="BQ28" s="187"/>
      <c r="BR28" s="187"/>
      <c r="BS28" s="191">
        <f t="shared" si="21"/>
        <v>0.5</v>
      </c>
      <c r="BT28" s="187">
        <f t="shared" si="22"/>
        <v>0.5</v>
      </c>
      <c r="BU28" s="189" t="str">
        <f t="shared" ca="1" si="23"/>
        <v>FAC/DEP: 09,17%
__________
FAC/FAC: 50,00%
__________
AÑO: 00,00%
S. 1: 00,00%
S. 2: 00,00%</v>
      </c>
      <c r="BV28" s="187"/>
      <c r="BW28" s="187">
        <v>100</v>
      </c>
      <c r="BX28" s="188">
        <f t="shared" si="24"/>
        <v>100</v>
      </c>
      <c r="BY28" s="187">
        <v>105</v>
      </c>
      <c r="BZ28" s="187"/>
      <c r="CA28" s="187" t="s">
        <v>1551</v>
      </c>
      <c r="CB28" s="191">
        <f t="shared" si="25"/>
        <v>1.05</v>
      </c>
      <c r="CC28" s="187">
        <f t="shared" si="26"/>
        <v>1</v>
      </c>
      <c r="CD28" s="189" t="str">
        <f t="shared" ca="1" si="27"/>
        <v>FAC/DEP: 18,35%
__________
FAC/FAC: 100,00%
__________
AÑO: 00,00%
S. 1: 00,00%
S. 2: 00,00%</v>
      </c>
      <c r="CE28" s="187"/>
      <c r="CF28" s="187">
        <v>60</v>
      </c>
      <c r="CG28" s="188">
        <f t="shared" si="28"/>
        <v>60</v>
      </c>
      <c r="CH28" s="187">
        <v>66</v>
      </c>
      <c r="CI28" s="187"/>
      <c r="CJ28" s="187" t="s">
        <v>1552</v>
      </c>
      <c r="CK28" s="191">
        <f t="shared" si="29"/>
        <v>1.1000000000000001</v>
      </c>
      <c r="CL28" s="187">
        <f t="shared" si="30"/>
        <v>1</v>
      </c>
      <c r="CM28" s="189" t="str">
        <f t="shared" ca="1" si="31"/>
        <v>FAC/DEP: 11,01%
__________
FAC/FAC: 100,00%
__________
AÑO: 00,00%
S. 1: 00,00%
S. 2: 00,00%</v>
      </c>
      <c r="CN28" s="187"/>
      <c r="CO28" s="187">
        <v>30</v>
      </c>
      <c r="CP28" s="188">
        <f t="shared" si="32"/>
        <v>30</v>
      </c>
      <c r="CQ28" s="295">
        <v>25</v>
      </c>
      <c r="CR28" s="295"/>
      <c r="CS28" s="295" t="s">
        <v>1553</v>
      </c>
      <c r="CT28" s="191">
        <f t="shared" si="33"/>
        <v>0.83333333333333337</v>
      </c>
      <c r="CU28" s="187">
        <f t="shared" si="34"/>
        <v>0.83333333333333337</v>
      </c>
      <c r="CV28" s="189" t="str">
        <f t="shared" ca="1" si="35"/>
        <v>FAC/DEP: 05,50%
__________
FAC/FAC: 83,33%
__________
AÑO: 00,00%
S. 1: 00,00%
S. 2: 00,00%</v>
      </c>
      <c r="CW28" s="187"/>
      <c r="CX28" s="187">
        <v>20</v>
      </c>
      <c r="CY28" s="188">
        <f t="shared" si="36"/>
        <v>20</v>
      </c>
      <c r="CZ28" s="187">
        <v>11</v>
      </c>
      <c r="DA28" s="187"/>
      <c r="DB28" s="187"/>
      <c r="DC28" s="191">
        <f t="shared" si="37"/>
        <v>0.55000000000000004</v>
      </c>
      <c r="DD28" s="191">
        <f t="shared" si="38"/>
        <v>0.55000000000000004</v>
      </c>
      <c r="DE28" s="196" t="str">
        <f t="shared" ca="1" si="39"/>
        <v>FAC/DEP: 03,67%
__________
FAC/FAC: 55,00%
__________
AÑO: 00,00%
S. 1: 00,00%
S. 2: 00,00%</v>
      </c>
      <c r="DF28" s="209">
        <f t="shared" si="40"/>
        <v>0</v>
      </c>
      <c r="DG28" s="245">
        <f>W28+AF28+AO28+AX28+BG28+BP28+BY28+CH28+CQ28+CZ28</f>
        <v>450</v>
      </c>
      <c r="DH28" s="245">
        <f t="shared" si="43"/>
        <v>545</v>
      </c>
      <c r="DI28" s="245">
        <f t="shared" si="41"/>
        <v>450</v>
      </c>
    </row>
    <row r="29" spans="1:113" s="218" customFormat="1" ht="316.8" hidden="1">
      <c r="A29" s="218">
        <f>Lists!C117</f>
        <v>56</v>
      </c>
      <c r="B29" s="240">
        <f ca="1">IF(A29="","",INDEX(FORMULACIÓN!$A$10:$U$1010,'FORMULACIÓN Y SEG. FACULTADES'!$A29,'FORMULACIÓN Y SEG. FACULTADES'!B$8))</f>
        <v>56</v>
      </c>
      <c r="C29" s="238">
        <f ca="1">IF($A29="","",INDEX(FORMULACIÓN!$A$10:$U$1010,'FORMULACIÓN Y SEG. FACULTADES'!$A29,'FORMULACIÓN Y SEG. FACULTADES'!C$8))</f>
        <v>2026</v>
      </c>
      <c r="D29" s="240" t="str">
        <f ca="1">IF(B29="","",INDEX(FORMULACIÓN!$A$10:$U$1010,'FORMULACIÓN Y SEG. FACULTADES'!$A29,'FORMULACIÓN Y SEG. FACULTADES'!D$8))</f>
        <v>L2 - Investigación y Redes de conocimiento para el desarrollo de la sociedad</v>
      </c>
      <c r="E29" s="240" t="str">
        <f ca="1">IF($A29="","",INDEX(FORMULACIÓN!$A$10:$U$1010,'FORMULACIÓN Y SEG. FACULTADES'!$A29,'FORMULACIÓN Y SEG. FACULTADES'!E$8))</f>
        <v>Fortalecer y consolidar los procesos de investigación, creación e innovación al servicio del progreso científico, tecnológico, ambiental, cultural, social y humano, en el contexto regional, nacional e internacional.</v>
      </c>
      <c r="F29" s="240" t="str">
        <f ca="1">IF($A29="","",INDEX(FORMULACIÓN!$A$10:$U$1010,'FORMULACIÓN Y SEG. FACULTADES'!$A29,'FORMULACIÓN Y SEG. FACULTADES'!F$8))</f>
        <v xml:space="preserve">2. Actualizar y desarrollar la agenda de investigación-innovación-creación institucional, en torno con el contexto y tendencias globales. </v>
      </c>
      <c r="G29" s="240" t="str">
        <f ca="1">IF($A29="","",INDEX(FORMULACIÓN!$A$10:$U$1010,'FORMULACIÓN Y SEG. FACULTADES'!$A29,'FORMULACIÓN Y SEG. FACULTADES'!G$8))</f>
        <v>M1 - Creación o investigación creación.</v>
      </c>
      <c r="H29" s="240" t="str">
        <f ca="1">IF($A29="","",INDEX(FORMULACIÓN!$A$10:$U$1010,'FORMULACIÓN Y SEG. FACULTADES'!$A29,'FORMULACIÓN Y SEG. FACULTADES'!H$8))</f>
        <v>P1 - Desarrollo de las artes, la creación y la investigación creación</v>
      </c>
      <c r="I29" s="240" t="str">
        <f ca="1">IF($A29="","",INDEX(FORMULACIÓN!$A$10:$U$1010,'FORMULACIÓN Y SEG. FACULTADES'!$A29,'FORMULACIÓN Y SEG. FACULTADES'!I$8))</f>
        <v>Promover la participación en convocatorias externas para proyectos de creación o investigación creación.</v>
      </c>
      <c r="J29" s="242"/>
      <c r="K29" s="242"/>
      <c r="L29" s="240" t="str">
        <f ca="1">IF($A29="","",INDEX(FORMULACIÓN!$A$10:$U$1010,'FORMULACIÓN Y SEG. FACULTADES'!$A29,'FORMULACIÓN Y SEG. FACULTADES'!L$8))</f>
        <v>Participación de proyectos de creación o investigación creación en convocatorias internas y externas</v>
      </c>
      <c r="M29" s="240" t="str">
        <f ca="1">IF($A29="","",INDEX(FORMULACIÓN!$A$10:$U$1010,'FORMULACIÓN Y SEG. FACULTADES'!$A29,'FORMULACIÓN Y SEG. FACULTADES'!M$8))</f>
        <v xml:space="preserve">N° de proyectos de creación o investigación creación aprobados mediante convocatorias externas </v>
      </c>
      <c r="N29" s="240" t="str">
        <f ca="1">IF($A29="","",INDEX(FORMULACIÓN!$A$10:$U$1010,'FORMULACIÓN Y SEG. FACULTADES'!$A29,'FORMULACIÓN Y SEG. FACULTADES'!N$8))</f>
        <v>Anual</v>
      </c>
      <c r="O29" s="240" t="str">
        <f ca="1">IF($A29="","",INDEX(FORMULACIÓN!$A$10:$U$1010,'FORMULACIÓN Y SEG. FACULTADES'!$A29,'FORMULACIÓN Y SEG. FACULTADES'!O$8))</f>
        <v>Unidad</v>
      </c>
      <c r="P29" s="240">
        <f>IF($A29="","",INDEX(FORMULACIÓN!$A$10:$U$1010,'FORMULACIÓN Y SEG. FACULTADES'!$A29,'FORMULACIÓN Y SEG. FACULTADES'!P$8))</f>
        <v>0</v>
      </c>
      <c r="Q29" s="241"/>
      <c r="R29" s="46" t="str">
        <f ca="1">IF($A29="","",INDEX(FORMULACIÓN!$A$10:$Y$1010,'FORMULACIÓN Y SEG. FACULTADES'!$A29,'FORMULACIÓN Y SEG. FACULTADES'!R$8))</f>
        <v>3</v>
      </c>
      <c r="S29" s="175">
        <f ca="1">IF($A29="","",INDEX(FORMULACIÓN!$A$10:$U$1010,'FORMULACIÓN Y SEG. FACULTADES'!$A29,'FORMULACIÓN Y SEG. FACULTADES'!S$8))</f>
        <v>15</v>
      </c>
      <c r="T29" s="187"/>
      <c r="U29" s="187">
        <v>1</v>
      </c>
      <c r="V29" s="188">
        <f t="shared" si="1"/>
        <v>1</v>
      </c>
      <c r="W29" s="187">
        <v>0</v>
      </c>
      <c r="X29" s="187"/>
      <c r="Y29" s="187"/>
      <c r="Z29" s="191">
        <f t="shared" si="2"/>
        <v>0</v>
      </c>
      <c r="AA29" s="191">
        <f t="shared" si="3"/>
        <v>0</v>
      </c>
      <c r="AB29" s="189" t="str">
        <f t="shared" ca="1" si="0"/>
        <v>FAC/DEP: 00,00%
__________
FAC/FAC: 00,00%
__________
AÑO: 00,00%
S. 1: 00,00%
S. 2: 00,00%</v>
      </c>
      <c r="AC29" s="187"/>
      <c r="AD29" s="187">
        <v>2</v>
      </c>
      <c r="AE29" s="188">
        <f t="shared" si="4"/>
        <v>2</v>
      </c>
      <c r="AF29" s="187">
        <v>4</v>
      </c>
      <c r="AG29" s="187"/>
      <c r="AH29" s="187" t="s">
        <v>1570</v>
      </c>
      <c r="AI29" s="191">
        <f t="shared" si="5"/>
        <v>2</v>
      </c>
      <c r="AJ29" s="187">
        <f t="shared" si="6"/>
        <v>1</v>
      </c>
      <c r="AK29" s="189" t="str">
        <f t="shared" ca="1" si="7"/>
        <v>FAC/DEP: 66,67%
__________
FAC/FAC: 100,00%
__________
AÑO: 00,00%
S. 1: 00,00%
S. 2: 00,00%</v>
      </c>
      <c r="AL29" s="187"/>
      <c r="AM29" s="187"/>
      <c r="AN29" s="188">
        <f t="shared" si="8"/>
        <v>0</v>
      </c>
      <c r="AO29" s="187"/>
      <c r="AP29" s="187"/>
      <c r="AQ29" s="187"/>
      <c r="AR29" s="191" t="str">
        <f t="shared" si="9"/>
        <v>0</v>
      </c>
      <c r="AS29" s="187" t="str">
        <f t="shared" si="10"/>
        <v>-</v>
      </c>
      <c r="AT29" s="189" t="str">
        <f t="shared" ca="1" si="11"/>
        <v>FAC/DEP: 00,00%
__________
FAC/FAC: -
__________
AÑO: 00,00%
S. 1: 00,00%
S. 2: 00,00%</v>
      </c>
      <c r="AU29" s="187"/>
      <c r="AV29" s="187"/>
      <c r="AW29" s="188">
        <f t="shared" si="12"/>
        <v>0</v>
      </c>
      <c r="AX29" s="187"/>
      <c r="AY29" s="187"/>
      <c r="AZ29" s="187"/>
      <c r="BA29" s="191" t="str">
        <f t="shared" si="13"/>
        <v>0</v>
      </c>
      <c r="BB29" s="187" t="str">
        <f t="shared" si="14"/>
        <v>-</v>
      </c>
      <c r="BC29" s="189" t="str">
        <f t="shared" ca="1" si="15"/>
        <v>FAC/DEP: 00,00%
__________
FAC/FAC: -
__________
AÑO: 00,00%
S. 1: 00,00%
S. 2: 00,00%</v>
      </c>
      <c r="BD29" s="187"/>
      <c r="BE29" s="187"/>
      <c r="BF29" s="188">
        <f t="shared" si="16"/>
        <v>0</v>
      </c>
      <c r="BG29" s="187"/>
      <c r="BH29" s="187"/>
      <c r="BI29" s="187"/>
      <c r="BJ29" s="191" t="str">
        <f t="shared" si="17"/>
        <v>0</v>
      </c>
      <c r="BK29" s="187" t="str">
        <f t="shared" si="18"/>
        <v>-</v>
      </c>
      <c r="BL29" s="189" t="str">
        <f t="shared" ca="1" si="19"/>
        <v>FAC/DEP: 00,00%
__________
FAC/FAC: -
__________
AÑO: 00,00%
S. 1: 00,00%
S. 2: 00,00%</v>
      </c>
      <c r="BM29" s="187"/>
      <c r="BN29" s="187"/>
      <c r="BO29" s="188">
        <f t="shared" si="20"/>
        <v>0</v>
      </c>
      <c r="BP29" s="187"/>
      <c r="BQ29" s="187"/>
      <c r="BR29" s="187"/>
      <c r="BS29" s="191" t="str">
        <f t="shared" si="21"/>
        <v>0</v>
      </c>
      <c r="BT29" s="187" t="str">
        <f t="shared" si="22"/>
        <v>-</v>
      </c>
      <c r="BU29" s="189" t="str">
        <f t="shared" ca="1" si="23"/>
        <v>FAC/DEP: 00,00%
__________
FAC/FAC: -
__________
AÑO: 00,00%
S. 1: 00,00%
S. 2: 00,00%</v>
      </c>
      <c r="BV29" s="187"/>
      <c r="BW29" s="187"/>
      <c r="BX29" s="188">
        <f t="shared" si="24"/>
        <v>0</v>
      </c>
      <c r="BY29" s="187"/>
      <c r="BZ29" s="187"/>
      <c r="CA29" s="187"/>
      <c r="CB29" s="191" t="str">
        <f t="shared" si="25"/>
        <v>0</v>
      </c>
      <c r="CC29" s="187" t="str">
        <f t="shared" si="26"/>
        <v>-</v>
      </c>
      <c r="CD29" s="189" t="str">
        <f t="shared" ca="1" si="27"/>
        <v>FAC/DEP: 00,00%
__________
FAC/FAC: -
__________
AÑO: 00,00%
S. 1: 00,00%
S. 2: 00,00%</v>
      </c>
      <c r="CE29" s="187"/>
      <c r="CF29" s="187"/>
      <c r="CG29" s="188">
        <f t="shared" si="28"/>
        <v>0</v>
      </c>
      <c r="CH29" s="187"/>
      <c r="CI29" s="187"/>
      <c r="CJ29" s="187"/>
      <c r="CK29" s="191" t="str">
        <f t="shared" si="29"/>
        <v>0</v>
      </c>
      <c r="CL29" s="187" t="str">
        <f t="shared" si="30"/>
        <v>-</v>
      </c>
      <c r="CM29" s="189" t="str">
        <f t="shared" ca="1" si="31"/>
        <v>FAC/DEP: 00,00%
__________
FAC/FAC: -
__________
AÑO: 00,00%
S. 1: 00,00%
S. 2: 00,00%</v>
      </c>
      <c r="CN29" s="187"/>
      <c r="CO29" s="187"/>
      <c r="CP29" s="188">
        <f t="shared" si="32"/>
        <v>0</v>
      </c>
      <c r="CQ29" s="295"/>
      <c r="CR29" s="295"/>
      <c r="CS29" s="295"/>
      <c r="CT29" s="191" t="str">
        <f t="shared" si="33"/>
        <v>0</v>
      </c>
      <c r="CU29" s="187" t="str">
        <f t="shared" si="34"/>
        <v>-</v>
      </c>
      <c r="CV29" s="189" t="str">
        <f t="shared" ca="1" si="35"/>
        <v>FAC/DEP: 00,00%
__________
FAC/FAC: -
__________
AÑO: 00,00%
S. 1: 00,00%
S. 2: 00,00%</v>
      </c>
      <c r="CW29" s="187"/>
      <c r="CX29" s="187"/>
      <c r="CY29" s="188">
        <f t="shared" si="36"/>
        <v>0</v>
      </c>
      <c r="CZ29" s="187"/>
      <c r="DA29" s="187"/>
      <c r="DB29" s="187"/>
      <c r="DC29" s="191" t="str">
        <f t="shared" si="37"/>
        <v>0</v>
      </c>
      <c r="DD29" s="191" t="str">
        <f t="shared" si="38"/>
        <v>-</v>
      </c>
      <c r="DE29" s="196" t="str">
        <f t="shared" ca="1" si="39"/>
        <v>FAC/DEP: 00,00%
__________
FAC/FAC: -
__________
AÑO: 00,00%
S. 1: 00,00%
S. 2: 00,00%</v>
      </c>
      <c r="DF29" s="209">
        <f t="shared" si="40"/>
        <v>0</v>
      </c>
      <c r="DG29" s="245">
        <f t="shared" ref="DG29:DG42" si="44">W29+AF29+AO29+AX29+BG29+BP29+BY29+CH29+CQ29+CZ29</f>
        <v>4</v>
      </c>
      <c r="DH29" s="245">
        <f t="shared" si="43"/>
        <v>3</v>
      </c>
      <c r="DI29" s="245">
        <f>W29+AF29+AO29+AX29+BG29+BP29+BY29+CH29+CQ29+CZ29</f>
        <v>4</v>
      </c>
    </row>
    <row r="30" spans="1:113" s="218" customFormat="1" ht="409.6" hidden="1">
      <c r="A30" s="218">
        <f>Lists!C118</f>
        <v>58</v>
      </c>
      <c r="B30" s="240">
        <f ca="1">IF(A30="","",INDEX(FORMULACIÓN!$A$10:$U$1010,'FORMULACIÓN Y SEG. FACULTADES'!$A30,'FORMULACIÓN Y SEG. FACULTADES'!B$8))</f>
        <v>58</v>
      </c>
      <c r="C30" s="238">
        <f ca="1">IF($A30="","",INDEX(FORMULACIÓN!$A$10:$U$1010,'FORMULACIÓN Y SEG. FACULTADES'!$A30,'FORMULACIÓN Y SEG. FACULTADES'!C$8))</f>
        <v>2026</v>
      </c>
      <c r="D30" s="240" t="str">
        <f ca="1">IF(B30="","",INDEX(FORMULACIÓN!$A$10:$U$1010,'FORMULACIÓN Y SEG. FACULTADES'!$A30,'FORMULACIÓN Y SEG. FACULTADES'!D$8))</f>
        <v>L2 - Investigación y Redes de conocimiento para el desarrollo de la sociedad</v>
      </c>
      <c r="E30" s="240" t="str">
        <f ca="1">IF($A30="","",INDEX(FORMULACIÓN!$A$10:$U$1010,'FORMULACIÓN Y SEG. FACULTADES'!$A30,'FORMULACIÓN Y SEG. FACULTADES'!E$8))</f>
        <v>Fortalecer y consolidar los procesos de investigación, creación e innovación al servicio del progreso científico, tecnológico, ambiental, cultural, social y humano, en el contexto regional, nacional e internacional.</v>
      </c>
      <c r="F30" s="240" t="str">
        <f ca="1">IF($A30="","",INDEX(FORMULACIÓN!$A$10:$U$1010,'FORMULACIÓN Y SEG. FACULTADES'!$A30,'FORMULACIÓN Y SEG. FACULTADES'!F$8))</f>
        <v xml:space="preserve">1. Fortalecer y visibilizar  la producción científica, humanística, cultural y creativa. </v>
      </c>
      <c r="G30" s="240" t="str">
        <f ca="1">IF($A30="","",INDEX(FORMULACIÓN!$A$10:$U$1010,'FORMULACIÓN Y SEG. FACULTADES'!$A30,'FORMULACIÓN Y SEG. FACULTADES'!G$8))</f>
        <v>M1 - Creación o investigación creación.</v>
      </c>
      <c r="H30" s="240" t="str">
        <f ca="1">IF($A30="","",INDEX(FORMULACIÓN!$A$10:$U$1010,'FORMULACIÓN Y SEG. FACULTADES'!$A30,'FORMULACIÓN Y SEG. FACULTADES'!H$8))</f>
        <v>P1 - Desarrollo de las artes, la creación y la investigación creación</v>
      </c>
      <c r="I30" s="240" t="str">
        <f ca="1">IF($A30="","",INDEX(FORMULACIÓN!$A$10:$U$1010,'FORMULACIÓN Y SEG. FACULTADES'!$A30,'FORMULACIÓN Y SEG. FACULTADES'!I$8))</f>
        <v xml:space="preserve">Fomentar la categorización en A1, A Y B de los grupos de investigación en industrias creativas y culturales </v>
      </c>
      <c r="J30" s="242"/>
      <c r="K30" s="242"/>
      <c r="L30" s="240" t="str">
        <f ca="1">IF($A30="","",INDEX(FORMULACIÓN!$A$10:$U$1010,'FORMULACIÓN Y SEG. FACULTADES'!$A30,'FORMULACIÓN Y SEG. FACULTADES'!L$8))</f>
        <v>Productos de investigación creación</v>
      </c>
      <c r="M30" s="240" t="str">
        <f ca="1">IF($A30="","",INDEX(FORMULACIÓN!$A$10:$U$1010,'FORMULACIÓN Y SEG. FACULTADES'!$A30,'FORMULACIÓN Y SEG. FACULTADES'!M$8))</f>
        <v>N° de productos Tipo TOP o Tipo A, de las tipologías de generación de nuevo conocimiento o desarrollo tecnológico de innovación</v>
      </c>
      <c r="N30" s="240" t="str">
        <f ca="1">IF($A30="","",INDEX(FORMULACIÓN!$A$10:$U$1010,'FORMULACIÓN Y SEG. FACULTADES'!$A30,'FORMULACIÓN Y SEG. FACULTADES'!N$8))</f>
        <v>Anual</v>
      </c>
      <c r="O30" s="240" t="str">
        <f ca="1">IF($A30="","",INDEX(FORMULACIÓN!$A$10:$U$1010,'FORMULACIÓN Y SEG. FACULTADES'!$A30,'FORMULACIÓN Y SEG. FACULTADES'!O$8))</f>
        <v>Unidad</v>
      </c>
      <c r="P30" s="240">
        <f>IF($A30="","",INDEX(FORMULACIÓN!$A$10:$U$1010,'FORMULACIÓN Y SEG. FACULTADES'!$A30,'FORMULACIÓN Y SEG. FACULTADES'!P$8))</f>
        <v>0</v>
      </c>
      <c r="Q30" s="241"/>
      <c r="R30" s="46" t="str">
        <f ca="1">IF($A30="","",INDEX(FORMULACIÓN!$A$10:$Y$1010,'FORMULACIÓN Y SEG. FACULTADES'!$A30,'FORMULACIÓN Y SEG. FACULTADES'!R$8))</f>
        <v>12</v>
      </c>
      <c r="S30" s="175">
        <f ca="1">IF($A30="","",INDEX(FORMULACIÓN!$A$10:$U$1010,'FORMULACIÓN Y SEG. FACULTADES'!$A30,'FORMULACIÓN Y SEG. FACULTADES'!S$8))</f>
        <v>25</v>
      </c>
      <c r="T30" s="187"/>
      <c r="U30" s="187">
        <v>2</v>
      </c>
      <c r="V30" s="188">
        <f t="shared" si="1"/>
        <v>2</v>
      </c>
      <c r="W30" s="187">
        <v>1</v>
      </c>
      <c r="X30" s="187"/>
      <c r="Y30" s="187" t="s">
        <v>1566</v>
      </c>
      <c r="Z30" s="191">
        <f t="shared" si="2"/>
        <v>0.5</v>
      </c>
      <c r="AA30" s="191">
        <f t="shared" si="3"/>
        <v>0.5</v>
      </c>
      <c r="AB30" s="189" t="str">
        <f t="shared" ca="1" si="0"/>
        <v>FAC/DEP: 16,67%
__________
FAC/FAC: 50,00%
__________
AÑO: 00,00%
S. 1: 00,00%
S. 2: 00,00%</v>
      </c>
      <c r="AC30" s="187"/>
      <c r="AD30" s="187">
        <v>9</v>
      </c>
      <c r="AE30" s="188">
        <f t="shared" si="4"/>
        <v>9</v>
      </c>
      <c r="AF30" s="187">
        <v>7</v>
      </c>
      <c r="AG30" s="187"/>
      <c r="AH30" s="187" t="s">
        <v>1571</v>
      </c>
      <c r="AI30" s="191">
        <f t="shared" si="5"/>
        <v>0.77777777777777779</v>
      </c>
      <c r="AJ30" s="187">
        <f t="shared" si="6"/>
        <v>0.77777777777777779</v>
      </c>
      <c r="AK30" s="189" t="str">
        <f t="shared" ca="1" si="7"/>
        <v>FAC/DEP: 75,00%
__________
FAC/FAC: 77,78%
__________
AÑO: 00,00%
S. 1: 00,00%
S. 2: 00,00%</v>
      </c>
      <c r="AL30" s="187"/>
      <c r="AM30" s="187"/>
      <c r="AN30" s="188">
        <f t="shared" si="8"/>
        <v>0</v>
      </c>
      <c r="AO30" s="187"/>
      <c r="AP30" s="187"/>
      <c r="AQ30" s="187"/>
      <c r="AR30" s="191" t="str">
        <f t="shared" si="9"/>
        <v>0</v>
      </c>
      <c r="AS30" s="187" t="str">
        <f t="shared" si="10"/>
        <v>-</v>
      </c>
      <c r="AT30" s="189" t="str">
        <f t="shared" ca="1" si="11"/>
        <v>FAC/DEP: 00,00%
__________
FAC/FAC: -
__________
AÑO: 00,00%
S. 1: 00,00%
S. 2: 00,00%</v>
      </c>
      <c r="AU30" s="187"/>
      <c r="AV30" s="187">
        <v>1</v>
      </c>
      <c r="AW30" s="188">
        <f t="shared" si="12"/>
        <v>1</v>
      </c>
      <c r="AX30" s="187">
        <v>0</v>
      </c>
      <c r="AY30" s="187"/>
      <c r="AZ30" s="187"/>
      <c r="BA30" s="191">
        <f t="shared" si="13"/>
        <v>0</v>
      </c>
      <c r="BB30" s="187">
        <f t="shared" si="14"/>
        <v>0</v>
      </c>
      <c r="BC30" s="189" t="str">
        <f t="shared" ca="1" si="15"/>
        <v>FAC/DEP: 00,00%
__________
FAC/FAC: 00,00%
__________
AÑO: 00,00%
S. 1: 00,00%
S. 2: 00,00%</v>
      </c>
      <c r="BD30" s="187"/>
      <c r="BE30" s="187"/>
      <c r="BF30" s="188">
        <f t="shared" si="16"/>
        <v>0</v>
      </c>
      <c r="BG30" s="187"/>
      <c r="BH30" s="187"/>
      <c r="BI30" s="187"/>
      <c r="BJ30" s="191" t="str">
        <f t="shared" si="17"/>
        <v>0</v>
      </c>
      <c r="BK30" s="187" t="str">
        <f t="shared" si="18"/>
        <v>-</v>
      </c>
      <c r="BL30" s="189" t="str">
        <f t="shared" ca="1" si="19"/>
        <v>FAC/DEP: 00,00%
__________
FAC/FAC: -
__________
AÑO: 00,00%
S. 1: 00,00%
S. 2: 00,00%</v>
      </c>
      <c r="BM30" s="187"/>
      <c r="BN30" s="187"/>
      <c r="BO30" s="188">
        <f t="shared" si="20"/>
        <v>0</v>
      </c>
      <c r="BP30" s="187"/>
      <c r="BQ30" s="187"/>
      <c r="BR30" s="187"/>
      <c r="BS30" s="191" t="str">
        <f t="shared" si="21"/>
        <v>0</v>
      </c>
      <c r="BT30" s="187" t="str">
        <f t="shared" si="22"/>
        <v>-</v>
      </c>
      <c r="BU30" s="189" t="str">
        <f t="shared" ca="1" si="23"/>
        <v>FAC/DEP: 00,00%
__________
FAC/FAC: -
__________
AÑO: 00,00%
S. 1: 00,00%
S. 2: 00,00%</v>
      </c>
      <c r="BV30" s="187"/>
      <c r="BW30" s="187"/>
      <c r="BX30" s="188">
        <f t="shared" si="24"/>
        <v>0</v>
      </c>
      <c r="BY30" s="187"/>
      <c r="BZ30" s="187"/>
      <c r="CA30" s="187"/>
      <c r="CB30" s="191" t="str">
        <f t="shared" si="25"/>
        <v>0</v>
      </c>
      <c r="CC30" s="187" t="str">
        <f t="shared" si="26"/>
        <v>-</v>
      </c>
      <c r="CD30" s="189" t="str">
        <f t="shared" ca="1" si="27"/>
        <v>FAC/DEP: 00,00%
__________
FAC/FAC: -
__________
AÑO: 00,00%
S. 1: 00,00%
S. 2: 00,00%</v>
      </c>
      <c r="CE30" s="187"/>
      <c r="CF30" s="187"/>
      <c r="CG30" s="188">
        <f t="shared" si="28"/>
        <v>0</v>
      </c>
      <c r="CH30" s="187"/>
      <c r="CI30" s="187"/>
      <c r="CJ30" s="187"/>
      <c r="CK30" s="191" t="str">
        <f t="shared" si="29"/>
        <v>0</v>
      </c>
      <c r="CL30" s="187" t="str">
        <f t="shared" si="30"/>
        <v>-</v>
      </c>
      <c r="CM30" s="189" t="str">
        <f t="shared" ca="1" si="31"/>
        <v>FAC/DEP: 00,00%
__________
FAC/FAC: -
__________
AÑO: 00,00%
S. 1: 00,00%
S. 2: 00,00%</v>
      </c>
      <c r="CN30" s="187"/>
      <c r="CO30" s="187"/>
      <c r="CP30" s="188">
        <f t="shared" si="32"/>
        <v>0</v>
      </c>
      <c r="CQ30" s="295"/>
      <c r="CR30" s="295"/>
      <c r="CS30" s="295"/>
      <c r="CT30" s="191" t="str">
        <f t="shared" si="33"/>
        <v>0</v>
      </c>
      <c r="CU30" s="187" t="str">
        <f t="shared" si="34"/>
        <v>-</v>
      </c>
      <c r="CV30" s="189" t="str">
        <f t="shared" ca="1" si="35"/>
        <v>FAC/DEP: 00,00%
__________
FAC/FAC: -
__________
AÑO: 00,00%
S. 1: 00,00%
S. 2: 00,00%</v>
      </c>
      <c r="CW30" s="187"/>
      <c r="CX30" s="187"/>
      <c r="CY30" s="188">
        <f t="shared" si="36"/>
        <v>0</v>
      </c>
      <c r="CZ30" s="187"/>
      <c r="DA30" s="187"/>
      <c r="DB30" s="187"/>
      <c r="DC30" s="191" t="str">
        <f t="shared" si="37"/>
        <v>0</v>
      </c>
      <c r="DD30" s="191" t="str">
        <f t="shared" si="38"/>
        <v>-</v>
      </c>
      <c r="DE30" s="196" t="str">
        <f t="shared" ca="1" si="39"/>
        <v>FAC/DEP: 00,00%
__________
FAC/FAC: -
__________
AÑO: 00,00%
S. 1: 00,00%
S. 2: 00,00%</v>
      </c>
      <c r="DF30" s="209">
        <f t="shared" si="40"/>
        <v>0</v>
      </c>
      <c r="DG30" s="245">
        <f t="shared" si="44"/>
        <v>8</v>
      </c>
      <c r="DH30" s="245">
        <f t="shared" si="43"/>
        <v>12</v>
      </c>
      <c r="DI30" s="245">
        <f t="shared" si="41"/>
        <v>8</v>
      </c>
    </row>
    <row r="31" spans="1:113" s="218" customFormat="1" ht="118.8" hidden="1">
      <c r="A31" s="218">
        <f>Lists!C119</f>
        <v>60</v>
      </c>
      <c r="B31" s="240">
        <f ca="1">IF(A31="","",INDEX(FORMULACIÓN!$A$10:$U$1010,'FORMULACIÓN Y SEG. FACULTADES'!$A31,'FORMULACIÓN Y SEG. FACULTADES'!B$8))</f>
        <v>60</v>
      </c>
      <c r="C31" s="238">
        <f ca="1">IF($A31="","",INDEX(FORMULACIÓN!$A$10:$U$1010,'FORMULACIÓN Y SEG. FACULTADES'!$A31,'FORMULACIÓN Y SEG. FACULTADES'!C$8))</f>
        <v>2026</v>
      </c>
      <c r="D31" s="240" t="str">
        <f ca="1">IF(B31="","",INDEX(FORMULACIÓN!$A$10:$U$1010,'FORMULACIÓN Y SEG. FACULTADES'!$A31,'FORMULACIÓN Y SEG. FACULTADES'!D$8))</f>
        <v>L2 - Investigación y Redes de conocimiento para el desarrollo de la sociedad</v>
      </c>
      <c r="E31" s="240" t="str">
        <f ca="1">IF($A31="","",INDEX(FORMULACIÓN!$A$10:$U$1010,'FORMULACIÓN Y SEG. FACULTADES'!$A31,'FORMULACIÓN Y SEG. FACULTADES'!E$8))</f>
        <v>Fortalecer y consolidar los procesos de investigación, creación e innovación al servicio del progreso científico, tecnológico, ambiental, cultural, social y humano, en el contexto regional, nacional e internacional.</v>
      </c>
      <c r="F31" s="240" t="str">
        <f ca="1">IF($A31="","",INDEX(FORMULACIÓN!$A$10:$U$1010,'FORMULACIÓN Y SEG. FACULTADES'!$A31,'FORMULACIÓN Y SEG. FACULTADES'!F$8))</f>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G31" s="240" t="str">
        <f ca="1">IF($A31="","",INDEX(FORMULACIÓN!$A$10:$U$1010,'FORMULACIÓN Y SEG. FACULTADES'!$A31,'FORMULACIÓN Y SEG. FACULTADES'!G$8))</f>
        <v>M1 - Creación o investigación creación.</v>
      </c>
      <c r="H31" s="240" t="str">
        <f ca="1">IF($A31="","",INDEX(FORMULACIÓN!$A$10:$U$1010,'FORMULACIÓN Y SEG. FACULTADES'!$A31,'FORMULACIÓN Y SEG. FACULTADES'!H$8))</f>
        <v xml:space="preserve">P2 - Laboratorio de investigación creación </v>
      </c>
      <c r="I31" s="240" t="str">
        <f ca="1">IF($A31="","",INDEX(FORMULACIÓN!$A$10:$U$1010,'FORMULACIÓN Y SEG. FACULTADES'!$A31,'FORMULACIÓN Y SEG. FACULTADES'!I$8))</f>
        <v>Promover el desarrollo de proyectos en redes colaborativas.</v>
      </c>
      <c r="J31" s="242"/>
      <c r="K31" s="242"/>
      <c r="L31" s="240" t="str">
        <f ca="1">IF($A31="","",INDEX(FORMULACIÓN!$A$10:$U$1010,'FORMULACIÓN Y SEG. FACULTADES'!$A31,'FORMULACIÓN Y SEG. FACULTADES'!L$8))</f>
        <v>Convenios interinstitucionales y productos derivados del trabajo en redes</v>
      </c>
      <c r="M31" s="240" t="str">
        <f ca="1">IF($A31="","",INDEX(FORMULACIÓN!$A$10:$U$1010,'FORMULACIÓN Y SEG. FACULTADES'!$A31,'FORMULACIÓN Y SEG. FACULTADES'!M$8))</f>
        <v>N° de productos de investigación + creación derivados del trabajo en redes</v>
      </c>
      <c r="N31" s="240" t="str">
        <f ca="1">IF($A31="","",INDEX(FORMULACIÓN!$A$10:$U$1010,'FORMULACIÓN Y SEG. FACULTADES'!$A31,'FORMULACIÓN Y SEG. FACULTADES'!N$8))</f>
        <v>Anual</v>
      </c>
      <c r="O31" s="240" t="str">
        <f ca="1">IF($A31="","",INDEX(FORMULACIÓN!$A$10:$U$1010,'FORMULACIÓN Y SEG. FACULTADES'!$A31,'FORMULACIÓN Y SEG. FACULTADES'!O$8))</f>
        <v>Unidad</v>
      </c>
      <c r="P31" s="240">
        <f>IF($A31="","",INDEX(FORMULACIÓN!$A$10:$U$1010,'FORMULACIÓN Y SEG. FACULTADES'!$A31,'FORMULACIÓN Y SEG. FACULTADES'!P$8))</f>
        <v>0</v>
      </c>
      <c r="Q31" s="241"/>
      <c r="R31" s="46" t="str">
        <f ca="1">IF($A31="","",INDEX(FORMULACIÓN!$A$10:$Y$1010,'FORMULACIÓN Y SEG. FACULTADES'!$A31,'FORMULACIÓN Y SEG. FACULTADES'!R$8))</f>
        <v>8</v>
      </c>
      <c r="S31" s="175">
        <f ca="1">IF($A31="","",INDEX(FORMULACIÓN!$A$10:$U$1010,'FORMULACIÓN Y SEG. FACULTADES'!$A31,'FORMULACIÓN Y SEG. FACULTADES'!S$8))</f>
        <v>11</v>
      </c>
      <c r="T31" s="187"/>
      <c r="U31" s="187">
        <v>2</v>
      </c>
      <c r="V31" s="188">
        <f t="shared" si="1"/>
        <v>2</v>
      </c>
      <c r="W31" s="187">
        <v>0</v>
      </c>
      <c r="X31" s="187"/>
      <c r="Y31" s="187"/>
      <c r="Z31" s="191">
        <f t="shared" si="2"/>
        <v>0</v>
      </c>
      <c r="AA31" s="191">
        <f t="shared" si="3"/>
        <v>0</v>
      </c>
      <c r="AB31" s="189" t="str">
        <f t="shared" ca="1" si="0"/>
        <v>FAC/DEP: 00,00%
__________
FAC/FAC: 00,00%
__________
AÑO: 00,00%
S. 1: 00,00%
S. 2: 00,00%</v>
      </c>
      <c r="AC31" s="187"/>
      <c r="AD31" s="187">
        <v>3</v>
      </c>
      <c r="AE31" s="188">
        <f t="shared" si="4"/>
        <v>3</v>
      </c>
      <c r="AF31" s="187">
        <v>0</v>
      </c>
      <c r="AG31" s="187"/>
      <c r="AH31" s="187"/>
      <c r="AI31" s="191">
        <f t="shared" si="5"/>
        <v>0</v>
      </c>
      <c r="AJ31" s="187">
        <f t="shared" si="6"/>
        <v>0</v>
      </c>
      <c r="AK31" s="189" t="str">
        <f t="shared" ca="1" si="7"/>
        <v>FAC/DEP: 00,00%
__________
FAC/FAC: 00,00%
__________
AÑO: 00,00%
S. 1: 00,00%
S. 2: 00,00%</v>
      </c>
      <c r="AL31" s="187"/>
      <c r="AM31" s="187"/>
      <c r="AN31" s="188">
        <f t="shared" si="8"/>
        <v>0</v>
      </c>
      <c r="AO31" s="187"/>
      <c r="AP31" s="187"/>
      <c r="AQ31" s="187"/>
      <c r="AR31" s="191" t="str">
        <f t="shared" si="9"/>
        <v>0</v>
      </c>
      <c r="AS31" s="187" t="str">
        <f t="shared" si="10"/>
        <v>-</v>
      </c>
      <c r="AT31" s="189" t="str">
        <f t="shared" ca="1" si="11"/>
        <v>FAC/DEP: 00,00%
__________
FAC/FAC: -
__________
AÑO: 00,00%
S. 1: 00,00%
S. 2: 00,00%</v>
      </c>
      <c r="AU31" s="187"/>
      <c r="AV31" s="187"/>
      <c r="AW31" s="188">
        <f t="shared" si="12"/>
        <v>0</v>
      </c>
      <c r="AX31" s="187"/>
      <c r="AY31" s="187"/>
      <c r="AZ31" s="187"/>
      <c r="BA31" s="191" t="str">
        <f t="shared" si="13"/>
        <v>0</v>
      </c>
      <c r="BB31" s="187" t="str">
        <f t="shared" si="14"/>
        <v>-</v>
      </c>
      <c r="BC31" s="189" t="str">
        <f t="shared" ca="1" si="15"/>
        <v>FAC/DEP: 00,00%
__________
FAC/FAC: -
__________
AÑO: 00,00%
S. 1: 00,00%
S. 2: 00,00%</v>
      </c>
      <c r="BD31" s="187"/>
      <c r="BE31" s="187"/>
      <c r="BF31" s="188">
        <f t="shared" si="16"/>
        <v>0</v>
      </c>
      <c r="BG31" s="187"/>
      <c r="BH31" s="187"/>
      <c r="BI31" s="252"/>
      <c r="BJ31" s="191" t="str">
        <f t="shared" si="17"/>
        <v>0</v>
      </c>
      <c r="BK31" s="187" t="str">
        <f t="shared" si="18"/>
        <v>-</v>
      </c>
      <c r="BL31" s="189" t="str">
        <f t="shared" ca="1" si="19"/>
        <v>FAC/DEP: 00,00%
__________
FAC/FAC: -
__________
AÑO: 00,00%
S. 1: 00,00%
S. 2: 00,00%</v>
      </c>
      <c r="BM31" s="187"/>
      <c r="BN31" s="187"/>
      <c r="BO31" s="188">
        <f t="shared" si="20"/>
        <v>0</v>
      </c>
      <c r="BP31" s="187"/>
      <c r="BQ31" s="187"/>
      <c r="BR31" s="187"/>
      <c r="BS31" s="191" t="str">
        <f t="shared" si="21"/>
        <v>0</v>
      </c>
      <c r="BT31" s="187" t="str">
        <f t="shared" si="22"/>
        <v>-</v>
      </c>
      <c r="BU31" s="189" t="str">
        <f t="shared" ca="1" si="23"/>
        <v>FAC/DEP: 00,00%
__________
FAC/FAC: -
__________
AÑO: 00,00%
S. 1: 00,00%
S. 2: 00,00%</v>
      </c>
      <c r="BV31" s="187"/>
      <c r="BW31" s="187">
        <v>3</v>
      </c>
      <c r="BX31" s="188">
        <f t="shared" si="24"/>
        <v>3</v>
      </c>
      <c r="BY31" s="187">
        <v>0</v>
      </c>
      <c r="BZ31" s="187"/>
      <c r="CA31" s="187"/>
      <c r="CB31" s="191">
        <f t="shared" si="25"/>
        <v>0</v>
      </c>
      <c r="CC31" s="187">
        <f t="shared" si="26"/>
        <v>0</v>
      </c>
      <c r="CD31" s="189" t="str">
        <f t="shared" ca="1" si="27"/>
        <v>FAC/DEP: 00,00%
__________
FAC/FAC: 00,00%
__________
AÑO: 00,00%
S. 1: 00,00%
S. 2: 00,00%</v>
      </c>
      <c r="CE31" s="187"/>
      <c r="CF31" s="187"/>
      <c r="CG31" s="188">
        <f t="shared" si="28"/>
        <v>0</v>
      </c>
      <c r="CH31" s="187"/>
      <c r="CI31" s="187"/>
      <c r="CJ31" s="252"/>
      <c r="CK31" s="191" t="str">
        <f t="shared" si="29"/>
        <v>0</v>
      </c>
      <c r="CL31" s="187" t="str">
        <f t="shared" si="30"/>
        <v>-</v>
      </c>
      <c r="CM31" s="189" t="str">
        <f t="shared" ca="1" si="31"/>
        <v>FAC/DEP: 00,00%
__________
FAC/FAC: -
__________
AÑO: 00,00%
S. 1: 00,00%
S. 2: 00,00%</v>
      </c>
      <c r="CN31" s="187"/>
      <c r="CO31" s="187"/>
      <c r="CP31" s="188">
        <f t="shared" si="32"/>
        <v>0</v>
      </c>
      <c r="CQ31" s="295"/>
      <c r="CR31" s="295"/>
      <c r="CS31" s="295"/>
      <c r="CT31" s="191" t="str">
        <f t="shared" si="33"/>
        <v>0</v>
      </c>
      <c r="CU31" s="187" t="str">
        <f t="shared" si="34"/>
        <v>-</v>
      </c>
      <c r="CV31" s="189" t="str">
        <f t="shared" ca="1" si="35"/>
        <v>FAC/DEP: 00,00%
__________
FAC/FAC: -
__________
AÑO: 00,00%
S. 1: 00,00%
S. 2: 00,00%</v>
      </c>
      <c r="CW31" s="187"/>
      <c r="CX31" s="187"/>
      <c r="CY31" s="188">
        <f t="shared" si="36"/>
        <v>0</v>
      </c>
      <c r="CZ31" s="187"/>
      <c r="DA31" s="187"/>
      <c r="DB31" s="187"/>
      <c r="DC31" s="191" t="str">
        <f t="shared" si="37"/>
        <v>0</v>
      </c>
      <c r="DD31" s="191" t="str">
        <f t="shared" si="38"/>
        <v>-</v>
      </c>
      <c r="DE31" s="196" t="str">
        <f t="shared" ca="1" si="39"/>
        <v>FAC/DEP: 00,00%
__________
FAC/FAC: -
__________
AÑO: 00,00%
S. 1: 00,00%
S. 2: 00,00%</v>
      </c>
      <c r="DF31" s="209">
        <f t="shared" si="40"/>
        <v>0</v>
      </c>
      <c r="DG31" s="245">
        <f t="shared" si="44"/>
        <v>0</v>
      </c>
      <c r="DH31" s="245">
        <f t="shared" si="43"/>
        <v>8</v>
      </c>
      <c r="DI31" s="245">
        <f t="shared" si="41"/>
        <v>0</v>
      </c>
    </row>
    <row r="32" spans="1:113" s="218" customFormat="1" ht="104.25" hidden="1" customHeight="1">
      <c r="A32" s="218">
        <f>Lists!C120</f>
        <v>61</v>
      </c>
      <c r="B32" s="240">
        <f ca="1">IF(A32="","",INDEX(FORMULACIÓN!$A$10:$U$1010,'FORMULACIÓN Y SEG. FACULTADES'!$A32,'FORMULACIÓN Y SEG. FACULTADES'!B$8))</f>
        <v>61</v>
      </c>
      <c r="C32" s="238">
        <f ca="1">IF($A32="","",INDEX(FORMULACIÓN!$A$10:$U$1010,'FORMULACIÓN Y SEG. FACULTADES'!$A32,'FORMULACIÓN Y SEG. FACULTADES'!C$8))</f>
        <v>2026</v>
      </c>
      <c r="D32" s="240" t="str">
        <f ca="1">IF(B32="","",INDEX(FORMULACIÓN!$A$10:$U$1010,'FORMULACIÓN Y SEG. FACULTADES'!$A32,'FORMULACIÓN Y SEG. FACULTADES'!D$8))</f>
        <v>L2 - Investigación y Redes de conocimiento para el desarrollo de la sociedad</v>
      </c>
      <c r="E32" s="240" t="str">
        <f ca="1">IF($A32="","",INDEX(FORMULACIÓN!$A$10:$U$1010,'FORMULACIÓN Y SEG. FACULTADES'!$A32,'FORMULACIÓN Y SEG. FACULTADES'!E$8))</f>
        <v>Fortalecer y consolidar los procesos de investigación, creación e innovación al servicio del progreso científico, tecnológico, ambiental, cultural, social y humano, en el contexto regional, nacional e internacional.</v>
      </c>
      <c r="F32" s="240" t="str">
        <f ca="1">IF($A32="","",INDEX(FORMULACIÓN!$A$10:$U$1010,'FORMULACIÓN Y SEG. FACULTADES'!$A32,'FORMULACIÓN Y SEG. FACULTADES'!F$8))</f>
        <v xml:space="preserve">1. Fortalecer y visibilizar  la producción científica, humanística, cultural y creativa. </v>
      </c>
      <c r="G32" s="240" t="str">
        <f ca="1">IF($A32="","",INDEX(FORMULACIÓN!$A$10:$U$1010,'FORMULACIÓN Y SEG. FACULTADES'!$A32,'FORMULACIÓN Y SEG. FACULTADES'!G$8))</f>
        <v xml:space="preserve">M2 - Investigación y desarrollo científico. </v>
      </c>
      <c r="H32" s="240" t="str">
        <f ca="1">IF($A32="","",INDEX(FORMULACIÓN!$A$10:$U$1010,'FORMULACIÓN Y SEG. FACULTADES'!$A32,'FORMULACIÓN Y SEG. FACULTADES'!H$8))</f>
        <v>P1 - Desarrollo de la investigación básica y aplicada con impacto en  aspectos sociales, políticos, culturales, económicos y/o tecnológicos en los contextos regional, nacional e internacional</v>
      </c>
      <c r="I32" s="240" t="str">
        <f ca="1">IF($A32="","",INDEX(FORMULACIÓN!$A$10:$U$1010,'FORMULACIÓN Y SEG. FACULTADES'!$A32,'FORMULACIÓN Y SEG. FACULTADES'!I$8))</f>
        <v>Impulsar la publicación de artículos en revistas indexadas en Publindex</v>
      </c>
      <c r="J32" s="242"/>
      <c r="K32" s="242"/>
      <c r="L32" s="240" t="str">
        <f ca="1">IF($A32="","",INDEX(FORMULACIÓN!$A$10:$U$1010,'FORMULACIÓN Y SEG. FACULTADES'!$A32,'FORMULACIÓN Y SEG. FACULTADES'!L$8))</f>
        <v>Publicación de artículos en revistas indexadas en bases de datos de alto impacto</v>
      </c>
      <c r="M32" s="240" t="str">
        <f ca="1">IF($A32="","",INDEX(FORMULACIÓN!$A$10:$U$1010,'FORMULACIÓN Y SEG. FACULTADES'!$A32,'FORMULACIÓN Y SEG. FACULTADES'!M$8))</f>
        <v xml:space="preserve">N° de artículos publicados en revistas nacionales indexedas en Publindex </v>
      </c>
      <c r="N32" s="240" t="str">
        <f ca="1">IF($A32="","",INDEX(FORMULACIÓN!$A$10:$U$1010,'FORMULACIÓN Y SEG. FACULTADES'!$A32,'FORMULACIÓN Y SEG. FACULTADES'!N$8))</f>
        <v>Anual</v>
      </c>
      <c r="O32" s="240" t="str">
        <f ca="1">IF($A32="","",INDEX(FORMULACIÓN!$A$10:$U$1010,'FORMULACIÓN Y SEG. FACULTADES'!$A32,'FORMULACIÓN Y SEG. FACULTADES'!O$8))</f>
        <v>Unidad</v>
      </c>
      <c r="P32" s="240" t="str">
        <f>IF($A32="","",INDEX(FORMULACIÓN!$A$10:$U$1010,'FORMULACIÓN Y SEG. FACULTADES'!$A32,'FORMULACIÓN Y SEG. FACULTADES'!P$8))</f>
        <v>Categoria A1, A2, B y C</v>
      </c>
      <c r="Q32" s="241"/>
      <c r="R32" s="46" t="str">
        <f ca="1">IF($A32="","",INDEX(FORMULACIÓN!$A$10:$Y$1010,'FORMULACIÓN Y SEG. FACULTADES'!$A32,'FORMULACIÓN Y SEG. FACULTADES'!R$8))</f>
        <v>51</v>
      </c>
      <c r="S32" s="175">
        <f ca="1">IF($A32="","",INDEX(FORMULACIÓN!$A$10:$U$1010,'FORMULACIÓN Y SEG. FACULTADES'!$A32,'FORMULACIÓN Y SEG. FACULTADES'!S$8))</f>
        <v>28</v>
      </c>
      <c r="T32" s="187"/>
      <c r="U32" s="187">
        <v>1</v>
      </c>
      <c r="V32" s="188">
        <f t="shared" si="1"/>
        <v>1</v>
      </c>
      <c r="W32" s="187">
        <v>1</v>
      </c>
      <c r="X32" s="187"/>
      <c r="Y32" s="252" t="s">
        <v>1652</v>
      </c>
      <c r="Z32" s="191">
        <f t="shared" si="2"/>
        <v>1</v>
      </c>
      <c r="AA32" s="191">
        <f t="shared" si="3"/>
        <v>1</v>
      </c>
      <c r="AB32" s="189" t="str">
        <f t="shared" ca="1" si="0"/>
        <v>FAC/DEP: 01,96%
__________
FAC/FAC: 100,00%
__________
AÑO: 00,00%
S. 1: 00,00%
S. 2: 00,00%</v>
      </c>
      <c r="AC32" s="187"/>
      <c r="AD32" s="187">
        <v>1</v>
      </c>
      <c r="AE32" s="188">
        <f t="shared" si="4"/>
        <v>1</v>
      </c>
      <c r="AF32" s="187">
        <v>0</v>
      </c>
      <c r="AG32" s="187"/>
      <c r="AH32" s="187"/>
      <c r="AI32" s="191">
        <f t="shared" si="5"/>
        <v>0</v>
      </c>
      <c r="AJ32" s="187">
        <f t="shared" si="6"/>
        <v>0</v>
      </c>
      <c r="AK32" s="189" t="str">
        <f t="shared" ca="1" si="7"/>
        <v>FAC/DEP: 00,00%
__________
FAC/FAC: 00,00%
__________
AÑO: 00,00%
S. 1: 00,00%
S. 2: 00,00%</v>
      </c>
      <c r="AL32" s="187"/>
      <c r="AM32" s="187">
        <v>13</v>
      </c>
      <c r="AN32" s="188">
        <f t="shared" si="8"/>
        <v>13</v>
      </c>
      <c r="AO32" s="187">
        <v>7</v>
      </c>
      <c r="AP32" s="187"/>
      <c r="AQ32" s="187" t="s">
        <v>1663</v>
      </c>
      <c r="AR32" s="191">
        <f t="shared" si="9"/>
        <v>0.53846153846153844</v>
      </c>
      <c r="AS32" s="187">
        <f t="shared" si="10"/>
        <v>0.53846153846153844</v>
      </c>
      <c r="AT32" s="189" t="str">
        <f t="shared" ca="1" si="11"/>
        <v>FAC/DEP: 25,49%
__________
FAC/FAC: 53,85%
__________
AÑO: 00,00%
S. 1: 00,00%
S. 2: 00,00%</v>
      </c>
      <c r="AU32" s="187"/>
      <c r="AV32" s="187">
        <v>3</v>
      </c>
      <c r="AW32" s="188">
        <f t="shared" si="12"/>
        <v>3</v>
      </c>
      <c r="AX32" s="187">
        <v>8</v>
      </c>
      <c r="AY32" s="187"/>
      <c r="AZ32" s="187" t="s">
        <v>1578</v>
      </c>
      <c r="BA32" s="191">
        <f t="shared" si="13"/>
        <v>2.6666666666666665</v>
      </c>
      <c r="BB32" s="187">
        <f t="shared" si="14"/>
        <v>1</v>
      </c>
      <c r="BC32" s="189" t="str">
        <f t="shared" ca="1" si="15"/>
        <v>FAC/DEP: 05,88%
__________
FAC/FAC: 100,00%
__________
AÑO: 00,00%
S. 1: 00,00%
S. 2: 00,00%</v>
      </c>
      <c r="BD32" s="187"/>
      <c r="BE32" s="187">
        <v>7</v>
      </c>
      <c r="BF32" s="188">
        <f t="shared" si="16"/>
        <v>7</v>
      </c>
      <c r="BG32" s="187">
        <v>2</v>
      </c>
      <c r="BH32" s="187"/>
      <c r="BI32" s="187" t="s">
        <v>1582</v>
      </c>
      <c r="BJ32" s="191">
        <f t="shared" si="17"/>
        <v>0.2857142857142857</v>
      </c>
      <c r="BK32" s="187">
        <f t="shared" si="18"/>
        <v>0.2857142857142857</v>
      </c>
      <c r="BL32" s="189" t="str">
        <f t="shared" ca="1" si="19"/>
        <v>FAC/DEP: 13,73%
__________
FAC/FAC: 28,57%
__________
AÑO: 00,00%
S. 1: 00,00%
S. 2: 00,00%</v>
      </c>
      <c r="BM32" s="187"/>
      <c r="BN32" s="187">
        <v>1</v>
      </c>
      <c r="BO32" s="188">
        <f t="shared" si="20"/>
        <v>1</v>
      </c>
      <c r="BP32" s="187">
        <v>1</v>
      </c>
      <c r="BQ32" s="187"/>
      <c r="BR32" s="187" t="s">
        <v>1585</v>
      </c>
      <c r="BS32" s="191">
        <f t="shared" si="21"/>
        <v>1</v>
      </c>
      <c r="BT32" s="187">
        <f t="shared" si="22"/>
        <v>1</v>
      </c>
      <c r="BU32" s="189" t="str">
        <f t="shared" ca="1" si="23"/>
        <v>FAC/DEP: 01,96%
__________
FAC/FAC: 100,00%
__________
AÑO: 00,00%
S. 1: 00,00%
S. 2: 00,00%</v>
      </c>
      <c r="BV32" s="187"/>
      <c r="BW32" s="187">
        <v>14</v>
      </c>
      <c r="BX32" s="188">
        <f t="shared" si="24"/>
        <v>14</v>
      </c>
      <c r="BY32" s="187">
        <v>6</v>
      </c>
      <c r="BZ32" s="187"/>
      <c r="CA32" s="187" t="s">
        <v>1587</v>
      </c>
      <c r="CB32" s="191">
        <f t="shared" si="25"/>
        <v>0.42857142857142855</v>
      </c>
      <c r="CC32" s="187">
        <f t="shared" si="26"/>
        <v>0.42857142857142855</v>
      </c>
      <c r="CD32" s="189" t="str">
        <f t="shared" ca="1" si="27"/>
        <v>FAC/DEP: 27,45%
__________
FAC/FAC: 42,86%
__________
AÑO: 00,00%
S. 1: 00,00%
S. 2: 00,00%</v>
      </c>
      <c r="CE32" s="187"/>
      <c r="CF32" s="187">
        <v>8</v>
      </c>
      <c r="CG32" s="188">
        <f t="shared" si="28"/>
        <v>8</v>
      </c>
      <c r="CH32" s="187">
        <v>0</v>
      </c>
      <c r="CI32" s="187"/>
      <c r="CJ32" s="187"/>
      <c r="CK32" s="191">
        <f t="shared" si="29"/>
        <v>0</v>
      </c>
      <c r="CL32" s="187">
        <f t="shared" si="30"/>
        <v>0</v>
      </c>
      <c r="CM32" s="189" t="str">
        <f t="shared" ca="1" si="31"/>
        <v>FAC/DEP: 00,00%
__________
FAC/FAC: 00,00%
__________
AÑO: 00,00%
S. 1: 00,00%
S. 2: 00,00%</v>
      </c>
      <c r="CN32" s="187"/>
      <c r="CO32" s="187">
        <v>2</v>
      </c>
      <c r="CP32" s="188">
        <f t="shared" si="32"/>
        <v>2</v>
      </c>
      <c r="CQ32" s="295">
        <v>1</v>
      </c>
      <c r="CR32" s="295"/>
      <c r="CS32" s="295" t="s">
        <v>1596</v>
      </c>
      <c r="CT32" s="191">
        <f t="shared" si="33"/>
        <v>0.5</v>
      </c>
      <c r="CU32" s="187">
        <f t="shared" si="34"/>
        <v>0.5</v>
      </c>
      <c r="CV32" s="189" t="str">
        <f t="shared" ca="1" si="35"/>
        <v>FAC/DEP: 03,92%
__________
FAC/FAC: 50,00%
__________
AÑO: 00,00%
S. 1: 00,00%
S. 2: 00,00%</v>
      </c>
      <c r="CW32" s="187"/>
      <c r="CX32" s="187">
        <v>1</v>
      </c>
      <c r="CY32" s="188">
        <f t="shared" si="36"/>
        <v>1</v>
      </c>
      <c r="CZ32" s="187">
        <v>0</v>
      </c>
      <c r="DA32" s="187"/>
      <c r="DB32" s="252" t="s">
        <v>1313</v>
      </c>
      <c r="DC32" s="191">
        <f t="shared" si="37"/>
        <v>0</v>
      </c>
      <c r="DD32" s="191">
        <f t="shared" si="38"/>
        <v>0</v>
      </c>
      <c r="DE32" s="196" t="str">
        <f t="shared" ca="1" si="39"/>
        <v>FAC/DEP: 00,00%
__________
FAC/FAC: 00,00%
__________
AÑO: 00,00%
S. 1: 00,00%
S. 2: 00,00%</v>
      </c>
      <c r="DF32" s="209">
        <f t="shared" si="40"/>
        <v>0</v>
      </c>
      <c r="DG32" s="245">
        <f t="shared" si="44"/>
        <v>26</v>
      </c>
      <c r="DH32" s="245">
        <f>U32+AD32+AM32+AV32+BE32+BN32+BW32+CF32+CO32+CX32</f>
        <v>51</v>
      </c>
      <c r="DI32" s="245">
        <f t="shared" si="41"/>
        <v>26</v>
      </c>
    </row>
    <row r="33" spans="1:113" s="218" customFormat="1" ht="63" hidden="1" customHeight="1">
      <c r="A33" s="218">
        <f>Lists!C121</f>
        <v>62</v>
      </c>
      <c r="B33" s="240">
        <f ca="1">IF(A33="","",INDEX(FORMULACIÓN!$A$10:$U$1010,'FORMULACIÓN Y SEG. FACULTADES'!$A33,'FORMULACIÓN Y SEG. FACULTADES'!B$8))</f>
        <v>62</v>
      </c>
      <c r="C33" s="238">
        <f ca="1">IF($A33="","",INDEX(FORMULACIÓN!$A$10:$U$1010,'FORMULACIÓN Y SEG. FACULTADES'!$A33,'FORMULACIÓN Y SEG. FACULTADES'!C$8))</f>
        <v>2026</v>
      </c>
      <c r="D33" s="240" t="str">
        <f ca="1">IF(B33="","",INDEX(FORMULACIÓN!$A$10:$U$1010,'FORMULACIÓN Y SEG. FACULTADES'!$A33,'FORMULACIÓN Y SEG. FACULTADES'!D$8))</f>
        <v>L2 - Investigación y Redes de conocimiento para el desarrollo de la sociedad</v>
      </c>
      <c r="E33" s="240" t="str">
        <f ca="1">IF($A33="","",INDEX(FORMULACIÓN!$A$10:$U$1010,'FORMULACIÓN Y SEG. FACULTADES'!$A33,'FORMULACIÓN Y SEG. FACULTADES'!E$8))</f>
        <v>Fortalecer y consolidar los procesos de investigación, creación e innovación al servicio del progreso científico, tecnológico, ambiental, cultural, social y humano, en el contexto regional, nacional e internacional.</v>
      </c>
      <c r="F33" s="240" t="str">
        <f ca="1">IF($A33="","",INDEX(FORMULACIÓN!$A$10:$U$1010,'FORMULACIÓN Y SEG. FACULTADES'!$A33,'FORMULACIÓN Y SEG. FACULTADES'!F$8))</f>
        <v xml:space="preserve">1. Fortalecer y visibilizar  la producción científica, humanística, cultural y creativa. </v>
      </c>
      <c r="G33" s="240" t="str">
        <f ca="1">IF($A33="","",INDEX(FORMULACIÓN!$A$10:$U$1010,'FORMULACIÓN Y SEG. FACULTADES'!$A33,'FORMULACIÓN Y SEG. FACULTADES'!G$8))</f>
        <v xml:space="preserve">M2 - Investigación y desarrollo científico. </v>
      </c>
      <c r="H33" s="240" t="str">
        <f ca="1">IF($A33="","",INDEX(FORMULACIÓN!$A$10:$U$1010,'FORMULACIÓN Y SEG. FACULTADES'!$A33,'FORMULACIÓN Y SEG. FACULTADES'!H$8))</f>
        <v>P1 - Desarrollo de la investigación básica y aplicada con impacto en  aspectos sociales, políticos, culturales, económicos y/o tecnológicos en los contextos regional, nacional e internacional</v>
      </c>
      <c r="I33" s="240" t="str">
        <f ca="1">IF($A33="","",INDEX(FORMULACIÓN!$A$10:$U$1010,'FORMULACIÓN Y SEG. FACULTADES'!$A33,'FORMULACIÓN Y SEG. FACULTADES'!I$8))</f>
        <v>Impulsar la publicación de artículos en revistas indexadas en Wos y/o Scopus</v>
      </c>
      <c r="J33" s="242"/>
      <c r="K33" s="242"/>
      <c r="L33" s="240" t="str">
        <f ca="1">IF($A33="","",INDEX(FORMULACIÓN!$A$10:$U$1010,'FORMULACIÓN Y SEG. FACULTADES'!$A33,'FORMULACIÓN Y SEG. FACULTADES'!L$8))</f>
        <v>Publicación de artículos en revistas indexadas en bases de datos de alto impacto</v>
      </c>
      <c r="M33" s="240" t="str">
        <f ca="1">IF($A33="","",INDEX(FORMULACIÓN!$A$10:$U$1010,'FORMULACIÓN Y SEG. FACULTADES'!$A33,'FORMULACIÓN Y SEG. FACULTADES'!M$8))</f>
        <v xml:space="preserve">N° de artículos publicados en revistas indexadas en Wos y/o Scopus </v>
      </c>
      <c r="N33" s="240" t="str">
        <f ca="1">IF($A33="","",INDEX(FORMULACIÓN!$A$10:$U$1010,'FORMULACIÓN Y SEG. FACULTADES'!$A33,'FORMULACIÓN Y SEG. FACULTADES'!N$8))</f>
        <v>Anual</v>
      </c>
      <c r="O33" s="240" t="str">
        <f ca="1">IF($A33="","",INDEX(FORMULACIÓN!$A$10:$U$1010,'FORMULACIÓN Y SEG. FACULTADES'!$A33,'FORMULACIÓN Y SEG. FACULTADES'!O$8))</f>
        <v>Unidad</v>
      </c>
      <c r="P33" s="240" t="str">
        <f>IF($A33="","",INDEX(FORMULACIÓN!$A$10:$U$1010,'FORMULACIÓN Y SEG. FACULTADES'!$A33,'FORMULACIÓN Y SEG. FACULTADES'!P$8))</f>
        <v xml:space="preserve">Revistas internacionales Internacionales </v>
      </c>
      <c r="Q33" s="241"/>
      <c r="R33" s="46" t="str">
        <f ca="1">IF($A33="","",INDEX(FORMULACIÓN!$A$10:$Y$1010,'FORMULACIÓN Y SEG. FACULTADES'!$A33,'FORMULACIÓN Y SEG. FACULTADES'!R$8))</f>
        <v>128</v>
      </c>
      <c r="S33" s="175">
        <f ca="1">IF($A33="","",INDEX(FORMULACIÓN!$A$10:$U$1010,'FORMULACIÓN Y SEG. FACULTADES'!$A33,'FORMULACIÓN Y SEG. FACULTADES'!S$8))</f>
        <v>150</v>
      </c>
      <c r="T33" s="187"/>
      <c r="U33" s="187">
        <v>2</v>
      </c>
      <c r="V33" s="188">
        <f t="shared" si="1"/>
        <v>2</v>
      </c>
      <c r="W33" s="187">
        <v>0</v>
      </c>
      <c r="X33" s="187"/>
      <c r="Y33" s="187"/>
      <c r="Z33" s="191">
        <f t="shared" si="2"/>
        <v>0</v>
      </c>
      <c r="AA33" s="191">
        <f t="shared" si="3"/>
        <v>0</v>
      </c>
      <c r="AB33" s="189" t="str">
        <f t="shared" ca="1" si="0"/>
        <v>FAC/DEP: 00,00%
__________
FAC/FAC: 00,00%
__________
AÑO: 00,00%
S. 1: 00,00%
S. 2: 00,00%</v>
      </c>
      <c r="AC33" s="187"/>
      <c r="AD33" s="187">
        <v>2</v>
      </c>
      <c r="AE33" s="188">
        <f t="shared" si="4"/>
        <v>2</v>
      </c>
      <c r="AF33" s="187">
        <v>0</v>
      </c>
      <c r="AG33" s="187"/>
      <c r="AH33" s="187"/>
      <c r="AI33" s="191">
        <f t="shared" si="5"/>
        <v>0</v>
      </c>
      <c r="AJ33" s="187">
        <f t="shared" si="6"/>
        <v>0</v>
      </c>
      <c r="AK33" s="189" t="str">
        <f t="shared" ca="1" si="7"/>
        <v>FAC/DEP: 00,00%
__________
FAC/FAC: 00,00%
__________
AÑO: 00,00%
S. 1: 00,00%
S. 2: 00,00%</v>
      </c>
      <c r="AL33" s="187"/>
      <c r="AM33" s="187">
        <v>71</v>
      </c>
      <c r="AN33" s="188">
        <f t="shared" si="8"/>
        <v>71</v>
      </c>
      <c r="AO33" s="187">
        <v>67</v>
      </c>
      <c r="AP33" s="187"/>
      <c r="AQ33" s="187" t="s">
        <v>1664</v>
      </c>
      <c r="AR33" s="191">
        <f t="shared" si="9"/>
        <v>0.94366197183098588</v>
      </c>
      <c r="AS33" s="187">
        <f t="shared" si="10"/>
        <v>0.94366197183098588</v>
      </c>
      <c r="AT33" s="189" t="str">
        <f t="shared" ca="1" si="11"/>
        <v>FAC/DEP: 55,47%
__________
FAC/FAC: 94,37%
__________
AÑO: 00,00%
S. 1: 00,00%
S. 2: 00,00%</v>
      </c>
      <c r="AU33" s="187"/>
      <c r="AV33" s="187">
        <v>5</v>
      </c>
      <c r="AW33" s="188">
        <f t="shared" si="12"/>
        <v>5</v>
      </c>
      <c r="AX33" s="187">
        <v>6</v>
      </c>
      <c r="AY33" s="187"/>
      <c r="AZ33" s="187" t="s">
        <v>1579</v>
      </c>
      <c r="BA33" s="191">
        <f t="shared" si="13"/>
        <v>1.2</v>
      </c>
      <c r="BB33" s="187">
        <f t="shared" si="14"/>
        <v>1</v>
      </c>
      <c r="BC33" s="189" t="str">
        <f t="shared" ca="1" si="15"/>
        <v>FAC/DEP: 03,91%
__________
FAC/FAC: 100,00%
__________
AÑO: 00,00%
S. 1: 00,00%
S. 2: 00,00%</v>
      </c>
      <c r="BD33" s="187"/>
      <c r="BE33" s="187">
        <v>5</v>
      </c>
      <c r="BF33" s="188">
        <f t="shared" si="16"/>
        <v>5</v>
      </c>
      <c r="BG33" s="187">
        <v>1</v>
      </c>
      <c r="BH33" s="187"/>
      <c r="BI33" s="187" t="s">
        <v>1583</v>
      </c>
      <c r="BJ33" s="191">
        <f t="shared" si="17"/>
        <v>0.2</v>
      </c>
      <c r="BK33" s="187">
        <f t="shared" si="18"/>
        <v>0.2</v>
      </c>
      <c r="BL33" s="189" t="str">
        <f t="shared" ca="1" si="19"/>
        <v>FAC/DEP: 03,91%
__________
FAC/FAC: 20,00%
__________
AÑO: 00,00%
S. 1: 00,00%
S. 2: 00,00%</v>
      </c>
      <c r="BM33" s="187"/>
      <c r="BN33" s="187">
        <v>1</v>
      </c>
      <c r="BO33" s="188">
        <f t="shared" si="20"/>
        <v>1</v>
      </c>
      <c r="BP33" s="187">
        <v>0</v>
      </c>
      <c r="BQ33" s="187"/>
      <c r="BR33" s="187"/>
      <c r="BS33" s="191">
        <f t="shared" si="21"/>
        <v>0</v>
      </c>
      <c r="BT33" s="187">
        <f t="shared" si="22"/>
        <v>0</v>
      </c>
      <c r="BU33" s="189" t="str">
        <f t="shared" ca="1" si="23"/>
        <v>FAC/DEP: 00,00%
__________
FAC/FAC: 00,00%
__________
AÑO: 00,00%
S. 1: 00,00%
S. 2: 00,00%</v>
      </c>
      <c r="BV33" s="187"/>
      <c r="BW33" s="187">
        <v>14</v>
      </c>
      <c r="BX33" s="188">
        <f t="shared" si="24"/>
        <v>14</v>
      </c>
      <c r="BY33" s="187">
        <v>10</v>
      </c>
      <c r="BZ33" s="187"/>
      <c r="CA33" s="187" t="s">
        <v>1588</v>
      </c>
      <c r="CB33" s="191">
        <f t="shared" si="25"/>
        <v>0.7142857142857143</v>
      </c>
      <c r="CC33" s="187">
        <f t="shared" si="26"/>
        <v>0.7142857142857143</v>
      </c>
      <c r="CD33" s="189" t="str">
        <f t="shared" ca="1" si="27"/>
        <v>FAC/DEP: 10,94%
__________
FAC/FAC: 71,43%
__________
AÑO: 00,00%
S. 1: 00,00%
S. 2: 00,00%</v>
      </c>
      <c r="CE33" s="187"/>
      <c r="CF33" s="187">
        <v>22</v>
      </c>
      <c r="CG33" s="188">
        <f t="shared" si="28"/>
        <v>22</v>
      </c>
      <c r="CH33" s="187">
        <v>14</v>
      </c>
      <c r="CI33" s="187"/>
      <c r="CJ33" s="187" t="s">
        <v>1592</v>
      </c>
      <c r="CK33" s="191">
        <f t="shared" si="29"/>
        <v>0.63636363636363635</v>
      </c>
      <c r="CL33" s="187">
        <f t="shared" si="30"/>
        <v>0.63636363636363635</v>
      </c>
      <c r="CM33" s="189" t="str">
        <f t="shared" ca="1" si="31"/>
        <v>FAC/DEP: 17,19%
__________
FAC/FAC: 63,64%
__________
AÑO: 00,00%
S. 1: 00,00%
S. 2: 00,00%</v>
      </c>
      <c r="CN33" s="187"/>
      <c r="CO33" s="187">
        <v>2</v>
      </c>
      <c r="CP33" s="188">
        <f t="shared" si="32"/>
        <v>2</v>
      </c>
      <c r="CQ33" s="295">
        <v>4</v>
      </c>
      <c r="CR33" s="295"/>
      <c r="CS33" s="295" t="s">
        <v>1597</v>
      </c>
      <c r="CT33" s="191">
        <f t="shared" si="33"/>
        <v>2</v>
      </c>
      <c r="CU33" s="187">
        <f t="shared" si="34"/>
        <v>1</v>
      </c>
      <c r="CV33" s="189" t="str">
        <f t="shared" ca="1" si="35"/>
        <v>FAC/DEP: 01,56%
__________
FAC/FAC: 100,00%
__________
AÑO: 00,00%
S. 1: 00,00%
S. 2: 00,00%</v>
      </c>
      <c r="CW33" s="187"/>
      <c r="CX33" s="187">
        <v>4</v>
      </c>
      <c r="CY33" s="188">
        <f t="shared" si="36"/>
        <v>4</v>
      </c>
      <c r="CZ33" s="187">
        <v>4</v>
      </c>
      <c r="DA33" s="187"/>
      <c r="DB33" s="187" t="s">
        <v>1598</v>
      </c>
      <c r="DC33" s="191">
        <f t="shared" si="37"/>
        <v>1</v>
      </c>
      <c r="DD33" s="191">
        <f t="shared" si="38"/>
        <v>1</v>
      </c>
      <c r="DE33" s="196" t="str">
        <f t="shared" ca="1" si="39"/>
        <v>FAC/DEP: 03,13%
__________
FAC/FAC: 100,00%
__________
AÑO: 00,00%
S. 1: 00,00%
S. 2: 00,00%</v>
      </c>
      <c r="DF33" s="209">
        <f t="shared" si="40"/>
        <v>0</v>
      </c>
      <c r="DG33" s="245">
        <f t="shared" si="44"/>
        <v>106</v>
      </c>
      <c r="DH33" s="245">
        <f t="shared" si="43"/>
        <v>128</v>
      </c>
      <c r="DI33" s="245">
        <f>W33+AF33+AO33+AX33+BG33+BP33+BY33+CH33+CQ33+CZ33</f>
        <v>106</v>
      </c>
    </row>
    <row r="34" spans="1:113" s="218" customFormat="1" ht="81" hidden="1" customHeight="1">
      <c r="A34" s="218">
        <f>Lists!C122</f>
        <v>63</v>
      </c>
      <c r="B34" s="240">
        <f ca="1">IF(A34="","",INDEX(FORMULACIÓN!$A$10:$U$1010,'FORMULACIÓN Y SEG. FACULTADES'!$A34,'FORMULACIÓN Y SEG. FACULTADES'!B$8))</f>
        <v>63</v>
      </c>
      <c r="C34" s="238">
        <f ca="1">IF($A34="","",INDEX(FORMULACIÓN!$A$10:$U$1010,'FORMULACIÓN Y SEG. FACULTADES'!$A34,'FORMULACIÓN Y SEG. FACULTADES'!C$8))</f>
        <v>2026</v>
      </c>
      <c r="D34" s="240" t="str">
        <f ca="1">IF(B34="","",INDEX(FORMULACIÓN!$A$10:$U$1010,'FORMULACIÓN Y SEG. FACULTADES'!$A34,'FORMULACIÓN Y SEG. FACULTADES'!D$8))</f>
        <v>L2 - Investigación y Redes de conocimiento para el desarrollo de la sociedad</v>
      </c>
      <c r="E34" s="240" t="str">
        <f ca="1">IF($A34="","",INDEX(FORMULACIÓN!$A$10:$U$1010,'FORMULACIÓN Y SEG. FACULTADES'!$A34,'FORMULACIÓN Y SEG. FACULTADES'!E$8))</f>
        <v>Fortalecer y consolidar los procesos de investigación, creación e innovación al servicio del progreso científico, tecnológico, ambiental, cultural, social y humano, en el contexto regional, nacional e internacional.</v>
      </c>
      <c r="F34" s="240" t="str">
        <f ca="1">IF($A34="","",INDEX(FORMULACIÓN!$A$10:$U$1010,'FORMULACIÓN Y SEG. FACULTADES'!$A34,'FORMULACIÓN Y SEG. FACULTADES'!F$8))</f>
        <v xml:space="preserve">1. Fortalecer y visibilizar  la producción científica, humanística, cultural y creativa. </v>
      </c>
      <c r="G34" s="240" t="str">
        <f ca="1">IF($A34="","",INDEX(FORMULACIÓN!$A$10:$U$1010,'FORMULACIÓN Y SEG. FACULTADES'!$A34,'FORMULACIÓN Y SEG. FACULTADES'!G$8))</f>
        <v xml:space="preserve">M2 - Investigación y desarrollo científico. </v>
      </c>
      <c r="H34" s="240" t="str">
        <f ca="1">IF($A34="","",INDEX(FORMULACIÓN!$A$10:$U$1010,'FORMULACIÓN Y SEG. FACULTADES'!$A34,'FORMULACIÓN Y SEG. FACULTADES'!H$8))</f>
        <v>P1 - Desarrollo de la investigación básica y aplicada con impacto en  aspectos sociales, políticos, culturales, económicos y/o tecnológicos en los contextos regional, nacional e internacional</v>
      </c>
      <c r="I34" s="240" t="str">
        <f ca="1">IF($A34="","",INDEX(FORMULACIÓN!$A$10:$U$1010,'FORMULACIÓN Y SEG. FACULTADES'!$A34,'FORMULACIÓN Y SEG. FACULTADES'!I$8))</f>
        <v>Impulsar la publicación de los libros</v>
      </c>
      <c r="J34" s="242"/>
      <c r="K34" s="242"/>
      <c r="L34" s="240" t="str">
        <f ca="1">IF($A34="","",INDEX(FORMULACIÓN!$A$10:$U$1010,'FORMULACIÓN Y SEG. FACULTADES'!$A34,'FORMULACIÓN Y SEG. FACULTADES'!L$8))</f>
        <v>Publicación de artículos en revistas indexadas en bases de datos de alto impacto</v>
      </c>
      <c r="M34" s="240" t="str">
        <f ca="1">IF($A34="","",INDEX(FORMULACIÓN!$A$10:$U$1010,'FORMULACIÓN Y SEG. FACULTADES'!$A34,'FORMULACIÓN Y SEG. FACULTADES'!M$8))</f>
        <v xml:space="preserve">N° de libros publicados resultado de proyectos de investigación </v>
      </c>
      <c r="N34" s="240" t="str">
        <f ca="1">IF($A34="","",INDEX(FORMULACIÓN!$A$10:$U$1010,'FORMULACIÓN Y SEG. FACULTADES'!$A34,'FORMULACIÓN Y SEG. FACULTADES'!N$8))</f>
        <v>Anual</v>
      </c>
      <c r="O34" s="240" t="str">
        <f ca="1">IF($A34="","",INDEX(FORMULACIÓN!$A$10:$U$1010,'FORMULACIÓN Y SEG. FACULTADES'!$A34,'FORMULACIÓN Y SEG. FACULTADES'!O$8))</f>
        <v>Unidad</v>
      </c>
      <c r="P34" s="240" t="str">
        <f>IF($A34="","",INDEX(FORMULACIÓN!$A$10:$U$1010,'FORMULACIÓN Y SEG. FACULTADES'!$A34,'FORMULACIÓN Y SEG. FACULTADES'!P$8))</f>
        <v>Productos de Investigacion de un proyecto radicado en la editorial de la UA</v>
      </c>
      <c r="Q34" s="241"/>
      <c r="R34" s="46" t="str">
        <f ca="1">IF($A34="","",INDEX(FORMULACIÓN!$A$10:$Y$1010,'FORMULACIÓN Y SEG. FACULTADES'!$A34,'FORMULACIÓN Y SEG. FACULTADES'!R$8))</f>
        <v>23</v>
      </c>
      <c r="S34" s="175">
        <f ca="1">IF($A34="","",INDEX(FORMULACIÓN!$A$10:$U$1010,'FORMULACIÓN Y SEG. FACULTADES'!$A34,'FORMULACIÓN Y SEG. FACULTADES'!S$8))</f>
        <v>32</v>
      </c>
      <c r="T34" s="187"/>
      <c r="U34" s="187">
        <v>1</v>
      </c>
      <c r="V34" s="188">
        <f t="shared" si="1"/>
        <v>1</v>
      </c>
      <c r="W34" s="187">
        <v>1</v>
      </c>
      <c r="X34" s="187"/>
      <c r="Y34" s="252" t="s">
        <v>1651</v>
      </c>
      <c r="Z34" s="191">
        <f t="shared" si="2"/>
        <v>1</v>
      </c>
      <c r="AA34" s="191">
        <f t="shared" si="3"/>
        <v>1</v>
      </c>
      <c r="AB34" s="189" t="str">
        <f t="shared" ca="1" si="0"/>
        <v>FAC/DEP: 04,35%
__________
FAC/FAC: 100,00%
__________
AÑO: 00,00%
S. 1: 00,00%
S. 2: 00,00%</v>
      </c>
      <c r="AC34" s="187"/>
      <c r="AD34" s="187">
        <v>2</v>
      </c>
      <c r="AE34" s="188">
        <f t="shared" si="4"/>
        <v>2</v>
      </c>
      <c r="AF34" s="187">
        <v>2</v>
      </c>
      <c r="AG34" s="187"/>
      <c r="AH34" s="187" t="s">
        <v>1572</v>
      </c>
      <c r="AI34" s="191">
        <f t="shared" si="5"/>
        <v>1</v>
      </c>
      <c r="AJ34" s="187">
        <f t="shared" si="6"/>
        <v>1</v>
      </c>
      <c r="AK34" s="189" t="str">
        <f t="shared" ca="1" si="7"/>
        <v>FAC/DEP: 08,70%
__________
FAC/FAC: 100,00%
__________
AÑO: 00,00%
S. 1: 00,00%
S. 2: 00,00%</v>
      </c>
      <c r="AL34" s="187"/>
      <c r="AM34" s="187">
        <v>0</v>
      </c>
      <c r="AN34" s="188">
        <f t="shared" si="8"/>
        <v>0</v>
      </c>
      <c r="AO34" s="187"/>
      <c r="AP34" s="187"/>
      <c r="AQ34" s="187"/>
      <c r="AR34" s="191" t="str">
        <f t="shared" si="9"/>
        <v>0</v>
      </c>
      <c r="AS34" s="187" t="str">
        <f t="shared" si="10"/>
        <v>-</v>
      </c>
      <c r="AT34" s="189" t="str">
        <f t="shared" ca="1" si="11"/>
        <v>FAC/DEP: 00,00%
__________
FAC/FAC: -
__________
AÑO: 00,00%
S. 1: 00,00%
S. 2: 00,00%</v>
      </c>
      <c r="AU34" s="187"/>
      <c r="AV34" s="187">
        <v>1</v>
      </c>
      <c r="AW34" s="188">
        <f t="shared" si="12"/>
        <v>1</v>
      </c>
      <c r="AX34" s="187">
        <v>0</v>
      </c>
      <c r="AY34" s="187"/>
      <c r="AZ34" s="187"/>
      <c r="BA34" s="191">
        <f t="shared" si="13"/>
        <v>0</v>
      </c>
      <c r="BB34" s="187">
        <f t="shared" si="14"/>
        <v>0</v>
      </c>
      <c r="BC34" s="189" t="str">
        <f t="shared" ca="1" si="15"/>
        <v>FAC/DEP: 00,00%
__________
FAC/FAC: 00,00%
__________
AÑO: 00,00%
S. 1: 00,00%
S. 2: 00,00%</v>
      </c>
      <c r="BD34" s="187"/>
      <c r="BE34" s="187">
        <v>7</v>
      </c>
      <c r="BF34" s="188">
        <f t="shared" si="16"/>
        <v>7</v>
      </c>
      <c r="BG34" s="187">
        <v>1</v>
      </c>
      <c r="BH34" s="187"/>
      <c r="BI34" s="187" t="s">
        <v>1584</v>
      </c>
      <c r="BJ34" s="191">
        <f t="shared" si="17"/>
        <v>0.14285714285714285</v>
      </c>
      <c r="BK34" s="187">
        <f t="shared" si="18"/>
        <v>0.14285714285714285</v>
      </c>
      <c r="BL34" s="189" t="str">
        <f t="shared" ca="1" si="19"/>
        <v>FAC/DEP: 14,29%
__________
FAC/FAC: 14,29%
__________
AÑO: 00,00%
S. 1: 00,00%
S. 2: 00,00%</v>
      </c>
      <c r="BM34" s="187"/>
      <c r="BN34" s="187">
        <v>1</v>
      </c>
      <c r="BO34" s="188">
        <f t="shared" si="20"/>
        <v>1</v>
      </c>
      <c r="BP34" s="187">
        <v>1</v>
      </c>
      <c r="BQ34" s="187"/>
      <c r="BR34" s="187" t="s">
        <v>1586</v>
      </c>
      <c r="BS34" s="191">
        <f t="shared" si="21"/>
        <v>1</v>
      </c>
      <c r="BT34" s="187">
        <f t="shared" si="22"/>
        <v>1</v>
      </c>
      <c r="BU34" s="189" t="str">
        <f t="shared" ca="1" si="23"/>
        <v>FAC/DEP: 04,35%
__________
FAC/FAC: 100,00%
__________
AÑO: 00,00%
S. 1: 00,00%
S. 2: 00,00%</v>
      </c>
      <c r="BV34" s="187"/>
      <c r="BW34" s="187">
        <v>8</v>
      </c>
      <c r="BX34" s="188">
        <f t="shared" si="24"/>
        <v>8</v>
      </c>
      <c r="BY34" s="187">
        <v>5</v>
      </c>
      <c r="BZ34" s="187"/>
      <c r="CA34" s="187" t="s">
        <v>1589</v>
      </c>
      <c r="CB34" s="191">
        <f t="shared" si="25"/>
        <v>0.625</v>
      </c>
      <c r="CC34" s="187">
        <f t="shared" si="26"/>
        <v>0.625</v>
      </c>
      <c r="CD34" s="189" t="str">
        <f t="shared" ca="1" si="27"/>
        <v>FAC/DEP: 34,78%
__________
FAC/FAC: 62,50%
__________
AÑO: 00,00%
S. 1: 00,00%
S. 2: 00,00%</v>
      </c>
      <c r="CE34" s="187"/>
      <c r="CF34" s="187">
        <v>1</v>
      </c>
      <c r="CG34" s="188">
        <f t="shared" si="28"/>
        <v>1</v>
      </c>
      <c r="CH34" s="187">
        <v>0</v>
      </c>
      <c r="CI34" s="187"/>
      <c r="CJ34" s="187"/>
      <c r="CK34" s="191">
        <f t="shared" si="29"/>
        <v>0</v>
      </c>
      <c r="CL34" s="187">
        <f t="shared" si="30"/>
        <v>0</v>
      </c>
      <c r="CM34" s="189" t="str">
        <f t="shared" ca="1" si="31"/>
        <v>FAC/DEP: 00,00%
__________
FAC/FAC: 00,00%
__________
AÑO: 00,00%
S. 1: 00,00%
S. 2: 00,00%</v>
      </c>
      <c r="CN34" s="187"/>
      <c r="CO34" s="187">
        <v>2</v>
      </c>
      <c r="CP34" s="188">
        <f t="shared" si="32"/>
        <v>2</v>
      </c>
      <c r="CQ34" s="295">
        <v>0</v>
      </c>
      <c r="CR34" s="295"/>
      <c r="CS34" s="295"/>
      <c r="CT34" s="191">
        <f t="shared" si="33"/>
        <v>0</v>
      </c>
      <c r="CU34" s="187">
        <f t="shared" si="34"/>
        <v>0</v>
      </c>
      <c r="CV34" s="189" t="str">
        <f t="shared" ca="1" si="35"/>
        <v>FAC/DEP: 00,00%
__________
FAC/FAC: 00,00%
__________
AÑO: 00,00%
S. 1: 00,00%
S. 2: 00,00%</v>
      </c>
      <c r="CW34" s="187"/>
      <c r="CX34" s="187">
        <v>0</v>
      </c>
      <c r="CY34" s="188">
        <f t="shared" si="36"/>
        <v>0</v>
      </c>
      <c r="CZ34" s="187"/>
      <c r="DA34" s="187"/>
      <c r="DB34" s="187"/>
      <c r="DC34" s="191" t="str">
        <f t="shared" si="37"/>
        <v>0</v>
      </c>
      <c r="DD34" s="191" t="str">
        <f t="shared" si="38"/>
        <v>-</v>
      </c>
      <c r="DE34" s="196" t="str">
        <f t="shared" ca="1" si="39"/>
        <v>FAC/DEP: 00,00%
__________
FAC/FAC: -
__________
AÑO: 00,00%
S. 1: 00,00%
S. 2: 00,00%</v>
      </c>
      <c r="DF34" s="209">
        <f t="shared" si="40"/>
        <v>0</v>
      </c>
      <c r="DG34" s="245">
        <f t="shared" si="44"/>
        <v>10</v>
      </c>
      <c r="DH34" s="245">
        <f t="shared" si="43"/>
        <v>23</v>
      </c>
      <c r="DI34" s="245">
        <f t="shared" si="41"/>
        <v>10</v>
      </c>
    </row>
    <row r="35" spans="1:113" s="218" customFormat="1" ht="145.19999999999999" hidden="1">
      <c r="A35" s="218">
        <f>Lists!C123</f>
        <v>66</v>
      </c>
      <c r="B35" s="240">
        <f ca="1">IF(A35="","",INDEX(FORMULACIÓN!$A$10:$U$1010,'FORMULACIÓN Y SEG. FACULTADES'!$A35,'FORMULACIÓN Y SEG. FACULTADES'!B$8))</f>
        <v>66</v>
      </c>
      <c r="C35" s="238">
        <f ca="1">IF($A35="","",INDEX(FORMULACIÓN!$A$10:$U$1010,'FORMULACIÓN Y SEG. FACULTADES'!$A35,'FORMULACIÓN Y SEG. FACULTADES'!C$8))</f>
        <v>2026</v>
      </c>
      <c r="D35" s="240" t="str">
        <f ca="1">IF(B35="","",INDEX(FORMULACIÓN!$A$10:$U$1010,'FORMULACIÓN Y SEG. FACULTADES'!$A35,'FORMULACIÓN Y SEG. FACULTADES'!D$8))</f>
        <v>L2 - Investigación y Redes de conocimiento para el desarrollo de la sociedad</v>
      </c>
      <c r="E35" s="240" t="str">
        <f ca="1">IF($A35="","",INDEX(FORMULACIÓN!$A$10:$U$1010,'FORMULACIÓN Y SEG. FACULTADES'!$A35,'FORMULACIÓN Y SEG. FACULTADES'!E$8))</f>
        <v>Fortalecer y consolidar los procesos de investigación, creación e innovación al servicio del progreso científico, tecnológico, ambiental, cultural, social y humano, en el contexto regional, nacional e internacional.</v>
      </c>
      <c r="F35" s="240" t="str">
        <f ca="1">IF($A35="","",INDEX(FORMULACIÓN!$A$10:$U$1010,'FORMULACIÓN Y SEG. FACULTADES'!$A35,'FORMULACIÓN Y SEG. FACULTADES'!F$8))</f>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G35" s="240" t="str">
        <f ca="1">IF($A35="","",INDEX(FORMULACIÓN!$A$10:$U$1010,'FORMULACIÓN Y SEG. FACULTADES'!$A35,'FORMULACIÓN Y SEG. FACULTADES'!G$8))</f>
        <v xml:space="preserve">M2 - Investigación y desarrollo científico. </v>
      </c>
      <c r="H35" s="240" t="str">
        <f ca="1">IF($A35="","",INDEX(FORMULACIÓN!$A$10:$U$1010,'FORMULACIÓN Y SEG. FACULTADES'!$A35,'FORMULACIÓN Y SEG. FACULTADES'!H$8))</f>
        <v>P1 - Desarrollo de la investigación básica y aplicada con impacto en  aspectos sociales, políticos, culturales, económicos y/o tecnológicos en los contextos regional, nacional e internacional</v>
      </c>
      <c r="I35" s="240" t="str">
        <f ca="1">IF($A35="","",INDEX(FORMULACIÓN!$A$10:$U$1010,'FORMULACIÓN Y SEG. FACULTADES'!$A35,'FORMULACIÓN Y SEG. FACULTADES'!I$8))</f>
        <v>Incentivar la movilidad saliente de estudiantes  investigadores</v>
      </c>
      <c r="J35" s="242"/>
      <c r="K35" s="242"/>
      <c r="L35" s="240" t="str">
        <f ca="1">IF($A35="","",INDEX(FORMULACIÓN!$A$10:$U$1010,'FORMULACIÓN Y SEG. FACULTADES'!$A35,'FORMULACIÓN Y SEG. FACULTADES'!L$8))</f>
        <v>Movilidad de estudiantes UA vinculados a semilleros a nivel nacional e internacional</v>
      </c>
      <c r="M35" s="240" t="str">
        <f ca="1">IF($A35="","",INDEX(FORMULACIÓN!$A$10:$U$1010,'FORMULACIÓN Y SEG. FACULTADES'!$A35,'FORMULACIÓN Y SEG. FACULTADES'!M$8))</f>
        <v xml:space="preserve">N° de estudiantes vinculados a semilleros de investigación que realizan movilidad nacional  </v>
      </c>
      <c r="N35" s="240" t="str">
        <f ca="1">IF($A35="","",INDEX(FORMULACIÓN!$A$10:$U$1010,'FORMULACIÓN Y SEG. FACULTADES'!$A35,'FORMULACIÓN Y SEG. FACULTADES'!N$8))</f>
        <v>Anual</v>
      </c>
      <c r="O35" s="240" t="str">
        <f ca="1">IF($A35="","",INDEX(FORMULACIÓN!$A$10:$U$1010,'FORMULACIÓN Y SEG. FACULTADES'!$A35,'FORMULACIÓN Y SEG. FACULTADES'!O$8))</f>
        <v>Unidad</v>
      </c>
      <c r="P35" s="240" t="str">
        <f>IF($A35="","",INDEX(FORMULACIÓN!$A$10:$U$1010,'FORMULACIÓN Y SEG. FACULTADES'!$A35,'FORMULACIÓN Y SEG. FACULTADES'!P$8))</f>
        <v xml:space="preserve">La movilidad se puede contar a partir desde el punto que se le da el aval a la persona que va a realizar este proceso. </v>
      </c>
      <c r="Q35" s="241"/>
      <c r="R35" s="46" t="str">
        <f ca="1">IF($A35="","",INDEX(FORMULACIÓN!$A$10:$Y$1010,'FORMULACIÓN Y SEG. FACULTADES'!$A35,'FORMULACIÓN Y SEG. FACULTADES'!R$8))</f>
        <v>177</v>
      </c>
      <c r="S35" s="175">
        <f ca="1">IF($A35="","",INDEX(FORMULACIÓN!$A$10:$U$1010,'FORMULACIÓN Y SEG. FACULTADES'!$A35,'FORMULACIÓN Y SEG. FACULTADES'!S$8))</f>
        <v>371</v>
      </c>
      <c r="T35" s="187"/>
      <c r="U35" s="187">
        <v>14</v>
      </c>
      <c r="V35" s="188">
        <f t="shared" si="1"/>
        <v>14</v>
      </c>
      <c r="W35" s="187">
        <v>0</v>
      </c>
      <c r="X35" s="187"/>
      <c r="Y35" s="187"/>
      <c r="Z35" s="191">
        <f t="shared" si="2"/>
        <v>0</v>
      </c>
      <c r="AA35" s="191">
        <f t="shared" si="3"/>
        <v>0</v>
      </c>
      <c r="AB35" s="189" t="str">
        <f t="shared" ca="1" si="0"/>
        <v>FAC/DEP: 00,00%
__________
FAC/FAC: 00,00%
__________
AÑO: 00,00%
S. 1: 00,00%
S. 2: 00,00%</v>
      </c>
      <c r="AC35" s="187"/>
      <c r="AD35" s="187">
        <v>20</v>
      </c>
      <c r="AE35" s="188">
        <f t="shared" si="4"/>
        <v>20</v>
      </c>
      <c r="AF35" s="187">
        <v>0</v>
      </c>
      <c r="AG35" s="187"/>
      <c r="AH35" s="187"/>
      <c r="AI35" s="191">
        <f t="shared" si="5"/>
        <v>0</v>
      </c>
      <c r="AJ35" s="187">
        <f t="shared" si="6"/>
        <v>0</v>
      </c>
      <c r="AK35" s="189" t="str">
        <f t="shared" ca="1" si="7"/>
        <v>FAC/DEP: 00,00%
__________
FAC/FAC: 00,00%
__________
AÑO: 00,00%
S. 1: 00,00%
S. 2: 00,00%</v>
      </c>
      <c r="AL35" s="187"/>
      <c r="AM35" s="187">
        <v>40</v>
      </c>
      <c r="AN35" s="188">
        <f t="shared" si="8"/>
        <v>40</v>
      </c>
      <c r="AO35" s="187">
        <v>7</v>
      </c>
      <c r="AP35" s="187"/>
      <c r="AQ35" s="187" t="s">
        <v>1619</v>
      </c>
      <c r="AR35" s="191">
        <f t="shared" si="9"/>
        <v>0.17499999999999999</v>
      </c>
      <c r="AS35" s="187">
        <f t="shared" si="10"/>
        <v>0.17499999999999999</v>
      </c>
      <c r="AT35" s="189" t="str">
        <f t="shared" ca="1" si="11"/>
        <v>FAC/DEP: 17,50%
__________
FAC/FAC: 17,50%
__________
AÑO: 00,00%
S. 1: 00,00%
S. 2: 00,00%</v>
      </c>
      <c r="AU35" s="187"/>
      <c r="AV35" s="187">
        <v>3</v>
      </c>
      <c r="AW35" s="188">
        <f t="shared" si="12"/>
        <v>3</v>
      </c>
      <c r="AX35" s="187">
        <v>0</v>
      </c>
      <c r="AY35" s="187"/>
      <c r="AZ35" s="187"/>
      <c r="BA35" s="191">
        <f t="shared" si="13"/>
        <v>0</v>
      </c>
      <c r="BB35" s="187">
        <f t="shared" si="14"/>
        <v>0</v>
      </c>
      <c r="BC35" s="189" t="str">
        <f t="shared" ca="1" si="15"/>
        <v>FAC/DEP: 00,00%
__________
FAC/FAC: 00,00%
__________
AÑO: 00,00%
S. 1: 00,00%
S. 2: 00,00%</v>
      </c>
      <c r="BD35" s="187"/>
      <c r="BE35" s="187">
        <v>25</v>
      </c>
      <c r="BF35" s="188">
        <f t="shared" si="16"/>
        <v>25</v>
      </c>
      <c r="BG35" s="187">
        <v>0</v>
      </c>
      <c r="BH35" s="187"/>
      <c r="BI35" s="187"/>
      <c r="BJ35" s="191">
        <f t="shared" si="17"/>
        <v>0</v>
      </c>
      <c r="BK35" s="187">
        <f t="shared" si="18"/>
        <v>0</v>
      </c>
      <c r="BL35" s="189" t="str">
        <f t="shared" ca="1" si="19"/>
        <v>FAC/DEP: 00,00%
__________
FAC/FAC: 00,00%
__________
AÑO: 00,00%
S. 1: 00,00%
S. 2: 00,00%</v>
      </c>
      <c r="BM35" s="187"/>
      <c r="BN35" s="187">
        <v>3</v>
      </c>
      <c r="BO35" s="188">
        <f t="shared" si="20"/>
        <v>3</v>
      </c>
      <c r="BP35" s="187">
        <v>0</v>
      </c>
      <c r="BQ35" s="187"/>
      <c r="BR35" s="187"/>
      <c r="BS35" s="191">
        <f t="shared" si="21"/>
        <v>0</v>
      </c>
      <c r="BT35" s="187">
        <f t="shared" si="22"/>
        <v>0</v>
      </c>
      <c r="BU35" s="189" t="str">
        <f t="shared" ca="1" si="23"/>
        <v>FAC/DEP: 00,00%
__________
FAC/FAC: 00,00%
__________
AÑO: 00,00%
S. 1: 00,00%
S. 2: 00,00%</v>
      </c>
      <c r="BV35" s="187"/>
      <c r="BW35" s="187">
        <v>25</v>
      </c>
      <c r="BX35" s="188">
        <f t="shared" si="24"/>
        <v>25</v>
      </c>
      <c r="BY35" s="187">
        <v>2</v>
      </c>
      <c r="BZ35" s="187"/>
      <c r="CA35" s="187" t="s">
        <v>1628</v>
      </c>
      <c r="CB35" s="191">
        <f t="shared" si="25"/>
        <v>0.08</v>
      </c>
      <c r="CC35" s="187">
        <f t="shared" si="26"/>
        <v>0.08</v>
      </c>
      <c r="CD35" s="189" t="str">
        <f t="shared" ca="1" si="27"/>
        <v>FAC/DEP: 08,00%
__________
FAC/FAC: 08,00%
__________
AÑO: 00,00%
S. 1: 00,00%
S. 2: 00,00%</v>
      </c>
      <c r="CE35" s="187"/>
      <c r="CF35" s="187">
        <v>30</v>
      </c>
      <c r="CG35" s="188">
        <f t="shared" si="28"/>
        <v>30</v>
      </c>
      <c r="CH35" s="187">
        <v>0</v>
      </c>
      <c r="CI35" s="187"/>
      <c r="CJ35" s="187"/>
      <c r="CK35" s="191">
        <f t="shared" si="29"/>
        <v>0</v>
      </c>
      <c r="CL35" s="187">
        <f t="shared" si="30"/>
        <v>0</v>
      </c>
      <c r="CM35" s="189" t="str">
        <f t="shared" ca="1" si="31"/>
        <v>FAC/DEP: 00,00%
__________
FAC/FAC: 00,00%
__________
AÑO: 00,00%
S. 1: 00,00%
S. 2: 00,00%</v>
      </c>
      <c r="CN35" s="187"/>
      <c r="CO35" s="187">
        <v>3</v>
      </c>
      <c r="CP35" s="188">
        <f t="shared" si="32"/>
        <v>3</v>
      </c>
      <c r="CQ35" s="187">
        <v>0</v>
      </c>
      <c r="CR35" s="295"/>
      <c r="CS35" s="295"/>
      <c r="CT35" s="191">
        <f t="shared" si="33"/>
        <v>0</v>
      </c>
      <c r="CU35" s="187">
        <f t="shared" si="34"/>
        <v>0</v>
      </c>
      <c r="CV35" s="189" t="str">
        <f t="shared" ca="1" si="35"/>
        <v>FAC/DEP: 00,00%
__________
FAC/FAC: 00,00%
__________
AÑO: 00,00%
S. 1: 00,00%
S. 2: 00,00%</v>
      </c>
      <c r="CW35" s="187"/>
      <c r="CX35" s="187">
        <v>12</v>
      </c>
      <c r="CY35" s="188">
        <f t="shared" si="36"/>
        <v>12</v>
      </c>
      <c r="CZ35" s="187">
        <v>0</v>
      </c>
      <c r="DA35" s="187"/>
      <c r="DB35" s="187"/>
      <c r="DC35" s="191">
        <f t="shared" si="37"/>
        <v>0</v>
      </c>
      <c r="DD35" s="191">
        <f t="shared" si="38"/>
        <v>0</v>
      </c>
      <c r="DE35" s="196" t="str">
        <f t="shared" ca="1" si="39"/>
        <v>FAC/DEP: 00,00%
__________
FAC/FAC: 00,00%
__________
AÑO: 00,00%
S. 1: 00,00%
S. 2: 00,00%</v>
      </c>
      <c r="DF35" s="209">
        <f t="shared" si="40"/>
        <v>0</v>
      </c>
      <c r="DG35" s="245">
        <f t="shared" si="44"/>
        <v>9</v>
      </c>
      <c r="DH35" s="245">
        <f t="shared" si="43"/>
        <v>175</v>
      </c>
      <c r="DI35" s="245">
        <f t="shared" si="41"/>
        <v>9</v>
      </c>
    </row>
    <row r="36" spans="1:113" s="218" customFormat="1" ht="118.8" hidden="1">
      <c r="A36" s="218">
        <f>Lists!C124</f>
        <v>67</v>
      </c>
      <c r="B36" s="240">
        <f ca="1">IF(A36="","",INDEX(FORMULACIÓN!$A$10:$U$1010,'FORMULACIÓN Y SEG. FACULTADES'!$A36,'FORMULACIÓN Y SEG. FACULTADES'!B$8))</f>
        <v>67</v>
      </c>
      <c r="C36" s="238">
        <f ca="1">IF($A36="","",INDEX(FORMULACIÓN!$A$10:$U$1010,'FORMULACIÓN Y SEG. FACULTADES'!$A36,'FORMULACIÓN Y SEG. FACULTADES'!C$8))</f>
        <v>2026</v>
      </c>
      <c r="D36" s="240" t="str">
        <f ca="1">IF(B36="","",INDEX(FORMULACIÓN!$A$10:$U$1010,'FORMULACIÓN Y SEG. FACULTADES'!$A36,'FORMULACIÓN Y SEG. FACULTADES'!D$8))</f>
        <v>L2 - Investigación y Redes de conocimiento para el desarrollo de la sociedad</v>
      </c>
      <c r="E36" s="240" t="str">
        <f ca="1">IF($A36="","",INDEX(FORMULACIÓN!$A$10:$U$1010,'FORMULACIÓN Y SEG. FACULTADES'!$A36,'FORMULACIÓN Y SEG. FACULTADES'!E$8))</f>
        <v>Fortalecer y consolidar los procesos de investigación, creación e innovación al servicio del progreso científico, tecnológico, ambiental, cultural, social y humano, en el contexto regional, nacional e internacional.</v>
      </c>
      <c r="F36" s="240" t="str">
        <f ca="1">IF($A36="","",INDEX(FORMULACIÓN!$A$10:$U$1010,'FORMULACIÓN Y SEG. FACULTADES'!$A36,'FORMULACIÓN Y SEG. FACULTADES'!F$8))</f>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G36" s="240" t="str">
        <f ca="1">IF($A36="","",INDEX(FORMULACIÓN!$A$10:$U$1010,'FORMULACIÓN Y SEG. FACULTADES'!$A36,'FORMULACIÓN Y SEG. FACULTADES'!G$8))</f>
        <v xml:space="preserve">M2 - Investigación y desarrollo científico. </v>
      </c>
      <c r="H36" s="240" t="str">
        <f ca="1">IF($A36="","",INDEX(FORMULACIÓN!$A$10:$U$1010,'FORMULACIÓN Y SEG. FACULTADES'!$A36,'FORMULACIÓN Y SEG. FACULTADES'!H$8))</f>
        <v>P1 - Desarrollo de la investigación básica y aplicada con impacto en  aspectos sociales, políticos, culturales, económicos y/o tecnológicos en los contextos regional, nacional e internacional</v>
      </c>
      <c r="I36" s="240" t="str">
        <f ca="1">IF($A36="","",INDEX(FORMULACIÓN!$A$10:$U$1010,'FORMULACIÓN Y SEG. FACULTADES'!$A36,'FORMULACIÓN Y SEG. FACULTADES'!I$8))</f>
        <v>Incentivar la movilidad saliente de estudiantes  investigadores</v>
      </c>
      <c r="J36" s="242"/>
      <c r="K36" s="242"/>
      <c r="L36" s="240" t="str">
        <f ca="1">IF($A36="","",INDEX(FORMULACIÓN!$A$10:$U$1010,'FORMULACIÓN Y SEG. FACULTADES'!$A36,'FORMULACIÓN Y SEG. FACULTADES'!L$8))</f>
        <v>Movilidad de estudiantes UA vinculados a semilleros a nivel nacional e internacional</v>
      </c>
      <c r="M36" s="240" t="str">
        <f ca="1">IF($A36="","",INDEX(FORMULACIÓN!$A$10:$U$1010,'FORMULACIÓN Y SEG. FACULTADES'!$A36,'FORMULACIÓN Y SEG. FACULTADES'!M$8))</f>
        <v xml:space="preserve">N° de estudiantes vinculados a semilleros de investigación que realizan movilidad internacional </v>
      </c>
      <c r="N36" s="240" t="str">
        <f ca="1">IF($A36="","",INDEX(FORMULACIÓN!$A$10:$U$1010,'FORMULACIÓN Y SEG. FACULTADES'!$A36,'FORMULACIÓN Y SEG. FACULTADES'!N$8))</f>
        <v>Anual</v>
      </c>
      <c r="O36" s="240" t="str">
        <f ca="1">IF($A36="","",INDEX(FORMULACIÓN!$A$10:$U$1010,'FORMULACIÓN Y SEG. FACULTADES'!$A36,'FORMULACIÓN Y SEG. FACULTADES'!O$8))</f>
        <v>Unidad</v>
      </c>
      <c r="P36" s="240" t="str">
        <f>IF($A36="","",INDEX(FORMULACIÓN!$A$10:$U$1010,'FORMULACIÓN Y SEG. FACULTADES'!$A36,'FORMULACIÓN Y SEG. FACULTADES'!P$8))</f>
        <v xml:space="preserve">La movilidad se puede contar a partir desde el punto que se le da el aval a la persona que va a realizar este proceso. </v>
      </c>
      <c r="Q36" s="241"/>
      <c r="R36" s="46" t="str">
        <f ca="1">IF($A36="","",INDEX(FORMULACIÓN!$A$10:$Y$1010,'FORMULACIÓN Y SEG. FACULTADES'!$A36,'FORMULACIÓN Y SEG. FACULTADES'!R$8))</f>
        <v>40</v>
      </c>
      <c r="S36" s="175">
        <f ca="1">IF($A36="","",INDEX(FORMULACIÓN!$A$10:$U$1010,'FORMULACIÓN Y SEG. FACULTADES'!$A36,'FORMULACIÓN Y SEG. FACULTADES'!S$8))</f>
        <v>58</v>
      </c>
      <c r="T36" s="187"/>
      <c r="U36" s="187">
        <v>1</v>
      </c>
      <c r="V36" s="188">
        <f t="shared" si="1"/>
        <v>1</v>
      </c>
      <c r="W36" s="187">
        <v>0</v>
      </c>
      <c r="X36" s="187"/>
      <c r="Y36" s="187"/>
      <c r="Z36" s="191">
        <f t="shared" si="2"/>
        <v>0</v>
      </c>
      <c r="AA36" s="191">
        <f t="shared" si="3"/>
        <v>0</v>
      </c>
      <c r="AB36" s="189" t="str">
        <f t="shared" ca="1" si="0"/>
        <v>FAC/DEP: 00,00%
__________
FAC/FAC: 00,00%
__________
AÑO: 00,00%
S. 1: 00,00%
S. 2: 00,00%</v>
      </c>
      <c r="AC36" s="187"/>
      <c r="AD36" s="187">
        <v>2</v>
      </c>
      <c r="AE36" s="188">
        <f t="shared" si="4"/>
        <v>2</v>
      </c>
      <c r="AF36" s="187">
        <v>0</v>
      </c>
      <c r="AG36" s="187"/>
      <c r="AH36" s="187"/>
      <c r="AI36" s="191">
        <f t="shared" si="5"/>
        <v>0</v>
      </c>
      <c r="AJ36" s="187">
        <f t="shared" si="6"/>
        <v>0</v>
      </c>
      <c r="AK36" s="189" t="str">
        <f t="shared" ca="1" si="7"/>
        <v>FAC/DEP: 00,00%
__________
FAC/FAC: 00,00%
__________
AÑO: 00,00%
S. 1: 00,00%
S. 2: 00,00%</v>
      </c>
      <c r="AL36" s="187"/>
      <c r="AM36" s="187">
        <v>6</v>
      </c>
      <c r="AN36" s="188">
        <f t="shared" si="8"/>
        <v>6</v>
      </c>
      <c r="AO36" s="187">
        <v>3</v>
      </c>
      <c r="AP36" s="187"/>
      <c r="AQ36" s="187" t="s">
        <v>1620</v>
      </c>
      <c r="AR36" s="191">
        <f t="shared" si="9"/>
        <v>0.5</v>
      </c>
      <c r="AS36" s="187">
        <f t="shared" si="10"/>
        <v>0.5</v>
      </c>
      <c r="AT36" s="189" t="str">
        <f t="shared" ca="1" si="11"/>
        <v>FAC/DEP: 15,00%
__________
FAC/FAC: 50,00%
__________
AÑO: 00,00%
S. 1: 00,00%
S. 2: 00,00%</v>
      </c>
      <c r="AU36" s="187"/>
      <c r="AV36" s="187">
        <v>1</v>
      </c>
      <c r="AW36" s="188">
        <f t="shared" si="12"/>
        <v>1</v>
      </c>
      <c r="AX36" s="187">
        <v>0</v>
      </c>
      <c r="AY36" s="187"/>
      <c r="AZ36" s="187"/>
      <c r="BA36" s="191">
        <f t="shared" si="13"/>
        <v>0</v>
      </c>
      <c r="BB36" s="187">
        <f t="shared" si="14"/>
        <v>0</v>
      </c>
      <c r="BC36" s="189" t="str">
        <f t="shared" ca="1" si="15"/>
        <v>FAC/DEP: 00,00%
__________
FAC/FAC: 00,00%
__________
AÑO: 00,00%
S. 1: 00,00%
S. 2: 00,00%</v>
      </c>
      <c r="BD36" s="187"/>
      <c r="BE36" s="187">
        <v>3</v>
      </c>
      <c r="BF36" s="188">
        <f t="shared" si="16"/>
        <v>3</v>
      </c>
      <c r="BG36" s="187">
        <v>0</v>
      </c>
      <c r="BH36" s="187"/>
      <c r="BI36" s="187"/>
      <c r="BJ36" s="191">
        <f t="shared" si="17"/>
        <v>0</v>
      </c>
      <c r="BK36" s="187">
        <f t="shared" si="18"/>
        <v>0</v>
      </c>
      <c r="BL36" s="189" t="str">
        <f t="shared" ca="1" si="19"/>
        <v>FAC/DEP: 00,00%
__________
FAC/FAC: 00,00%
__________
AÑO: 00,00%
S. 1: 00,00%
S. 2: 00,00%</v>
      </c>
      <c r="BM36" s="187"/>
      <c r="BN36" s="187">
        <v>2</v>
      </c>
      <c r="BO36" s="188">
        <f t="shared" si="20"/>
        <v>2</v>
      </c>
      <c r="BP36" s="187">
        <v>1</v>
      </c>
      <c r="BQ36" s="187"/>
      <c r="BR36" s="187" t="s">
        <v>1626</v>
      </c>
      <c r="BS36" s="191">
        <f t="shared" si="21"/>
        <v>0.5</v>
      </c>
      <c r="BT36" s="187">
        <f t="shared" si="22"/>
        <v>0.5</v>
      </c>
      <c r="BU36" s="189" t="str">
        <f t="shared" ca="1" si="23"/>
        <v>FAC/DEP: 05,00%
__________
FAC/FAC: 50,00%
__________
AÑO: 00,00%
S. 1: 00,00%
S. 2: 00,00%</v>
      </c>
      <c r="BV36" s="187"/>
      <c r="BW36" s="187">
        <v>5</v>
      </c>
      <c r="BX36" s="188">
        <f t="shared" si="24"/>
        <v>5</v>
      </c>
      <c r="BY36" s="187">
        <v>1</v>
      </c>
      <c r="BZ36" s="187"/>
      <c r="CA36" s="187" t="s">
        <v>1629</v>
      </c>
      <c r="CB36" s="191">
        <f t="shared" si="25"/>
        <v>0.2</v>
      </c>
      <c r="CC36" s="187">
        <f t="shared" si="26"/>
        <v>0.2</v>
      </c>
      <c r="CD36" s="189" t="str">
        <f t="shared" ca="1" si="27"/>
        <v>FAC/DEP: 12,50%
__________
FAC/FAC: 20,00%
__________
AÑO: 00,00%
S. 1: 00,00%
S. 2: 00,00%</v>
      </c>
      <c r="CE36" s="187"/>
      <c r="CF36" s="187">
        <v>2</v>
      </c>
      <c r="CG36" s="188">
        <f t="shared" si="28"/>
        <v>2</v>
      </c>
      <c r="CH36" s="187">
        <v>0</v>
      </c>
      <c r="CI36" s="187"/>
      <c r="CJ36" s="187"/>
      <c r="CK36" s="191">
        <f t="shared" si="29"/>
        <v>0</v>
      </c>
      <c r="CL36" s="187">
        <f t="shared" si="30"/>
        <v>0</v>
      </c>
      <c r="CM36" s="189" t="str">
        <f t="shared" ca="1" si="31"/>
        <v>FAC/DEP: 00,00%
__________
FAC/FAC: 00,00%
__________
AÑO: 00,00%
S. 1: 00,00%
S. 2: 00,00%</v>
      </c>
      <c r="CN36" s="187"/>
      <c r="CO36" s="187">
        <v>1</v>
      </c>
      <c r="CP36" s="188">
        <f t="shared" si="32"/>
        <v>1</v>
      </c>
      <c r="CQ36" s="187">
        <v>0</v>
      </c>
      <c r="CR36" s="295"/>
      <c r="CS36" s="295"/>
      <c r="CT36" s="191">
        <f t="shared" si="33"/>
        <v>0</v>
      </c>
      <c r="CU36" s="187">
        <f t="shared" si="34"/>
        <v>0</v>
      </c>
      <c r="CV36" s="189" t="str">
        <f t="shared" ca="1" si="35"/>
        <v>FAC/DEP: 00,00%
__________
FAC/FAC: 00,00%
__________
AÑO: 00,00%
S. 1: 00,00%
S. 2: 00,00%</v>
      </c>
      <c r="CW36" s="187"/>
      <c r="CX36" s="187">
        <v>1</v>
      </c>
      <c r="CY36" s="188">
        <f t="shared" si="36"/>
        <v>1</v>
      </c>
      <c r="CZ36" s="187">
        <v>1</v>
      </c>
      <c r="DA36" s="187"/>
      <c r="DB36" s="252" t="s">
        <v>1314</v>
      </c>
      <c r="DC36" s="191">
        <f t="shared" si="37"/>
        <v>1</v>
      </c>
      <c r="DD36" s="191">
        <f t="shared" si="38"/>
        <v>1</v>
      </c>
      <c r="DE36" s="196" t="str">
        <f t="shared" ca="1" si="39"/>
        <v>FAC/DEP: 02,50%
__________
FAC/FAC: 100,00%
__________
AÑO: 00,00%
S. 1: 00,00%
S. 2: 00,00%</v>
      </c>
      <c r="DF36" s="209">
        <f t="shared" si="40"/>
        <v>0</v>
      </c>
      <c r="DG36" s="245">
        <f t="shared" si="44"/>
        <v>6</v>
      </c>
      <c r="DH36" s="245">
        <f t="shared" si="43"/>
        <v>24</v>
      </c>
      <c r="DI36" s="245">
        <f t="shared" si="41"/>
        <v>6</v>
      </c>
    </row>
    <row r="37" spans="1:113" s="218" customFormat="1" ht="165.6" hidden="1">
      <c r="A37" s="218">
        <f>Lists!C125</f>
        <v>68</v>
      </c>
      <c r="B37" s="240">
        <f ca="1">IF(A37="","",INDEX(FORMULACIÓN!$A$10:$U$1010,'FORMULACIÓN Y SEG. FACULTADES'!$A37,'FORMULACIÓN Y SEG. FACULTADES'!B$8))</f>
        <v>68</v>
      </c>
      <c r="C37" s="238">
        <f ca="1">IF($A37="","",INDEX(FORMULACIÓN!$A$10:$U$1010,'FORMULACIÓN Y SEG. FACULTADES'!$A37,'FORMULACIÓN Y SEG. FACULTADES'!C$8))</f>
        <v>2026</v>
      </c>
      <c r="D37" s="240" t="str">
        <f ca="1">IF(B37="","",INDEX(FORMULACIÓN!$A$10:$U$1010,'FORMULACIÓN Y SEG. FACULTADES'!$A37,'FORMULACIÓN Y SEG. FACULTADES'!D$8))</f>
        <v>L2 - Investigación y Redes de conocimiento para el desarrollo de la sociedad</v>
      </c>
      <c r="E37" s="240" t="str">
        <f ca="1">IF($A37="","",INDEX(FORMULACIÓN!$A$10:$U$1010,'FORMULACIÓN Y SEG. FACULTADES'!$A37,'FORMULACIÓN Y SEG. FACULTADES'!E$8))</f>
        <v>Fortalecer y consolidar los procesos de investigación, creación e innovación al servicio del progreso científico, tecnológico, ambiental, cultural, social y humano, en el contexto regional, nacional e internacional.</v>
      </c>
      <c r="F37" s="240" t="str">
        <f ca="1">IF($A37="","",INDEX(FORMULACIÓN!$A$10:$U$1010,'FORMULACIÓN Y SEG. FACULTADES'!$A37,'FORMULACIÓN Y SEG. FACULTADES'!F$8))</f>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G37" s="240" t="str">
        <f ca="1">IF($A37="","",INDEX(FORMULACIÓN!$A$10:$U$1010,'FORMULACIÓN Y SEG. FACULTADES'!$A37,'FORMULACIÓN Y SEG. FACULTADES'!G$8))</f>
        <v xml:space="preserve">M2 - Investigación y desarrollo científico. </v>
      </c>
      <c r="H37" s="240" t="str">
        <f ca="1">IF($A37="","",INDEX(FORMULACIÓN!$A$10:$U$1010,'FORMULACIÓN Y SEG. FACULTADES'!$A37,'FORMULACIÓN Y SEG. FACULTADES'!H$8))</f>
        <v>P1 - Desarrollo de la investigación básica y aplicada con impacto en  aspectos sociales, políticos, culturales, económicos y/o tecnológicos en los contextos regional, nacional e internacional</v>
      </c>
      <c r="I37" s="240" t="str">
        <f ca="1">IF($A37="","",INDEX(FORMULACIÓN!$A$10:$U$1010,'FORMULACIÓN Y SEG. FACULTADES'!$A37,'FORMULACIÓN Y SEG. FACULTADES'!I$8))</f>
        <v>Fomentar la vinculación de estudiantes a los semilleros de investigación</v>
      </c>
      <c r="J37" s="242"/>
      <c r="K37" s="242"/>
      <c r="L37" s="240" t="str">
        <f ca="1">IF($A37="","",INDEX(FORMULACIÓN!$A$10:$U$1010,'FORMULACIÓN Y SEG. FACULTADES'!$A37,'FORMULACIÓN Y SEG. FACULTADES'!L$8))</f>
        <v>Vinculación de estudiantes a semilleros de investigación</v>
      </c>
      <c r="M37" s="240" t="str">
        <f ca="1">IF($A37="","",INDEX(FORMULACIÓN!$A$10:$U$1010,'FORMULACIÓN Y SEG. FACULTADES'!$A37,'FORMULACIÓN Y SEG. FACULTADES'!M$8))</f>
        <v xml:space="preserve">N° de estudiantes articulados a semilleros de investigación </v>
      </c>
      <c r="N37" s="240" t="str">
        <f ca="1">IF($A37="","",INDEX(FORMULACIÓN!$A$10:$U$1010,'FORMULACIÓN Y SEG. FACULTADES'!$A37,'FORMULACIÓN Y SEG. FACULTADES'!N$8))</f>
        <v>Semestral</v>
      </c>
      <c r="O37" s="240" t="str">
        <f ca="1">IF($A37="","",INDEX(FORMULACIÓN!$A$10:$U$1010,'FORMULACIÓN Y SEG. FACULTADES'!$A37,'FORMULACIÓN Y SEG. FACULTADES'!O$8))</f>
        <v>Unidad</v>
      </c>
      <c r="P37" s="240" t="str">
        <f>IF($A37="","",INDEX(FORMULACIÓN!$A$10:$U$1010,'FORMULACIÓN Y SEG. FACULTADES'!$A37,'FORMULACIÓN Y SEG. FACULTADES'!P$8))</f>
        <v>Aplica promedio tambien para las facultades</v>
      </c>
      <c r="Q37" s="241"/>
      <c r="R37" s="46" t="str">
        <f ca="1">IF($A37="","",INDEX(FORMULACIÓN!$A$10:$Y$1010,'FORMULACIÓN Y SEG. FACULTADES'!$A37,'FORMULACIÓN Y SEG. FACULTADES'!R$8))</f>
        <v>4.000</v>
      </c>
      <c r="S37" s="175">
        <f ca="1">IF($A37="","",INDEX(FORMULACIÓN!$A$10:$U$1010,'FORMULACIÓN Y SEG. FACULTADES'!$A37,'FORMULACIÓN Y SEG. FACULTADES'!S$8))</f>
        <v>4550</v>
      </c>
      <c r="T37" s="187"/>
      <c r="U37" s="187">
        <v>225</v>
      </c>
      <c r="V37" s="188">
        <f t="shared" si="1"/>
        <v>225</v>
      </c>
      <c r="W37" s="187">
        <v>193</v>
      </c>
      <c r="X37" s="187"/>
      <c r="Y37" s="187" t="s">
        <v>1567</v>
      </c>
      <c r="Z37" s="191">
        <f t="shared" si="2"/>
        <v>0.85777777777777775</v>
      </c>
      <c r="AA37" s="191">
        <f t="shared" si="3"/>
        <v>0.85777777777777775</v>
      </c>
      <c r="AB37" s="189" t="str">
        <f t="shared" ca="1" si="0"/>
        <v>FAC/DEP: 05,63%
__________
FAC/FAC: 85,78%
__________
AÑO: 00,00%
S. 1: 00,00%
S. 2: 00,00%</v>
      </c>
      <c r="AC37" s="187"/>
      <c r="AD37" s="187">
        <v>232</v>
      </c>
      <c r="AE37" s="188">
        <f t="shared" si="4"/>
        <v>232</v>
      </c>
      <c r="AF37" s="187">
        <v>305</v>
      </c>
      <c r="AG37" s="187"/>
      <c r="AH37" s="252"/>
      <c r="AI37" s="191">
        <f t="shared" si="5"/>
        <v>1.3146551724137931</v>
      </c>
      <c r="AJ37" s="187">
        <f t="shared" si="6"/>
        <v>1</v>
      </c>
      <c r="AK37" s="189" t="str">
        <f t="shared" ca="1" si="7"/>
        <v>FAC/DEP: 05,80%
__________
FAC/FAC: 100,00%
__________
AÑO: 00,00%
S. 1: 00,00%
S. 2: 00,00%</v>
      </c>
      <c r="AL37" s="187"/>
      <c r="AM37" s="187">
        <v>670</v>
      </c>
      <c r="AN37" s="188">
        <f t="shared" si="8"/>
        <v>670</v>
      </c>
      <c r="AO37" s="187">
        <v>590</v>
      </c>
      <c r="AP37" s="187"/>
      <c r="AQ37" s="187" t="s">
        <v>1574</v>
      </c>
      <c r="AR37" s="191">
        <f t="shared" si="9"/>
        <v>0.88059701492537312</v>
      </c>
      <c r="AS37" s="187">
        <f t="shared" si="10"/>
        <v>0.88059701492537312</v>
      </c>
      <c r="AT37" s="189" t="str">
        <f t="shared" ca="1" si="11"/>
        <v>FAC/DEP: 16,75%
__________
FAC/FAC: 88,06%
__________
AÑO: 00,00%
S. 1: 00,00%
S. 2: 00,00%</v>
      </c>
      <c r="AU37" s="187"/>
      <c r="AV37" s="187">
        <v>338</v>
      </c>
      <c r="AW37" s="188">
        <f t="shared" si="12"/>
        <v>338</v>
      </c>
      <c r="AX37" s="187">
        <v>360</v>
      </c>
      <c r="AY37" s="187"/>
      <c r="AZ37" s="187" t="s">
        <v>1580</v>
      </c>
      <c r="BA37" s="191">
        <f t="shared" si="13"/>
        <v>1.0650887573964498</v>
      </c>
      <c r="BB37" s="187">
        <f t="shared" si="14"/>
        <v>1</v>
      </c>
      <c r="BC37" s="189" t="str">
        <f t="shared" ca="1" si="15"/>
        <v>FAC/DEP: 08,45%
__________
FAC/FAC: 100,00%
__________
AÑO: 00,00%
S. 1: 00,00%
S. 2: 00,00%</v>
      </c>
      <c r="BD37" s="187"/>
      <c r="BE37" s="187">
        <v>330</v>
      </c>
      <c r="BF37" s="188">
        <f t="shared" si="16"/>
        <v>330</v>
      </c>
      <c r="BG37" s="187">
        <v>331</v>
      </c>
      <c r="BH37" s="187"/>
      <c r="BI37" s="187" t="s">
        <v>1395</v>
      </c>
      <c r="BJ37" s="191">
        <f t="shared" si="17"/>
        <v>1.0030303030303029</v>
      </c>
      <c r="BK37" s="187">
        <f t="shared" si="18"/>
        <v>1</v>
      </c>
      <c r="BL37" s="189" t="str">
        <f t="shared" ca="1" si="19"/>
        <v>FAC/DEP: 08,25%
__________
FAC/FAC: 100,00%
__________
AÑO: 00,00%
S. 1: 00,00%
S. 2: 00,00%</v>
      </c>
      <c r="BM37" s="187"/>
      <c r="BN37" s="187">
        <v>100</v>
      </c>
      <c r="BO37" s="188">
        <f t="shared" si="20"/>
        <v>100</v>
      </c>
      <c r="BP37" s="187">
        <v>157</v>
      </c>
      <c r="BQ37" s="187"/>
      <c r="BR37" s="187" t="s">
        <v>1327</v>
      </c>
      <c r="BS37" s="191">
        <f t="shared" si="21"/>
        <v>1.57</v>
      </c>
      <c r="BT37" s="187">
        <f t="shared" si="22"/>
        <v>1</v>
      </c>
      <c r="BU37" s="189" t="str">
        <f t="shared" ca="1" si="23"/>
        <v>FAC/DEP: 02,50%
__________
FAC/FAC: 100,00%
__________
AÑO: 00,00%
S. 1: 00,00%
S. 2: 00,00%</v>
      </c>
      <c r="BV37" s="187"/>
      <c r="BW37" s="187">
        <v>850</v>
      </c>
      <c r="BX37" s="188">
        <f t="shared" si="24"/>
        <v>850</v>
      </c>
      <c r="BY37" s="187">
        <v>963</v>
      </c>
      <c r="BZ37" s="187"/>
      <c r="CA37" s="187" t="s">
        <v>1590</v>
      </c>
      <c r="CB37" s="191">
        <f t="shared" si="25"/>
        <v>1.1329411764705883</v>
      </c>
      <c r="CC37" s="187">
        <f t="shared" si="26"/>
        <v>1</v>
      </c>
      <c r="CD37" s="189" t="str">
        <f t="shared" ca="1" si="27"/>
        <v>FAC/DEP: 21,25%
__________
FAC/FAC: 100,00%
__________
AÑO: 00,00%
S. 1: 00,00%
S. 2: 00,00%</v>
      </c>
      <c r="CE37" s="187"/>
      <c r="CF37" s="187">
        <v>800</v>
      </c>
      <c r="CG37" s="188">
        <f t="shared" si="28"/>
        <v>800</v>
      </c>
      <c r="CH37" s="187">
        <v>772</v>
      </c>
      <c r="CI37" s="187"/>
      <c r="CJ37" s="187" t="s">
        <v>1593</v>
      </c>
      <c r="CK37" s="191">
        <f t="shared" si="29"/>
        <v>0.96499999999999997</v>
      </c>
      <c r="CL37" s="187">
        <f t="shared" si="30"/>
        <v>0.96499999999999997</v>
      </c>
      <c r="CM37" s="189" t="str">
        <f t="shared" ca="1" si="31"/>
        <v>FAC/DEP: 20,00%
__________
FAC/FAC: 96,50%
__________
AÑO: 00,00%
S. 1: 00,00%
S. 2: 00,00%</v>
      </c>
      <c r="CN37" s="187"/>
      <c r="CO37" s="187">
        <v>95</v>
      </c>
      <c r="CP37" s="188">
        <f t="shared" si="32"/>
        <v>95</v>
      </c>
      <c r="CQ37" s="187">
        <v>118</v>
      </c>
      <c r="CR37" s="295"/>
      <c r="CS37" s="295" t="s">
        <v>1304</v>
      </c>
      <c r="CT37" s="191">
        <f t="shared" si="33"/>
        <v>1.2421052631578948</v>
      </c>
      <c r="CU37" s="187">
        <f t="shared" si="34"/>
        <v>1</v>
      </c>
      <c r="CV37" s="189" t="str">
        <f t="shared" ca="1" si="35"/>
        <v>FAC/DEP: 02,38%
__________
FAC/FAC: 100,00%
__________
AÑO: 00,00%
S. 1: 00,00%
S. 2: 00,00%</v>
      </c>
      <c r="CW37" s="187"/>
      <c r="CX37" s="187">
        <v>180</v>
      </c>
      <c r="CY37" s="188">
        <f t="shared" si="36"/>
        <v>180</v>
      </c>
      <c r="CZ37" s="187">
        <v>85</v>
      </c>
      <c r="DA37" s="187"/>
      <c r="DB37" s="252" t="s">
        <v>1315</v>
      </c>
      <c r="DC37" s="191">
        <f t="shared" si="37"/>
        <v>0.47222222222222221</v>
      </c>
      <c r="DD37" s="191">
        <f t="shared" si="38"/>
        <v>0.47222222222222221</v>
      </c>
      <c r="DE37" s="196" t="str">
        <f t="shared" ca="1" si="39"/>
        <v>FAC/DEP: 04,50%
__________
FAC/FAC: 47,22%
__________
AÑO: 00,00%
S. 1: 00,00%
S. 2: 00,00%</v>
      </c>
      <c r="DF37" s="209">
        <f t="shared" si="40"/>
        <v>0</v>
      </c>
      <c r="DG37" s="245">
        <f t="shared" si="44"/>
        <v>3874</v>
      </c>
      <c r="DH37" s="245">
        <f t="shared" si="43"/>
        <v>3820</v>
      </c>
      <c r="DI37" s="245">
        <f t="shared" si="41"/>
        <v>3874</v>
      </c>
    </row>
    <row r="38" spans="1:113" s="218" customFormat="1" ht="184.8" hidden="1">
      <c r="A38" s="218">
        <f>Lists!C126</f>
        <v>69</v>
      </c>
      <c r="B38" s="240">
        <f ca="1">IF(A38="","",INDEX(FORMULACIÓN!$A$10:$U$1010,'FORMULACIÓN Y SEG. FACULTADES'!$A38,'FORMULACIÓN Y SEG. FACULTADES'!B$8))</f>
        <v>69</v>
      </c>
      <c r="C38" s="238">
        <f ca="1">IF($A38="","",INDEX(FORMULACIÓN!$A$10:$U$1010,'FORMULACIÓN Y SEG. FACULTADES'!$A38,'FORMULACIÓN Y SEG. FACULTADES'!C$8))</f>
        <v>2026</v>
      </c>
      <c r="D38" s="240" t="str">
        <f ca="1">IF(B38="","",INDEX(FORMULACIÓN!$A$10:$U$1010,'FORMULACIÓN Y SEG. FACULTADES'!$A38,'FORMULACIÓN Y SEG. FACULTADES'!D$8))</f>
        <v>L2 - Investigación y Redes de conocimiento para el desarrollo de la sociedad</v>
      </c>
      <c r="E38" s="240" t="str">
        <f ca="1">IF($A38="","",INDEX(FORMULACIÓN!$A$10:$U$1010,'FORMULACIÓN Y SEG. FACULTADES'!$A38,'FORMULACIÓN Y SEG. FACULTADES'!E$8))</f>
        <v>Fortalecer y consolidar los procesos de investigación, creación e innovación al servicio del progreso científico, tecnológico, ambiental, cultural, social y humano, en el contexto regional, nacional e internacional.</v>
      </c>
      <c r="F38" s="240" t="str">
        <f ca="1">IF($A38="","",INDEX(FORMULACIÓN!$A$10:$U$1010,'FORMULACIÓN Y SEG. FACULTADES'!$A38,'FORMULACIÓN Y SEG. FACULTADES'!F$8))</f>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G38" s="240" t="str">
        <f ca="1">IF($A38="","",INDEX(FORMULACIÓN!$A$10:$U$1010,'FORMULACIÓN Y SEG. FACULTADES'!$A38,'FORMULACIÓN Y SEG. FACULTADES'!G$8))</f>
        <v xml:space="preserve">M2 - Investigación y desarrollo científico. </v>
      </c>
      <c r="H38" s="240" t="str">
        <f ca="1">IF($A38="","",INDEX(FORMULACIÓN!$A$10:$U$1010,'FORMULACIÓN Y SEG. FACULTADES'!$A38,'FORMULACIÓN Y SEG. FACULTADES'!H$8))</f>
        <v>P1 - Desarrollo de la investigación básica y aplicada con impacto en  aspectos sociales, políticos, culturales, económicos y/o tecnológicos en los contextos regional, nacional e internacional</v>
      </c>
      <c r="I38" s="240" t="str">
        <f ca="1">IF($A38="","",INDEX(FORMULACIÓN!$A$10:$U$1010,'FORMULACIÓN Y SEG. FACULTADES'!$A38,'FORMULACIÓN Y SEG. FACULTADES'!I$8))</f>
        <v>Fomentar la vinculación de estudiantes a los semilleros de investigación</v>
      </c>
      <c r="J38" s="242"/>
      <c r="K38" s="242"/>
      <c r="L38" s="240" t="str">
        <f ca="1">IF($A38="","",INDEX(FORMULACIÓN!$A$10:$U$1010,'FORMULACIÓN Y SEG. FACULTADES'!$A38,'FORMULACIÓN Y SEG. FACULTADES'!L$8))</f>
        <v xml:space="preserve">Vinculación de estudiantes de posgrados a grupos de investigación </v>
      </c>
      <c r="M38" s="240" t="str">
        <f ca="1">IF($A38="","",INDEX(FORMULACIÓN!$A$10:$U$1010,'FORMULACIÓN Y SEG. FACULTADES'!$A38,'FORMULACIÓN Y SEG. FACULTADES'!M$8))</f>
        <v>N° de estudiantes de posgrado articulados a grupos de  investigación</v>
      </c>
      <c r="N38" s="240" t="str">
        <f ca="1">IF($A38="","",INDEX(FORMULACIÓN!$A$10:$U$1010,'FORMULACIÓN Y SEG. FACULTADES'!$A38,'FORMULACIÓN Y SEG. FACULTADES'!N$8))</f>
        <v>Semestral</v>
      </c>
      <c r="O38" s="240" t="str">
        <f ca="1">IF($A38="","",INDEX(FORMULACIÓN!$A$10:$U$1010,'FORMULACIÓN Y SEG. FACULTADES'!$A38,'FORMULACIÓN Y SEG. FACULTADES'!O$8))</f>
        <v>Unidad</v>
      </c>
      <c r="P38" s="240" t="str">
        <f>IF($A38="","",INDEX(FORMULACIÓN!$A$10:$U$1010,'FORMULACIÓN Y SEG. FACULTADES'!$A38,'FORMULACIÓN Y SEG. FACULTADES'!P$8))</f>
        <v>Aplica promedio tambien para las facultades</v>
      </c>
      <c r="Q38" s="241"/>
      <c r="R38" s="46" t="str">
        <f ca="1">IF($A38="","",INDEX(FORMULACIÓN!$A$10:$Y$1010,'FORMULACIÓN Y SEG. FACULTADES'!$A38,'FORMULACIÓN Y SEG. FACULTADES'!R$8))</f>
        <v>43</v>
      </c>
      <c r="S38" s="175">
        <f ca="1">IF($A38="","",INDEX(FORMULACIÓN!$A$10:$U$1010,'FORMULACIÓN Y SEG. FACULTADES'!$A38,'FORMULACIÓN Y SEG. FACULTADES'!S$8))</f>
        <v>35</v>
      </c>
      <c r="T38" s="187"/>
      <c r="U38" s="187">
        <v>2</v>
      </c>
      <c r="V38" s="188">
        <f t="shared" si="1"/>
        <v>2</v>
      </c>
      <c r="W38" s="187">
        <v>2</v>
      </c>
      <c r="X38" s="187"/>
      <c r="Y38" s="187" t="s">
        <v>1568</v>
      </c>
      <c r="Z38" s="191">
        <f t="shared" si="2"/>
        <v>1</v>
      </c>
      <c r="AA38" s="191">
        <f t="shared" si="3"/>
        <v>1</v>
      </c>
      <c r="AB38" s="189" t="str">
        <f t="shared" ca="1" si="0"/>
        <v>FAC/DEP: 04,65%
__________
FAC/FAC: 100,00%
__________
AÑO: 00,00%
S. 1: 00,00%
S. 2: 00,00%</v>
      </c>
      <c r="AC38" s="187"/>
      <c r="AD38" s="187">
        <v>0</v>
      </c>
      <c r="AE38" s="188">
        <f t="shared" si="4"/>
        <v>0</v>
      </c>
      <c r="AF38" s="187"/>
      <c r="AG38" s="187"/>
      <c r="AH38" s="187"/>
      <c r="AI38" s="191" t="str">
        <f t="shared" si="5"/>
        <v>0</v>
      </c>
      <c r="AJ38" s="187" t="str">
        <f t="shared" si="6"/>
        <v>-</v>
      </c>
      <c r="AK38" s="189" t="str">
        <f t="shared" ca="1" si="7"/>
        <v>FAC/DEP: 00,00%
__________
FAC/FAC: -
__________
AÑO: 00,00%
S. 1: 00,00%
S. 2: 00,00%</v>
      </c>
      <c r="AL38" s="187"/>
      <c r="AM38" s="187">
        <v>21</v>
      </c>
      <c r="AN38" s="188">
        <f t="shared" si="8"/>
        <v>21</v>
      </c>
      <c r="AO38" s="187">
        <v>56</v>
      </c>
      <c r="AP38" s="187"/>
      <c r="AQ38" s="187" t="s">
        <v>1575</v>
      </c>
      <c r="AR38" s="191">
        <f t="shared" si="9"/>
        <v>2.6666666666666665</v>
      </c>
      <c r="AS38" s="187">
        <f t="shared" si="10"/>
        <v>1</v>
      </c>
      <c r="AT38" s="189" t="str">
        <f t="shared" ca="1" si="11"/>
        <v>FAC/DEP: 48,84%
__________
FAC/FAC: 100,00%
__________
AÑO: 00,00%
S. 1: 00,00%
S. 2: 00,00%</v>
      </c>
      <c r="AU38" s="187"/>
      <c r="AV38" s="187">
        <v>1</v>
      </c>
      <c r="AW38" s="188">
        <f t="shared" si="12"/>
        <v>1</v>
      </c>
      <c r="AX38" s="187">
        <v>0</v>
      </c>
      <c r="AY38" s="187"/>
      <c r="AZ38" s="187"/>
      <c r="BA38" s="191">
        <f t="shared" si="13"/>
        <v>0</v>
      </c>
      <c r="BB38" s="187">
        <f t="shared" si="14"/>
        <v>0</v>
      </c>
      <c r="BC38" s="189" t="str">
        <f t="shared" ca="1" si="15"/>
        <v>FAC/DEP: 00,00%
__________
FAC/FAC: 00,00%
__________
AÑO: 00,00%
S. 1: 00,00%
S. 2: 00,00%</v>
      </c>
      <c r="BD38" s="187"/>
      <c r="BE38" s="187">
        <v>4</v>
      </c>
      <c r="BF38" s="188">
        <f t="shared" si="16"/>
        <v>4</v>
      </c>
      <c r="BG38" s="187">
        <v>4</v>
      </c>
      <c r="BH38" s="187"/>
      <c r="BI38" s="187" t="s">
        <v>1396</v>
      </c>
      <c r="BJ38" s="191">
        <f t="shared" si="17"/>
        <v>1</v>
      </c>
      <c r="BK38" s="187">
        <f t="shared" si="18"/>
        <v>1</v>
      </c>
      <c r="BL38" s="189" t="str">
        <f t="shared" ca="1" si="19"/>
        <v>FAC/DEP: 09,30%
__________
FAC/FAC: 100,00%
__________
AÑO: 00,00%
S. 1: 00,00%
S. 2: 00,00%</v>
      </c>
      <c r="BM38" s="187"/>
      <c r="BN38" s="187">
        <v>2</v>
      </c>
      <c r="BO38" s="188">
        <f t="shared" si="20"/>
        <v>2</v>
      </c>
      <c r="BP38" s="187">
        <v>0</v>
      </c>
      <c r="BQ38" s="187"/>
      <c r="BR38" s="187"/>
      <c r="BS38" s="191">
        <f t="shared" si="21"/>
        <v>0</v>
      </c>
      <c r="BT38" s="187">
        <f t="shared" si="22"/>
        <v>0</v>
      </c>
      <c r="BU38" s="189" t="str">
        <f t="shared" ca="1" si="23"/>
        <v>FAC/DEP: 00,00%
__________
FAC/FAC: 00,00%
__________
AÑO: 00,00%
S. 1: 00,00%
S. 2: 00,00%</v>
      </c>
      <c r="BV38" s="187"/>
      <c r="BW38" s="187">
        <v>4</v>
      </c>
      <c r="BX38" s="188">
        <f t="shared" si="24"/>
        <v>4</v>
      </c>
      <c r="BY38" s="187">
        <v>0</v>
      </c>
      <c r="BZ38" s="187"/>
      <c r="CA38" s="187"/>
      <c r="CB38" s="191">
        <f t="shared" si="25"/>
        <v>0</v>
      </c>
      <c r="CC38" s="187">
        <f t="shared" si="26"/>
        <v>0</v>
      </c>
      <c r="CD38" s="189" t="str">
        <f t="shared" ca="1" si="27"/>
        <v>FAC/DEP: 00,00%
__________
FAC/FAC: 00,00%
__________
AÑO: 00,00%
S. 1: 00,00%
S. 2: 00,00%</v>
      </c>
      <c r="CE38" s="187"/>
      <c r="CF38" s="187">
        <v>6</v>
      </c>
      <c r="CG38" s="188">
        <f t="shared" si="28"/>
        <v>6</v>
      </c>
      <c r="CH38" s="187">
        <v>9</v>
      </c>
      <c r="CI38" s="187"/>
      <c r="CJ38" s="187" t="s">
        <v>1594</v>
      </c>
      <c r="CK38" s="191">
        <f t="shared" si="29"/>
        <v>1.5</v>
      </c>
      <c r="CL38" s="187">
        <f t="shared" si="30"/>
        <v>1</v>
      </c>
      <c r="CM38" s="189" t="str">
        <f t="shared" ca="1" si="31"/>
        <v>FAC/DEP: 13,95%
__________
FAC/FAC: 100,00%
__________
AÑO: 00,00%
S. 1: 00,00%
S. 2: 00,00%</v>
      </c>
      <c r="CN38" s="187"/>
      <c r="CO38" s="187">
        <v>3</v>
      </c>
      <c r="CP38" s="188">
        <f t="shared" si="32"/>
        <v>3</v>
      </c>
      <c r="CQ38" s="187">
        <v>3</v>
      </c>
      <c r="CR38" s="295"/>
      <c r="CS38" s="295" t="s">
        <v>1305</v>
      </c>
      <c r="CT38" s="191">
        <f t="shared" si="33"/>
        <v>1</v>
      </c>
      <c r="CU38" s="187">
        <f t="shared" si="34"/>
        <v>1</v>
      </c>
      <c r="CV38" s="189" t="str">
        <f t="shared" ca="1" si="35"/>
        <v>FAC/DEP: 06,98%
__________
FAC/FAC: 100,00%
__________
AÑO: 00,00%
S. 1: 00,00%
S. 2: 00,00%</v>
      </c>
      <c r="CW38" s="187"/>
      <c r="CX38" s="187">
        <v>2</v>
      </c>
      <c r="CY38" s="188">
        <f t="shared" si="36"/>
        <v>2</v>
      </c>
      <c r="CZ38" s="187">
        <v>0</v>
      </c>
      <c r="DA38" s="187"/>
      <c r="DB38" s="187" t="s">
        <v>1316</v>
      </c>
      <c r="DC38" s="191">
        <f t="shared" si="37"/>
        <v>0</v>
      </c>
      <c r="DD38" s="191">
        <f t="shared" si="38"/>
        <v>0</v>
      </c>
      <c r="DE38" s="196" t="str">
        <f t="shared" ca="1" si="39"/>
        <v>FAC/DEP: 00,00%
__________
FAC/FAC: 00,00%
__________
AÑO: 00,00%
S. 1: 00,00%
S. 2: 00,00%</v>
      </c>
      <c r="DF38" s="209">
        <f t="shared" si="40"/>
        <v>0</v>
      </c>
      <c r="DG38" s="245">
        <f t="shared" si="44"/>
        <v>74</v>
      </c>
      <c r="DH38" s="245">
        <f t="shared" si="43"/>
        <v>45</v>
      </c>
      <c r="DI38" s="245">
        <f t="shared" si="41"/>
        <v>74</v>
      </c>
    </row>
    <row r="39" spans="1:113" s="218" customFormat="1" ht="118.8" hidden="1">
      <c r="A39" s="218">
        <f>Lists!C127</f>
        <v>71</v>
      </c>
      <c r="B39" s="240">
        <f ca="1">IF(A39="","",INDEX(FORMULACIÓN!$A$10:$U$1010,'FORMULACIÓN Y SEG. FACULTADES'!$A39,'FORMULACIÓN Y SEG. FACULTADES'!B$8))</f>
        <v>71</v>
      </c>
      <c r="C39" s="238">
        <f ca="1">IF($A39="","",INDEX(FORMULACIÓN!$A$10:$U$1010,'FORMULACIÓN Y SEG. FACULTADES'!$A39,'FORMULACIÓN Y SEG. FACULTADES'!C$8))</f>
        <v>2026</v>
      </c>
      <c r="D39" s="240" t="str">
        <f ca="1">IF(B39="","",INDEX(FORMULACIÓN!$A$10:$U$1010,'FORMULACIÓN Y SEG. FACULTADES'!$A39,'FORMULACIÓN Y SEG. FACULTADES'!D$8))</f>
        <v>L2 - Investigación y Redes de conocimiento para el desarrollo de la sociedad</v>
      </c>
      <c r="E39" s="240" t="str">
        <f ca="1">IF($A39="","",INDEX(FORMULACIÓN!$A$10:$U$1010,'FORMULACIÓN Y SEG. FACULTADES'!$A39,'FORMULACIÓN Y SEG. FACULTADES'!E$8))</f>
        <v>Fortalecer y consolidar los procesos de investigación, creación e innovación al servicio del progreso científico, tecnológico, ambiental, cultural, social y humano, en el contexto regional, nacional e internacional.</v>
      </c>
      <c r="F39" s="240" t="str">
        <f ca="1">IF($A39="","",INDEX(FORMULACIÓN!$A$10:$U$1010,'FORMULACIÓN Y SEG. FACULTADES'!$A39,'FORMULACIÓN Y SEG. FACULTADES'!F$8))</f>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G39" s="240" t="str">
        <f ca="1">IF($A39="","",INDEX(FORMULACIÓN!$A$10:$U$1010,'FORMULACIÓN Y SEG. FACULTADES'!$A39,'FORMULACIÓN Y SEG. FACULTADES'!G$8))</f>
        <v xml:space="preserve">M2 - Investigación y desarrollo científico. </v>
      </c>
      <c r="H39" s="240" t="str">
        <f ca="1">IF($A39="","",INDEX(FORMULACIÓN!$A$10:$U$1010,'FORMULACIÓN Y SEG. FACULTADES'!$A39,'FORMULACIÓN Y SEG. FACULTADES'!H$8))</f>
        <v>P2 - Movilidad docente para el fortalecimiento de la investigación</v>
      </c>
      <c r="I39" s="240" t="str">
        <f ca="1">IF($A39="","",INDEX(FORMULACIÓN!$A$10:$U$1010,'FORMULACIÓN Y SEG. FACULTADES'!$A39,'FORMULACIÓN Y SEG. FACULTADES'!I$8))</f>
        <v>Incentivar la movilidad saliente de docentes investigadores</v>
      </c>
      <c r="J39" s="242"/>
      <c r="K39" s="242"/>
      <c r="L39" s="240" t="str">
        <f ca="1">IF($A39="","",INDEX(FORMULACIÓN!$A$10:$U$1010,'FORMULACIÓN Y SEG. FACULTADES'!$A39,'FORMULACIÓN Y SEG. FACULTADES'!L$8))</f>
        <v>Movilidad saliente nacional e internacional de docentes investigadores</v>
      </c>
      <c r="M39" s="240" t="str">
        <f ca="1">IF($A39="","",INDEX(FORMULACIÓN!$A$10:$U$1010,'FORMULACIÓN Y SEG. FACULTADES'!$A39,'FORMULACIÓN Y SEG. FACULTADES'!M$8))</f>
        <v xml:space="preserve">N° de docentes investigadores que realizan movilidad saliente a nivel nacional </v>
      </c>
      <c r="N39" s="240" t="str">
        <f ca="1">IF($A39="","",INDEX(FORMULACIÓN!$A$10:$U$1010,'FORMULACIÓN Y SEG. FACULTADES'!$A39,'FORMULACIÓN Y SEG. FACULTADES'!N$8))</f>
        <v>Anual</v>
      </c>
      <c r="O39" s="240" t="str">
        <f ca="1">IF($A39="","",INDEX(FORMULACIÓN!$A$10:$U$1010,'FORMULACIÓN Y SEG. FACULTADES'!$A39,'FORMULACIÓN Y SEG. FACULTADES'!O$8))</f>
        <v>Unidad</v>
      </c>
      <c r="P39" s="240" t="str">
        <f>IF($A39="","",INDEX(FORMULACIÓN!$A$10:$U$1010,'FORMULACIÓN Y SEG. FACULTADES'!$A39,'FORMULACIÓN Y SEG. FACULTADES'!P$8))</f>
        <v xml:space="preserve">La movilidad se puede contar a partir desde el punto que se le da el aval a la persona que va a realizar este proceso. </v>
      </c>
      <c r="Q39" s="241"/>
      <c r="R39" s="46" t="str">
        <f ca="1">IF($A39="","",INDEX(FORMULACIÓN!$A$10:$Y$1010,'FORMULACIÓN Y SEG. FACULTADES'!$A39,'FORMULACIÓN Y SEG. FACULTADES'!R$8))</f>
        <v>63</v>
      </c>
      <c r="S39" s="175">
        <f ca="1">IF($A39="","",INDEX(FORMULACIÓN!$A$10:$U$1010,'FORMULACIÓN Y SEG. FACULTADES'!$A39,'FORMULACIÓN Y SEG. FACULTADES'!S$8))</f>
        <v>51</v>
      </c>
      <c r="T39" s="187"/>
      <c r="U39" s="187">
        <v>3</v>
      </c>
      <c r="V39" s="188">
        <f t="shared" si="1"/>
        <v>3</v>
      </c>
      <c r="W39" s="187">
        <v>0</v>
      </c>
      <c r="X39" s="187"/>
      <c r="Y39" s="187" t="s">
        <v>1616</v>
      </c>
      <c r="Z39" s="191">
        <f t="shared" si="2"/>
        <v>0</v>
      </c>
      <c r="AA39" s="191">
        <f t="shared" si="3"/>
        <v>0</v>
      </c>
      <c r="AB39" s="189" t="str">
        <f t="shared" ca="1" si="0"/>
        <v>FAC/DEP: 00,00%
__________
FAC/FAC: 00,00%
__________
AÑO: 00,00%
S. 1: 00,00%
S. 2: 00,00%</v>
      </c>
      <c r="AC39" s="187"/>
      <c r="AD39" s="187">
        <v>5</v>
      </c>
      <c r="AE39" s="188">
        <f t="shared" si="4"/>
        <v>5</v>
      </c>
      <c r="AF39" s="187">
        <v>2</v>
      </c>
      <c r="AG39" s="187"/>
      <c r="AH39" s="187" t="s">
        <v>1617</v>
      </c>
      <c r="AI39" s="191">
        <f t="shared" si="5"/>
        <v>0.4</v>
      </c>
      <c r="AJ39" s="187">
        <f t="shared" si="6"/>
        <v>0.4</v>
      </c>
      <c r="AK39" s="189" t="str">
        <f t="shared" ca="1" si="7"/>
        <v>FAC/DEP: 07,94%
__________
FAC/FAC: 40,00%
__________
AÑO: 00,00%
S. 1: 00,00%
S. 2: 00,00%</v>
      </c>
      <c r="AL39" s="187"/>
      <c r="AM39" s="187">
        <v>15</v>
      </c>
      <c r="AN39" s="188">
        <f t="shared" si="8"/>
        <v>15</v>
      </c>
      <c r="AO39" s="187">
        <v>3</v>
      </c>
      <c r="AP39" s="187"/>
      <c r="AQ39" s="187" t="s">
        <v>1621</v>
      </c>
      <c r="AR39" s="191">
        <f t="shared" si="9"/>
        <v>0.2</v>
      </c>
      <c r="AS39" s="187">
        <f t="shared" si="10"/>
        <v>0.2</v>
      </c>
      <c r="AT39" s="189" t="str">
        <f t="shared" ca="1" si="11"/>
        <v>FAC/DEP: 20,00%
__________
FAC/FAC: 20,00%
__________
AÑO: 00,00%
S. 1: 00,00%
S. 2: 00,00%</v>
      </c>
      <c r="AU39" s="187"/>
      <c r="AV39" s="187">
        <v>2</v>
      </c>
      <c r="AW39" s="188">
        <f t="shared" si="12"/>
        <v>2</v>
      </c>
      <c r="AX39" s="187">
        <v>2</v>
      </c>
      <c r="AY39" s="187"/>
      <c r="AZ39" s="187" t="s">
        <v>1623</v>
      </c>
      <c r="BA39" s="191">
        <f t="shared" si="13"/>
        <v>1</v>
      </c>
      <c r="BB39" s="187">
        <f t="shared" si="14"/>
        <v>1</v>
      </c>
      <c r="BC39" s="189" t="str">
        <f t="shared" ca="1" si="15"/>
        <v>FAC/DEP: 03,17%
__________
FAC/FAC: 100,00%
__________
AÑO: 00,00%
S. 1: 00,00%
S. 2: 00,00%</v>
      </c>
      <c r="BD39" s="187"/>
      <c r="BE39" s="187">
        <v>6</v>
      </c>
      <c r="BF39" s="188">
        <f t="shared" si="16"/>
        <v>6</v>
      </c>
      <c r="BG39" s="187">
        <v>0</v>
      </c>
      <c r="BH39" s="187"/>
      <c r="BI39" s="187"/>
      <c r="BJ39" s="191">
        <f t="shared" si="17"/>
        <v>0</v>
      </c>
      <c r="BK39" s="187">
        <f t="shared" si="18"/>
        <v>0</v>
      </c>
      <c r="BL39" s="189" t="str">
        <f t="shared" ca="1" si="19"/>
        <v>FAC/DEP: 00,00%
__________
FAC/FAC: 00,00%
__________
AÑO: 00,00%
S. 1: 00,00%
S. 2: 00,00%</v>
      </c>
      <c r="BM39" s="187"/>
      <c r="BN39" s="187">
        <v>2</v>
      </c>
      <c r="BO39" s="188">
        <f t="shared" si="20"/>
        <v>2</v>
      </c>
      <c r="BP39" s="187">
        <v>1</v>
      </c>
      <c r="BQ39" s="187"/>
      <c r="BR39" s="187" t="s">
        <v>1328</v>
      </c>
      <c r="BS39" s="191">
        <f t="shared" si="21"/>
        <v>0.5</v>
      </c>
      <c r="BT39" s="187">
        <f t="shared" si="22"/>
        <v>0.5</v>
      </c>
      <c r="BU39" s="189" t="str">
        <f t="shared" ca="1" si="23"/>
        <v>FAC/DEP: 03,17%
__________
FAC/FAC: 50,00%
__________
AÑO: 00,00%
S. 1: 00,00%
S. 2: 00,00%</v>
      </c>
      <c r="BV39" s="187"/>
      <c r="BW39" s="187">
        <v>20</v>
      </c>
      <c r="BX39" s="188">
        <f t="shared" si="24"/>
        <v>20</v>
      </c>
      <c r="BY39" s="187">
        <v>0</v>
      </c>
      <c r="BZ39" s="187"/>
      <c r="CA39" s="187"/>
      <c r="CB39" s="191">
        <f t="shared" si="25"/>
        <v>0</v>
      </c>
      <c r="CC39" s="187">
        <f t="shared" si="26"/>
        <v>0</v>
      </c>
      <c r="CD39" s="189" t="str">
        <f t="shared" ca="1" si="27"/>
        <v>FAC/DEP: 00,00%
__________
FAC/FAC: 00,00%
__________
AÑO: 00,00%
S. 1: 00,00%
S. 2: 00,00%</v>
      </c>
      <c r="CE39" s="187"/>
      <c r="CF39" s="187">
        <v>4</v>
      </c>
      <c r="CG39" s="188">
        <f t="shared" si="28"/>
        <v>4</v>
      </c>
      <c r="CH39" s="187">
        <v>0</v>
      </c>
      <c r="CI39" s="187"/>
      <c r="CJ39" s="187"/>
      <c r="CK39" s="191">
        <f t="shared" si="29"/>
        <v>0</v>
      </c>
      <c r="CL39" s="187">
        <f t="shared" si="30"/>
        <v>0</v>
      </c>
      <c r="CM39" s="189" t="str">
        <f t="shared" ca="1" si="31"/>
        <v>FAC/DEP: 00,00%
__________
FAC/FAC: 00,00%
__________
AÑO: 00,00%
S. 1: 00,00%
S. 2: 00,00%</v>
      </c>
      <c r="CN39" s="187"/>
      <c r="CO39" s="187">
        <v>2</v>
      </c>
      <c r="CP39" s="188">
        <f t="shared" si="32"/>
        <v>2</v>
      </c>
      <c r="CQ39" s="187">
        <v>1</v>
      </c>
      <c r="CR39" s="295"/>
      <c r="CS39" s="295" t="s">
        <v>1306</v>
      </c>
      <c r="CT39" s="191">
        <f t="shared" si="33"/>
        <v>0.5</v>
      </c>
      <c r="CU39" s="187">
        <f t="shared" si="34"/>
        <v>0.5</v>
      </c>
      <c r="CV39" s="189" t="str">
        <f t="shared" ca="1" si="35"/>
        <v>FAC/DEP: 03,17%
__________
FAC/FAC: 50,00%
__________
AÑO: 00,00%
S. 1: 00,00%
S. 2: 00,00%</v>
      </c>
      <c r="CW39" s="187"/>
      <c r="CX39" s="187">
        <v>4</v>
      </c>
      <c r="CY39" s="188">
        <f t="shared" si="36"/>
        <v>4</v>
      </c>
      <c r="CZ39" s="187">
        <v>0</v>
      </c>
      <c r="DA39" s="187"/>
      <c r="DB39" s="187"/>
      <c r="DC39" s="191">
        <f t="shared" si="37"/>
        <v>0</v>
      </c>
      <c r="DD39" s="191">
        <f t="shared" si="38"/>
        <v>0</v>
      </c>
      <c r="DE39" s="196" t="str">
        <f t="shared" ca="1" si="39"/>
        <v>FAC/DEP: 00,00%
__________
FAC/FAC: 00,00%
__________
AÑO: 00,00%
S. 1: 00,00%
S. 2: 00,00%</v>
      </c>
      <c r="DF39" s="209">
        <f t="shared" si="40"/>
        <v>0</v>
      </c>
      <c r="DG39" s="245">
        <f t="shared" si="44"/>
        <v>9</v>
      </c>
      <c r="DH39" s="245">
        <f t="shared" si="43"/>
        <v>63</v>
      </c>
      <c r="DI39" s="245">
        <f t="shared" si="41"/>
        <v>9</v>
      </c>
    </row>
    <row r="40" spans="1:113" s="218" customFormat="1" ht="145.19999999999999" hidden="1">
      <c r="A40" s="218">
        <f>Lists!C128</f>
        <v>72</v>
      </c>
      <c r="B40" s="240">
        <f ca="1">IF(A40="","",INDEX(FORMULACIÓN!$A$10:$U$1010,'FORMULACIÓN Y SEG. FACULTADES'!$A40,'FORMULACIÓN Y SEG. FACULTADES'!B$8))</f>
        <v>72</v>
      </c>
      <c r="C40" s="238">
        <f ca="1">IF($A40="","",INDEX(FORMULACIÓN!$A$10:$U$1010,'FORMULACIÓN Y SEG. FACULTADES'!$A40,'FORMULACIÓN Y SEG. FACULTADES'!C$8))</f>
        <v>2026</v>
      </c>
      <c r="D40" s="240" t="str">
        <f ca="1">IF(B40="","",INDEX(FORMULACIÓN!$A$10:$U$1010,'FORMULACIÓN Y SEG. FACULTADES'!$A40,'FORMULACIÓN Y SEG. FACULTADES'!D$8))</f>
        <v>L2 - Investigación y Redes de conocimiento para el desarrollo de la sociedad</v>
      </c>
      <c r="E40" s="240" t="str">
        <f ca="1">IF($A40="","",INDEX(FORMULACIÓN!$A$10:$U$1010,'FORMULACIÓN Y SEG. FACULTADES'!$A40,'FORMULACIÓN Y SEG. FACULTADES'!E$8))</f>
        <v>Fortalecer y consolidar los procesos de investigación, creación e innovación al servicio del progreso científico, tecnológico, ambiental, cultural, social y humano, en el contexto regional, nacional e internacional.</v>
      </c>
      <c r="F40" s="240" t="str">
        <f ca="1">IF($A40="","",INDEX(FORMULACIÓN!$A$10:$U$1010,'FORMULACIÓN Y SEG. FACULTADES'!$A40,'FORMULACIÓN Y SEG. FACULTADES'!F$8))</f>
        <v xml:space="preserve">4.  Impulsar la interacción entre los grupos de investigación de la Universidad y el Sistema Nacional de Ciencia, Tecnología e Innovación (SNCTI) y sus homólogos internacionales, para la conformación de redes de conocimiento y cooperación, que faciliten el desarrollo investigativo y tecnológico. </v>
      </c>
      <c r="G40" s="240" t="str">
        <f ca="1">IF($A40="","",INDEX(FORMULACIÓN!$A$10:$U$1010,'FORMULACIÓN Y SEG. FACULTADES'!$A40,'FORMULACIÓN Y SEG. FACULTADES'!G$8))</f>
        <v xml:space="preserve">M2 - Investigación y desarrollo científico. </v>
      </c>
      <c r="H40" s="240" t="str">
        <f ca="1">IF($A40="","",INDEX(FORMULACIÓN!$A$10:$U$1010,'FORMULACIÓN Y SEG. FACULTADES'!$A40,'FORMULACIÓN Y SEG. FACULTADES'!H$8))</f>
        <v>P2 - Movilidad docente para el fortalecimiento de la investigación</v>
      </c>
      <c r="I40" s="240" t="str">
        <f ca="1">IF($A40="","",INDEX(FORMULACIÓN!$A$10:$U$1010,'FORMULACIÓN Y SEG. FACULTADES'!$A40,'FORMULACIÓN Y SEG. FACULTADES'!I$8))</f>
        <v>Incentivar la movilidad saliente de docentes investigadores</v>
      </c>
      <c r="J40" s="242"/>
      <c r="K40" s="242"/>
      <c r="L40" s="240" t="str">
        <f ca="1">IF($A40="","",INDEX(FORMULACIÓN!$A$10:$U$1010,'FORMULACIÓN Y SEG. FACULTADES'!$A40,'FORMULACIÓN Y SEG. FACULTADES'!L$8))</f>
        <v>Movilidad saliente nacional e internacional de docentes investigadores</v>
      </c>
      <c r="M40" s="240" t="str">
        <f ca="1">IF($A40="","",INDEX(FORMULACIÓN!$A$10:$U$1010,'FORMULACIÓN Y SEG. FACULTADES'!$A40,'FORMULACIÓN Y SEG. FACULTADES'!M$8))</f>
        <v>N° de docentes investigadores que realizan movilidad saliente a nivel internacional</v>
      </c>
      <c r="N40" s="240" t="str">
        <f ca="1">IF($A40="","",INDEX(FORMULACIÓN!$A$10:$U$1010,'FORMULACIÓN Y SEG. FACULTADES'!$A40,'FORMULACIÓN Y SEG. FACULTADES'!N$8))</f>
        <v>Anual</v>
      </c>
      <c r="O40" s="240" t="str">
        <f ca="1">IF($A40="","",INDEX(FORMULACIÓN!$A$10:$U$1010,'FORMULACIÓN Y SEG. FACULTADES'!$A40,'FORMULACIÓN Y SEG. FACULTADES'!O$8))</f>
        <v>Unidad</v>
      </c>
      <c r="P40" s="240" t="str">
        <f>IF($A40="","",INDEX(FORMULACIÓN!$A$10:$U$1010,'FORMULACIÓN Y SEG. FACULTADES'!$A40,'FORMULACIÓN Y SEG. FACULTADES'!P$8))</f>
        <v xml:space="preserve">La movilidad se puede contar a partir desde el punto que se le da el aval a la persona que va a realizar este proceso. </v>
      </c>
      <c r="Q40" s="241"/>
      <c r="R40" s="46" t="str">
        <f ca="1">IF($A40="","",INDEX(FORMULACIÓN!$A$10:$Y$1010,'FORMULACIÓN Y SEG. FACULTADES'!$A40,'FORMULACIÓN Y SEG. FACULTADES'!R$8))</f>
        <v>56</v>
      </c>
      <c r="S40" s="175">
        <f ca="1">IF($A40="","",INDEX(FORMULACIÓN!$A$10:$U$1010,'FORMULACIÓN Y SEG. FACULTADES'!$A40,'FORMULACIÓN Y SEG. FACULTADES'!S$8))</f>
        <v>74</v>
      </c>
      <c r="T40" s="187"/>
      <c r="U40" s="187">
        <v>1</v>
      </c>
      <c r="V40" s="188">
        <f t="shared" si="1"/>
        <v>1</v>
      </c>
      <c r="W40" s="187">
        <v>0</v>
      </c>
      <c r="X40" s="187"/>
      <c r="Y40" s="187"/>
      <c r="Z40" s="191">
        <f t="shared" si="2"/>
        <v>0</v>
      </c>
      <c r="AA40" s="191">
        <f t="shared" si="3"/>
        <v>0</v>
      </c>
      <c r="AB40" s="189" t="str">
        <f t="shared" ca="1" si="0"/>
        <v>FAC/DEP: 00,00%
__________
FAC/FAC: 00,00%
__________
AÑO: 00,00%
S. 1: 00,00%
S. 2: 00,00%</v>
      </c>
      <c r="AC40" s="187"/>
      <c r="AD40" s="187">
        <v>8</v>
      </c>
      <c r="AE40" s="188">
        <f t="shared" si="4"/>
        <v>8</v>
      </c>
      <c r="AF40" s="187">
        <v>5</v>
      </c>
      <c r="AG40" s="187"/>
      <c r="AH40" s="187" t="s">
        <v>1618</v>
      </c>
      <c r="AI40" s="191">
        <f t="shared" si="5"/>
        <v>0.625</v>
      </c>
      <c r="AJ40" s="187">
        <f t="shared" si="6"/>
        <v>0.625</v>
      </c>
      <c r="AK40" s="189" t="str">
        <f t="shared" ca="1" si="7"/>
        <v>FAC/DEP: 14,29%
__________
FAC/FAC: 62,50%
__________
AÑO: 00,00%
S. 1: 00,00%
S. 2: 00,00%</v>
      </c>
      <c r="AL40" s="187"/>
      <c r="AM40" s="187">
        <v>8</v>
      </c>
      <c r="AN40" s="188">
        <f t="shared" si="8"/>
        <v>8</v>
      </c>
      <c r="AO40" s="187">
        <v>2</v>
      </c>
      <c r="AP40" s="187"/>
      <c r="AQ40" s="187" t="s">
        <v>1622</v>
      </c>
      <c r="AR40" s="191">
        <f t="shared" si="9"/>
        <v>0.25</v>
      </c>
      <c r="AS40" s="187">
        <f t="shared" si="10"/>
        <v>0.25</v>
      </c>
      <c r="AT40" s="189" t="str">
        <f t="shared" ca="1" si="11"/>
        <v>FAC/DEP: 14,29%
__________
FAC/FAC: 25,00%
__________
AÑO: 00,00%
S. 1: 00,00%
S. 2: 00,00%</v>
      </c>
      <c r="AU40" s="187"/>
      <c r="AV40" s="187">
        <v>3</v>
      </c>
      <c r="AW40" s="188">
        <f t="shared" si="12"/>
        <v>3</v>
      </c>
      <c r="AX40" s="187">
        <v>2</v>
      </c>
      <c r="AY40" s="187"/>
      <c r="AZ40" s="187" t="s">
        <v>1624</v>
      </c>
      <c r="BA40" s="191">
        <f t="shared" si="13"/>
        <v>0.66666666666666663</v>
      </c>
      <c r="BB40" s="187">
        <f t="shared" si="14"/>
        <v>0.66666666666666663</v>
      </c>
      <c r="BC40" s="189" t="str">
        <f t="shared" ca="1" si="15"/>
        <v>FAC/DEP: 05,36%
__________
FAC/FAC: 66,67%
__________
AÑO: 00,00%
S. 1: 00,00%
S. 2: 00,00%</v>
      </c>
      <c r="BD40" s="187"/>
      <c r="BE40" s="187">
        <v>13</v>
      </c>
      <c r="BF40" s="188">
        <f t="shared" si="16"/>
        <v>13</v>
      </c>
      <c r="BG40" s="187">
        <v>9</v>
      </c>
      <c r="BH40" s="187"/>
      <c r="BI40" s="187" t="s">
        <v>1625</v>
      </c>
      <c r="BJ40" s="191">
        <f t="shared" si="17"/>
        <v>0.69230769230769229</v>
      </c>
      <c r="BK40" s="187">
        <f t="shared" si="18"/>
        <v>0.69230769230769229</v>
      </c>
      <c r="BL40" s="189" t="str">
        <f t="shared" ca="1" si="19"/>
        <v>FAC/DEP: 23,21%
__________
FAC/FAC: 69,23%
__________
AÑO: 00,00%
S. 1: 00,00%
S. 2: 00,00%</v>
      </c>
      <c r="BM40" s="187"/>
      <c r="BN40" s="187">
        <v>4</v>
      </c>
      <c r="BO40" s="188">
        <f t="shared" si="20"/>
        <v>4</v>
      </c>
      <c r="BP40" s="187">
        <v>5</v>
      </c>
      <c r="BQ40" s="187"/>
      <c r="BR40" s="187" t="s">
        <v>1627</v>
      </c>
      <c r="BS40" s="191">
        <f t="shared" si="21"/>
        <v>1.25</v>
      </c>
      <c r="BT40" s="187">
        <f t="shared" si="22"/>
        <v>1</v>
      </c>
      <c r="BU40" s="189" t="str">
        <f t="shared" ca="1" si="23"/>
        <v>FAC/DEP: 07,14%
__________
FAC/FAC: 100,00%
__________
AÑO: 00,00%
S. 1: 00,00%
S. 2: 00,00%</v>
      </c>
      <c r="BV40" s="187"/>
      <c r="BW40" s="187">
        <v>10</v>
      </c>
      <c r="BX40" s="188">
        <f t="shared" si="24"/>
        <v>10</v>
      </c>
      <c r="BY40" s="187">
        <v>4</v>
      </c>
      <c r="BZ40" s="187"/>
      <c r="CA40" s="187" t="s">
        <v>1630</v>
      </c>
      <c r="CB40" s="191">
        <f t="shared" si="25"/>
        <v>0.4</v>
      </c>
      <c r="CC40" s="187">
        <f t="shared" si="26"/>
        <v>0.4</v>
      </c>
      <c r="CD40" s="189" t="str">
        <f t="shared" ca="1" si="27"/>
        <v>FAC/DEP: 17,86%
__________
FAC/FAC: 40,00%
__________
AÑO: 00,00%
S. 1: 00,00%
S. 2: 00,00%</v>
      </c>
      <c r="CE40" s="187"/>
      <c r="CF40" s="187">
        <v>2</v>
      </c>
      <c r="CG40" s="188">
        <f t="shared" si="28"/>
        <v>2</v>
      </c>
      <c r="CH40" s="187">
        <v>0</v>
      </c>
      <c r="CI40" s="187"/>
      <c r="CJ40" s="252"/>
      <c r="CK40" s="191">
        <f t="shared" si="29"/>
        <v>0</v>
      </c>
      <c r="CL40" s="187">
        <f t="shared" si="30"/>
        <v>0</v>
      </c>
      <c r="CM40" s="189" t="str">
        <f t="shared" ca="1" si="31"/>
        <v>FAC/DEP: 00,00%
__________
FAC/FAC: 00,00%
__________
AÑO: 00,00%
S. 1: 00,00%
S. 2: 00,00%</v>
      </c>
      <c r="CN40" s="187"/>
      <c r="CO40" s="187">
        <v>4</v>
      </c>
      <c r="CP40" s="188">
        <f t="shared" si="32"/>
        <v>4</v>
      </c>
      <c r="CQ40" s="187">
        <v>2</v>
      </c>
      <c r="CR40" s="295"/>
      <c r="CS40" s="295" t="s">
        <v>1631</v>
      </c>
      <c r="CT40" s="191">
        <f t="shared" si="33"/>
        <v>0.5</v>
      </c>
      <c r="CU40" s="187">
        <f t="shared" si="34"/>
        <v>0.5</v>
      </c>
      <c r="CV40" s="189" t="str">
        <f t="shared" ca="1" si="35"/>
        <v>FAC/DEP: 07,14%
__________
FAC/FAC: 50,00%
__________
AÑO: 00,00%
S. 1: 00,00%
S. 2: 00,00%</v>
      </c>
      <c r="CW40" s="187"/>
      <c r="CX40" s="187">
        <v>3</v>
      </c>
      <c r="CY40" s="188">
        <f t="shared" si="36"/>
        <v>3</v>
      </c>
      <c r="CZ40" s="187">
        <v>1</v>
      </c>
      <c r="DA40" s="187"/>
      <c r="DB40" s="187" t="s">
        <v>1632</v>
      </c>
      <c r="DC40" s="191">
        <f t="shared" si="37"/>
        <v>0.33333333333333331</v>
      </c>
      <c r="DD40" s="191">
        <f t="shared" si="38"/>
        <v>0.33333333333333331</v>
      </c>
      <c r="DE40" s="196" t="str">
        <f t="shared" ca="1" si="39"/>
        <v>FAC/DEP: 05,36%
__________
FAC/FAC: 33,33%
__________
AÑO: 00,00%
S. 1: 00,00%
S. 2: 00,00%</v>
      </c>
      <c r="DF40" s="209">
        <f t="shared" si="40"/>
        <v>0</v>
      </c>
      <c r="DG40" s="245">
        <f t="shared" si="44"/>
        <v>30</v>
      </c>
      <c r="DH40" s="245">
        <f t="shared" si="43"/>
        <v>56</v>
      </c>
      <c r="DI40" s="245">
        <f t="shared" si="41"/>
        <v>30</v>
      </c>
    </row>
    <row r="41" spans="1:113" s="218" customFormat="1" ht="409.6" hidden="1">
      <c r="A41" s="218">
        <f>Lists!C129</f>
        <v>75</v>
      </c>
      <c r="B41" s="240">
        <f ca="1">IF(A41="","",INDEX(FORMULACIÓN!$A$10:$U$1010,'FORMULACIÓN Y SEG. FACULTADES'!$A41,'FORMULACIÓN Y SEG. FACULTADES'!B$8))</f>
        <v>75</v>
      </c>
      <c r="C41" s="238">
        <f ca="1">IF($A41="","",INDEX(FORMULACIÓN!$A$10:$U$1010,'FORMULACIÓN Y SEG. FACULTADES'!$A41,'FORMULACIÓN Y SEG. FACULTADES'!C$8))</f>
        <v>2026</v>
      </c>
      <c r="D41" s="240" t="str">
        <f ca="1">IF(B41="","",INDEX(FORMULACIÓN!$A$10:$U$1010,'FORMULACIÓN Y SEG. FACULTADES'!$A41,'FORMULACIÓN Y SEG. FACULTADES'!D$8))</f>
        <v>L2 - Investigación y Redes de conocimiento para el desarrollo de la sociedad</v>
      </c>
      <c r="E41" s="240" t="str">
        <f ca="1">IF($A41="","",INDEX(FORMULACIÓN!$A$10:$U$1010,'FORMULACIÓN Y SEG. FACULTADES'!$A41,'FORMULACIÓN Y SEG. FACULTADES'!E$8))</f>
        <v>Fortalecer y consolidar los procesos de investigación, creación e innovación al servicio del progreso científico, tecnológico, ambiental, cultural, social y humano, en el contexto regional, nacional e internacional.</v>
      </c>
      <c r="F41" s="240" t="str">
        <f ca="1">IF($A41="","",INDEX(FORMULACIÓN!$A$10:$U$1010,'FORMULACIÓN Y SEG. FACULTADES'!$A41,'FORMULACIÓN Y SEG. FACULTADES'!F$8))</f>
        <v>6. Fomentar actividades para el desarrollo científico, tecnológico, ambiental, cultural, social y humano con impacto positivo hacia el entorno regional, nacional e internacional.</v>
      </c>
      <c r="G41" s="240" t="str">
        <f ca="1">IF($A41="","",INDEX(FORMULACIÓN!$A$10:$U$1010,'FORMULACIÓN Y SEG. FACULTADES'!$A41,'FORMULACIÓN Y SEG. FACULTADES'!G$8))</f>
        <v xml:space="preserve">M2 - Investigación y desarrollo científico. </v>
      </c>
      <c r="H41" s="240" t="str">
        <f ca="1">IF($A41="","",INDEX(FORMULACIÓN!$A$10:$U$1010,'FORMULACIÓN Y SEG. FACULTADES'!$A41,'FORMULACIÓN Y SEG. FACULTADES'!H$8))</f>
        <v>P3 - Articulación con el sector externo para el fortalecimiento de la investigación</v>
      </c>
      <c r="I41" s="240" t="str">
        <f ca="1">IF($A41="","",INDEX(FORMULACIÓN!$A$10:$U$1010,'FORMULACIÓN Y SEG. FACULTADES'!$A41,'FORMULACIÓN Y SEG. FACULTADES'!I$8))</f>
        <v>Impulsar la participación en eventos de semilleros</v>
      </c>
      <c r="J41" s="242"/>
      <c r="K41" s="242"/>
      <c r="L41" s="240" t="str">
        <f ca="1">IF($A41="","",INDEX(FORMULACIÓN!$A$10:$U$1010,'FORMULACIÓN Y SEG. FACULTADES'!$A41,'FORMULACIÓN Y SEG. FACULTADES'!L$8))</f>
        <v>No. Proyectos presentados en eventos de semilleros de investigación a nivel regional,  nacional e internacional</v>
      </c>
      <c r="M41" s="240" t="str">
        <f ca="1">IF($A41="","",INDEX(FORMULACIÓN!$A$10:$U$1010,'FORMULACIÓN Y SEG. FACULTADES'!$A41,'FORMULACIÓN Y SEG. FACULTADES'!M$8))</f>
        <v>N° de proyectos presentados en eventos de semilleros regionales por año</v>
      </c>
      <c r="N41" s="240" t="str">
        <f ca="1">IF($A41="","",INDEX(FORMULACIÓN!$A$10:$U$1010,'FORMULACIÓN Y SEG. FACULTADES'!$A41,'FORMULACIÓN Y SEG. FACULTADES'!N$8))</f>
        <v>Anual</v>
      </c>
      <c r="O41" s="240" t="str">
        <f ca="1">IF($A41="","",INDEX(FORMULACIÓN!$A$10:$U$1010,'FORMULACIÓN Y SEG. FACULTADES'!$A41,'FORMULACIÓN Y SEG. FACULTADES'!O$8))</f>
        <v>Unidad</v>
      </c>
      <c r="P41" s="240">
        <f>IF($A41="","",INDEX(FORMULACIÓN!$A$10:$U$1010,'FORMULACIÓN Y SEG. FACULTADES'!$A41,'FORMULACIÓN Y SEG. FACULTADES'!P$8))</f>
        <v>0</v>
      </c>
      <c r="Q41" s="241"/>
      <c r="R41" s="46" t="str">
        <f ca="1">IF($A41="","",INDEX(FORMULACIÓN!$A$10:$Y$1010,'FORMULACIÓN Y SEG. FACULTADES'!$A41,'FORMULACIÓN Y SEG. FACULTADES'!R$8))</f>
        <v>289</v>
      </c>
      <c r="S41" s="175">
        <f ca="1">IF($A41="","",INDEX(FORMULACIÓN!$A$10:$U$1010,'FORMULACIÓN Y SEG. FACULTADES'!$A41,'FORMULACIÓN Y SEG. FACULTADES'!S$8))</f>
        <v>365</v>
      </c>
      <c r="T41" s="187"/>
      <c r="U41" s="187">
        <v>30</v>
      </c>
      <c r="V41" s="188">
        <f t="shared" si="1"/>
        <v>30</v>
      </c>
      <c r="W41" s="187">
        <v>17</v>
      </c>
      <c r="X41" s="187"/>
      <c r="Y41" s="187" t="s">
        <v>1569</v>
      </c>
      <c r="Z41" s="191">
        <f t="shared" si="2"/>
        <v>0.56666666666666665</v>
      </c>
      <c r="AA41" s="191">
        <f t="shared" si="3"/>
        <v>0.56666666666666665</v>
      </c>
      <c r="AB41" s="189" t="str">
        <f t="shared" ca="1" si="0"/>
        <v>FAC/DEP: 10,38%
__________
FAC/FAC: 56,67%
__________
AÑO: 00,00%
S. 1: 00,00%
S. 2: 00,00%</v>
      </c>
      <c r="AC41" s="187"/>
      <c r="AD41" s="187">
        <v>6</v>
      </c>
      <c r="AE41" s="188">
        <f t="shared" si="4"/>
        <v>6</v>
      </c>
      <c r="AF41" s="187">
        <v>12</v>
      </c>
      <c r="AG41" s="187"/>
      <c r="AH41" s="187" t="s">
        <v>1573</v>
      </c>
      <c r="AI41" s="191">
        <f t="shared" si="5"/>
        <v>2</v>
      </c>
      <c r="AJ41" s="187">
        <f t="shared" si="6"/>
        <v>1</v>
      </c>
      <c r="AK41" s="189" t="str">
        <f t="shared" ca="1" si="7"/>
        <v>FAC/DEP: 02,08%
__________
FAC/FAC: 100,00%
__________
AÑO: 00,00%
S. 1: 00,00%
S. 2: 00,00%</v>
      </c>
      <c r="AL41" s="187"/>
      <c r="AM41" s="187">
        <v>81</v>
      </c>
      <c r="AN41" s="188">
        <f t="shared" si="8"/>
        <v>81</v>
      </c>
      <c r="AO41" s="187">
        <v>73</v>
      </c>
      <c r="AP41" s="187"/>
      <c r="AQ41" s="187" t="s">
        <v>1576</v>
      </c>
      <c r="AR41" s="191">
        <f t="shared" si="9"/>
        <v>0.90123456790123457</v>
      </c>
      <c r="AS41" s="187">
        <f t="shared" si="10"/>
        <v>0.90123456790123457</v>
      </c>
      <c r="AT41" s="189" t="str">
        <f t="shared" ca="1" si="11"/>
        <v>FAC/DEP: 28,03%
__________
FAC/FAC: 90,12%
__________
AÑO: 00,00%
S. 1: 00,00%
S. 2: 00,00%</v>
      </c>
      <c r="AU41" s="187"/>
      <c r="AV41" s="187">
        <v>8</v>
      </c>
      <c r="AW41" s="188">
        <f t="shared" si="12"/>
        <v>8</v>
      </c>
      <c r="AX41" s="187">
        <v>12</v>
      </c>
      <c r="AY41" s="187"/>
      <c r="AZ41" s="187" t="s">
        <v>1581</v>
      </c>
      <c r="BA41" s="191">
        <f t="shared" si="13"/>
        <v>1.5</v>
      </c>
      <c r="BB41" s="187">
        <f t="shared" si="14"/>
        <v>1</v>
      </c>
      <c r="BC41" s="189" t="str">
        <f t="shared" ca="1" si="15"/>
        <v>FAC/DEP: 02,77%
__________
FAC/FAC: 100,00%
__________
AÑO: 00,00%
S. 1: 00,00%
S. 2: 00,00%</v>
      </c>
      <c r="BD41" s="187"/>
      <c r="BE41" s="187">
        <v>10</v>
      </c>
      <c r="BF41" s="188">
        <f t="shared" si="16"/>
        <v>10</v>
      </c>
      <c r="BG41" s="187">
        <v>10</v>
      </c>
      <c r="BH41" s="187"/>
      <c r="BI41" s="187" t="s">
        <v>1397</v>
      </c>
      <c r="BJ41" s="191">
        <f t="shared" si="17"/>
        <v>1</v>
      </c>
      <c r="BK41" s="187">
        <f t="shared" si="18"/>
        <v>1</v>
      </c>
      <c r="BL41" s="189" t="str">
        <f t="shared" ca="1" si="19"/>
        <v>FAC/DEP: 03,46%
__________
FAC/FAC: 100,00%
__________
AÑO: 00,00%
S. 1: 00,00%
S. 2: 00,00%</v>
      </c>
      <c r="BM41" s="187"/>
      <c r="BN41" s="187">
        <v>5</v>
      </c>
      <c r="BO41" s="188">
        <f t="shared" si="20"/>
        <v>5</v>
      </c>
      <c r="BP41" s="187">
        <v>0</v>
      </c>
      <c r="BQ41" s="187"/>
      <c r="BR41" s="187"/>
      <c r="BS41" s="191">
        <f t="shared" si="21"/>
        <v>0</v>
      </c>
      <c r="BT41" s="187">
        <f t="shared" si="22"/>
        <v>0</v>
      </c>
      <c r="BU41" s="189" t="str">
        <f t="shared" ca="1" si="23"/>
        <v>FAC/DEP: 00,00%
__________
FAC/FAC: 00,00%
__________
AÑO: 00,00%
S. 1: 00,00%
S. 2: 00,00%</v>
      </c>
      <c r="BV41" s="187"/>
      <c r="BW41" s="187">
        <v>60</v>
      </c>
      <c r="BX41" s="188">
        <f t="shared" si="24"/>
        <v>60</v>
      </c>
      <c r="BY41" s="187">
        <v>53</v>
      </c>
      <c r="BZ41" s="187"/>
      <c r="CA41" s="187" t="s">
        <v>1591</v>
      </c>
      <c r="CB41" s="191">
        <f t="shared" si="25"/>
        <v>0.8833333333333333</v>
      </c>
      <c r="CC41" s="187">
        <f t="shared" si="26"/>
        <v>0.8833333333333333</v>
      </c>
      <c r="CD41" s="189" t="str">
        <f t="shared" ca="1" si="27"/>
        <v>FAC/DEP: 20,76%
__________
FAC/FAC: 88,33%
__________
AÑO: 00,00%
S. 1: 00,00%
S. 2: 00,00%</v>
      </c>
      <c r="CE41" s="187"/>
      <c r="CF41" s="187">
        <v>35</v>
      </c>
      <c r="CG41" s="188">
        <f t="shared" si="28"/>
        <v>35</v>
      </c>
      <c r="CH41" s="187">
        <v>64</v>
      </c>
      <c r="CI41" s="187"/>
      <c r="CJ41" s="187" t="s">
        <v>1595</v>
      </c>
      <c r="CK41" s="191">
        <f t="shared" si="29"/>
        <v>1.8285714285714285</v>
      </c>
      <c r="CL41" s="187">
        <f t="shared" si="30"/>
        <v>1</v>
      </c>
      <c r="CM41" s="189" t="str">
        <f t="shared" ca="1" si="31"/>
        <v>FAC/DEP: 12,11%
__________
FAC/FAC: 100,00%
__________
AÑO: 00,00%
S. 1: 00,00%
S. 2: 00,00%</v>
      </c>
      <c r="CN41" s="187"/>
      <c r="CO41" s="187">
        <v>8</v>
      </c>
      <c r="CP41" s="188">
        <f t="shared" si="32"/>
        <v>8</v>
      </c>
      <c r="CQ41" s="295">
        <v>5</v>
      </c>
      <c r="CR41" s="295"/>
      <c r="CS41" s="295" t="s">
        <v>1307</v>
      </c>
      <c r="CT41" s="191">
        <f t="shared" si="33"/>
        <v>0.625</v>
      </c>
      <c r="CU41" s="187">
        <f t="shared" si="34"/>
        <v>0.625</v>
      </c>
      <c r="CV41" s="189" t="str">
        <f t="shared" ca="1" si="35"/>
        <v>FAC/DEP: 02,77%
__________
FAC/FAC: 62,50%
__________
AÑO: 00,00%
S. 1: 00,00%
S. 2: 00,00%</v>
      </c>
      <c r="CW41" s="187"/>
      <c r="CX41" s="187">
        <v>21</v>
      </c>
      <c r="CY41" s="188">
        <f t="shared" si="36"/>
        <v>21</v>
      </c>
      <c r="CZ41" s="187">
        <v>13</v>
      </c>
      <c r="DA41" s="187"/>
      <c r="DB41" s="187" t="s">
        <v>1317</v>
      </c>
      <c r="DC41" s="191">
        <f t="shared" si="37"/>
        <v>0.61904761904761907</v>
      </c>
      <c r="DD41" s="191">
        <f t="shared" si="38"/>
        <v>0.61904761904761907</v>
      </c>
      <c r="DE41" s="196" t="str">
        <f t="shared" ca="1" si="39"/>
        <v>FAC/DEP: 07,27%
__________
FAC/FAC: 61,90%
__________
AÑO: 00,00%
S. 1: 00,00%
S. 2: 00,00%</v>
      </c>
      <c r="DF41" s="209">
        <f t="shared" si="40"/>
        <v>0</v>
      </c>
      <c r="DG41" s="245">
        <f t="shared" si="44"/>
        <v>259</v>
      </c>
      <c r="DH41" s="245">
        <f t="shared" si="43"/>
        <v>264</v>
      </c>
      <c r="DI41" s="245">
        <f t="shared" si="41"/>
        <v>259</v>
      </c>
    </row>
    <row r="42" spans="1:113" s="218" customFormat="1" ht="118.8" hidden="1">
      <c r="A42" s="218">
        <f>Lists!C130</f>
        <v>82</v>
      </c>
      <c r="B42" s="240">
        <f ca="1">IF(A42="","",INDEX(FORMULACIÓN!$A$10:$U$1010,'FORMULACIÓN Y SEG. FACULTADES'!$A42,'FORMULACIÓN Y SEG. FACULTADES'!B$8))</f>
        <v>82</v>
      </c>
      <c r="C42" s="238">
        <f ca="1">IF($A42="","",INDEX(FORMULACIÓN!$A$10:$U$1010,'FORMULACIÓN Y SEG. FACULTADES'!$A42,'FORMULACIÓN Y SEG. FACULTADES'!C$8))</f>
        <v>2026</v>
      </c>
      <c r="D42" s="240" t="str">
        <f ca="1">IF(B42="","",INDEX(FORMULACIÓN!$A$10:$U$1010,'FORMULACIÓN Y SEG. FACULTADES'!$A42,'FORMULACIÓN Y SEG. FACULTADES'!D$8))</f>
        <v>L2 - Investigación y Redes de conocimiento para el desarrollo de la sociedad</v>
      </c>
      <c r="E42" s="240" t="str">
        <f ca="1">IF($A42="","",INDEX(FORMULACIÓN!$A$10:$U$1010,'FORMULACIÓN Y SEG. FACULTADES'!$A42,'FORMULACIÓN Y SEG. FACULTADES'!E$8))</f>
        <v>Fortalecer y consolidar los procesos de investigación, creación e innovación al servicio del progreso científico, tecnológico, ambiental, cultural, social y humano, en el contexto regional, nacional e internacional.</v>
      </c>
      <c r="F42" s="240" t="str">
        <f ca="1">IF($A42="","",INDEX(FORMULACIÓN!$A$10:$U$1010,'FORMULACIÓN Y SEG. FACULTADES'!$A42,'FORMULACIÓN Y SEG. FACULTADES'!F$8))</f>
        <v xml:space="preserve">3. Gestionar relaciones estratégicas con otras instituciones para el desarrollo de actividades investigativas financiadas de carácter nacional e internacional. </v>
      </c>
      <c r="G42" s="240" t="str">
        <f ca="1">IF($A42="","",INDEX(FORMULACIÓN!$A$10:$U$1010,'FORMULACIÓN Y SEG. FACULTADES'!$A42,'FORMULACIÓN Y SEG. FACULTADES'!G$8))</f>
        <v>M3 - Innovación y desarrollo tecnológico.</v>
      </c>
      <c r="H42" s="240" t="str">
        <f ca="1">IF($A42="","",INDEX(FORMULACIÓN!$A$10:$U$1010,'FORMULACIÓN Y SEG. FACULTADES'!$A42,'FORMULACIÓN Y SEG. FACULTADES'!H$8))</f>
        <v>P2 - Consolidación del Centro de Investigaciones Científicas y Tecnológicas de la Universidad del Atlántico</v>
      </c>
      <c r="I42" s="240" t="str">
        <f ca="1">IF($A42="","",INDEX(FORMULACIÓN!$A$10:$U$1010,'FORMULACIÓN Y SEG. FACULTADES'!$A42,'FORMULACIÓN Y SEG. FACULTADES'!I$8))</f>
        <v>Promover proyectos I+D+i</v>
      </c>
      <c r="J42" s="242"/>
      <c r="K42" s="242"/>
      <c r="L42" s="240" t="str">
        <f ca="1">IF($A42="","",INDEX(FORMULACIÓN!$A$10:$U$1010,'FORMULACIÓN Y SEG. FACULTADES'!$A42,'FORMULACIÓN Y SEG. FACULTADES'!L$8))</f>
        <v xml:space="preserve">Proyectos I+D+i en ejecución con participación de pares internacionales y/o financiación con recursos internacionales </v>
      </c>
      <c r="M42" s="240" t="str">
        <f ca="1">IF($A42="","",INDEX(FORMULACIÓN!$A$10:$U$1010,'FORMULACIÓN Y SEG. FACULTADES'!$A42,'FORMULACIÓN Y SEG. FACULTADES'!M$8))</f>
        <v xml:space="preserve">N° Proyectos I+D+i  en ejecución con participación de pares internacionales y/o financiación con recursos internacionales </v>
      </c>
      <c r="N42" s="240" t="str">
        <f ca="1">IF($A42="","",INDEX(FORMULACIÓN!$A$10:$U$1010,'FORMULACIÓN Y SEG. FACULTADES'!$A42,'FORMULACIÓN Y SEG. FACULTADES'!N$8))</f>
        <v>Anual</v>
      </c>
      <c r="O42" s="240" t="str">
        <f ca="1">IF($A42="","",INDEX(FORMULACIÓN!$A$10:$U$1010,'FORMULACIÓN Y SEG. FACULTADES'!$A42,'FORMULACIÓN Y SEG. FACULTADES'!O$8))</f>
        <v>Unidad</v>
      </c>
      <c r="P42" s="240">
        <f>IF($A42="","",INDEX(FORMULACIÓN!$A$10:$U$1010,'FORMULACIÓN Y SEG. FACULTADES'!$A42,'FORMULACIÓN Y SEG. FACULTADES'!P$8))</f>
        <v>0</v>
      </c>
      <c r="Q42" s="241"/>
      <c r="R42" s="46" t="str">
        <f ca="1">IF($A42="","",INDEX(FORMULACIÓN!$A$10:$Y$1010,'FORMULACIÓN Y SEG. FACULTADES'!$A42,'FORMULACIÓN Y SEG. FACULTADES'!R$8))</f>
        <v>3</v>
      </c>
      <c r="S42" s="175">
        <f ca="1">IF($A42="","",INDEX(FORMULACIÓN!$A$10:$U$1010,'FORMULACIÓN Y SEG. FACULTADES'!$A42,'FORMULACIÓN Y SEG. FACULTADES'!S$8))</f>
        <v>16</v>
      </c>
      <c r="T42" s="187"/>
      <c r="U42" s="187"/>
      <c r="V42" s="188">
        <f t="shared" si="1"/>
        <v>0</v>
      </c>
      <c r="W42" s="187"/>
      <c r="X42" s="187"/>
      <c r="Y42" s="187"/>
      <c r="Z42" s="191" t="str">
        <f t="shared" si="2"/>
        <v>0</v>
      </c>
      <c r="AA42" s="191" t="str">
        <f t="shared" si="3"/>
        <v>-</v>
      </c>
      <c r="AB42" s="189" t="str">
        <f t="shared" ca="1" si="0"/>
        <v>FAC/DEP: 00,00%
__________
FAC/FAC: -
__________
AÑO: 00,00%
S. 1: 00,00%
S. 2: 00,00%</v>
      </c>
      <c r="AC42" s="187"/>
      <c r="AD42" s="187">
        <v>1</v>
      </c>
      <c r="AE42" s="188">
        <f t="shared" si="4"/>
        <v>1</v>
      </c>
      <c r="AF42" s="187">
        <v>0</v>
      </c>
      <c r="AG42" s="187"/>
      <c r="AH42" s="187"/>
      <c r="AI42" s="191">
        <f t="shared" si="5"/>
        <v>0</v>
      </c>
      <c r="AJ42" s="187">
        <f t="shared" si="6"/>
        <v>0</v>
      </c>
      <c r="AK42" s="189" t="str">
        <f t="shared" ca="1" si="7"/>
        <v>FAC/DEP: 00,00%
__________
FAC/FAC: 00,00%
__________
AÑO: 00,00%
S. 1: 00,00%
S. 2: 00,00%</v>
      </c>
      <c r="AL42" s="187"/>
      <c r="AM42" s="187">
        <v>1</v>
      </c>
      <c r="AN42" s="188">
        <f t="shared" si="8"/>
        <v>1</v>
      </c>
      <c r="AO42" s="187">
        <v>2</v>
      </c>
      <c r="AP42" s="187"/>
      <c r="AQ42" s="187" t="s">
        <v>1577</v>
      </c>
      <c r="AR42" s="191">
        <f t="shared" si="9"/>
        <v>2</v>
      </c>
      <c r="AS42" s="187">
        <f t="shared" si="10"/>
        <v>1</v>
      </c>
      <c r="AT42" s="189" t="str">
        <f t="shared" ca="1" si="11"/>
        <v>FAC/DEP: 33,33%
__________
FAC/FAC: 100,00%
__________
AÑO: 00,00%
S. 1: 00,00%
S. 2: 00,00%</v>
      </c>
      <c r="AU42" s="187"/>
      <c r="AV42" s="187">
        <v>0</v>
      </c>
      <c r="AW42" s="188">
        <f t="shared" si="12"/>
        <v>0</v>
      </c>
      <c r="AX42" s="187"/>
      <c r="AY42" s="187"/>
      <c r="AZ42" s="187"/>
      <c r="BA42" s="191" t="str">
        <f t="shared" si="13"/>
        <v>0</v>
      </c>
      <c r="BB42" s="187" t="str">
        <f t="shared" si="14"/>
        <v>-</v>
      </c>
      <c r="BC42" s="189" t="str">
        <f t="shared" ca="1" si="15"/>
        <v>FAC/DEP: 00,00%
__________
FAC/FAC: -
__________
AÑO: 00,00%
S. 1: 00,00%
S. 2: 00,00%</v>
      </c>
      <c r="BD42" s="187"/>
      <c r="BE42" s="187">
        <v>1</v>
      </c>
      <c r="BF42" s="188">
        <f t="shared" si="16"/>
        <v>1</v>
      </c>
      <c r="BG42" s="187">
        <v>1</v>
      </c>
      <c r="BH42" s="187"/>
      <c r="BI42" s="187" t="s">
        <v>1398</v>
      </c>
      <c r="BJ42" s="191">
        <f t="shared" si="17"/>
        <v>1</v>
      </c>
      <c r="BK42" s="187">
        <f t="shared" si="18"/>
        <v>1</v>
      </c>
      <c r="BL42" s="189" t="str">
        <f t="shared" ca="1" si="19"/>
        <v>FAC/DEP: 33,33%
__________
FAC/FAC: 100,00%
__________
AÑO: 00,00%
S. 1: 00,00%
S. 2: 00,00%</v>
      </c>
      <c r="BM42" s="187"/>
      <c r="BN42" s="187">
        <v>0</v>
      </c>
      <c r="BO42" s="188">
        <f t="shared" si="20"/>
        <v>0</v>
      </c>
      <c r="BP42" s="187"/>
      <c r="BQ42" s="187"/>
      <c r="BR42" s="187"/>
      <c r="BS42" s="191" t="str">
        <f t="shared" si="21"/>
        <v>0</v>
      </c>
      <c r="BT42" s="187" t="str">
        <f t="shared" si="22"/>
        <v>-</v>
      </c>
      <c r="BU42" s="189" t="str">
        <f t="shared" ca="1" si="23"/>
        <v>FAC/DEP: 00,00%
__________
FAC/FAC: -
__________
AÑO: 00,00%
S. 1: 00,00%
S. 2: 00,00%</v>
      </c>
      <c r="BV42" s="187"/>
      <c r="BW42" s="187">
        <v>0</v>
      </c>
      <c r="BX42" s="188">
        <f t="shared" si="24"/>
        <v>0</v>
      </c>
      <c r="BY42" s="187"/>
      <c r="BZ42" s="187"/>
      <c r="CA42" s="187"/>
      <c r="CB42" s="191" t="str">
        <f t="shared" si="25"/>
        <v>0</v>
      </c>
      <c r="CC42" s="187" t="str">
        <f t="shared" si="26"/>
        <v>-</v>
      </c>
      <c r="CD42" s="189" t="str">
        <f t="shared" ca="1" si="27"/>
        <v>FAC/DEP: 00,00%
__________
FAC/FAC: -
__________
AÑO: 00,00%
S. 1: 00,00%
S. 2: 00,00%</v>
      </c>
      <c r="CE42" s="187"/>
      <c r="CF42" s="187">
        <v>0</v>
      </c>
      <c r="CG42" s="188">
        <f t="shared" si="28"/>
        <v>0</v>
      </c>
      <c r="CH42" s="187"/>
      <c r="CI42" s="187"/>
      <c r="CJ42" s="252"/>
      <c r="CK42" s="191" t="str">
        <f t="shared" si="29"/>
        <v>0</v>
      </c>
      <c r="CL42" s="187" t="str">
        <f t="shared" si="30"/>
        <v>-</v>
      </c>
      <c r="CM42" s="189" t="str">
        <f t="shared" ca="1" si="31"/>
        <v>FAC/DEP: 00,00%
__________
FAC/FAC: -
__________
AÑO: 00,00%
S. 1: 00,00%
S. 2: 00,00%</v>
      </c>
      <c r="CN42" s="187"/>
      <c r="CO42" s="187">
        <v>0</v>
      </c>
      <c r="CP42" s="188">
        <f t="shared" si="32"/>
        <v>0</v>
      </c>
      <c r="CQ42" s="295"/>
      <c r="CR42" s="295"/>
      <c r="CS42" s="295"/>
      <c r="CT42" s="191" t="str">
        <f t="shared" si="33"/>
        <v>0</v>
      </c>
      <c r="CU42" s="187" t="str">
        <f t="shared" si="34"/>
        <v>-</v>
      </c>
      <c r="CV42" s="189" t="str">
        <f t="shared" ca="1" si="35"/>
        <v>FAC/DEP: 00,00%
__________
FAC/FAC: -
__________
AÑO: 00,00%
S. 1: 00,00%
S. 2: 00,00%</v>
      </c>
      <c r="CW42" s="187"/>
      <c r="CX42" s="187">
        <v>0</v>
      </c>
      <c r="CY42" s="188">
        <f t="shared" si="36"/>
        <v>0</v>
      </c>
      <c r="CZ42" s="187"/>
      <c r="DA42" s="187"/>
      <c r="DB42" s="252"/>
      <c r="DC42" s="191" t="str">
        <f t="shared" si="37"/>
        <v>0</v>
      </c>
      <c r="DD42" s="191" t="str">
        <f t="shared" si="38"/>
        <v>-</v>
      </c>
      <c r="DE42" s="196" t="str">
        <f t="shared" ca="1" si="39"/>
        <v>FAC/DEP: 00,00%
__________
FAC/FAC: -
__________
AÑO: 00,00%
S. 1: 00,00%
S. 2: 00,00%</v>
      </c>
      <c r="DF42" s="209">
        <f t="shared" si="40"/>
        <v>0</v>
      </c>
      <c r="DG42" s="245">
        <f t="shared" si="44"/>
        <v>3</v>
      </c>
      <c r="DH42" s="245">
        <f t="shared" si="43"/>
        <v>3</v>
      </c>
      <c r="DI42" s="245">
        <f>W42+AF42+AO42+AX42+BG42+BP42+BY42+CH42+CQ42+CZ42</f>
        <v>3</v>
      </c>
    </row>
    <row r="43" spans="1:113" s="218" customFormat="1" ht="330">
      <c r="A43" s="218">
        <f>Lists!C131</f>
        <v>86</v>
      </c>
      <c r="B43" s="240">
        <f ca="1">IF(A43="","",INDEX(FORMULACIÓN!$A$10:$U$1010,'FORMULACIÓN Y SEG. FACULTADES'!$A43,'FORMULACIÓN Y SEG. FACULTADES'!B$8))</f>
        <v>86</v>
      </c>
      <c r="C43" s="238">
        <f ca="1">IF($A43="","",INDEX(FORMULACIÓN!$A$10:$U$1010,'FORMULACIÓN Y SEG. FACULTADES'!$A43,'FORMULACIÓN Y SEG. FACULTADES'!C$8))</f>
        <v>2026</v>
      </c>
      <c r="D43" s="240" t="str">
        <f ca="1">IF(B43="","",INDEX(FORMULACIÓN!$A$10:$U$1010,'FORMULACIÓN Y SEG. FACULTADES'!$A43,'FORMULACIÓN Y SEG. FACULTADES'!D$8))</f>
        <v>L3 - Impacto regional, nacional e internacional desde la extensión y proyección social</v>
      </c>
      <c r="E43" s="240" t="str">
        <f ca="1">IF($A43="","",INDEX(FORMULACIÓN!$A$10:$U$1010,'FORMULACIÓN Y SEG. FACULTADES'!$A43,'FORMULACIÓN Y SEG. FACULTADES'!E$8))</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F43" s="240" t="str">
        <f ca="1">IF($A43="","",INDEX(FORMULACIÓN!$A$10:$U$1010,'FORMULACIÓN Y SEG. FACULTADES'!$A43,'FORMULACIÓN Y SEG. FACULTADES'!F$8))</f>
        <v>6. Favorecer la proyección laboral de los egresados mediante el fortalecimiento de conocimientos y competencias requeridas para el contexto global.</v>
      </c>
      <c r="G43" s="240" t="str">
        <f ca="1">IF($A43="","",INDEX(FORMULACIÓN!$A$10:$U$1010,'FORMULACIÓN Y SEG. FACULTADES'!$A43,'FORMULACIÓN Y SEG. FACULTADES'!G$8))</f>
        <v xml:space="preserve">M1 - Educación continua y formación avanzada con enfoque global. </v>
      </c>
      <c r="H43" s="240" t="str">
        <f ca="1">IF($A43="","",INDEX(FORMULACIÓN!$A$10:$U$1010,'FORMULACIÓN Y SEG. FACULTADES'!$A43,'FORMULACIÓN Y SEG. FACULTADES'!H$8))</f>
        <v xml:space="preserve">P1 - Fortalecimiento de los programas de educación contínua con  pertinencia regional, nacional e internacional a través de la modernización de los procesos. </v>
      </c>
      <c r="I43" s="240" t="str">
        <f ca="1">IF($A43="","",INDEX(FORMULACIÓN!$A$10:$U$1010,'FORMULACIÓN Y SEG. FACULTADES'!$A43,'FORMULACIÓN Y SEG. FACULTADES'!I$8))</f>
        <v>Impulsar la oferta de programas de educación continua en modalidad presencial ejecutadas</v>
      </c>
      <c r="J43" s="242"/>
      <c r="K43" s="242"/>
      <c r="L43" s="240" t="str">
        <f ca="1">IF($A43="","",INDEX(FORMULACIÓN!$A$10:$U$1010,'FORMULACIÓN Y SEG. FACULTADES'!$A43,'FORMULACIÓN Y SEG. FACULTADES'!L$8))</f>
        <v xml:space="preserve">
Oferta de programas de educación continua en modalidades (presencial, semipresencial, virtual y a distancia)</v>
      </c>
      <c r="M43" s="240" t="str">
        <f ca="1">IF($A43="","",INDEX(FORMULACIÓN!$A$10:$U$1010,'FORMULACIÓN Y SEG. FACULTADES'!$A43,'FORMULACIÓN Y SEG. FACULTADES'!M$8))</f>
        <v>N° de programas de educación continua ejecutadas en distintas modalidades (presencial, semipresencial, virtual y a distancia)</v>
      </c>
      <c r="N43" s="240" t="str">
        <f ca="1">IF($A43="","",INDEX(FORMULACIÓN!$A$10:$U$1010,'FORMULACIÓN Y SEG. FACULTADES'!$A43,'FORMULACIÓN Y SEG. FACULTADES'!N$8))</f>
        <v>Semestral</v>
      </c>
      <c r="O43" s="240" t="str">
        <f ca="1">IF($A43="","",INDEX(FORMULACIÓN!$A$10:$U$1010,'FORMULACIÓN Y SEG. FACULTADES'!$A43,'FORMULACIÓN Y SEG. FACULTADES'!O$8))</f>
        <v>Unidad</v>
      </c>
      <c r="P43" s="240" t="str">
        <f>IF($A43="","",INDEX(FORMULACIÓN!$A$10:$U$1010,'FORMULACIÓN Y SEG. FACULTADES'!$A43,'FORMULACIÓN Y SEG. FACULTADES'!P$8))</f>
        <v xml:space="preserve">Programas de educacion continua desarrollados en distintas modalidades. </v>
      </c>
      <c r="Q43" s="241"/>
      <c r="R43" s="46" t="str">
        <f ca="1">IF($A43="","",INDEX(FORMULACIÓN!$A$10:$Y$1010,'FORMULACIÓN Y SEG. FACULTADES'!$A43,'FORMULACIÓN Y SEG. FACULTADES'!R$8))</f>
        <v>60</v>
      </c>
      <c r="S43" s="175">
        <f ca="1">IF($A43="","",INDEX(FORMULACIÓN!$A$10:$U$1010,'FORMULACIÓN Y SEG. FACULTADES'!$A43,'FORMULACIÓN Y SEG. FACULTADES'!S$8))</f>
        <v>97</v>
      </c>
      <c r="T43" s="252"/>
      <c r="U43" s="252">
        <v>2</v>
      </c>
      <c r="V43" s="310">
        <f t="shared" si="1"/>
        <v>2</v>
      </c>
      <c r="W43" s="252">
        <v>1</v>
      </c>
      <c r="X43" s="252"/>
      <c r="Y43" s="252" t="s">
        <v>1351</v>
      </c>
      <c r="Z43" s="191">
        <f t="shared" si="2"/>
        <v>0.5</v>
      </c>
      <c r="AA43" s="191">
        <f t="shared" si="3"/>
        <v>0.5</v>
      </c>
      <c r="AB43" s="312" t="str">
        <f t="shared" ca="1" si="0"/>
        <v>FAC/DEP: 03,33%
__________
FAC/FAC: 50,00%
__________
AÑO: 00,00%
S. 1: 00,00%
S. 2: 00,00%</v>
      </c>
      <c r="AC43" s="252"/>
      <c r="AD43" s="252">
        <v>1</v>
      </c>
      <c r="AE43" s="310">
        <f t="shared" si="4"/>
        <v>1</v>
      </c>
      <c r="AF43" s="252">
        <v>0</v>
      </c>
      <c r="AG43" s="252"/>
      <c r="AH43" s="252" t="s">
        <v>1355</v>
      </c>
      <c r="AI43" s="191">
        <f t="shared" si="5"/>
        <v>0</v>
      </c>
      <c r="AJ43" s="187">
        <f t="shared" si="6"/>
        <v>0</v>
      </c>
      <c r="AK43" s="312" t="str">
        <f t="shared" ca="1" si="7"/>
        <v>FAC/DEP: 00,00%
__________
FAC/FAC: 00,00%
__________
AÑO: 00,00%
S. 1: 00,00%
S. 2: 00,00%</v>
      </c>
      <c r="AL43" s="252"/>
      <c r="AM43" s="252">
        <v>1</v>
      </c>
      <c r="AN43" s="310">
        <f t="shared" si="8"/>
        <v>1</v>
      </c>
      <c r="AO43" s="252">
        <v>0</v>
      </c>
      <c r="AP43" s="252"/>
      <c r="AQ43" s="252" t="s">
        <v>1359</v>
      </c>
      <c r="AR43" s="191">
        <f t="shared" si="9"/>
        <v>0</v>
      </c>
      <c r="AS43" s="187">
        <f t="shared" si="10"/>
        <v>0</v>
      </c>
      <c r="AT43" s="312" t="str">
        <f t="shared" ca="1" si="11"/>
        <v>FAC/DEP: 00,00%
__________
FAC/FAC: 00,00%
__________
AÑO: 00,00%
S. 1: 00,00%
S. 2: 00,00%</v>
      </c>
      <c r="AU43" s="252"/>
      <c r="AV43" s="252">
        <v>14</v>
      </c>
      <c r="AW43" s="310">
        <f t="shared" si="12"/>
        <v>14</v>
      </c>
      <c r="AX43" s="252">
        <v>12</v>
      </c>
      <c r="AY43" s="252"/>
      <c r="AZ43" s="252" t="s">
        <v>1360</v>
      </c>
      <c r="BA43" s="191">
        <f t="shared" si="13"/>
        <v>0.8571428571428571</v>
      </c>
      <c r="BB43" s="187">
        <f t="shared" si="14"/>
        <v>0.8571428571428571</v>
      </c>
      <c r="BC43" s="312" t="str">
        <f t="shared" ca="1" si="15"/>
        <v>FAC/DEP: 23,33%
__________
FAC/FAC: 85,71%
__________
AÑO: 00,00%
S. 1: 00,00%
S. 2: 00,00%</v>
      </c>
      <c r="BD43" s="252"/>
      <c r="BE43" s="252">
        <v>5</v>
      </c>
      <c r="BF43" s="310">
        <f t="shared" si="16"/>
        <v>5</v>
      </c>
      <c r="BG43" s="252">
        <v>4</v>
      </c>
      <c r="BH43" s="252"/>
      <c r="BI43" s="252" t="s">
        <v>1683</v>
      </c>
      <c r="BJ43" s="191">
        <f t="shared" si="17"/>
        <v>0.8</v>
      </c>
      <c r="BK43" s="187">
        <f t="shared" si="18"/>
        <v>0.8</v>
      </c>
      <c r="BL43" s="312" t="str">
        <f t="shared" ca="1" si="19"/>
        <v>FAC/DEP: 08,33%
__________
FAC/FAC: 80,00%
__________
AÑO: 00,00%
S. 1: 00,00%
S. 2: 00,00%</v>
      </c>
      <c r="BM43" s="252"/>
      <c r="BN43" s="252">
        <v>8</v>
      </c>
      <c r="BO43" s="310">
        <f t="shared" si="20"/>
        <v>8</v>
      </c>
      <c r="BP43" s="252">
        <v>6</v>
      </c>
      <c r="BQ43" s="252"/>
      <c r="BR43" s="252" t="s">
        <v>1329</v>
      </c>
      <c r="BS43" s="191">
        <f t="shared" si="21"/>
        <v>0.75</v>
      </c>
      <c r="BT43" s="187">
        <f t="shared" si="22"/>
        <v>0.75</v>
      </c>
      <c r="BU43" s="312" t="str">
        <f t="shared" ca="1" si="23"/>
        <v>FAC/DEP: 13,33%
__________
FAC/FAC: 75,00%
__________
AÑO: 00,00%
S. 1: 00,00%
S. 2: 00,00%</v>
      </c>
      <c r="BV43" s="252"/>
      <c r="BW43" s="252">
        <v>12</v>
      </c>
      <c r="BX43" s="310">
        <f t="shared" si="24"/>
        <v>12</v>
      </c>
      <c r="BY43" s="252">
        <v>14</v>
      </c>
      <c r="BZ43" s="252"/>
      <c r="CA43" s="252" t="s">
        <v>1362</v>
      </c>
      <c r="CB43" s="191">
        <f t="shared" si="25"/>
        <v>1.1666666666666667</v>
      </c>
      <c r="CC43" s="187">
        <f t="shared" si="26"/>
        <v>1</v>
      </c>
      <c r="CD43" s="312" t="str">
        <f t="shared" ca="1" si="27"/>
        <v>FAC/DEP: 20,00%
__________
FAC/FAC: 100,00%
__________
AÑO: 00,00%
S. 1: 00,00%
S. 2: 00,00%</v>
      </c>
      <c r="CE43" s="252"/>
      <c r="CF43" s="252">
        <v>5</v>
      </c>
      <c r="CG43" s="310">
        <f t="shared" si="28"/>
        <v>5</v>
      </c>
      <c r="CH43" s="252">
        <v>2</v>
      </c>
      <c r="CI43" s="252"/>
      <c r="CJ43" s="252" t="s">
        <v>1364</v>
      </c>
      <c r="CK43" s="191">
        <f t="shared" si="29"/>
        <v>0.4</v>
      </c>
      <c r="CL43" s="187">
        <f t="shared" si="30"/>
        <v>0.4</v>
      </c>
      <c r="CM43" s="312" t="str">
        <f t="shared" ca="1" si="31"/>
        <v>FAC/DEP: 08,33%
__________
FAC/FAC: 40,00%
__________
AÑO: 00,00%
S. 1: 00,00%
S. 2: 00,00%</v>
      </c>
      <c r="CN43" s="252"/>
      <c r="CO43" s="252">
        <v>2</v>
      </c>
      <c r="CP43" s="310">
        <f t="shared" si="32"/>
        <v>2</v>
      </c>
      <c r="CQ43" s="252">
        <v>1</v>
      </c>
      <c r="CR43" s="252"/>
      <c r="CS43" s="252" t="s">
        <v>1694</v>
      </c>
      <c r="CT43" s="191">
        <f t="shared" si="33"/>
        <v>0.5</v>
      </c>
      <c r="CU43" s="187">
        <f t="shared" si="34"/>
        <v>0.5</v>
      </c>
      <c r="CV43" s="312" t="str">
        <f t="shared" ca="1" si="35"/>
        <v>FAC/DEP: 03,33%
__________
FAC/FAC: 50,00%
__________
AÑO: 00,00%
S. 1: 00,00%
S. 2: 00,00%</v>
      </c>
      <c r="CW43" s="252"/>
      <c r="CX43" s="252">
        <v>1</v>
      </c>
      <c r="CY43" s="310">
        <f t="shared" si="36"/>
        <v>1</v>
      </c>
      <c r="CZ43" s="252">
        <v>0</v>
      </c>
      <c r="DA43" s="252"/>
      <c r="DB43" s="252" t="s">
        <v>1318</v>
      </c>
      <c r="DC43" s="191">
        <f t="shared" si="37"/>
        <v>0</v>
      </c>
      <c r="DD43" s="191">
        <f t="shared" si="38"/>
        <v>0</v>
      </c>
      <c r="DE43" s="316" t="str">
        <f t="shared" ca="1" si="39"/>
        <v>FAC/DEP: 00,00%
__________
FAC/FAC: 00,00%
__________
AÑO: 00,00%
S. 1: 00,00%
S. 2: 00,00%</v>
      </c>
      <c r="DF43" s="317">
        <f>IF(Q43&lt;&gt;"",SUM(CZ43:DA43,CQ43:CR43,CH43:CI43,BY43:BZ43,BP43:BQ43,BG43:BH43,AX43:AY43,AO43:AP43,AF43:AG43,W43:X43),0)+IF(Q43="Acumulado",+S43,0)</f>
        <v>0</v>
      </c>
      <c r="DG43" s="245"/>
      <c r="DH43" s="45">
        <f t="shared" si="43"/>
        <v>51</v>
      </c>
      <c r="DI43" s="45">
        <f>W43+AF43+AO43+AX43+BG43+BP43+BY43+CH43+CQ43+CZ43</f>
        <v>40</v>
      </c>
    </row>
    <row r="44" spans="1:113" s="218" customFormat="1" ht="224.4">
      <c r="A44" s="218">
        <f>Lists!C132</f>
        <v>87</v>
      </c>
      <c r="B44" s="240">
        <f ca="1">IF(A44="","",INDEX(FORMULACIÓN!$A$10:$U$1010,'FORMULACIÓN Y SEG. FACULTADES'!$A44,'FORMULACIÓN Y SEG. FACULTADES'!B$8))</f>
        <v>87</v>
      </c>
      <c r="C44" s="238">
        <f ca="1">IF($A44="","",INDEX(FORMULACIÓN!$A$10:$U$1010,'FORMULACIÓN Y SEG. FACULTADES'!$A44,'FORMULACIÓN Y SEG. FACULTADES'!C$8))</f>
        <v>2026</v>
      </c>
      <c r="D44" s="240" t="str">
        <f ca="1">IF(B44="","",INDEX(FORMULACIÓN!$A$10:$U$1010,'FORMULACIÓN Y SEG. FACULTADES'!$A44,'FORMULACIÓN Y SEG. FACULTADES'!D$8))</f>
        <v>L3 - Impacto regional, nacional e internacional desde la extensión y proyección social</v>
      </c>
      <c r="E44" s="240" t="str">
        <f ca="1">IF($A44="","",INDEX(FORMULACIÓN!$A$10:$U$1010,'FORMULACIÓN Y SEG. FACULTADES'!$A44,'FORMULACIÓN Y SEG. FACULTADES'!E$8))</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F44" s="240" t="str">
        <f ca="1">IF($A44="","",INDEX(FORMULACIÓN!$A$10:$U$1010,'FORMULACIÓN Y SEG. FACULTADES'!$A44,'FORMULACIÓN Y SEG. FACULTADES'!F$8))</f>
        <v>6. Favorecer la proyección laboral de los egresados mediante el fortalecimiento de conocimientos y competencias requeridas para el contexto global.</v>
      </c>
      <c r="G44" s="240" t="str">
        <f ca="1">IF($A44="","",INDEX(FORMULACIÓN!$A$10:$U$1010,'FORMULACIÓN Y SEG. FACULTADES'!$A44,'FORMULACIÓN Y SEG. FACULTADES'!G$8))</f>
        <v xml:space="preserve">M1 - Educación continua y formación avanzada con enfoque global. </v>
      </c>
      <c r="H44" s="240" t="str">
        <f ca="1">IF($A44="","",INDEX(FORMULACIÓN!$A$10:$U$1010,'FORMULACIÓN Y SEG. FACULTADES'!$A44,'FORMULACIÓN Y SEG. FACULTADES'!H$8))</f>
        <v xml:space="preserve">P1 - Fortalecimiento de los programas de educación contínua con  pertinencia regional, nacional e internacional a través de la modernización de los procesos. </v>
      </c>
      <c r="I44" s="240" t="str">
        <f ca="1">IF($A44="","",INDEX(FORMULACIÓN!$A$10:$U$1010,'FORMULACIÓN Y SEG. FACULTADES'!$A44,'FORMULACIÓN Y SEG. FACULTADES'!I$8))</f>
        <v xml:space="preserve">Impulsar la oferta de programas de educación continua con componente internacional </v>
      </c>
      <c r="J44" s="242"/>
      <c r="K44" s="242"/>
      <c r="L44" s="240" t="str">
        <f ca="1">IF($A44="","",INDEX(FORMULACIÓN!$A$10:$U$1010,'FORMULACIÓN Y SEG. FACULTADES'!$A44,'FORMULACIÓN Y SEG. FACULTADES'!L$8))</f>
        <v>Oferta de programas de educación continua con componente internacional</v>
      </c>
      <c r="M44" s="240" t="str">
        <f ca="1">IF($A44="","",INDEX(FORMULACIÓN!$A$10:$U$1010,'FORMULACIÓN Y SEG. FACULTADES'!$A44,'FORMULACIÓN Y SEG. FACULTADES'!M$8))</f>
        <v>N° de programas con componente internacional</v>
      </c>
      <c r="N44" s="240" t="str">
        <f ca="1">IF($A44="","",INDEX(FORMULACIÓN!$A$10:$U$1010,'FORMULACIÓN Y SEG. FACULTADES'!$A44,'FORMULACIÓN Y SEG. FACULTADES'!N$8))</f>
        <v>Anual</v>
      </c>
      <c r="O44" s="240" t="str">
        <f ca="1">IF($A44="","",INDEX(FORMULACIÓN!$A$10:$U$1010,'FORMULACIÓN Y SEG. FACULTADES'!$A44,'FORMULACIÓN Y SEG. FACULTADES'!O$8))</f>
        <v>Unidad</v>
      </c>
      <c r="P44" s="240" t="str">
        <f>IF($A44="","",INDEX(FORMULACIÓN!$A$10:$U$1010,'FORMULACIÓN Y SEG. FACULTADES'!$A44,'FORMULACIÓN Y SEG. FACULTADES'!P$8))</f>
        <v>Programas de educacion continua que se caracterizan por contenido con componente internacional o docente/estudiante de talla internacional. (Justificado en formato correspondiente)</v>
      </c>
      <c r="Q44" s="241"/>
      <c r="R44" s="46" t="str">
        <f ca="1">IF($A44="","",INDEX(FORMULACIÓN!$A$10:$Y$1010,'FORMULACIÓN Y SEG. FACULTADES'!$A44,'FORMULACIÓN Y SEG. FACULTADES'!R$8))</f>
        <v>3</v>
      </c>
      <c r="S44" s="175">
        <f ca="1">IF($A44="","",INDEX(FORMULACIÓN!$A$10:$U$1010,'FORMULACIÓN Y SEG. FACULTADES'!$A44,'FORMULACIÓN Y SEG. FACULTADES'!S$8))</f>
        <v>11</v>
      </c>
      <c r="T44" s="252"/>
      <c r="U44" s="252">
        <v>1</v>
      </c>
      <c r="V44" s="310">
        <f t="shared" si="1"/>
        <v>1</v>
      </c>
      <c r="W44" s="252">
        <v>1</v>
      </c>
      <c r="X44" s="252"/>
      <c r="Y44" s="252" t="s">
        <v>1671</v>
      </c>
      <c r="Z44" s="191">
        <f t="shared" si="2"/>
        <v>1</v>
      </c>
      <c r="AA44" s="191">
        <f t="shared" si="3"/>
        <v>1</v>
      </c>
      <c r="AB44" s="312" t="str">
        <f t="shared" ca="1" si="0"/>
        <v>FAC/DEP: 33,33%
__________
FAC/FAC: 100,00%
__________
AÑO: 00,00%
S. 1: 00,00%
S. 2: 00,00%</v>
      </c>
      <c r="AC44" s="252"/>
      <c r="AD44" s="252">
        <v>1</v>
      </c>
      <c r="AE44" s="310">
        <f t="shared" si="4"/>
        <v>1</v>
      </c>
      <c r="AF44" s="252">
        <v>0</v>
      </c>
      <c r="AG44" s="252"/>
      <c r="AH44" s="252" t="s">
        <v>1356</v>
      </c>
      <c r="AI44" s="191">
        <f t="shared" si="5"/>
        <v>0</v>
      </c>
      <c r="AJ44" s="187">
        <f t="shared" si="6"/>
        <v>0</v>
      </c>
      <c r="AK44" s="312" t="str">
        <f t="shared" ca="1" si="7"/>
        <v>FAC/DEP: 00,00%
__________
FAC/FAC: 00,00%
__________
AÑO: 00,00%
S. 1: 00,00%
S. 2: 00,00%</v>
      </c>
      <c r="AL44" s="252"/>
      <c r="AM44" s="252"/>
      <c r="AN44" s="310">
        <f t="shared" si="8"/>
        <v>0</v>
      </c>
      <c r="AO44" s="252"/>
      <c r="AP44" s="252"/>
      <c r="AQ44" s="252"/>
      <c r="AR44" s="191" t="str">
        <f t="shared" si="9"/>
        <v>0</v>
      </c>
      <c r="AS44" s="187" t="str">
        <f t="shared" si="10"/>
        <v>-</v>
      </c>
      <c r="AT44" s="312" t="str">
        <f t="shared" ca="1" si="11"/>
        <v>FAC/DEP: 00,00%
__________
FAC/FAC: -
__________
AÑO: 00,00%
S. 1: 00,00%
S. 2: 00,00%</v>
      </c>
      <c r="AU44" s="252"/>
      <c r="AV44" s="252">
        <v>3</v>
      </c>
      <c r="AW44" s="310">
        <f t="shared" si="12"/>
        <v>3</v>
      </c>
      <c r="AX44" s="252">
        <v>3</v>
      </c>
      <c r="AY44" s="252"/>
      <c r="AZ44" s="252" t="s">
        <v>1678</v>
      </c>
      <c r="BA44" s="191">
        <f t="shared" si="13"/>
        <v>1</v>
      </c>
      <c r="BB44" s="187">
        <f t="shared" si="14"/>
        <v>1</v>
      </c>
      <c r="BC44" s="312" t="str">
        <f t="shared" ca="1" si="15"/>
        <v>FAC/DEP: 100,00%
__________
FAC/FAC: 100,00%
__________
AÑO: 00,00%
S. 1: 00,00%
S. 2: 00,00%</v>
      </c>
      <c r="BD44" s="252"/>
      <c r="BE44" s="252"/>
      <c r="BF44" s="310">
        <f t="shared" si="16"/>
        <v>0</v>
      </c>
      <c r="BG44" s="252">
        <v>2</v>
      </c>
      <c r="BH44" s="252"/>
      <c r="BI44" s="252" t="s">
        <v>1361</v>
      </c>
      <c r="BJ44" s="191" t="str">
        <f t="shared" si="17"/>
        <v>0</v>
      </c>
      <c r="BK44" s="187" t="str">
        <f t="shared" si="18"/>
        <v>-</v>
      </c>
      <c r="BL44" s="312" t="str">
        <f t="shared" ca="1" si="19"/>
        <v>FAC/DEP: 00,00%
__________
FAC/FAC: -
__________
AÑO: 00,00%
S. 1: 00,00%
S. 2: 00,00%</v>
      </c>
      <c r="BM44" s="252"/>
      <c r="BN44" s="252"/>
      <c r="BO44" s="310">
        <f t="shared" si="20"/>
        <v>0</v>
      </c>
      <c r="BP44" s="252">
        <v>2</v>
      </c>
      <c r="BQ44" s="252"/>
      <c r="BR44" s="252" t="s">
        <v>1330</v>
      </c>
      <c r="BS44" s="191" t="str">
        <f t="shared" si="21"/>
        <v>0</v>
      </c>
      <c r="BT44" s="187" t="str">
        <f t="shared" si="22"/>
        <v>-</v>
      </c>
      <c r="BU44" s="312" t="str">
        <f t="shared" ca="1" si="23"/>
        <v>FAC/DEP: 00,00%
__________
FAC/FAC: -
__________
AÑO: 00,00%
S. 1: 00,00%
S. 2: 00,00%</v>
      </c>
      <c r="BV44" s="252"/>
      <c r="BW44" s="252">
        <v>1</v>
      </c>
      <c r="BX44" s="310">
        <f t="shared" si="24"/>
        <v>1</v>
      </c>
      <c r="BY44" s="252">
        <v>1</v>
      </c>
      <c r="BZ44" s="252"/>
      <c r="CA44" s="252" t="s">
        <v>1687</v>
      </c>
      <c r="CB44" s="191">
        <f t="shared" si="25"/>
        <v>1</v>
      </c>
      <c r="CC44" s="187">
        <f t="shared" si="26"/>
        <v>1</v>
      </c>
      <c r="CD44" s="312" t="str">
        <f t="shared" ca="1" si="27"/>
        <v>FAC/DEP: 33,33%
__________
FAC/FAC: 100,00%
__________
AÑO: 00,00%
S. 1: 00,00%
S. 2: 00,00%</v>
      </c>
      <c r="CE44" s="252"/>
      <c r="CF44" s="252">
        <v>1</v>
      </c>
      <c r="CG44" s="310">
        <f t="shared" si="28"/>
        <v>1</v>
      </c>
      <c r="CH44" s="252">
        <v>1</v>
      </c>
      <c r="CI44" s="252"/>
      <c r="CJ44" s="252" t="s">
        <v>1365</v>
      </c>
      <c r="CK44" s="191">
        <f t="shared" si="29"/>
        <v>1</v>
      </c>
      <c r="CL44" s="187">
        <f t="shared" si="30"/>
        <v>1</v>
      </c>
      <c r="CM44" s="312" t="str">
        <f t="shared" ca="1" si="31"/>
        <v>FAC/DEP: 33,33%
__________
FAC/FAC: 100,00%
__________
AÑO: 00,00%
S. 1: 00,00%
S. 2: 00,00%</v>
      </c>
      <c r="CN44" s="252"/>
      <c r="CO44" s="252">
        <v>2</v>
      </c>
      <c r="CP44" s="310">
        <f t="shared" si="32"/>
        <v>2</v>
      </c>
      <c r="CQ44" s="252">
        <v>0</v>
      </c>
      <c r="CR44" s="252"/>
      <c r="CS44" s="252" t="s">
        <v>1308</v>
      </c>
      <c r="CT44" s="191">
        <f t="shared" si="33"/>
        <v>0</v>
      </c>
      <c r="CU44" s="187">
        <f t="shared" si="34"/>
        <v>0</v>
      </c>
      <c r="CV44" s="312" t="str">
        <f t="shared" ca="1" si="35"/>
        <v>FAC/DEP: 00,00%
__________
FAC/FAC: 00,00%
__________
AÑO: 00,00%
S. 1: 00,00%
S. 2: 00,00%</v>
      </c>
      <c r="CW44" s="252"/>
      <c r="CX44" s="252"/>
      <c r="CY44" s="310">
        <f t="shared" si="36"/>
        <v>0</v>
      </c>
      <c r="CZ44" s="252"/>
      <c r="DA44" s="252"/>
      <c r="DB44" s="252"/>
      <c r="DC44" s="191" t="str">
        <f t="shared" si="37"/>
        <v>0</v>
      </c>
      <c r="DD44" s="191" t="str">
        <f t="shared" si="38"/>
        <v>-</v>
      </c>
      <c r="DE44" s="316" t="str">
        <f t="shared" ca="1" si="39"/>
        <v>FAC/DEP: 00,00%
__________
FAC/FAC: -
__________
AÑO: 00,00%
S. 1: 00,00%
S. 2: 00,00%</v>
      </c>
      <c r="DF44" s="317">
        <f t="shared" si="40"/>
        <v>0</v>
      </c>
      <c r="DG44" s="245"/>
      <c r="DH44" s="45">
        <f t="shared" si="43"/>
        <v>9</v>
      </c>
      <c r="DI44" s="45">
        <f t="shared" si="41"/>
        <v>10</v>
      </c>
    </row>
    <row r="45" spans="1:113" s="218" customFormat="1" ht="204">
      <c r="A45" s="218">
        <f>Lists!C133</f>
        <v>88</v>
      </c>
      <c r="B45" s="240">
        <f ca="1">IF(A45="","",INDEX(FORMULACIÓN!$A$10:$U$1010,'FORMULACIÓN Y SEG. FACULTADES'!$A45,'FORMULACIÓN Y SEG. FACULTADES'!B$8))</f>
        <v>88</v>
      </c>
      <c r="C45" s="238">
        <f ca="1">IF($A45="","",INDEX(FORMULACIÓN!$A$10:$U$1010,'FORMULACIÓN Y SEG. FACULTADES'!$A45,'FORMULACIÓN Y SEG. FACULTADES'!C$8))</f>
        <v>2026</v>
      </c>
      <c r="D45" s="240" t="str">
        <f ca="1">IF(B45="","",INDEX(FORMULACIÓN!$A$10:$U$1010,'FORMULACIÓN Y SEG. FACULTADES'!$A45,'FORMULACIÓN Y SEG. FACULTADES'!D$8))</f>
        <v>L3 - Impacto regional, nacional e internacional desde la extensión y proyección social</v>
      </c>
      <c r="E45" s="240" t="str">
        <f ca="1">IF($A45="","",INDEX(FORMULACIÓN!$A$10:$U$1010,'FORMULACIÓN Y SEG. FACULTADES'!$A45,'FORMULACIÓN Y SEG. FACULTADES'!E$8))</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F45" s="240" t="str">
        <f ca="1">IF($A45="","",INDEX(FORMULACIÓN!$A$10:$U$1010,'FORMULACIÓN Y SEG. FACULTADES'!$A45,'FORMULACIÓN Y SEG. FACULTADES'!F$8))</f>
        <v>6. Favorecer la proyección laboral de los egresados mediante el fortalecimiento de conocimientos y competencias requeridas para el contexto global.</v>
      </c>
      <c r="G45" s="240" t="str">
        <f ca="1">IF($A45="","",INDEX(FORMULACIÓN!$A$10:$U$1010,'FORMULACIÓN Y SEG. FACULTADES'!$A45,'FORMULACIÓN Y SEG. FACULTADES'!G$8))</f>
        <v xml:space="preserve">M1 - Educación continua y formación avanzada con enfoque global. </v>
      </c>
      <c r="H45" s="240" t="str">
        <f ca="1">IF($A45="","",INDEX(FORMULACIÓN!$A$10:$U$1010,'FORMULACIÓN Y SEG. FACULTADES'!$A45,'FORMULACIÓN Y SEG. FACULTADES'!H$8))</f>
        <v xml:space="preserve">P1 - Fortalecimiento de los programas de educación contínua con  pertinencia regional, nacional e internacional a través de la modernización de los procesos. </v>
      </c>
      <c r="I45" s="240" t="str">
        <f ca="1">IF($A45="","",INDEX(FORMULACIÓN!$A$10:$U$1010,'FORMULACIÓN Y SEG. FACULTADES'!$A45,'FORMULACIÓN Y SEG. FACULTADES'!I$8))</f>
        <v>Impulsar la oferta de programas de educación continua con enfoque diferencial y/o capacidades diversas</v>
      </c>
      <c r="J45" s="242"/>
      <c r="K45" s="242"/>
      <c r="L45" s="240" t="str">
        <f ca="1">IF($A45="","",INDEX(FORMULACIÓN!$A$10:$U$1010,'FORMULACIÓN Y SEG. FACULTADES'!$A45,'FORMULACIÓN Y SEG. FACULTADES'!L$8))</f>
        <v>Oferta de programas de educación continua con enfoque diferencial y/o capacidades diversas</v>
      </c>
      <c r="M45" s="240" t="str">
        <f ca="1">IF($A45="","",INDEX(FORMULACIÓN!$A$10:$U$1010,'FORMULACIÓN Y SEG. FACULTADES'!$A45,'FORMULACIÓN Y SEG. FACULTADES'!M$8))</f>
        <v>N° de programas de educación continua con enfoque diferencial y/o capacidades diversas implementados</v>
      </c>
      <c r="N45" s="240" t="str">
        <f ca="1">IF($A45="","",INDEX(FORMULACIÓN!$A$10:$U$1010,'FORMULACIÓN Y SEG. FACULTADES'!$A45,'FORMULACIÓN Y SEG. FACULTADES'!N$8))</f>
        <v>Anual</v>
      </c>
      <c r="O45" s="240" t="str">
        <f ca="1">IF($A45="","",INDEX(FORMULACIÓN!$A$10:$U$1010,'FORMULACIÓN Y SEG. FACULTADES'!$A45,'FORMULACIÓN Y SEG. FACULTADES'!O$8))</f>
        <v>Unidad</v>
      </c>
      <c r="P45" s="240" t="str">
        <f>IF($A45="","",INDEX(FORMULACIÓN!$A$10:$U$1010,'FORMULACIÓN Y SEG. FACULTADES'!$A45,'FORMULACIÓN Y SEG. FACULTADES'!P$8))</f>
        <v>Programas de educación continua implementados con enfoque diferencial y/o para capacidades diversas. El enfoque diferencial considera las necesidades, características, intereses y contextos específicos de diversos grupos poblacionales, mientras que la atención a capacidades diversas abarca las diferentes habilidades, talentos y ritmos de aprendizaje individuales.(Vinculacion de poblacion con estas caracteristicas y contenido)</v>
      </c>
      <c r="Q45" s="241"/>
      <c r="R45" s="46" t="str">
        <f ca="1">IF($A45="","",INDEX(FORMULACIÓN!$A$10:$Y$1010,'FORMULACIÓN Y SEG. FACULTADES'!$A45,'FORMULACIÓN Y SEG. FACULTADES'!R$8))</f>
        <v>6</v>
      </c>
      <c r="S45" s="175">
        <f ca="1">IF($A45="","",INDEX(FORMULACIÓN!$A$10:$U$1010,'FORMULACIÓN Y SEG. FACULTADES'!$A45,'FORMULACIÓN Y SEG. FACULTADES'!S$8))</f>
        <v>7</v>
      </c>
      <c r="T45" s="252"/>
      <c r="U45" s="252"/>
      <c r="V45" s="310">
        <f t="shared" si="1"/>
        <v>0</v>
      </c>
      <c r="W45" s="252">
        <v>0</v>
      </c>
      <c r="X45" s="252"/>
      <c r="Y45" s="252" t="s">
        <v>1352</v>
      </c>
      <c r="Z45" s="191" t="str">
        <f t="shared" si="2"/>
        <v>0</v>
      </c>
      <c r="AA45" s="191" t="str">
        <f t="shared" si="3"/>
        <v>-</v>
      </c>
      <c r="AB45" s="312" t="str">
        <f t="shared" ca="1" si="0"/>
        <v>FAC/DEP: 00,00%
__________
FAC/FAC: -
__________
AÑO: 00,00%
S. 1: 00,00%
S. 2: 00,00%</v>
      </c>
      <c r="AC45" s="252"/>
      <c r="AD45" s="252">
        <v>1</v>
      </c>
      <c r="AE45" s="310">
        <f t="shared" si="4"/>
        <v>1</v>
      </c>
      <c r="AF45" s="252">
        <v>0</v>
      </c>
      <c r="AG45" s="252"/>
      <c r="AH45" s="252" t="s">
        <v>1352</v>
      </c>
      <c r="AI45" s="191">
        <f t="shared" si="5"/>
        <v>0</v>
      </c>
      <c r="AJ45" s="187">
        <f t="shared" si="6"/>
        <v>0</v>
      </c>
      <c r="AK45" s="312" t="str">
        <f t="shared" ca="1" si="7"/>
        <v>FAC/DEP: 00,00%
__________
FAC/FAC: 00,00%
__________
AÑO: 00,00%
S. 1: 00,00%
S. 2: 00,00%</v>
      </c>
      <c r="AL45" s="252"/>
      <c r="AM45" s="252"/>
      <c r="AN45" s="310">
        <f t="shared" si="8"/>
        <v>0</v>
      </c>
      <c r="AO45" s="252"/>
      <c r="AP45" s="252"/>
      <c r="AQ45" s="252"/>
      <c r="AR45" s="191" t="str">
        <f t="shared" si="9"/>
        <v>0</v>
      </c>
      <c r="AS45" s="187" t="str">
        <f t="shared" si="10"/>
        <v>-</v>
      </c>
      <c r="AT45" s="312" t="str">
        <f t="shared" ca="1" si="11"/>
        <v>FAC/DEP: 00,00%
__________
FAC/FAC: -
__________
AÑO: 00,00%
S. 1: 00,00%
S. 2: 00,00%</v>
      </c>
      <c r="AU45" s="252"/>
      <c r="AV45" s="252">
        <v>2</v>
      </c>
      <c r="AW45" s="310">
        <f t="shared" si="12"/>
        <v>2</v>
      </c>
      <c r="AX45" s="252">
        <v>2</v>
      </c>
      <c r="AY45" s="252"/>
      <c r="AZ45" s="252" t="s">
        <v>1679</v>
      </c>
      <c r="BA45" s="191">
        <f t="shared" si="13"/>
        <v>1</v>
      </c>
      <c r="BB45" s="187">
        <f t="shared" si="14"/>
        <v>1</v>
      </c>
      <c r="BC45" s="312" t="str">
        <f t="shared" ca="1" si="15"/>
        <v>FAC/DEP: 33,33%
__________
FAC/FAC: 100,00%
__________
AÑO: 00,00%
S. 1: 00,00%
S. 2: 00,00%</v>
      </c>
      <c r="BD45" s="252"/>
      <c r="BE45" s="252"/>
      <c r="BF45" s="310">
        <f t="shared" si="16"/>
        <v>0</v>
      </c>
      <c r="BG45" s="252">
        <v>0</v>
      </c>
      <c r="BH45" s="252"/>
      <c r="BI45" s="252" t="s">
        <v>1352</v>
      </c>
      <c r="BJ45" s="191" t="str">
        <f t="shared" si="17"/>
        <v>0</v>
      </c>
      <c r="BK45" s="187" t="str">
        <f t="shared" si="18"/>
        <v>-</v>
      </c>
      <c r="BL45" s="312" t="str">
        <f t="shared" ca="1" si="19"/>
        <v>FAC/DEP: 00,00%
__________
FAC/FAC: -
__________
AÑO: 00,00%
S. 1: 00,00%
S. 2: 00,00%</v>
      </c>
      <c r="BM45" s="252"/>
      <c r="BN45" s="252"/>
      <c r="BO45" s="310">
        <f t="shared" si="20"/>
        <v>0</v>
      </c>
      <c r="BP45" s="252"/>
      <c r="BQ45" s="252"/>
      <c r="BR45" s="252"/>
      <c r="BS45" s="191" t="str">
        <f t="shared" si="21"/>
        <v>0</v>
      </c>
      <c r="BT45" s="187" t="str">
        <f t="shared" si="22"/>
        <v>-</v>
      </c>
      <c r="BU45" s="312" t="str">
        <f t="shared" ca="1" si="23"/>
        <v>FAC/DEP: 00,00%
__________
FAC/FAC: -
__________
AÑO: 00,00%
S. 1: 00,00%
S. 2: 00,00%</v>
      </c>
      <c r="BV45" s="252"/>
      <c r="BW45" s="252">
        <v>2</v>
      </c>
      <c r="BX45" s="310">
        <f t="shared" si="24"/>
        <v>2</v>
      </c>
      <c r="BY45" s="252">
        <v>3</v>
      </c>
      <c r="BZ45" s="252"/>
      <c r="CA45" s="252" t="s">
        <v>1363</v>
      </c>
      <c r="CB45" s="191">
        <f t="shared" si="25"/>
        <v>1.5</v>
      </c>
      <c r="CC45" s="187">
        <f t="shared" si="26"/>
        <v>1</v>
      </c>
      <c r="CD45" s="312" t="str">
        <f t="shared" ca="1" si="27"/>
        <v>FAC/DEP: 33,33%
__________
FAC/FAC: 100,00%
__________
AÑO: 00,00%
S. 1: 00,00%
S. 2: 00,00%</v>
      </c>
      <c r="CE45" s="252"/>
      <c r="CF45" s="252"/>
      <c r="CG45" s="310">
        <f t="shared" si="28"/>
        <v>0</v>
      </c>
      <c r="CH45" s="252"/>
      <c r="CI45" s="252"/>
      <c r="CJ45" s="252"/>
      <c r="CK45" s="191" t="str">
        <f t="shared" si="29"/>
        <v>0</v>
      </c>
      <c r="CL45" s="187" t="str">
        <f t="shared" si="30"/>
        <v>-</v>
      </c>
      <c r="CM45" s="312" t="str">
        <f t="shared" ca="1" si="31"/>
        <v>FAC/DEP: 00,00%
__________
FAC/FAC: -
__________
AÑO: 00,00%
S. 1: 00,00%
S. 2: 00,00%</v>
      </c>
      <c r="CN45" s="252"/>
      <c r="CO45" s="252"/>
      <c r="CP45" s="310">
        <f t="shared" si="32"/>
        <v>0</v>
      </c>
      <c r="CQ45" s="252"/>
      <c r="CR45" s="252"/>
      <c r="CS45" s="252"/>
      <c r="CT45" s="191" t="str">
        <f t="shared" si="33"/>
        <v>0</v>
      </c>
      <c r="CU45" s="187" t="str">
        <f t="shared" si="34"/>
        <v>-</v>
      </c>
      <c r="CV45" s="312" t="str">
        <f t="shared" ca="1" si="35"/>
        <v>FAC/DEP: 00,00%
__________
FAC/FAC: -
__________
AÑO: 00,00%
S. 1: 00,00%
S. 2: 00,00%</v>
      </c>
      <c r="CW45" s="252"/>
      <c r="CX45" s="252"/>
      <c r="CY45" s="310">
        <f t="shared" si="36"/>
        <v>0</v>
      </c>
      <c r="CZ45" s="252"/>
      <c r="DA45" s="252"/>
      <c r="DB45" s="252"/>
      <c r="DC45" s="191" t="str">
        <f t="shared" si="37"/>
        <v>0</v>
      </c>
      <c r="DD45" s="191" t="str">
        <f t="shared" si="38"/>
        <v>-</v>
      </c>
      <c r="DE45" s="316" t="str">
        <f t="shared" ca="1" si="39"/>
        <v>FAC/DEP: 00,00%
__________
FAC/FAC: -
__________
AÑO: 00,00%
S. 1: 00,00%
S. 2: 00,00%</v>
      </c>
      <c r="DF45" s="317">
        <f t="shared" si="40"/>
        <v>0</v>
      </c>
      <c r="DG45" s="245"/>
      <c r="DH45" s="45">
        <f t="shared" si="43"/>
        <v>5</v>
      </c>
      <c r="DI45" s="45">
        <f t="shared" si="41"/>
        <v>5</v>
      </c>
    </row>
    <row r="46" spans="1:113" s="218" customFormat="1" ht="118.8">
      <c r="A46" s="218">
        <f>Lists!C134</f>
        <v>89</v>
      </c>
      <c r="B46" s="240">
        <f ca="1">IF(A46="","",INDEX(FORMULACIÓN!$A$10:$U$1010,'FORMULACIÓN Y SEG. FACULTADES'!$A46,'FORMULACIÓN Y SEG. FACULTADES'!B$8))</f>
        <v>89</v>
      </c>
      <c r="C46" s="238">
        <f ca="1">IF($A46="","",INDEX(FORMULACIÓN!$A$10:$U$1010,'FORMULACIÓN Y SEG. FACULTADES'!$A46,'FORMULACIÓN Y SEG. FACULTADES'!C$8))</f>
        <v>2026</v>
      </c>
      <c r="D46" s="240" t="str">
        <f ca="1">IF(B46="","",INDEX(FORMULACIÓN!$A$10:$U$1010,'FORMULACIÓN Y SEG. FACULTADES'!$A46,'FORMULACIÓN Y SEG. FACULTADES'!D$8))</f>
        <v>L3 - Impacto regional, nacional e internacional desde la extensión y proyección social</v>
      </c>
      <c r="E46" s="240" t="str">
        <f ca="1">IF($A46="","",INDEX(FORMULACIÓN!$A$10:$U$1010,'FORMULACIÓN Y SEG. FACULTADES'!$A46,'FORMULACIÓN Y SEG. FACULTADES'!E$8))</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F46" s="240" t="str">
        <f ca="1">IF($A46="","",INDEX(FORMULACIÓN!$A$10:$U$1010,'FORMULACIÓN Y SEG. FACULTADES'!$A46,'FORMULACIÓN Y SEG. FACULTADES'!F$8))</f>
        <v>6. Favorecer la proyección laboral de los egresados mediante el fortalecimiento de conocimientos y competencias requeridas para el contexto global.</v>
      </c>
      <c r="G46" s="240" t="str">
        <f ca="1">IF($A46="","",INDEX(FORMULACIÓN!$A$10:$U$1010,'FORMULACIÓN Y SEG. FACULTADES'!$A46,'FORMULACIÓN Y SEG. FACULTADES'!G$8))</f>
        <v xml:space="preserve">M1 - Educación continua y formación avanzada con enfoque global. </v>
      </c>
      <c r="H46" s="240" t="str">
        <f ca="1">IF($A46="","",INDEX(FORMULACIÓN!$A$10:$U$1010,'FORMULACIÓN Y SEG. FACULTADES'!$A46,'FORMULACIÓN Y SEG. FACULTADES'!H$8))</f>
        <v xml:space="preserve">P1 - Fortalecimiento de los programas de educación contínua con  pertinencia regional, nacional e internacional a través de la modernización de los procesos. </v>
      </c>
      <c r="I46" s="240" t="str">
        <f ca="1">IF($A46="","",INDEX(FORMULACIÓN!$A$10:$U$1010,'FORMULACIÓN Y SEG. FACULTADES'!$A46,'FORMULACIÓN Y SEG. FACULTADES'!I$8))</f>
        <v>Impulsar la oferta de programas de educación continua en convenio con entidades del sector público y/o privado</v>
      </c>
      <c r="J46" s="242"/>
      <c r="K46" s="242"/>
      <c r="L46" s="240" t="str">
        <f ca="1">IF($A46="","",INDEX(FORMULACIÓN!$A$10:$U$1010,'FORMULACIÓN Y SEG. FACULTADES'!$A46,'FORMULACIÓN Y SEG. FACULTADES'!L$8))</f>
        <v>Oferta de programas de educación continua basado en las necesidades específicas de entidades del sector público y/o privado</v>
      </c>
      <c r="M46" s="240" t="str">
        <f ca="1">IF($A46="","",INDEX(FORMULACIÓN!$A$10:$U$1010,'FORMULACIÓN Y SEG. FACULTADES'!$A46,'FORMULACIÓN Y SEG. FACULTADES'!M$8))</f>
        <v>N° de programas de educación continua realizados en convenio con entidades del sector público y/o privado</v>
      </c>
      <c r="N46" s="240" t="str">
        <f ca="1">IF($A46="","",INDEX(FORMULACIÓN!$A$10:$U$1010,'FORMULACIÓN Y SEG. FACULTADES'!$A46,'FORMULACIÓN Y SEG. FACULTADES'!N$8))</f>
        <v>Semestral</v>
      </c>
      <c r="O46" s="240" t="str">
        <f ca="1">IF($A46="","",INDEX(FORMULACIÓN!$A$10:$U$1010,'FORMULACIÓN Y SEG. FACULTADES'!$A46,'FORMULACIÓN Y SEG. FACULTADES'!O$8))</f>
        <v>Unidad</v>
      </c>
      <c r="P46" s="240" t="str">
        <f>IF($A46="","",INDEX(FORMULACIÓN!$A$10:$U$1010,'FORMULACIÓN Y SEG. FACULTADES'!$A46,'FORMULACIÓN Y SEG. FACULTADES'!P$8))</f>
        <v>Programas de educacion continua realizado en convenios con entidades de sector publico y privado, incluye los programas de Cursos de Lenguas extranjeras a nivel regional (Kids, Juniors, Young y Adults)</v>
      </c>
      <c r="Q46" s="241"/>
      <c r="R46" s="46" t="str">
        <f ca="1">IF($A46="","",INDEX(FORMULACIÓN!$A$10:$Y$1010,'FORMULACIÓN Y SEG. FACULTADES'!$A46,'FORMULACIÓN Y SEG. FACULTADES'!R$8))</f>
        <v>5</v>
      </c>
      <c r="S46" s="175">
        <f ca="1">IF($A46="","",INDEX(FORMULACIÓN!$A$10:$U$1010,'FORMULACIÓN Y SEG. FACULTADES'!$A46,'FORMULACIÓN Y SEG. FACULTADES'!S$8))</f>
        <v>11</v>
      </c>
      <c r="T46" s="252"/>
      <c r="U46" s="252"/>
      <c r="V46" s="310">
        <f t="shared" si="1"/>
        <v>0</v>
      </c>
      <c r="W46" s="252"/>
      <c r="X46" s="252"/>
      <c r="Y46" s="252"/>
      <c r="Z46" s="191" t="str">
        <f t="shared" si="2"/>
        <v>0</v>
      </c>
      <c r="AA46" s="191" t="str">
        <f t="shared" si="3"/>
        <v>-</v>
      </c>
      <c r="AB46" s="312" t="str">
        <f t="shared" ca="1" si="0"/>
        <v>FAC/DEP: 00,00%
__________
FAC/FAC: -
__________
AÑO: 00,00%
S. 1: 00,00%
S. 2: 00,00%</v>
      </c>
      <c r="AC46" s="252"/>
      <c r="AD46" s="252"/>
      <c r="AE46" s="310">
        <f t="shared" si="4"/>
        <v>0</v>
      </c>
      <c r="AF46" s="252">
        <v>0</v>
      </c>
      <c r="AG46" s="252"/>
      <c r="AH46" s="252" t="s">
        <v>1353</v>
      </c>
      <c r="AI46" s="191" t="str">
        <f t="shared" si="5"/>
        <v>0</v>
      </c>
      <c r="AJ46" s="187" t="str">
        <f t="shared" si="6"/>
        <v>-</v>
      </c>
      <c r="AK46" s="312" t="str">
        <f t="shared" ca="1" si="7"/>
        <v>FAC/DEP: 00,00%
__________
FAC/FAC: -
__________
AÑO: 00,00%
S. 1: 00,00%
S. 2: 00,00%</v>
      </c>
      <c r="AL46" s="252"/>
      <c r="AM46" s="252"/>
      <c r="AN46" s="310">
        <f t="shared" si="8"/>
        <v>0</v>
      </c>
      <c r="AO46" s="252"/>
      <c r="AP46" s="252"/>
      <c r="AQ46" s="252"/>
      <c r="AR46" s="191" t="str">
        <f t="shared" si="9"/>
        <v>0</v>
      </c>
      <c r="AS46" s="187" t="str">
        <f t="shared" si="10"/>
        <v>-</v>
      </c>
      <c r="AT46" s="312" t="str">
        <f t="shared" ca="1" si="11"/>
        <v>FAC/DEP: 00,00%
__________
FAC/FAC: -
__________
AÑO: 00,00%
S. 1: 00,00%
S. 2: 00,00%</v>
      </c>
      <c r="AU46" s="252"/>
      <c r="AV46" s="252">
        <v>1</v>
      </c>
      <c r="AW46" s="310">
        <f t="shared" si="12"/>
        <v>1</v>
      </c>
      <c r="AX46" s="252">
        <v>0</v>
      </c>
      <c r="AY46" s="252"/>
      <c r="AZ46" s="252" t="s">
        <v>1353</v>
      </c>
      <c r="BA46" s="191">
        <f t="shared" si="13"/>
        <v>0</v>
      </c>
      <c r="BB46" s="187">
        <f t="shared" si="14"/>
        <v>0</v>
      </c>
      <c r="BC46" s="312" t="str">
        <f t="shared" ca="1" si="15"/>
        <v>FAC/DEP: 00,00%
__________
FAC/FAC: 00,00%
__________
AÑO: 00,00%
S. 1: 00,00%
S. 2: 00,00%</v>
      </c>
      <c r="BD46" s="252"/>
      <c r="BE46" s="252"/>
      <c r="BF46" s="310">
        <f t="shared" si="16"/>
        <v>0</v>
      </c>
      <c r="BG46" s="252"/>
      <c r="BH46" s="252"/>
      <c r="BI46" s="252"/>
      <c r="BJ46" s="191" t="str">
        <f t="shared" si="17"/>
        <v>0</v>
      </c>
      <c r="BK46" s="187" t="str">
        <f t="shared" si="18"/>
        <v>-</v>
      </c>
      <c r="BL46" s="312" t="str">
        <f t="shared" ca="1" si="19"/>
        <v>FAC/DEP: 00,00%
__________
FAC/FAC: -
__________
AÑO: 00,00%
S. 1: 00,00%
S. 2: 00,00%</v>
      </c>
      <c r="BM46" s="252"/>
      <c r="BN46" s="252">
        <v>1</v>
      </c>
      <c r="BO46" s="310">
        <f t="shared" si="20"/>
        <v>1</v>
      </c>
      <c r="BP46" s="252">
        <v>0</v>
      </c>
      <c r="BQ46" s="252"/>
      <c r="BR46" s="252"/>
      <c r="BS46" s="191">
        <f t="shared" si="21"/>
        <v>0</v>
      </c>
      <c r="BT46" s="187">
        <f t="shared" si="22"/>
        <v>0</v>
      </c>
      <c r="BU46" s="312" t="str">
        <f t="shared" ca="1" si="23"/>
        <v>FAC/DEP: 00,00%
__________
FAC/FAC: 00,00%
__________
AÑO: 00,00%
S. 1: 00,00%
S. 2: 00,00%</v>
      </c>
      <c r="BV46" s="252"/>
      <c r="BW46" s="252">
        <v>1</v>
      </c>
      <c r="BX46" s="310">
        <f t="shared" si="24"/>
        <v>1</v>
      </c>
      <c r="BY46" s="252">
        <v>0</v>
      </c>
      <c r="BZ46" s="252"/>
      <c r="CA46" s="252" t="s">
        <v>1353</v>
      </c>
      <c r="CB46" s="191">
        <f t="shared" si="25"/>
        <v>0</v>
      </c>
      <c r="CC46" s="187">
        <f t="shared" si="26"/>
        <v>0</v>
      </c>
      <c r="CD46" s="312" t="str">
        <f t="shared" ca="1" si="27"/>
        <v>FAC/DEP: 00,00%
__________
FAC/FAC: 00,00%
__________
AÑO: 00,00%
S. 1: 00,00%
S. 2: 00,00%</v>
      </c>
      <c r="CE46" s="252"/>
      <c r="CF46" s="252">
        <v>1</v>
      </c>
      <c r="CG46" s="310">
        <f t="shared" si="28"/>
        <v>1</v>
      </c>
      <c r="CH46" s="252">
        <v>0</v>
      </c>
      <c r="CI46" s="252"/>
      <c r="CJ46" s="252" t="s">
        <v>1353</v>
      </c>
      <c r="CK46" s="191">
        <f t="shared" si="29"/>
        <v>0</v>
      </c>
      <c r="CL46" s="187">
        <f t="shared" si="30"/>
        <v>0</v>
      </c>
      <c r="CM46" s="312" t="str">
        <f t="shared" ca="1" si="31"/>
        <v>FAC/DEP: 00,00%
__________
FAC/FAC: 00,00%
__________
AÑO: 00,00%
S. 1: 00,00%
S. 2: 00,00%</v>
      </c>
      <c r="CN46" s="252"/>
      <c r="CO46" s="252">
        <v>1</v>
      </c>
      <c r="CP46" s="310">
        <f t="shared" si="32"/>
        <v>1</v>
      </c>
      <c r="CQ46" s="252">
        <v>0</v>
      </c>
      <c r="CR46" s="252"/>
      <c r="CS46" s="252"/>
      <c r="CT46" s="191">
        <f t="shared" si="33"/>
        <v>0</v>
      </c>
      <c r="CU46" s="187">
        <f t="shared" si="34"/>
        <v>0</v>
      </c>
      <c r="CV46" s="312" t="str">
        <f t="shared" ca="1" si="35"/>
        <v>FAC/DEP: 00,00%
__________
FAC/FAC: 00,00%
__________
AÑO: 00,00%
S. 1: 00,00%
S. 2: 00,00%</v>
      </c>
      <c r="CW46" s="252"/>
      <c r="CX46" s="252"/>
      <c r="CY46" s="310">
        <f t="shared" si="36"/>
        <v>0</v>
      </c>
      <c r="CZ46" s="252"/>
      <c r="DA46" s="252"/>
      <c r="DB46" s="252"/>
      <c r="DC46" s="191" t="str">
        <f t="shared" si="37"/>
        <v>0</v>
      </c>
      <c r="DD46" s="191" t="str">
        <f t="shared" si="38"/>
        <v>-</v>
      </c>
      <c r="DE46" s="316" t="str">
        <f t="shared" ca="1" si="39"/>
        <v>FAC/DEP: 00,00%
__________
FAC/FAC: -
__________
AÑO: 00,00%
S. 1: 00,00%
S. 2: 00,00%</v>
      </c>
      <c r="DF46" s="317">
        <f t="shared" si="40"/>
        <v>0</v>
      </c>
      <c r="DG46" s="245"/>
      <c r="DH46" s="45">
        <f t="shared" si="43"/>
        <v>5</v>
      </c>
      <c r="DI46" s="45">
        <f t="shared" si="41"/>
        <v>0</v>
      </c>
    </row>
    <row r="47" spans="1:113" s="218" customFormat="1" ht="132">
      <c r="A47" s="218">
        <f>Lists!C135</f>
        <v>93</v>
      </c>
      <c r="B47" s="240">
        <f ca="1">IF(A47="","",INDEX(FORMULACIÓN!$A$10:$U$1010,'FORMULACIÓN Y SEG. FACULTADES'!$A47,'FORMULACIÓN Y SEG. FACULTADES'!B$8))</f>
        <v>93</v>
      </c>
      <c r="C47" s="238">
        <f ca="1">IF($A47="","",INDEX(FORMULACIÓN!$A$10:$U$1010,'FORMULACIÓN Y SEG. FACULTADES'!$A47,'FORMULACIÓN Y SEG. FACULTADES'!C$8))</f>
        <v>2026</v>
      </c>
      <c r="D47" s="240" t="str">
        <f ca="1">IF(B47="","",INDEX(FORMULACIÓN!$A$10:$U$1010,'FORMULACIÓN Y SEG. FACULTADES'!$A47,'FORMULACIÓN Y SEG. FACULTADES'!D$8))</f>
        <v>L3 - Impacto regional, nacional e internacional desde la extensión y proyección social</v>
      </c>
      <c r="E47" s="240" t="str">
        <f ca="1">IF($A47="","",INDEX(FORMULACIÓN!$A$10:$U$1010,'FORMULACIÓN Y SEG. FACULTADES'!$A47,'FORMULACIÓN Y SEG. FACULTADES'!E$8))</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F47" s="240" t="str">
        <f ca="1">IF($A47="","",INDEX(FORMULACIÓN!$A$10:$U$1010,'FORMULACIÓN Y SEG. FACULTADES'!$A47,'FORMULACIÓN Y SEG. FACULTADES'!F$8))</f>
        <v>5. Innovación en los procesos de Extensión y Proyección social aplicando metodologías con enfoque hacia la cooperación entre disciplinas, uso de nuevas tecnologías, en concordancia con la naturaleza de las distintas áreas de conocimiento.</v>
      </c>
      <c r="G47" s="240" t="str">
        <f ca="1">IF($A47="","",INDEX(FORMULACIÓN!$A$10:$U$1010,'FORMULACIÓN Y SEG. FACULTADES'!$A47,'FORMULACIÓN Y SEG. FACULTADES'!G$8))</f>
        <v>M2 - Articulación con el sector productivo y sociedad.</v>
      </c>
      <c r="H47" s="240" t="str">
        <f ca="1">IF($A47="","",INDEX(FORMULACIÓN!$A$10:$U$1010,'FORMULACIÓN Y SEG. FACULTADES'!$A47,'FORMULACIÓN Y SEG. FACULTADES'!H$8))</f>
        <v>P1 - Gestión de alianzas, convenios y proyectos para el  fomento del desarrollo  sostenible según la agenda (ODS), regional, nacional e internacional</v>
      </c>
      <c r="I47" s="240" t="str">
        <f ca="1">IF($A47="","",INDEX(FORMULACIÓN!$A$10:$U$1010,'FORMULACIÓN Y SEG. FACULTADES'!$A47,'FORMULACIÓN Y SEG. FACULTADES'!I$8))</f>
        <v>Articular las necesidades del sector público y/o privado con la oferta académica institucional a través de la firma de convenios de prácticas académicas</v>
      </c>
      <c r="J47" s="242"/>
      <c r="K47" s="242"/>
      <c r="L47" s="240" t="str">
        <f ca="1">IF($A47="","",INDEX(FORMULACIÓN!$A$10:$U$1010,'FORMULACIÓN Y SEG. FACULTADES'!$A47,'FORMULACIÓN Y SEG. FACULTADES'!L$8))</f>
        <v>Convenios de prácticas implementados</v>
      </c>
      <c r="M47" s="240" t="str">
        <f ca="1">IF($A47="","",INDEX(FORMULACIÓN!$A$10:$U$1010,'FORMULACIÓN Y SEG. FACULTADES'!$A47,'FORMULACIÓN Y SEG. FACULTADES'!M$8))</f>
        <v>N° de nuevos convenios de prácticas académicas</v>
      </c>
      <c r="N47" s="240" t="str">
        <f ca="1">IF($A47="","",INDEX(FORMULACIÓN!$A$10:$U$1010,'FORMULACIÓN Y SEG. FACULTADES'!$A47,'FORMULACIÓN Y SEG. FACULTADES'!N$8))</f>
        <v>Anual</v>
      </c>
      <c r="O47" s="240" t="str">
        <f ca="1">IF($A47="","",INDEX(FORMULACIÓN!$A$10:$U$1010,'FORMULACIÓN Y SEG. FACULTADES'!$A47,'FORMULACIÓN Y SEG. FACULTADES'!O$8))</f>
        <v>Unidad</v>
      </c>
      <c r="P47" s="240" t="str">
        <f>IF($A47="","",INDEX(FORMULACIÓN!$A$10:$U$1010,'FORMULACIÓN Y SEG. FACULTADES'!$A47,'FORMULACIÓN Y SEG. FACULTADES'!P$8))</f>
        <v>Numero de Convenios  para practicas academicas, pedagógicas y/o empresariales, ya sean nuevos o renovados. Teniendo en cuenta que cada renovacion es cada 3 años.</v>
      </c>
      <c r="Q47" s="241"/>
      <c r="R47" s="46" t="str">
        <f ca="1">IF($A47="","",INDEX(FORMULACIÓN!$A$10:$Y$1010,'FORMULACIÓN Y SEG. FACULTADES'!$A47,'FORMULACIÓN Y SEG. FACULTADES'!R$8))</f>
        <v>57</v>
      </c>
      <c r="S47" s="175">
        <f ca="1">IF($A47="","",INDEX(FORMULACIÓN!$A$10:$U$1010,'FORMULACIÓN Y SEG. FACULTADES'!$A47,'FORMULACIÓN Y SEG. FACULTADES'!S$8))</f>
        <v>81</v>
      </c>
      <c r="T47" s="252"/>
      <c r="U47" s="252">
        <v>2</v>
      </c>
      <c r="V47" s="310">
        <f t="shared" si="1"/>
        <v>2</v>
      </c>
      <c r="W47" s="252">
        <v>0</v>
      </c>
      <c r="X47" s="252"/>
      <c r="Y47" s="252"/>
      <c r="Z47" s="191">
        <f t="shared" si="2"/>
        <v>0</v>
      </c>
      <c r="AA47" s="191">
        <f t="shared" si="3"/>
        <v>0</v>
      </c>
      <c r="AB47" s="312" t="str">
        <f t="shared" ca="1" si="0"/>
        <v>FAC/DEP: 00,00%
__________
FAC/FAC: 00,00%
__________
AÑO: 00,00%
S. 1: 00,00%
S. 2: 00,00%</v>
      </c>
      <c r="AC47" s="252"/>
      <c r="AD47" s="252">
        <v>4</v>
      </c>
      <c r="AE47" s="310">
        <f t="shared" si="4"/>
        <v>4</v>
      </c>
      <c r="AF47" s="252">
        <v>0</v>
      </c>
      <c r="AG47" s="252"/>
      <c r="AH47" s="252" t="s">
        <v>1555</v>
      </c>
      <c r="AI47" s="191">
        <f t="shared" si="5"/>
        <v>0</v>
      </c>
      <c r="AJ47" s="187">
        <f t="shared" si="6"/>
        <v>0</v>
      </c>
      <c r="AK47" s="312" t="str">
        <f t="shared" ca="1" si="7"/>
        <v>FAC/DEP: 00,00%
__________
FAC/FAC: 00,00%
__________
AÑO: 00,00%
S. 1: 00,00%
S. 2: 00,00%</v>
      </c>
      <c r="AL47" s="252"/>
      <c r="AM47" s="252">
        <v>4</v>
      </c>
      <c r="AN47" s="310">
        <f t="shared" si="8"/>
        <v>4</v>
      </c>
      <c r="AO47" s="252">
        <v>1</v>
      </c>
      <c r="AP47" s="252"/>
      <c r="AQ47" s="252" t="s">
        <v>1557</v>
      </c>
      <c r="AR47" s="191">
        <f t="shared" si="9"/>
        <v>0.25</v>
      </c>
      <c r="AS47" s="187">
        <f t="shared" si="10"/>
        <v>0.25</v>
      </c>
      <c r="AT47" s="312" t="str">
        <f t="shared" ca="1" si="11"/>
        <v>FAC/DEP: 07,02%
__________
FAC/FAC: 25,00%
__________
AÑO: 00,00%
S. 1: 00,00%
S. 2: 00,00%</v>
      </c>
      <c r="AU47" s="252"/>
      <c r="AV47" s="252">
        <v>18</v>
      </c>
      <c r="AW47" s="310">
        <f t="shared" si="12"/>
        <v>18</v>
      </c>
      <c r="AX47" s="252">
        <v>6</v>
      </c>
      <c r="AY47" s="252"/>
      <c r="AZ47" s="252" t="s">
        <v>1559</v>
      </c>
      <c r="BA47" s="191">
        <f t="shared" si="13"/>
        <v>0.33333333333333331</v>
      </c>
      <c r="BB47" s="187">
        <f t="shared" si="14"/>
        <v>0.33333333333333331</v>
      </c>
      <c r="BC47" s="312" t="str">
        <f t="shared" ca="1" si="15"/>
        <v>FAC/DEP: 31,58%
__________
FAC/FAC: 33,33%
__________
AÑO: 00,00%
S. 1: 00,00%
S. 2: 00,00%</v>
      </c>
      <c r="BD47" s="252"/>
      <c r="BE47" s="252">
        <v>3</v>
      </c>
      <c r="BF47" s="310">
        <f t="shared" si="16"/>
        <v>3</v>
      </c>
      <c r="BG47" s="252">
        <v>1</v>
      </c>
      <c r="BH47" s="252"/>
      <c r="BI47" s="252" t="s">
        <v>1560</v>
      </c>
      <c r="BJ47" s="191">
        <f t="shared" si="17"/>
        <v>0.33333333333333331</v>
      </c>
      <c r="BK47" s="187">
        <f t="shared" si="18"/>
        <v>0.33333333333333331</v>
      </c>
      <c r="BL47" s="312" t="str">
        <f t="shared" ca="1" si="19"/>
        <v>FAC/DEP: 05,26%
__________
FAC/FAC: 33,33%
__________
AÑO: 00,00%
S. 1: 00,00%
S. 2: 00,00%</v>
      </c>
      <c r="BM47" s="252"/>
      <c r="BN47" s="252">
        <v>2</v>
      </c>
      <c r="BO47" s="310">
        <f t="shared" si="20"/>
        <v>2</v>
      </c>
      <c r="BP47" s="252">
        <v>0</v>
      </c>
      <c r="BQ47" s="252"/>
      <c r="BR47" s="252"/>
      <c r="BS47" s="191">
        <f t="shared" si="21"/>
        <v>0</v>
      </c>
      <c r="BT47" s="187">
        <f t="shared" si="22"/>
        <v>0</v>
      </c>
      <c r="BU47" s="312" t="str">
        <f t="shared" ca="1" si="23"/>
        <v>FAC/DEP: 00,00%
__________
FAC/FAC: 00,00%
__________
AÑO: 00,00%
S. 1: 00,00%
S. 2: 00,00%</v>
      </c>
      <c r="BV47" s="252"/>
      <c r="BW47" s="252">
        <v>6</v>
      </c>
      <c r="BX47" s="310">
        <f t="shared" si="24"/>
        <v>6</v>
      </c>
      <c r="BY47" s="252">
        <v>5</v>
      </c>
      <c r="BZ47" s="252"/>
      <c r="CA47" s="252" t="s">
        <v>1562</v>
      </c>
      <c r="CB47" s="191">
        <f t="shared" si="25"/>
        <v>0.83333333333333337</v>
      </c>
      <c r="CC47" s="187">
        <f t="shared" si="26"/>
        <v>0.83333333333333337</v>
      </c>
      <c r="CD47" s="312" t="str">
        <f t="shared" ca="1" si="27"/>
        <v>FAC/DEP: 10,53%
__________
FAC/FAC: 83,33%
__________
AÑO: 00,00%
S. 1: 00,00%
S. 2: 00,00%</v>
      </c>
      <c r="CE47" s="252"/>
      <c r="CF47" s="252">
        <v>10</v>
      </c>
      <c r="CG47" s="310">
        <f t="shared" si="28"/>
        <v>10</v>
      </c>
      <c r="CH47" s="252">
        <v>2</v>
      </c>
      <c r="CI47" s="252"/>
      <c r="CJ47" s="252" t="s">
        <v>1564</v>
      </c>
      <c r="CK47" s="191">
        <f t="shared" si="29"/>
        <v>0.2</v>
      </c>
      <c r="CL47" s="187">
        <f t="shared" si="30"/>
        <v>0.2</v>
      </c>
      <c r="CM47" s="312" t="str">
        <f t="shared" ca="1" si="31"/>
        <v>FAC/DEP: 17,54%
__________
FAC/FAC: 20,00%
__________
AÑO: 00,00%
S. 1: 00,00%
S. 2: 00,00%</v>
      </c>
      <c r="CN47" s="252"/>
      <c r="CO47" s="252">
        <v>6</v>
      </c>
      <c r="CP47" s="310">
        <f t="shared" si="32"/>
        <v>6</v>
      </c>
      <c r="CQ47" s="252">
        <v>3</v>
      </c>
      <c r="CR47" s="252"/>
      <c r="CS47" s="252" t="s">
        <v>1565</v>
      </c>
      <c r="CT47" s="191">
        <f t="shared" si="33"/>
        <v>0.5</v>
      </c>
      <c r="CU47" s="187">
        <f t="shared" si="34"/>
        <v>0.5</v>
      </c>
      <c r="CV47" s="312" t="str">
        <f t="shared" ca="1" si="35"/>
        <v>FAC/DEP: 10,53%
__________
FAC/FAC: 50,00%
__________
AÑO: 00,00%
S. 1: 00,00%
S. 2: 00,00%</v>
      </c>
      <c r="CW47" s="252"/>
      <c r="CX47" s="252">
        <v>2</v>
      </c>
      <c r="CY47" s="310">
        <f t="shared" si="36"/>
        <v>2</v>
      </c>
      <c r="CZ47" s="252">
        <v>0</v>
      </c>
      <c r="DA47" s="252"/>
      <c r="DB47" s="252" t="s">
        <v>1319</v>
      </c>
      <c r="DC47" s="191">
        <f t="shared" si="37"/>
        <v>0</v>
      </c>
      <c r="DD47" s="191">
        <f t="shared" si="38"/>
        <v>0</v>
      </c>
      <c r="DE47" s="316" t="str">
        <f t="shared" ca="1" si="39"/>
        <v>FAC/DEP: 00,00%
__________
FAC/FAC: 00,00%
__________
AÑO: 00,00%
S. 1: 00,00%
S. 2: 00,00%</v>
      </c>
      <c r="DF47" s="317">
        <f t="shared" si="40"/>
        <v>0</v>
      </c>
      <c r="DG47" s="245"/>
      <c r="DH47" s="45">
        <f t="shared" si="43"/>
        <v>57</v>
      </c>
      <c r="DI47" s="45">
        <f t="shared" si="41"/>
        <v>18</v>
      </c>
    </row>
    <row r="48" spans="1:113" s="218" customFormat="1" ht="356.4">
      <c r="A48" s="218">
        <f>Lists!C136</f>
        <v>94</v>
      </c>
      <c r="B48" s="240">
        <f ca="1">IF(A48="","",INDEX(FORMULACIÓN!$A$10:$U$1010,'FORMULACIÓN Y SEG. FACULTADES'!$A48,'FORMULACIÓN Y SEG. FACULTADES'!B$8))</f>
        <v>94</v>
      </c>
      <c r="C48" s="238">
        <f ca="1">IF($A48="","",INDEX(FORMULACIÓN!$A$10:$U$1010,'FORMULACIÓN Y SEG. FACULTADES'!$A48,'FORMULACIÓN Y SEG. FACULTADES'!C$8))</f>
        <v>2026</v>
      </c>
      <c r="D48" s="240" t="str">
        <f ca="1">IF(B48="","",INDEX(FORMULACIÓN!$A$10:$U$1010,'FORMULACIÓN Y SEG. FACULTADES'!$A48,'FORMULACIÓN Y SEG. FACULTADES'!D$8))</f>
        <v>L3 - Impacto regional, nacional e internacional desde la extensión y proyección social</v>
      </c>
      <c r="E48" s="240" t="str">
        <f ca="1">IF($A48="","",INDEX(FORMULACIÓN!$A$10:$U$1010,'FORMULACIÓN Y SEG. FACULTADES'!$A48,'FORMULACIÓN Y SEG. FACULTADES'!E$8))</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F48" s="240" t="str">
        <f ca="1">IF($A48="","",INDEX(FORMULACIÓN!$A$10:$U$1010,'FORMULACIÓN Y SEG. FACULTADES'!$A48,'FORMULACIÓN Y SEG. FACULTADES'!F$8))</f>
        <v>5. Innovación en los procesos de Extensión y Proyección social aplicando metodologías con enfoque hacia la cooperación entre disciplinas, uso de nuevas tecnologías, en concordancia con la naturaleza de las distintas áreas de conocimiento.</v>
      </c>
      <c r="G48" s="240" t="str">
        <f ca="1">IF($A48="","",INDEX(FORMULACIÓN!$A$10:$U$1010,'FORMULACIÓN Y SEG. FACULTADES'!$A48,'FORMULACIÓN Y SEG. FACULTADES'!G$8))</f>
        <v>M2 - Articulación con el sector productivo y sociedad.</v>
      </c>
      <c r="H48" s="240" t="str">
        <f ca="1">IF($A48="","",INDEX(FORMULACIÓN!$A$10:$U$1010,'FORMULACIÓN Y SEG. FACULTADES'!$A48,'FORMULACIÓN Y SEG. FACULTADES'!H$8))</f>
        <v>P1 - Gestión de alianzas, convenios y proyectos para el  fomento del desarrollo  sostenible según la agenda (ODS), regional, nacional e internacional</v>
      </c>
      <c r="I48" s="240" t="str">
        <f ca="1">IF($A48="","",INDEX(FORMULACIÓN!$A$10:$U$1010,'FORMULACIÓN Y SEG. FACULTADES'!$A48,'FORMULACIÓN Y SEG. FACULTADES'!I$8))</f>
        <v>Articular las necesidades del sector público y/o privado con la oferta académica institucional a través de la firma de convenios de prácticas académicas</v>
      </c>
      <c r="J48" s="242"/>
      <c r="K48" s="242"/>
      <c r="L48" s="240" t="str">
        <f ca="1">IF($A48="","",INDEX(FORMULACIÓN!$A$10:$U$1010,'FORMULACIÓN Y SEG. FACULTADES'!$A48,'FORMULACIÓN Y SEG. FACULTADES'!L$8))</f>
        <v>Población estudiantil beneficiada a través de los Convenios de prácticas vigentes</v>
      </c>
      <c r="M48" s="240" t="str">
        <f ca="1">IF($A48="","",INDEX(FORMULACIÓN!$A$10:$U$1010,'FORMULACIÓN Y SEG. FACULTADES'!$A48,'FORMULACIÓN Y SEG. FACULTADES'!M$8))</f>
        <v>N° de estudiantes beneficiados a través de los convenios de prácticas académicas</v>
      </c>
      <c r="N48" s="240" t="str">
        <f ca="1">IF($A48="","",INDEX(FORMULACIÓN!$A$10:$U$1010,'FORMULACIÓN Y SEG. FACULTADES'!$A48,'FORMULACIÓN Y SEG. FACULTADES'!N$8))</f>
        <v>Semestral</v>
      </c>
      <c r="O48" s="240" t="str">
        <f ca="1">IF($A48="","",INDEX(FORMULACIÓN!$A$10:$U$1010,'FORMULACIÓN Y SEG. FACULTADES'!$A48,'FORMULACIÓN Y SEG. FACULTADES'!O$8))</f>
        <v>Unidad</v>
      </c>
      <c r="P48" s="240" t="str">
        <f>IF($A48="","",INDEX(FORMULACIÓN!$A$10:$U$1010,'FORMULACIÓN Y SEG. FACULTADES'!$A48,'FORMULACIÓN Y SEG. FACULTADES'!P$8))</f>
        <v>Estudiantes que son beneficiados con practicas academiccas,  pedagógicas y/o empresariales  en convenio especifico de practicas. (Estudiante nuevo independiente de un semestre a otro)</v>
      </c>
      <c r="Q48" s="241"/>
      <c r="R48" s="46" t="str">
        <f ca="1">IF($A48="","",INDEX(FORMULACIÓN!$A$10:$Y$1010,'FORMULACIÓN Y SEG. FACULTADES'!$A48,'FORMULACIÓN Y SEG. FACULTADES'!R$8))</f>
        <v>1.227</v>
      </c>
      <c r="S48" s="175">
        <f ca="1">IF($A48="","",INDEX(FORMULACIÓN!$A$10:$U$1010,'FORMULACIÓN Y SEG. FACULTADES'!$A48,'FORMULACIÓN Y SEG. FACULTADES'!S$8))</f>
        <v>2017</v>
      </c>
      <c r="T48" s="252"/>
      <c r="U48" s="252">
        <v>3</v>
      </c>
      <c r="V48" s="310">
        <f t="shared" si="1"/>
        <v>3</v>
      </c>
      <c r="W48" s="252">
        <v>52</v>
      </c>
      <c r="X48" s="252"/>
      <c r="Y48" s="252"/>
      <c r="Z48" s="191">
        <f t="shared" si="2"/>
        <v>17.333333333333332</v>
      </c>
      <c r="AA48" s="191">
        <f t="shared" si="3"/>
        <v>1</v>
      </c>
      <c r="AB48" s="312" t="str">
        <f t="shared" ca="1" si="0"/>
        <v>FAC/DEP: 00,24%
__________
FAC/FAC: 100,00%
__________
AÑO: 00,00%
S. 1: 00,00%
S. 2: 00,00%</v>
      </c>
      <c r="AC48" s="252"/>
      <c r="AD48" s="252">
        <v>50</v>
      </c>
      <c r="AE48" s="310">
        <f t="shared" si="4"/>
        <v>50</v>
      </c>
      <c r="AF48" s="252">
        <v>89</v>
      </c>
      <c r="AG48" s="252"/>
      <c r="AH48" s="252"/>
      <c r="AI48" s="191">
        <f t="shared" si="5"/>
        <v>1.78</v>
      </c>
      <c r="AJ48" s="187">
        <f t="shared" si="6"/>
        <v>1</v>
      </c>
      <c r="AK48" s="312" t="str">
        <f t="shared" ca="1" si="7"/>
        <v>FAC/DEP: 04,07%
__________
FAC/FAC: 100,00%
__________
AÑO: 00,00%
S. 1: 00,00%
S. 2: 00,00%</v>
      </c>
      <c r="AL48" s="252"/>
      <c r="AM48" s="252">
        <v>8</v>
      </c>
      <c r="AN48" s="310">
        <f t="shared" si="8"/>
        <v>8</v>
      </c>
      <c r="AO48" s="252">
        <v>25</v>
      </c>
      <c r="AP48" s="252"/>
      <c r="AQ48" s="252" t="s">
        <v>1558</v>
      </c>
      <c r="AR48" s="191">
        <f t="shared" si="9"/>
        <v>3.125</v>
      </c>
      <c r="AS48" s="187">
        <f t="shared" si="10"/>
        <v>1</v>
      </c>
      <c r="AT48" s="312" t="str">
        <f t="shared" ca="1" si="11"/>
        <v>FAC/DEP: 00,65%
__________
FAC/FAC: 100,00%
__________
AÑO: 00,00%
S. 1: 00,00%
S. 2: 00,00%</v>
      </c>
      <c r="AU48" s="252"/>
      <c r="AV48" s="252">
        <v>18</v>
      </c>
      <c r="AW48" s="310">
        <f t="shared" si="12"/>
        <v>18</v>
      </c>
      <c r="AX48" s="252">
        <v>174</v>
      </c>
      <c r="AY48" s="252"/>
      <c r="AZ48" s="252" t="s">
        <v>1680</v>
      </c>
      <c r="BA48" s="191">
        <f t="shared" si="13"/>
        <v>9.6666666666666661</v>
      </c>
      <c r="BB48" s="187">
        <f t="shared" si="14"/>
        <v>1</v>
      </c>
      <c r="BC48" s="312" t="str">
        <f t="shared" ca="1" si="15"/>
        <v>FAC/DEP: 01,47%
__________
FAC/FAC: 100,00%
__________
AÑO: 00,00%
S. 1: 00,00%
S. 2: 00,00%</v>
      </c>
      <c r="BD48" s="252"/>
      <c r="BE48" s="252">
        <v>18</v>
      </c>
      <c r="BF48" s="310">
        <f t="shared" si="16"/>
        <v>18</v>
      </c>
      <c r="BG48" s="252">
        <v>15</v>
      </c>
      <c r="BH48" s="252"/>
      <c r="BI48" s="252" t="s">
        <v>1561</v>
      </c>
      <c r="BJ48" s="191">
        <f t="shared" si="17"/>
        <v>0.83333333333333337</v>
      </c>
      <c r="BK48" s="187">
        <f t="shared" si="18"/>
        <v>0.83333333333333337</v>
      </c>
      <c r="BL48" s="312" t="str">
        <f t="shared" ca="1" si="19"/>
        <v>FAC/DEP: 01,47%
__________
FAC/FAC: 83,33%
__________
AÑO: 00,00%
S. 1: 00,00%
S. 2: 00,00%</v>
      </c>
      <c r="BM48" s="252"/>
      <c r="BN48" s="252">
        <v>100</v>
      </c>
      <c r="BO48" s="310">
        <f t="shared" si="20"/>
        <v>100</v>
      </c>
      <c r="BP48" s="252">
        <v>87</v>
      </c>
      <c r="BQ48" s="252"/>
      <c r="BR48" s="252"/>
      <c r="BS48" s="191">
        <f t="shared" si="21"/>
        <v>0.87</v>
      </c>
      <c r="BT48" s="187">
        <f t="shared" si="22"/>
        <v>0.87</v>
      </c>
      <c r="BU48" s="312" t="str">
        <f t="shared" ca="1" si="23"/>
        <v>FAC/DEP: 08,15%
__________
FAC/FAC: 87,00%
__________
AÑO: 00,00%
S. 1: 00,00%
S. 2: 00,00%</v>
      </c>
      <c r="BV48" s="252"/>
      <c r="BW48" s="252">
        <v>500</v>
      </c>
      <c r="BX48" s="310">
        <f t="shared" si="24"/>
        <v>500</v>
      </c>
      <c r="BY48" s="252">
        <v>2503</v>
      </c>
      <c r="BZ48" s="252"/>
      <c r="CA48" s="252" t="s">
        <v>1688</v>
      </c>
      <c r="CB48" s="191">
        <f t="shared" si="25"/>
        <v>5.0060000000000002</v>
      </c>
      <c r="CC48" s="187">
        <f t="shared" si="26"/>
        <v>1</v>
      </c>
      <c r="CD48" s="312" t="str">
        <f t="shared" ca="1" si="27"/>
        <v>FAC/DEP: 40,75%
__________
FAC/FAC: 100,00%
__________
AÑO: 00,00%
S. 1: 00,00%
S. 2: 00,00%</v>
      </c>
      <c r="CE48" s="252"/>
      <c r="CF48" s="252">
        <v>30</v>
      </c>
      <c r="CG48" s="310">
        <f t="shared" si="28"/>
        <v>30</v>
      </c>
      <c r="CH48" s="252">
        <v>77</v>
      </c>
      <c r="CI48" s="252"/>
      <c r="CJ48" s="252"/>
      <c r="CK48" s="191">
        <f t="shared" si="29"/>
        <v>2.5666666666666669</v>
      </c>
      <c r="CL48" s="187">
        <f t="shared" si="30"/>
        <v>1</v>
      </c>
      <c r="CM48" s="312" t="str">
        <f t="shared" ca="1" si="31"/>
        <v>FAC/DEP: 02,44%
__________
FAC/FAC: 100,00%
__________
AÑO: 00,00%
S. 1: 00,00%
S. 2: 00,00%</v>
      </c>
      <c r="CN48" s="252"/>
      <c r="CO48" s="252">
        <v>200</v>
      </c>
      <c r="CP48" s="310">
        <f t="shared" si="32"/>
        <v>200</v>
      </c>
      <c r="CQ48" s="252">
        <v>142</v>
      </c>
      <c r="CR48" s="252"/>
      <c r="CS48" s="252"/>
      <c r="CT48" s="191">
        <f t="shared" si="33"/>
        <v>0.71</v>
      </c>
      <c r="CU48" s="187">
        <f t="shared" si="34"/>
        <v>0.71</v>
      </c>
      <c r="CV48" s="312" t="str">
        <f t="shared" ca="1" si="35"/>
        <v>FAC/DEP: 16,30%
__________
FAC/FAC: 71,00%
__________
AÑO: 00,00%
S. 1: 00,00%
S. 2: 00,00%</v>
      </c>
      <c r="CW48" s="252"/>
      <c r="CX48" s="252">
        <v>300</v>
      </c>
      <c r="CY48" s="310">
        <f t="shared" si="36"/>
        <v>300</v>
      </c>
      <c r="CZ48" s="252">
        <v>246</v>
      </c>
      <c r="DA48" s="252"/>
      <c r="DB48" s="252" t="s">
        <v>1696</v>
      </c>
      <c r="DC48" s="191">
        <f t="shared" si="37"/>
        <v>0.82</v>
      </c>
      <c r="DD48" s="191">
        <f t="shared" si="38"/>
        <v>0.82</v>
      </c>
      <c r="DE48" s="316" t="str">
        <f t="shared" ca="1" si="39"/>
        <v>FAC/DEP: 24,45%
__________
FAC/FAC: 82,00%
__________
AÑO: 00,00%
S. 1: 00,00%
S. 2: 00,00%</v>
      </c>
      <c r="DF48" s="317">
        <f t="shared" si="40"/>
        <v>0</v>
      </c>
      <c r="DG48" s="245"/>
      <c r="DH48" s="45">
        <f t="shared" si="43"/>
        <v>1227</v>
      </c>
      <c r="DI48" s="45">
        <f t="shared" si="41"/>
        <v>3410</v>
      </c>
    </row>
    <row r="49" spans="1:113" s="218" customFormat="1" ht="158.4">
      <c r="A49" s="218">
        <f>Lists!C137</f>
        <v>95</v>
      </c>
      <c r="B49" s="240">
        <f ca="1">IF(A49="","",INDEX(FORMULACIÓN!$A$10:$U$1010,'FORMULACIÓN Y SEG. FACULTADES'!$A49,'FORMULACIÓN Y SEG. FACULTADES'!B$8))</f>
        <v>95</v>
      </c>
      <c r="C49" s="238">
        <f ca="1">IF($A49="","",INDEX(FORMULACIÓN!$A$10:$U$1010,'FORMULACIÓN Y SEG. FACULTADES'!$A49,'FORMULACIÓN Y SEG. FACULTADES'!C$8))</f>
        <v>2026</v>
      </c>
      <c r="D49" s="240" t="str">
        <f ca="1">IF(B49="","",INDEX(FORMULACIÓN!$A$10:$U$1010,'FORMULACIÓN Y SEG. FACULTADES'!$A49,'FORMULACIÓN Y SEG. FACULTADES'!D$8))</f>
        <v>L3 - Impacto regional, nacional e internacional desde la extensión y proyección social</v>
      </c>
      <c r="E49" s="240" t="str">
        <f ca="1">IF($A49="","",INDEX(FORMULACIÓN!$A$10:$U$1010,'FORMULACIÓN Y SEG. FACULTADES'!$A49,'FORMULACIÓN Y SEG. FACULTADES'!E$8))</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F49" s="240" t="str">
        <f ca="1">IF($A49="","",INDEX(FORMULACIÓN!$A$10:$U$1010,'FORMULACIÓN Y SEG. FACULTADES'!$A49,'FORMULACIÓN Y SEG. FACULTADES'!F$8))</f>
        <v>5. Innovación en los procesos de Extensión y Proyección social aplicando metodologías con enfoque hacia la cooperación entre disciplinas, uso de nuevas tecnologías, en concordancia con la naturaleza de las distintas áreas de conocimiento.</v>
      </c>
      <c r="G49" s="240" t="str">
        <f ca="1">IF($A49="","",INDEX(FORMULACIÓN!$A$10:$U$1010,'FORMULACIÓN Y SEG. FACULTADES'!$A49,'FORMULACIÓN Y SEG. FACULTADES'!G$8))</f>
        <v>M2 - Articulación con el sector productivo y sociedad.</v>
      </c>
      <c r="H49" s="240" t="str">
        <f ca="1">IF($A49="","",INDEX(FORMULACIÓN!$A$10:$U$1010,'FORMULACIÓN Y SEG. FACULTADES'!$A49,'FORMULACIÓN Y SEG. FACULTADES'!H$8))</f>
        <v>P1 - Gestión de alianzas, convenios y proyectos para el  fomento del desarrollo  sostenible según la agenda (ODS), regional, nacional e internacional</v>
      </c>
      <c r="I49" s="240" t="str">
        <f ca="1">IF($A49="","",INDEX(FORMULACIÓN!$A$10:$U$1010,'FORMULACIÓN Y SEG. FACULTADES'!$A49,'FORMULACIÓN Y SEG. FACULTADES'!I$8))</f>
        <v>Desarrollar propuesta o proyectos con impacto en la construcción de políticas públicas de la región</v>
      </c>
      <c r="J49" s="242"/>
      <c r="K49" s="242"/>
      <c r="L49" s="240" t="str">
        <f ca="1">IF($A49="","",INDEX(FORMULACIÓN!$A$10:$U$1010,'FORMULACIÓN Y SEG. FACULTADES'!$A49,'FORMULACIÓN Y SEG. FACULTADES'!L$8))</f>
        <v>Participación en Proyectos para la construcción de políticas públicas regionales y nacionales</v>
      </c>
      <c r="M49" s="240" t="str">
        <f ca="1">IF($A49="","",INDEX(FORMULACIÓN!$A$10:$U$1010,'FORMULACIÓN Y SEG. FACULTADES'!$A49,'FORMULACIÓN Y SEG. FACULTADES'!M$8))</f>
        <v>N° de propuestas o proyectos de políticas públicas con participación de la Universidad del Atlántico</v>
      </c>
      <c r="N49" s="240" t="str">
        <f ca="1">IF($A49="","",INDEX(FORMULACIÓN!$A$10:$U$1010,'FORMULACIÓN Y SEG. FACULTADES'!$A49,'FORMULACIÓN Y SEG. FACULTADES'!N$8))</f>
        <v>Anual</v>
      </c>
      <c r="O49" s="240" t="str">
        <f ca="1">IF($A49="","",INDEX(FORMULACIÓN!$A$10:$U$1010,'FORMULACIÓN Y SEG. FACULTADES'!$A49,'FORMULACIÓN Y SEG. FACULTADES'!O$8))</f>
        <v>Unidad</v>
      </c>
      <c r="P49" s="240" t="str">
        <f>IF($A49="","",INDEX(FORMULACIÓN!$A$10:$U$1010,'FORMULACIÓN Y SEG. FACULTADES'!$A49,'FORMULACIÓN Y SEG. FACULTADES'!P$8))</f>
        <v>Participación en Proyectos para la construcción de políticas públicas regionales y nacionales donde se defina  los lineamientos y/o estrategias que guien a  la creacion de politicas publicas o los procesos de implementación de estas.</v>
      </c>
      <c r="Q49" s="241"/>
      <c r="R49" s="46" t="str">
        <f ca="1">IF($A49="","",INDEX(FORMULACIÓN!$A$10:$Y$1010,'FORMULACIÓN Y SEG. FACULTADES'!$A49,'FORMULACIÓN Y SEG. FACULTADES'!R$8))</f>
        <v>10</v>
      </c>
      <c r="S49" s="175">
        <f ca="1">IF($A49="","",INDEX(FORMULACIÓN!$A$10:$U$1010,'FORMULACIÓN Y SEG. FACULTADES'!$A49,'FORMULACIÓN Y SEG. FACULTADES'!S$8))</f>
        <v>14</v>
      </c>
      <c r="T49" s="252"/>
      <c r="U49" s="252">
        <v>1</v>
      </c>
      <c r="V49" s="310">
        <f t="shared" si="1"/>
        <v>1</v>
      </c>
      <c r="W49" s="252">
        <v>2</v>
      </c>
      <c r="X49" s="252"/>
      <c r="Y49" s="252" t="s">
        <v>1554</v>
      </c>
      <c r="Z49" s="191">
        <f t="shared" si="2"/>
        <v>2</v>
      </c>
      <c r="AA49" s="191">
        <f t="shared" si="3"/>
        <v>1</v>
      </c>
      <c r="AB49" s="312" t="str">
        <f t="shared" ca="1" si="0"/>
        <v>FAC/DEP: 10,00%
__________
FAC/FAC: 100,00%
__________
AÑO: 00,00%
S. 1: 00,00%
S. 2: 00,00%</v>
      </c>
      <c r="AC49" s="252"/>
      <c r="AD49" s="252">
        <v>1</v>
      </c>
      <c r="AE49" s="310">
        <f t="shared" si="4"/>
        <v>1</v>
      </c>
      <c r="AF49" s="252">
        <v>1</v>
      </c>
      <c r="AG49" s="252"/>
      <c r="AH49" s="252" t="s">
        <v>1556</v>
      </c>
      <c r="AI49" s="191">
        <f t="shared" si="5"/>
        <v>1</v>
      </c>
      <c r="AJ49" s="187">
        <f t="shared" si="6"/>
        <v>1</v>
      </c>
      <c r="AK49" s="312" t="str">
        <f t="shared" ca="1" si="7"/>
        <v>FAC/DEP: 10,00%
__________
FAC/FAC: 100,00%
__________
AÑO: 00,00%
S. 1: 00,00%
S. 2: 00,00%</v>
      </c>
      <c r="AL49" s="252"/>
      <c r="AM49" s="252"/>
      <c r="AN49" s="310">
        <f t="shared" si="8"/>
        <v>0</v>
      </c>
      <c r="AO49" s="252"/>
      <c r="AP49" s="252"/>
      <c r="AQ49" s="252"/>
      <c r="AR49" s="191" t="str">
        <f t="shared" si="9"/>
        <v>0</v>
      </c>
      <c r="AS49" s="187" t="str">
        <f t="shared" si="10"/>
        <v>-</v>
      </c>
      <c r="AT49" s="312" t="str">
        <f t="shared" ca="1" si="11"/>
        <v>FAC/DEP: 00,00%
__________
FAC/FAC: -
__________
AÑO: 00,00%
S. 1: 00,00%
S. 2: 00,00%</v>
      </c>
      <c r="AU49" s="252"/>
      <c r="AV49" s="252">
        <v>1</v>
      </c>
      <c r="AW49" s="310">
        <f t="shared" si="12"/>
        <v>1</v>
      </c>
      <c r="AX49" s="252">
        <v>0</v>
      </c>
      <c r="AY49" s="252"/>
      <c r="AZ49" s="252"/>
      <c r="BA49" s="191">
        <f t="shared" si="13"/>
        <v>0</v>
      </c>
      <c r="BB49" s="187">
        <f t="shared" si="14"/>
        <v>0</v>
      </c>
      <c r="BC49" s="312" t="str">
        <f t="shared" ca="1" si="15"/>
        <v>FAC/DEP: 00,00%
__________
FAC/FAC: 00,00%
__________
AÑO: 00,00%
S. 1: 00,00%
S. 2: 00,00%</v>
      </c>
      <c r="BD49" s="252"/>
      <c r="BE49" s="252"/>
      <c r="BF49" s="310">
        <f t="shared" si="16"/>
        <v>0</v>
      </c>
      <c r="BG49" s="252"/>
      <c r="BH49" s="252"/>
      <c r="BI49" s="252"/>
      <c r="BJ49" s="191" t="str">
        <f t="shared" si="17"/>
        <v>0</v>
      </c>
      <c r="BK49" s="187" t="str">
        <f t="shared" si="18"/>
        <v>-</v>
      </c>
      <c r="BL49" s="312" t="str">
        <f t="shared" ca="1" si="19"/>
        <v>FAC/DEP: 00,00%
__________
FAC/FAC: -
__________
AÑO: 00,00%
S. 1: 00,00%
S. 2: 00,00%</v>
      </c>
      <c r="BM49" s="252"/>
      <c r="BN49" s="252"/>
      <c r="BO49" s="310">
        <f t="shared" si="20"/>
        <v>0</v>
      </c>
      <c r="BP49" s="252"/>
      <c r="BQ49" s="252"/>
      <c r="BR49" s="252"/>
      <c r="BS49" s="191" t="str">
        <f t="shared" si="21"/>
        <v>0</v>
      </c>
      <c r="BT49" s="187" t="str">
        <f t="shared" si="22"/>
        <v>-</v>
      </c>
      <c r="BU49" s="312" t="str">
        <f t="shared" ca="1" si="23"/>
        <v>FAC/DEP: 00,00%
__________
FAC/FAC: -
__________
AÑO: 00,00%
S. 1: 00,00%
S. 2: 00,00%</v>
      </c>
      <c r="BV49" s="252"/>
      <c r="BW49" s="252">
        <v>6</v>
      </c>
      <c r="BX49" s="310">
        <f t="shared" si="24"/>
        <v>6</v>
      </c>
      <c r="BY49" s="252">
        <v>2</v>
      </c>
      <c r="BZ49" s="252"/>
      <c r="CA49" s="252" t="s">
        <v>1563</v>
      </c>
      <c r="CB49" s="191">
        <f t="shared" si="25"/>
        <v>0.33333333333333331</v>
      </c>
      <c r="CC49" s="187">
        <f t="shared" si="26"/>
        <v>0.33333333333333331</v>
      </c>
      <c r="CD49" s="312" t="str">
        <f t="shared" ca="1" si="27"/>
        <v>FAC/DEP: 33,33%
__________
FAC/FAC: 33,33%
__________
AÑO: 00,00%
S. 1: 00,00%
S. 2: 00,00%</v>
      </c>
      <c r="CE49" s="252"/>
      <c r="CF49" s="252"/>
      <c r="CG49" s="310">
        <f t="shared" si="28"/>
        <v>0</v>
      </c>
      <c r="CH49" s="252"/>
      <c r="CI49" s="252"/>
      <c r="CJ49" s="252"/>
      <c r="CK49" s="191" t="str">
        <f t="shared" si="29"/>
        <v>0</v>
      </c>
      <c r="CL49" s="187" t="str">
        <f t="shared" si="30"/>
        <v>-</v>
      </c>
      <c r="CM49" s="312" t="str">
        <f t="shared" ca="1" si="31"/>
        <v>FAC/DEP: 00,00%
__________
FAC/FAC: -
__________
AÑO: 00,00%
S. 1: 00,00%
S. 2: 00,00%</v>
      </c>
      <c r="CN49" s="252"/>
      <c r="CO49" s="252">
        <v>1</v>
      </c>
      <c r="CP49" s="310">
        <f t="shared" si="32"/>
        <v>1</v>
      </c>
      <c r="CQ49" s="252">
        <v>2</v>
      </c>
      <c r="CR49" s="252"/>
      <c r="CS49" s="252" t="s">
        <v>1309</v>
      </c>
      <c r="CT49" s="191">
        <f t="shared" si="33"/>
        <v>2</v>
      </c>
      <c r="CU49" s="187">
        <f t="shared" si="34"/>
        <v>1</v>
      </c>
      <c r="CV49" s="312" t="str">
        <f t="shared" ca="1" si="35"/>
        <v>FAC/DEP: 10,00%
__________
FAC/FAC: 100,00%
__________
AÑO: 00,00%
S. 1: 00,00%
S. 2: 00,00%</v>
      </c>
      <c r="CW49" s="252"/>
      <c r="CX49" s="252"/>
      <c r="CY49" s="310">
        <f t="shared" si="36"/>
        <v>0</v>
      </c>
      <c r="CZ49" s="252"/>
      <c r="DA49" s="252"/>
      <c r="DB49" s="252"/>
      <c r="DC49" s="191" t="str">
        <f t="shared" si="37"/>
        <v>0</v>
      </c>
      <c r="DD49" s="191" t="str">
        <f t="shared" si="38"/>
        <v>-</v>
      </c>
      <c r="DE49" s="316" t="str">
        <f t="shared" ca="1" si="39"/>
        <v>FAC/DEP: 00,00%
__________
FAC/FAC: -
__________
AÑO: 00,00%
S. 1: 00,00%
S. 2: 00,00%</v>
      </c>
      <c r="DF49" s="317">
        <f t="shared" si="40"/>
        <v>0</v>
      </c>
      <c r="DG49" s="245"/>
      <c r="DH49" s="45">
        <f t="shared" si="43"/>
        <v>10</v>
      </c>
      <c r="DI49" s="45">
        <f t="shared" si="41"/>
        <v>7</v>
      </c>
    </row>
    <row r="50" spans="1:113" s="218" customFormat="1" ht="118.8">
      <c r="A50" s="218">
        <f>Lists!C138</f>
        <v>97</v>
      </c>
      <c r="B50" s="240">
        <f ca="1">IF(A50="","",INDEX(FORMULACIÓN!$A$10:$U$1010,'FORMULACIÓN Y SEG. FACULTADES'!$A50,'FORMULACIÓN Y SEG. FACULTADES'!B$8))</f>
        <v>97</v>
      </c>
      <c r="C50" s="238">
        <f ca="1">IF($A50="","",INDEX(FORMULACIÓN!$A$10:$U$1010,'FORMULACIÓN Y SEG. FACULTADES'!$A50,'FORMULACIÓN Y SEG. FACULTADES'!C$8))</f>
        <v>2026</v>
      </c>
      <c r="D50" s="240" t="str">
        <f ca="1">IF(B50="","",INDEX(FORMULACIÓN!$A$10:$U$1010,'FORMULACIÓN Y SEG. FACULTADES'!$A50,'FORMULACIÓN Y SEG. FACULTADES'!D$8))</f>
        <v>L3 - Impacto regional, nacional e internacional desde la extensión y proyección social</v>
      </c>
      <c r="E50" s="240" t="str">
        <f ca="1">IF($A50="","",INDEX(FORMULACIÓN!$A$10:$U$1010,'FORMULACIÓN Y SEG. FACULTADES'!$A50,'FORMULACIÓN Y SEG. FACULTADES'!E$8))</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F50" s="240" t="str">
        <f ca="1">IF($A50="","",INDEX(FORMULACIÓN!$A$10:$U$1010,'FORMULACIÓN Y SEG. FACULTADES'!$A50,'FORMULACIÓN Y SEG. FACULTADES'!F$8))</f>
        <v>5. Innovación en los procesos de Extensión y Proyección social aplicando metodologías con enfoque hacia la cooperación entre disciplinas, uso de nuevas tecnologías, en concordancia con la naturaleza de las distintas áreas de conocimiento.</v>
      </c>
      <c r="G50" s="240" t="str">
        <f ca="1">IF($A50="","",INDEX(FORMULACIÓN!$A$10:$U$1010,'FORMULACIÓN Y SEG. FACULTADES'!$A50,'FORMULACIÓN Y SEG. FACULTADES'!G$8))</f>
        <v>M2 - Articulación con el sector productivo y sociedad.</v>
      </c>
      <c r="H50" s="240" t="str">
        <f ca="1">IF($A50="","",INDEX(FORMULACIÓN!$A$10:$U$1010,'FORMULACIÓN Y SEG. FACULTADES'!$A50,'FORMULACIÓN Y SEG. FACULTADES'!H$8))</f>
        <v>P2 - Fortalecimiento de la gestión de la Innovación y emprendimiento</v>
      </c>
      <c r="I50" s="240" t="str">
        <f ca="1">IF($A50="","",INDEX(FORMULACIÓN!$A$10:$U$1010,'FORMULACIÓN Y SEG. FACULTADES'!$A50,'FORMULACIÓN Y SEG. FACULTADES'!I$8))</f>
        <v xml:space="preserve">Promover la elaboración de proyectos de innovación </v>
      </c>
      <c r="J50" s="242"/>
      <c r="K50" s="242"/>
      <c r="L50" s="240" t="str">
        <f ca="1">IF($A50="","",INDEX(FORMULACIÓN!$A$10:$U$1010,'FORMULACIÓN Y SEG. FACULTADES'!$A50,'FORMULACIÓN Y SEG. FACULTADES'!L$8))</f>
        <v>Proyectos de innovación y desarrollo tecnológico gestionados</v>
      </c>
      <c r="M50" s="240" t="str">
        <f ca="1">IF($A50="","",INDEX(FORMULACIÓN!$A$10:$U$1010,'FORMULACIÓN Y SEG. FACULTADES'!$A50,'FORMULACIÓN Y SEG. FACULTADES'!M$8))</f>
        <v>N° de proyectos de innovación y desarrollo tecnológico gestionados</v>
      </c>
      <c r="N50" s="240" t="str">
        <f ca="1">IF($A50="","",INDEX(FORMULACIÓN!$A$10:$U$1010,'FORMULACIÓN Y SEG. FACULTADES'!$A50,'FORMULACIÓN Y SEG. FACULTADES'!N$8))</f>
        <v>Anual</v>
      </c>
      <c r="O50" s="240" t="str">
        <f ca="1">IF($A50="","",INDEX(FORMULACIÓN!$A$10:$U$1010,'FORMULACIÓN Y SEG. FACULTADES'!$A50,'FORMULACIÓN Y SEG. FACULTADES'!O$8))</f>
        <v>Unidad</v>
      </c>
      <c r="P50" s="240" t="str">
        <f>IF($A50="","",INDEX(FORMULACIÓN!$A$10:$U$1010,'FORMULACIÓN Y SEG. FACULTADES'!$A50,'FORMULACIÓN Y SEG. FACULTADES'!P$8))</f>
        <v>Proyectos de innovación y desarrollo tecnológico gestionados</v>
      </c>
      <c r="Q50" s="241"/>
      <c r="R50" s="46" t="str">
        <f ca="1">IF($A50="","",INDEX(FORMULACIÓN!$A$10:$Y$1010,'FORMULACIÓN Y SEG. FACULTADES'!$A50,'FORMULACIÓN Y SEG. FACULTADES'!R$8))</f>
        <v>4</v>
      </c>
      <c r="S50" s="175">
        <f ca="1">IF($A50="","",INDEX(FORMULACIÓN!$A$10:$U$1010,'FORMULACIÓN Y SEG. FACULTADES'!$A50,'FORMULACIÓN Y SEG. FACULTADES'!S$8))</f>
        <v>7</v>
      </c>
      <c r="T50" s="252"/>
      <c r="U50" s="252">
        <v>1</v>
      </c>
      <c r="V50" s="310">
        <f t="shared" si="1"/>
        <v>1</v>
      </c>
      <c r="W50" s="252">
        <v>0</v>
      </c>
      <c r="X50" s="252"/>
      <c r="Y50" s="252"/>
      <c r="Z50" s="191">
        <f t="shared" si="2"/>
        <v>0</v>
      </c>
      <c r="AA50" s="191">
        <f t="shared" si="3"/>
        <v>0</v>
      </c>
      <c r="AB50" s="312" t="str">
        <f t="shared" ca="1" si="0"/>
        <v>FAC/DEP: 00,00%
__________
FAC/FAC: 00,00%
__________
AÑO: 00,00%
S. 1: 00,00%
S. 2: 00,00%</v>
      </c>
      <c r="AC50" s="252"/>
      <c r="AD50" s="252">
        <v>1</v>
      </c>
      <c r="AE50" s="310">
        <f t="shared" si="4"/>
        <v>1</v>
      </c>
      <c r="AF50" s="252">
        <v>0</v>
      </c>
      <c r="AG50" s="252"/>
      <c r="AH50" s="252"/>
      <c r="AI50" s="191">
        <f t="shared" si="5"/>
        <v>0</v>
      </c>
      <c r="AJ50" s="187">
        <f t="shared" si="6"/>
        <v>0</v>
      </c>
      <c r="AK50" s="312" t="str">
        <f t="shared" ca="1" si="7"/>
        <v>FAC/DEP: 00,00%
__________
FAC/FAC: 00,00%
__________
AÑO: 00,00%
S. 1: 00,00%
S. 2: 00,00%</v>
      </c>
      <c r="AL50" s="252"/>
      <c r="AM50" s="252">
        <v>1</v>
      </c>
      <c r="AN50" s="310">
        <f t="shared" si="8"/>
        <v>1</v>
      </c>
      <c r="AO50" s="252">
        <v>0</v>
      </c>
      <c r="AP50" s="252"/>
      <c r="AQ50" s="252"/>
      <c r="AR50" s="191">
        <f t="shared" si="9"/>
        <v>0</v>
      </c>
      <c r="AS50" s="187">
        <f t="shared" si="10"/>
        <v>0</v>
      </c>
      <c r="AT50" s="312" t="str">
        <f t="shared" ca="1" si="11"/>
        <v>FAC/DEP: 00,00%
__________
FAC/FAC: 00,00%
__________
AÑO: 00,00%
S. 1: 00,00%
S. 2: 00,00%</v>
      </c>
      <c r="AU50" s="252"/>
      <c r="AV50" s="252">
        <v>1</v>
      </c>
      <c r="AW50" s="310">
        <f t="shared" si="12"/>
        <v>1</v>
      </c>
      <c r="AX50" s="252">
        <v>0</v>
      </c>
      <c r="AY50" s="252"/>
      <c r="AZ50" s="252"/>
      <c r="BA50" s="191">
        <f t="shared" si="13"/>
        <v>0</v>
      </c>
      <c r="BB50" s="187">
        <f t="shared" si="14"/>
        <v>0</v>
      </c>
      <c r="BC50" s="312" t="str">
        <f t="shared" ca="1" si="15"/>
        <v>FAC/DEP: 00,00%
__________
FAC/FAC: 00,00%
__________
AÑO: 00,00%
S. 1: 00,00%
S. 2: 00,00%</v>
      </c>
      <c r="BD50" s="252"/>
      <c r="BE50" s="252">
        <v>1</v>
      </c>
      <c r="BF50" s="310">
        <f t="shared" si="16"/>
        <v>1</v>
      </c>
      <c r="BG50" s="252">
        <v>0</v>
      </c>
      <c r="BH50" s="252"/>
      <c r="BI50" s="252"/>
      <c r="BJ50" s="191">
        <f t="shared" si="17"/>
        <v>0</v>
      </c>
      <c r="BK50" s="187">
        <f t="shared" si="18"/>
        <v>0</v>
      </c>
      <c r="BL50" s="312" t="str">
        <f t="shared" ca="1" si="19"/>
        <v>FAC/DEP: 00,00%
__________
FAC/FAC: 00,00%
__________
AÑO: 00,00%
S. 1: 00,00%
S. 2: 00,00%</v>
      </c>
      <c r="BM50" s="252"/>
      <c r="BN50" s="252"/>
      <c r="BO50" s="310">
        <f t="shared" si="20"/>
        <v>0</v>
      </c>
      <c r="BP50" s="252"/>
      <c r="BQ50" s="252"/>
      <c r="BR50" s="252"/>
      <c r="BS50" s="191" t="str">
        <f t="shared" si="21"/>
        <v>0</v>
      </c>
      <c r="BT50" s="187" t="str">
        <f t="shared" si="22"/>
        <v>-</v>
      </c>
      <c r="BU50" s="312" t="str">
        <f t="shared" ca="1" si="23"/>
        <v>FAC/DEP: 00,00%
__________
FAC/FAC: -
__________
AÑO: 00,00%
S. 1: 00,00%
S. 2: 00,00%</v>
      </c>
      <c r="BV50" s="252"/>
      <c r="BW50" s="252"/>
      <c r="BX50" s="310">
        <f t="shared" si="24"/>
        <v>0</v>
      </c>
      <c r="BY50" s="252"/>
      <c r="BZ50" s="252"/>
      <c r="CA50" s="252"/>
      <c r="CB50" s="191" t="str">
        <f t="shared" si="25"/>
        <v>0</v>
      </c>
      <c r="CC50" s="187" t="str">
        <f t="shared" si="26"/>
        <v>-</v>
      </c>
      <c r="CD50" s="312" t="str">
        <f t="shared" ca="1" si="27"/>
        <v>FAC/DEP: 00,00%
__________
FAC/FAC: -
__________
AÑO: 00,00%
S. 1: 00,00%
S. 2: 00,00%</v>
      </c>
      <c r="CE50" s="252"/>
      <c r="CF50" s="252">
        <v>1</v>
      </c>
      <c r="CG50" s="310">
        <f t="shared" si="28"/>
        <v>1</v>
      </c>
      <c r="CH50" s="252">
        <v>0</v>
      </c>
      <c r="CI50" s="252"/>
      <c r="CJ50" s="252"/>
      <c r="CK50" s="191">
        <f t="shared" si="29"/>
        <v>0</v>
      </c>
      <c r="CL50" s="187">
        <f t="shared" si="30"/>
        <v>0</v>
      </c>
      <c r="CM50" s="312" t="str">
        <f t="shared" ca="1" si="31"/>
        <v>FAC/DEP: 00,00%
__________
FAC/FAC: 00,00%
__________
AÑO: 00,00%
S. 1: 00,00%
S. 2: 00,00%</v>
      </c>
      <c r="CN50" s="252"/>
      <c r="CO50" s="252">
        <v>0</v>
      </c>
      <c r="CP50" s="310">
        <f t="shared" si="32"/>
        <v>0</v>
      </c>
      <c r="CQ50" s="252"/>
      <c r="CR50" s="252"/>
      <c r="CS50" s="252"/>
      <c r="CT50" s="191" t="str">
        <f t="shared" si="33"/>
        <v>0</v>
      </c>
      <c r="CU50" s="187" t="str">
        <f t="shared" si="34"/>
        <v>-</v>
      </c>
      <c r="CV50" s="312" t="str">
        <f t="shared" ca="1" si="35"/>
        <v>FAC/DEP: 00,00%
__________
FAC/FAC: -
__________
AÑO: 00,00%
S. 1: 00,00%
S. 2: 00,00%</v>
      </c>
      <c r="CW50" s="252"/>
      <c r="CX50" s="252"/>
      <c r="CY50" s="310">
        <f t="shared" si="36"/>
        <v>0</v>
      </c>
      <c r="CZ50" s="252"/>
      <c r="DA50" s="252"/>
      <c r="DB50" s="252"/>
      <c r="DC50" s="191" t="str">
        <f t="shared" si="37"/>
        <v>0</v>
      </c>
      <c r="DD50" s="191" t="str">
        <f t="shared" si="38"/>
        <v>-</v>
      </c>
      <c r="DE50" s="316" t="str">
        <f t="shared" ca="1" si="39"/>
        <v>FAC/DEP: 00,00%
__________
FAC/FAC: -
__________
AÑO: 00,00%
S. 1: 00,00%
S. 2: 00,00%</v>
      </c>
      <c r="DF50" s="317">
        <f t="shared" si="40"/>
        <v>0</v>
      </c>
      <c r="DG50" s="245"/>
      <c r="DH50" s="45">
        <f t="shared" si="43"/>
        <v>6</v>
      </c>
      <c r="DI50" s="45">
        <f>W50+AF50+AO50+AX50+BG50+BP50+BY50+CH50+CQ50+CZ50</f>
        <v>0</v>
      </c>
    </row>
    <row r="51" spans="1:113" s="218" customFormat="1" ht="118.8">
      <c r="A51" s="218">
        <f>Lists!C139</f>
        <v>102</v>
      </c>
      <c r="B51" s="240">
        <f ca="1">IF(A51="","",INDEX(FORMULACIÓN!$A$10:$U$1010,'FORMULACIÓN Y SEG. FACULTADES'!$A51,'FORMULACIÓN Y SEG. FACULTADES'!B$8))</f>
        <v>102</v>
      </c>
      <c r="C51" s="238">
        <f ca="1">IF($A51="","",INDEX(FORMULACIÓN!$A$10:$U$1010,'FORMULACIÓN Y SEG. FACULTADES'!$A51,'FORMULACIÓN Y SEG. FACULTADES'!C$8))</f>
        <v>2026</v>
      </c>
      <c r="D51" s="240" t="str">
        <f ca="1">IF(B51="","",INDEX(FORMULACIÓN!$A$10:$U$1010,'FORMULACIÓN Y SEG. FACULTADES'!$A51,'FORMULACIÓN Y SEG. FACULTADES'!D$8))</f>
        <v>L3 - Impacto regional, nacional e internacional desde la extensión y proyección social</v>
      </c>
      <c r="E51" s="240" t="str">
        <f ca="1">IF($A51="","",INDEX(FORMULACIÓN!$A$10:$U$1010,'FORMULACIÓN Y SEG. FACULTADES'!$A51,'FORMULACIÓN Y SEG. FACULTADES'!E$8))</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F51" s="240" t="str">
        <f ca="1">IF($A51="","",INDEX(FORMULACIÓN!$A$10:$U$1010,'FORMULACIÓN Y SEG. FACULTADES'!$A51,'FORMULACIÓN Y SEG. FACULTADES'!F$8))</f>
        <v>8.  Promover la apropiación social del conocimiento en sectores sociales, culturales y empresariales que permitan la transferencia de experiencias y conocimientos.</v>
      </c>
      <c r="G51" s="240" t="str">
        <f ca="1">IF($A51="","",INDEX(FORMULACIÓN!$A$10:$U$1010,'FORMULACIÓN Y SEG. FACULTADES'!$A51,'FORMULACIÓN Y SEG. FACULTADES'!G$8))</f>
        <v>M3 - Gestión social, artística y cultural</v>
      </c>
      <c r="H51" s="240" t="str">
        <f ca="1">IF($A51="","",INDEX(FORMULACIÓN!$A$10:$U$1010,'FORMULACIÓN Y SEG. FACULTADES'!$A51,'FORMULACIÓN Y SEG. FACULTADES'!H$8))</f>
        <v>P1 - Fortalecimiento de los procesos de promoción y acceso a la cultura de la población.</v>
      </c>
      <c r="I51" s="240" t="str">
        <f ca="1">IF($A51="","",INDEX(FORMULACIÓN!$A$10:$U$1010,'FORMULACIÓN Y SEG. FACULTADES'!$A51,'FORMULACIÓN Y SEG. FACULTADES'!I$8))</f>
        <v>Formalizar las alianzas y convenios para la gestión de acceso a la cultura</v>
      </c>
      <c r="J51" s="242"/>
      <c r="K51" s="242"/>
      <c r="L51" s="240" t="str">
        <f ca="1">IF($A51="","",INDEX(FORMULACIÓN!$A$10:$U$1010,'FORMULACIÓN Y SEG. FACULTADES'!$A51,'FORMULACIÓN Y SEG. FACULTADES'!L$8))</f>
        <v>Alianzas o convenios activos para la gestión de acceso a la cultura</v>
      </c>
      <c r="M51" s="240" t="str">
        <f ca="1">IF($A51="","",INDEX(FORMULACIÓN!$A$10:$U$1010,'FORMULACIÓN Y SEG. FACULTADES'!$A51,'FORMULACIÓN Y SEG. FACULTADES'!M$8))</f>
        <v>N° de alianzas o convenios activos para la gestión de acceso a la cultura</v>
      </c>
      <c r="N51" s="240" t="str">
        <f ca="1">IF($A51="","",INDEX(FORMULACIÓN!$A$10:$U$1010,'FORMULACIÓN Y SEG. FACULTADES'!$A51,'FORMULACIÓN Y SEG. FACULTADES'!N$8))</f>
        <v>Anual</v>
      </c>
      <c r="O51" s="240" t="str">
        <f ca="1">IF($A51="","",INDEX(FORMULACIÓN!$A$10:$U$1010,'FORMULACIÓN Y SEG. FACULTADES'!$A51,'FORMULACIÓN Y SEG. FACULTADES'!O$8))</f>
        <v>Unidad</v>
      </c>
      <c r="P51" s="240" t="str">
        <f>IF($A51="","",INDEX(FORMULACIÓN!$A$10:$U$1010,'FORMULACIÓN Y SEG. FACULTADES'!$A51,'FORMULACIÓN Y SEG. FACULTADES'!P$8))</f>
        <v>son convenios activos independiente al año de firma, debe estar activos, se debe tener la base de datos de estos convenios, hacer analisis de los convenios activos de los diferentes procesos, tales como museo, y facultades</v>
      </c>
      <c r="Q51" s="241"/>
      <c r="R51" s="46" t="str">
        <f ca="1">IF($A51="","",INDEX(FORMULACIÓN!$A$10:$Y$1010,'FORMULACIÓN Y SEG. FACULTADES'!$A51,'FORMULACIÓN Y SEG. FACULTADES'!R$8))</f>
        <v>13</v>
      </c>
      <c r="S51" s="175">
        <f ca="1">IF($A51="","",INDEX(FORMULACIÓN!$A$10:$U$1010,'FORMULACIÓN Y SEG. FACULTADES'!$A51,'FORMULACIÓN Y SEG. FACULTADES'!S$8))</f>
        <v>19</v>
      </c>
      <c r="T51" s="252"/>
      <c r="U51" s="252">
        <v>2</v>
      </c>
      <c r="V51" s="310">
        <f t="shared" si="1"/>
        <v>2</v>
      </c>
      <c r="W51" s="252">
        <v>0</v>
      </c>
      <c r="X51" s="252"/>
      <c r="Y51" s="252"/>
      <c r="Z51" s="191">
        <f t="shared" si="2"/>
        <v>0</v>
      </c>
      <c r="AA51" s="191">
        <f t="shared" si="3"/>
        <v>0</v>
      </c>
      <c r="AB51" s="312" t="str">
        <f t="shared" ca="1" si="0"/>
        <v>FAC/DEP: 00,00%
__________
FAC/FAC: 00,00%
__________
AÑO: 00,00%
S. 1: 00,00%
S. 2: 00,00%</v>
      </c>
      <c r="AC51" s="252"/>
      <c r="AD51" s="252">
        <v>6</v>
      </c>
      <c r="AE51" s="310">
        <f t="shared" si="4"/>
        <v>6</v>
      </c>
      <c r="AF51" s="252">
        <v>3</v>
      </c>
      <c r="AG51" s="252"/>
      <c r="AH51" s="252" t="s">
        <v>1675</v>
      </c>
      <c r="AI51" s="191">
        <f t="shared" si="5"/>
        <v>0.5</v>
      </c>
      <c r="AJ51" s="187">
        <f t="shared" si="6"/>
        <v>0.5</v>
      </c>
      <c r="AK51" s="312" t="str">
        <f t="shared" ca="1" si="7"/>
        <v>FAC/DEP: 46,15%
__________
FAC/FAC: 50,00%
__________
AÑO: 00,00%
S. 1: 00,00%
S. 2: 00,00%</v>
      </c>
      <c r="AL51" s="252"/>
      <c r="AM51" s="252"/>
      <c r="AN51" s="310">
        <f t="shared" si="8"/>
        <v>0</v>
      </c>
      <c r="AO51" s="252"/>
      <c r="AP51" s="252"/>
      <c r="AQ51" s="252"/>
      <c r="AR51" s="191" t="str">
        <f t="shared" si="9"/>
        <v>0</v>
      </c>
      <c r="AS51" s="187" t="str">
        <f t="shared" si="10"/>
        <v>-</v>
      </c>
      <c r="AT51" s="312" t="str">
        <f t="shared" ca="1" si="11"/>
        <v>FAC/DEP: 00,00%
__________
FAC/FAC: -
__________
AÑO: 00,00%
S. 1: 00,00%
S. 2: 00,00%</v>
      </c>
      <c r="AU51" s="252"/>
      <c r="AV51" s="252"/>
      <c r="AW51" s="310">
        <f t="shared" si="12"/>
        <v>0</v>
      </c>
      <c r="AX51" s="252">
        <v>0</v>
      </c>
      <c r="AY51" s="252"/>
      <c r="AZ51" s="252"/>
      <c r="BA51" s="191" t="str">
        <f t="shared" si="13"/>
        <v>0</v>
      </c>
      <c r="BB51" s="187" t="str">
        <f t="shared" si="14"/>
        <v>-</v>
      </c>
      <c r="BC51" s="312" t="str">
        <f t="shared" ca="1" si="15"/>
        <v>FAC/DEP: 00,00%
__________
FAC/FAC: -
__________
AÑO: 00,00%
S. 1: 00,00%
S. 2: 00,00%</v>
      </c>
      <c r="BD51" s="252"/>
      <c r="BE51" s="252"/>
      <c r="BF51" s="310">
        <f t="shared" si="16"/>
        <v>0</v>
      </c>
      <c r="BG51" s="252">
        <v>0</v>
      </c>
      <c r="BH51" s="252"/>
      <c r="BI51" s="252"/>
      <c r="BJ51" s="191" t="str">
        <f t="shared" si="17"/>
        <v>0</v>
      </c>
      <c r="BK51" s="187" t="str">
        <f t="shared" si="18"/>
        <v>-</v>
      </c>
      <c r="BL51" s="312" t="str">
        <f t="shared" ca="1" si="19"/>
        <v>FAC/DEP: 00,00%
__________
FAC/FAC: -
__________
AÑO: 00,00%
S. 1: 00,00%
S. 2: 00,00%</v>
      </c>
      <c r="BM51" s="252"/>
      <c r="BN51" s="252"/>
      <c r="BO51" s="310">
        <f t="shared" si="20"/>
        <v>0</v>
      </c>
      <c r="BP51" s="252"/>
      <c r="BQ51" s="252"/>
      <c r="BR51" s="252"/>
      <c r="BS51" s="191" t="str">
        <f t="shared" si="21"/>
        <v>0</v>
      </c>
      <c r="BT51" s="187" t="str">
        <f t="shared" si="22"/>
        <v>-</v>
      </c>
      <c r="BU51" s="312" t="str">
        <f t="shared" ca="1" si="23"/>
        <v>FAC/DEP: 00,00%
__________
FAC/FAC: -
__________
AÑO: 00,00%
S. 1: 00,00%
S. 2: 00,00%</v>
      </c>
      <c r="BV51" s="252"/>
      <c r="BW51" s="252">
        <v>5</v>
      </c>
      <c r="BX51" s="310">
        <f t="shared" si="24"/>
        <v>5</v>
      </c>
      <c r="BY51" s="252">
        <v>0</v>
      </c>
      <c r="BZ51" s="252"/>
      <c r="CA51" s="252"/>
      <c r="CB51" s="191">
        <f t="shared" si="25"/>
        <v>0</v>
      </c>
      <c r="CC51" s="187">
        <f t="shared" si="26"/>
        <v>0</v>
      </c>
      <c r="CD51" s="312" t="str">
        <f t="shared" ca="1" si="27"/>
        <v>FAC/DEP: 00,00%
__________
FAC/FAC: 00,00%
__________
AÑO: 00,00%
S. 1: 00,00%
S. 2: 00,00%</v>
      </c>
      <c r="CE51" s="252"/>
      <c r="CF51" s="252"/>
      <c r="CG51" s="310">
        <f t="shared" si="28"/>
        <v>0</v>
      </c>
      <c r="CH51" s="252"/>
      <c r="CI51" s="252"/>
      <c r="CJ51" s="252"/>
      <c r="CK51" s="191" t="str">
        <f t="shared" si="29"/>
        <v>0</v>
      </c>
      <c r="CL51" s="187" t="str">
        <f t="shared" si="30"/>
        <v>-</v>
      </c>
      <c r="CM51" s="312" t="str">
        <f t="shared" ca="1" si="31"/>
        <v>FAC/DEP: 00,00%
__________
FAC/FAC: -
__________
AÑO: 00,00%
S. 1: 00,00%
S. 2: 00,00%</v>
      </c>
      <c r="CN51" s="252"/>
      <c r="CO51" s="252"/>
      <c r="CP51" s="310">
        <f t="shared" si="32"/>
        <v>0</v>
      </c>
      <c r="CQ51" s="252"/>
      <c r="CR51" s="252"/>
      <c r="CS51" s="252"/>
      <c r="CT51" s="191" t="str">
        <f t="shared" si="33"/>
        <v>0</v>
      </c>
      <c r="CU51" s="187" t="str">
        <f t="shared" si="34"/>
        <v>-</v>
      </c>
      <c r="CV51" s="312" t="str">
        <f t="shared" ca="1" si="35"/>
        <v>FAC/DEP: 00,00%
__________
FAC/FAC: -
__________
AÑO: 00,00%
S. 1: 00,00%
S. 2: 00,00%</v>
      </c>
      <c r="CW51" s="252"/>
      <c r="CX51" s="252"/>
      <c r="CY51" s="310">
        <f t="shared" si="36"/>
        <v>0</v>
      </c>
      <c r="CZ51" s="252"/>
      <c r="DA51" s="252"/>
      <c r="DB51" s="252"/>
      <c r="DC51" s="191" t="str">
        <f t="shared" si="37"/>
        <v>0</v>
      </c>
      <c r="DD51" s="191" t="str">
        <f t="shared" si="38"/>
        <v>-</v>
      </c>
      <c r="DE51" s="316" t="str">
        <f t="shared" ca="1" si="39"/>
        <v>FAC/DEP: 00,00%
__________
FAC/FAC: -
__________
AÑO: 00,00%
S. 1: 00,00%
S. 2: 00,00%</v>
      </c>
      <c r="DF51" s="317">
        <f t="shared" si="40"/>
        <v>0</v>
      </c>
      <c r="DG51" s="245"/>
      <c r="DH51" s="45">
        <f t="shared" si="43"/>
        <v>13</v>
      </c>
      <c r="DI51" s="45">
        <f t="shared" si="41"/>
        <v>3</v>
      </c>
    </row>
    <row r="52" spans="1:113" s="218" customFormat="1" ht="153">
      <c r="A52" s="218">
        <f>Lists!C140</f>
        <v>103</v>
      </c>
      <c r="B52" s="240">
        <f ca="1">IF(A52="","",INDEX(FORMULACIÓN!$A$10:$U$1010,'FORMULACIÓN Y SEG. FACULTADES'!$A52,'FORMULACIÓN Y SEG. FACULTADES'!B$8))</f>
        <v>103</v>
      </c>
      <c r="C52" s="238">
        <f ca="1">IF($A52="","",INDEX(FORMULACIÓN!$A$10:$U$1010,'FORMULACIÓN Y SEG. FACULTADES'!$A52,'FORMULACIÓN Y SEG. FACULTADES'!C$8))</f>
        <v>2026</v>
      </c>
      <c r="D52" s="240" t="str">
        <f ca="1">IF(B52="","",INDEX(FORMULACIÓN!$A$10:$U$1010,'FORMULACIÓN Y SEG. FACULTADES'!$A52,'FORMULACIÓN Y SEG. FACULTADES'!D$8))</f>
        <v>L3 - Impacto regional, nacional e internacional desde la extensión y proyección social</v>
      </c>
      <c r="E52" s="240" t="str">
        <f ca="1">IF($A52="","",INDEX(FORMULACIÓN!$A$10:$U$1010,'FORMULACIÓN Y SEG. FACULTADES'!$A52,'FORMULACIÓN Y SEG. FACULTADES'!E$8))</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F52" s="240" t="str">
        <f ca="1">IF($A52="","",INDEX(FORMULACIÓN!$A$10:$U$1010,'FORMULACIÓN Y SEG. FACULTADES'!$A52,'FORMULACIÓN Y SEG. FACULTADES'!F$8))</f>
        <v>8.  Promover la apropiación social del conocimiento en sectores sociales, culturales y empresariales que permitan la transferencia de experiencias y conocimientos.</v>
      </c>
      <c r="G52" s="240" t="str">
        <f ca="1">IF($A52="","",INDEX(FORMULACIÓN!$A$10:$U$1010,'FORMULACIÓN Y SEG. FACULTADES'!$A52,'FORMULACIÓN Y SEG. FACULTADES'!G$8))</f>
        <v>M3 - Gestión social, artística y cultural</v>
      </c>
      <c r="H52" s="240" t="str">
        <f ca="1">IF($A52="","",INDEX(FORMULACIÓN!$A$10:$U$1010,'FORMULACIÓN Y SEG. FACULTADES'!$A52,'FORMULACIÓN Y SEG. FACULTADES'!H$8))</f>
        <v>P1 - Fortalecimiento de los procesos de promoción y acceso a la cultura de la población.</v>
      </c>
      <c r="I52" s="240" t="str">
        <f ca="1">IF($A52="","",INDEX(FORMULACIÓN!$A$10:$U$1010,'FORMULACIÓN Y SEG. FACULTADES'!$A52,'FORMULACIÓN Y SEG. FACULTADES'!I$8))</f>
        <v xml:space="preserve">Desarrollar proyectos con componente cultural </v>
      </c>
      <c r="J52" s="242"/>
      <c r="K52" s="242"/>
      <c r="L52" s="240" t="str">
        <f ca="1">IF($A52="","",INDEX(FORMULACIÓN!$A$10:$U$1010,'FORMULACIÓN Y SEG. FACULTADES'!$A52,'FORMULACIÓN Y SEG. FACULTADES'!L$8))</f>
        <v>Proyectos ejecutados para el acceso a la cultura</v>
      </c>
      <c r="M52" s="240" t="str">
        <f ca="1">IF($A52="","",INDEX(FORMULACIÓN!$A$10:$U$1010,'FORMULACIÓN Y SEG. FACULTADES'!$A52,'FORMULACIÓN Y SEG. FACULTADES'!M$8))</f>
        <v>N° de proyectos ejecutados para el acceso a la cultura</v>
      </c>
      <c r="N52" s="240" t="str">
        <f ca="1">IF($A52="","",INDEX(FORMULACIÓN!$A$10:$U$1010,'FORMULACIÓN Y SEG. FACULTADES'!$A52,'FORMULACIÓN Y SEG. FACULTADES'!N$8))</f>
        <v>Anual</v>
      </c>
      <c r="O52" s="240" t="str">
        <f ca="1">IF($A52="","",INDEX(FORMULACIÓN!$A$10:$U$1010,'FORMULACIÓN Y SEG. FACULTADES'!$A52,'FORMULACIÓN Y SEG. FACULTADES'!O$8))</f>
        <v>Unidad</v>
      </c>
      <c r="P52" s="240" t="str">
        <f>IF($A52="","",INDEX(FORMULACIÓN!$A$10:$U$1010,'FORMULACIÓN Y SEG. FACULTADES'!$A52,'FORMULACIÓN Y SEG. FACULTADES'!P$8))</f>
        <v>Desde el proceso de Proyeccion Social, se realiza acompañamiento de tomas de conciencia a las unidades academicas, en donde se socializa cada una de las metas de proyectos y se els da orientacion de como ejecutarlo. En  donde un proyecto de acceso a la cultura se refiere hacer galerias, obras de teatro, exposiciones, etc.</v>
      </c>
      <c r="Q52" s="241"/>
      <c r="R52" s="46" t="str">
        <f ca="1">IF($A52="","",INDEX(FORMULACIÓN!$A$10:$Y$1010,'FORMULACIÓN Y SEG. FACULTADES'!$A52,'FORMULACIÓN Y SEG. FACULTADES'!R$8))</f>
        <v>9</v>
      </c>
      <c r="S52" s="175">
        <f ca="1">IF($A52="","",INDEX(FORMULACIÓN!$A$10:$U$1010,'FORMULACIÓN Y SEG. FACULTADES'!$A52,'FORMULACIÓN Y SEG. FACULTADES'!S$8))</f>
        <v>14</v>
      </c>
      <c r="T52" s="252"/>
      <c r="U52" s="252">
        <v>4</v>
      </c>
      <c r="V52" s="310">
        <f t="shared" si="1"/>
        <v>4</v>
      </c>
      <c r="W52" s="252">
        <v>2</v>
      </c>
      <c r="X52" s="252"/>
      <c r="Y52" s="252" t="s">
        <v>1672</v>
      </c>
      <c r="Z52" s="191">
        <f t="shared" si="2"/>
        <v>0.5</v>
      </c>
      <c r="AA52" s="191">
        <f t="shared" si="3"/>
        <v>0.5</v>
      </c>
      <c r="AB52" s="312" t="str">
        <f t="shared" ca="1" si="0"/>
        <v>FAC/DEP: 44,44%
__________
FAC/FAC: 50,00%
__________
AÑO: 00,00%
S. 1: 00,00%
S. 2: 00,00%</v>
      </c>
      <c r="AC52" s="252"/>
      <c r="AD52" s="252">
        <v>3</v>
      </c>
      <c r="AE52" s="310">
        <f t="shared" si="4"/>
        <v>3</v>
      </c>
      <c r="AF52" s="252">
        <v>5</v>
      </c>
      <c r="AG52" s="252"/>
      <c r="AH52" s="252" t="s">
        <v>1357</v>
      </c>
      <c r="AI52" s="191">
        <f t="shared" si="5"/>
        <v>1.6666666666666667</v>
      </c>
      <c r="AJ52" s="187">
        <f t="shared" si="6"/>
        <v>1</v>
      </c>
      <c r="AK52" s="312" t="str">
        <f t="shared" ca="1" si="7"/>
        <v>FAC/DEP: 33,33%
__________
FAC/FAC: 100,00%
__________
AÑO: 00,00%
S. 1: 00,00%
S. 2: 00,00%</v>
      </c>
      <c r="AL52" s="252"/>
      <c r="AM52" s="252"/>
      <c r="AN52" s="310">
        <f t="shared" si="8"/>
        <v>0</v>
      </c>
      <c r="AO52" s="252"/>
      <c r="AP52" s="252"/>
      <c r="AQ52" s="252"/>
      <c r="AR52" s="191" t="str">
        <f t="shared" si="9"/>
        <v>0</v>
      </c>
      <c r="AS52" s="187" t="str">
        <f t="shared" si="10"/>
        <v>-</v>
      </c>
      <c r="AT52" s="312" t="str">
        <f t="shared" ca="1" si="11"/>
        <v>FAC/DEP: 00,00%
__________
FAC/FAC: -
__________
AÑO: 00,00%
S. 1: 00,00%
S. 2: 00,00%</v>
      </c>
      <c r="AU52" s="252"/>
      <c r="AV52" s="252"/>
      <c r="AW52" s="310">
        <f t="shared" si="12"/>
        <v>0</v>
      </c>
      <c r="AX52" s="252">
        <v>0</v>
      </c>
      <c r="AY52" s="252"/>
      <c r="AZ52" s="252"/>
      <c r="BA52" s="191" t="str">
        <f t="shared" si="13"/>
        <v>0</v>
      </c>
      <c r="BB52" s="187" t="str">
        <f t="shared" si="14"/>
        <v>-</v>
      </c>
      <c r="BC52" s="312" t="str">
        <f t="shared" ca="1" si="15"/>
        <v>FAC/DEP: 00,00%
__________
FAC/FAC: -
__________
AÑO: 00,00%
S. 1: 00,00%
S. 2: 00,00%</v>
      </c>
      <c r="BD52" s="252"/>
      <c r="BE52" s="252"/>
      <c r="BF52" s="310">
        <f t="shared" si="16"/>
        <v>0</v>
      </c>
      <c r="BG52" s="252">
        <v>0</v>
      </c>
      <c r="BH52" s="252"/>
      <c r="BI52" s="252"/>
      <c r="BJ52" s="191" t="str">
        <f t="shared" si="17"/>
        <v>0</v>
      </c>
      <c r="BK52" s="187" t="str">
        <f t="shared" si="18"/>
        <v>-</v>
      </c>
      <c r="BL52" s="312" t="str">
        <f t="shared" ca="1" si="19"/>
        <v>FAC/DEP: 00,00%
__________
FAC/FAC: -
__________
AÑO: 00,00%
S. 1: 00,00%
S. 2: 00,00%</v>
      </c>
      <c r="BM52" s="252"/>
      <c r="BN52" s="252"/>
      <c r="BO52" s="310">
        <f t="shared" si="20"/>
        <v>0</v>
      </c>
      <c r="BP52" s="252"/>
      <c r="BQ52" s="252"/>
      <c r="BR52" s="252"/>
      <c r="BS52" s="191" t="str">
        <f t="shared" si="21"/>
        <v>0</v>
      </c>
      <c r="BT52" s="187" t="str">
        <f t="shared" si="22"/>
        <v>-</v>
      </c>
      <c r="BU52" s="312" t="str">
        <f t="shared" ca="1" si="23"/>
        <v>FAC/DEP: 00,00%
__________
FAC/FAC: -
__________
AÑO: 00,00%
S. 1: 00,00%
S. 2: 00,00%</v>
      </c>
      <c r="BV52" s="252"/>
      <c r="BW52" s="252">
        <v>2</v>
      </c>
      <c r="BX52" s="310">
        <f t="shared" si="24"/>
        <v>2</v>
      </c>
      <c r="BY52" s="252">
        <v>1</v>
      </c>
      <c r="BZ52" s="252"/>
      <c r="CA52" s="252" t="s">
        <v>1689</v>
      </c>
      <c r="CB52" s="191">
        <f t="shared" si="25"/>
        <v>0.5</v>
      </c>
      <c r="CC52" s="187">
        <f t="shared" si="26"/>
        <v>0.5</v>
      </c>
      <c r="CD52" s="312" t="str">
        <f t="shared" ca="1" si="27"/>
        <v>FAC/DEP: 22,22%
__________
FAC/FAC: 50,00%
__________
AÑO: 00,00%
S. 1: 00,00%
S. 2: 00,00%</v>
      </c>
      <c r="CE52" s="252"/>
      <c r="CF52" s="252"/>
      <c r="CG52" s="310">
        <f t="shared" si="28"/>
        <v>0</v>
      </c>
      <c r="CH52" s="252"/>
      <c r="CI52" s="252"/>
      <c r="CJ52" s="252"/>
      <c r="CK52" s="191" t="str">
        <f t="shared" si="29"/>
        <v>0</v>
      </c>
      <c r="CL52" s="187" t="str">
        <f t="shared" si="30"/>
        <v>-</v>
      </c>
      <c r="CM52" s="312" t="str">
        <f t="shared" ca="1" si="31"/>
        <v>FAC/DEP: 00,00%
__________
FAC/FAC: -
__________
AÑO: 00,00%
S. 1: 00,00%
S. 2: 00,00%</v>
      </c>
      <c r="CN52" s="252"/>
      <c r="CO52" s="252"/>
      <c r="CP52" s="310">
        <f t="shared" si="32"/>
        <v>0</v>
      </c>
      <c r="CQ52" s="252"/>
      <c r="CR52" s="252"/>
      <c r="CS52" s="252"/>
      <c r="CT52" s="191" t="str">
        <f t="shared" si="33"/>
        <v>0</v>
      </c>
      <c r="CU52" s="187" t="str">
        <f t="shared" si="34"/>
        <v>-</v>
      </c>
      <c r="CV52" s="312" t="str">
        <f t="shared" ca="1" si="35"/>
        <v>FAC/DEP: 00,00%
__________
FAC/FAC: -
__________
AÑO: 00,00%
S. 1: 00,00%
S. 2: 00,00%</v>
      </c>
      <c r="CW52" s="252"/>
      <c r="CX52" s="252"/>
      <c r="CY52" s="310">
        <f t="shared" si="36"/>
        <v>0</v>
      </c>
      <c r="CZ52" s="252"/>
      <c r="DA52" s="252"/>
      <c r="DB52" s="252"/>
      <c r="DC52" s="191" t="str">
        <f t="shared" si="37"/>
        <v>0</v>
      </c>
      <c r="DD52" s="191" t="str">
        <f t="shared" si="38"/>
        <v>-</v>
      </c>
      <c r="DE52" s="316" t="str">
        <f t="shared" ca="1" si="39"/>
        <v>FAC/DEP: 00,00%
__________
FAC/FAC: -
__________
AÑO: 00,00%
S. 1: 00,00%
S. 2: 00,00%</v>
      </c>
      <c r="DF52" s="317">
        <f t="shared" si="40"/>
        <v>0</v>
      </c>
      <c r="DG52" s="245"/>
      <c r="DH52" s="45">
        <f t="shared" si="43"/>
        <v>9</v>
      </c>
      <c r="DI52" s="45">
        <f t="shared" si="41"/>
        <v>8</v>
      </c>
    </row>
    <row r="53" spans="1:113" s="218" customFormat="1" ht="163.19999999999999">
      <c r="A53" s="218">
        <f>Lists!C141</f>
        <v>105</v>
      </c>
      <c r="B53" s="240">
        <f ca="1">IF(A53="","",INDEX(FORMULACIÓN!$A$10:$U$1010,'FORMULACIÓN Y SEG. FACULTADES'!$A53,'FORMULACIÓN Y SEG. FACULTADES'!B$8))</f>
        <v>105</v>
      </c>
      <c r="C53" s="238">
        <f ca="1">IF($A53="","",INDEX(FORMULACIÓN!$A$10:$U$1010,'FORMULACIÓN Y SEG. FACULTADES'!$A53,'FORMULACIÓN Y SEG. FACULTADES'!C$8))</f>
        <v>2026</v>
      </c>
      <c r="D53" s="240" t="str">
        <f ca="1">IF(B53="","",INDEX(FORMULACIÓN!$A$10:$U$1010,'FORMULACIÓN Y SEG. FACULTADES'!$A53,'FORMULACIÓN Y SEG. FACULTADES'!D$8))</f>
        <v>L3 - Impacto regional, nacional e internacional desde la extensión y proyección social</v>
      </c>
      <c r="E53" s="240" t="str">
        <f ca="1">IF($A53="","",INDEX(FORMULACIÓN!$A$10:$U$1010,'FORMULACIÓN Y SEG. FACULTADES'!$A53,'FORMULACIÓN Y SEG. FACULTADES'!E$8))</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F53" s="240" t="str">
        <f ca="1">IF($A53="","",INDEX(FORMULACIÓN!$A$10:$U$1010,'FORMULACIÓN Y SEG. FACULTADES'!$A53,'FORMULACIÓN Y SEG. FACULTADES'!F$8))</f>
        <v>2.Desarrollar y fomentar la cultura de innovación y emprendimiento mediante programas de formación y asesoría.</v>
      </c>
      <c r="G53" s="240" t="str">
        <f ca="1">IF($A53="","",INDEX(FORMULACIÓN!$A$10:$U$1010,'FORMULACIÓN Y SEG. FACULTADES'!$A53,'FORMULACIÓN Y SEG. FACULTADES'!G$8))</f>
        <v>M3 - Gestión social, artística y cultural</v>
      </c>
      <c r="H53" s="240" t="str">
        <f ca="1">IF($A53="","",INDEX(FORMULACIÓN!$A$10:$U$1010,'FORMULACIÓN Y SEG. FACULTADES'!$A53,'FORMULACIÓN Y SEG. FACULTADES'!H$8))</f>
        <v>P2 - Divulgación y posicionamiento de productos artísticos y museográficos.</v>
      </c>
      <c r="I53" s="240" t="str">
        <f ca="1">IF($A53="","",INDEX(FORMULACIÓN!$A$10:$U$1010,'FORMULACIÓN Y SEG. FACULTADES'!$A53,'FORMULACIÓN Y SEG. FACULTADES'!I$8))</f>
        <v xml:space="preserve">Fomentar la participación y espacios de promoción de apropiación social y cultural </v>
      </c>
      <c r="J53" s="242"/>
      <c r="K53" s="242"/>
      <c r="L53" s="240" t="str">
        <f ca="1">IF($A53="","",INDEX(FORMULACIÓN!$A$10:$U$1010,'FORMULACIÓN Y SEG. FACULTADES'!$A53,'FORMULACIÓN Y SEG. FACULTADES'!L$8))</f>
        <v xml:space="preserve">Participación en eventos de apropiación social y cultural de los resultados de investigación creación </v>
      </c>
      <c r="M53" s="240" t="str">
        <f ca="1">IF($A53="","",INDEX(FORMULACIÓN!$A$10:$U$1010,'FORMULACIÓN Y SEG. FACULTADES'!$A53,'FORMULACIÓN Y SEG. FACULTADES'!M$8))</f>
        <v xml:space="preserve">N° de participaciones artísticas en eventos de apropiación social y cultural  de los resultados de investigación creación </v>
      </c>
      <c r="N53" s="240" t="str">
        <f ca="1">IF($A53="","",INDEX(FORMULACIÓN!$A$10:$U$1010,'FORMULACIÓN Y SEG. FACULTADES'!$A53,'FORMULACIÓN Y SEG. FACULTADES'!N$8))</f>
        <v>Anual</v>
      </c>
      <c r="O53" s="240" t="str">
        <f ca="1">IF($A53="","",INDEX(FORMULACIÓN!$A$10:$U$1010,'FORMULACIÓN Y SEG. FACULTADES'!$A53,'FORMULACIÓN Y SEG. FACULTADES'!O$8))</f>
        <v>Unidad</v>
      </c>
      <c r="P53" s="240" t="str">
        <f>IF($A53="","",INDEX(FORMULACIÓN!$A$10:$U$1010,'FORMULACIÓN Y SEG. FACULTADES'!$A53,'FORMULACIÓN Y SEG. FACULTADES'!P$8))</f>
        <v xml:space="preserve">Desde el proceso de Proyeccion Social, se realiza acompañamiento de tomas de conciencia a las unidades academicas, en donde se socializa cada una de las metas de proyectos y se els da orientacion de como ejecutarlo. En  donde participaciones artísticasse refiere a los eventos de apropiación social y cultural  de los resultados de investigación creación </v>
      </c>
      <c r="Q53" s="241"/>
      <c r="R53" s="46" t="str">
        <f ca="1">IF($A53="","",INDEX(FORMULACIÓN!$A$10:$Y$1010,'FORMULACIÓN Y SEG. FACULTADES'!$A53,'FORMULACIÓN Y SEG. FACULTADES'!R$8))</f>
        <v>16</v>
      </c>
      <c r="S53" s="175">
        <f ca="1">IF($A53="","",INDEX(FORMULACIÓN!$A$10:$U$1010,'FORMULACIÓN Y SEG. FACULTADES'!$A53,'FORMULACIÓN Y SEG. FACULTADES'!S$8))</f>
        <v>62</v>
      </c>
      <c r="T53" s="252"/>
      <c r="U53" s="252">
        <v>3</v>
      </c>
      <c r="V53" s="310">
        <f t="shared" si="1"/>
        <v>3</v>
      </c>
      <c r="W53" s="252">
        <v>1</v>
      </c>
      <c r="X53" s="252"/>
      <c r="Y53" s="252" t="s">
        <v>1673</v>
      </c>
      <c r="Z53" s="191">
        <f t="shared" si="2"/>
        <v>0.33333333333333331</v>
      </c>
      <c r="AA53" s="191">
        <f t="shared" si="3"/>
        <v>0.33333333333333331</v>
      </c>
      <c r="AB53" s="312" t="str">
        <f t="shared" ca="1" si="0"/>
        <v>FAC/DEP: 18,75%
__________
FAC/FAC: 33,33%
__________
AÑO: 00,00%
S. 1: 00,00%
S. 2: 00,00%</v>
      </c>
      <c r="AC53" s="252"/>
      <c r="AD53" s="252">
        <v>10</v>
      </c>
      <c r="AE53" s="310">
        <f t="shared" si="4"/>
        <v>10</v>
      </c>
      <c r="AF53" s="252">
        <v>10</v>
      </c>
      <c r="AG53" s="252"/>
      <c r="AH53" s="252" t="s">
        <v>1358</v>
      </c>
      <c r="AI53" s="191">
        <f t="shared" si="5"/>
        <v>1</v>
      </c>
      <c r="AJ53" s="187">
        <f t="shared" si="6"/>
        <v>1</v>
      </c>
      <c r="AK53" s="312" t="str">
        <f t="shared" ca="1" si="7"/>
        <v>FAC/DEP: 62,50%
__________
FAC/FAC: 100,00%
__________
AÑO: 00,00%
S. 1: 00,00%
S. 2: 00,00%</v>
      </c>
      <c r="AL53" s="252"/>
      <c r="AM53" s="252"/>
      <c r="AN53" s="310">
        <f t="shared" si="8"/>
        <v>0</v>
      </c>
      <c r="AO53" s="252"/>
      <c r="AP53" s="252"/>
      <c r="AQ53" s="252"/>
      <c r="AR53" s="191" t="str">
        <f t="shared" si="9"/>
        <v>0</v>
      </c>
      <c r="AS53" s="187" t="str">
        <f t="shared" si="10"/>
        <v>-</v>
      </c>
      <c r="AT53" s="312" t="str">
        <f t="shared" ca="1" si="11"/>
        <v>FAC/DEP: 00,00%
__________
FAC/FAC: -
__________
AÑO: 00,00%
S. 1: 00,00%
S. 2: 00,00%</v>
      </c>
      <c r="AU53" s="252"/>
      <c r="AV53" s="252"/>
      <c r="AW53" s="310">
        <f t="shared" si="12"/>
        <v>0</v>
      </c>
      <c r="AX53" s="252">
        <v>0</v>
      </c>
      <c r="AY53" s="252"/>
      <c r="AZ53" s="252"/>
      <c r="BA53" s="191" t="str">
        <f t="shared" si="13"/>
        <v>0</v>
      </c>
      <c r="BB53" s="187" t="str">
        <f t="shared" si="14"/>
        <v>-</v>
      </c>
      <c r="BC53" s="312" t="str">
        <f t="shared" ca="1" si="15"/>
        <v>FAC/DEP: 00,00%
__________
FAC/FAC: -
__________
AÑO: 00,00%
S. 1: 00,00%
S. 2: 00,00%</v>
      </c>
      <c r="BD53" s="252"/>
      <c r="BE53" s="252"/>
      <c r="BF53" s="310">
        <f t="shared" si="16"/>
        <v>0</v>
      </c>
      <c r="BG53" s="252">
        <v>0</v>
      </c>
      <c r="BH53" s="252"/>
      <c r="BI53" s="252"/>
      <c r="BJ53" s="191" t="str">
        <f t="shared" si="17"/>
        <v>0</v>
      </c>
      <c r="BK53" s="187" t="str">
        <f t="shared" si="18"/>
        <v>-</v>
      </c>
      <c r="BL53" s="312" t="str">
        <f t="shared" ca="1" si="19"/>
        <v>FAC/DEP: 00,00%
__________
FAC/FAC: -
__________
AÑO: 00,00%
S. 1: 00,00%
S. 2: 00,00%</v>
      </c>
      <c r="BM53" s="252"/>
      <c r="BN53" s="252"/>
      <c r="BO53" s="310">
        <f t="shared" si="20"/>
        <v>0</v>
      </c>
      <c r="BP53" s="252"/>
      <c r="BQ53" s="252"/>
      <c r="BR53" s="252"/>
      <c r="BS53" s="191" t="str">
        <f t="shared" si="21"/>
        <v>0</v>
      </c>
      <c r="BT53" s="187" t="str">
        <f t="shared" si="22"/>
        <v>-</v>
      </c>
      <c r="BU53" s="312" t="str">
        <f t="shared" ca="1" si="23"/>
        <v>FAC/DEP: 00,00%
__________
FAC/FAC: -
__________
AÑO: 00,00%
S. 1: 00,00%
S. 2: 00,00%</v>
      </c>
      <c r="BV53" s="252"/>
      <c r="BW53" s="252">
        <v>3</v>
      </c>
      <c r="BX53" s="310">
        <f t="shared" si="24"/>
        <v>3</v>
      </c>
      <c r="BY53" s="252">
        <v>1</v>
      </c>
      <c r="BZ53" s="252"/>
      <c r="CA53" s="252" t="s">
        <v>1690</v>
      </c>
      <c r="CB53" s="191">
        <f t="shared" si="25"/>
        <v>0.33333333333333331</v>
      </c>
      <c r="CC53" s="187">
        <f t="shared" si="26"/>
        <v>0.33333333333333331</v>
      </c>
      <c r="CD53" s="312" t="str">
        <f t="shared" ca="1" si="27"/>
        <v>FAC/DEP: 18,75%
__________
FAC/FAC: 33,33%
__________
AÑO: 00,00%
S. 1: 00,00%
S. 2: 00,00%</v>
      </c>
      <c r="CE53" s="252"/>
      <c r="CF53" s="252"/>
      <c r="CG53" s="310">
        <f t="shared" si="28"/>
        <v>0</v>
      </c>
      <c r="CH53" s="252"/>
      <c r="CI53" s="252"/>
      <c r="CJ53" s="252"/>
      <c r="CK53" s="191" t="str">
        <f t="shared" si="29"/>
        <v>0</v>
      </c>
      <c r="CL53" s="187" t="str">
        <f t="shared" si="30"/>
        <v>-</v>
      </c>
      <c r="CM53" s="312" t="str">
        <f t="shared" ca="1" si="31"/>
        <v>FAC/DEP: 00,00%
__________
FAC/FAC: -
__________
AÑO: 00,00%
S. 1: 00,00%
S. 2: 00,00%</v>
      </c>
      <c r="CN53" s="252"/>
      <c r="CO53" s="252"/>
      <c r="CP53" s="310">
        <f t="shared" si="32"/>
        <v>0</v>
      </c>
      <c r="CQ53" s="252"/>
      <c r="CR53" s="252"/>
      <c r="CS53" s="252"/>
      <c r="CT53" s="191" t="str">
        <f t="shared" si="33"/>
        <v>0</v>
      </c>
      <c r="CU53" s="187" t="str">
        <f t="shared" si="34"/>
        <v>-</v>
      </c>
      <c r="CV53" s="312" t="str">
        <f t="shared" ca="1" si="35"/>
        <v>FAC/DEP: 00,00%
__________
FAC/FAC: -
__________
AÑO: 00,00%
S. 1: 00,00%
S. 2: 00,00%</v>
      </c>
      <c r="CW53" s="252"/>
      <c r="CX53" s="252"/>
      <c r="CY53" s="310">
        <f t="shared" si="36"/>
        <v>0</v>
      </c>
      <c r="CZ53" s="252"/>
      <c r="DA53" s="252"/>
      <c r="DB53" s="252"/>
      <c r="DC53" s="191" t="str">
        <f t="shared" si="37"/>
        <v>0</v>
      </c>
      <c r="DD53" s="191" t="str">
        <f t="shared" si="38"/>
        <v>-</v>
      </c>
      <c r="DE53" s="316" t="str">
        <f t="shared" ca="1" si="39"/>
        <v>FAC/DEP: 00,00%
__________
FAC/FAC: -
__________
AÑO: 00,00%
S. 1: 00,00%
S. 2: 00,00%</v>
      </c>
      <c r="DF53" s="317">
        <f t="shared" si="40"/>
        <v>0</v>
      </c>
      <c r="DG53" s="245"/>
      <c r="DH53" s="45">
        <f t="shared" si="43"/>
        <v>16</v>
      </c>
      <c r="DI53" s="45">
        <f t="shared" si="41"/>
        <v>12</v>
      </c>
    </row>
    <row r="54" spans="1:113" s="218" customFormat="1" ht="118.8">
      <c r="A54" s="218">
        <f>Lists!C142</f>
        <v>108</v>
      </c>
      <c r="B54" s="240">
        <f ca="1">IF(A54="","",INDEX(FORMULACIÓN!$A$10:$U$1010,'FORMULACIÓN Y SEG. FACULTADES'!$A54,'FORMULACIÓN Y SEG. FACULTADES'!B$8))</f>
        <v>108</v>
      </c>
      <c r="C54" s="238">
        <f ca="1">IF($A54="","",INDEX(FORMULACIÓN!$A$10:$U$1010,'FORMULACIÓN Y SEG. FACULTADES'!$A54,'FORMULACIÓN Y SEG. FACULTADES'!C$8))</f>
        <v>2026</v>
      </c>
      <c r="D54" s="240" t="str">
        <f ca="1">IF(B54="","",INDEX(FORMULACIÓN!$A$10:$U$1010,'FORMULACIÓN Y SEG. FACULTADES'!$A54,'FORMULACIÓN Y SEG. FACULTADES'!D$8))</f>
        <v>L3 - Impacto regional, nacional e internacional desde la extensión y proyección social</v>
      </c>
      <c r="E54" s="240" t="str">
        <f ca="1">IF($A54="","",INDEX(FORMULACIÓN!$A$10:$U$1010,'FORMULACIÓN Y SEG. FACULTADES'!$A54,'FORMULACIÓN Y SEG. FACULTADES'!E$8))</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F54" s="240" t="str">
        <f ca="1">IF($A54="","",INDEX(FORMULACIÓN!$A$10:$U$1010,'FORMULACIÓN Y SEG. FACULTADES'!$A54,'FORMULACIÓN Y SEG. FACULTADES'!F$8))</f>
        <v>1. Promover la extensión y la proyección social como medio de vinculación de la universidad con la sociedad, en sinergia con el sector productivo para responder a sus demandas.</v>
      </c>
      <c r="G54" s="240" t="str">
        <f ca="1">IF($A54="","",INDEX(FORMULACIÓN!$A$10:$U$1010,'FORMULACIÓN Y SEG. FACULTADES'!$A54,'FORMULACIÓN Y SEG. FACULTADES'!G$8))</f>
        <v>M3 - Gestión social, artística y cultural</v>
      </c>
      <c r="H54" s="240" t="str">
        <f ca="1">IF($A54="","",INDEX(FORMULACIÓN!$A$10:$U$1010,'FORMULACIÓN Y SEG. FACULTADES'!$A54,'FORMULACIÓN Y SEG. FACULTADES'!H$8))</f>
        <v>P3 - Fortalecimiento a la gestión de actividades, proyectos y programas de proyección social.</v>
      </c>
      <c r="I54" s="240" t="str">
        <f ca="1">IF($A54="","",INDEX(FORMULACIÓN!$A$10:$U$1010,'FORMULACIÓN Y SEG. FACULTADES'!$A54,'FORMULACIÓN Y SEG. FACULTADES'!I$8))</f>
        <v>Fomentar la creación y ejecución de proyectos sociales con impacto en las necesidades de la población con enfoque diferencial y/o capacidades diversas</v>
      </c>
      <c r="J54" s="242"/>
      <c r="K54" s="242"/>
      <c r="L54" s="240" t="str">
        <f ca="1">IF($A54="","",INDEX(FORMULACIÓN!$A$10:$U$1010,'FORMULACIÓN Y SEG. FACULTADES'!$A54,'FORMULACIÓN Y SEG. FACULTADES'!L$8))</f>
        <v>Proyectos de proyección social con intervenciones en población priorizada, con enfoque diferencial y/o capacidades diversas</v>
      </c>
      <c r="M54" s="240" t="str">
        <f ca="1">IF($A54="","",INDEX(FORMULACIÓN!$A$10:$U$1010,'FORMULACIÓN Y SEG. FACULTADES'!$A54,'FORMULACIÓN Y SEG. FACULTADES'!M$8))</f>
        <v>N° de proyectos de proyección social ejecutados con intervenciones en población priorizada, con enfoque diferencial y/o capacidades diversas</v>
      </c>
      <c r="N54" s="240" t="str">
        <f ca="1">IF($A54="","",INDEX(FORMULACIÓN!$A$10:$U$1010,'FORMULACIÓN Y SEG. FACULTADES'!$A54,'FORMULACIÓN Y SEG. FACULTADES'!N$8))</f>
        <v>Anual</v>
      </c>
      <c r="O54" s="240" t="str">
        <f ca="1">IF($A54="","",INDEX(FORMULACIÓN!$A$10:$U$1010,'FORMULACIÓN Y SEG. FACULTADES'!$A54,'FORMULACIÓN Y SEG. FACULTADES'!O$8))</f>
        <v>Unidad</v>
      </c>
      <c r="P54" s="240" t="str">
        <f>IF($A54="","",INDEX(FORMULACIÓN!$A$10:$U$1010,'FORMULACIÓN Y SEG. FACULTADES'!$A54,'FORMULACIÓN Y SEG. FACULTADES'!P$8))</f>
        <v>Proyectos de proyección social ejecutados con intervenciones en población priorizada, con enfoque diferencial y/o capacidades diversas.</v>
      </c>
      <c r="Q54" s="241"/>
      <c r="R54" s="46" t="str">
        <f ca="1">IF($A54="","",INDEX(FORMULACIÓN!$A$10:$Y$1010,'FORMULACIÓN Y SEG. FACULTADES'!$A54,'FORMULACIÓN Y SEG. FACULTADES'!R$8))</f>
        <v>14</v>
      </c>
      <c r="S54" s="175">
        <f ca="1">IF($A54="","",INDEX(FORMULACIÓN!$A$10:$U$1010,'FORMULACIÓN Y SEG. FACULTADES'!$A54,'FORMULACIÓN Y SEG. FACULTADES'!S$8))</f>
        <v>24</v>
      </c>
      <c r="T54" s="252"/>
      <c r="U54" s="252"/>
      <c r="V54" s="310">
        <f t="shared" si="1"/>
        <v>0</v>
      </c>
      <c r="W54" s="252">
        <v>0</v>
      </c>
      <c r="X54" s="252"/>
      <c r="Y54" s="252"/>
      <c r="Z54" s="191" t="str">
        <f t="shared" si="2"/>
        <v>0</v>
      </c>
      <c r="AA54" s="191" t="str">
        <f t="shared" si="3"/>
        <v>-</v>
      </c>
      <c r="AB54" s="312" t="str">
        <f t="shared" ca="1" si="0"/>
        <v>FAC/DEP: 00,00%
__________
FAC/FAC: -
__________
AÑO: 00,00%
S. 1: 00,00%
S. 2: 00,00%</v>
      </c>
      <c r="AC54" s="252"/>
      <c r="AD54" s="252">
        <v>1</v>
      </c>
      <c r="AE54" s="310">
        <f t="shared" si="4"/>
        <v>1</v>
      </c>
      <c r="AF54" s="252">
        <v>0</v>
      </c>
      <c r="AG54" s="252"/>
      <c r="AH54" s="252"/>
      <c r="AI54" s="191">
        <f t="shared" si="5"/>
        <v>0</v>
      </c>
      <c r="AJ54" s="187">
        <f t="shared" si="6"/>
        <v>0</v>
      </c>
      <c r="AK54" s="312" t="str">
        <f t="shared" ca="1" si="7"/>
        <v>FAC/DEP: 00,00%
__________
FAC/FAC: 00,00%
__________
AÑO: 00,00%
S. 1: 00,00%
S. 2: 00,00%</v>
      </c>
      <c r="AL54" s="252"/>
      <c r="AM54" s="252">
        <v>1</v>
      </c>
      <c r="AN54" s="310">
        <f t="shared" si="8"/>
        <v>1</v>
      </c>
      <c r="AO54" s="252">
        <v>0</v>
      </c>
      <c r="AP54" s="252"/>
      <c r="AQ54" s="252"/>
      <c r="AR54" s="191">
        <f t="shared" si="9"/>
        <v>0</v>
      </c>
      <c r="AS54" s="187">
        <f t="shared" si="10"/>
        <v>0</v>
      </c>
      <c r="AT54" s="312" t="str">
        <f t="shared" ca="1" si="11"/>
        <v>FAC/DEP: 00,00%
__________
FAC/FAC: 00,00%
__________
AÑO: 00,00%
S. 1: 00,00%
S. 2: 00,00%</v>
      </c>
      <c r="AU54" s="252"/>
      <c r="AV54" s="252">
        <v>1</v>
      </c>
      <c r="AW54" s="310">
        <f t="shared" si="12"/>
        <v>1</v>
      </c>
      <c r="AX54" s="252">
        <v>0</v>
      </c>
      <c r="AY54" s="252"/>
      <c r="AZ54" s="252"/>
      <c r="BA54" s="191">
        <f t="shared" si="13"/>
        <v>0</v>
      </c>
      <c r="BB54" s="187">
        <f t="shared" si="14"/>
        <v>0</v>
      </c>
      <c r="BC54" s="312" t="str">
        <f t="shared" ca="1" si="15"/>
        <v>FAC/DEP: 00,00%
__________
FAC/FAC: 00,00%
__________
AÑO: 00,00%
S. 1: 00,00%
S. 2: 00,00%</v>
      </c>
      <c r="BD54" s="252"/>
      <c r="BE54" s="252">
        <v>1</v>
      </c>
      <c r="BF54" s="310">
        <f t="shared" si="16"/>
        <v>1</v>
      </c>
      <c r="BG54" s="252">
        <v>0</v>
      </c>
      <c r="BH54" s="252"/>
      <c r="BI54" s="252"/>
      <c r="BJ54" s="191">
        <f t="shared" si="17"/>
        <v>0</v>
      </c>
      <c r="BK54" s="187">
        <f t="shared" si="18"/>
        <v>0</v>
      </c>
      <c r="BL54" s="312" t="str">
        <f t="shared" ca="1" si="19"/>
        <v>FAC/DEP: 00,00%
__________
FAC/FAC: 00,00%
__________
AÑO: 00,00%
S. 1: 00,00%
S. 2: 00,00%</v>
      </c>
      <c r="BM54" s="252"/>
      <c r="BN54" s="252">
        <v>1</v>
      </c>
      <c r="BO54" s="310">
        <f t="shared" si="20"/>
        <v>1</v>
      </c>
      <c r="BP54" s="252">
        <v>1</v>
      </c>
      <c r="BQ54" s="252"/>
      <c r="BR54" s="252" t="s">
        <v>1685</v>
      </c>
      <c r="BS54" s="191">
        <f t="shared" si="21"/>
        <v>1</v>
      </c>
      <c r="BT54" s="187">
        <f t="shared" si="22"/>
        <v>1</v>
      </c>
      <c r="BU54" s="312" t="str">
        <f t="shared" ca="1" si="23"/>
        <v>FAC/DEP: 07,14%
__________
FAC/FAC: 100,00%
__________
AÑO: 00,00%
S. 1: 00,00%
S. 2: 00,00%</v>
      </c>
      <c r="BV54" s="252"/>
      <c r="BW54" s="252">
        <v>1</v>
      </c>
      <c r="BX54" s="310">
        <f t="shared" si="24"/>
        <v>1</v>
      </c>
      <c r="BY54" s="252">
        <v>0</v>
      </c>
      <c r="BZ54" s="252"/>
      <c r="CA54" s="252"/>
      <c r="CB54" s="191">
        <f t="shared" si="25"/>
        <v>0</v>
      </c>
      <c r="CC54" s="187">
        <f t="shared" si="26"/>
        <v>0</v>
      </c>
      <c r="CD54" s="312" t="str">
        <f t="shared" ca="1" si="27"/>
        <v>FAC/DEP: 00,00%
__________
FAC/FAC: 00,00%
__________
AÑO: 00,00%
S. 1: 00,00%
S. 2: 00,00%</v>
      </c>
      <c r="CE54" s="252"/>
      <c r="CF54" s="252">
        <v>2</v>
      </c>
      <c r="CG54" s="310">
        <f t="shared" si="28"/>
        <v>2</v>
      </c>
      <c r="CH54" s="330">
        <v>0</v>
      </c>
      <c r="CI54" s="252"/>
      <c r="CJ54" s="252"/>
      <c r="CK54" s="191">
        <f t="shared" si="29"/>
        <v>0</v>
      </c>
      <c r="CL54" s="187">
        <f t="shared" si="30"/>
        <v>0</v>
      </c>
      <c r="CM54" s="312" t="str">
        <f t="shared" ca="1" si="31"/>
        <v>FAC/DEP: 00,00%
__________
FAC/FAC: 00,00%
__________
AÑO: 00,00%
S. 1: 00,00%
S. 2: 00,00%</v>
      </c>
      <c r="CN54" s="252"/>
      <c r="CO54" s="252">
        <v>4</v>
      </c>
      <c r="CP54" s="310">
        <f t="shared" si="32"/>
        <v>4</v>
      </c>
      <c r="CQ54" s="252">
        <v>2</v>
      </c>
      <c r="CR54" s="252"/>
      <c r="CS54" s="252" t="s">
        <v>1310</v>
      </c>
      <c r="CT54" s="191">
        <f t="shared" si="33"/>
        <v>0.5</v>
      </c>
      <c r="CU54" s="187">
        <f t="shared" si="34"/>
        <v>0.5</v>
      </c>
      <c r="CV54" s="312" t="str">
        <f t="shared" ca="1" si="35"/>
        <v>FAC/DEP: 28,57%
__________
FAC/FAC: 50,00%
__________
AÑO: 00,00%
S. 1: 00,00%
S. 2: 00,00%</v>
      </c>
      <c r="CW54" s="252"/>
      <c r="CX54" s="252">
        <v>2</v>
      </c>
      <c r="CY54" s="310">
        <f t="shared" si="36"/>
        <v>2</v>
      </c>
      <c r="CZ54" s="252">
        <v>0</v>
      </c>
      <c r="DA54" s="252"/>
      <c r="DB54" s="252"/>
      <c r="DC54" s="191">
        <f t="shared" si="37"/>
        <v>0</v>
      </c>
      <c r="DD54" s="191">
        <f t="shared" si="38"/>
        <v>0</v>
      </c>
      <c r="DE54" s="316" t="str">
        <f t="shared" ca="1" si="39"/>
        <v>FAC/DEP: 00,00%
__________
FAC/FAC: 00,00%
__________
AÑO: 00,00%
S. 1: 00,00%
S. 2: 00,00%</v>
      </c>
      <c r="DF54" s="317">
        <f t="shared" si="40"/>
        <v>0</v>
      </c>
      <c r="DG54" s="245"/>
      <c r="DH54" s="45">
        <f t="shared" si="43"/>
        <v>14</v>
      </c>
      <c r="DI54" s="45">
        <f t="shared" si="41"/>
        <v>3</v>
      </c>
    </row>
    <row r="55" spans="1:113" s="218" customFormat="1" ht="409.6">
      <c r="A55" s="218">
        <f>Lists!C143</f>
        <v>109</v>
      </c>
      <c r="B55" s="240">
        <f ca="1">IF(A55="","",INDEX(FORMULACIÓN!$A$10:$U$1010,'FORMULACIÓN Y SEG. FACULTADES'!$A55,'FORMULACIÓN Y SEG. FACULTADES'!B$8))</f>
        <v>109</v>
      </c>
      <c r="C55" s="238">
        <f ca="1">IF($A55="","",INDEX(FORMULACIÓN!$A$10:$U$1010,'FORMULACIÓN Y SEG. FACULTADES'!$A55,'FORMULACIÓN Y SEG. FACULTADES'!C$8))</f>
        <v>2026</v>
      </c>
      <c r="D55" s="240" t="str">
        <f ca="1">IF(B55="","",INDEX(FORMULACIÓN!$A$10:$U$1010,'FORMULACIÓN Y SEG. FACULTADES'!$A55,'FORMULACIÓN Y SEG. FACULTADES'!D$8))</f>
        <v>L3 - Impacto regional, nacional e internacional desde la extensión y proyección social</v>
      </c>
      <c r="E55" s="240" t="str">
        <f ca="1">IF($A55="","",INDEX(FORMULACIÓN!$A$10:$U$1010,'FORMULACIÓN Y SEG. FACULTADES'!$A55,'FORMULACIÓN Y SEG. FACULTADES'!E$8))</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F55" s="240" t="str">
        <f ca="1">IF($A55="","",INDEX(FORMULACIÓN!$A$10:$U$1010,'FORMULACIÓN Y SEG. FACULTADES'!$A55,'FORMULACIÓN Y SEG. FACULTADES'!F$8))</f>
        <v>1. Promover la extensión y la proyección social como medio de vinculación de la universidad con la sociedad, en sinergia con el sector productivo para responder a sus demandas.</v>
      </c>
      <c r="G55" s="240" t="str">
        <f ca="1">IF($A55="","",INDEX(FORMULACIÓN!$A$10:$U$1010,'FORMULACIÓN Y SEG. FACULTADES'!$A55,'FORMULACIÓN Y SEG. FACULTADES'!G$8))</f>
        <v>M3 - Gestión social, artística y cultural</v>
      </c>
      <c r="H55" s="240" t="str">
        <f ca="1">IF($A55="","",INDEX(FORMULACIÓN!$A$10:$U$1010,'FORMULACIÓN Y SEG. FACULTADES'!$A55,'FORMULACIÓN Y SEG. FACULTADES'!H$8))</f>
        <v>P3 - Fortalecimiento a la gestión de actividades, proyectos y programas de proyección social.</v>
      </c>
      <c r="I55" s="240" t="str">
        <f ca="1">IF($A55="","",INDEX(FORMULACIÓN!$A$10:$U$1010,'FORMULACIÓN Y SEG. FACULTADES'!$A55,'FORMULACIÓN Y SEG. FACULTADES'!I$8))</f>
        <v>Articular los proceso de investigación y extensión universitario en la transferencia de conocimiento a los diferentes grupos de interés del contexto social y económico de la región Caribe</v>
      </c>
      <c r="J55" s="242"/>
      <c r="K55" s="242"/>
      <c r="L55" s="240" t="str">
        <f ca="1">IF($A55="","",INDEX(FORMULACIÓN!$A$10:$U$1010,'FORMULACIÓN Y SEG. FACULTADES'!$A55,'FORMULACIÓN Y SEG. FACULTADES'!L$8))</f>
        <v>Eventos de apropiación social del conocimiento gestionados</v>
      </c>
      <c r="M55" s="240" t="str">
        <f ca="1">IF($A55="","",INDEX(FORMULACIÓN!$A$10:$U$1010,'FORMULACIÓN Y SEG. FACULTADES'!$A55,'FORMULACIÓN Y SEG. FACULTADES'!M$8))</f>
        <v>N° de eventos de apropiación social del conocimiento realizados</v>
      </c>
      <c r="N55" s="240" t="str">
        <f ca="1">IF($A55="","",INDEX(FORMULACIÓN!$A$10:$U$1010,'FORMULACIÓN Y SEG. FACULTADES'!$A55,'FORMULACIÓN Y SEG. FACULTADES'!N$8))</f>
        <v>Anual</v>
      </c>
      <c r="O55" s="240" t="str">
        <f ca="1">IF($A55="","",INDEX(FORMULACIÓN!$A$10:$U$1010,'FORMULACIÓN Y SEG. FACULTADES'!$A55,'FORMULACIÓN Y SEG. FACULTADES'!O$8))</f>
        <v>Unidad</v>
      </c>
      <c r="P55" s="240" t="str">
        <f>IF($A55="","",INDEX(FORMULACIÓN!$A$10:$U$1010,'FORMULACIÓN Y SEG. FACULTADES'!$A55,'FORMULACIÓN Y SEG. FACULTADES'!P$8))</f>
        <v>eventos de apropiación social del conocimiento realizados(talleres, capacitaciones, ferias, conferencia, paneles, semilleros, exposiciones, congreso)</v>
      </c>
      <c r="Q55" s="241"/>
      <c r="R55" s="46" t="str">
        <f ca="1">IF($A55="","",INDEX(FORMULACIÓN!$A$10:$Y$1010,'FORMULACIÓN Y SEG. FACULTADES'!$A55,'FORMULACIÓN Y SEG. FACULTADES'!R$8))</f>
        <v>25</v>
      </c>
      <c r="S55" s="175">
        <f ca="1">IF($A55="","",INDEX(FORMULACIÓN!$A$10:$U$1010,'FORMULACIÓN Y SEG. FACULTADES'!$A55,'FORMULACIÓN Y SEG. FACULTADES'!S$8))</f>
        <v>186</v>
      </c>
      <c r="T55" s="252"/>
      <c r="U55" s="252">
        <v>5</v>
      </c>
      <c r="V55" s="310">
        <f t="shared" si="1"/>
        <v>5</v>
      </c>
      <c r="W55" s="252">
        <v>6</v>
      </c>
      <c r="X55" s="252"/>
      <c r="Y55" s="252" t="s">
        <v>1674</v>
      </c>
      <c r="Z55" s="191">
        <f t="shared" si="2"/>
        <v>1.2</v>
      </c>
      <c r="AA55" s="191">
        <f t="shared" si="3"/>
        <v>1</v>
      </c>
      <c r="AB55" s="312" t="str">
        <f t="shared" ca="1" si="0"/>
        <v>FAC/DEP: 20,00%
__________
FAC/FAC: 100,00%
__________
AÑO: 00,00%
S. 1: 00,00%
S. 2: 00,00%</v>
      </c>
      <c r="AC55" s="252"/>
      <c r="AD55" s="252">
        <v>6</v>
      </c>
      <c r="AE55" s="310">
        <f t="shared" si="4"/>
        <v>6</v>
      </c>
      <c r="AF55" s="252">
        <v>2</v>
      </c>
      <c r="AG55" s="252"/>
      <c r="AH55" s="252" t="s">
        <v>1676</v>
      </c>
      <c r="AI55" s="191">
        <f t="shared" si="5"/>
        <v>0.33333333333333331</v>
      </c>
      <c r="AJ55" s="187">
        <f t="shared" si="6"/>
        <v>0.33333333333333331</v>
      </c>
      <c r="AK55" s="312" t="str">
        <f t="shared" ca="1" si="7"/>
        <v>FAC/DEP: 24,00%
__________
FAC/FAC: 33,33%
__________
AÑO: 00,00%
S. 1: 00,00%
S. 2: 00,00%</v>
      </c>
      <c r="AL55" s="252"/>
      <c r="AM55" s="252">
        <v>7</v>
      </c>
      <c r="AN55" s="310">
        <f t="shared" si="8"/>
        <v>7</v>
      </c>
      <c r="AO55" s="252">
        <v>3</v>
      </c>
      <c r="AP55" s="252"/>
      <c r="AQ55" s="252" t="s">
        <v>1677</v>
      </c>
      <c r="AR55" s="191">
        <f t="shared" si="9"/>
        <v>0.42857142857142855</v>
      </c>
      <c r="AS55" s="187">
        <f t="shared" si="10"/>
        <v>0.42857142857142855</v>
      </c>
      <c r="AT55" s="312" t="str">
        <f t="shared" ca="1" si="11"/>
        <v>FAC/DEP: 28,00%
__________
FAC/FAC: 42,86%
__________
AÑO: 00,00%
S. 1: 00,00%
S. 2: 00,00%</v>
      </c>
      <c r="AU55" s="252"/>
      <c r="AV55" s="252">
        <v>20</v>
      </c>
      <c r="AW55" s="310">
        <f t="shared" si="12"/>
        <v>20</v>
      </c>
      <c r="AX55" s="252">
        <v>22</v>
      </c>
      <c r="AY55" s="252"/>
      <c r="AZ55" s="252" t="s">
        <v>1681</v>
      </c>
      <c r="BA55" s="191">
        <f t="shared" si="13"/>
        <v>1.1000000000000001</v>
      </c>
      <c r="BB55" s="187">
        <f t="shared" si="14"/>
        <v>1</v>
      </c>
      <c r="BC55" s="312" t="str">
        <f t="shared" ca="1" si="15"/>
        <v>FAC/DEP: 80,00%
__________
FAC/FAC: 100,00%
__________
AÑO: 00,00%
S. 1: 00,00%
S. 2: 00,00%</v>
      </c>
      <c r="BD55" s="252"/>
      <c r="BE55" s="252">
        <v>20</v>
      </c>
      <c r="BF55" s="310">
        <f t="shared" si="16"/>
        <v>20</v>
      </c>
      <c r="BG55" s="252">
        <v>14</v>
      </c>
      <c r="BH55" s="252"/>
      <c r="BI55" s="252" t="s">
        <v>1354</v>
      </c>
      <c r="BJ55" s="191">
        <f t="shared" si="17"/>
        <v>0.7</v>
      </c>
      <c r="BK55" s="187">
        <f t="shared" si="18"/>
        <v>0.7</v>
      </c>
      <c r="BL55" s="312" t="str">
        <f t="shared" ca="1" si="19"/>
        <v>FAC/DEP: 70,00%
__________
FAC/FAC: 70,00%
__________
AÑO: 00,00%
S. 1: 00,00%
S. 2: 00,00%</v>
      </c>
      <c r="BM55" s="252"/>
      <c r="BN55" s="252">
        <v>5</v>
      </c>
      <c r="BO55" s="310">
        <f t="shared" si="20"/>
        <v>5</v>
      </c>
      <c r="BP55" s="252">
        <v>4</v>
      </c>
      <c r="BQ55" s="252"/>
      <c r="BR55" s="252" t="s">
        <v>1686</v>
      </c>
      <c r="BS55" s="191">
        <f t="shared" si="21"/>
        <v>0.8</v>
      </c>
      <c r="BT55" s="187">
        <f t="shared" si="22"/>
        <v>0.8</v>
      </c>
      <c r="BU55" s="312" t="str">
        <f t="shared" ca="1" si="23"/>
        <v>FAC/DEP: 20,00%
__________
FAC/FAC: 80,00%
__________
AÑO: 00,00%
S. 1: 00,00%
S. 2: 00,00%</v>
      </c>
      <c r="BV55" s="252"/>
      <c r="BW55" s="252">
        <v>40</v>
      </c>
      <c r="BX55" s="310">
        <f t="shared" si="24"/>
        <v>40</v>
      </c>
      <c r="BY55" s="252">
        <v>21</v>
      </c>
      <c r="BZ55" s="252"/>
      <c r="CA55" s="252" t="s">
        <v>1691</v>
      </c>
      <c r="CB55" s="191">
        <f t="shared" si="25"/>
        <v>0.52500000000000002</v>
      </c>
      <c r="CC55" s="187">
        <f t="shared" si="26"/>
        <v>0.52500000000000002</v>
      </c>
      <c r="CD55" s="312" t="str">
        <f t="shared" ca="1" si="27"/>
        <v>FAC/DEP: 52,50%
__________
FAC/FAC: 52,50%
__________
AÑO: 00,00%
S. 1: 00,00%
S. 2: 00,00%</v>
      </c>
      <c r="CE55" s="252"/>
      <c r="CF55" s="252">
        <v>20</v>
      </c>
      <c r="CG55" s="310">
        <f t="shared" si="28"/>
        <v>20</v>
      </c>
      <c r="CH55" s="330">
        <v>11</v>
      </c>
      <c r="CI55" s="252"/>
      <c r="CJ55" s="252" t="s">
        <v>1661</v>
      </c>
      <c r="CK55" s="191">
        <f t="shared" si="29"/>
        <v>0.55000000000000004</v>
      </c>
      <c r="CL55" s="187">
        <f t="shared" si="30"/>
        <v>0.55000000000000004</v>
      </c>
      <c r="CM55" s="312" t="str">
        <f t="shared" ca="1" si="31"/>
        <v>FAC/DEP: 55,00%
__________
FAC/FAC: 55,00%
__________
AÑO: 00,00%
S. 1: 00,00%
S. 2: 00,00%</v>
      </c>
      <c r="CN55" s="252"/>
      <c r="CO55" s="252">
        <v>9</v>
      </c>
      <c r="CP55" s="310">
        <f t="shared" si="32"/>
        <v>9</v>
      </c>
      <c r="CQ55" s="252">
        <v>2</v>
      </c>
      <c r="CR55" s="252"/>
      <c r="CS55" s="252" t="s">
        <v>1695</v>
      </c>
      <c r="CT55" s="191">
        <f t="shared" si="33"/>
        <v>0.22222222222222221</v>
      </c>
      <c r="CU55" s="187">
        <f t="shared" si="34"/>
        <v>0.22222222222222221</v>
      </c>
      <c r="CV55" s="312" t="str">
        <f t="shared" ca="1" si="35"/>
        <v>FAC/DEP: 22,22%
__________
FAC/FAC: 22,22%
__________
AÑO: 00,00%
S. 1: 00,00%
S. 2: 00,00%</v>
      </c>
      <c r="CW55" s="252"/>
      <c r="CX55" s="252">
        <v>5</v>
      </c>
      <c r="CY55" s="310">
        <f t="shared" si="36"/>
        <v>5</v>
      </c>
      <c r="CZ55" s="252">
        <v>5</v>
      </c>
      <c r="DA55" s="252"/>
      <c r="DB55" s="252" t="s">
        <v>1697</v>
      </c>
      <c r="DC55" s="191">
        <f t="shared" si="37"/>
        <v>1</v>
      </c>
      <c r="DD55" s="191">
        <f t="shared" si="38"/>
        <v>1</v>
      </c>
      <c r="DE55" s="316" t="str">
        <f t="shared" ca="1" si="39"/>
        <v>FAC/DEP: 20,00%
__________
FAC/FAC: 100,00%
__________
AÑO: 00,00%
S. 1: 00,00%
S. 2: 00,00%</v>
      </c>
      <c r="DF55" s="317">
        <f t="shared" si="40"/>
        <v>0</v>
      </c>
      <c r="DG55" s="245"/>
      <c r="DH55" s="45">
        <f t="shared" si="43"/>
        <v>137</v>
      </c>
      <c r="DI55" s="45">
        <f t="shared" si="41"/>
        <v>90</v>
      </c>
    </row>
    <row r="56" spans="1:113" s="218" customFormat="1" ht="118.8">
      <c r="A56" s="218">
        <f>Lists!C144</f>
        <v>111</v>
      </c>
      <c r="B56" s="240">
        <f ca="1">IF(A56="","",INDEX(FORMULACIÓN!$A$10:$U$1010,'FORMULACIÓN Y SEG. FACULTADES'!$A56,'FORMULACIÓN Y SEG. FACULTADES'!B$8))</f>
        <v>111</v>
      </c>
      <c r="C56" s="238">
        <f ca="1">IF($A56="","",INDEX(FORMULACIÓN!$A$10:$U$1010,'FORMULACIÓN Y SEG. FACULTADES'!$A56,'FORMULACIÓN Y SEG. FACULTADES'!C$8))</f>
        <v>2026</v>
      </c>
      <c r="D56" s="240" t="str">
        <f ca="1">IF(B56="","",INDEX(FORMULACIÓN!$A$10:$U$1010,'FORMULACIÓN Y SEG. FACULTADES'!$A56,'FORMULACIÓN Y SEG. FACULTADES'!D$8))</f>
        <v>L3 - Impacto regional, nacional e internacional desde la extensión y proyección social</v>
      </c>
      <c r="E56" s="240" t="str">
        <f ca="1">IF($A56="","",INDEX(FORMULACIÓN!$A$10:$U$1010,'FORMULACIÓN Y SEG. FACULTADES'!$A56,'FORMULACIÓN Y SEG. FACULTADES'!E$8))</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F56" s="240" t="str">
        <f ca="1">IF($A56="","",INDEX(FORMULACIÓN!$A$10:$U$1010,'FORMULACIÓN Y SEG. FACULTADES'!$A56,'FORMULACIÓN Y SEG. FACULTADES'!F$8))</f>
        <v>7. Promover la innovación y desarrollo empresarial con responsabilidad social mediante actividades de sensibilización, acompañamiento y transferencia de conocimiento.</v>
      </c>
      <c r="G56" s="240" t="str">
        <f ca="1">IF($A56="","",INDEX(FORMULACIÓN!$A$10:$U$1010,'FORMULACIÓN Y SEG. FACULTADES'!$A56,'FORMULACIÓN Y SEG. FACULTADES'!G$8))</f>
        <v xml:space="preserve">M4 - Responsabilidad social universitaria RSU.  </v>
      </c>
      <c r="H56" s="240" t="str">
        <f ca="1">IF($A56="","",INDEX(FORMULACIÓN!$A$10:$U$1010,'FORMULACIÓN Y SEG. FACULTADES'!$A56,'FORMULACIÓN Y SEG. FACULTADES'!H$8))</f>
        <v>P1 - Creación de políticas institucionales en RSU</v>
      </c>
      <c r="I56" s="240" t="str">
        <f ca="1">IF($A56="","",INDEX(FORMULACIÓN!$A$10:$U$1010,'FORMULACIÓN Y SEG. FACULTADES'!$A56,'FORMULACIÓN Y SEG. FACULTADES'!I$8))</f>
        <v>Desarrollar proyectos con componente RSU articulados a las políticas ambientales, culturales y sociales</v>
      </c>
      <c r="J56" s="242"/>
      <c r="K56" s="242"/>
      <c r="L56" s="240" t="str">
        <f ca="1">IF($A56="","",INDEX(FORMULACIÓN!$A$10:$U$1010,'FORMULACIÓN Y SEG. FACULTADES'!$A56,'FORMULACIÓN Y SEG. FACULTADES'!L$8))</f>
        <v>Proyectos de RSU articulados a las políticas ambientales, culturales y sociales</v>
      </c>
      <c r="M56" s="240" t="str">
        <f ca="1">IF($A56="","",INDEX(FORMULACIÓN!$A$10:$U$1010,'FORMULACIÓN Y SEG. FACULTADES'!$A56,'FORMULACIÓN Y SEG. FACULTADES'!M$8))</f>
        <v>N° de proyectos de RSU articulados con las políticas ambientales, culturales y sociales</v>
      </c>
      <c r="N56" s="240" t="str">
        <f ca="1">IF($A56="","",INDEX(FORMULACIÓN!$A$10:$U$1010,'FORMULACIÓN Y SEG. FACULTADES'!$A56,'FORMULACIÓN Y SEG. FACULTADES'!N$8))</f>
        <v>Anual</v>
      </c>
      <c r="O56" s="240" t="str">
        <f ca="1">IF($A56="","",INDEX(FORMULACIÓN!$A$10:$U$1010,'FORMULACIÓN Y SEG. FACULTADES'!$A56,'FORMULACIÓN Y SEG. FACULTADES'!O$8))</f>
        <v>Unidad</v>
      </c>
      <c r="P56" s="240" t="str">
        <f>IF($A56="","",INDEX(FORMULACIÓN!$A$10:$U$1010,'FORMULACIÓN Y SEG. FACULTADES'!$A56,'FORMULACIÓN Y SEG. FACULTADES'!P$8))</f>
        <v>Proyectos de RSU articulados con las políticas ambientales, culturales y sociales</v>
      </c>
      <c r="Q56" s="241"/>
      <c r="R56" s="46" t="str">
        <f ca="1">IF($A56="","",INDEX(FORMULACIÓN!$A$10:$Y$1010,'FORMULACIÓN Y SEG. FACULTADES'!$A56,'FORMULACIÓN Y SEG. FACULTADES'!R$8))</f>
        <v>15</v>
      </c>
      <c r="S56" s="175">
        <f ca="1">IF($A56="","",INDEX(FORMULACIÓN!$A$10:$U$1010,'FORMULACIÓN Y SEG. FACULTADES'!$A56,'FORMULACIÓN Y SEG. FACULTADES'!S$8))</f>
        <v>19</v>
      </c>
      <c r="T56" s="252"/>
      <c r="U56" s="252">
        <v>2</v>
      </c>
      <c r="V56" s="310">
        <f t="shared" si="1"/>
        <v>2</v>
      </c>
      <c r="W56" s="252">
        <v>0</v>
      </c>
      <c r="X56" s="252"/>
      <c r="Y56" s="252"/>
      <c r="Z56" s="191">
        <f t="shared" si="2"/>
        <v>0</v>
      </c>
      <c r="AA56" s="191">
        <f t="shared" si="3"/>
        <v>0</v>
      </c>
      <c r="AB56" s="312" t="str">
        <f t="shared" ca="1" si="0"/>
        <v>FAC/DEP: 00,00%
__________
FAC/FAC: 00,00%
__________
AÑO: 00,00%
S. 1: 00,00%
S. 2: 00,00%</v>
      </c>
      <c r="AC56" s="252"/>
      <c r="AD56" s="252">
        <v>2</v>
      </c>
      <c r="AE56" s="310">
        <f t="shared" si="4"/>
        <v>2</v>
      </c>
      <c r="AF56" s="252">
        <v>0</v>
      </c>
      <c r="AG56" s="252"/>
      <c r="AH56" s="281"/>
      <c r="AI56" s="191">
        <f t="shared" si="5"/>
        <v>0</v>
      </c>
      <c r="AJ56" s="187">
        <f t="shared" si="6"/>
        <v>0</v>
      </c>
      <c r="AK56" s="312" t="str">
        <f t="shared" ca="1" si="7"/>
        <v>FAC/DEP: 00,00%
__________
FAC/FAC: 00,00%
__________
AÑO: 00,00%
S. 1: 00,00%
S. 2: 00,00%</v>
      </c>
      <c r="AL56" s="252"/>
      <c r="AM56" s="252">
        <v>1</v>
      </c>
      <c r="AN56" s="310">
        <f t="shared" si="8"/>
        <v>1</v>
      </c>
      <c r="AO56" s="252">
        <v>0</v>
      </c>
      <c r="AP56" s="252"/>
      <c r="AQ56" s="252"/>
      <c r="AR56" s="191">
        <f t="shared" si="9"/>
        <v>0</v>
      </c>
      <c r="AS56" s="187">
        <f t="shared" si="10"/>
        <v>0</v>
      </c>
      <c r="AT56" s="312" t="str">
        <f t="shared" ca="1" si="11"/>
        <v>FAC/DEP: 00,00%
__________
FAC/FAC: 00,00%
__________
AÑO: 00,00%
S. 1: 00,00%
S. 2: 00,00%</v>
      </c>
      <c r="AU56" s="252"/>
      <c r="AV56" s="252">
        <v>2</v>
      </c>
      <c r="AW56" s="310">
        <f t="shared" si="12"/>
        <v>2</v>
      </c>
      <c r="AX56" s="252">
        <v>2</v>
      </c>
      <c r="AY56" s="252"/>
      <c r="AZ56" s="252" t="s">
        <v>1682</v>
      </c>
      <c r="BA56" s="191">
        <f t="shared" si="13"/>
        <v>1</v>
      </c>
      <c r="BB56" s="187">
        <f t="shared" si="14"/>
        <v>1</v>
      </c>
      <c r="BC56" s="312" t="str">
        <f t="shared" ca="1" si="15"/>
        <v>FAC/DEP: 13,33%
__________
FAC/FAC: 100,00%
__________
AÑO: 00,00%
S. 1: 00,00%
S. 2: 00,00%</v>
      </c>
      <c r="BD56" s="252"/>
      <c r="BE56" s="252">
        <v>1</v>
      </c>
      <c r="BF56" s="310">
        <f t="shared" si="16"/>
        <v>1</v>
      </c>
      <c r="BG56" s="252">
        <v>1</v>
      </c>
      <c r="BH56" s="252"/>
      <c r="BI56" s="252" t="s">
        <v>1684</v>
      </c>
      <c r="BJ56" s="191">
        <f t="shared" si="17"/>
        <v>1</v>
      </c>
      <c r="BK56" s="187">
        <f t="shared" si="18"/>
        <v>1</v>
      </c>
      <c r="BL56" s="312" t="str">
        <f t="shared" ca="1" si="19"/>
        <v>FAC/DEP: 06,67%
__________
FAC/FAC: 100,00%
__________
AÑO: 00,00%
S. 1: 00,00%
S. 2: 00,00%</v>
      </c>
      <c r="BM56" s="252"/>
      <c r="BN56" s="252">
        <v>1</v>
      </c>
      <c r="BO56" s="310">
        <f t="shared" si="20"/>
        <v>1</v>
      </c>
      <c r="BP56" s="252">
        <v>0</v>
      </c>
      <c r="BQ56" s="252"/>
      <c r="BR56" s="252"/>
      <c r="BS56" s="191">
        <f t="shared" si="21"/>
        <v>0</v>
      </c>
      <c r="BT56" s="187">
        <f t="shared" si="22"/>
        <v>0</v>
      </c>
      <c r="BU56" s="312" t="str">
        <f t="shared" ca="1" si="23"/>
        <v>FAC/DEP: 00,00%
__________
FAC/FAC: 00,00%
__________
AÑO: 00,00%
S. 1: 00,00%
S. 2: 00,00%</v>
      </c>
      <c r="BV56" s="252"/>
      <c r="BW56" s="252">
        <v>4</v>
      </c>
      <c r="BX56" s="310">
        <f t="shared" si="24"/>
        <v>4</v>
      </c>
      <c r="BY56" s="252">
        <v>1</v>
      </c>
      <c r="BZ56" s="252"/>
      <c r="CA56" s="252" t="s">
        <v>1692</v>
      </c>
      <c r="CB56" s="191">
        <f t="shared" si="25"/>
        <v>0.25</v>
      </c>
      <c r="CC56" s="187">
        <f t="shared" si="26"/>
        <v>0.25</v>
      </c>
      <c r="CD56" s="312" t="str">
        <f t="shared" ca="1" si="27"/>
        <v>FAC/DEP: 25,00%
__________
FAC/FAC: 25,00%
__________
AÑO: 00,00%
S. 1: 00,00%
S. 2: 00,00%</v>
      </c>
      <c r="CE56" s="252"/>
      <c r="CF56" s="252">
        <v>1</v>
      </c>
      <c r="CG56" s="310">
        <f t="shared" si="28"/>
        <v>1</v>
      </c>
      <c r="CH56" s="252">
        <v>0</v>
      </c>
      <c r="CI56" s="252"/>
      <c r="CJ56" s="252"/>
      <c r="CK56" s="191">
        <f t="shared" si="29"/>
        <v>0</v>
      </c>
      <c r="CL56" s="187">
        <f t="shared" si="30"/>
        <v>0</v>
      </c>
      <c r="CM56" s="312" t="str">
        <f t="shared" ca="1" si="31"/>
        <v>FAC/DEP: 00,00%
__________
FAC/FAC: 00,00%
__________
AÑO: 00,00%
S. 1: 00,00%
S. 2: 00,00%</v>
      </c>
      <c r="CN56" s="252"/>
      <c r="CO56" s="252">
        <v>2</v>
      </c>
      <c r="CP56" s="310">
        <f t="shared" si="32"/>
        <v>2</v>
      </c>
      <c r="CQ56" s="252">
        <v>0</v>
      </c>
      <c r="CR56" s="252"/>
      <c r="CS56" s="252"/>
      <c r="CT56" s="191">
        <f t="shared" si="33"/>
        <v>0</v>
      </c>
      <c r="CU56" s="187">
        <f t="shared" si="34"/>
        <v>0</v>
      </c>
      <c r="CV56" s="312" t="str">
        <f t="shared" ca="1" si="35"/>
        <v>FAC/DEP: 00,00%
__________
FAC/FAC: 00,00%
__________
AÑO: 00,00%
S. 1: 00,00%
S. 2: 00,00%</v>
      </c>
      <c r="CW56" s="252"/>
      <c r="CX56" s="252">
        <v>1</v>
      </c>
      <c r="CY56" s="310">
        <f t="shared" si="36"/>
        <v>1</v>
      </c>
      <c r="CZ56" s="252">
        <v>0</v>
      </c>
      <c r="DA56" s="252"/>
      <c r="DB56" s="252" t="s">
        <v>1318</v>
      </c>
      <c r="DC56" s="191">
        <f t="shared" si="37"/>
        <v>0</v>
      </c>
      <c r="DD56" s="191">
        <f t="shared" si="38"/>
        <v>0</v>
      </c>
      <c r="DE56" s="316" t="str">
        <f t="shared" ca="1" si="39"/>
        <v>FAC/DEP: 00,00%
__________
FAC/FAC: 00,00%
__________
AÑO: 00,00%
S. 1: 00,00%
S. 2: 00,00%</v>
      </c>
      <c r="DF56" s="317">
        <f t="shared" si="40"/>
        <v>0</v>
      </c>
      <c r="DG56" s="245"/>
      <c r="DH56" s="45">
        <f t="shared" si="43"/>
        <v>17</v>
      </c>
      <c r="DI56" s="45">
        <f t="shared" si="41"/>
        <v>4</v>
      </c>
    </row>
    <row r="57" spans="1:113" s="218" customFormat="1" ht="118.8">
      <c r="A57" s="218">
        <f>Lists!C145</f>
        <v>112</v>
      </c>
      <c r="B57" s="240">
        <f ca="1">IF(A57="","",INDEX(FORMULACIÓN!$A$10:$U$1010,'FORMULACIÓN Y SEG. FACULTADES'!$A57,'FORMULACIÓN Y SEG. FACULTADES'!B$8))</f>
        <v>112</v>
      </c>
      <c r="C57" s="238">
        <f ca="1">IF($A57="","",INDEX(FORMULACIÓN!$A$10:$U$1010,'FORMULACIÓN Y SEG. FACULTADES'!$A57,'FORMULACIÓN Y SEG. FACULTADES'!C$8))</f>
        <v>2026</v>
      </c>
      <c r="D57" s="240" t="str">
        <f ca="1">IF(B57="","",INDEX(FORMULACIÓN!$A$10:$U$1010,'FORMULACIÓN Y SEG. FACULTADES'!$A57,'FORMULACIÓN Y SEG. FACULTADES'!D$8))</f>
        <v>L3 - Impacto regional, nacional e internacional desde la extensión y proyección social</v>
      </c>
      <c r="E57" s="240" t="str">
        <f ca="1">IF($A57="","",INDEX(FORMULACIÓN!$A$10:$U$1010,'FORMULACIÓN Y SEG. FACULTADES'!$A57,'FORMULACIÓN Y SEG. FACULTADES'!E$8))</f>
        <v>Coadyuvar con el desarrollo económico, social, cultural y ambiental a nivel regional, nacional e internacional; mediante la extensión y proyección social articulada con la investigación, creación, formación, innovación y transferencia tecnológica, que permita una interacción e integración permanente, amplia y diversa con el estado, la empresa y la sociedad.</v>
      </c>
      <c r="F57" s="240" t="str">
        <f ca="1">IF($A57="","",INDEX(FORMULACIÓN!$A$10:$U$1010,'FORMULACIÓN Y SEG. FACULTADES'!$A57,'FORMULACIÓN Y SEG. FACULTADES'!F$8))</f>
        <v>4. Articular la Extensión con las demás funciones sustantivas de la Universidad para la formulación de propuestas pertinentes para dar solución a problemas o necesidades del entorno.</v>
      </c>
      <c r="G57" s="240" t="str">
        <f ca="1">IF($A57="","",INDEX(FORMULACIÓN!$A$10:$U$1010,'FORMULACIÓN Y SEG. FACULTADES'!$A57,'FORMULACIÓN Y SEG. FACULTADES'!G$8))</f>
        <v xml:space="preserve">M4 - Responsabilidad social universitaria RSU.  </v>
      </c>
      <c r="H57" s="240" t="str">
        <f ca="1">IF($A57="","",INDEX(FORMULACIÓN!$A$10:$U$1010,'FORMULACIÓN Y SEG. FACULTADES'!$A57,'FORMULACIÓN Y SEG. FACULTADES'!H$8))</f>
        <v xml:space="preserve">P2 - Fortalecer la participación en las iniciativas locales y globales de la agenda 2030 para el desarrollo sostenible. </v>
      </c>
      <c r="I57" s="240" t="str">
        <f ca="1">IF($A57="","",INDEX(FORMULACIÓN!$A$10:$U$1010,'FORMULACIÓN Y SEG. FACULTADES'!$A57,'FORMULACIÓN Y SEG. FACULTADES'!I$8))</f>
        <v xml:space="preserve">Desarrollar y ejecutar proyectos por el Voluntariado UA </v>
      </c>
      <c r="J57" s="242"/>
      <c r="K57" s="242"/>
      <c r="L57" s="240" t="str">
        <f ca="1">IF($A57="","",INDEX(FORMULACIÓN!$A$10:$U$1010,'FORMULACIÓN Y SEG. FACULTADES'!$A57,'FORMULACIÓN Y SEG. FACULTADES'!L$8))</f>
        <v xml:space="preserve">Creación del Voluntariado UA con sus Proyectos asociados </v>
      </c>
      <c r="M57" s="240" t="str">
        <f ca="1">IF($A57="","",INDEX(FORMULACIÓN!$A$10:$U$1010,'FORMULACIÓN Y SEG. FACULTADES'!$A57,'FORMULACIÓN Y SEG. FACULTADES'!M$8))</f>
        <v xml:space="preserve">N° de proyectos ejecutados por el Voluntariado UA </v>
      </c>
      <c r="N57" s="240" t="str">
        <f ca="1">IF($A57="","",INDEX(FORMULACIÓN!$A$10:$U$1010,'FORMULACIÓN Y SEG. FACULTADES'!$A57,'FORMULACIÓN Y SEG. FACULTADES'!N$8))</f>
        <v>Anual</v>
      </c>
      <c r="O57" s="240" t="str">
        <f ca="1">IF($A57="","",INDEX(FORMULACIÓN!$A$10:$U$1010,'FORMULACIÓN Y SEG. FACULTADES'!$A57,'FORMULACIÓN Y SEG. FACULTADES'!O$8))</f>
        <v>Unidad</v>
      </c>
      <c r="P57" s="240" t="str">
        <f>IF($A57="","",INDEX(FORMULACIÓN!$A$10:$U$1010,'FORMULACIÓN Y SEG. FACULTADES'!$A57,'FORMULACIÓN Y SEG. FACULTADES'!P$8))</f>
        <v xml:space="preserve">proyectos ejecutados por el Voluntariado UA </v>
      </c>
      <c r="Q57" s="241"/>
      <c r="R57" s="46" t="str">
        <f ca="1">IF($A57="","",INDEX(FORMULACIÓN!$A$10:$Y$1010,'FORMULACIÓN Y SEG. FACULTADES'!$A57,'FORMULACIÓN Y SEG. FACULTADES'!R$8))</f>
        <v>1</v>
      </c>
      <c r="S57" s="175">
        <f ca="1">IF($A57="","",INDEX(FORMULACIÓN!$A$10:$U$1010,'FORMULACIÓN Y SEG. FACULTADES'!$A57,'FORMULACIÓN Y SEG. FACULTADES'!S$8))</f>
        <v>15</v>
      </c>
      <c r="T57" s="252"/>
      <c r="U57" s="252"/>
      <c r="V57" s="310">
        <f t="shared" si="1"/>
        <v>0</v>
      </c>
      <c r="W57" s="252"/>
      <c r="X57" s="252"/>
      <c r="Y57" s="252"/>
      <c r="Z57" s="191" t="str">
        <f t="shared" si="2"/>
        <v>0</v>
      </c>
      <c r="AA57" s="191" t="str">
        <f t="shared" si="3"/>
        <v>-</v>
      </c>
      <c r="AB57" s="312" t="str">
        <f t="shared" ca="1" si="0"/>
        <v>FAC/DEP: 00,00%
__________
FAC/FAC: -
__________
AÑO: 00,00%
S. 1: 00,00%
S. 2: 00,00%</v>
      </c>
      <c r="AC57" s="252"/>
      <c r="AD57" s="252">
        <v>2</v>
      </c>
      <c r="AE57" s="310">
        <f t="shared" si="4"/>
        <v>2</v>
      </c>
      <c r="AF57" s="252">
        <v>0</v>
      </c>
      <c r="AG57" s="252"/>
      <c r="AH57" s="252"/>
      <c r="AI57" s="191">
        <f t="shared" si="5"/>
        <v>0</v>
      </c>
      <c r="AJ57" s="187">
        <f t="shared" si="6"/>
        <v>0</v>
      </c>
      <c r="AK57" s="312" t="str">
        <f t="shared" ca="1" si="7"/>
        <v>FAC/DEP: 00,00%
__________
FAC/FAC: 00,00%
__________
AÑO: 00,00%
S. 1: 00,00%
S. 2: 00,00%</v>
      </c>
      <c r="AL57" s="252"/>
      <c r="AM57" s="252">
        <v>1</v>
      </c>
      <c r="AN57" s="310">
        <f t="shared" si="8"/>
        <v>1</v>
      </c>
      <c r="AO57" s="252">
        <v>0</v>
      </c>
      <c r="AP57" s="252"/>
      <c r="AQ57" s="252"/>
      <c r="AR57" s="191">
        <f t="shared" si="9"/>
        <v>0</v>
      </c>
      <c r="AS57" s="187">
        <f t="shared" si="10"/>
        <v>0</v>
      </c>
      <c r="AT57" s="312" t="str">
        <f t="shared" ca="1" si="11"/>
        <v>FAC/DEP: 00,00%
__________
FAC/FAC: 00,00%
__________
AÑO: 00,00%
S. 1: 00,00%
S. 2: 00,00%</v>
      </c>
      <c r="AU57" s="252"/>
      <c r="AV57" s="252">
        <v>1</v>
      </c>
      <c r="AW57" s="310">
        <f t="shared" si="12"/>
        <v>1</v>
      </c>
      <c r="AX57" s="252">
        <v>0</v>
      </c>
      <c r="AY57" s="252"/>
      <c r="AZ57" s="252"/>
      <c r="BA57" s="191">
        <f t="shared" si="13"/>
        <v>0</v>
      </c>
      <c r="BB57" s="187">
        <f t="shared" si="14"/>
        <v>0</v>
      </c>
      <c r="BC57" s="312" t="str">
        <f t="shared" ca="1" si="15"/>
        <v>FAC/DEP: 00,00%
__________
FAC/FAC: 00,00%
__________
AÑO: 00,00%
S. 1: 00,00%
S. 2: 00,00%</v>
      </c>
      <c r="BD57" s="252"/>
      <c r="BE57" s="252">
        <v>1</v>
      </c>
      <c r="BF57" s="310">
        <f t="shared" si="16"/>
        <v>1</v>
      </c>
      <c r="BG57" s="252">
        <v>0</v>
      </c>
      <c r="BH57" s="252"/>
      <c r="BI57" s="252"/>
      <c r="BJ57" s="191">
        <f t="shared" si="17"/>
        <v>0</v>
      </c>
      <c r="BK57" s="187">
        <f t="shared" si="18"/>
        <v>0</v>
      </c>
      <c r="BL57" s="312" t="str">
        <f t="shared" ca="1" si="19"/>
        <v>FAC/DEP: 00,00%
__________
FAC/FAC: 00,00%
__________
AÑO: 00,00%
S. 1: 00,00%
S. 2: 00,00%</v>
      </c>
      <c r="BM57" s="252"/>
      <c r="BN57" s="252">
        <v>1</v>
      </c>
      <c r="BO57" s="310">
        <f t="shared" si="20"/>
        <v>1</v>
      </c>
      <c r="BP57" s="252">
        <v>0</v>
      </c>
      <c r="BQ57" s="252"/>
      <c r="BR57" s="252"/>
      <c r="BS57" s="191">
        <f t="shared" si="21"/>
        <v>0</v>
      </c>
      <c r="BT57" s="187">
        <f t="shared" si="22"/>
        <v>0</v>
      </c>
      <c r="BU57" s="312" t="str">
        <f t="shared" ca="1" si="23"/>
        <v>FAC/DEP: 00,00%
__________
FAC/FAC: 00,00%
__________
AÑO: 00,00%
S. 1: 00,00%
S. 2: 00,00%</v>
      </c>
      <c r="BV57" s="252"/>
      <c r="BW57" s="252">
        <v>1</v>
      </c>
      <c r="BX57" s="310">
        <f t="shared" si="24"/>
        <v>1</v>
      </c>
      <c r="BY57" s="252">
        <v>2</v>
      </c>
      <c r="BZ57" s="252"/>
      <c r="CA57" s="252" t="s">
        <v>1693</v>
      </c>
      <c r="CB57" s="191">
        <f t="shared" si="25"/>
        <v>2</v>
      </c>
      <c r="CC57" s="187">
        <f t="shared" si="26"/>
        <v>1</v>
      </c>
      <c r="CD57" s="312" t="str">
        <f t="shared" ca="1" si="27"/>
        <v>FAC/DEP: 100,00%
__________
FAC/FAC: 100,00%
__________
AÑO: 00,00%
S. 1: 00,00%
S. 2: 00,00%</v>
      </c>
      <c r="CE57" s="252"/>
      <c r="CF57" s="252"/>
      <c r="CG57" s="310">
        <f t="shared" si="28"/>
        <v>0</v>
      </c>
      <c r="CH57" s="252"/>
      <c r="CI57" s="252"/>
      <c r="CJ57" s="252"/>
      <c r="CK57" s="191" t="str">
        <f t="shared" si="29"/>
        <v>0</v>
      </c>
      <c r="CL57" s="187" t="str">
        <f t="shared" si="30"/>
        <v>-</v>
      </c>
      <c r="CM57" s="312" t="str">
        <f t="shared" ca="1" si="31"/>
        <v>FAC/DEP: 00,00%
__________
FAC/FAC: -
__________
AÑO: 00,00%
S. 1: 00,00%
S. 2: 00,00%</v>
      </c>
      <c r="CN57" s="252"/>
      <c r="CO57" s="252">
        <v>1</v>
      </c>
      <c r="CP57" s="310">
        <f t="shared" si="32"/>
        <v>1</v>
      </c>
      <c r="CQ57" s="252">
        <v>0</v>
      </c>
      <c r="CR57" s="252"/>
      <c r="CS57" s="252" t="s">
        <v>1311</v>
      </c>
      <c r="CT57" s="191">
        <f t="shared" si="33"/>
        <v>0</v>
      </c>
      <c r="CU57" s="187">
        <f t="shared" si="34"/>
        <v>0</v>
      </c>
      <c r="CV57" s="312" t="str">
        <f t="shared" ca="1" si="35"/>
        <v>FAC/DEP: 00,00%
__________
FAC/FAC: 00,00%
__________
AÑO: 00,00%
S. 1: 00,00%
S. 2: 00,00%</v>
      </c>
      <c r="CW57" s="252"/>
      <c r="CX57" s="252">
        <v>1</v>
      </c>
      <c r="CY57" s="310">
        <f t="shared" si="36"/>
        <v>1</v>
      </c>
      <c r="CZ57" s="252">
        <v>0</v>
      </c>
      <c r="DA57" s="252"/>
      <c r="DB57" s="252" t="s">
        <v>1320</v>
      </c>
      <c r="DC57" s="191">
        <f t="shared" si="37"/>
        <v>0</v>
      </c>
      <c r="DD57" s="191">
        <f t="shared" si="38"/>
        <v>0</v>
      </c>
      <c r="DE57" s="316" t="str">
        <f t="shared" ca="1" si="39"/>
        <v>FAC/DEP: 00,00%
__________
FAC/FAC: 00,00%
__________
AÑO: 00,00%
S. 1: 00,00%
S. 2: 00,00%</v>
      </c>
      <c r="DF57" s="317">
        <f t="shared" si="40"/>
        <v>0</v>
      </c>
      <c r="DG57" s="245"/>
      <c r="DH57" s="45">
        <f t="shared" si="43"/>
        <v>9</v>
      </c>
      <c r="DI57" s="45">
        <f>W57+AF57+AO57+AX57+BG57+BP57+BY57+CH57+CQ57+CZ57</f>
        <v>2</v>
      </c>
    </row>
    <row r="58" spans="1:113" s="231" customFormat="1" ht="118.8" hidden="1">
      <c r="A58" s="218">
        <f>Lists!C146</f>
        <v>121</v>
      </c>
      <c r="B58" s="240">
        <f ca="1">IF(A58="","",INDEX(FORMULACIÓN!$A$10:$U$1010,'FORMULACIÓN Y SEG. FACULTADES'!$A58,'FORMULACIÓN Y SEG. FACULTADES'!B$8))</f>
        <v>121</v>
      </c>
      <c r="C58" s="238">
        <f ca="1">IF($A58="","",INDEX(FORMULACIÓN!$A$10:$U$1010,'FORMULACIÓN Y SEG. FACULTADES'!$A58,'FORMULACIÓN Y SEG. FACULTADES'!C$8))</f>
        <v>2026</v>
      </c>
      <c r="D58" s="240" t="str">
        <f ca="1">IF(B58="","",INDEX(FORMULACIÓN!$A$10:$U$1010,'FORMULACIÓN Y SEG. FACULTADES'!$A58,'FORMULACIÓN Y SEG. FACULTADES'!D$8))</f>
        <v>L4 - Bienestar Universitario, Salud mental positiva, Inclusión y Democracia.</v>
      </c>
      <c r="E58" s="240" t="str">
        <f ca="1">IF($A58="","",INDEX(FORMULACIÓN!$A$10:$U$1010,'FORMULACIÓN Y SEG. FACULTADES'!$A58,'FORMULACIÓN Y SEG. FACULTADES'!E$8))</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F58" s="240" t="str">
        <f ca="1">IF($A58="","",INDEX(FORMULACIÓN!$A$10:$U$1010,'FORMULACIÓN Y SEG. FACULTADES'!$A58,'FORMULACIÓN Y SEG. FACULTADES'!F$8))</f>
        <v>1. Ampliar las capacidades institucionales para el mejoramiento de la cobertura de los programas de bienestar y fortalecer los factores protectores de la permanencia y graduación estudiantil.</v>
      </c>
      <c r="G58" s="240" t="str">
        <f ca="1">IF($A58="","",INDEX(FORMULACIÓN!$A$10:$U$1010,'FORMULACIÓN Y SEG. FACULTADES'!$A58,'FORMULACIÓN Y SEG. FACULTADES'!G$8))</f>
        <v>M1 - Fortalecimiento para la permanencia y graduación oportuna</v>
      </c>
      <c r="H58" s="240" t="str">
        <f ca="1">IF($A58="","",INDEX(FORMULACIÓN!$A$10:$U$1010,'FORMULACIÓN Y SEG. FACULTADES'!$A58,'FORMULACIÓN Y SEG. FACULTADES'!H$8))</f>
        <v>P1 - Promoción al acceso, permanencia y graduación estudiantil</v>
      </c>
      <c r="I58" s="240" t="str">
        <f ca="1">IF($A58="","",INDEX(FORMULACIÓN!$A$10:$U$1010,'FORMULACIÓN Y SEG. FACULTADES'!$A58,'FORMULACIÓN Y SEG. FACULTADES'!I$8))</f>
        <v>Implementar las atenciones de los estudiantes en bajo rendimiento como estrategias de permanencia</v>
      </c>
      <c r="J58" s="242"/>
      <c r="K58" s="242"/>
      <c r="L58" s="240" t="str">
        <f ca="1">IF($A58="","",INDEX(FORMULACIÓN!$A$10:$U$1010,'FORMULACIÓN Y SEG. FACULTADES'!$A58,'FORMULACIÓN Y SEG. FACULTADES'!L$8))</f>
        <v xml:space="preserve">Estudiantes en bajo rendimiento atendidos en las estrategias de permanencia de facultades. </v>
      </c>
      <c r="M58" s="240" t="str">
        <f ca="1">IF($A58="","",INDEX(FORMULACIÓN!$A$10:$U$1010,'FORMULACIÓN Y SEG. FACULTADES'!$A58,'FORMULACIÓN Y SEG. FACULTADES'!M$8))</f>
        <v>N° de estudiantes de bajo rendimiento atendidos en tutoría académica / total de estudiantes de bajo rendimiento de la Facultad * 100</v>
      </c>
      <c r="N58" s="240" t="str">
        <f ca="1">IF($A58="","",INDEX(FORMULACIÓN!$A$10:$U$1010,'FORMULACIÓN Y SEG. FACULTADES'!$A58,'FORMULACIÓN Y SEG. FACULTADES'!N$8))</f>
        <v>Semestral</v>
      </c>
      <c r="O58" s="240" t="str">
        <f ca="1">IF($A58="","",INDEX(FORMULACIÓN!$A$10:$U$1010,'FORMULACIÓN Y SEG. FACULTADES'!$A58,'FORMULACIÓN Y SEG. FACULTADES'!O$8))</f>
        <v>Porcentaje</v>
      </c>
      <c r="P58" s="240">
        <f>IF($A58="","",INDEX(FORMULACIÓN!$A$10:$U$1010,'FORMULACIÓN Y SEG. FACULTADES'!$A58,'FORMULACIÓN Y SEG. FACULTADES'!P$8))</f>
        <v>0</v>
      </c>
      <c r="Q58" s="241"/>
      <c r="R58" s="46" t="str">
        <f ca="1">IF($A58="","",INDEX(FORMULACIÓN!$A$10:$Y$1010,'FORMULACIÓN Y SEG. FACULTADES'!$A58,'FORMULACIÓN Y SEG. FACULTADES'!R$8))</f>
        <v>50,00%</v>
      </c>
      <c r="S58" s="323">
        <f ca="1">IF($A58="","",INDEX(FORMULACIÓN!$A$10:$U$1010,'FORMULACIÓN Y SEG. FACULTADES'!$A58,'FORMULACIÓN Y SEG. FACULTADES'!S$8))</f>
        <v>0.53810000000000002</v>
      </c>
      <c r="T58" s="252"/>
      <c r="U58" s="252">
        <v>0.5</v>
      </c>
      <c r="V58" s="310">
        <f t="shared" si="1"/>
        <v>0.5</v>
      </c>
      <c r="W58" s="252">
        <v>0.49149999999999999</v>
      </c>
      <c r="X58" s="252"/>
      <c r="Y58" s="149" t="s">
        <v>1435</v>
      </c>
      <c r="Z58" s="191">
        <f t="shared" si="2"/>
        <v>0.98299999999999998</v>
      </c>
      <c r="AA58" s="191">
        <f t="shared" si="3"/>
        <v>0.98299999999999998</v>
      </c>
      <c r="AB58" s="312" t="str">
        <f t="shared" ca="1" si="0"/>
        <v>FAC/DEP: 98,30%
__________
FAC/FAC: 98,30%
__________
AÑO: 00,00%
S. 1: 00,00%
S. 2: 00,00%</v>
      </c>
      <c r="AC58" s="252"/>
      <c r="AD58" s="252">
        <v>0.5</v>
      </c>
      <c r="AE58" s="310">
        <f t="shared" si="4"/>
        <v>0.5</v>
      </c>
      <c r="AF58" s="252">
        <v>0.68969999999999998</v>
      </c>
      <c r="AG58" s="252"/>
      <c r="AH58" s="149" t="s">
        <v>1436</v>
      </c>
      <c r="AI58" s="191">
        <f t="shared" si="5"/>
        <v>1.3794</v>
      </c>
      <c r="AJ58" s="187">
        <f t="shared" si="6"/>
        <v>1</v>
      </c>
      <c r="AK58" s="312" t="str">
        <f t="shared" ca="1" si="7"/>
        <v>FAC/DEP: 100,00%
__________
FAC/FAC: 100,00%
__________
AÑO: 00,00%
S. 1: 00,00%
S. 2: 00,00%</v>
      </c>
      <c r="AL58" s="252"/>
      <c r="AM58" s="314">
        <v>0.5</v>
      </c>
      <c r="AN58" s="310">
        <f t="shared" si="8"/>
        <v>0.5</v>
      </c>
      <c r="AO58" s="314">
        <v>0.53190000000000004</v>
      </c>
      <c r="AP58" s="314"/>
      <c r="AQ58" s="149" t="s">
        <v>1437</v>
      </c>
      <c r="AR58" s="191">
        <f t="shared" si="9"/>
        <v>1.0638000000000001</v>
      </c>
      <c r="AS58" s="187">
        <f t="shared" si="10"/>
        <v>1</v>
      </c>
      <c r="AT58" s="312" t="str">
        <f t="shared" ca="1" si="11"/>
        <v>FAC/DEP: 100,00%
__________
FAC/FAC: 100,00%
__________
AÑO: 00,00%
S. 1: 00,00%
S. 2: 00,00%</v>
      </c>
      <c r="AU58" s="252"/>
      <c r="AV58" s="314">
        <v>0.5</v>
      </c>
      <c r="AW58" s="310">
        <f t="shared" si="12"/>
        <v>0.5</v>
      </c>
      <c r="AX58" s="319">
        <v>0.51959999999999995</v>
      </c>
      <c r="AY58" s="252"/>
      <c r="AZ58" s="149" t="s">
        <v>1440</v>
      </c>
      <c r="BA58" s="191">
        <f t="shared" si="13"/>
        <v>1.0391999999999999</v>
      </c>
      <c r="BB58" s="187">
        <f t="shared" si="14"/>
        <v>1</v>
      </c>
      <c r="BC58" s="312" t="str">
        <f t="shared" ca="1" si="15"/>
        <v>FAC/DEP: 100,00%
__________
FAC/FAC: 100,00%
__________
AÑO: 00,00%
S. 1: 00,00%
S. 2: 00,00%</v>
      </c>
      <c r="BD58" s="252"/>
      <c r="BE58" s="314">
        <v>0.5</v>
      </c>
      <c r="BF58" s="310">
        <f t="shared" si="16"/>
        <v>0.5</v>
      </c>
      <c r="BG58" s="314">
        <v>0.88890000000000002</v>
      </c>
      <c r="BH58" s="252"/>
      <c r="BI58" s="149" t="s">
        <v>1441</v>
      </c>
      <c r="BJ58" s="191">
        <f t="shared" si="17"/>
        <v>1.7778</v>
      </c>
      <c r="BK58" s="187">
        <f t="shared" si="18"/>
        <v>1</v>
      </c>
      <c r="BL58" s="312" t="str">
        <f t="shared" ca="1" si="19"/>
        <v>FAC/DEP: 100,00%
__________
FAC/FAC: 100,00%
__________
AÑO: 00,00%
S. 1: 00,00%
S. 2: 00,00%</v>
      </c>
      <c r="BM58" s="252"/>
      <c r="BN58" s="314">
        <v>0.5</v>
      </c>
      <c r="BO58" s="310">
        <f t="shared" si="20"/>
        <v>0.5</v>
      </c>
      <c r="BP58" s="314">
        <v>0.87339999999999995</v>
      </c>
      <c r="BQ58" s="252"/>
      <c r="BR58" s="149" t="s">
        <v>1442</v>
      </c>
      <c r="BS58" s="191">
        <f t="shared" si="21"/>
        <v>1.7467999999999999</v>
      </c>
      <c r="BT58" s="187">
        <f t="shared" si="22"/>
        <v>1</v>
      </c>
      <c r="BU58" s="312" t="str">
        <f t="shared" ca="1" si="23"/>
        <v>FAC/DEP: 100,00%
__________
FAC/FAC: 100,00%
__________
AÑO: 00,00%
S. 1: 00,00%
S. 2: 00,00%</v>
      </c>
      <c r="BV58" s="252"/>
      <c r="BW58" s="314">
        <v>0.5</v>
      </c>
      <c r="BX58" s="310">
        <f t="shared" si="24"/>
        <v>0.5</v>
      </c>
      <c r="BY58" s="314">
        <v>0.36649999999999999</v>
      </c>
      <c r="BZ58" s="252"/>
      <c r="CA58" s="149" t="s">
        <v>1438</v>
      </c>
      <c r="CB58" s="191">
        <f t="shared" si="25"/>
        <v>0.73299999999999998</v>
      </c>
      <c r="CC58" s="187">
        <f t="shared" si="26"/>
        <v>0.73299999999999998</v>
      </c>
      <c r="CD58" s="312" t="str">
        <f t="shared" ca="1" si="27"/>
        <v>FAC/DEP: 73,30%
__________
FAC/FAC: 73,30%
__________
AÑO: 00,00%
S. 1: 00,00%
S. 2: 00,00%</v>
      </c>
      <c r="CE58" s="252"/>
      <c r="CF58" s="314">
        <v>0.5</v>
      </c>
      <c r="CG58" s="310">
        <f t="shared" si="28"/>
        <v>0.5</v>
      </c>
      <c r="CH58" s="314">
        <v>0.65100000000000002</v>
      </c>
      <c r="CI58" s="252"/>
      <c r="CJ58" s="149" t="s">
        <v>1443</v>
      </c>
      <c r="CK58" s="191">
        <f t="shared" si="29"/>
        <v>1.302</v>
      </c>
      <c r="CL58" s="187">
        <f t="shared" si="30"/>
        <v>1</v>
      </c>
      <c r="CM58" s="312" t="str">
        <f t="shared" ca="1" si="31"/>
        <v>FAC/DEP: 100,00%
__________
FAC/FAC: 100,00%
__________
AÑO: 00,00%
S. 1: 00,00%
S. 2: 00,00%</v>
      </c>
      <c r="CN58" s="252"/>
      <c r="CO58" s="314">
        <v>0.5</v>
      </c>
      <c r="CP58" s="310">
        <f t="shared" si="32"/>
        <v>0.5</v>
      </c>
      <c r="CQ58" s="314">
        <v>1</v>
      </c>
      <c r="CR58" s="252"/>
      <c r="CS58" s="149" t="s">
        <v>1439</v>
      </c>
      <c r="CT58" s="191">
        <f t="shared" si="33"/>
        <v>2</v>
      </c>
      <c r="CU58" s="187">
        <f t="shared" si="34"/>
        <v>1</v>
      </c>
      <c r="CV58" s="312" t="str">
        <f t="shared" ca="1" si="35"/>
        <v>FAC/DEP: 100,00%
__________
FAC/FAC: 100,00%
__________
AÑO: 00,00%
S. 1: 00,00%
S. 2: 00,00%</v>
      </c>
      <c r="CW58" s="252"/>
      <c r="CX58" s="314">
        <v>0.5</v>
      </c>
      <c r="CY58" s="310">
        <f t="shared" si="36"/>
        <v>0.5</v>
      </c>
      <c r="CZ58" s="314">
        <v>0.72550000000000003</v>
      </c>
      <c r="DA58" s="252"/>
      <c r="DB58" s="149" t="s">
        <v>1444</v>
      </c>
      <c r="DC58" s="191">
        <f t="shared" si="37"/>
        <v>1.4510000000000001</v>
      </c>
      <c r="DD58" s="191">
        <f t="shared" si="38"/>
        <v>1</v>
      </c>
      <c r="DE58" s="316" t="str">
        <f t="shared" ca="1" si="39"/>
        <v>FAC/DEP: 100,00%
__________
FAC/FAC: 100,00%
__________
AÑO: 00,00%
S. 1: 00,00%
S. 2: 00,00%</v>
      </c>
      <c r="DF58" s="317">
        <f t="shared" si="40"/>
        <v>0</v>
      </c>
      <c r="DG58" s="245"/>
      <c r="DH58" s="45"/>
      <c r="DI58" s="245"/>
    </row>
    <row r="59" spans="1:113" s="231" customFormat="1" ht="132" hidden="1">
      <c r="A59" s="218">
        <f>Lists!C147</f>
        <v>122</v>
      </c>
      <c r="B59" s="240">
        <f ca="1">IF(A59="","",INDEX(FORMULACIÓN!$A$10:$U$1010,'FORMULACIÓN Y SEG. FACULTADES'!$A59,'FORMULACIÓN Y SEG. FACULTADES'!B$8))</f>
        <v>122</v>
      </c>
      <c r="C59" s="238">
        <f ca="1">IF($A59="","",INDEX(FORMULACIÓN!$A$10:$U$1010,'FORMULACIÓN Y SEG. FACULTADES'!$A59,'FORMULACIÓN Y SEG. FACULTADES'!C$8))</f>
        <v>2026</v>
      </c>
      <c r="D59" s="240" t="str">
        <f ca="1">IF(B59="","",INDEX(FORMULACIÓN!$A$10:$U$1010,'FORMULACIÓN Y SEG. FACULTADES'!$A59,'FORMULACIÓN Y SEG. FACULTADES'!D$8))</f>
        <v>L4 - Bienestar Universitario, Salud mental positiva, Inclusión y Democracia.</v>
      </c>
      <c r="E59" s="240" t="str">
        <f ca="1">IF($A59="","",INDEX(FORMULACIÓN!$A$10:$U$1010,'FORMULACIÓN Y SEG. FACULTADES'!$A59,'FORMULACIÓN Y SEG. FACULTADES'!E$8))</f>
        <v xml:space="preserve">Fomentar el desarrollo del ser integral en las dimensiones ética, intelectual, cultural, deportivo, artística, física, psíquica, afectiva, social y ambiental, para lograr una comunidad universitaria con bienestar y sana convivencia, lo cual contribuye al mejoramiento de las condiciones de calidad de vida y salud mental, en un contexto pluralista, participativo e incluyente. </v>
      </c>
      <c r="F59" s="240" t="str">
        <f ca="1">IF($A59="","",INDEX(FORMULACIÓN!$A$10:$U$1010,'FORMULACIÓN Y SEG. FACULTADES'!$A59,'FORMULACIÓN Y SEG. FACULTADES'!F$8))</f>
        <v>1. Ampliar las capacidades institucionales para el mejoramiento de la cobertura de los programas de bienestar y fortalecer los factores protectores de la permanencia y graduación estudiantil.</v>
      </c>
      <c r="G59" s="240" t="str">
        <f ca="1">IF($A59="","",INDEX(FORMULACIÓN!$A$10:$U$1010,'FORMULACIÓN Y SEG. FACULTADES'!$A59,'FORMULACIÓN Y SEG. FACULTADES'!G$8))</f>
        <v>M1 - Fortalecimiento para la permanencia y graduación oportuna</v>
      </c>
      <c r="H59" s="240" t="str">
        <f ca="1">IF($A59="","",INDEX(FORMULACIÓN!$A$10:$U$1010,'FORMULACIÓN Y SEG. FACULTADES'!$A59,'FORMULACIÓN Y SEG. FACULTADES'!H$8))</f>
        <v>P1 - Promoción al acceso, permanencia y graduación estudiantil</v>
      </c>
      <c r="I59" s="240" t="str">
        <f ca="1">IF($A59="","",INDEX(FORMULACIÓN!$A$10:$U$1010,'FORMULACIÓN Y SEG. FACULTADES'!$A59,'FORMULACIÓN Y SEG. FACULTADES'!I$8))</f>
        <v>Implementar las atenciones de los estudiantes primer semestre como estrategias de permanencia</v>
      </c>
      <c r="J59" s="242"/>
      <c r="K59" s="242"/>
      <c r="L59" s="240" t="str">
        <f ca="1">IF($A59="","",INDEX(FORMULACIÓN!$A$10:$U$1010,'FORMULACIÓN Y SEG. FACULTADES'!$A59,'FORMULACIÓN Y SEG. FACULTADES'!L$8))</f>
        <v xml:space="preserve">Estudiantes de primer semestre atendidos en  las estrategias de permanencia de facultades. </v>
      </c>
      <c r="M59" s="240" t="str">
        <f ca="1">IF($A59="","",INDEX(FORMULACIÓN!$A$10:$U$1010,'FORMULACIÓN Y SEG. FACULTADES'!$A59,'FORMULACIÓN Y SEG. FACULTADES'!M$8))</f>
        <v>N° de estudiantes de primer semestre atendidos en tutoría SAT / total de estudiantes de primer semestre que contestan la encuesta SAT de la Facultad * 100</v>
      </c>
      <c r="N59" s="240" t="str">
        <f ca="1">IF($A59="","",INDEX(FORMULACIÓN!$A$10:$U$1010,'FORMULACIÓN Y SEG. FACULTADES'!$A59,'FORMULACIÓN Y SEG. FACULTADES'!N$8))</f>
        <v>Semestral</v>
      </c>
      <c r="O59" s="240" t="str">
        <f ca="1">IF($A59="","",INDEX(FORMULACIÓN!$A$10:$U$1010,'FORMULACIÓN Y SEG. FACULTADES'!$A59,'FORMULACIÓN Y SEG. FACULTADES'!O$8))</f>
        <v>Porcentaje</v>
      </c>
      <c r="P59" s="240">
        <f>IF($A59="","",INDEX(FORMULACIÓN!$A$10:$U$1010,'FORMULACIÓN Y SEG. FACULTADES'!$A59,'FORMULACIÓN Y SEG. FACULTADES'!P$8))</f>
        <v>0</v>
      </c>
      <c r="Q59" s="241"/>
      <c r="R59" s="46" t="str">
        <f ca="1">IF($A59="","",INDEX(FORMULACIÓN!$A$10:$Y$1010,'FORMULACIÓN Y SEG. FACULTADES'!$A59,'FORMULACIÓN Y SEG. FACULTADES'!R$8))</f>
        <v>50,00%</v>
      </c>
      <c r="S59" s="323">
        <f ca="1">IF($A59="","",INDEX(FORMULACIÓN!$A$10:$U$1010,'FORMULACIÓN Y SEG. FACULTADES'!$A59,'FORMULACIÓN Y SEG. FACULTADES'!S$8))</f>
        <v>7.0000000000000007E-2</v>
      </c>
      <c r="T59" s="252"/>
      <c r="U59" s="311">
        <v>0.5</v>
      </c>
      <c r="V59" s="310">
        <f t="shared" si="1"/>
        <v>0.5</v>
      </c>
      <c r="W59" s="252">
        <v>0.2414</v>
      </c>
      <c r="X59" s="311"/>
      <c r="Y59" s="149" t="s">
        <v>1426</v>
      </c>
      <c r="Z59" s="191">
        <f t="shared" si="2"/>
        <v>0.48280000000000001</v>
      </c>
      <c r="AA59" s="191">
        <f t="shared" si="3"/>
        <v>0.48280000000000001</v>
      </c>
      <c r="AB59" s="312" t="str">
        <f t="shared" ca="1" si="0"/>
        <v>FAC/DEP: 48,28%
__________
FAC/FAC: 48,28%
__________
AÑO: 00,00%
S. 1: 00,00%
S. 2: 00,00%</v>
      </c>
      <c r="AC59" s="252"/>
      <c r="AD59" s="311">
        <v>0.5</v>
      </c>
      <c r="AE59" s="310">
        <f t="shared" si="4"/>
        <v>0.5</v>
      </c>
      <c r="AF59" s="252">
        <v>0.52939999999999998</v>
      </c>
      <c r="AG59" s="313"/>
      <c r="AH59" s="149" t="s">
        <v>1427</v>
      </c>
      <c r="AI59" s="191">
        <f t="shared" si="5"/>
        <v>1.0588</v>
      </c>
      <c r="AJ59" s="187">
        <f t="shared" si="6"/>
        <v>1</v>
      </c>
      <c r="AK59" s="312" t="str">
        <f t="shared" ca="1" si="7"/>
        <v>FAC/DEP: 100,00%
__________
FAC/FAC: 100,00%
__________
AÑO: 00,00%
S. 1: 00,00%
S. 2: 00,00%</v>
      </c>
      <c r="AL59" s="252"/>
      <c r="AM59" s="314">
        <v>0.5</v>
      </c>
      <c r="AN59" s="310">
        <f t="shared" si="8"/>
        <v>0.5</v>
      </c>
      <c r="AO59" s="314">
        <v>0.96430000000000005</v>
      </c>
      <c r="AP59" s="314"/>
      <c r="AQ59" s="149" t="s">
        <v>1428</v>
      </c>
      <c r="AR59" s="191">
        <f t="shared" si="9"/>
        <v>1.9286000000000001</v>
      </c>
      <c r="AS59" s="187">
        <f t="shared" si="10"/>
        <v>1</v>
      </c>
      <c r="AT59" s="312" t="str">
        <f t="shared" ca="1" si="11"/>
        <v>FAC/DEP: 100,00%
__________
FAC/FAC: 100,00%
__________
AÑO: 00,00%
S. 1: 00,00%
S. 2: 00,00%</v>
      </c>
      <c r="AU59" s="252"/>
      <c r="AV59" s="314">
        <v>0.5</v>
      </c>
      <c r="AW59" s="310">
        <f t="shared" si="12"/>
        <v>0.5</v>
      </c>
      <c r="AX59" s="319">
        <v>0.35289999999999999</v>
      </c>
      <c r="AY59" s="311"/>
      <c r="AZ59" s="149" t="s">
        <v>1430</v>
      </c>
      <c r="BA59" s="191">
        <f t="shared" si="13"/>
        <v>0.70579999999999998</v>
      </c>
      <c r="BB59" s="187">
        <f t="shared" si="14"/>
        <v>0.70579999999999998</v>
      </c>
      <c r="BC59" s="312" t="str">
        <f t="shared" ca="1" si="15"/>
        <v>FAC/DEP: 70,58%
__________
FAC/FAC: 70,58%
__________
AÑO: 00,00%
S. 1: 00,00%
S. 2: 00,00%</v>
      </c>
      <c r="BD59" s="252"/>
      <c r="BE59" s="314">
        <v>0.5</v>
      </c>
      <c r="BF59" s="310">
        <f t="shared" si="16"/>
        <v>0.5</v>
      </c>
      <c r="BG59" s="314">
        <v>0.69699999999999995</v>
      </c>
      <c r="BH59" s="313"/>
      <c r="BI59" s="149" t="s">
        <v>1431</v>
      </c>
      <c r="BJ59" s="191">
        <f t="shared" si="17"/>
        <v>1.3939999999999999</v>
      </c>
      <c r="BK59" s="187">
        <f t="shared" si="18"/>
        <v>1</v>
      </c>
      <c r="BL59" s="312" t="str">
        <f t="shared" ca="1" si="19"/>
        <v>FAC/DEP: 100,00%
__________
FAC/FAC: 100,00%
__________
AÑO: 00,00%
S. 1: 00,00%
S. 2: 00,00%</v>
      </c>
      <c r="BM59" s="252"/>
      <c r="BN59" s="314">
        <v>0.5</v>
      </c>
      <c r="BO59" s="310">
        <f t="shared" si="20"/>
        <v>0.5</v>
      </c>
      <c r="BP59" s="314">
        <v>0.8</v>
      </c>
      <c r="BQ59" s="311"/>
      <c r="BR59" s="252" t="s">
        <v>1432</v>
      </c>
      <c r="BS59" s="191">
        <f t="shared" si="21"/>
        <v>1.6</v>
      </c>
      <c r="BT59" s="187">
        <f t="shared" si="22"/>
        <v>1</v>
      </c>
      <c r="BU59" s="312" t="str">
        <f t="shared" ca="1" si="23"/>
        <v>FAC/DEP: 100,00%
__________
FAC/FAC: 100,00%
__________
AÑO: 00,00%
S. 1: 00,00%
S. 2: 00,00%</v>
      </c>
      <c r="BV59" s="252"/>
      <c r="BW59" s="314">
        <v>0.5</v>
      </c>
      <c r="BX59" s="310">
        <f t="shared" si="24"/>
        <v>0.5</v>
      </c>
      <c r="BY59" s="314">
        <v>0.26600000000000001</v>
      </c>
      <c r="BZ59" s="315"/>
      <c r="CA59" s="149" t="s">
        <v>1429</v>
      </c>
      <c r="CB59" s="191">
        <f t="shared" si="25"/>
        <v>0.53200000000000003</v>
      </c>
      <c r="CC59" s="187">
        <f t="shared" si="26"/>
        <v>0.53200000000000003</v>
      </c>
      <c r="CD59" s="312" t="str">
        <f t="shared" ca="1" si="27"/>
        <v>FAC/DEP: 53,20%
__________
FAC/FAC: 53,20%
__________
AÑO: 00,00%
S. 1: 00,00%
S. 2: 00,00%</v>
      </c>
      <c r="CE59" s="252"/>
      <c r="CF59" s="314">
        <v>0.5</v>
      </c>
      <c r="CG59" s="310">
        <f t="shared" si="28"/>
        <v>0.5</v>
      </c>
      <c r="CH59" s="314">
        <v>0.88680000000000003</v>
      </c>
      <c r="CI59" s="313"/>
      <c r="CJ59" s="149" t="s">
        <v>1433</v>
      </c>
      <c r="CK59" s="191">
        <f t="shared" si="29"/>
        <v>1.7736000000000001</v>
      </c>
      <c r="CL59" s="187">
        <f t="shared" si="30"/>
        <v>1</v>
      </c>
      <c r="CM59" s="312" t="str">
        <f t="shared" ca="1" si="31"/>
        <v>FAC/DEP: 100,00%
__________
FAC/FAC: 100,00%
__________
AÑO: 00,00%
S. 1: 00,00%
S. 2: 00,00%</v>
      </c>
      <c r="CN59" s="252"/>
      <c r="CO59" s="314">
        <v>0.5</v>
      </c>
      <c r="CP59" s="310">
        <f t="shared" si="32"/>
        <v>0.5</v>
      </c>
      <c r="CQ59" s="314">
        <v>1</v>
      </c>
      <c r="CR59" s="315"/>
      <c r="CS59" s="252" t="s">
        <v>1312</v>
      </c>
      <c r="CT59" s="191">
        <f t="shared" si="33"/>
        <v>2</v>
      </c>
      <c r="CU59" s="187">
        <f t="shared" si="34"/>
        <v>1</v>
      </c>
      <c r="CV59" s="312" t="str">
        <f t="shared" ca="1" si="35"/>
        <v>FAC/DEP: 100,00%
__________
FAC/FAC: 100,00%
__________
AÑO: 00,00%
S. 1: 00,00%
S. 2: 00,00%</v>
      </c>
      <c r="CW59" s="252"/>
      <c r="CX59" s="314">
        <v>0.5</v>
      </c>
      <c r="CY59" s="310">
        <f t="shared" si="36"/>
        <v>0.5</v>
      </c>
      <c r="CZ59" s="314">
        <v>0.55559999999999998</v>
      </c>
      <c r="DA59" s="313"/>
      <c r="DB59" s="149" t="s">
        <v>1434</v>
      </c>
      <c r="DC59" s="191">
        <f t="shared" si="37"/>
        <v>1.1112</v>
      </c>
      <c r="DD59" s="191">
        <f t="shared" si="38"/>
        <v>1</v>
      </c>
      <c r="DE59" s="316" t="str">
        <f t="shared" ca="1" si="39"/>
        <v>FAC/DEP: 100,00%
__________
FAC/FAC: 100,00%
__________
AÑO: 00,00%
S. 1: 00,00%
S. 2: 00,00%</v>
      </c>
      <c r="DF59" s="317">
        <f t="shared" si="40"/>
        <v>0</v>
      </c>
      <c r="DG59" s="245"/>
      <c r="DH59" s="45"/>
      <c r="DI59" s="245"/>
    </row>
    <row r="60" spans="1:113" s="218" customFormat="1" ht="30" hidden="1" customHeight="1">
      <c r="A60" s="218" t="str">
        <f>Lists!C148</f>
        <v/>
      </c>
      <c r="B60" s="240" t="str">
        <f>IF(A60="","",INDEX(FORMULACIÓN!$A$10:$U$1010,'FORMULACIÓN Y SEG. FACULTADES'!$A60,'FORMULACIÓN Y SEG. FACULTADES'!B$8))</f>
        <v/>
      </c>
      <c r="C60" s="238" t="str">
        <f>IF($A60="","",INDEX(FORMULACIÓN!$A$10:$U$1010,'FORMULACIÓN Y SEG. FACULTADES'!$A60,'FORMULACIÓN Y SEG. FACULTADES'!C$8))</f>
        <v/>
      </c>
      <c r="D60" s="240" t="str">
        <f>IF(B60="","",INDEX(FORMULACIÓN!$A$10:$U$1010,'FORMULACIÓN Y SEG. FACULTADES'!$A60,'FORMULACIÓN Y SEG. FACULTADES'!D$8))</f>
        <v/>
      </c>
      <c r="E60" s="240" t="str">
        <f>IF($A60="","",INDEX(FORMULACIÓN!$A$10:$U$1010,'FORMULACIÓN Y SEG. FACULTADES'!$A60,'FORMULACIÓN Y SEG. FACULTADES'!E$8))</f>
        <v/>
      </c>
      <c r="F60" s="240" t="str">
        <f>IF($A60="","",INDEX(FORMULACIÓN!$A$10:$U$1010,'FORMULACIÓN Y SEG. FACULTADES'!$A60,'FORMULACIÓN Y SEG. FACULTADES'!F$8))</f>
        <v/>
      </c>
      <c r="G60" s="240" t="str">
        <f>IF($A60="","",INDEX(FORMULACIÓN!$A$10:$U$1010,'FORMULACIÓN Y SEG. FACULTADES'!$A60,'FORMULACIÓN Y SEG. FACULTADES'!G$8))</f>
        <v/>
      </c>
      <c r="H60" s="240" t="str">
        <f>IF($A60="","",INDEX(FORMULACIÓN!$A$10:$U$1010,'FORMULACIÓN Y SEG. FACULTADES'!$A60,'FORMULACIÓN Y SEG. FACULTADES'!H$8))</f>
        <v/>
      </c>
      <c r="I60" s="240" t="str">
        <f>IF($A60="","",INDEX(FORMULACIÓN!$A$10:$U$1010,'FORMULACIÓN Y SEG. FACULTADES'!$A60,'FORMULACIÓN Y SEG. FACULTADES'!I$8))</f>
        <v/>
      </c>
      <c r="J60" s="242"/>
      <c r="K60" s="242"/>
      <c r="L60" s="240" t="str">
        <f>IF($A60="","",INDEX(FORMULACIÓN!$A$10:$U$1010,'FORMULACIÓN Y SEG. FACULTADES'!$A60,'FORMULACIÓN Y SEG. FACULTADES'!L$8))</f>
        <v/>
      </c>
      <c r="M60" s="240" t="str">
        <f>IF($A60="","",INDEX(FORMULACIÓN!$A$10:$U$1010,'FORMULACIÓN Y SEG. FACULTADES'!$A60,'FORMULACIÓN Y SEG. FACULTADES'!M$8))</f>
        <v/>
      </c>
      <c r="N60" s="240" t="str">
        <f>IF($A60="","",INDEX(FORMULACIÓN!$A$10:$U$1010,'FORMULACIÓN Y SEG. FACULTADES'!$A60,'FORMULACIÓN Y SEG. FACULTADES'!N$8))</f>
        <v/>
      </c>
      <c r="O60" s="240" t="str">
        <f>IF($A60="","",INDEX(FORMULACIÓN!$A$10:$U$1010,'FORMULACIÓN Y SEG. FACULTADES'!$A60,'FORMULACIÓN Y SEG. FACULTADES'!O$8))</f>
        <v/>
      </c>
      <c r="P60" s="240" t="str">
        <f>IF($A60="","",INDEX(FORMULACIÓN!$A$10:$U$1010,'FORMULACIÓN Y SEG. FACULTADES'!$A60,'FORMULACIÓN Y SEG. FACULTADES'!P$8))</f>
        <v/>
      </c>
      <c r="Q60" s="241"/>
      <c r="R60" s="46" t="str">
        <f>IF($A60="","",INDEX(FORMULACIÓN!$A$10:$Y$1010,'FORMULACIÓN Y SEG. FACULTADES'!$A60,'FORMULACIÓN Y SEG. FACULTADES'!R$8))</f>
        <v/>
      </c>
      <c r="S60" s="175" t="str">
        <f>IF($A60="","",INDEX(FORMULACIÓN!$A$10:$U$1010,'FORMULACIÓN Y SEG. FACULTADES'!$A60,'FORMULACIÓN Y SEG. FACULTADES'!S$8))</f>
        <v/>
      </c>
      <c r="T60" s="187"/>
      <c r="U60" s="269"/>
      <c r="V60" s="188">
        <f t="shared" si="1"/>
        <v>0</v>
      </c>
      <c r="W60" s="251"/>
      <c r="X60" s="269"/>
      <c r="Y60" s="187"/>
      <c r="Z60" s="191" t="str">
        <f t="shared" si="2"/>
        <v>0</v>
      </c>
      <c r="AA60" s="191" t="str">
        <f t="shared" si="3"/>
        <v>-</v>
      </c>
      <c r="AB60" s="189" t="str">
        <f t="shared" si="0"/>
        <v>FAC/DEP: 00,00%
__________
FAC/FAC: -
__________
AÑO: 00,00%
S. 1: 00,00%
S. 2: 00,00%</v>
      </c>
      <c r="AC60" s="187"/>
      <c r="AD60" s="269"/>
      <c r="AE60" s="188">
        <f t="shared" si="4"/>
        <v>0</v>
      </c>
      <c r="AF60" s="269"/>
      <c r="AG60" s="269"/>
      <c r="AH60" s="187"/>
      <c r="AI60" s="191" t="str">
        <f t="shared" si="5"/>
        <v>0</v>
      </c>
      <c r="AJ60" s="187" t="str">
        <f t="shared" si="6"/>
        <v>-</v>
      </c>
      <c r="AK60" s="189" t="str">
        <f t="shared" si="7"/>
        <v>FAC/DEP: 00,00%
__________
FAC/FAC: -
__________
AÑO: 00,00%
S. 1: 00,00%
S. 2: 00,00%</v>
      </c>
      <c r="AL60" s="187"/>
      <c r="AM60" s="269"/>
      <c r="AN60" s="188">
        <f t="shared" si="8"/>
        <v>0</v>
      </c>
      <c r="AO60" s="251"/>
      <c r="AP60" s="269"/>
      <c r="AQ60" s="187"/>
      <c r="AR60" s="191" t="str">
        <f t="shared" si="9"/>
        <v>0</v>
      </c>
      <c r="AS60" s="187" t="str">
        <f t="shared" si="10"/>
        <v>-</v>
      </c>
      <c r="AT60" s="189" t="str">
        <f t="shared" si="11"/>
        <v>FAC/DEP: 00,00%
__________
FAC/FAC: -
__________
AÑO: 00,00%
S. 1: 00,00%
S. 2: 00,00%</v>
      </c>
      <c r="AU60" s="187"/>
      <c r="AV60" s="269"/>
      <c r="AW60" s="188">
        <f t="shared" si="12"/>
        <v>0</v>
      </c>
      <c r="AX60" s="251"/>
      <c r="AY60" s="269"/>
      <c r="AZ60" s="187"/>
      <c r="BA60" s="191" t="str">
        <f t="shared" si="13"/>
        <v>0</v>
      </c>
      <c r="BB60" s="187" t="str">
        <f t="shared" si="14"/>
        <v>-</v>
      </c>
      <c r="BC60" s="189" t="str">
        <f t="shared" si="15"/>
        <v>FAC/DEP: 00,00%
__________
FAC/FAC: -
__________
AÑO: 00,00%
S. 1: 00,00%
S. 2: 00,00%</v>
      </c>
      <c r="BD60" s="187"/>
      <c r="BE60" s="269"/>
      <c r="BF60" s="188">
        <f t="shared" si="16"/>
        <v>0</v>
      </c>
      <c r="BG60" s="251"/>
      <c r="BH60" s="269"/>
      <c r="BI60" s="187"/>
      <c r="BJ60" s="191" t="str">
        <f t="shared" si="17"/>
        <v>0</v>
      </c>
      <c r="BK60" s="187" t="str">
        <f t="shared" si="18"/>
        <v>-</v>
      </c>
      <c r="BL60" s="189" t="str">
        <f t="shared" si="19"/>
        <v>FAC/DEP: 00,00%
__________
FAC/FAC: -
__________
AÑO: 00,00%
S. 1: 00,00%
S. 2: 00,00%</v>
      </c>
      <c r="BM60" s="187"/>
      <c r="BN60" s="269"/>
      <c r="BO60" s="188">
        <f t="shared" si="20"/>
        <v>0</v>
      </c>
      <c r="BP60" s="269"/>
      <c r="BQ60" s="269"/>
      <c r="BR60" s="187"/>
      <c r="BS60" s="191" t="str">
        <f t="shared" si="21"/>
        <v>0</v>
      </c>
      <c r="BT60" s="187" t="str">
        <f t="shared" si="22"/>
        <v>-</v>
      </c>
      <c r="BU60" s="189" t="str">
        <f t="shared" si="23"/>
        <v>FAC/DEP: 00,00%
__________
FAC/FAC: -
__________
AÑO: 00,00%
S. 1: 00,00%
S. 2: 00,00%</v>
      </c>
      <c r="BV60" s="187"/>
      <c r="BW60" s="269"/>
      <c r="BX60" s="188">
        <f t="shared" si="24"/>
        <v>0</v>
      </c>
      <c r="BY60" s="269"/>
      <c r="BZ60" s="269"/>
      <c r="CA60" s="187"/>
      <c r="CB60" s="191" t="str">
        <f t="shared" si="25"/>
        <v>0</v>
      </c>
      <c r="CC60" s="187" t="str">
        <f t="shared" si="26"/>
        <v>-</v>
      </c>
      <c r="CD60" s="189" t="str">
        <f t="shared" si="27"/>
        <v>FAC/DEP: 00,00%
__________
FAC/FAC: -
__________
AÑO: 00,00%
S. 1: 00,00%
S. 2: 00,00%</v>
      </c>
      <c r="CE60" s="187"/>
      <c r="CF60" s="269"/>
      <c r="CG60" s="188">
        <f t="shared" si="28"/>
        <v>0</v>
      </c>
      <c r="CH60" s="251"/>
      <c r="CI60" s="269"/>
      <c r="CJ60" s="187"/>
      <c r="CK60" s="191" t="str">
        <f t="shared" si="29"/>
        <v>0</v>
      </c>
      <c r="CL60" s="187" t="str">
        <f t="shared" si="30"/>
        <v>-</v>
      </c>
      <c r="CM60" s="189" t="str">
        <f t="shared" si="31"/>
        <v>FAC/DEP: 00,00%
__________
FAC/FAC: -
__________
AÑO: 00,00%
S. 1: 00,00%
S. 2: 00,00%</v>
      </c>
      <c r="CN60" s="187"/>
      <c r="CO60" s="269"/>
      <c r="CP60" s="188">
        <f t="shared" si="32"/>
        <v>0</v>
      </c>
      <c r="CQ60" s="251"/>
      <c r="CR60" s="269"/>
      <c r="CS60" s="187"/>
      <c r="CT60" s="191" t="str">
        <f t="shared" si="33"/>
        <v>0</v>
      </c>
      <c r="CU60" s="187" t="str">
        <f t="shared" si="34"/>
        <v>-</v>
      </c>
      <c r="CV60" s="189" t="str">
        <f t="shared" si="35"/>
        <v>FAC/DEP: 00,00%
__________
FAC/FAC: -
__________
AÑO: 00,00%
S. 1: 00,00%
S. 2: 00,00%</v>
      </c>
      <c r="CW60" s="187"/>
      <c r="CX60" s="269"/>
      <c r="CY60" s="188">
        <f t="shared" si="36"/>
        <v>0</v>
      </c>
      <c r="CZ60" s="251"/>
      <c r="DA60" s="187"/>
      <c r="DB60" s="187"/>
      <c r="DC60" s="191" t="str">
        <f t="shared" si="37"/>
        <v>0</v>
      </c>
      <c r="DD60" s="191" t="str">
        <f t="shared" si="38"/>
        <v>-</v>
      </c>
      <c r="DE60" s="196" t="str">
        <f t="shared" si="39"/>
        <v>FAC/DEP: 00,00%
__________
FAC/FAC: -
__________
AÑO: 00,00%
S. 1: 00,00%
S. 2: 00,00%</v>
      </c>
      <c r="DF60" s="209">
        <f t="shared" si="40"/>
        <v>0</v>
      </c>
      <c r="DG60" s="245"/>
      <c r="DH60" s="245"/>
    </row>
    <row r="61" spans="1:113" s="218" customFormat="1" ht="30" hidden="1" customHeight="1">
      <c r="A61" s="218" t="str">
        <f>Lists!C149</f>
        <v/>
      </c>
      <c r="B61" s="240" t="str">
        <f>IF(A61="","",INDEX(FORMULACIÓN!$A$10:$U$1010,'FORMULACIÓN Y SEG. FACULTADES'!$A61,'FORMULACIÓN Y SEG. FACULTADES'!B$8))</f>
        <v/>
      </c>
      <c r="C61" s="238" t="str">
        <f>IF($A61="","",INDEX(FORMULACIÓN!$A$10:$U$1010,'FORMULACIÓN Y SEG. FACULTADES'!$A61,'FORMULACIÓN Y SEG. FACULTADES'!C$8))</f>
        <v/>
      </c>
      <c r="D61" s="240" t="str">
        <f>IF(B61="","",INDEX(FORMULACIÓN!$A$10:$U$1010,'FORMULACIÓN Y SEG. FACULTADES'!$A61,'FORMULACIÓN Y SEG. FACULTADES'!D$8))</f>
        <v/>
      </c>
      <c r="E61" s="240" t="str">
        <f>IF($A61="","",INDEX(FORMULACIÓN!$A$10:$U$1010,'FORMULACIÓN Y SEG. FACULTADES'!$A61,'FORMULACIÓN Y SEG. FACULTADES'!E$8))</f>
        <v/>
      </c>
      <c r="F61" s="240" t="str">
        <f>IF($A61="","",INDEX(FORMULACIÓN!$A$10:$U$1010,'FORMULACIÓN Y SEG. FACULTADES'!$A61,'FORMULACIÓN Y SEG. FACULTADES'!F$8))</f>
        <v/>
      </c>
      <c r="G61" s="240" t="str">
        <f>IF($A61="","",INDEX(FORMULACIÓN!$A$10:$U$1010,'FORMULACIÓN Y SEG. FACULTADES'!$A61,'FORMULACIÓN Y SEG. FACULTADES'!G$8))</f>
        <v/>
      </c>
      <c r="H61" s="240" t="str">
        <f>IF($A61="","",INDEX(FORMULACIÓN!$A$10:$U$1010,'FORMULACIÓN Y SEG. FACULTADES'!$A61,'FORMULACIÓN Y SEG. FACULTADES'!H$8))</f>
        <v/>
      </c>
      <c r="I61" s="240" t="str">
        <f>IF($A61="","",INDEX(FORMULACIÓN!$A$10:$U$1010,'FORMULACIÓN Y SEG. FACULTADES'!$A61,'FORMULACIÓN Y SEG. FACULTADES'!I$8))</f>
        <v/>
      </c>
      <c r="J61" s="242"/>
      <c r="K61" s="242"/>
      <c r="L61" s="240" t="str">
        <f>IF($A61="","",INDEX(FORMULACIÓN!$A$10:$U$1010,'FORMULACIÓN Y SEG. FACULTADES'!$A61,'FORMULACIÓN Y SEG. FACULTADES'!L$8))</f>
        <v/>
      </c>
      <c r="M61" s="240" t="str">
        <f>IF($A61="","",INDEX(FORMULACIÓN!$A$10:$U$1010,'FORMULACIÓN Y SEG. FACULTADES'!$A61,'FORMULACIÓN Y SEG. FACULTADES'!M$8))</f>
        <v/>
      </c>
      <c r="N61" s="240" t="str">
        <f>IF($A61="","",INDEX(FORMULACIÓN!$A$10:$U$1010,'FORMULACIÓN Y SEG. FACULTADES'!$A61,'FORMULACIÓN Y SEG. FACULTADES'!N$8))</f>
        <v/>
      </c>
      <c r="O61" s="240" t="str">
        <f>IF($A61="","",INDEX(FORMULACIÓN!$A$10:$U$1010,'FORMULACIÓN Y SEG. FACULTADES'!$A61,'FORMULACIÓN Y SEG. FACULTADES'!O$8))</f>
        <v/>
      </c>
      <c r="P61" s="240" t="str">
        <f>IF($A61="","",INDEX(FORMULACIÓN!$A$10:$U$1010,'FORMULACIÓN Y SEG. FACULTADES'!$A61,'FORMULACIÓN Y SEG. FACULTADES'!P$8))</f>
        <v/>
      </c>
      <c r="Q61" s="241"/>
      <c r="R61" s="46" t="str">
        <f>IF($A61="","",INDEX(FORMULACIÓN!$A$10:$Y$1010,'FORMULACIÓN Y SEG. FACULTADES'!$A61,'FORMULACIÓN Y SEG. FACULTADES'!R$8))</f>
        <v/>
      </c>
      <c r="S61" s="175" t="str">
        <f>IF($A61="","",INDEX(FORMULACIÓN!$A$10:$U$1010,'FORMULACIÓN Y SEG. FACULTADES'!$A61,'FORMULACIÓN Y SEG. FACULTADES'!S$8))</f>
        <v/>
      </c>
      <c r="T61" s="187"/>
      <c r="U61" s="187"/>
      <c r="V61" s="188">
        <f t="shared" si="1"/>
        <v>0</v>
      </c>
      <c r="W61" s="187"/>
      <c r="X61" s="187"/>
      <c r="Y61" s="187"/>
      <c r="Z61" s="191" t="str">
        <f t="shared" si="2"/>
        <v>0</v>
      </c>
      <c r="AA61" s="191" t="str">
        <f t="shared" si="3"/>
        <v>-</v>
      </c>
      <c r="AB61" s="189" t="str">
        <f t="shared" si="0"/>
        <v>FAC/DEP: 00,00%
__________
FAC/FAC: -
__________
AÑO: 00,00%
S. 1: 00,00%
S. 2: 00,00%</v>
      </c>
      <c r="AC61" s="187"/>
      <c r="AD61" s="187"/>
      <c r="AE61" s="188">
        <f t="shared" si="4"/>
        <v>0</v>
      </c>
      <c r="AF61" s="187"/>
      <c r="AG61" s="187"/>
      <c r="AH61" s="187"/>
      <c r="AI61" s="191" t="str">
        <f t="shared" si="5"/>
        <v>0</v>
      </c>
      <c r="AJ61" s="187" t="str">
        <f t="shared" si="6"/>
        <v>-</v>
      </c>
      <c r="AK61" s="189" t="str">
        <f t="shared" si="7"/>
        <v>FAC/DEP: 00,00%
__________
FAC/FAC: -
__________
AÑO: 00,00%
S. 1: 00,00%
S. 2: 00,00%</v>
      </c>
      <c r="AL61" s="187"/>
      <c r="AM61" s="187"/>
      <c r="AN61" s="188">
        <f t="shared" si="8"/>
        <v>0</v>
      </c>
      <c r="AO61" s="187"/>
      <c r="AP61" s="187"/>
      <c r="AQ61" s="187"/>
      <c r="AR61" s="191" t="str">
        <f t="shared" si="9"/>
        <v>0</v>
      </c>
      <c r="AS61" s="187" t="str">
        <f t="shared" si="10"/>
        <v>-</v>
      </c>
      <c r="AT61" s="189" t="str">
        <f t="shared" si="11"/>
        <v>FAC/DEP: 00,00%
__________
FAC/FAC: -
__________
AÑO: 00,00%
S. 1: 00,00%
S. 2: 00,00%</v>
      </c>
      <c r="AU61" s="187"/>
      <c r="AV61" s="187"/>
      <c r="AW61" s="188">
        <f t="shared" si="12"/>
        <v>0</v>
      </c>
      <c r="AX61" s="187"/>
      <c r="AY61" s="187"/>
      <c r="AZ61" s="187"/>
      <c r="BA61" s="191" t="str">
        <f t="shared" si="13"/>
        <v>0</v>
      </c>
      <c r="BB61" s="187" t="str">
        <f t="shared" si="14"/>
        <v>-</v>
      </c>
      <c r="BC61" s="189" t="str">
        <f t="shared" si="15"/>
        <v>FAC/DEP: 00,00%
__________
FAC/FAC: -
__________
AÑO: 00,00%
S. 1: 00,00%
S. 2: 00,00%</v>
      </c>
      <c r="BD61" s="187"/>
      <c r="BE61" s="187"/>
      <c r="BF61" s="188">
        <f t="shared" si="16"/>
        <v>0</v>
      </c>
      <c r="BG61" s="187"/>
      <c r="BH61" s="187"/>
      <c r="BI61" s="187"/>
      <c r="BJ61" s="191" t="str">
        <f t="shared" si="17"/>
        <v>0</v>
      </c>
      <c r="BK61" s="187" t="str">
        <f t="shared" si="18"/>
        <v>-</v>
      </c>
      <c r="BL61" s="189" t="str">
        <f t="shared" si="19"/>
        <v>FAC/DEP: 00,00%
__________
FAC/FAC: -
__________
AÑO: 00,00%
S. 1: 00,00%
S. 2: 00,00%</v>
      </c>
      <c r="BM61" s="187"/>
      <c r="BN61" s="187"/>
      <c r="BO61" s="188">
        <f t="shared" si="20"/>
        <v>0</v>
      </c>
      <c r="BP61" s="187"/>
      <c r="BQ61" s="187"/>
      <c r="BR61" s="187"/>
      <c r="BS61" s="191" t="str">
        <f t="shared" si="21"/>
        <v>0</v>
      </c>
      <c r="BT61" s="187" t="str">
        <f t="shared" si="22"/>
        <v>-</v>
      </c>
      <c r="BU61" s="189" t="str">
        <f t="shared" si="23"/>
        <v>FAC/DEP: 00,00%
__________
FAC/FAC: -
__________
AÑO: 00,00%
S. 1: 00,00%
S. 2: 00,00%</v>
      </c>
      <c r="BV61" s="187"/>
      <c r="BW61" s="187"/>
      <c r="BX61" s="188">
        <f t="shared" si="24"/>
        <v>0</v>
      </c>
      <c r="BY61" s="187"/>
      <c r="BZ61" s="187"/>
      <c r="CA61" s="187"/>
      <c r="CB61" s="191" t="str">
        <f t="shared" si="25"/>
        <v>0</v>
      </c>
      <c r="CC61" s="187" t="str">
        <f t="shared" si="26"/>
        <v>-</v>
      </c>
      <c r="CD61" s="189" t="str">
        <f t="shared" si="27"/>
        <v>FAC/DEP: 00,00%
__________
FAC/FAC: -
__________
AÑO: 00,00%
S. 1: 00,00%
S. 2: 00,00%</v>
      </c>
      <c r="CE61" s="187"/>
      <c r="CF61" s="187"/>
      <c r="CG61" s="188">
        <f t="shared" si="28"/>
        <v>0</v>
      </c>
      <c r="CH61" s="187"/>
      <c r="CI61" s="187"/>
      <c r="CJ61" s="187"/>
      <c r="CK61" s="191" t="str">
        <f t="shared" si="29"/>
        <v>0</v>
      </c>
      <c r="CL61" s="187" t="str">
        <f t="shared" si="30"/>
        <v>-</v>
      </c>
      <c r="CM61" s="189" t="str">
        <f t="shared" si="31"/>
        <v>FAC/DEP: 00,00%
__________
FAC/FAC: -
__________
AÑO: 00,00%
S. 1: 00,00%
S. 2: 00,00%</v>
      </c>
      <c r="CN61" s="187"/>
      <c r="CO61" s="187"/>
      <c r="CP61" s="188">
        <f t="shared" si="32"/>
        <v>0</v>
      </c>
      <c r="CQ61" s="187"/>
      <c r="CR61" s="187"/>
      <c r="CS61" s="187"/>
      <c r="CT61" s="191" t="str">
        <f t="shared" si="33"/>
        <v>0</v>
      </c>
      <c r="CU61" s="187" t="str">
        <f t="shared" si="34"/>
        <v>-</v>
      </c>
      <c r="CV61" s="189" t="str">
        <f t="shared" si="35"/>
        <v>FAC/DEP: 00,00%
__________
FAC/FAC: -
__________
AÑO: 00,00%
S. 1: 00,00%
S. 2: 00,00%</v>
      </c>
      <c r="CW61" s="187"/>
      <c r="CX61" s="187"/>
      <c r="CY61" s="188">
        <f t="shared" si="36"/>
        <v>0</v>
      </c>
      <c r="CZ61" s="187"/>
      <c r="DA61" s="187"/>
      <c r="DB61" s="187"/>
      <c r="DC61" s="191" t="str">
        <f t="shared" si="37"/>
        <v>0</v>
      </c>
      <c r="DD61" s="191" t="str">
        <f t="shared" si="38"/>
        <v>-</v>
      </c>
      <c r="DE61" s="196" t="str">
        <f t="shared" si="39"/>
        <v>FAC/DEP: 00,00%
__________
FAC/FAC: -
__________
AÑO: 00,00%
S. 1: 00,00%
S. 2: 00,00%</v>
      </c>
      <c r="DF61" s="209">
        <f t="shared" si="40"/>
        <v>0</v>
      </c>
      <c r="DG61" s="245"/>
      <c r="DH61" s="245"/>
    </row>
    <row r="62" spans="1:113" s="218" customFormat="1" ht="30" hidden="1" customHeight="1">
      <c r="A62" s="218" t="str">
        <f>Lists!C150</f>
        <v/>
      </c>
      <c r="B62" s="240" t="str">
        <f>IF(A62="","",INDEX(FORMULACIÓN!$A$10:$U$1010,'FORMULACIÓN Y SEG. FACULTADES'!$A62,'FORMULACIÓN Y SEG. FACULTADES'!B$8))</f>
        <v/>
      </c>
      <c r="C62" s="238" t="str">
        <f>IF($A62="","",INDEX(FORMULACIÓN!$A$10:$U$1010,'FORMULACIÓN Y SEG. FACULTADES'!$A62,'FORMULACIÓN Y SEG. FACULTADES'!C$8))</f>
        <v/>
      </c>
      <c r="D62" s="240" t="str">
        <f>IF(B62="","",INDEX(FORMULACIÓN!$A$10:$U$1010,'FORMULACIÓN Y SEG. FACULTADES'!$A62,'FORMULACIÓN Y SEG. FACULTADES'!D$8))</f>
        <v/>
      </c>
      <c r="E62" s="240" t="str">
        <f>IF($A62="","",INDEX(FORMULACIÓN!$A$10:$U$1010,'FORMULACIÓN Y SEG. FACULTADES'!$A62,'FORMULACIÓN Y SEG. FACULTADES'!E$8))</f>
        <v/>
      </c>
      <c r="F62" s="240" t="str">
        <f>IF($A62="","",INDEX(FORMULACIÓN!$A$10:$U$1010,'FORMULACIÓN Y SEG. FACULTADES'!$A62,'FORMULACIÓN Y SEG. FACULTADES'!F$8))</f>
        <v/>
      </c>
      <c r="G62" s="240" t="str">
        <f>IF($A62="","",INDEX(FORMULACIÓN!$A$10:$U$1010,'FORMULACIÓN Y SEG. FACULTADES'!$A62,'FORMULACIÓN Y SEG. FACULTADES'!G$8))</f>
        <v/>
      </c>
      <c r="H62" s="240" t="str">
        <f>IF($A62="","",INDEX(FORMULACIÓN!$A$10:$U$1010,'FORMULACIÓN Y SEG. FACULTADES'!$A62,'FORMULACIÓN Y SEG. FACULTADES'!H$8))</f>
        <v/>
      </c>
      <c r="I62" s="240" t="str">
        <f>IF($A62="","",INDEX(FORMULACIÓN!$A$10:$U$1010,'FORMULACIÓN Y SEG. FACULTADES'!$A62,'FORMULACIÓN Y SEG. FACULTADES'!I$8))</f>
        <v/>
      </c>
      <c r="J62" s="242"/>
      <c r="K62" s="242"/>
      <c r="L62" s="240" t="str">
        <f>IF($A62="","",INDEX(FORMULACIÓN!$A$10:$U$1010,'FORMULACIÓN Y SEG. FACULTADES'!$A62,'FORMULACIÓN Y SEG. FACULTADES'!L$8))</f>
        <v/>
      </c>
      <c r="M62" s="240" t="str">
        <f>IF($A62="","",INDEX(FORMULACIÓN!$A$10:$U$1010,'FORMULACIÓN Y SEG. FACULTADES'!$A62,'FORMULACIÓN Y SEG. FACULTADES'!M$8))</f>
        <v/>
      </c>
      <c r="N62" s="240" t="str">
        <f>IF($A62="","",INDEX(FORMULACIÓN!$A$10:$U$1010,'FORMULACIÓN Y SEG. FACULTADES'!$A62,'FORMULACIÓN Y SEG. FACULTADES'!N$8))</f>
        <v/>
      </c>
      <c r="O62" s="240" t="str">
        <f>IF($A62="","",INDEX(FORMULACIÓN!$A$10:$U$1010,'FORMULACIÓN Y SEG. FACULTADES'!$A62,'FORMULACIÓN Y SEG. FACULTADES'!O$8))</f>
        <v/>
      </c>
      <c r="P62" s="240" t="str">
        <f>IF($A62="","",INDEX(FORMULACIÓN!$A$10:$U$1010,'FORMULACIÓN Y SEG. FACULTADES'!$A62,'FORMULACIÓN Y SEG. FACULTADES'!P$8))</f>
        <v/>
      </c>
      <c r="Q62" s="241"/>
      <c r="R62" s="46" t="str">
        <f>IF($A62="","",INDEX(FORMULACIÓN!$A$10:$Y$1010,'FORMULACIÓN Y SEG. FACULTADES'!$A62,'FORMULACIÓN Y SEG. FACULTADES'!R$8))</f>
        <v/>
      </c>
      <c r="S62" s="175" t="str">
        <f>IF($A62="","",INDEX(FORMULACIÓN!$A$10:$U$1010,'FORMULACIÓN Y SEG. FACULTADES'!$A62,'FORMULACIÓN Y SEG. FACULTADES'!S$8))</f>
        <v/>
      </c>
      <c r="T62" s="187"/>
      <c r="U62" s="187"/>
      <c r="V62" s="188">
        <f t="shared" si="1"/>
        <v>0</v>
      </c>
      <c r="W62" s="187"/>
      <c r="X62" s="187"/>
      <c r="Y62" s="187"/>
      <c r="Z62" s="191" t="str">
        <f t="shared" si="2"/>
        <v>0</v>
      </c>
      <c r="AA62" s="191" t="str">
        <f t="shared" si="3"/>
        <v>-</v>
      </c>
      <c r="AB62" s="189" t="str">
        <f t="shared" si="0"/>
        <v>FAC/DEP: 00,00%
__________
FAC/FAC: -
__________
AÑO: 00,00%
S. 1: 00,00%
S. 2: 00,00%</v>
      </c>
      <c r="AC62" s="187"/>
      <c r="AD62" s="187"/>
      <c r="AE62" s="188">
        <f t="shared" si="4"/>
        <v>0</v>
      </c>
      <c r="AF62" s="252"/>
      <c r="AG62" s="253"/>
      <c r="AH62" s="254"/>
      <c r="AI62" s="191" t="str">
        <f t="shared" si="5"/>
        <v>0</v>
      </c>
      <c r="AJ62" s="187" t="str">
        <f t="shared" si="6"/>
        <v>-</v>
      </c>
      <c r="AK62" s="189" t="str">
        <f t="shared" si="7"/>
        <v>FAC/DEP: 00,00%
__________
FAC/FAC: -
__________
AÑO: 00,00%
S. 1: 00,00%
S. 2: 00,00%</v>
      </c>
      <c r="AL62" s="187"/>
      <c r="AM62" s="187"/>
      <c r="AN62" s="188">
        <f t="shared" si="8"/>
        <v>0</v>
      </c>
      <c r="AO62" s="187"/>
      <c r="AP62" s="187"/>
      <c r="AQ62" s="187"/>
      <c r="AR62" s="191" t="str">
        <f t="shared" si="9"/>
        <v>0</v>
      </c>
      <c r="AS62" s="187" t="str">
        <f t="shared" si="10"/>
        <v>-</v>
      </c>
      <c r="AT62" s="189" t="str">
        <f t="shared" si="11"/>
        <v>FAC/DEP: 00,00%
__________
FAC/FAC: -
__________
AÑO: 00,00%
S. 1: 00,00%
S. 2: 00,00%</v>
      </c>
      <c r="AU62" s="187"/>
      <c r="AV62" s="187"/>
      <c r="AW62" s="188">
        <f t="shared" si="12"/>
        <v>0</v>
      </c>
      <c r="AX62" s="187"/>
      <c r="AY62" s="187"/>
      <c r="AZ62" s="187"/>
      <c r="BA62" s="191" t="str">
        <f t="shared" si="13"/>
        <v>0</v>
      </c>
      <c r="BB62" s="187" t="str">
        <f t="shared" si="14"/>
        <v>-</v>
      </c>
      <c r="BC62" s="189" t="str">
        <f t="shared" si="15"/>
        <v>FAC/DEP: 00,00%
__________
FAC/FAC: -
__________
AÑO: 00,00%
S. 1: 00,00%
S. 2: 00,00%</v>
      </c>
      <c r="BD62" s="187"/>
      <c r="BE62" s="187"/>
      <c r="BF62" s="188">
        <f t="shared" si="16"/>
        <v>0</v>
      </c>
      <c r="BG62" s="187"/>
      <c r="BH62" s="187"/>
      <c r="BI62" s="187"/>
      <c r="BJ62" s="191" t="str">
        <f t="shared" si="17"/>
        <v>0</v>
      </c>
      <c r="BK62" s="187" t="str">
        <f t="shared" si="18"/>
        <v>-</v>
      </c>
      <c r="BL62" s="189" t="str">
        <f t="shared" si="19"/>
        <v>FAC/DEP: 00,00%
__________
FAC/FAC: -
__________
AÑO: 00,00%
S. 1: 00,00%
S. 2: 00,00%</v>
      </c>
      <c r="BM62" s="187"/>
      <c r="BN62" s="187"/>
      <c r="BO62" s="188">
        <f t="shared" si="20"/>
        <v>0</v>
      </c>
      <c r="BP62" s="187"/>
      <c r="BQ62" s="187"/>
      <c r="BR62" s="187"/>
      <c r="BS62" s="191" t="str">
        <f t="shared" si="21"/>
        <v>0</v>
      </c>
      <c r="BT62" s="187" t="str">
        <f t="shared" si="22"/>
        <v>-</v>
      </c>
      <c r="BU62" s="189" t="str">
        <f t="shared" si="23"/>
        <v>FAC/DEP: 00,00%
__________
FAC/FAC: -
__________
AÑO: 00,00%
S. 1: 00,00%
S. 2: 00,00%</v>
      </c>
      <c r="BV62" s="187"/>
      <c r="BW62" s="187"/>
      <c r="BX62" s="188">
        <f t="shared" si="24"/>
        <v>0</v>
      </c>
      <c r="BY62" s="187"/>
      <c r="BZ62" s="187"/>
      <c r="CA62" s="187"/>
      <c r="CB62" s="191" t="str">
        <f t="shared" si="25"/>
        <v>0</v>
      </c>
      <c r="CC62" s="187" t="str">
        <f t="shared" si="26"/>
        <v>-</v>
      </c>
      <c r="CD62" s="189" t="str">
        <f t="shared" si="27"/>
        <v>FAC/DEP: 00,00%
__________
FAC/FAC: -
__________
AÑO: 00,00%
S. 1: 00,00%
S. 2: 00,00%</v>
      </c>
      <c r="CE62" s="187"/>
      <c r="CF62" s="187"/>
      <c r="CG62" s="188">
        <f t="shared" si="28"/>
        <v>0</v>
      </c>
      <c r="CH62" s="187"/>
      <c r="CI62" s="187"/>
      <c r="CJ62" s="187"/>
      <c r="CK62" s="191" t="str">
        <f t="shared" si="29"/>
        <v>0</v>
      </c>
      <c r="CL62" s="187" t="str">
        <f t="shared" si="30"/>
        <v>-</v>
      </c>
      <c r="CM62" s="189" t="str">
        <f t="shared" si="31"/>
        <v>FAC/DEP: 00,00%
__________
FAC/FAC: -
__________
AÑO: 00,00%
S. 1: 00,00%
S. 2: 00,00%</v>
      </c>
      <c r="CN62" s="187"/>
      <c r="CO62" s="187"/>
      <c r="CP62" s="188">
        <f t="shared" si="32"/>
        <v>0</v>
      </c>
      <c r="CQ62" s="187"/>
      <c r="CR62" s="187"/>
      <c r="CS62" s="187"/>
      <c r="CT62" s="191" t="str">
        <f t="shared" si="33"/>
        <v>0</v>
      </c>
      <c r="CU62" s="187" t="str">
        <f t="shared" si="34"/>
        <v>-</v>
      </c>
      <c r="CV62" s="189" t="str">
        <f t="shared" si="35"/>
        <v>FAC/DEP: 00,00%
__________
FAC/FAC: -
__________
AÑO: 00,00%
S. 1: 00,00%
S. 2: 00,00%</v>
      </c>
      <c r="CW62" s="187"/>
      <c r="CX62" s="187"/>
      <c r="CY62" s="188">
        <f t="shared" si="36"/>
        <v>0</v>
      </c>
      <c r="CZ62" s="187"/>
      <c r="DA62" s="187"/>
      <c r="DB62" s="187"/>
      <c r="DC62" s="191" t="str">
        <f t="shared" si="37"/>
        <v>0</v>
      </c>
      <c r="DD62" s="191" t="str">
        <f t="shared" si="38"/>
        <v>-</v>
      </c>
      <c r="DE62" s="196" t="str">
        <f t="shared" si="39"/>
        <v>FAC/DEP: 00,00%
__________
FAC/FAC: -
__________
AÑO: 00,00%
S. 1: 00,00%
S. 2: 00,00%</v>
      </c>
      <c r="DF62" s="209">
        <f t="shared" si="40"/>
        <v>0</v>
      </c>
      <c r="DG62" s="245"/>
      <c r="DH62" s="245"/>
    </row>
    <row r="63" spans="1:113" s="218" customFormat="1" ht="30" hidden="1" customHeight="1">
      <c r="A63" s="218" t="str">
        <f>Lists!C151</f>
        <v/>
      </c>
      <c r="B63" s="240" t="str">
        <f>IF(A63="","",INDEX(FORMULACIÓN!$A$10:$U$1010,'FORMULACIÓN Y SEG. FACULTADES'!$A63,'FORMULACIÓN Y SEG. FACULTADES'!B$8))</f>
        <v/>
      </c>
      <c r="C63" s="238" t="str">
        <f>IF($A63="","",INDEX(FORMULACIÓN!$A$10:$U$1010,'FORMULACIÓN Y SEG. FACULTADES'!$A63,'FORMULACIÓN Y SEG. FACULTADES'!C$8))</f>
        <v/>
      </c>
      <c r="D63" s="240" t="str">
        <f>IF(B63="","",INDEX(FORMULACIÓN!$A$10:$U$1010,'FORMULACIÓN Y SEG. FACULTADES'!$A63,'FORMULACIÓN Y SEG. FACULTADES'!D$8))</f>
        <v/>
      </c>
      <c r="E63" s="240" t="str">
        <f>IF($A63="","",INDEX(FORMULACIÓN!$A$10:$U$1010,'FORMULACIÓN Y SEG. FACULTADES'!$A63,'FORMULACIÓN Y SEG. FACULTADES'!E$8))</f>
        <v/>
      </c>
      <c r="F63" s="240" t="str">
        <f>IF($A63="","",INDEX(FORMULACIÓN!$A$10:$U$1010,'FORMULACIÓN Y SEG. FACULTADES'!$A63,'FORMULACIÓN Y SEG. FACULTADES'!F$8))</f>
        <v/>
      </c>
      <c r="G63" s="240" t="str">
        <f>IF($A63="","",INDEX(FORMULACIÓN!$A$10:$U$1010,'FORMULACIÓN Y SEG. FACULTADES'!$A63,'FORMULACIÓN Y SEG. FACULTADES'!G$8))</f>
        <v/>
      </c>
      <c r="H63" s="240" t="str">
        <f>IF($A63="","",INDEX(FORMULACIÓN!$A$10:$U$1010,'FORMULACIÓN Y SEG. FACULTADES'!$A63,'FORMULACIÓN Y SEG. FACULTADES'!H$8))</f>
        <v/>
      </c>
      <c r="I63" s="240" t="str">
        <f>IF($A63="","",INDEX(FORMULACIÓN!$A$10:$U$1010,'FORMULACIÓN Y SEG. FACULTADES'!$A63,'FORMULACIÓN Y SEG. FACULTADES'!I$8))</f>
        <v/>
      </c>
      <c r="J63" s="242"/>
      <c r="K63" s="242"/>
      <c r="L63" s="240" t="str">
        <f>IF($A63="","",INDEX(FORMULACIÓN!$A$10:$U$1010,'FORMULACIÓN Y SEG. FACULTADES'!$A63,'FORMULACIÓN Y SEG. FACULTADES'!L$8))</f>
        <v/>
      </c>
      <c r="M63" s="240" t="str">
        <f>IF($A63="","",INDEX(FORMULACIÓN!$A$10:$U$1010,'FORMULACIÓN Y SEG. FACULTADES'!$A63,'FORMULACIÓN Y SEG. FACULTADES'!M$8))</f>
        <v/>
      </c>
      <c r="N63" s="240" t="str">
        <f>IF($A63="","",INDEX(FORMULACIÓN!$A$10:$U$1010,'FORMULACIÓN Y SEG. FACULTADES'!$A63,'FORMULACIÓN Y SEG. FACULTADES'!N$8))</f>
        <v/>
      </c>
      <c r="O63" s="240" t="str">
        <f>IF($A63="","",INDEX(FORMULACIÓN!$A$10:$U$1010,'FORMULACIÓN Y SEG. FACULTADES'!$A63,'FORMULACIÓN Y SEG. FACULTADES'!O$8))</f>
        <v/>
      </c>
      <c r="P63" s="240" t="str">
        <f>IF($A63="","",INDEX(FORMULACIÓN!$A$10:$U$1010,'FORMULACIÓN Y SEG. FACULTADES'!$A63,'FORMULACIÓN Y SEG. FACULTADES'!P$8))</f>
        <v/>
      </c>
      <c r="Q63" s="241"/>
      <c r="R63" s="46" t="str">
        <f>IF($A63="","",INDEX(FORMULACIÓN!$A$10:$Y$1010,'FORMULACIÓN Y SEG. FACULTADES'!$A63,'FORMULACIÓN Y SEG. FACULTADES'!R$8))</f>
        <v/>
      </c>
      <c r="S63" s="175" t="str">
        <f>IF($A63="","",INDEX(FORMULACIÓN!$A$10:$U$1010,'FORMULACIÓN Y SEG. FACULTADES'!$A63,'FORMULACIÓN Y SEG. FACULTADES'!S$8))</f>
        <v/>
      </c>
      <c r="T63" s="187"/>
      <c r="U63" s="187"/>
      <c r="V63" s="188">
        <f t="shared" si="1"/>
        <v>0</v>
      </c>
      <c r="W63" s="187"/>
      <c r="X63" s="187"/>
      <c r="Y63" s="187"/>
      <c r="Z63" s="191" t="str">
        <f t="shared" si="2"/>
        <v>0</v>
      </c>
      <c r="AA63" s="191" t="str">
        <f t="shared" si="3"/>
        <v>-</v>
      </c>
      <c r="AB63" s="189" t="str">
        <f t="shared" si="0"/>
        <v>FAC/DEP: 00,00%
__________
FAC/FAC: -
__________
AÑO: 00,00%
S. 1: 00,00%
S. 2: 00,00%</v>
      </c>
      <c r="AC63" s="187"/>
      <c r="AD63" s="187"/>
      <c r="AE63" s="188">
        <f t="shared" si="4"/>
        <v>0</v>
      </c>
      <c r="AF63" s="187"/>
      <c r="AG63" s="187"/>
      <c r="AH63" s="187"/>
      <c r="AI63" s="191" t="str">
        <f t="shared" si="5"/>
        <v>0</v>
      </c>
      <c r="AJ63" s="187" t="str">
        <f t="shared" si="6"/>
        <v>-</v>
      </c>
      <c r="AK63" s="189" t="str">
        <f t="shared" si="7"/>
        <v>FAC/DEP: 00,00%
__________
FAC/FAC: -
__________
AÑO: 00,00%
S. 1: 00,00%
S. 2: 00,00%</v>
      </c>
      <c r="AL63" s="187"/>
      <c r="AM63" s="187"/>
      <c r="AN63" s="188">
        <f t="shared" si="8"/>
        <v>0</v>
      </c>
      <c r="AO63" s="187"/>
      <c r="AP63" s="187"/>
      <c r="AQ63" s="187"/>
      <c r="AR63" s="191" t="str">
        <f t="shared" si="9"/>
        <v>0</v>
      </c>
      <c r="AS63" s="187" t="str">
        <f t="shared" si="10"/>
        <v>-</v>
      </c>
      <c r="AT63" s="189" t="str">
        <f t="shared" si="11"/>
        <v>FAC/DEP: 00,00%
__________
FAC/FAC: -
__________
AÑO: 00,00%
S. 1: 00,00%
S. 2: 00,00%</v>
      </c>
      <c r="AU63" s="187"/>
      <c r="AV63" s="187"/>
      <c r="AW63" s="188">
        <f t="shared" si="12"/>
        <v>0</v>
      </c>
      <c r="AX63" s="187"/>
      <c r="AY63" s="187"/>
      <c r="AZ63" s="187"/>
      <c r="BA63" s="191" t="str">
        <f t="shared" si="13"/>
        <v>0</v>
      </c>
      <c r="BB63" s="187" t="str">
        <f t="shared" si="14"/>
        <v>-</v>
      </c>
      <c r="BC63" s="189" t="str">
        <f t="shared" si="15"/>
        <v>FAC/DEP: 00,00%
__________
FAC/FAC: -
__________
AÑO: 00,00%
S. 1: 00,00%
S. 2: 00,00%</v>
      </c>
      <c r="BD63" s="187"/>
      <c r="BE63" s="187"/>
      <c r="BF63" s="188">
        <f t="shared" si="16"/>
        <v>0</v>
      </c>
      <c r="BG63" s="187"/>
      <c r="BH63" s="187"/>
      <c r="BI63" s="187"/>
      <c r="BJ63" s="191" t="str">
        <f t="shared" si="17"/>
        <v>0</v>
      </c>
      <c r="BK63" s="187" t="str">
        <f t="shared" si="18"/>
        <v>-</v>
      </c>
      <c r="BL63" s="189" t="str">
        <f t="shared" si="19"/>
        <v>FAC/DEP: 00,00%
__________
FAC/FAC: -
__________
AÑO: 00,00%
S. 1: 00,00%
S. 2: 00,00%</v>
      </c>
      <c r="BM63" s="187"/>
      <c r="BN63" s="187"/>
      <c r="BO63" s="188">
        <f t="shared" si="20"/>
        <v>0</v>
      </c>
      <c r="BP63" s="187"/>
      <c r="BQ63" s="187"/>
      <c r="BR63" s="187"/>
      <c r="BS63" s="191" t="str">
        <f t="shared" si="21"/>
        <v>0</v>
      </c>
      <c r="BT63" s="187" t="str">
        <f t="shared" si="22"/>
        <v>-</v>
      </c>
      <c r="BU63" s="189" t="str">
        <f t="shared" si="23"/>
        <v>FAC/DEP: 00,00%
__________
FAC/FAC: -
__________
AÑO: 00,00%
S. 1: 00,00%
S. 2: 00,00%</v>
      </c>
      <c r="BV63" s="187"/>
      <c r="BW63" s="187"/>
      <c r="BX63" s="188">
        <f t="shared" si="24"/>
        <v>0</v>
      </c>
      <c r="BY63" s="187"/>
      <c r="BZ63" s="187"/>
      <c r="CA63" s="187"/>
      <c r="CB63" s="191" t="str">
        <f t="shared" si="25"/>
        <v>0</v>
      </c>
      <c r="CC63" s="187" t="str">
        <f t="shared" si="26"/>
        <v>-</v>
      </c>
      <c r="CD63" s="189" t="str">
        <f t="shared" si="27"/>
        <v>FAC/DEP: 00,00%
__________
FAC/FAC: -
__________
AÑO: 00,00%
S. 1: 00,00%
S. 2: 00,00%</v>
      </c>
      <c r="CE63" s="187"/>
      <c r="CF63" s="187"/>
      <c r="CG63" s="188">
        <f t="shared" si="28"/>
        <v>0</v>
      </c>
      <c r="CH63" s="187"/>
      <c r="CI63" s="187"/>
      <c r="CJ63" s="187"/>
      <c r="CK63" s="191" t="str">
        <f t="shared" si="29"/>
        <v>0</v>
      </c>
      <c r="CL63" s="187" t="str">
        <f t="shared" si="30"/>
        <v>-</v>
      </c>
      <c r="CM63" s="189" t="str">
        <f t="shared" si="31"/>
        <v>FAC/DEP: 00,00%
__________
FAC/FAC: -
__________
AÑO: 00,00%
S. 1: 00,00%
S. 2: 00,00%</v>
      </c>
      <c r="CN63" s="187"/>
      <c r="CO63" s="187"/>
      <c r="CP63" s="188">
        <f t="shared" si="32"/>
        <v>0</v>
      </c>
      <c r="CQ63" s="187"/>
      <c r="CR63" s="187"/>
      <c r="CS63" s="187"/>
      <c r="CT63" s="191" t="str">
        <f t="shared" si="33"/>
        <v>0</v>
      </c>
      <c r="CU63" s="187" t="str">
        <f t="shared" si="34"/>
        <v>-</v>
      </c>
      <c r="CV63" s="189" t="str">
        <f t="shared" si="35"/>
        <v>FAC/DEP: 00,00%
__________
FAC/FAC: -
__________
AÑO: 00,00%
S. 1: 00,00%
S. 2: 00,00%</v>
      </c>
      <c r="CW63" s="187"/>
      <c r="CX63" s="187"/>
      <c r="CY63" s="188">
        <f t="shared" si="36"/>
        <v>0</v>
      </c>
      <c r="CZ63" s="187"/>
      <c r="DA63" s="187"/>
      <c r="DB63" s="187"/>
      <c r="DC63" s="191" t="str">
        <f t="shared" si="37"/>
        <v>0</v>
      </c>
      <c r="DD63" s="191" t="str">
        <f t="shared" si="38"/>
        <v>-</v>
      </c>
      <c r="DE63" s="196" t="str">
        <f t="shared" si="39"/>
        <v>FAC/DEP: 00,00%
__________
FAC/FAC: -
__________
AÑO: 00,00%
S. 1: 00,00%
S. 2: 00,00%</v>
      </c>
      <c r="DF63" s="209">
        <f t="shared" si="40"/>
        <v>0</v>
      </c>
      <c r="DG63" s="245"/>
      <c r="DH63" s="245"/>
    </row>
    <row r="64" spans="1:113" s="218" customFormat="1" ht="30" hidden="1" customHeight="1">
      <c r="A64" s="218" t="str">
        <f>Lists!C152</f>
        <v/>
      </c>
      <c r="B64" s="240" t="str">
        <f>IF(A64="","",INDEX(FORMULACIÓN!$A$10:$U$1010,'FORMULACIÓN Y SEG. FACULTADES'!$A64,'FORMULACIÓN Y SEG. FACULTADES'!B$8))</f>
        <v/>
      </c>
      <c r="C64" s="238" t="str">
        <f>IF($A64="","",INDEX(FORMULACIÓN!$A$10:$U$1010,'FORMULACIÓN Y SEG. FACULTADES'!$A64,'FORMULACIÓN Y SEG. FACULTADES'!C$8))</f>
        <v/>
      </c>
      <c r="D64" s="240" t="str">
        <f>IF(B64="","",INDEX(FORMULACIÓN!$A$10:$U$1010,'FORMULACIÓN Y SEG. FACULTADES'!$A64,'FORMULACIÓN Y SEG. FACULTADES'!D$8))</f>
        <v/>
      </c>
      <c r="E64" s="240" t="str">
        <f>IF($A64="","",INDEX(FORMULACIÓN!$A$10:$U$1010,'FORMULACIÓN Y SEG. FACULTADES'!$A64,'FORMULACIÓN Y SEG. FACULTADES'!E$8))</f>
        <v/>
      </c>
      <c r="F64" s="240" t="str">
        <f>IF($A64="","",INDEX(FORMULACIÓN!$A$10:$U$1010,'FORMULACIÓN Y SEG. FACULTADES'!$A64,'FORMULACIÓN Y SEG. FACULTADES'!F$8))</f>
        <v/>
      </c>
      <c r="G64" s="240" t="str">
        <f>IF($A64="","",INDEX(FORMULACIÓN!$A$10:$U$1010,'FORMULACIÓN Y SEG. FACULTADES'!$A64,'FORMULACIÓN Y SEG. FACULTADES'!G$8))</f>
        <v/>
      </c>
      <c r="H64" s="240" t="str">
        <f>IF($A64="","",INDEX(FORMULACIÓN!$A$10:$U$1010,'FORMULACIÓN Y SEG. FACULTADES'!$A64,'FORMULACIÓN Y SEG. FACULTADES'!H$8))</f>
        <v/>
      </c>
      <c r="I64" s="240" t="str">
        <f>IF($A64="","",INDEX(FORMULACIÓN!$A$10:$U$1010,'FORMULACIÓN Y SEG. FACULTADES'!$A64,'FORMULACIÓN Y SEG. FACULTADES'!I$8))</f>
        <v/>
      </c>
      <c r="J64" s="242"/>
      <c r="K64" s="242"/>
      <c r="L64" s="240" t="str">
        <f>IF($A64="","",INDEX(FORMULACIÓN!$A$10:$U$1010,'FORMULACIÓN Y SEG. FACULTADES'!$A64,'FORMULACIÓN Y SEG. FACULTADES'!L$8))</f>
        <v/>
      </c>
      <c r="M64" s="240" t="str">
        <f>IF($A64="","",INDEX(FORMULACIÓN!$A$10:$U$1010,'FORMULACIÓN Y SEG. FACULTADES'!$A64,'FORMULACIÓN Y SEG. FACULTADES'!M$8))</f>
        <v/>
      </c>
      <c r="N64" s="240" t="str">
        <f>IF($A64="","",INDEX(FORMULACIÓN!$A$10:$U$1010,'FORMULACIÓN Y SEG. FACULTADES'!$A64,'FORMULACIÓN Y SEG. FACULTADES'!N$8))</f>
        <v/>
      </c>
      <c r="O64" s="240" t="str">
        <f>IF($A64="","",INDEX(FORMULACIÓN!$A$10:$U$1010,'FORMULACIÓN Y SEG. FACULTADES'!$A64,'FORMULACIÓN Y SEG. FACULTADES'!O$8))</f>
        <v/>
      </c>
      <c r="P64" s="240" t="str">
        <f>IF($A64="","",INDEX(FORMULACIÓN!$A$10:$U$1010,'FORMULACIÓN Y SEG. FACULTADES'!$A64,'FORMULACIÓN Y SEG. FACULTADES'!P$8))</f>
        <v/>
      </c>
      <c r="Q64" s="241"/>
      <c r="R64" s="46" t="str">
        <f>IF($A64="","",INDEX(FORMULACIÓN!$A$10:$Y$1010,'FORMULACIÓN Y SEG. FACULTADES'!$A64,'FORMULACIÓN Y SEG. FACULTADES'!R$8))</f>
        <v/>
      </c>
      <c r="S64" s="175" t="str">
        <f>IF($A64="","",INDEX(FORMULACIÓN!$A$10:$U$1010,'FORMULACIÓN Y SEG. FACULTADES'!$A64,'FORMULACIÓN Y SEG. FACULTADES'!S$8))</f>
        <v/>
      </c>
      <c r="T64" s="187"/>
      <c r="U64" s="187"/>
      <c r="V64" s="188">
        <f t="shared" si="1"/>
        <v>0</v>
      </c>
      <c r="W64" s="187"/>
      <c r="X64" s="187"/>
      <c r="Y64" s="187"/>
      <c r="Z64" s="191" t="str">
        <f t="shared" si="2"/>
        <v>0</v>
      </c>
      <c r="AA64" s="191" t="str">
        <f t="shared" si="3"/>
        <v>-</v>
      </c>
      <c r="AB64" s="189" t="str">
        <f t="shared" si="0"/>
        <v>FAC/DEP: 00,00%
__________
FAC/FAC: -
__________
AÑO: 00,00%
S. 1: 00,00%
S. 2: 00,00%</v>
      </c>
      <c r="AC64" s="187"/>
      <c r="AD64" s="187"/>
      <c r="AE64" s="188">
        <f t="shared" si="4"/>
        <v>0</v>
      </c>
      <c r="AF64" s="187"/>
      <c r="AG64" s="187"/>
      <c r="AH64" s="187"/>
      <c r="AI64" s="191" t="str">
        <f t="shared" si="5"/>
        <v>0</v>
      </c>
      <c r="AJ64" s="187" t="str">
        <f t="shared" si="6"/>
        <v>-</v>
      </c>
      <c r="AK64" s="189" t="str">
        <f t="shared" si="7"/>
        <v>FAC/DEP: 00,00%
__________
FAC/FAC: -
__________
AÑO: 00,00%
S. 1: 00,00%
S. 2: 00,00%</v>
      </c>
      <c r="AL64" s="187"/>
      <c r="AM64" s="187"/>
      <c r="AN64" s="188">
        <f t="shared" si="8"/>
        <v>0</v>
      </c>
      <c r="AO64" s="187"/>
      <c r="AP64" s="187"/>
      <c r="AQ64" s="187"/>
      <c r="AR64" s="191" t="str">
        <f t="shared" si="9"/>
        <v>0</v>
      </c>
      <c r="AS64" s="187" t="str">
        <f t="shared" si="10"/>
        <v>-</v>
      </c>
      <c r="AT64" s="189" t="str">
        <f t="shared" si="11"/>
        <v>FAC/DEP: 00,00%
__________
FAC/FAC: -
__________
AÑO: 00,00%
S. 1: 00,00%
S. 2: 00,00%</v>
      </c>
      <c r="AU64" s="187"/>
      <c r="AV64" s="187"/>
      <c r="AW64" s="188">
        <f t="shared" si="12"/>
        <v>0</v>
      </c>
      <c r="AX64" s="187"/>
      <c r="AY64" s="187"/>
      <c r="AZ64" s="187"/>
      <c r="BA64" s="191" t="str">
        <f t="shared" si="13"/>
        <v>0</v>
      </c>
      <c r="BB64" s="187" t="str">
        <f t="shared" si="14"/>
        <v>-</v>
      </c>
      <c r="BC64" s="189" t="str">
        <f t="shared" si="15"/>
        <v>FAC/DEP: 00,00%
__________
FAC/FAC: -
__________
AÑO: 00,00%
S. 1: 00,00%
S. 2: 00,00%</v>
      </c>
      <c r="BD64" s="187"/>
      <c r="BE64" s="187"/>
      <c r="BF64" s="188">
        <f t="shared" si="16"/>
        <v>0</v>
      </c>
      <c r="BG64" s="187"/>
      <c r="BH64" s="187"/>
      <c r="BI64" s="187"/>
      <c r="BJ64" s="191" t="str">
        <f t="shared" si="17"/>
        <v>0</v>
      </c>
      <c r="BK64" s="187" t="str">
        <f t="shared" si="18"/>
        <v>-</v>
      </c>
      <c r="BL64" s="189" t="str">
        <f t="shared" si="19"/>
        <v>FAC/DEP: 00,00%
__________
FAC/FAC: -
__________
AÑO: 00,00%
S. 1: 00,00%
S. 2: 00,00%</v>
      </c>
      <c r="BM64" s="187"/>
      <c r="BN64" s="187"/>
      <c r="BO64" s="188">
        <f t="shared" si="20"/>
        <v>0</v>
      </c>
      <c r="BP64" s="187"/>
      <c r="BQ64" s="187"/>
      <c r="BR64" s="187"/>
      <c r="BS64" s="191" t="str">
        <f t="shared" si="21"/>
        <v>0</v>
      </c>
      <c r="BT64" s="187" t="str">
        <f t="shared" si="22"/>
        <v>-</v>
      </c>
      <c r="BU64" s="189" t="str">
        <f t="shared" si="23"/>
        <v>FAC/DEP: 00,00%
__________
FAC/FAC: -
__________
AÑO: 00,00%
S. 1: 00,00%
S. 2: 00,00%</v>
      </c>
      <c r="BV64" s="187"/>
      <c r="BW64" s="187"/>
      <c r="BX64" s="188">
        <f t="shared" si="24"/>
        <v>0</v>
      </c>
      <c r="BY64" s="187"/>
      <c r="BZ64" s="187"/>
      <c r="CA64" s="187"/>
      <c r="CB64" s="191" t="str">
        <f t="shared" si="25"/>
        <v>0</v>
      </c>
      <c r="CC64" s="187" t="str">
        <f t="shared" si="26"/>
        <v>-</v>
      </c>
      <c r="CD64" s="189" t="str">
        <f t="shared" si="27"/>
        <v>FAC/DEP: 00,00%
__________
FAC/FAC: -
__________
AÑO: 00,00%
S. 1: 00,00%
S. 2: 00,00%</v>
      </c>
      <c r="CE64" s="187"/>
      <c r="CF64" s="187"/>
      <c r="CG64" s="188">
        <f t="shared" si="28"/>
        <v>0</v>
      </c>
      <c r="CH64" s="187"/>
      <c r="CI64" s="187"/>
      <c r="CJ64" s="187"/>
      <c r="CK64" s="191" t="str">
        <f t="shared" si="29"/>
        <v>0</v>
      </c>
      <c r="CL64" s="187" t="str">
        <f t="shared" si="30"/>
        <v>-</v>
      </c>
      <c r="CM64" s="189" t="str">
        <f t="shared" si="31"/>
        <v>FAC/DEP: 00,00%
__________
FAC/FAC: -
__________
AÑO: 00,00%
S. 1: 00,00%
S. 2: 00,00%</v>
      </c>
      <c r="CN64" s="187"/>
      <c r="CO64" s="187"/>
      <c r="CP64" s="188">
        <f t="shared" si="32"/>
        <v>0</v>
      </c>
      <c r="CQ64" s="187"/>
      <c r="CR64" s="187"/>
      <c r="CS64" s="187"/>
      <c r="CT64" s="191" t="str">
        <f t="shared" si="33"/>
        <v>0</v>
      </c>
      <c r="CU64" s="187" t="str">
        <f t="shared" si="34"/>
        <v>-</v>
      </c>
      <c r="CV64" s="189" t="str">
        <f t="shared" si="35"/>
        <v>FAC/DEP: 00,00%
__________
FAC/FAC: -
__________
AÑO: 00,00%
S. 1: 00,00%
S. 2: 00,00%</v>
      </c>
      <c r="CW64" s="187"/>
      <c r="CX64" s="187"/>
      <c r="CY64" s="188">
        <f t="shared" si="36"/>
        <v>0</v>
      </c>
      <c r="CZ64" s="187"/>
      <c r="DA64" s="187"/>
      <c r="DB64" s="187"/>
      <c r="DC64" s="191" t="str">
        <f t="shared" si="37"/>
        <v>0</v>
      </c>
      <c r="DD64" s="191" t="str">
        <f t="shared" si="38"/>
        <v>-</v>
      </c>
      <c r="DE64" s="196" t="str">
        <f t="shared" si="39"/>
        <v>FAC/DEP: 00,00%
__________
FAC/FAC: -
__________
AÑO: 00,00%
S. 1: 00,00%
S. 2: 00,00%</v>
      </c>
      <c r="DF64" s="209">
        <f t="shared" si="40"/>
        <v>0</v>
      </c>
      <c r="DG64" s="245"/>
      <c r="DH64" s="245"/>
    </row>
    <row r="65" spans="1:112" s="218" customFormat="1" ht="30" hidden="1" customHeight="1">
      <c r="A65" s="218" t="str">
        <f>Lists!C153</f>
        <v/>
      </c>
      <c r="B65" s="240" t="str">
        <f>IF(A65="","",INDEX(FORMULACIÓN!$A$10:$U$1010,'FORMULACIÓN Y SEG. FACULTADES'!$A65,'FORMULACIÓN Y SEG. FACULTADES'!B$8))</f>
        <v/>
      </c>
      <c r="C65" s="238" t="str">
        <f>IF($A65="","",INDEX(FORMULACIÓN!$A$10:$U$1010,'FORMULACIÓN Y SEG. FACULTADES'!$A65,'FORMULACIÓN Y SEG. FACULTADES'!C$8))</f>
        <v/>
      </c>
      <c r="D65" s="240" t="str">
        <f>IF(B65="","",INDEX(FORMULACIÓN!$A$10:$U$1010,'FORMULACIÓN Y SEG. FACULTADES'!$A65,'FORMULACIÓN Y SEG. FACULTADES'!D$8))</f>
        <v/>
      </c>
      <c r="E65" s="240" t="str">
        <f>IF($A65="","",INDEX(FORMULACIÓN!$A$10:$U$1010,'FORMULACIÓN Y SEG. FACULTADES'!$A65,'FORMULACIÓN Y SEG. FACULTADES'!E$8))</f>
        <v/>
      </c>
      <c r="F65" s="240" t="str">
        <f>IF($A65="","",INDEX(FORMULACIÓN!$A$10:$U$1010,'FORMULACIÓN Y SEG. FACULTADES'!$A65,'FORMULACIÓN Y SEG. FACULTADES'!F$8))</f>
        <v/>
      </c>
      <c r="G65" s="240" t="str">
        <f>IF($A65="","",INDEX(FORMULACIÓN!$A$10:$U$1010,'FORMULACIÓN Y SEG. FACULTADES'!$A65,'FORMULACIÓN Y SEG. FACULTADES'!G$8))</f>
        <v/>
      </c>
      <c r="H65" s="240" t="str">
        <f>IF($A65="","",INDEX(FORMULACIÓN!$A$10:$U$1010,'FORMULACIÓN Y SEG. FACULTADES'!$A65,'FORMULACIÓN Y SEG. FACULTADES'!H$8))</f>
        <v/>
      </c>
      <c r="I65" s="240" t="str">
        <f>IF($A65="","",INDEX(FORMULACIÓN!$A$10:$U$1010,'FORMULACIÓN Y SEG. FACULTADES'!$A65,'FORMULACIÓN Y SEG. FACULTADES'!I$8))</f>
        <v/>
      </c>
      <c r="J65" s="242"/>
      <c r="K65" s="242"/>
      <c r="L65" s="240" t="str">
        <f>IF($A65="","",INDEX(FORMULACIÓN!$A$10:$U$1010,'FORMULACIÓN Y SEG. FACULTADES'!$A65,'FORMULACIÓN Y SEG. FACULTADES'!L$8))</f>
        <v/>
      </c>
      <c r="M65" s="240" t="str">
        <f>IF($A65="","",INDEX(FORMULACIÓN!$A$10:$U$1010,'FORMULACIÓN Y SEG. FACULTADES'!$A65,'FORMULACIÓN Y SEG. FACULTADES'!M$8))</f>
        <v/>
      </c>
      <c r="N65" s="240" t="str">
        <f>IF($A65="","",INDEX(FORMULACIÓN!$A$10:$U$1010,'FORMULACIÓN Y SEG. FACULTADES'!$A65,'FORMULACIÓN Y SEG. FACULTADES'!N$8))</f>
        <v/>
      </c>
      <c r="O65" s="240" t="str">
        <f>IF($A65="","",INDEX(FORMULACIÓN!$A$10:$U$1010,'FORMULACIÓN Y SEG. FACULTADES'!$A65,'FORMULACIÓN Y SEG. FACULTADES'!O$8))</f>
        <v/>
      </c>
      <c r="P65" s="240" t="str">
        <f>IF($A65="","",INDEX(FORMULACIÓN!$A$10:$U$1010,'FORMULACIÓN Y SEG. FACULTADES'!$A65,'FORMULACIÓN Y SEG. FACULTADES'!P$8))</f>
        <v/>
      </c>
      <c r="Q65" s="241"/>
      <c r="R65" s="46" t="str">
        <f>IF($A65="","",INDEX(FORMULACIÓN!$A$10:$Y$1010,'FORMULACIÓN Y SEG. FACULTADES'!$A65,'FORMULACIÓN Y SEG. FACULTADES'!R$8))</f>
        <v/>
      </c>
      <c r="S65" s="175" t="str">
        <f>IF($A65="","",INDEX(FORMULACIÓN!$A$10:$U$1010,'FORMULACIÓN Y SEG. FACULTADES'!$A65,'FORMULACIÓN Y SEG. FACULTADES'!S$8))</f>
        <v/>
      </c>
      <c r="T65" s="187"/>
      <c r="U65" s="187"/>
      <c r="V65" s="188">
        <f t="shared" si="1"/>
        <v>0</v>
      </c>
      <c r="W65" s="251"/>
      <c r="X65" s="187"/>
      <c r="Y65" s="187"/>
      <c r="Z65" s="191" t="str">
        <f t="shared" si="2"/>
        <v>0</v>
      </c>
      <c r="AA65" s="191" t="str">
        <f t="shared" si="3"/>
        <v>-</v>
      </c>
      <c r="AB65" s="189" t="str">
        <f t="shared" si="0"/>
        <v>FAC/DEP: 00,00%
__________
FAC/FAC: -
__________
AÑO: 00,00%
S. 1: 00,00%
S. 2: 00,00%</v>
      </c>
      <c r="AC65" s="187"/>
      <c r="AD65" s="187"/>
      <c r="AE65" s="188">
        <f t="shared" si="4"/>
        <v>0</v>
      </c>
      <c r="AF65" s="187"/>
      <c r="AG65" s="187"/>
      <c r="AH65" s="187"/>
      <c r="AI65" s="191" t="str">
        <f t="shared" si="5"/>
        <v>0</v>
      </c>
      <c r="AJ65" s="187" t="str">
        <f t="shared" si="6"/>
        <v>-</v>
      </c>
      <c r="AK65" s="189" t="str">
        <f t="shared" si="7"/>
        <v>FAC/DEP: 00,00%
__________
FAC/FAC: -
__________
AÑO: 00,00%
S. 1: 00,00%
S. 2: 00,00%</v>
      </c>
      <c r="AL65" s="187"/>
      <c r="AM65" s="187"/>
      <c r="AN65" s="188">
        <f t="shared" si="8"/>
        <v>0</v>
      </c>
      <c r="AO65" s="187"/>
      <c r="AP65" s="269"/>
      <c r="AQ65" s="187"/>
      <c r="AR65" s="191" t="str">
        <f t="shared" si="9"/>
        <v>0</v>
      </c>
      <c r="AS65" s="187" t="str">
        <f t="shared" si="10"/>
        <v>-</v>
      </c>
      <c r="AT65" s="189" t="str">
        <f t="shared" si="11"/>
        <v>FAC/DEP: 00,00%
__________
FAC/FAC: -
__________
AÑO: 00,00%
S. 1: 00,00%
S. 2: 00,00%</v>
      </c>
      <c r="AU65" s="187"/>
      <c r="AV65" s="187"/>
      <c r="AW65" s="188">
        <f t="shared" si="12"/>
        <v>0</v>
      </c>
      <c r="AX65" s="187"/>
      <c r="AY65" s="269"/>
      <c r="AZ65" s="187"/>
      <c r="BA65" s="191" t="str">
        <f t="shared" si="13"/>
        <v>0</v>
      </c>
      <c r="BB65" s="187" t="str">
        <f t="shared" si="14"/>
        <v>-</v>
      </c>
      <c r="BC65" s="189" t="str">
        <f t="shared" si="15"/>
        <v>FAC/DEP: 00,00%
__________
FAC/FAC: -
__________
AÑO: 00,00%
S. 1: 00,00%
S. 2: 00,00%</v>
      </c>
      <c r="BD65" s="187"/>
      <c r="BE65" s="187"/>
      <c r="BF65" s="188">
        <f t="shared" si="16"/>
        <v>0</v>
      </c>
      <c r="BG65" s="187"/>
      <c r="BH65" s="269"/>
      <c r="BI65" s="187"/>
      <c r="BJ65" s="191" t="str">
        <f t="shared" si="17"/>
        <v>0</v>
      </c>
      <c r="BK65" s="187" t="str">
        <f t="shared" si="18"/>
        <v>-</v>
      </c>
      <c r="BL65" s="189" t="str">
        <f t="shared" si="19"/>
        <v>FAC/DEP: 00,00%
__________
FAC/FAC: -
__________
AÑO: 00,00%
S. 1: 00,00%
S. 2: 00,00%</v>
      </c>
      <c r="BM65" s="187"/>
      <c r="BN65" s="187"/>
      <c r="BO65" s="188">
        <f t="shared" si="20"/>
        <v>0</v>
      </c>
      <c r="BP65" s="187"/>
      <c r="BQ65" s="269"/>
      <c r="BR65" s="187"/>
      <c r="BS65" s="191" t="str">
        <f t="shared" si="21"/>
        <v>0</v>
      </c>
      <c r="BT65" s="187" t="str">
        <f t="shared" si="22"/>
        <v>-</v>
      </c>
      <c r="BU65" s="189" t="str">
        <f t="shared" si="23"/>
        <v>FAC/DEP: 00,00%
__________
FAC/FAC: -
__________
AÑO: 00,00%
S. 1: 00,00%
S. 2: 00,00%</v>
      </c>
      <c r="BV65" s="187"/>
      <c r="BW65" s="187"/>
      <c r="BX65" s="188">
        <f t="shared" si="24"/>
        <v>0</v>
      </c>
      <c r="BY65" s="269"/>
      <c r="BZ65" s="269"/>
      <c r="CA65" s="187"/>
      <c r="CB65" s="191" t="str">
        <f t="shared" si="25"/>
        <v>0</v>
      </c>
      <c r="CC65" s="187" t="str">
        <f t="shared" si="26"/>
        <v>-</v>
      </c>
      <c r="CD65" s="189" t="str">
        <f t="shared" si="27"/>
        <v>FAC/DEP: 00,00%
__________
FAC/FAC: -
__________
AÑO: 00,00%
S. 1: 00,00%
S. 2: 00,00%</v>
      </c>
      <c r="CE65" s="187"/>
      <c r="CF65" s="187"/>
      <c r="CG65" s="188">
        <f t="shared" si="28"/>
        <v>0</v>
      </c>
      <c r="CH65" s="187"/>
      <c r="CI65" s="187"/>
      <c r="CJ65" s="187"/>
      <c r="CK65" s="191" t="str">
        <f t="shared" si="29"/>
        <v>0</v>
      </c>
      <c r="CL65" s="187" t="str">
        <f t="shared" si="30"/>
        <v>-</v>
      </c>
      <c r="CM65" s="189" t="str">
        <f t="shared" si="31"/>
        <v>FAC/DEP: 00,00%
__________
FAC/FAC: -
__________
AÑO: 00,00%
S. 1: 00,00%
S. 2: 00,00%</v>
      </c>
      <c r="CN65" s="187"/>
      <c r="CO65" s="187"/>
      <c r="CP65" s="188">
        <f t="shared" si="32"/>
        <v>0</v>
      </c>
      <c r="CQ65" s="187"/>
      <c r="CR65" s="269"/>
      <c r="CS65" s="187"/>
      <c r="CT65" s="191" t="str">
        <f t="shared" si="33"/>
        <v>0</v>
      </c>
      <c r="CU65" s="187" t="str">
        <f t="shared" si="34"/>
        <v>-</v>
      </c>
      <c r="CV65" s="189" t="str">
        <f t="shared" si="35"/>
        <v>FAC/DEP: 00,00%
__________
FAC/FAC: -
__________
AÑO: 00,00%
S. 1: 00,00%
S. 2: 00,00%</v>
      </c>
      <c r="CW65" s="187"/>
      <c r="CX65" s="187"/>
      <c r="CY65" s="188">
        <f t="shared" si="36"/>
        <v>0</v>
      </c>
      <c r="CZ65" s="187"/>
      <c r="DA65" s="269"/>
      <c r="DB65" s="187"/>
      <c r="DC65" s="191" t="str">
        <f t="shared" si="37"/>
        <v>0</v>
      </c>
      <c r="DD65" s="191" t="str">
        <f t="shared" si="38"/>
        <v>-</v>
      </c>
      <c r="DE65" s="196" t="str">
        <f t="shared" si="39"/>
        <v>FAC/DEP: 00,00%
__________
FAC/FAC: -
__________
AÑO: 00,00%
S. 1: 00,00%
S. 2: 00,00%</v>
      </c>
      <c r="DF65" s="209">
        <f t="shared" si="40"/>
        <v>0</v>
      </c>
      <c r="DG65" s="245"/>
      <c r="DH65" s="245"/>
    </row>
    <row r="66" spans="1:112" s="218" customFormat="1" ht="30" hidden="1" customHeight="1">
      <c r="A66" s="218" t="str">
        <f>Lists!C154</f>
        <v/>
      </c>
      <c r="B66" s="240" t="str">
        <f>IF(A66="","",INDEX(FORMULACIÓN!$A$10:$U$1010,'FORMULACIÓN Y SEG. FACULTADES'!$A66,'FORMULACIÓN Y SEG. FACULTADES'!B$8))</f>
        <v/>
      </c>
      <c r="C66" s="238" t="str">
        <f>IF($A66="","",INDEX(FORMULACIÓN!$A$10:$U$1010,'FORMULACIÓN Y SEG. FACULTADES'!$A66,'FORMULACIÓN Y SEG. FACULTADES'!C$8))</f>
        <v/>
      </c>
      <c r="D66" s="240" t="str">
        <f>IF(B66="","",INDEX(FORMULACIÓN!$A$10:$U$1010,'FORMULACIÓN Y SEG. FACULTADES'!$A66,'FORMULACIÓN Y SEG. FACULTADES'!D$8))</f>
        <v/>
      </c>
      <c r="E66" s="240" t="str">
        <f>IF($A66="","",INDEX(FORMULACIÓN!$A$10:$U$1010,'FORMULACIÓN Y SEG. FACULTADES'!$A66,'FORMULACIÓN Y SEG. FACULTADES'!E$8))</f>
        <v/>
      </c>
      <c r="F66" s="240" t="str">
        <f>IF($A66="","",INDEX(FORMULACIÓN!$A$10:$U$1010,'FORMULACIÓN Y SEG. FACULTADES'!$A66,'FORMULACIÓN Y SEG. FACULTADES'!F$8))</f>
        <v/>
      </c>
      <c r="G66" s="240" t="str">
        <f>IF($A66="","",INDEX(FORMULACIÓN!$A$10:$U$1010,'FORMULACIÓN Y SEG. FACULTADES'!$A66,'FORMULACIÓN Y SEG. FACULTADES'!G$8))</f>
        <v/>
      </c>
      <c r="H66" s="240" t="str">
        <f>IF($A66="","",INDEX(FORMULACIÓN!$A$10:$U$1010,'FORMULACIÓN Y SEG. FACULTADES'!$A66,'FORMULACIÓN Y SEG. FACULTADES'!H$8))</f>
        <v/>
      </c>
      <c r="I66" s="240" t="str">
        <f>IF($A66="","",INDEX(FORMULACIÓN!$A$10:$U$1010,'FORMULACIÓN Y SEG. FACULTADES'!$A66,'FORMULACIÓN Y SEG. FACULTADES'!I$8))</f>
        <v/>
      </c>
      <c r="J66" s="242"/>
      <c r="K66" s="242"/>
      <c r="L66" s="240" t="str">
        <f>IF($A66="","",INDEX(FORMULACIÓN!$A$10:$U$1010,'FORMULACIÓN Y SEG. FACULTADES'!$A66,'FORMULACIÓN Y SEG. FACULTADES'!L$8))</f>
        <v/>
      </c>
      <c r="M66" s="240" t="str">
        <f>IF($A66="","",INDEX(FORMULACIÓN!$A$10:$U$1010,'FORMULACIÓN Y SEG. FACULTADES'!$A66,'FORMULACIÓN Y SEG. FACULTADES'!M$8))</f>
        <v/>
      </c>
      <c r="N66" s="240" t="str">
        <f>IF($A66="","",INDEX(FORMULACIÓN!$A$10:$U$1010,'FORMULACIÓN Y SEG. FACULTADES'!$A66,'FORMULACIÓN Y SEG. FACULTADES'!N$8))</f>
        <v/>
      </c>
      <c r="O66" s="240" t="str">
        <f>IF($A66="","",INDEX(FORMULACIÓN!$A$10:$U$1010,'FORMULACIÓN Y SEG. FACULTADES'!$A66,'FORMULACIÓN Y SEG. FACULTADES'!O$8))</f>
        <v/>
      </c>
      <c r="P66" s="240" t="str">
        <f>IF($A66="","",INDEX(FORMULACIÓN!$A$10:$U$1010,'FORMULACIÓN Y SEG. FACULTADES'!$A66,'FORMULACIÓN Y SEG. FACULTADES'!P$8))</f>
        <v/>
      </c>
      <c r="Q66" s="241"/>
      <c r="R66" s="46" t="str">
        <f>IF($A66="","",INDEX(FORMULACIÓN!$A$10:$Y$1010,'FORMULACIÓN Y SEG. FACULTADES'!$A66,'FORMULACIÓN Y SEG. FACULTADES'!R$8))</f>
        <v/>
      </c>
      <c r="S66" s="175" t="str">
        <f>IF($A66="","",INDEX(FORMULACIÓN!$A$10:$U$1010,'FORMULACIÓN Y SEG. FACULTADES'!$A66,'FORMULACIÓN Y SEG. FACULTADES'!S$8))</f>
        <v/>
      </c>
      <c r="T66" s="187"/>
      <c r="U66" s="187"/>
      <c r="V66" s="188">
        <f t="shared" si="1"/>
        <v>0</v>
      </c>
      <c r="W66" s="251"/>
      <c r="X66" s="187"/>
      <c r="Y66" s="187"/>
      <c r="Z66" s="191" t="str">
        <f t="shared" si="2"/>
        <v>0</v>
      </c>
      <c r="AA66" s="191" t="str">
        <f t="shared" si="3"/>
        <v>-</v>
      </c>
      <c r="AB66" s="189" t="str">
        <f t="shared" si="0"/>
        <v>FAC/DEP: 00,00%
__________
FAC/FAC: -
__________
AÑO: 00,00%
S. 1: 00,00%
S. 2: 00,00%</v>
      </c>
      <c r="AC66" s="187"/>
      <c r="AD66" s="187"/>
      <c r="AE66" s="188">
        <f t="shared" si="4"/>
        <v>0</v>
      </c>
      <c r="AF66" s="187"/>
      <c r="AG66" s="187"/>
      <c r="AH66" s="187"/>
      <c r="AI66" s="191" t="str">
        <f t="shared" si="5"/>
        <v>0</v>
      </c>
      <c r="AJ66" s="187" t="str">
        <f t="shared" si="6"/>
        <v>-</v>
      </c>
      <c r="AK66" s="189" t="str">
        <f t="shared" si="7"/>
        <v>FAC/DEP: 00,00%
__________
FAC/FAC: -
__________
AÑO: 00,00%
S. 1: 00,00%
S. 2: 00,00%</v>
      </c>
      <c r="AL66" s="187"/>
      <c r="AM66" s="187"/>
      <c r="AN66" s="188">
        <f t="shared" si="8"/>
        <v>0</v>
      </c>
      <c r="AO66" s="187"/>
      <c r="AP66" s="269"/>
      <c r="AQ66" s="187"/>
      <c r="AR66" s="191" t="str">
        <f t="shared" si="9"/>
        <v>0</v>
      </c>
      <c r="AS66" s="187" t="str">
        <f t="shared" si="10"/>
        <v>-</v>
      </c>
      <c r="AT66" s="189" t="str">
        <f t="shared" si="11"/>
        <v>FAC/DEP: 00,00%
__________
FAC/FAC: -
__________
AÑO: 00,00%
S. 1: 00,00%
S. 2: 00,00%</v>
      </c>
      <c r="AU66" s="187"/>
      <c r="AV66" s="187"/>
      <c r="AW66" s="188">
        <f t="shared" si="12"/>
        <v>0</v>
      </c>
      <c r="AX66" s="187"/>
      <c r="AY66" s="269"/>
      <c r="AZ66" s="187"/>
      <c r="BA66" s="191" t="str">
        <f t="shared" si="13"/>
        <v>0</v>
      </c>
      <c r="BB66" s="187" t="str">
        <f t="shared" si="14"/>
        <v>-</v>
      </c>
      <c r="BC66" s="189" t="str">
        <f t="shared" si="15"/>
        <v>FAC/DEP: 00,00%
__________
FAC/FAC: -
__________
AÑO: 00,00%
S. 1: 00,00%
S. 2: 00,00%</v>
      </c>
      <c r="BD66" s="187"/>
      <c r="BE66" s="187"/>
      <c r="BF66" s="188">
        <f t="shared" si="16"/>
        <v>0</v>
      </c>
      <c r="BG66" s="187"/>
      <c r="BH66" s="269"/>
      <c r="BI66" s="187"/>
      <c r="BJ66" s="191" t="str">
        <f t="shared" si="17"/>
        <v>0</v>
      </c>
      <c r="BK66" s="187" t="str">
        <f t="shared" si="18"/>
        <v>-</v>
      </c>
      <c r="BL66" s="189" t="str">
        <f t="shared" si="19"/>
        <v>FAC/DEP: 00,00%
__________
FAC/FAC: -
__________
AÑO: 00,00%
S. 1: 00,00%
S. 2: 00,00%</v>
      </c>
      <c r="BM66" s="187"/>
      <c r="BN66" s="187"/>
      <c r="BO66" s="188">
        <f t="shared" si="20"/>
        <v>0</v>
      </c>
      <c r="BP66" s="187"/>
      <c r="BQ66" s="269"/>
      <c r="BR66" s="187"/>
      <c r="BS66" s="191" t="str">
        <f t="shared" si="21"/>
        <v>0</v>
      </c>
      <c r="BT66" s="187" t="str">
        <f t="shared" si="22"/>
        <v>-</v>
      </c>
      <c r="BU66" s="189" t="str">
        <f t="shared" si="23"/>
        <v>FAC/DEP: 00,00%
__________
FAC/FAC: -
__________
AÑO: 00,00%
S. 1: 00,00%
S. 2: 00,00%</v>
      </c>
      <c r="BV66" s="187"/>
      <c r="BW66" s="187"/>
      <c r="BX66" s="188">
        <f t="shared" si="24"/>
        <v>0</v>
      </c>
      <c r="BY66" s="269"/>
      <c r="BZ66" s="269"/>
      <c r="CA66" s="187"/>
      <c r="CB66" s="191" t="str">
        <f t="shared" si="25"/>
        <v>0</v>
      </c>
      <c r="CC66" s="187" t="str">
        <f t="shared" si="26"/>
        <v>-</v>
      </c>
      <c r="CD66" s="189" t="str">
        <f t="shared" si="27"/>
        <v>FAC/DEP: 00,00%
__________
FAC/FAC: -
__________
AÑO: 00,00%
S. 1: 00,00%
S. 2: 00,00%</v>
      </c>
      <c r="CE66" s="187"/>
      <c r="CF66" s="187"/>
      <c r="CG66" s="188">
        <f t="shared" si="28"/>
        <v>0</v>
      </c>
      <c r="CH66" s="187"/>
      <c r="CI66" s="187"/>
      <c r="CJ66" s="187"/>
      <c r="CK66" s="191" t="str">
        <f t="shared" si="29"/>
        <v>0</v>
      </c>
      <c r="CL66" s="187" t="str">
        <f t="shared" si="30"/>
        <v>-</v>
      </c>
      <c r="CM66" s="189" t="str">
        <f t="shared" si="31"/>
        <v>FAC/DEP: 00,00%
__________
FAC/FAC: -
__________
AÑO: 00,00%
S. 1: 00,00%
S. 2: 00,00%</v>
      </c>
      <c r="CN66" s="187"/>
      <c r="CO66" s="187"/>
      <c r="CP66" s="188">
        <f t="shared" si="32"/>
        <v>0</v>
      </c>
      <c r="CQ66" s="187"/>
      <c r="CR66" s="269"/>
      <c r="CS66" s="187"/>
      <c r="CT66" s="191" t="str">
        <f t="shared" si="33"/>
        <v>0</v>
      </c>
      <c r="CU66" s="187" t="str">
        <f t="shared" si="34"/>
        <v>-</v>
      </c>
      <c r="CV66" s="189" t="str">
        <f t="shared" si="35"/>
        <v>FAC/DEP: 00,00%
__________
FAC/FAC: -
__________
AÑO: 00,00%
S. 1: 00,00%
S. 2: 00,00%</v>
      </c>
      <c r="CW66" s="187"/>
      <c r="CX66" s="187"/>
      <c r="CY66" s="188">
        <f t="shared" si="36"/>
        <v>0</v>
      </c>
      <c r="CZ66" s="187"/>
      <c r="DA66" s="269"/>
      <c r="DB66" s="187"/>
      <c r="DC66" s="191" t="str">
        <f t="shared" si="37"/>
        <v>0</v>
      </c>
      <c r="DD66" s="191" t="str">
        <f t="shared" si="38"/>
        <v>-</v>
      </c>
      <c r="DE66" s="196" t="str">
        <f t="shared" si="39"/>
        <v>FAC/DEP: 00,00%
__________
FAC/FAC: -
__________
AÑO: 00,00%
S. 1: 00,00%
S. 2: 00,00%</v>
      </c>
      <c r="DF66" s="209">
        <f t="shared" si="40"/>
        <v>0</v>
      </c>
      <c r="DG66" s="245"/>
      <c r="DH66" s="245"/>
    </row>
    <row r="67" spans="1:112" s="218" customFormat="1" ht="30" hidden="1" customHeight="1">
      <c r="A67" s="218" t="str">
        <f>Lists!C155</f>
        <v/>
      </c>
      <c r="B67" s="240" t="str">
        <f>IF(A67="","",INDEX(FORMULACIÓN!$A$10:$U$1010,'FORMULACIÓN Y SEG. FACULTADES'!$A67,'FORMULACIÓN Y SEG. FACULTADES'!B$8))</f>
        <v/>
      </c>
      <c r="C67" s="238" t="str">
        <f>IF($A67="","",INDEX(FORMULACIÓN!$A$10:$U$1010,'FORMULACIÓN Y SEG. FACULTADES'!$A67,'FORMULACIÓN Y SEG. FACULTADES'!C$8))</f>
        <v/>
      </c>
      <c r="D67" s="240" t="str">
        <f>IF(B67="","",INDEX(FORMULACIÓN!$A$10:$U$1010,'FORMULACIÓN Y SEG. FACULTADES'!$A67,'FORMULACIÓN Y SEG. FACULTADES'!D$8))</f>
        <v/>
      </c>
      <c r="E67" s="240" t="str">
        <f>IF($A67="","",INDEX(FORMULACIÓN!$A$10:$U$1010,'FORMULACIÓN Y SEG. FACULTADES'!$A67,'FORMULACIÓN Y SEG. FACULTADES'!E$8))</f>
        <v/>
      </c>
      <c r="F67" s="240" t="str">
        <f>IF($A67="","",INDEX(FORMULACIÓN!$A$10:$U$1010,'FORMULACIÓN Y SEG. FACULTADES'!$A67,'FORMULACIÓN Y SEG. FACULTADES'!F$8))</f>
        <v/>
      </c>
      <c r="G67" s="240" t="str">
        <f>IF($A67="","",INDEX(FORMULACIÓN!$A$10:$U$1010,'FORMULACIÓN Y SEG. FACULTADES'!$A67,'FORMULACIÓN Y SEG. FACULTADES'!G$8))</f>
        <v/>
      </c>
      <c r="H67" s="240" t="str">
        <f>IF($A67="","",INDEX(FORMULACIÓN!$A$10:$U$1010,'FORMULACIÓN Y SEG. FACULTADES'!$A67,'FORMULACIÓN Y SEG. FACULTADES'!H$8))</f>
        <v/>
      </c>
      <c r="I67" s="240" t="str">
        <f>IF($A67="","",INDEX(FORMULACIÓN!$A$10:$U$1010,'FORMULACIÓN Y SEG. FACULTADES'!$A67,'FORMULACIÓN Y SEG. FACULTADES'!I$8))</f>
        <v/>
      </c>
      <c r="J67" s="242"/>
      <c r="K67" s="242"/>
      <c r="L67" s="240" t="str">
        <f>IF($A67="","",INDEX(FORMULACIÓN!$A$10:$U$1010,'FORMULACIÓN Y SEG. FACULTADES'!$A67,'FORMULACIÓN Y SEG. FACULTADES'!L$8))</f>
        <v/>
      </c>
      <c r="M67" s="240" t="str">
        <f>IF($A67="","",INDEX(FORMULACIÓN!$A$10:$U$1010,'FORMULACIÓN Y SEG. FACULTADES'!$A67,'FORMULACIÓN Y SEG. FACULTADES'!M$8))</f>
        <v/>
      </c>
      <c r="N67" s="240" t="str">
        <f>IF($A67="","",INDEX(FORMULACIÓN!$A$10:$U$1010,'FORMULACIÓN Y SEG. FACULTADES'!$A67,'FORMULACIÓN Y SEG. FACULTADES'!N$8))</f>
        <v/>
      </c>
      <c r="O67" s="240" t="str">
        <f>IF($A67="","",INDEX(FORMULACIÓN!$A$10:$U$1010,'FORMULACIÓN Y SEG. FACULTADES'!$A67,'FORMULACIÓN Y SEG. FACULTADES'!O$8))</f>
        <v/>
      </c>
      <c r="P67" s="240" t="str">
        <f>IF($A67="","",INDEX(FORMULACIÓN!$A$10:$U$1010,'FORMULACIÓN Y SEG. FACULTADES'!$A67,'FORMULACIÓN Y SEG. FACULTADES'!P$8))</f>
        <v/>
      </c>
      <c r="Q67" s="241"/>
      <c r="R67" s="46" t="str">
        <f>IF($A67="","",INDEX(FORMULACIÓN!$A$10:$Y$1010,'FORMULACIÓN Y SEG. FACULTADES'!$A67,'FORMULACIÓN Y SEG. FACULTADES'!R$8))</f>
        <v/>
      </c>
      <c r="S67" s="175" t="str">
        <f>IF($A67="","",INDEX(FORMULACIÓN!$A$10:$U$1010,'FORMULACIÓN Y SEG. FACULTADES'!$A67,'FORMULACIÓN Y SEG. FACULTADES'!S$8))</f>
        <v/>
      </c>
      <c r="T67" s="187"/>
      <c r="U67" s="187"/>
      <c r="V67" s="188">
        <f t="shared" si="1"/>
        <v>0</v>
      </c>
      <c r="W67" s="187"/>
      <c r="X67" s="187"/>
      <c r="Y67" s="187"/>
      <c r="Z67" s="191" t="str">
        <f t="shared" si="2"/>
        <v>0</v>
      </c>
      <c r="AA67" s="191" t="str">
        <f t="shared" si="3"/>
        <v>-</v>
      </c>
      <c r="AB67" s="189" t="str">
        <f t="shared" si="0"/>
        <v>FAC/DEP: 00,00%
__________
FAC/FAC: -
__________
AÑO: 00,00%
S. 1: 00,00%
S. 2: 00,00%</v>
      </c>
      <c r="AC67" s="187"/>
      <c r="AD67" s="187"/>
      <c r="AE67" s="188">
        <f t="shared" si="4"/>
        <v>0</v>
      </c>
      <c r="AF67" s="187"/>
      <c r="AG67" s="187"/>
      <c r="AH67" s="187"/>
      <c r="AI67" s="191" t="str">
        <f t="shared" si="5"/>
        <v>0</v>
      </c>
      <c r="AJ67" s="187" t="str">
        <f t="shared" si="6"/>
        <v>-</v>
      </c>
      <c r="AK67" s="189" t="str">
        <f t="shared" si="7"/>
        <v>FAC/DEP: 00,00%
__________
FAC/FAC: -
__________
AÑO: 00,00%
S. 1: 00,00%
S. 2: 00,00%</v>
      </c>
      <c r="AL67" s="187"/>
      <c r="AM67" s="187"/>
      <c r="AN67" s="188">
        <f t="shared" si="8"/>
        <v>0</v>
      </c>
      <c r="AO67" s="187"/>
      <c r="AP67" s="187"/>
      <c r="AQ67" s="187"/>
      <c r="AR67" s="191" t="str">
        <f t="shared" si="9"/>
        <v>0</v>
      </c>
      <c r="AS67" s="187" t="str">
        <f t="shared" si="10"/>
        <v>-</v>
      </c>
      <c r="AT67" s="189" t="str">
        <f t="shared" si="11"/>
        <v>FAC/DEP: 00,00%
__________
FAC/FAC: -
__________
AÑO: 00,00%
S. 1: 00,00%
S. 2: 00,00%</v>
      </c>
      <c r="AU67" s="187"/>
      <c r="AV67" s="187"/>
      <c r="AW67" s="188">
        <f t="shared" si="12"/>
        <v>0</v>
      </c>
      <c r="AX67" s="187"/>
      <c r="AY67" s="187"/>
      <c r="AZ67" s="187"/>
      <c r="BA67" s="191" t="str">
        <f t="shared" si="13"/>
        <v>0</v>
      </c>
      <c r="BB67" s="187" t="str">
        <f t="shared" si="14"/>
        <v>-</v>
      </c>
      <c r="BC67" s="189" t="str">
        <f t="shared" si="15"/>
        <v>FAC/DEP: 00,00%
__________
FAC/FAC: -
__________
AÑO: 00,00%
S. 1: 00,00%
S. 2: 00,00%</v>
      </c>
      <c r="BD67" s="187"/>
      <c r="BE67" s="187"/>
      <c r="BF67" s="188">
        <f t="shared" si="16"/>
        <v>0</v>
      </c>
      <c r="BG67" s="187"/>
      <c r="BH67" s="187"/>
      <c r="BI67" s="187"/>
      <c r="BJ67" s="191" t="str">
        <f t="shared" si="17"/>
        <v>0</v>
      </c>
      <c r="BK67" s="187" t="str">
        <f t="shared" si="18"/>
        <v>-</v>
      </c>
      <c r="BL67" s="189" t="str">
        <f t="shared" si="19"/>
        <v>FAC/DEP: 00,00%
__________
FAC/FAC: -
__________
AÑO: 00,00%
S. 1: 00,00%
S. 2: 00,00%</v>
      </c>
      <c r="BM67" s="187"/>
      <c r="BN67" s="187"/>
      <c r="BO67" s="188">
        <f t="shared" si="20"/>
        <v>0</v>
      </c>
      <c r="BP67" s="187"/>
      <c r="BQ67" s="187"/>
      <c r="BR67" s="187"/>
      <c r="BS67" s="191" t="str">
        <f t="shared" si="21"/>
        <v>0</v>
      </c>
      <c r="BT67" s="187" t="str">
        <f t="shared" si="22"/>
        <v>-</v>
      </c>
      <c r="BU67" s="189" t="str">
        <f t="shared" si="23"/>
        <v>FAC/DEP: 00,00%
__________
FAC/FAC: -
__________
AÑO: 00,00%
S. 1: 00,00%
S. 2: 00,00%</v>
      </c>
      <c r="BV67" s="187"/>
      <c r="BW67" s="187"/>
      <c r="BX67" s="188">
        <f t="shared" si="24"/>
        <v>0</v>
      </c>
      <c r="BY67" s="187"/>
      <c r="BZ67" s="187"/>
      <c r="CA67" s="187"/>
      <c r="CB67" s="191" t="str">
        <f t="shared" si="25"/>
        <v>0</v>
      </c>
      <c r="CC67" s="187" t="str">
        <f t="shared" si="26"/>
        <v>-</v>
      </c>
      <c r="CD67" s="189" t="str">
        <f t="shared" si="27"/>
        <v>FAC/DEP: 00,00%
__________
FAC/FAC: -
__________
AÑO: 00,00%
S. 1: 00,00%
S. 2: 00,00%</v>
      </c>
      <c r="CE67" s="187"/>
      <c r="CF67" s="187"/>
      <c r="CG67" s="188">
        <f t="shared" si="28"/>
        <v>0</v>
      </c>
      <c r="CH67" s="187"/>
      <c r="CI67" s="187"/>
      <c r="CJ67" s="187"/>
      <c r="CK67" s="191" t="str">
        <f t="shared" si="29"/>
        <v>0</v>
      </c>
      <c r="CL67" s="187" t="str">
        <f t="shared" si="30"/>
        <v>-</v>
      </c>
      <c r="CM67" s="189" t="str">
        <f t="shared" si="31"/>
        <v>FAC/DEP: 00,00%
__________
FAC/FAC: -
__________
AÑO: 00,00%
S. 1: 00,00%
S. 2: 00,00%</v>
      </c>
      <c r="CN67" s="187"/>
      <c r="CO67" s="187"/>
      <c r="CP67" s="188">
        <f t="shared" si="32"/>
        <v>0</v>
      </c>
      <c r="CQ67" s="187"/>
      <c r="CR67" s="187"/>
      <c r="CS67" s="187"/>
      <c r="CT67" s="191" t="str">
        <f t="shared" si="33"/>
        <v>0</v>
      </c>
      <c r="CU67" s="187" t="str">
        <f t="shared" si="34"/>
        <v>-</v>
      </c>
      <c r="CV67" s="189" t="str">
        <f t="shared" si="35"/>
        <v>FAC/DEP: 00,00%
__________
FAC/FAC: -
__________
AÑO: 00,00%
S. 1: 00,00%
S. 2: 00,00%</v>
      </c>
      <c r="CW67" s="187"/>
      <c r="CX67" s="187"/>
      <c r="CY67" s="188">
        <f t="shared" si="36"/>
        <v>0</v>
      </c>
      <c r="CZ67" s="187"/>
      <c r="DA67" s="187"/>
      <c r="DB67" s="187"/>
      <c r="DC67" s="191" t="str">
        <f t="shared" si="37"/>
        <v>0</v>
      </c>
      <c r="DD67" s="191" t="str">
        <f t="shared" si="38"/>
        <v>-</v>
      </c>
      <c r="DE67" s="196" t="str">
        <f t="shared" si="39"/>
        <v>FAC/DEP: 00,00%
__________
FAC/FAC: -
__________
AÑO: 00,00%
S. 1: 00,00%
S. 2: 00,00%</v>
      </c>
      <c r="DF67" s="209">
        <f t="shared" si="40"/>
        <v>0</v>
      </c>
      <c r="DG67" s="245"/>
      <c r="DH67" s="245"/>
    </row>
    <row r="68" spans="1:112" s="218" customFormat="1" ht="30" hidden="1" customHeight="1">
      <c r="A68" s="218" t="str">
        <f>Lists!C156</f>
        <v/>
      </c>
      <c r="B68" s="240" t="str">
        <f>IF(A68="","",INDEX(FORMULACIÓN!$A$10:$U$1010,'FORMULACIÓN Y SEG. FACULTADES'!$A68,'FORMULACIÓN Y SEG. FACULTADES'!B$8))</f>
        <v/>
      </c>
      <c r="C68" s="238" t="str">
        <f>IF($A68="","",INDEX(FORMULACIÓN!$A$10:$U$1010,'FORMULACIÓN Y SEG. FACULTADES'!$A68,'FORMULACIÓN Y SEG. FACULTADES'!C$8))</f>
        <v/>
      </c>
      <c r="D68" s="240" t="str">
        <f>IF(B68="","",INDEX(FORMULACIÓN!$A$10:$U$1010,'FORMULACIÓN Y SEG. FACULTADES'!$A68,'FORMULACIÓN Y SEG. FACULTADES'!D$8))</f>
        <v/>
      </c>
      <c r="E68" s="240" t="str">
        <f>IF($A68="","",INDEX(FORMULACIÓN!$A$10:$U$1010,'FORMULACIÓN Y SEG. FACULTADES'!$A68,'FORMULACIÓN Y SEG. FACULTADES'!E$8))</f>
        <v/>
      </c>
      <c r="F68" s="240" t="str">
        <f>IF($A68="","",INDEX(FORMULACIÓN!$A$10:$U$1010,'FORMULACIÓN Y SEG. FACULTADES'!$A68,'FORMULACIÓN Y SEG. FACULTADES'!F$8))</f>
        <v/>
      </c>
      <c r="G68" s="240" t="str">
        <f>IF($A68="","",INDEX(FORMULACIÓN!$A$10:$U$1010,'FORMULACIÓN Y SEG. FACULTADES'!$A68,'FORMULACIÓN Y SEG. FACULTADES'!G$8))</f>
        <v/>
      </c>
      <c r="H68" s="240" t="str">
        <f>IF($A68="","",INDEX(FORMULACIÓN!$A$10:$U$1010,'FORMULACIÓN Y SEG. FACULTADES'!$A68,'FORMULACIÓN Y SEG. FACULTADES'!H$8))</f>
        <v/>
      </c>
      <c r="I68" s="240" t="str">
        <f>IF($A68="","",INDEX(FORMULACIÓN!$A$10:$U$1010,'FORMULACIÓN Y SEG. FACULTADES'!$A68,'FORMULACIÓN Y SEG. FACULTADES'!I$8))</f>
        <v/>
      </c>
      <c r="J68" s="242"/>
      <c r="K68" s="242"/>
      <c r="L68" s="240" t="str">
        <f>IF($A68="","",INDEX(FORMULACIÓN!$A$10:$U$1010,'FORMULACIÓN Y SEG. FACULTADES'!$A68,'FORMULACIÓN Y SEG. FACULTADES'!L$8))</f>
        <v/>
      </c>
      <c r="M68" s="240" t="str">
        <f>IF($A68="","",INDEX(FORMULACIÓN!$A$10:$U$1010,'FORMULACIÓN Y SEG. FACULTADES'!$A68,'FORMULACIÓN Y SEG. FACULTADES'!M$8))</f>
        <v/>
      </c>
      <c r="N68" s="240" t="str">
        <f>IF($A68="","",INDEX(FORMULACIÓN!$A$10:$U$1010,'FORMULACIÓN Y SEG. FACULTADES'!$A68,'FORMULACIÓN Y SEG. FACULTADES'!N$8))</f>
        <v/>
      </c>
      <c r="O68" s="240" t="str">
        <f>IF($A68="","",INDEX(FORMULACIÓN!$A$10:$U$1010,'FORMULACIÓN Y SEG. FACULTADES'!$A68,'FORMULACIÓN Y SEG. FACULTADES'!O$8))</f>
        <v/>
      </c>
      <c r="P68" s="240" t="str">
        <f>IF($A68="","",INDEX(FORMULACIÓN!$A$10:$U$1010,'FORMULACIÓN Y SEG. FACULTADES'!$A68,'FORMULACIÓN Y SEG. FACULTADES'!P$8))</f>
        <v/>
      </c>
      <c r="Q68" s="241"/>
      <c r="R68" s="46" t="str">
        <f>IF($A68="","",INDEX(FORMULACIÓN!$A$10:$Y$1010,'FORMULACIÓN Y SEG. FACULTADES'!$A68,'FORMULACIÓN Y SEG. FACULTADES'!R$8))</f>
        <v/>
      </c>
      <c r="S68" s="175" t="str">
        <f>IF($A68="","",INDEX(FORMULACIÓN!$A$10:$U$1010,'FORMULACIÓN Y SEG. FACULTADES'!$A68,'FORMULACIÓN Y SEG. FACULTADES'!S$8))</f>
        <v/>
      </c>
      <c r="T68" s="187"/>
      <c r="U68" s="187"/>
      <c r="V68" s="188">
        <f t="shared" si="1"/>
        <v>0</v>
      </c>
      <c r="W68" s="187"/>
      <c r="X68" s="187"/>
      <c r="Y68" s="187"/>
      <c r="Z68" s="191" t="str">
        <f t="shared" si="2"/>
        <v>0</v>
      </c>
      <c r="AA68" s="191" t="str">
        <f t="shared" si="3"/>
        <v>-</v>
      </c>
      <c r="AB68" s="189" t="str">
        <f t="shared" si="0"/>
        <v>FAC/DEP: 00,00%
__________
FAC/FAC: -
__________
AÑO: 00,00%
S. 1: 00,00%
S. 2: 00,00%</v>
      </c>
      <c r="AC68" s="187"/>
      <c r="AD68" s="187"/>
      <c r="AE68" s="188">
        <f t="shared" si="4"/>
        <v>0</v>
      </c>
      <c r="AF68" s="187"/>
      <c r="AG68" s="187"/>
      <c r="AH68" s="187"/>
      <c r="AI68" s="191" t="str">
        <f t="shared" si="5"/>
        <v>0</v>
      </c>
      <c r="AJ68" s="187" t="str">
        <f t="shared" si="6"/>
        <v>-</v>
      </c>
      <c r="AK68" s="189" t="str">
        <f t="shared" si="7"/>
        <v>FAC/DEP: 00,00%
__________
FAC/FAC: -
__________
AÑO: 00,00%
S. 1: 00,00%
S. 2: 00,00%</v>
      </c>
      <c r="AL68" s="187"/>
      <c r="AM68" s="187"/>
      <c r="AN68" s="188">
        <f t="shared" si="8"/>
        <v>0</v>
      </c>
      <c r="AO68" s="187"/>
      <c r="AP68" s="187"/>
      <c r="AQ68" s="187"/>
      <c r="AR68" s="191" t="str">
        <f t="shared" si="9"/>
        <v>0</v>
      </c>
      <c r="AS68" s="187" t="str">
        <f t="shared" si="10"/>
        <v>-</v>
      </c>
      <c r="AT68" s="189" t="str">
        <f t="shared" si="11"/>
        <v>FAC/DEP: 00,00%
__________
FAC/FAC: -
__________
AÑO: 00,00%
S. 1: 00,00%
S. 2: 00,00%</v>
      </c>
      <c r="AU68" s="187"/>
      <c r="AV68" s="187"/>
      <c r="AW68" s="188">
        <f t="shared" si="12"/>
        <v>0</v>
      </c>
      <c r="AX68" s="187"/>
      <c r="AY68" s="187"/>
      <c r="AZ68" s="187"/>
      <c r="BA68" s="191" t="str">
        <f t="shared" si="13"/>
        <v>0</v>
      </c>
      <c r="BB68" s="187" t="str">
        <f t="shared" si="14"/>
        <v>-</v>
      </c>
      <c r="BC68" s="189" t="str">
        <f t="shared" si="15"/>
        <v>FAC/DEP: 00,00%
__________
FAC/FAC: -
__________
AÑO: 00,00%
S. 1: 00,00%
S. 2: 00,00%</v>
      </c>
      <c r="BD68" s="187"/>
      <c r="BE68" s="187"/>
      <c r="BF68" s="188">
        <f t="shared" si="16"/>
        <v>0</v>
      </c>
      <c r="BG68" s="187"/>
      <c r="BH68" s="187"/>
      <c r="BI68" s="187"/>
      <c r="BJ68" s="191" t="str">
        <f t="shared" si="17"/>
        <v>0</v>
      </c>
      <c r="BK68" s="187" t="str">
        <f t="shared" si="18"/>
        <v>-</v>
      </c>
      <c r="BL68" s="189" t="str">
        <f t="shared" si="19"/>
        <v>FAC/DEP: 00,00%
__________
FAC/FAC: -
__________
AÑO: 00,00%
S. 1: 00,00%
S. 2: 00,00%</v>
      </c>
      <c r="BM68" s="187"/>
      <c r="BN68" s="187"/>
      <c r="BO68" s="188">
        <f t="shared" si="20"/>
        <v>0</v>
      </c>
      <c r="BP68" s="187"/>
      <c r="BQ68" s="187"/>
      <c r="BR68" s="187"/>
      <c r="BS68" s="191" t="str">
        <f t="shared" si="21"/>
        <v>0</v>
      </c>
      <c r="BT68" s="187" t="str">
        <f t="shared" si="22"/>
        <v>-</v>
      </c>
      <c r="BU68" s="189" t="str">
        <f t="shared" si="23"/>
        <v>FAC/DEP: 00,00%
__________
FAC/FAC: -
__________
AÑO: 00,00%
S. 1: 00,00%
S. 2: 00,00%</v>
      </c>
      <c r="BV68" s="187"/>
      <c r="BW68" s="187"/>
      <c r="BX68" s="188">
        <f t="shared" si="24"/>
        <v>0</v>
      </c>
      <c r="BY68" s="187"/>
      <c r="BZ68" s="187"/>
      <c r="CA68" s="187"/>
      <c r="CB68" s="191" t="str">
        <f t="shared" si="25"/>
        <v>0</v>
      </c>
      <c r="CC68" s="187" t="str">
        <f t="shared" si="26"/>
        <v>-</v>
      </c>
      <c r="CD68" s="189" t="str">
        <f t="shared" si="27"/>
        <v>FAC/DEP: 00,00%
__________
FAC/FAC: -
__________
AÑO: 00,00%
S. 1: 00,00%
S. 2: 00,00%</v>
      </c>
      <c r="CE68" s="187"/>
      <c r="CF68" s="187"/>
      <c r="CG68" s="188">
        <f t="shared" si="28"/>
        <v>0</v>
      </c>
      <c r="CH68" s="187"/>
      <c r="CI68" s="187"/>
      <c r="CJ68" s="187"/>
      <c r="CK68" s="191" t="str">
        <f t="shared" si="29"/>
        <v>0</v>
      </c>
      <c r="CL68" s="187" t="str">
        <f t="shared" si="30"/>
        <v>-</v>
      </c>
      <c r="CM68" s="189" t="str">
        <f t="shared" si="31"/>
        <v>FAC/DEP: 00,00%
__________
FAC/FAC: -
__________
AÑO: 00,00%
S. 1: 00,00%
S. 2: 00,00%</v>
      </c>
      <c r="CN68" s="187"/>
      <c r="CO68" s="187"/>
      <c r="CP68" s="188">
        <f t="shared" si="32"/>
        <v>0</v>
      </c>
      <c r="CQ68" s="187"/>
      <c r="CR68" s="187"/>
      <c r="CS68" s="187"/>
      <c r="CT68" s="191" t="str">
        <f t="shared" si="33"/>
        <v>0</v>
      </c>
      <c r="CU68" s="187" t="str">
        <f t="shared" si="34"/>
        <v>-</v>
      </c>
      <c r="CV68" s="189" t="str">
        <f t="shared" si="35"/>
        <v>FAC/DEP: 00,00%
__________
FAC/FAC: -
__________
AÑO: 00,00%
S. 1: 00,00%
S. 2: 00,00%</v>
      </c>
      <c r="CW68" s="187"/>
      <c r="CX68" s="187"/>
      <c r="CY68" s="188">
        <f t="shared" si="36"/>
        <v>0</v>
      </c>
      <c r="CZ68" s="187"/>
      <c r="DA68" s="187"/>
      <c r="DB68" s="187"/>
      <c r="DC68" s="191" t="str">
        <f t="shared" si="37"/>
        <v>0</v>
      </c>
      <c r="DD68" s="191" t="str">
        <f t="shared" si="38"/>
        <v>-</v>
      </c>
      <c r="DE68" s="196" t="str">
        <f t="shared" si="39"/>
        <v>FAC/DEP: 00,00%
__________
FAC/FAC: -
__________
AÑO: 00,00%
S. 1: 00,00%
S. 2: 00,00%</v>
      </c>
      <c r="DF68" s="209">
        <f t="shared" si="40"/>
        <v>0</v>
      </c>
      <c r="DG68" s="245"/>
      <c r="DH68" s="245"/>
    </row>
    <row r="69" spans="1:112" s="218" customFormat="1" ht="30" hidden="1" customHeight="1">
      <c r="A69" s="218" t="str">
        <f>Lists!C157</f>
        <v/>
      </c>
      <c r="B69" s="240" t="str">
        <f>IF(A69="","",INDEX(FORMULACIÓN!$A$10:$U$1010,'FORMULACIÓN Y SEG. FACULTADES'!$A69,'FORMULACIÓN Y SEG. FACULTADES'!B$8))</f>
        <v/>
      </c>
      <c r="C69" s="238" t="str">
        <f>IF($A69="","",INDEX(FORMULACIÓN!$A$10:$U$1010,'FORMULACIÓN Y SEG. FACULTADES'!$A69,'FORMULACIÓN Y SEG. FACULTADES'!C$8))</f>
        <v/>
      </c>
      <c r="D69" s="240" t="str">
        <f>IF(B69="","",INDEX(FORMULACIÓN!$A$10:$U$1010,'FORMULACIÓN Y SEG. FACULTADES'!$A69,'FORMULACIÓN Y SEG. FACULTADES'!D$8))</f>
        <v/>
      </c>
      <c r="E69" s="240" t="str">
        <f>IF($A69="","",INDEX(FORMULACIÓN!$A$10:$U$1010,'FORMULACIÓN Y SEG. FACULTADES'!$A69,'FORMULACIÓN Y SEG. FACULTADES'!E$8))</f>
        <v/>
      </c>
      <c r="F69" s="240" t="str">
        <f>IF($A69="","",INDEX(FORMULACIÓN!$A$10:$U$1010,'FORMULACIÓN Y SEG. FACULTADES'!$A69,'FORMULACIÓN Y SEG. FACULTADES'!F$8))</f>
        <v/>
      </c>
      <c r="G69" s="240" t="str">
        <f>IF($A69="","",INDEX(FORMULACIÓN!$A$10:$U$1010,'FORMULACIÓN Y SEG. FACULTADES'!$A69,'FORMULACIÓN Y SEG. FACULTADES'!G$8))</f>
        <v/>
      </c>
      <c r="H69" s="240" t="str">
        <f>IF($A69="","",INDEX(FORMULACIÓN!$A$10:$U$1010,'FORMULACIÓN Y SEG. FACULTADES'!$A69,'FORMULACIÓN Y SEG. FACULTADES'!H$8))</f>
        <v/>
      </c>
      <c r="I69" s="240" t="str">
        <f>IF($A69="","",INDEX(FORMULACIÓN!$A$10:$U$1010,'FORMULACIÓN Y SEG. FACULTADES'!$A69,'FORMULACIÓN Y SEG. FACULTADES'!I$8))</f>
        <v/>
      </c>
      <c r="J69" s="242"/>
      <c r="K69" s="242"/>
      <c r="L69" s="240" t="str">
        <f>IF($A69="","",INDEX(FORMULACIÓN!$A$10:$U$1010,'FORMULACIÓN Y SEG. FACULTADES'!$A69,'FORMULACIÓN Y SEG. FACULTADES'!L$8))</f>
        <v/>
      </c>
      <c r="M69" s="240" t="str">
        <f>IF($A69="","",INDEX(FORMULACIÓN!$A$10:$U$1010,'FORMULACIÓN Y SEG. FACULTADES'!$A69,'FORMULACIÓN Y SEG. FACULTADES'!M$8))</f>
        <v/>
      </c>
      <c r="N69" s="240" t="str">
        <f>IF($A69="","",INDEX(FORMULACIÓN!$A$10:$U$1010,'FORMULACIÓN Y SEG. FACULTADES'!$A69,'FORMULACIÓN Y SEG. FACULTADES'!N$8))</f>
        <v/>
      </c>
      <c r="O69" s="240" t="str">
        <f>IF($A69="","",INDEX(FORMULACIÓN!$A$10:$U$1010,'FORMULACIÓN Y SEG. FACULTADES'!$A69,'FORMULACIÓN Y SEG. FACULTADES'!O$8))</f>
        <v/>
      </c>
      <c r="P69" s="240" t="str">
        <f>IF($A69="","",INDEX(FORMULACIÓN!$A$10:$U$1010,'FORMULACIÓN Y SEG. FACULTADES'!$A69,'FORMULACIÓN Y SEG. FACULTADES'!P$8))</f>
        <v/>
      </c>
      <c r="Q69" s="241"/>
      <c r="R69" s="46" t="str">
        <f>IF($A69="","",INDEX(FORMULACIÓN!$A$10:$Y$1010,'FORMULACIÓN Y SEG. FACULTADES'!$A69,'FORMULACIÓN Y SEG. FACULTADES'!R$8))</f>
        <v/>
      </c>
      <c r="S69" s="175" t="str">
        <f>IF($A69="","",INDEX(FORMULACIÓN!$A$10:$U$1010,'FORMULACIÓN Y SEG. FACULTADES'!$A69,'FORMULACIÓN Y SEG. FACULTADES'!S$8))</f>
        <v/>
      </c>
      <c r="T69" s="187"/>
      <c r="U69" s="187"/>
      <c r="V69" s="188">
        <f t="shared" si="1"/>
        <v>0</v>
      </c>
      <c r="W69" s="187"/>
      <c r="X69" s="187"/>
      <c r="Y69" s="187"/>
      <c r="Z69" s="191" t="str">
        <f t="shared" si="2"/>
        <v>0</v>
      </c>
      <c r="AA69" s="191" t="str">
        <f t="shared" si="3"/>
        <v>-</v>
      </c>
      <c r="AB69" s="189" t="str">
        <f t="shared" si="0"/>
        <v>FAC/DEP: 00,00%
__________
FAC/FAC: -
__________
AÑO: 00,00%
S. 1: 00,00%
S. 2: 00,00%</v>
      </c>
      <c r="AC69" s="187"/>
      <c r="AD69" s="187"/>
      <c r="AE69" s="188">
        <f t="shared" si="4"/>
        <v>0</v>
      </c>
      <c r="AF69" s="187"/>
      <c r="AG69" s="187"/>
      <c r="AH69" s="187"/>
      <c r="AI69" s="191" t="str">
        <f t="shared" si="5"/>
        <v>0</v>
      </c>
      <c r="AJ69" s="187" t="str">
        <f t="shared" si="6"/>
        <v>-</v>
      </c>
      <c r="AK69" s="189" t="str">
        <f t="shared" si="7"/>
        <v>FAC/DEP: 00,00%
__________
FAC/FAC: -
__________
AÑO: 00,00%
S. 1: 00,00%
S. 2: 00,00%</v>
      </c>
      <c r="AL69" s="187"/>
      <c r="AM69" s="187"/>
      <c r="AN69" s="188">
        <f t="shared" si="8"/>
        <v>0</v>
      </c>
      <c r="AO69" s="187"/>
      <c r="AP69" s="187"/>
      <c r="AQ69" s="187"/>
      <c r="AR69" s="191" t="str">
        <f t="shared" si="9"/>
        <v>0</v>
      </c>
      <c r="AS69" s="187" t="str">
        <f t="shared" si="10"/>
        <v>-</v>
      </c>
      <c r="AT69" s="189" t="str">
        <f t="shared" si="11"/>
        <v>FAC/DEP: 00,00%
__________
FAC/FAC: -
__________
AÑO: 00,00%
S. 1: 00,00%
S. 2: 00,00%</v>
      </c>
      <c r="AU69" s="187"/>
      <c r="AV69" s="187"/>
      <c r="AW69" s="188">
        <f t="shared" si="12"/>
        <v>0</v>
      </c>
      <c r="AX69" s="187"/>
      <c r="AY69" s="187"/>
      <c r="AZ69" s="187"/>
      <c r="BA69" s="191" t="str">
        <f t="shared" si="13"/>
        <v>0</v>
      </c>
      <c r="BB69" s="187" t="str">
        <f t="shared" si="14"/>
        <v>-</v>
      </c>
      <c r="BC69" s="189" t="str">
        <f t="shared" si="15"/>
        <v>FAC/DEP: 00,00%
__________
FAC/FAC: -
__________
AÑO: 00,00%
S. 1: 00,00%
S. 2: 00,00%</v>
      </c>
      <c r="BD69" s="187"/>
      <c r="BE69" s="187"/>
      <c r="BF69" s="188">
        <f t="shared" si="16"/>
        <v>0</v>
      </c>
      <c r="BG69" s="187"/>
      <c r="BH69" s="187"/>
      <c r="BI69" s="187"/>
      <c r="BJ69" s="191" t="str">
        <f t="shared" si="17"/>
        <v>0</v>
      </c>
      <c r="BK69" s="187" t="str">
        <f t="shared" si="18"/>
        <v>-</v>
      </c>
      <c r="BL69" s="189" t="str">
        <f t="shared" si="19"/>
        <v>FAC/DEP: 00,00%
__________
FAC/FAC: -
__________
AÑO: 00,00%
S. 1: 00,00%
S. 2: 00,00%</v>
      </c>
      <c r="BM69" s="187"/>
      <c r="BN69" s="187"/>
      <c r="BO69" s="188">
        <f t="shared" si="20"/>
        <v>0</v>
      </c>
      <c r="BP69" s="187"/>
      <c r="BQ69" s="187"/>
      <c r="BR69" s="187"/>
      <c r="BS69" s="191" t="str">
        <f t="shared" si="21"/>
        <v>0</v>
      </c>
      <c r="BT69" s="187" t="str">
        <f t="shared" si="22"/>
        <v>-</v>
      </c>
      <c r="BU69" s="189" t="str">
        <f t="shared" si="23"/>
        <v>FAC/DEP: 00,00%
__________
FAC/FAC: -
__________
AÑO: 00,00%
S. 1: 00,00%
S. 2: 00,00%</v>
      </c>
      <c r="BV69" s="187"/>
      <c r="BW69" s="187"/>
      <c r="BX69" s="188">
        <f t="shared" si="24"/>
        <v>0</v>
      </c>
      <c r="BY69" s="187"/>
      <c r="BZ69" s="187"/>
      <c r="CA69" s="187"/>
      <c r="CB69" s="191" t="str">
        <f t="shared" si="25"/>
        <v>0</v>
      </c>
      <c r="CC69" s="187" t="str">
        <f t="shared" si="26"/>
        <v>-</v>
      </c>
      <c r="CD69" s="189" t="str">
        <f t="shared" si="27"/>
        <v>FAC/DEP: 00,00%
__________
FAC/FAC: -
__________
AÑO: 00,00%
S. 1: 00,00%
S. 2: 00,00%</v>
      </c>
      <c r="CE69" s="187"/>
      <c r="CF69" s="187"/>
      <c r="CG69" s="188">
        <f t="shared" si="28"/>
        <v>0</v>
      </c>
      <c r="CH69" s="187"/>
      <c r="CI69" s="187"/>
      <c r="CJ69" s="187"/>
      <c r="CK69" s="191" t="str">
        <f t="shared" si="29"/>
        <v>0</v>
      </c>
      <c r="CL69" s="187" t="str">
        <f t="shared" si="30"/>
        <v>-</v>
      </c>
      <c r="CM69" s="189" t="str">
        <f t="shared" si="31"/>
        <v>FAC/DEP: 00,00%
__________
FAC/FAC: -
__________
AÑO: 00,00%
S. 1: 00,00%
S. 2: 00,00%</v>
      </c>
      <c r="CN69" s="187"/>
      <c r="CO69" s="187"/>
      <c r="CP69" s="188">
        <f t="shared" si="32"/>
        <v>0</v>
      </c>
      <c r="CQ69" s="187"/>
      <c r="CR69" s="187"/>
      <c r="CS69" s="187"/>
      <c r="CT69" s="191" t="str">
        <f t="shared" si="33"/>
        <v>0</v>
      </c>
      <c r="CU69" s="187" t="str">
        <f t="shared" si="34"/>
        <v>-</v>
      </c>
      <c r="CV69" s="189" t="str">
        <f t="shared" si="35"/>
        <v>FAC/DEP: 00,00%
__________
FAC/FAC: -
__________
AÑO: 00,00%
S. 1: 00,00%
S. 2: 00,00%</v>
      </c>
      <c r="CW69" s="187"/>
      <c r="CX69" s="187"/>
      <c r="CY69" s="188">
        <f t="shared" si="36"/>
        <v>0</v>
      </c>
      <c r="CZ69" s="187"/>
      <c r="DA69" s="187"/>
      <c r="DB69" s="187"/>
      <c r="DC69" s="191" t="str">
        <f t="shared" si="37"/>
        <v>0</v>
      </c>
      <c r="DD69" s="191" t="str">
        <f t="shared" si="38"/>
        <v>-</v>
      </c>
      <c r="DE69" s="196" t="str">
        <f t="shared" si="39"/>
        <v>FAC/DEP: 00,00%
__________
FAC/FAC: -
__________
AÑO: 00,00%
S. 1: 00,00%
S. 2: 00,00%</v>
      </c>
      <c r="DF69" s="209">
        <f t="shared" si="40"/>
        <v>0</v>
      </c>
      <c r="DG69" s="245"/>
      <c r="DH69" s="245"/>
    </row>
    <row r="70" spans="1:112" s="218" customFormat="1" ht="30" hidden="1" customHeight="1">
      <c r="A70" s="218" t="str">
        <f>Lists!C158</f>
        <v/>
      </c>
      <c r="B70" s="240" t="str">
        <f>IF(A70="","",INDEX(FORMULACIÓN!$A$10:$U$1010,'FORMULACIÓN Y SEG. FACULTADES'!$A70,'FORMULACIÓN Y SEG. FACULTADES'!B$8))</f>
        <v/>
      </c>
      <c r="C70" s="238" t="str">
        <f>IF($A70="","",INDEX(FORMULACIÓN!$A$10:$U$1010,'FORMULACIÓN Y SEG. FACULTADES'!$A70,'FORMULACIÓN Y SEG. FACULTADES'!C$8))</f>
        <v/>
      </c>
      <c r="D70" s="240" t="str">
        <f>IF(B70="","",INDEX(FORMULACIÓN!$A$10:$U$1010,'FORMULACIÓN Y SEG. FACULTADES'!$A70,'FORMULACIÓN Y SEG. FACULTADES'!D$8))</f>
        <v/>
      </c>
      <c r="E70" s="240" t="str">
        <f>IF($A70="","",INDEX(FORMULACIÓN!$A$10:$U$1010,'FORMULACIÓN Y SEG. FACULTADES'!$A70,'FORMULACIÓN Y SEG. FACULTADES'!E$8))</f>
        <v/>
      </c>
      <c r="F70" s="240" t="str">
        <f>IF($A70="","",INDEX(FORMULACIÓN!$A$10:$U$1010,'FORMULACIÓN Y SEG. FACULTADES'!$A70,'FORMULACIÓN Y SEG. FACULTADES'!F$8))</f>
        <v/>
      </c>
      <c r="G70" s="240" t="str">
        <f>IF($A70="","",INDEX(FORMULACIÓN!$A$10:$U$1010,'FORMULACIÓN Y SEG. FACULTADES'!$A70,'FORMULACIÓN Y SEG. FACULTADES'!G$8))</f>
        <v/>
      </c>
      <c r="H70" s="240" t="str">
        <f>IF($A70="","",INDEX(FORMULACIÓN!$A$10:$U$1010,'FORMULACIÓN Y SEG. FACULTADES'!$A70,'FORMULACIÓN Y SEG. FACULTADES'!H$8))</f>
        <v/>
      </c>
      <c r="I70" s="240" t="str">
        <f>IF($A70="","",INDEX(FORMULACIÓN!$A$10:$U$1010,'FORMULACIÓN Y SEG. FACULTADES'!$A70,'FORMULACIÓN Y SEG. FACULTADES'!I$8))</f>
        <v/>
      </c>
      <c r="J70" s="242"/>
      <c r="K70" s="242"/>
      <c r="L70" s="240" t="str">
        <f>IF($A70="","",INDEX(FORMULACIÓN!$A$10:$U$1010,'FORMULACIÓN Y SEG. FACULTADES'!$A70,'FORMULACIÓN Y SEG. FACULTADES'!L$8))</f>
        <v/>
      </c>
      <c r="M70" s="240" t="str">
        <f>IF($A70="","",INDEX(FORMULACIÓN!$A$10:$U$1010,'FORMULACIÓN Y SEG. FACULTADES'!$A70,'FORMULACIÓN Y SEG. FACULTADES'!M$8))</f>
        <v/>
      </c>
      <c r="N70" s="240" t="str">
        <f>IF($A70="","",INDEX(FORMULACIÓN!$A$10:$U$1010,'FORMULACIÓN Y SEG. FACULTADES'!$A70,'FORMULACIÓN Y SEG. FACULTADES'!N$8))</f>
        <v/>
      </c>
      <c r="O70" s="240" t="str">
        <f>IF($A70="","",INDEX(FORMULACIÓN!$A$10:$U$1010,'FORMULACIÓN Y SEG. FACULTADES'!$A70,'FORMULACIÓN Y SEG. FACULTADES'!O$8))</f>
        <v/>
      </c>
      <c r="P70" s="240" t="str">
        <f>IF($A70="","",INDEX(FORMULACIÓN!$A$10:$U$1010,'FORMULACIÓN Y SEG. FACULTADES'!$A70,'FORMULACIÓN Y SEG. FACULTADES'!P$8))</f>
        <v/>
      </c>
      <c r="Q70" s="241"/>
      <c r="R70" s="46" t="str">
        <f>IF($A70="","",INDEX(FORMULACIÓN!$A$10:$Y$1010,'FORMULACIÓN Y SEG. FACULTADES'!$A70,'FORMULACIÓN Y SEG. FACULTADES'!R$8))</f>
        <v/>
      </c>
      <c r="S70" s="175" t="str">
        <f>IF($A70="","",INDEX(FORMULACIÓN!$A$10:$U$1010,'FORMULACIÓN Y SEG. FACULTADES'!$A70,'FORMULACIÓN Y SEG. FACULTADES'!S$8))</f>
        <v/>
      </c>
      <c r="T70" s="187"/>
      <c r="U70" s="187"/>
      <c r="V70" s="188">
        <f t="shared" si="1"/>
        <v>0</v>
      </c>
      <c r="W70" s="187"/>
      <c r="X70" s="187"/>
      <c r="Y70" s="187"/>
      <c r="Z70" s="191" t="str">
        <f t="shared" si="2"/>
        <v>0</v>
      </c>
      <c r="AA70" s="191" t="str">
        <f t="shared" si="3"/>
        <v>-</v>
      </c>
      <c r="AB70" s="189" t="str">
        <f t="shared" si="0"/>
        <v>FAC/DEP: 00,00%
__________
FAC/FAC: -
__________
AÑO: 00,00%
S. 1: 00,00%
S. 2: 00,00%</v>
      </c>
      <c r="AC70" s="187"/>
      <c r="AD70" s="187"/>
      <c r="AE70" s="188">
        <f t="shared" si="4"/>
        <v>0</v>
      </c>
      <c r="AF70" s="187"/>
      <c r="AG70" s="187"/>
      <c r="AH70" s="187"/>
      <c r="AI70" s="191" t="str">
        <f t="shared" si="5"/>
        <v>0</v>
      </c>
      <c r="AJ70" s="187" t="str">
        <f t="shared" si="6"/>
        <v>-</v>
      </c>
      <c r="AK70" s="189" t="str">
        <f t="shared" si="7"/>
        <v>FAC/DEP: 00,00%
__________
FAC/FAC: -
__________
AÑO: 00,00%
S. 1: 00,00%
S. 2: 00,00%</v>
      </c>
      <c r="AL70" s="187"/>
      <c r="AM70" s="187"/>
      <c r="AN70" s="188">
        <f t="shared" si="8"/>
        <v>0</v>
      </c>
      <c r="AO70" s="187"/>
      <c r="AP70" s="187"/>
      <c r="AQ70" s="187"/>
      <c r="AR70" s="191" t="str">
        <f t="shared" si="9"/>
        <v>0</v>
      </c>
      <c r="AS70" s="187" t="str">
        <f t="shared" si="10"/>
        <v>-</v>
      </c>
      <c r="AT70" s="189" t="str">
        <f t="shared" si="11"/>
        <v>FAC/DEP: 00,00%
__________
FAC/FAC: -
__________
AÑO: 00,00%
S. 1: 00,00%
S. 2: 00,00%</v>
      </c>
      <c r="AU70" s="187"/>
      <c r="AV70" s="187"/>
      <c r="AW70" s="188">
        <f t="shared" si="12"/>
        <v>0</v>
      </c>
      <c r="AX70" s="187"/>
      <c r="AY70" s="187"/>
      <c r="AZ70" s="187"/>
      <c r="BA70" s="191" t="str">
        <f t="shared" si="13"/>
        <v>0</v>
      </c>
      <c r="BB70" s="187" t="str">
        <f t="shared" si="14"/>
        <v>-</v>
      </c>
      <c r="BC70" s="189" t="str">
        <f t="shared" si="15"/>
        <v>FAC/DEP: 00,00%
__________
FAC/FAC: -
__________
AÑO: 00,00%
S. 1: 00,00%
S. 2: 00,00%</v>
      </c>
      <c r="BD70" s="187"/>
      <c r="BE70" s="187"/>
      <c r="BF70" s="188">
        <f t="shared" si="16"/>
        <v>0</v>
      </c>
      <c r="BG70" s="187"/>
      <c r="BH70" s="187"/>
      <c r="BI70" s="187"/>
      <c r="BJ70" s="191" t="str">
        <f t="shared" si="17"/>
        <v>0</v>
      </c>
      <c r="BK70" s="187" t="str">
        <f t="shared" si="18"/>
        <v>-</v>
      </c>
      <c r="BL70" s="189" t="str">
        <f t="shared" si="19"/>
        <v>FAC/DEP: 00,00%
__________
FAC/FAC: -
__________
AÑO: 00,00%
S. 1: 00,00%
S. 2: 00,00%</v>
      </c>
      <c r="BM70" s="187"/>
      <c r="BN70" s="187"/>
      <c r="BO70" s="188">
        <f t="shared" si="20"/>
        <v>0</v>
      </c>
      <c r="BP70" s="187"/>
      <c r="BQ70" s="187"/>
      <c r="BR70" s="187"/>
      <c r="BS70" s="191" t="str">
        <f t="shared" si="21"/>
        <v>0</v>
      </c>
      <c r="BT70" s="187" t="str">
        <f t="shared" si="22"/>
        <v>-</v>
      </c>
      <c r="BU70" s="189" t="str">
        <f t="shared" si="23"/>
        <v>FAC/DEP: 00,00%
__________
FAC/FAC: -
__________
AÑO: 00,00%
S. 1: 00,00%
S. 2: 00,00%</v>
      </c>
      <c r="BV70" s="187"/>
      <c r="BW70" s="187"/>
      <c r="BX70" s="188">
        <f t="shared" si="24"/>
        <v>0</v>
      </c>
      <c r="BY70" s="187"/>
      <c r="BZ70" s="187"/>
      <c r="CA70" s="187"/>
      <c r="CB70" s="191" t="str">
        <f t="shared" si="25"/>
        <v>0</v>
      </c>
      <c r="CC70" s="187" t="str">
        <f t="shared" si="26"/>
        <v>-</v>
      </c>
      <c r="CD70" s="189" t="str">
        <f t="shared" si="27"/>
        <v>FAC/DEP: 00,00%
__________
FAC/FAC: -
__________
AÑO: 00,00%
S. 1: 00,00%
S. 2: 00,00%</v>
      </c>
      <c r="CE70" s="187"/>
      <c r="CF70" s="187"/>
      <c r="CG70" s="188">
        <f t="shared" si="28"/>
        <v>0</v>
      </c>
      <c r="CH70" s="187"/>
      <c r="CI70" s="187"/>
      <c r="CJ70" s="187"/>
      <c r="CK70" s="191" t="str">
        <f t="shared" si="29"/>
        <v>0</v>
      </c>
      <c r="CL70" s="187" t="str">
        <f t="shared" si="30"/>
        <v>-</v>
      </c>
      <c r="CM70" s="189" t="str">
        <f t="shared" si="31"/>
        <v>FAC/DEP: 00,00%
__________
FAC/FAC: -
__________
AÑO: 00,00%
S. 1: 00,00%
S. 2: 00,00%</v>
      </c>
      <c r="CN70" s="187"/>
      <c r="CO70" s="187"/>
      <c r="CP70" s="188">
        <f t="shared" si="32"/>
        <v>0</v>
      </c>
      <c r="CQ70" s="187"/>
      <c r="CR70" s="187"/>
      <c r="CS70" s="187"/>
      <c r="CT70" s="191" t="str">
        <f t="shared" si="33"/>
        <v>0</v>
      </c>
      <c r="CU70" s="187" t="str">
        <f t="shared" si="34"/>
        <v>-</v>
      </c>
      <c r="CV70" s="189" t="str">
        <f t="shared" si="35"/>
        <v>FAC/DEP: 00,00%
__________
FAC/FAC: -
__________
AÑO: 00,00%
S. 1: 00,00%
S. 2: 00,00%</v>
      </c>
      <c r="CW70" s="187"/>
      <c r="CX70" s="187"/>
      <c r="CY70" s="188">
        <f t="shared" si="36"/>
        <v>0</v>
      </c>
      <c r="CZ70" s="187"/>
      <c r="DA70" s="187"/>
      <c r="DB70" s="187"/>
      <c r="DC70" s="191" t="str">
        <f t="shared" si="37"/>
        <v>0</v>
      </c>
      <c r="DD70" s="191" t="str">
        <f t="shared" si="38"/>
        <v>-</v>
      </c>
      <c r="DE70" s="196" t="str">
        <f t="shared" si="39"/>
        <v>FAC/DEP: 00,00%
__________
FAC/FAC: -
__________
AÑO: 00,00%
S. 1: 00,00%
S. 2: 00,00%</v>
      </c>
      <c r="DF70" s="209">
        <f t="shared" si="40"/>
        <v>0</v>
      </c>
      <c r="DG70" s="245"/>
      <c r="DH70" s="245"/>
    </row>
    <row r="71" spans="1:112" s="218" customFormat="1" ht="30" hidden="1" customHeight="1">
      <c r="A71" s="218" t="str">
        <f>Lists!C159</f>
        <v/>
      </c>
      <c r="B71" s="240" t="str">
        <f>IF(A71="","",INDEX(FORMULACIÓN!$A$10:$U$1010,'FORMULACIÓN Y SEG. FACULTADES'!$A71,'FORMULACIÓN Y SEG. FACULTADES'!B$8))</f>
        <v/>
      </c>
      <c r="C71" s="238" t="str">
        <f>IF($A71="","",INDEX(FORMULACIÓN!$A$10:$U$1010,'FORMULACIÓN Y SEG. FACULTADES'!$A71,'FORMULACIÓN Y SEG. FACULTADES'!C$8))</f>
        <v/>
      </c>
      <c r="D71" s="240" t="str">
        <f>IF(B71="","",INDEX(FORMULACIÓN!$A$10:$U$1010,'FORMULACIÓN Y SEG. FACULTADES'!$A71,'FORMULACIÓN Y SEG. FACULTADES'!D$8))</f>
        <v/>
      </c>
      <c r="E71" s="240" t="str">
        <f>IF($A71="","",INDEX(FORMULACIÓN!$A$10:$U$1010,'FORMULACIÓN Y SEG. FACULTADES'!$A71,'FORMULACIÓN Y SEG. FACULTADES'!E$8))</f>
        <v/>
      </c>
      <c r="F71" s="240" t="str">
        <f>IF($A71="","",INDEX(FORMULACIÓN!$A$10:$U$1010,'FORMULACIÓN Y SEG. FACULTADES'!$A71,'FORMULACIÓN Y SEG. FACULTADES'!F$8))</f>
        <v/>
      </c>
      <c r="G71" s="240" t="str">
        <f>IF($A71="","",INDEX(FORMULACIÓN!$A$10:$U$1010,'FORMULACIÓN Y SEG. FACULTADES'!$A71,'FORMULACIÓN Y SEG. FACULTADES'!G$8))</f>
        <v/>
      </c>
      <c r="H71" s="240" t="str">
        <f>IF($A71="","",INDEX(FORMULACIÓN!$A$10:$U$1010,'FORMULACIÓN Y SEG. FACULTADES'!$A71,'FORMULACIÓN Y SEG. FACULTADES'!H$8))</f>
        <v/>
      </c>
      <c r="I71" s="240" t="str">
        <f>IF($A71="","",INDEX(FORMULACIÓN!$A$10:$U$1010,'FORMULACIÓN Y SEG. FACULTADES'!$A71,'FORMULACIÓN Y SEG. FACULTADES'!I$8))</f>
        <v/>
      </c>
      <c r="J71" s="242"/>
      <c r="K71" s="242"/>
      <c r="L71" s="240" t="str">
        <f>IF($A71="","",INDEX(FORMULACIÓN!$A$10:$U$1010,'FORMULACIÓN Y SEG. FACULTADES'!$A71,'FORMULACIÓN Y SEG. FACULTADES'!L$8))</f>
        <v/>
      </c>
      <c r="M71" s="240" t="str">
        <f>IF($A71="","",INDEX(FORMULACIÓN!$A$10:$U$1010,'FORMULACIÓN Y SEG. FACULTADES'!$A71,'FORMULACIÓN Y SEG. FACULTADES'!M$8))</f>
        <v/>
      </c>
      <c r="N71" s="240" t="str">
        <f>IF($A71="","",INDEX(FORMULACIÓN!$A$10:$U$1010,'FORMULACIÓN Y SEG. FACULTADES'!$A71,'FORMULACIÓN Y SEG. FACULTADES'!N$8))</f>
        <v/>
      </c>
      <c r="O71" s="240" t="str">
        <f>IF($A71="","",INDEX(FORMULACIÓN!$A$10:$U$1010,'FORMULACIÓN Y SEG. FACULTADES'!$A71,'FORMULACIÓN Y SEG. FACULTADES'!O$8))</f>
        <v/>
      </c>
      <c r="P71" s="240" t="str">
        <f>IF($A71="","",INDEX(FORMULACIÓN!$A$10:$U$1010,'FORMULACIÓN Y SEG. FACULTADES'!$A71,'FORMULACIÓN Y SEG. FACULTADES'!P$8))</f>
        <v/>
      </c>
      <c r="Q71" s="241"/>
      <c r="R71" s="46" t="str">
        <f>IF($A71="","",INDEX(FORMULACIÓN!$A$10:$Y$1010,'FORMULACIÓN Y SEG. FACULTADES'!$A71,'FORMULACIÓN Y SEG. FACULTADES'!R$8))</f>
        <v/>
      </c>
      <c r="S71" s="175" t="str">
        <f>IF($A71="","",INDEX(FORMULACIÓN!$A$10:$U$1010,'FORMULACIÓN Y SEG. FACULTADES'!$A71,'FORMULACIÓN Y SEG. FACULTADES'!S$8))</f>
        <v/>
      </c>
      <c r="T71" s="187"/>
      <c r="U71" s="187"/>
      <c r="V71" s="188">
        <f t="shared" si="1"/>
        <v>0</v>
      </c>
      <c r="W71" s="187"/>
      <c r="X71" s="187"/>
      <c r="Y71" s="187"/>
      <c r="Z71" s="191" t="str">
        <f t="shared" si="2"/>
        <v>0</v>
      </c>
      <c r="AA71" s="191" t="str">
        <f t="shared" si="3"/>
        <v>-</v>
      </c>
      <c r="AB71" s="189" t="str">
        <f t="shared" si="0"/>
        <v>FAC/DEP: 00,00%
__________
FAC/FAC: -
__________
AÑO: 00,00%
S. 1: 00,00%
S. 2: 00,00%</v>
      </c>
      <c r="AC71" s="187"/>
      <c r="AD71" s="187"/>
      <c r="AE71" s="188">
        <f t="shared" si="4"/>
        <v>0</v>
      </c>
      <c r="AF71" s="187"/>
      <c r="AG71" s="187"/>
      <c r="AH71" s="187"/>
      <c r="AI71" s="191" t="str">
        <f t="shared" si="5"/>
        <v>0</v>
      </c>
      <c r="AJ71" s="187" t="str">
        <f t="shared" si="6"/>
        <v>-</v>
      </c>
      <c r="AK71" s="189" t="str">
        <f t="shared" si="7"/>
        <v>FAC/DEP: 00,00%
__________
FAC/FAC: -
__________
AÑO: 00,00%
S. 1: 00,00%
S. 2: 00,00%</v>
      </c>
      <c r="AL71" s="187"/>
      <c r="AM71" s="187"/>
      <c r="AN71" s="188">
        <f t="shared" si="8"/>
        <v>0</v>
      </c>
      <c r="AO71" s="187"/>
      <c r="AP71" s="187"/>
      <c r="AQ71" s="187"/>
      <c r="AR71" s="191" t="str">
        <f t="shared" si="9"/>
        <v>0</v>
      </c>
      <c r="AS71" s="187" t="str">
        <f t="shared" si="10"/>
        <v>-</v>
      </c>
      <c r="AT71" s="189" t="str">
        <f t="shared" si="11"/>
        <v>FAC/DEP: 00,00%
__________
FAC/FAC: -
__________
AÑO: 00,00%
S. 1: 00,00%
S. 2: 00,00%</v>
      </c>
      <c r="AU71" s="187"/>
      <c r="AV71" s="187"/>
      <c r="AW71" s="188">
        <f t="shared" si="12"/>
        <v>0</v>
      </c>
      <c r="AX71" s="187"/>
      <c r="AY71" s="187"/>
      <c r="AZ71" s="187"/>
      <c r="BA71" s="191" t="str">
        <f t="shared" si="13"/>
        <v>0</v>
      </c>
      <c r="BB71" s="187" t="str">
        <f t="shared" si="14"/>
        <v>-</v>
      </c>
      <c r="BC71" s="189" t="str">
        <f t="shared" si="15"/>
        <v>FAC/DEP: 00,00%
__________
FAC/FAC: -
__________
AÑO: 00,00%
S. 1: 00,00%
S. 2: 00,00%</v>
      </c>
      <c r="BD71" s="187"/>
      <c r="BE71" s="187"/>
      <c r="BF71" s="188">
        <f t="shared" si="16"/>
        <v>0</v>
      </c>
      <c r="BG71" s="187"/>
      <c r="BH71" s="187"/>
      <c r="BI71" s="187"/>
      <c r="BJ71" s="191" t="str">
        <f t="shared" si="17"/>
        <v>0</v>
      </c>
      <c r="BK71" s="187" t="str">
        <f t="shared" si="18"/>
        <v>-</v>
      </c>
      <c r="BL71" s="189" t="str">
        <f t="shared" si="19"/>
        <v>FAC/DEP: 00,00%
__________
FAC/FAC: -
__________
AÑO: 00,00%
S. 1: 00,00%
S. 2: 00,00%</v>
      </c>
      <c r="BM71" s="187"/>
      <c r="BN71" s="187"/>
      <c r="BO71" s="188">
        <f t="shared" si="20"/>
        <v>0</v>
      </c>
      <c r="BP71" s="187"/>
      <c r="BQ71" s="187"/>
      <c r="BR71" s="187"/>
      <c r="BS71" s="191" t="str">
        <f t="shared" si="21"/>
        <v>0</v>
      </c>
      <c r="BT71" s="187" t="str">
        <f t="shared" si="22"/>
        <v>-</v>
      </c>
      <c r="BU71" s="189" t="str">
        <f t="shared" si="23"/>
        <v>FAC/DEP: 00,00%
__________
FAC/FAC: -
__________
AÑO: 00,00%
S. 1: 00,00%
S. 2: 00,00%</v>
      </c>
      <c r="BV71" s="187"/>
      <c r="BW71" s="187"/>
      <c r="BX71" s="188">
        <f t="shared" si="24"/>
        <v>0</v>
      </c>
      <c r="BY71" s="187"/>
      <c r="BZ71" s="187"/>
      <c r="CA71" s="187"/>
      <c r="CB71" s="191" t="str">
        <f t="shared" si="25"/>
        <v>0</v>
      </c>
      <c r="CC71" s="187" t="str">
        <f t="shared" si="26"/>
        <v>-</v>
      </c>
      <c r="CD71" s="189" t="str">
        <f t="shared" si="27"/>
        <v>FAC/DEP: 00,00%
__________
FAC/FAC: -
__________
AÑO: 00,00%
S. 1: 00,00%
S. 2: 00,00%</v>
      </c>
      <c r="CE71" s="187"/>
      <c r="CF71" s="187"/>
      <c r="CG71" s="188">
        <f t="shared" si="28"/>
        <v>0</v>
      </c>
      <c r="CH71" s="187"/>
      <c r="CI71" s="187"/>
      <c r="CJ71" s="187"/>
      <c r="CK71" s="191" t="str">
        <f t="shared" si="29"/>
        <v>0</v>
      </c>
      <c r="CL71" s="187" t="str">
        <f t="shared" si="30"/>
        <v>-</v>
      </c>
      <c r="CM71" s="189" t="str">
        <f t="shared" si="31"/>
        <v>FAC/DEP: 00,00%
__________
FAC/FAC: -
__________
AÑO: 00,00%
S. 1: 00,00%
S. 2: 00,00%</v>
      </c>
      <c r="CN71" s="187"/>
      <c r="CO71" s="187"/>
      <c r="CP71" s="188">
        <f t="shared" si="32"/>
        <v>0</v>
      </c>
      <c r="CQ71" s="187"/>
      <c r="CR71" s="187"/>
      <c r="CS71" s="187"/>
      <c r="CT71" s="191" t="str">
        <f t="shared" si="33"/>
        <v>0</v>
      </c>
      <c r="CU71" s="187" t="str">
        <f t="shared" si="34"/>
        <v>-</v>
      </c>
      <c r="CV71" s="189" t="str">
        <f t="shared" si="35"/>
        <v>FAC/DEP: 00,00%
__________
FAC/FAC: -
__________
AÑO: 00,00%
S. 1: 00,00%
S. 2: 00,00%</v>
      </c>
      <c r="CW71" s="187"/>
      <c r="CX71" s="187"/>
      <c r="CY71" s="188">
        <f t="shared" si="36"/>
        <v>0</v>
      </c>
      <c r="CZ71" s="187"/>
      <c r="DA71" s="187"/>
      <c r="DB71" s="187"/>
      <c r="DC71" s="191" t="str">
        <f t="shared" si="37"/>
        <v>0</v>
      </c>
      <c r="DD71" s="191" t="str">
        <f t="shared" si="38"/>
        <v>-</v>
      </c>
      <c r="DE71" s="196" t="str">
        <f t="shared" si="39"/>
        <v>FAC/DEP: 00,00%
__________
FAC/FAC: -
__________
AÑO: 00,00%
S. 1: 00,00%
S. 2: 00,00%</v>
      </c>
      <c r="DF71" s="209">
        <f t="shared" si="40"/>
        <v>0</v>
      </c>
      <c r="DG71" s="245"/>
      <c r="DH71" s="245"/>
    </row>
    <row r="72" spans="1:112" s="218" customFormat="1" ht="30" hidden="1" customHeight="1">
      <c r="A72" s="218" t="str">
        <f>Lists!C160</f>
        <v/>
      </c>
      <c r="B72" s="240" t="str">
        <f>IF(A72="","",INDEX(FORMULACIÓN!$A$10:$U$1010,'FORMULACIÓN Y SEG. FACULTADES'!$A72,'FORMULACIÓN Y SEG. FACULTADES'!B$8))</f>
        <v/>
      </c>
      <c r="C72" s="238" t="str">
        <f>IF($A72="","",INDEX(FORMULACIÓN!$A$10:$U$1010,'FORMULACIÓN Y SEG. FACULTADES'!$A72,'FORMULACIÓN Y SEG. FACULTADES'!C$8))</f>
        <v/>
      </c>
      <c r="D72" s="240" t="str">
        <f>IF(B72="","",INDEX(FORMULACIÓN!$A$10:$U$1010,'FORMULACIÓN Y SEG. FACULTADES'!$A72,'FORMULACIÓN Y SEG. FACULTADES'!D$8))</f>
        <v/>
      </c>
      <c r="E72" s="240" t="str">
        <f>IF($A72="","",INDEX(FORMULACIÓN!$A$10:$U$1010,'FORMULACIÓN Y SEG. FACULTADES'!$A72,'FORMULACIÓN Y SEG. FACULTADES'!E$8))</f>
        <v/>
      </c>
      <c r="F72" s="240" t="str">
        <f>IF($A72="","",INDEX(FORMULACIÓN!$A$10:$U$1010,'FORMULACIÓN Y SEG. FACULTADES'!$A72,'FORMULACIÓN Y SEG. FACULTADES'!F$8))</f>
        <v/>
      </c>
      <c r="G72" s="240" t="str">
        <f>IF($A72="","",INDEX(FORMULACIÓN!$A$10:$U$1010,'FORMULACIÓN Y SEG. FACULTADES'!$A72,'FORMULACIÓN Y SEG. FACULTADES'!G$8))</f>
        <v/>
      </c>
      <c r="H72" s="240" t="str">
        <f>IF($A72="","",INDEX(FORMULACIÓN!$A$10:$U$1010,'FORMULACIÓN Y SEG. FACULTADES'!$A72,'FORMULACIÓN Y SEG. FACULTADES'!H$8))</f>
        <v/>
      </c>
      <c r="I72" s="240" t="str">
        <f>IF($A72="","",INDEX(FORMULACIÓN!$A$10:$U$1010,'FORMULACIÓN Y SEG. FACULTADES'!$A72,'FORMULACIÓN Y SEG. FACULTADES'!I$8))</f>
        <v/>
      </c>
      <c r="J72" s="242"/>
      <c r="K72" s="242"/>
      <c r="L72" s="240" t="str">
        <f>IF($A72="","",INDEX(FORMULACIÓN!$A$10:$U$1010,'FORMULACIÓN Y SEG. FACULTADES'!$A72,'FORMULACIÓN Y SEG. FACULTADES'!L$8))</f>
        <v/>
      </c>
      <c r="M72" s="240" t="str">
        <f>IF($A72="","",INDEX(FORMULACIÓN!$A$10:$U$1010,'FORMULACIÓN Y SEG. FACULTADES'!$A72,'FORMULACIÓN Y SEG. FACULTADES'!M$8))</f>
        <v/>
      </c>
      <c r="N72" s="240" t="str">
        <f>IF($A72="","",INDEX(FORMULACIÓN!$A$10:$U$1010,'FORMULACIÓN Y SEG. FACULTADES'!$A72,'FORMULACIÓN Y SEG. FACULTADES'!N$8))</f>
        <v/>
      </c>
      <c r="O72" s="240" t="str">
        <f>IF($A72="","",INDEX(FORMULACIÓN!$A$10:$U$1010,'FORMULACIÓN Y SEG. FACULTADES'!$A72,'FORMULACIÓN Y SEG. FACULTADES'!O$8))</f>
        <v/>
      </c>
      <c r="P72" s="240" t="str">
        <f>IF($A72="","",INDEX(FORMULACIÓN!$A$10:$U$1010,'FORMULACIÓN Y SEG. FACULTADES'!$A72,'FORMULACIÓN Y SEG. FACULTADES'!P$8))</f>
        <v/>
      </c>
      <c r="Q72" s="241"/>
      <c r="R72" s="46" t="str">
        <f>IF($A72="","",INDEX(FORMULACIÓN!$A$10:$Y$1010,'FORMULACIÓN Y SEG. FACULTADES'!$A72,'FORMULACIÓN Y SEG. FACULTADES'!R$8))</f>
        <v/>
      </c>
      <c r="S72" s="175" t="str">
        <f>IF($A72="","",INDEX(FORMULACIÓN!$A$10:$U$1010,'FORMULACIÓN Y SEG. FACULTADES'!$A72,'FORMULACIÓN Y SEG. FACULTADES'!S$8))</f>
        <v/>
      </c>
      <c r="T72" s="187"/>
      <c r="U72" s="187"/>
      <c r="V72" s="188">
        <f t="shared" si="1"/>
        <v>0</v>
      </c>
      <c r="W72" s="187"/>
      <c r="X72" s="187"/>
      <c r="Y72" s="187"/>
      <c r="Z72" s="191" t="str">
        <f t="shared" si="2"/>
        <v>0</v>
      </c>
      <c r="AA72" s="191" t="str">
        <f t="shared" si="3"/>
        <v>-</v>
      </c>
      <c r="AB72" s="189" t="str">
        <f t="shared" si="0"/>
        <v>FAC/DEP: 00,00%
__________
FAC/FAC: -
__________
AÑO: 00,00%
S. 1: 00,00%
S. 2: 00,00%</v>
      </c>
      <c r="AC72" s="187"/>
      <c r="AD72" s="187"/>
      <c r="AE72" s="188">
        <f t="shared" si="4"/>
        <v>0</v>
      </c>
      <c r="AF72" s="187"/>
      <c r="AG72" s="187"/>
      <c r="AH72" s="187"/>
      <c r="AI72" s="191" t="str">
        <f t="shared" si="5"/>
        <v>0</v>
      </c>
      <c r="AJ72" s="187" t="str">
        <f t="shared" si="6"/>
        <v>-</v>
      </c>
      <c r="AK72" s="189" t="str">
        <f t="shared" si="7"/>
        <v>FAC/DEP: 00,00%
__________
FAC/FAC: -
__________
AÑO: 00,00%
S. 1: 00,00%
S. 2: 00,00%</v>
      </c>
      <c r="AL72" s="187"/>
      <c r="AM72" s="187"/>
      <c r="AN72" s="188">
        <f t="shared" si="8"/>
        <v>0</v>
      </c>
      <c r="AO72" s="187"/>
      <c r="AP72" s="187"/>
      <c r="AQ72" s="187"/>
      <c r="AR72" s="191" t="str">
        <f t="shared" si="9"/>
        <v>0</v>
      </c>
      <c r="AS72" s="187" t="str">
        <f t="shared" si="10"/>
        <v>-</v>
      </c>
      <c r="AT72" s="189" t="str">
        <f t="shared" si="11"/>
        <v>FAC/DEP: 00,00%
__________
FAC/FAC: -
__________
AÑO: 00,00%
S. 1: 00,00%
S. 2: 00,00%</v>
      </c>
      <c r="AU72" s="187"/>
      <c r="AV72" s="187"/>
      <c r="AW72" s="188">
        <f t="shared" si="12"/>
        <v>0</v>
      </c>
      <c r="AX72" s="187"/>
      <c r="AY72" s="187"/>
      <c r="AZ72" s="187"/>
      <c r="BA72" s="191" t="str">
        <f t="shared" si="13"/>
        <v>0</v>
      </c>
      <c r="BB72" s="187" t="str">
        <f t="shared" si="14"/>
        <v>-</v>
      </c>
      <c r="BC72" s="189" t="str">
        <f t="shared" si="15"/>
        <v>FAC/DEP: 00,00%
__________
FAC/FAC: -
__________
AÑO: 00,00%
S. 1: 00,00%
S. 2: 00,00%</v>
      </c>
      <c r="BD72" s="187"/>
      <c r="BE72" s="187"/>
      <c r="BF72" s="188">
        <f t="shared" si="16"/>
        <v>0</v>
      </c>
      <c r="BG72" s="187"/>
      <c r="BH72" s="187"/>
      <c r="BI72" s="187"/>
      <c r="BJ72" s="191" t="str">
        <f t="shared" si="17"/>
        <v>0</v>
      </c>
      <c r="BK72" s="187" t="str">
        <f t="shared" si="18"/>
        <v>-</v>
      </c>
      <c r="BL72" s="189" t="str">
        <f t="shared" si="19"/>
        <v>FAC/DEP: 00,00%
__________
FAC/FAC: -
__________
AÑO: 00,00%
S. 1: 00,00%
S. 2: 00,00%</v>
      </c>
      <c r="BM72" s="187"/>
      <c r="BN72" s="187"/>
      <c r="BO72" s="188">
        <f t="shared" si="20"/>
        <v>0</v>
      </c>
      <c r="BP72" s="187"/>
      <c r="BQ72" s="187"/>
      <c r="BR72" s="187"/>
      <c r="BS72" s="191" t="str">
        <f t="shared" si="21"/>
        <v>0</v>
      </c>
      <c r="BT72" s="187" t="str">
        <f t="shared" si="22"/>
        <v>-</v>
      </c>
      <c r="BU72" s="189" t="str">
        <f t="shared" si="23"/>
        <v>FAC/DEP: 00,00%
__________
FAC/FAC: -
__________
AÑO: 00,00%
S. 1: 00,00%
S. 2: 00,00%</v>
      </c>
      <c r="BV72" s="187"/>
      <c r="BW72" s="187"/>
      <c r="BX72" s="188">
        <f t="shared" si="24"/>
        <v>0</v>
      </c>
      <c r="BY72" s="187"/>
      <c r="BZ72" s="187"/>
      <c r="CA72" s="187"/>
      <c r="CB72" s="191" t="str">
        <f t="shared" si="25"/>
        <v>0</v>
      </c>
      <c r="CC72" s="187" t="str">
        <f t="shared" si="26"/>
        <v>-</v>
      </c>
      <c r="CD72" s="189" t="str">
        <f t="shared" si="27"/>
        <v>FAC/DEP: 00,00%
__________
FAC/FAC: -
__________
AÑO: 00,00%
S. 1: 00,00%
S. 2: 00,00%</v>
      </c>
      <c r="CE72" s="187"/>
      <c r="CF72" s="187"/>
      <c r="CG72" s="188">
        <f t="shared" si="28"/>
        <v>0</v>
      </c>
      <c r="CH72" s="187"/>
      <c r="CI72" s="187"/>
      <c r="CJ72" s="187"/>
      <c r="CK72" s="191" t="str">
        <f t="shared" si="29"/>
        <v>0</v>
      </c>
      <c r="CL72" s="187" t="str">
        <f t="shared" si="30"/>
        <v>-</v>
      </c>
      <c r="CM72" s="189" t="str">
        <f t="shared" si="31"/>
        <v>FAC/DEP: 00,00%
__________
FAC/FAC: -
__________
AÑO: 00,00%
S. 1: 00,00%
S. 2: 00,00%</v>
      </c>
      <c r="CN72" s="187"/>
      <c r="CO72" s="187"/>
      <c r="CP72" s="188">
        <f t="shared" si="32"/>
        <v>0</v>
      </c>
      <c r="CQ72" s="187"/>
      <c r="CR72" s="187"/>
      <c r="CS72" s="187"/>
      <c r="CT72" s="191" t="str">
        <f t="shared" si="33"/>
        <v>0</v>
      </c>
      <c r="CU72" s="187" t="str">
        <f t="shared" si="34"/>
        <v>-</v>
      </c>
      <c r="CV72" s="189" t="str">
        <f t="shared" si="35"/>
        <v>FAC/DEP: 00,00%
__________
FAC/FAC: -
__________
AÑO: 00,00%
S. 1: 00,00%
S. 2: 00,00%</v>
      </c>
      <c r="CW72" s="187"/>
      <c r="CX72" s="187"/>
      <c r="CY72" s="188">
        <f t="shared" si="36"/>
        <v>0</v>
      </c>
      <c r="CZ72" s="187"/>
      <c r="DA72" s="187"/>
      <c r="DB72" s="187"/>
      <c r="DC72" s="191" t="str">
        <f t="shared" si="37"/>
        <v>0</v>
      </c>
      <c r="DD72" s="191" t="str">
        <f t="shared" si="38"/>
        <v>-</v>
      </c>
      <c r="DE72" s="196" t="str">
        <f t="shared" si="39"/>
        <v>FAC/DEP: 00,00%
__________
FAC/FAC: -
__________
AÑO: 00,00%
S. 1: 00,00%
S. 2: 00,00%</v>
      </c>
      <c r="DF72" s="209">
        <f t="shared" si="40"/>
        <v>0</v>
      </c>
      <c r="DG72" s="245"/>
      <c r="DH72" s="245"/>
    </row>
    <row r="73" spans="1:112" s="218" customFormat="1" ht="30" hidden="1" customHeight="1">
      <c r="A73" s="218" t="str">
        <f>Lists!C161</f>
        <v/>
      </c>
      <c r="B73" s="240" t="str">
        <f>IF(A73="","",INDEX(FORMULACIÓN!$A$10:$U$1010,'FORMULACIÓN Y SEG. FACULTADES'!$A73,'FORMULACIÓN Y SEG. FACULTADES'!B$8))</f>
        <v/>
      </c>
      <c r="C73" s="238" t="str">
        <f>IF($A73="","",INDEX(FORMULACIÓN!$A$10:$U$1010,'FORMULACIÓN Y SEG. FACULTADES'!$A73,'FORMULACIÓN Y SEG. FACULTADES'!C$8))</f>
        <v/>
      </c>
      <c r="D73" s="240" t="str">
        <f>IF(B73="","",INDEX(FORMULACIÓN!$A$10:$U$1010,'FORMULACIÓN Y SEG. FACULTADES'!$A73,'FORMULACIÓN Y SEG. FACULTADES'!D$8))</f>
        <v/>
      </c>
      <c r="E73" s="240" t="str">
        <f>IF($A73="","",INDEX(FORMULACIÓN!$A$10:$U$1010,'FORMULACIÓN Y SEG. FACULTADES'!$A73,'FORMULACIÓN Y SEG. FACULTADES'!E$8))</f>
        <v/>
      </c>
      <c r="F73" s="240" t="str">
        <f>IF($A73="","",INDEX(FORMULACIÓN!$A$10:$U$1010,'FORMULACIÓN Y SEG. FACULTADES'!$A73,'FORMULACIÓN Y SEG. FACULTADES'!F$8))</f>
        <v/>
      </c>
      <c r="G73" s="240" t="str">
        <f>IF($A73="","",INDEX(FORMULACIÓN!$A$10:$U$1010,'FORMULACIÓN Y SEG. FACULTADES'!$A73,'FORMULACIÓN Y SEG. FACULTADES'!G$8))</f>
        <v/>
      </c>
      <c r="H73" s="240" t="str">
        <f>IF($A73="","",INDEX(FORMULACIÓN!$A$10:$U$1010,'FORMULACIÓN Y SEG. FACULTADES'!$A73,'FORMULACIÓN Y SEG. FACULTADES'!H$8))</f>
        <v/>
      </c>
      <c r="I73" s="240" t="str">
        <f>IF($A73="","",INDEX(FORMULACIÓN!$A$10:$U$1010,'FORMULACIÓN Y SEG. FACULTADES'!$A73,'FORMULACIÓN Y SEG. FACULTADES'!I$8))</f>
        <v/>
      </c>
      <c r="J73" s="242"/>
      <c r="K73" s="242"/>
      <c r="L73" s="240" t="str">
        <f>IF($A73="","",INDEX(FORMULACIÓN!$A$10:$U$1010,'FORMULACIÓN Y SEG. FACULTADES'!$A73,'FORMULACIÓN Y SEG. FACULTADES'!L$8))</f>
        <v/>
      </c>
      <c r="M73" s="240" t="str">
        <f>IF($A73="","",INDEX(FORMULACIÓN!$A$10:$U$1010,'FORMULACIÓN Y SEG. FACULTADES'!$A73,'FORMULACIÓN Y SEG. FACULTADES'!M$8))</f>
        <v/>
      </c>
      <c r="N73" s="240" t="str">
        <f>IF($A73="","",INDEX(FORMULACIÓN!$A$10:$U$1010,'FORMULACIÓN Y SEG. FACULTADES'!$A73,'FORMULACIÓN Y SEG. FACULTADES'!N$8))</f>
        <v/>
      </c>
      <c r="O73" s="240" t="str">
        <f>IF($A73="","",INDEX(FORMULACIÓN!$A$10:$U$1010,'FORMULACIÓN Y SEG. FACULTADES'!$A73,'FORMULACIÓN Y SEG. FACULTADES'!O$8))</f>
        <v/>
      </c>
      <c r="P73" s="240" t="str">
        <f>IF($A73="","",INDEX(FORMULACIÓN!$A$10:$U$1010,'FORMULACIÓN Y SEG. FACULTADES'!$A73,'FORMULACIÓN Y SEG. FACULTADES'!P$8))</f>
        <v/>
      </c>
      <c r="Q73" s="241"/>
      <c r="R73" s="46" t="str">
        <f>IF($A73="","",INDEX(FORMULACIÓN!$A$10:$Y$1010,'FORMULACIÓN Y SEG. FACULTADES'!$A73,'FORMULACIÓN Y SEG. FACULTADES'!R$8))</f>
        <v/>
      </c>
      <c r="S73" s="175" t="str">
        <f>IF($A73="","",INDEX(FORMULACIÓN!$A$10:$U$1010,'FORMULACIÓN Y SEG. FACULTADES'!$A73,'FORMULACIÓN Y SEG. FACULTADES'!S$8))</f>
        <v/>
      </c>
      <c r="T73" s="187"/>
      <c r="U73" s="187"/>
      <c r="V73" s="188">
        <f t="shared" si="1"/>
        <v>0</v>
      </c>
      <c r="W73" s="187"/>
      <c r="X73" s="187"/>
      <c r="Y73" s="187"/>
      <c r="Z73" s="191" t="str">
        <f t="shared" si="2"/>
        <v>0</v>
      </c>
      <c r="AA73" s="191" t="str">
        <f t="shared" si="3"/>
        <v>-</v>
      </c>
      <c r="AB73" s="189" t="str">
        <f t="shared" si="0"/>
        <v>FAC/DEP: 00,00%
__________
FAC/FAC: -
__________
AÑO: 00,00%
S. 1: 00,00%
S. 2: 00,00%</v>
      </c>
      <c r="AC73" s="187"/>
      <c r="AD73" s="187"/>
      <c r="AE73" s="188">
        <f t="shared" si="4"/>
        <v>0</v>
      </c>
      <c r="AF73" s="187"/>
      <c r="AG73" s="187"/>
      <c r="AH73" s="187"/>
      <c r="AI73" s="191" t="str">
        <f t="shared" si="5"/>
        <v>0</v>
      </c>
      <c r="AJ73" s="187" t="str">
        <f t="shared" si="6"/>
        <v>-</v>
      </c>
      <c r="AK73" s="189" t="str">
        <f t="shared" si="7"/>
        <v>FAC/DEP: 00,00%
__________
FAC/FAC: -
__________
AÑO: 00,00%
S. 1: 00,00%
S. 2: 00,00%</v>
      </c>
      <c r="AL73" s="187"/>
      <c r="AM73" s="187"/>
      <c r="AN73" s="188">
        <f t="shared" si="8"/>
        <v>0</v>
      </c>
      <c r="AO73" s="187"/>
      <c r="AP73" s="187"/>
      <c r="AQ73" s="187"/>
      <c r="AR73" s="191" t="str">
        <f t="shared" si="9"/>
        <v>0</v>
      </c>
      <c r="AS73" s="187" t="str">
        <f t="shared" si="10"/>
        <v>-</v>
      </c>
      <c r="AT73" s="189" t="str">
        <f t="shared" si="11"/>
        <v>FAC/DEP: 00,00%
__________
FAC/FAC: -
__________
AÑO: 00,00%
S. 1: 00,00%
S. 2: 00,00%</v>
      </c>
      <c r="AU73" s="187"/>
      <c r="AV73" s="187"/>
      <c r="AW73" s="188">
        <f t="shared" si="12"/>
        <v>0</v>
      </c>
      <c r="AX73" s="187"/>
      <c r="AY73" s="187"/>
      <c r="AZ73" s="187"/>
      <c r="BA73" s="191" t="str">
        <f t="shared" si="13"/>
        <v>0</v>
      </c>
      <c r="BB73" s="187" t="str">
        <f t="shared" si="14"/>
        <v>-</v>
      </c>
      <c r="BC73" s="189" t="str">
        <f t="shared" si="15"/>
        <v>FAC/DEP: 00,00%
__________
FAC/FAC: -
__________
AÑO: 00,00%
S. 1: 00,00%
S. 2: 00,00%</v>
      </c>
      <c r="BD73" s="187"/>
      <c r="BE73" s="187"/>
      <c r="BF73" s="188">
        <f t="shared" si="16"/>
        <v>0</v>
      </c>
      <c r="BG73" s="187"/>
      <c r="BH73" s="187"/>
      <c r="BI73" s="187"/>
      <c r="BJ73" s="191" t="str">
        <f t="shared" si="17"/>
        <v>0</v>
      </c>
      <c r="BK73" s="187" t="str">
        <f t="shared" si="18"/>
        <v>-</v>
      </c>
      <c r="BL73" s="189" t="str">
        <f t="shared" si="19"/>
        <v>FAC/DEP: 00,00%
__________
FAC/FAC: -
__________
AÑO: 00,00%
S. 1: 00,00%
S. 2: 00,00%</v>
      </c>
      <c r="BM73" s="187"/>
      <c r="BN73" s="187"/>
      <c r="BO73" s="188">
        <f t="shared" si="20"/>
        <v>0</v>
      </c>
      <c r="BP73" s="187"/>
      <c r="BQ73" s="187"/>
      <c r="BR73" s="187"/>
      <c r="BS73" s="191" t="str">
        <f t="shared" si="21"/>
        <v>0</v>
      </c>
      <c r="BT73" s="187" t="str">
        <f t="shared" si="22"/>
        <v>-</v>
      </c>
      <c r="BU73" s="189" t="str">
        <f t="shared" si="23"/>
        <v>FAC/DEP: 00,00%
__________
FAC/FAC: -
__________
AÑO: 00,00%
S. 1: 00,00%
S. 2: 00,00%</v>
      </c>
      <c r="BV73" s="187"/>
      <c r="BW73" s="187"/>
      <c r="BX73" s="188">
        <f t="shared" si="24"/>
        <v>0</v>
      </c>
      <c r="BY73" s="187"/>
      <c r="BZ73" s="187"/>
      <c r="CA73" s="187"/>
      <c r="CB73" s="191" t="str">
        <f t="shared" si="25"/>
        <v>0</v>
      </c>
      <c r="CC73" s="187" t="str">
        <f t="shared" si="26"/>
        <v>-</v>
      </c>
      <c r="CD73" s="189" t="str">
        <f t="shared" si="27"/>
        <v>FAC/DEP: 00,00%
__________
FAC/FAC: -
__________
AÑO: 00,00%
S. 1: 00,00%
S. 2: 00,00%</v>
      </c>
      <c r="CE73" s="187"/>
      <c r="CF73" s="187"/>
      <c r="CG73" s="188">
        <f t="shared" si="28"/>
        <v>0</v>
      </c>
      <c r="CH73" s="187"/>
      <c r="CI73" s="187"/>
      <c r="CJ73" s="187"/>
      <c r="CK73" s="191" t="str">
        <f t="shared" si="29"/>
        <v>0</v>
      </c>
      <c r="CL73" s="187" t="str">
        <f t="shared" si="30"/>
        <v>-</v>
      </c>
      <c r="CM73" s="189" t="str">
        <f t="shared" si="31"/>
        <v>FAC/DEP: 00,00%
__________
FAC/FAC: -
__________
AÑO: 00,00%
S. 1: 00,00%
S. 2: 00,00%</v>
      </c>
      <c r="CN73" s="187"/>
      <c r="CO73" s="187"/>
      <c r="CP73" s="188">
        <f t="shared" si="32"/>
        <v>0</v>
      </c>
      <c r="CQ73" s="187"/>
      <c r="CR73" s="187"/>
      <c r="CS73" s="187"/>
      <c r="CT73" s="191" t="str">
        <f t="shared" si="33"/>
        <v>0</v>
      </c>
      <c r="CU73" s="187" t="str">
        <f t="shared" si="34"/>
        <v>-</v>
      </c>
      <c r="CV73" s="189" t="str">
        <f t="shared" si="35"/>
        <v>FAC/DEP: 00,00%
__________
FAC/FAC: -
__________
AÑO: 00,00%
S. 1: 00,00%
S. 2: 00,00%</v>
      </c>
      <c r="CW73" s="187"/>
      <c r="CX73" s="187"/>
      <c r="CY73" s="188">
        <f t="shared" si="36"/>
        <v>0</v>
      </c>
      <c r="CZ73" s="187"/>
      <c r="DA73" s="187"/>
      <c r="DB73" s="187"/>
      <c r="DC73" s="191" t="str">
        <f t="shared" si="37"/>
        <v>0</v>
      </c>
      <c r="DD73" s="191" t="str">
        <f t="shared" si="38"/>
        <v>-</v>
      </c>
      <c r="DE73" s="196" t="str">
        <f t="shared" si="39"/>
        <v>FAC/DEP: 00,00%
__________
FAC/FAC: -
__________
AÑO: 00,00%
S. 1: 00,00%
S. 2: 00,00%</v>
      </c>
      <c r="DF73" s="209">
        <f t="shared" si="40"/>
        <v>0</v>
      </c>
      <c r="DG73" s="245"/>
      <c r="DH73" s="245"/>
    </row>
    <row r="74" spans="1:112" s="218" customFormat="1" ht="30" hidden="1" customHeight="1">
      <c r="A74" s="218" t="str">
        <f>Lists!C162</f>
        <v/>
      </c>
      <c r="B74" s="240" t="str">
        <f>IF(A74="","",INDEX(FORMULACIÓN!$A$10:$U$1010,'FORMULACIÓN Y SEG. FACULTADES'!$A74,'FORMULACIÓN Y SEG. FACULTADES'!B$8))</f>
        <v/>
      </c>
      <c r="C74" s="238" t="str">
        <f>IF($A74="","",INDEX(FORMULACIÓN!$A$10:$U$1010,'FORMULACIÓN Y SEG. FACULTADES'!$A74,'FORMULACIÓN Y SEG. FACULTADES'!C$8))</f>
        <v/>
      </c>
      <c r="D74" s="240" t="str">
        <f>IF(B74="","",INDEX(FORMULACIÓN!$A$10:$U$1010,'FORMULACIÓN Y SEG. FACULTADES'!$A74,'FORMULACIÓN Y SEG. FACULTADES'!D$8))</f>
        <v/>
      </c>
      <c r="E74" s="240" t="str">
        <f>IF($A74="","",INDEX(FORMULACIÓN!$A$10:$U$1010,'FORMULACIÓN Y SEG. FACULTADES'!$A74,'FORMULACIÓN Y SEG. FACULTADES'!E$8))</f>
        <v/>
      </c>
      <c r="F74" s="240" t="str">
        <f>IF($A74="","",INDEX(FORMULACIÓN!$A$10:$U$1010,'FORMULACIÓN Y SEG. FACULTADES'!$A74,'FORMULACIÓN Y SEG. FACULTADES'!F$8))</f>
        <v/>
      </c>
      <c r="G74" s="240" t="str">
        <f>IF($A74="","",INDEX(FORMULACIÓN!$A$10:$U$1010,'FORMULACIÓN Y SEG. FACULTADES'!$A74,'FORMULACIÓN Y SEG. FACULTADES'!G$8))</f>
        <v/>
      </c>
      <c r="H74" s="240" t="str">
        <f>IF($A74="","",INDEX(FORMULACIÓN!$A$10:$U$1010,'FORMULACIÓN Y SEG. FACULTADES'!$A74,'FORMULACIÓN Y SEG. FACULTADES'!H$8))</f>
        <v/>
      </c>
      <c r="I74" s="240" t="str">
        <f>IF($A74="","",INDEX(FORMULACIÓN!$A$10:$U$1010,'FORMULACIÓN Y SEG. FACULTADES'!$A74,'FORMULACIÓN Y SEG. FACULTADES'!I$8))</f>
        <v/>
      </c>
      <c r="J74" s="242"/>
      <c r="K74" s="242"/>
      <c r="L74" s="240" t="str">
        <f>IF($A74="","",INDEX(FORMULACIÓN!$A$10:$U$1010,'FORMULACIÓN Y SEG. FACULTADES'!$A74,'FORMULACIÓN Y SEG. FACULTADES'!L$8))</f>
        <v/>
      </c>
      <c r="M74" s="240" t="str">
        <f>IF($A74="","",INDEX(FORMULACIÓN!$A$10:$U$1010,'FORMULACIÓN Y SEG. FACULTADES'!$A74,'FORMULACIÓN Y SEG. FACULTADES'!M$8))</f>
        <v/>
      </c>
      <c r="N74" s="240" t="str">
        <f>IF($A74="","",INDEX(FORMULACIÓN!$A$10:$U$1010,'FORMULACIÓN Y SEG. FACULTADES'!$A74,'FORMULACIÓN Y SEG. FACULTADES'!N$8))</f>
        <v/>
      </c>
      <c r="O74" s="240" t="str">
        <f>IF($A74="","",INDEX(FORMULACIÓN!$A$10:$U$1010,'FORMULACIÓN Y SEG. FACULTADES'!$A74,'FORMULACIÓN Y SEG. FACULTADES'!O$8))</f>
        <v/>
      </c>
      <c r="P74" s="240" t="str">
        <f>IF($A74="","",INDEX(FORMULACIÓN!$A$10:$U$1010,'FORMULACIÓN Y SEG. FACULTADES'!$A74,'FORMULACIÓN Y SEG. FACULTADES'!P$8))</f>
        <v/>
      </c>
      <c r="Q74" s="241"/>
      <c r="R74" s="46" t="str">
        <f>IF($A74="","",INDEX(FORMULACIÓN!$A$10:$Y$1010,'FORMULACIÓN Y SEG. FACULTADES'!$A74,'FORMULACIÓN Y SEG. FACULTADES'!R$8))</f>
        <v/>
      </c>
      <c r="S74" s="175" t="str">
        <f>IF($A74="","",INDEX(FORMULACIÓN!$A$10:$U$1010,'FORMULACIÓN Y SEG. FACULTADES'!$A74,'FORMULACIÓN Y SEG. FACULTADES'!S$8))</f>
        <v/>
      </c>
      <c r="T74" s="187"/>
      <c r="U74" s="187"/>
      <c r="V74" s="188">
        <f t="shared" si="1"/>
        <v>0</v>
      </c>
      <c r="W74" s="187"/>
      <c r="X74" s="187"/>
      <c r="Y74" s="187"/>
      <c r="Z74" s="191" t="str">
        <f t="shared" si="2"/>
        <v>0</v>
      </c>
      <c r="AA74" s="191" t="str">
        <f t="shared" si="3"/>
        <v>-</v>
      </c>
      <c r="AB74" s="189" t="str">
        <f t="shared" si="0"/>
        <v>FAC/DEP: 00,00%
__________
FAC/FAC: -
__________
AÑO: 00,00%
S. 1: 00,00%
S. 2: 00,00%</v>
      </c>
      <c r="AC74" s="187"/>
      <c r="AD74" s="187"/>
      <c r="AE74" s="188">
        <f t="shared" si="4"/>
        <v>0</v>
      </c>
      <c r="AF74" s="187"/>
      <c r="AG74" s="187"/>
      <c r="AH74" s="187"/>
      <c r="AI74" s="191" t="str">
        <f t="shared" si="5"/>
        <v>0</v>
      </c>
      <c r="AJ74" s="187" t="str">
        <f t="shared" si="6"/>
        <v>-</v>
      </c>
      <c r="AK74" s="189" t="str">
        <f t="shared" si="7"/>
        <v>FAC/DEP: 00,00%
__________
FAC/FAC: -
__________
AÑO: 00,00%
S. 1: 00,00%
S. 2: 00,00%</v>
      </c>
      <c r="AL74" s="187"/>
      <c r="AM74" s="187"/>
      <c r="AN74" s="188">
        <f t="shared" si="8"/>
        <v>0</v>
      </c>
      <c r="AO74" s="187"/>
      <c r="AP74" s="187"/>
      <c r="AQ74" s="187"/>
      <c r="AR74" s="191" t="str">
        <f t="shared" si="9"/>
        <v>0</v>
      </c>
      <c r="AS74" s="187" t="str">
        <f t="shared" si="10"/>
        <v>-</v>
      </c>
      <c r="AT74" s="189" t="str">
        <f t="shared" si="11"/>
        <v>FAC/DEP: 00,00%
__________
FAC/FAC: -
__________
AÑO: 00,00%
S. 1: 00,00%
S. 2: 00,00%</v>
      </c>
      <c r="AU74" s="187"/>
      <c r="AV74" s="187"/>
      <c r="AW74" s="188">
        <f t="shared" si="12"/>
        <v>0</v>
      </c>
      <c r="AX74" s="187"/>
      <c r="AY74" s="187"/>
      <c r="AZ74" s="187"/>
      <c r="BA74" s="191" t="str">
        <f t="shared" si="13"/>
        <v>0</v>
      </c>
      <c r="BB74" s="187" t="str">
        <f t="shared" si="14"/>
        <v>-</v>
      </c>
      <c r="BC74" s="189" t="str">
        <f t="shared" si="15"/>
        <v>FAC/DEP: 00,00%
__________
FAC/FAC: -
__________
AÑO: 00,00%
S. 1: 00,00%
S. 2: 00,00%</v>
      </c>
      <c r="BD74" s="187"/>
      <c r="BE74" s="187"/>
      <c r="BF74" s="188">
        <f t="shared" si="16"/>
        <v>0</v>
      </c>
      <c r="BG74" s="187"/>
      <c r="BH74" s="187"/>
      <c r="BI74" s="187"/>
      <c r="BJ74" s="191" t="str">
        <f t="shared" si="17"/>
        <v>0</v>
      </c>
      <c r="BK74" s="187" t="str">
        <f t="shared" si="18"/>
        <v>-</v>
      </c>
      <c r="BL74" s="189" t="str">
        <f t="shared" si="19"/>
        <v>FAC/DEP: 00,00%
__________
FAC/FAC: -
__________
AÑO: 00,00%
S. 1: 00,00%
S. 2: 00,00%</v>
      </c>
      <c r="BM74" s="187"/>
      <c r="BN74" s="187"/>
      <c r="BO74" s="188">
        <f t="shared" si="20"/>
        <v>0</v>
      </c>
      <c r="BP74" s="187"/>
      <c r="BQ74" s="187"/>
      <c r="BR74" s="187"/>
      <c r="BS74" s="191" t="str">
        <f t="shared" si="21"/>
        <v>0</v>
      </c>
      <c r="BT74" s="187" t="str">
        <f t="shared" si="22"/>
        <v>-</v>
      </c>
      <c r="BU74" s="189" t="str">
        <f t="shared" si="23"/>
        <v>FAC/DEP: 00,00%
__________
FAC/FAC: -
__________
AÑO: 00,00%
S. 1: 00,00%
S. 2: 00,00%</v>
      </c>
      <c r="BV74" s="187"/>
      <c r="BW74" s="187"/>
      <c r="BX74" s="188">
        <f t="shared" si="24"/>
        <v>0</v>
      </c>
      <c r="BY74" s="187"/>
      <c r="BZ74" s="187"/>
      <c r="CA74" s="187"/>
      <c r="CB74" s="191" t="str">
        <f t="shared" si="25"/>
        <v>0</v>
      </c>
      <c r="CC74" s="187" t="str">
        <f t="shared" si="26"/>
        <v>-</v>
      </c>
      <c r="CD74" s="189" t="str">
        <f t="shared" si="27"/>
        <v>FAC/DEP: 00,00%
__________
FAC/FAC: -
__________
AÑO: 00,00%
S. 1: 00,00%
S. 2: 00,00%</v>
      </c>
      <c r="CE74" s="187"/>
      <c r="CF74" s="187"/>
      <c r="CG74" s="188">
        <f t="shared" si="28"/>
        <v>0</v>
      </c>
      <c r="CH74" s="187"/>
      <c r="CI74" s="187"/>
      <c r="CJ74" s="187"/>
      <c r="CK74" s="191" t="str">
        <f t="shared" si="29"/>
        <v>0</v>
      </c>
      <c r="CL74" s="187" t="str">
        <f t="shared" si="30"/>
        <v>-</v>
      </c>
      <c r="CM74" s="189" t="str">
        <f t="shared" si="31"/>
        <v>FAC/DEP: 00,00%
__________
FAC/FAC: -
__________
AÑO: 00,00%
S. 1: 00,00%
S. 2: 00,00%</v>
      </c>
      <c r="CN74" s="187"/>
      <c r="CO74" s="187"/>
      <c r="CP74" s="188">
        <f t="shared" si="32"/>
        <v>0</v>
      </c>
      <c r="CQ74" s="187"/>
      <c r="CR74" s="187"/>
      <c r="CS74" s="187"/>
      <c r="CT74" s="191" t="str">
        <f t="shared" si="33"/>
        <v>0</v>
      </c>
      <c r="CU74" s="187" t="str">
        <f t="shared" si="34"/>
        <v>-</v>
      </c>
      <c r="CV74" s="189" t="str">
        <f t="shared" si="35"/>
        <v>FAC/DEP: 00,00%
__________
FAC/FAC: -
__________
AÑO: 00,00%
S. 1: 00,00%
S. 2: 00,00%</v>
      </c>
      <c r="CW74" s="187"/>
      <c r="CX74" s="187"/>
      <c r="CY74" s="188">
        <f t="shared" si="36"/>
        <v>0</v>
      </c>
      <c r="CZ74" s="187"/>
      <c r="DA74" s="187"/>
      <c r="DB74" s="187"/>
      <c r="DC74" s="191" t="str">
        <f t="shared" si="37"/>
        <v>0</v>
      </c>
      <c r="DD74" s="191" t="str">
        <f t="shared" si="38"/>
        <v>-</v>
      </c>
      <c r="DE74" s="196" t="str">
        <f t="shared" si="39"/>
        <v>FAC/DEP: 00,00%
__________
FAC/FAC: -
__________
AÑO: 00,00%
S. 1: 00,00%
S. 2: 00,00%</v>
      </c>
      <c r="DF74" s="209">
        <f t="shared" si="40"/>
        <v>0</v>
      </c>
      <c r="DG74" s="245"/>
      <c r="DH74" s="245"/>
    </row>
    <row r="75" spans="1:112" s="218" customFormat="1" ht="30" hidden="1" customHeight="1">
      <c r="A75" s="218" t="str">
        <f>Lists!C163</f>
        <v/>
      </c>
      <c r="B75" s="240" t="str">
        <f>IF(A75="","",INDEX(FORMULACIÓN!$A$10:$U$1010,'FORMULACIÓN Y SEG. FACULTADES'!$A75,'FORMULACIÓN Y SEG. FACULTADES'!B$8))</f>
        <v/>
      </c>
      <c r="C75" s="238" t="str">
        <f>IF($A75="","",INDEX(FORMULACIÓN!$A$10:$U$1010,'FORMULACIÓN Y SEG. FACULTADES'!$A75,'FORMULACIÓN Y SEG. FACULTADES'!C$8))</f>
        <v/>
      </c>
      <c r="D75" s="240" t="str">
        <f>IF(B75="","",INDEX(FORMULACIÓN!$A$10:$U$1010,'FORMULACIÓN Y SEG. FACULTADES'!$A75,'FORMULACIÓN Y SEG. FACULTADES'!D$8))</f>
        <v/>
      </c>
      <c r="E75" s="240" t="str">
        <f>IF($A75="","",INDEX(FORMULACIÓN!$A$10:$U$1010,'FORMULACIÓN Y SEG. FACULTADES'!$A75,'FORMULACIÓN Y SEG. FACULTADES'!E$8))</f>
        <v/>
      </c>
      <c r="F75" s="240" t="str">
        <f>IF($A75="","",INDEX(FORMULACIÓN!$A$10:$U$1010,'FORMULACIÓN Y SEG. FACULTADES'!$A75,'FORMULACIÓN Y SEG. FACULTADES'!F$8))</f>
        <v/>
      </c>
      <c r="G75" s="240" t="str">
        <f>IF($A75="","",INDEX(FORMULACIÓN!$A$10:$U$1010,'FORMULACIÓN Y SEG. FACULTADES'!$A75,'FORMULACIÓN Y SEG. FACULTADES'!G$8))</f>
        <v/>
      </c>
      <c r="H75" s="240" t="str">
        <f>IF($A75="","",INDEX(FORMULACIÓN!$A$10:$U$1010,'FORMULACIÓN Y SEG. FACULTADES'!$A75,'FORMULACIÓN Y SEG. FACULTADES'!H$8))</f>
        <v/>
      </c>
      <c r="I75" s="240" t="str">
        <f>IF($A75="","",INDEX(FORMULACIÓN!$A$10:$U$1010,'FORMULACIÓN Y SEG. FACULTADES'!$A75,'FORMULACIÓN Y SEG. FACULTADES'!I$8))</f>
        <v/>
      </c>
      <c r="J75" s="242"/>
      <c r="K75" s="242"/>
      <c r="L75" s="240" t="str">
        <f>IF($A75="","",INDEX(FORMULACIÓN!$A$10:$U$1010,'FORMULACIÓN Y SEG. FACULTADES'!$A75,'FORMULACIÓN Y SEG. FACULTADES'!L$8))</f>
        <v/>
      </c>
      <c r="M75" s="240" t="str">
        <f>IF($A75="","",INDEX(FORMULACIÓN!$A$10:$U$1010,'FORMULACIÓN Y SEG. FACULTADES'!$A75,'FORMULACIÓN Y SEG. FACULTADES'!M$8))</f>
        <v/>
      </c>
      <c r="N75" s="240" t="str">
        <f>IF($A75="","",INDEX(FORMULACIÓN!$A$10:$U$1010,'FORMULACIÓN Y SEG. FACULTADES'!$A75,'FORMULACIÓN Y SEG. FACULTADES'!N$8))</f>
        <v/>
      </c>
      <c r="O75" s="240" t="str">
        <f>IF($A75="","",INDEX(FORMULACIÓN!$A$10:$U$1010,'FORMULACIÓN Y SEG. FACULTADES'!$A75,'FORMULACIÓN Y SEG. FACULTADES'!O$8))</f>
        <v/>
      </c>
      <c r="P75" s="240" t="str">
        <f>IF($A75="","",INDEX(FORMULACIÓN!$A$10:$U$1010,'FORMULACIÓN Y SEG. FACULTADES'!$A75,'FORMULACIÓN Y SEG. FACULTADES'!P$8))</f>
        <v/>
      </c>
      <c r="Q75" s="241"/>
      <c r="R75" s="46" t="str">
        <f>IF($A75="","",INDEX(FORMULACIÓN!$A$10:$Y$1010,'FORMULACIÓN Y SEG. FACULTADES'!$A75,'FORMULACIÓN Y SEG. FACULTADES'!R$8))</f>
        <v/>
      </c>
      <c r="S75" s="175" t="str">
        <f>IF($A75="","",INDEX(FORMULACIÓN!$A$10:$U$1010,'FORMULACIÓN Y SEG. FACULTADES'!$A75,'FORMULACIÓN Y SEG. FACULTADES'!S$8))</f>
        <v/>
      </c>
      <c r="T75" s="187"/>
      <c r="U75" s="187"/>
      <c r="V75" s="188">
        <f t="shared" si="1"/>
        <v>0</v>
      </c>
      <c r="W75" s="187"/>
      <c r="X75" s="187"/>
      <c r="Y75" s="187"/>
      <c r="Z75" s="191" t="str">
        <f t="shared" si="2"/>
        <v>0</v>
      </c>
      <c r="AA75" s="191" t="str">
        <f t="shared" si="3"/>
        <v>-</v>
      </c>
      <c r="AB75" s="189" t="str">
        <f t="shared" si="0"/>
        <v>FAC/DEP: 00,00%
__________
FAC/FAC: -
__________
AÑO: 00,00%
S. 1: 00,00%
S. 2: 00,00%</v>
      </c>
      <c r="AC75" s="187"/>
      <c r="AD75" s="187"/>
      <c r="AE75" s="188">
        <f t="shared" si="4"/>
        <v>0</v>
      </c>
      <c r="AF75" s="187"/>
      <c r="AG75" s="187"/>
      <c r="AH75" s="187"/>
      <c r="AI75" s="191" t="str">
        <f t="shared" si="5"/>
        <v>0</v>
      </c>
      <c r="AJ75" s="187" t="str">
        <f t="shared" si="6"/>
        <v>-</v>
      </c>
      <c r="AK75" s="189" t="str">
        <f t="shared" si="7"/>
        <v>FAC/DEP: 00,00%
__________
FAC/FAC: -
__________
AÑO: 00,00%
S. 1: 00,00%
S. 2: 00,00%</v>
      </c>
      <c r="AL75" s="187"/>
      <c r="AM75" s="187"/>
      <c r="AN75" s="188">
        <f t="shared" si="8"/>
        <v>0</v>
      </c>
      <c r="AO75" s="187"/>
      <c r="AP75" s="187"/>
      <c r="AQ75" s="187"/>
      <c r="AR75" s="191" t="str">
        <f t="shared" si="9"/>
        <v>0</v>
      </c>
      <c r="AS75" s="187" t="str">
        <f t="shared" si="10"/>
        <v>-</v>
      </c>
      <c r="AT75" s="189" t="str">
        <f t="shared" si="11"/>
        <v>FAC/DEP: 00,00%
__________
FAC/FAC: -
__________
AÑO: 00,00%
S. 1: 00,00%
S. 2: 00,00%</v>
      </c>
      <c r="AU75" s="187"/>
      <c r="AV75" s="187"/>
      <c r="AW75" s="188">
        <f t="shared" si="12"/>
        <v>0</v>
      </c>
      <c r="AX75" s="187"/>
      <c r="AY75" s="187"/>
      <c r="AZ75" s="187"/>
      <c r="BA75" s="191" t="str">
        <f t="shared" si="13"/>
        <v>0</v>
      </c>
      <c r="BB75" s="187" t="str">
        <f t="shared" si="14"/>
        <v>-</v>
      </c>
      <c r="BC75" s="189" t="str">
        <f t="shared" si="15"/>
        <v>FAC/DEP: 00,00%
__________
FAC/FAC: -
__________
AÑO: 00,00%
S. 1: 00,00%
S. 2: 00,00%</v>
      </c>
      <c r="BD75" s="187"/>
      <c r="BE75" s="187"/>
      <c r="BF75" s="188">
        <f t="shared" si="16"/>
        <v>0</v>
      </c>
      <c r="BG75" s="187"/>
      <c r="BH75" s="187"/>
      <c r="BI75" s="187"/>
      <c r="BJ75" s="191" t="str">
        <f t="shared" si="17"/>
        <v>0</v>
      </c>
      <c r="BK75" s="187" t="str">
        <f t="shared" si="18"/>
        <v>-</v>
      </c>
      <c r="BL75" s="189" t="str">
        <f t="shared" si="19"/>
        <v>FAC/DEP: 00,00%
__________
FAC/FAC: -
__________
AÑO: 00,00%
S. 1: 00,00%
S. 2: 00,00%</v>
      </c>
      <c r="BM75" s="187"/>
      <c r="BN75" s="187"/>
      <c r="BO75" s="188">
        <f t="shared" si="20"/>
        <v>0</v>
      </c>
      <c r="BP75" s="187"/>
      <c r="BQ75" s="187"/>
      <c r="BR75" s="187"/>
      <c r="BS75" s="191" t="str">
        <f t="shared" si="21"/>
        <v>0</v>
      </c>
      <c r="BT75" s="187" t="str">
        <f t="shared" si="22"/>
        <v>-</v>
      </c>
      <c r="BU75" s="189" t="str">
        <f t="shared" si="23"/>
        <v>FAC/DEP: 00,00%
__________
FAC/FAC: -
__________
AÑO: 00,00%
S. 1: 00,00%
S. 2: 00,00%</v>
      </c>
      <c r="BV75" s="187"/>
      <c r="BW75" s="187"/>
      <c r="BX75" s="188">
        <f t="shared" si="24"/>
        <v>0</v>
      </c>
      <c r="BY75" s="187"/>
      <c r="BZ75" s="187"/>
      <c r="CA75" s="187"/>
      <c r="CB75" s="191" t="str">
        <f t="shared" si="25"/>
        <v>0</v>
      </c>
      <c r="CC75" s="187" t="str">
        <f t="shared" si="26"/>
        <v>-</v>
      </c>
      <c r="CD75" s="189" t="str">
        <f t="shared" si="27"/>
        <v>FAC/DEP: 00,00%
__________
FAC/FAC: -
__________
AÑO: 00,00%
S. 1: 00,00%
S. 2: 00,00%</v>
      </c>
      <c r="CE75" s="187"/>
      <c r="CF75" s="187"/>
      <c r="CG75" s="188">
        <f t="shared" si="28"/>
        <v>0</v>
      </c>
      <c r="CH75" s="187"/>
      <c r="CI75" s="187"/>
      <c r="CJ75" s="187"/>
      <c r="CK75" s="191" t="str">
        <f t="shared" si="29"/>
        <v>0</v>
      </c>
      <c r="CL75" s="187" t="str">
        <f t="shared" si="30"/>
        <v>-</v>
      </c>
      <c r="CM75" s="189" t="str">
        <f t="shared" si="31"/>
        <v>FAC/DEP: 00,00%
__________
FAC/FAC: -
__________
AÑO: 00,00%
S. 1: 00,00%
S. 2: 00,00%</v>
      </c>
      <c r="CN75" s="187"/>
      <c r="CO75" s="187"/>
      <c r="CP75" s="188">
        <f t="shared" si="32"/>
        <v>0</v>
      </c>
      <c r="CQ75" s="187"/>
      <c r="CR75" s="187"/>
      <c r="CS75" s="187"/>
      <c r="CT75" s="191" t="str">
        <f t="shared" si="33"/>
        <v>0</v>
      </c>
      <c r="CU75" s="187" t="str">
        <f t="shared" si="34"/>
        <v>-</v>
      </c>
      <c r="CV75" s="189" t="str">
        <f t="shared" si="35"/>
        <v>FAC/DEP: 00,00%
__________
FAC/FAC: -
__________
AÑO: 00,00%
S. 1: 00,00%
S. 2: 00,00%</v>
      </c>
      <c r="CW75" s="187"/>
      <c r="CX75" s="187"/>
      <c r="CY75" s="188">
        <f t="shared" si="36"/>
        <v>0</v>
      </c>
      <c r="CZ75" s="187"/>
      <c r="DA75" s="187"/>
      <c r="DB75" s="187"/>
      <c r="DC75" s="191" t="str">
        <f t="shared" si="37"/>
        <v>0</v>
      </c>
      <c r="DD75" s="191" t="str">
        <f t="shared" si="38"/>
        <v>-</v>
      </c>
      <c r="DE75" s="196" t="str">
        <f t="shared" si="39"/>
        <v>FAC/DEP: 00,00%
__________
FAC/FAC: -
__________
AÑO: 00,00%
S. 1: 00,00%
S. 2: 00,00%</v>
      </c>
      <c r="DF75" s="209">
        <f t="shared" si="40"/>
        <v>0</v>
      </c>
      <c r="DG75" s="245"/>
      <c r="DH75" s="245"/>
    </row>
    <row r="76" spans="1:112" s="218" customFormat="1" ht="30" hidden="1" customHeight="1">
      <c r="A76" s="218" t="str">
        <f>Lists!C164</f>
        <v/>
      </c>
      <c r="B76" s="240" t="str">
        <f>IF(A76="","",INDEX(FORMULACIÓN!$A$10:$U$1010,'FORMULACIÓN Y SEG. FACULTADES'!$A76,'FORMULACIÓN Y SEG. FACULTADES'!B$8))</f>
        <v/>
      </c>
      <c r="C76" s="238" t="str">
        <f>IF($A76="","",INDEX(FORMULACIÓN!$A$10:$U$1010,'FORMULACIÓN Y SEG. FACULTADES'!$A76,'FORMULACIÓN Y SEG. FACULTADES'!C$8))</f>
        <v/>
      </c>
      <c r="D76" s="240" t="str">
        <f>IF(B76="","",INDEX(FORMULACIÓN!$A$10:$U$1010,'FORMULACIÓN Y SEG. FACULTADES'!$A76,'FORMULACIÓN Y SEG. FACULTADES'!D$8))</f>
        <v/>
      </c>
      <c r="E76" s="240" t="str">
        <f>IF($A76="","",INDEX(FORMULACIÓN!$A$10:$U$1010,'FORMULACIÓN Y SEG. FACULTADES'!$A76,'FORMULACIÓN Y SEG. FACULTADES'!E$8))</f>
        <v/>
      </c>
      <c r="F76" s="240" t="str">
        <f>IF($A76="","",INDEX(FORMULACIÓN!$A$10:$U$1010,'FORMULACIÓN Y SEG. FACULTADES'!$A76,'FORMULACIÓN Y SEG. FACULTADES'!F$8))</f>
        <v/>
      </c>
      <c r="G76" s="240" t="str">
        <f>IF($A76="","",INDEX(FORMULACIÓN!$A$10:$U$1010,'FORMULACIÓN Y SEG. FACULTADES'!$A76,'FORMULACIÓN Y SEG. FACULTADES'!G$8))</f>
        <v/>
      </c>
      <c r="H76" s="240" t="str">
        <f>IF($A76="","",INDEX(FORMULACIÓN!$A$10:$U$1010,'FORMULACIÓN Y SEG. FACULTADES'!$A76,'FORMULACIÓN Y SEG. FACULTADES'!H$8))</f>
        <v/>
      </c>
      <c r="I76" s="240" t="str">
        <f>IF($A76="","",INDEX(FORMULACIÓN!$A$10:$U$1010,'FORMULACIÓN Y SEG. FACULTADES'!$A76,'FORMULACIÓN Y SEG. FACULTADES'!I$8))</f>
        <v/>
      </c>
      <c r="J76" s="242"/>
      <c r="K76" s="242"/>
      <c r="L76" s="240" t="str">
        <f>IF($A76="","",INDEX(FORMULACIÓN!$A$10:$U$1010,'FORMULACIÓN Y SEG. FACULTADES'!$A76,'FORMULACIÓN Y SEG. FACULTADES'!L$8))</f>
        <v/>
      </c>
      <c r="M76" s="240" t="str">
        <f>IF($A76="","",INDEX(FORMULACIÓN!$A$10:$U$1010,'FORMULACIÓN Y SEG. FACULTADES'!$A76,'FORMULACIÓN Y SEG. FACULTADES'!M$8))</f>
        <v/>
      </c>
      <c r="N76" s="240" t="str">
        <f>IF($A76="","",INDEX(FORMULACIÓN!$A$10:$U$1010,'FORMULACIÓN Y SEG. FACULTADES'!$A76,'FORMULACIÓN Y SEG. FACULTADES'!N$8))</f>
        <v/>
      </c>
      <c r="O76" s="240" t="str">
        <f>IF($A76="","",INDEX(FORMULACIÓN!$A$10:$U$1010,'FORMULACIÓN Y SEG. FACULTADES'!$A76,'FORMULACIÓN Y SEG. FACULTADES'!O$8))</f>
        <v/>
      </c>
      <c r="P76" s="240" t="str">
        <f>IF($A76="","",INDEX(FORMULACIÓN!$A$10:$U$1010,'FORMULACIÓN Y SEG. FACULTADES'!$A76,'FORMULACIÓN Y SEG. FACULTADES'!P$8))</f>
        <v/>
      </c>
      <c r="Q76" s="241"/>
      <c r="R76" s="46" t="str">
        <f>IF($A76="","",INDEX(FORMULACIÓN!$A$10:$Y$1010,'FORMULACIÓN Y SEG. FACULTADES'!$A76,'FORMULACIÓN Y SEG. FACULTADES'!R$8))</f>
        <v/>
      </c>
      <c r="S76" s="175" t="str">
        <f>IF($A76="","",INDEX(FORMULACIÓN!$A$10:$U$1010,'FORMULACIÓN Y SEG. FACULTADES'!$A76,'FORMULACIÓN Y SEG. FACULTADES'!S$8))</f>
        <v/>
      </c>
      <c r="T76" s="187"/>
      <c r="U76" s="187"/>
      <c r="V76" s="188">
        <f t="shared" si="1"/>
        <v>0</v>
      </c>
      <c r="W76" s="187"/>
      <c r="X76" s="187"/>
      <c r="Y76" s="187"/>
      <c r="Z76" s="191" t="str">
        <f t="shared" si="2"/>
        <v>0</v>
      </c>
      <c r="AA76" s="191" t="str">
        <f t="shared" si="3"/>
        <v>-</v>
      </c>
      <c r="AB76" s="189" t="str">
        <f t="shared" ref="AB76:AB139" si="45">"FAC/DEP: "&amp;TEXT(IFERROR(IF(V76/$R76&lt;SUM(W76:X76)/V76,V76/$R76,SUM(W76:X76)/V76),0),"00,00%")&amp;CHAR(10)&amp;"__________"&amp;CHAR(10)&amp;"FAC/FAC: "&amp;TEXT(IFERROR(AA76,0),"00,00%")&amp;CHAR(10)&amp;"__________"&amp;CHAR(10)&amp;"AÑO: "&amp;TEXT(IFERROR(((W76/T76)*(T76/V76))+((X76/U76)*(U76/V76)),0),"00,00%")&amp;CHAR(10)&amp;"S. 1: "&amp;TEXT(IFERROR(W76/T76,0),"00,00%")&amp;CHAR(10)&amp;"S. 2: "&amp;TEXT(IFERROR(X76/U76,0),"00,00%")</f>
        <v>FAC/DEP: 00,00%
__________
FAC/FAC: -
__________
AÑO: 00,00%
S. 1: 00,00%
S. 2: 00,00%</v>
      </c>
      <c r="AC76" s="187"/>
      <c r="AD76" s="187"/>
      <c r="AE76" s="188">
        <f t="shared" si="4"/>
        <v>0</v>
      </c>
      <c r="AF76" s="187"/>
      <c r="AG76" s="187"/>
      <c r="AH76" s="187"/>
      <c r="AI76" s="191" t="str">
        <f t="shared" si="5"/>
        <v>0</v>
      </c>
      <c r="AJ76" s="187" t="str">
        <f t="shared" si="6"/>
        <v>-</v>
      </c>
      <c r="AK76" s="189" t="str">
        <f t="shared" si="7"/>
        <v>FAC/DEP: 00,00%
__________
FAC/FAC: -
__________
AÑO: 00,00%
S. 1: 00,00%
S. 2: 00,00%</v>
      </c>
      <c r="AL76" s="187"/>
      <c r="AM76" s="187"/>
      <c r="AN76" s="188">
        <f t="shared" si="8"/>
        <v>0</v>
      </c>
      <c r="AO76" s="187"/>
      <c r="AP76" s="187"/>
      <c r="AQ76" s="187"/>
      <c r="AR76" s="191" t="str">
        <f t="shared" si="9"/>
        <v>0</v>
      </c>
      <c r="AS76" s="187" t="str">
        <f t="shared" si="10"/>
        <v>-</v>
      </c>
      <c r="AT76" s="189" t="str">
        <f t="shared" si="11"/>
        <v>FAC/DEP: 00,00%
__________
FAC/FAC: -
__________
AÑO: 00,00%
S. 1: 00,00%
S. 2: 00,00%</v>
      </c>
      <c r="AU76" s="187"/>
      <c r="AV76" s="187"/>
      <c r="AW76" s="188">
        <f t="shared" si="12"/>
        <v>0</v>
      </c>
      <c r="AX76" s="187"/>
      <c r="AY76" s="187"/>
      <c r="AZ76" s="187"/>
      <c r="BA76" s="191" t="str">
        <f t="shared" si="13"/>
        <v>0</v>
      </c>
      <c r="BB76" s="187" t="str">
        <f t="shared" si="14"/>
        <v>-</v>
      </c>
      <c r="BC76" s="189" t="str">
        <f t="shared" si="15"/>
        <v>FAC/DEP: 00,00%
__________
FAC/FAC: -
__________
AÑO: 00,00%
S. 1: 00,00%
S. 2: 00,00%</v>
      </c>
      <c r="BD76" s="187"/>
      <c r="BE76" s="187"/>
      <c r="BF76" s="188">
        <f t="shared" si="16"/>
        <v>0</v>
      </c>
      <c r="BG76" s="187"/>
      <c r="BH76" s="187"/>
      <c r="BI76" s="187"/>
      <c r="BJ76" s="191" t="str">
        <f t="shared" si="17"/>
        <v>0</v>
      </c>
      <c r="BK76" s="187" t="str">
        <f t="shared" si="18"/>
        <v>-</v>
      </c>
      <c r="BL76" s="189" t="str">
        <f t="shared" si="19"/>
        <v>FAC/DEP: 00,00%
__________
FAC/FAC: -
__________
AÑO: 00,00%
S. 1: 00,00%
S. 2: 00,00%</v>
      </c>
      <c r="BM76" s="187"/>
      <c r="BN76" s="187"/>
      <c r="BO76" s="188">
        <f t="shared" si="20"/>
        <v>0</v>
      </c>
      <c r="BP76" s="187"/>
      <c r="BQ76" s="187"/>
      <c r="BR76" s="187"/>
      <c r="BS76" s="191" t="str">
        <f t="shared" si="21"/>
        <v>0</v>
      </c>
      <c r="BT76" s="187" t="str">
        <f t="shared" si="22"/>
        <v>-</v>
      </c>
      <c r="BU76" s="189" t="str">
        <f t="shared" si="23"/>
        <v>FAC/DEP: 00,00%
__________
FAC/FAC: -
__________
AÑO: 00,00%
S. 1: 00,00%
S. 2: 00,00%</v>
      </c>
      <c r="BV76" s="187"/>
      <c r="BW76" s="187"/>
      <c r="BX76" s="188">
        <f t="shared" si="24"/>
        <v>0</v>
      </c>
      <c r="BY76" s="187"/>
      <c r="BZ76" s="187"/>
      <c r="CA76" s="187"/>
      <c r="CB76" s="191" t="str">
        <f t="shared" si="25"/>
        <v>0</v>
      </c>
      <c r="CC76" s="187" t="str">
        <f t="shared" si="26"/>
        <v>-</v>
      </c>
      <c r="CD76" s="189" t="str">
        <f t="shared" si="27"/>
        <v>FAC/DEP: 00,00%
__________
FAC/FAC: -
__________
AÑO: 00,00%
S. 1: 00,00%
S. 2: 00,00%</v>
      </c>
      <c r="CE76" s="187"/>
      <c r="CF76" s="187"/>
      <c r="CG76" s="188">
        <f t="shared" si="28"/>
        <v>0</v>
      </c>
      <c r="CH76" s="187"/>
      <c r="CI76" s="187"/>
      <c r="CJ76" s="187"/>
      <c r="CK76" s="191" t="str">
        <f t="shared" si="29"/>
        <v>0</v>
      </c>
      <c r="CL76" s="187" t="str">
        <f t="shared" si="30"/>
        <v>-</v>
      </c>
      <c r="CM76" s="189" t="str">
        <f t="shared" si="31"/>
        <v>FAC/DEP: 00,00%
__________
FAC/FAC: -
__________
AÑO: 00,00%
S. 1: 00,00%
S. 2: 00,00%</v>
      </c>
      <c r="CN76" s="187"/>
      <c r="CO76" s="187"/>
      <c r="CP76" s="188">
        <f t="shared" si="32"/>
        <v>0</v>
      </c>
      <c r="CQ76" s="187"/>
      <c r="CR76" s="187"/>
      <c r="CS76" s="187"/>
      <c r="CT76" s="191" t="str">
        <f t="shared" si="33"/>
        <v>0</v>
      </c>
      <c r="CU76" s="187" t="str">
        <f t="shared" si="34"/>
        <v>-</v>
      </c>
      <c r="CV76" s="189" t="str">
        <f t="shared" si="35"/>
        <v>FAC/DEP: 00,00%
__________
FAC/FAC: -
__________
AÑO: 00,00%
S. 1: 00,00%
S. 2: 00,00%</v>
      </c>
      <c r="CW76" s="187"/>
      <c r="CX76" s="187"/>
      <c r="CY76" s="188">
        <f t="shared" si="36"/>
        <v>0</v>
      </c>
      <c r="CZ76" s="187"/>
      <c r="DA76" s="187"/>
      <c r="DB76" s="187"/>
      <c r="DC76" s="191" t="str">
        <f t="shared" si="37"/>
        <v>0</v>
      </c>
      <c r="DD76" s="191" t="str">
        <f t="shared" si="38"/>
        <v>-</v>
      </c>
      <c r="DE76" s="196" t="str">
        <f t="shared" si="39"/>
        <v>FAC/DEP: 00,00%
__________
FAC/FAC: -
__________
AÑO: 00,00%
S. 1: 00,00%
S. 2: 00,00%</v>
      </c>
      <c r="DF76" s="209">
        <f t="shared" si="40"/>
        <v>0</v>
      </c>
      <c r="DG76" s="245"/>
      <c r="DH76" s="245"/>
    </row>
    <row r="77" spans="1:112" s="218" customFormat="1" ht="30" hidden="1" customHeight="1">
      <c r="A77" s="218" t="str">
        <f>Lists!C165</f>
        <v/>
      </c>
      <c r="B77" s="240" t="str">
        <f>IF(A77="","",INDEX(FORMULACIÓN!$A$10:$U$1010,'FORMULACIÓN Y SEG. FACULTADES'!$A77,'FORMULACIÓN Y SEG. FACULTADES'!B$8))</f>
        <v/>
      </c>
      <c r="C77" s="238" t="str">
        <f>IF($A77="","",INDEX(FORMULACIÓN!$A$10:$U$1010,'FORMULACIÓN Y SEG. FACULTADES'!$A77,'FORMULACIÓN Y SEG. FACULTADES'!C$8))</f>
        <v/>
      </c>
      <c r="D77" s="240" t="str">
        <f>IF(B77="","",INDEX(FORMULACIÓN!$A$10:$U$1010,'FORMULACIÓN Y SEG. FACULTADES'!$A77,'FORMULACIÓN Y SEG. FACULTADES'!D$8))</f>
        <v/>
      </c>
      <c r="E77" s="240" t="str">
        <f>IF($A77="","",INDEX(FORMULACIÓN!$A$10:$U$1010,'FORMULACIÓN Y SEG. FACULTADES'!$A77,'FORMULACIÓN Y SEG. FACULTADES'!E$8))</f>
        <v/>
      </c>
      <c r="F77" s="240" t="str">
        <f>IF($A77="","",INDEX(FORMULACIÓN!$A$10:$U$1010,'FORMULACIÓN Y SEG. FACULTADES'!$A77,'FORMULACIÓN Y SEG. FACULTADES'!F$8))</f>
        <v/>
      </c>
      <c r="G77" s="240" t="str">
        <f>IF($A77="","",INDEX(FORMULACIÓN!$A$10:$U$1010,'FORMULACIÓN Y SEG. FACULTADES'!$A77,'FORMULACIÓN Y SEG. FACULTADES'!G$8))</f>
        <v/>
      </c>
      <c r="H77" s="240" t="str">
        <f>IF($A77="","",INDEX(FORMULACIÓN!$A$10:$U$1010,'FORMULACIÓN Y SEG. FACULTADES'!$A77,'FORMULACIÓN Y SEG. FACULTADES'!H$8))</f>
        <v/>
      </c>
      <c r="I77" s="240" t="str">
        <f>IF($A77="","",INDEX(FORMULACIÓN!$A$10:$U$1010,'FORMULACIÓN Y SEG. FACULTADES'!$A77,'FORMULACIÓN Y SEG. FACULTADES'!I$8))</f>
        <v/>
      </c>
      <c r="J77" s="242"/>
      <c r="K77" s="242"/>
      <c r="L77" s="240" t="str">
        <f>IF($A77="","",INDEX(FORMULACIÓN!$A$10:$U$1010,'FORMULACIÓN Y SEG. FACULTADES'!$A77,'FORMULACIÓN Y SEG. FACULTADES'!L$8))</f>
        <v/>
      </c>
      <c r="M77" s="240" t="str">
        <f>IF($A77="","",INDEX(FORMULACIÓN!$A$10:$U$1010,'FORMULACIÓN Y SEG. FACULTADES'!$A77,'FORMULACIÓN Y SEG. FACULTADES'!M$8))</f>
        <v/>
      </c>
      <c r="N77" s="240" t="str">
        <f>IF($A77="","",INDEX(FORMULACIÓN!$A$10:$U$1010,'FORMULACIÓN Y SEG. FACULTADES'!$A77,'FORMULACIÓN Y SEG. FACULTADES'!N$8))</f>
        <v/>
      </c>
      <c r="O77" s="240" t="str">
        <f>IF($A77="","",INDEX(FORMULACIÓN!$A$10:$U$1010,'FORMULACIÓN Y SEG. FACULTADES'!$A77,'FORMULACIÓN Y SEG. FACULTADES'!O$8))</f>
        <v/>
      </c>
      <c r="P77" s="240" t="str">
        <f>IF($A77="","",INDEX(FORMULACIÓN!$A$10:$U$1010,'FORMULACIÓN Y SEG. FACULTADES'!$A77,'FORMULACIÓN Y SEG. FACULTADES'!P$8))</f>
        <v/>
      </c>
      <c r="Q77" s="241"/>
      <c r="R77" s="46" t="str">
        <f>IF($A77="","",INDEX(FORMULACIÓN!$A$10:$Y$1010,'FORMULACIÓN Y SEG. FACULTADES'!$A77,'FORMULACIÓN Y SEG. FACULTADES'!R$8))</f>
        <v/>
      </c>
      <c r="S77" s="175" t="str">
        <f>IF($A77="","",INDEX(FORMULACIÓN!$A$10:$U$1010,'FORMULACIÓN Y SEG. FACULTADES'!$A77,'FORMULACIÓN Y SEG. FACULTADES'!S$8))</f>
        <v/>
      </c>
      <c r="T77" s="187"/>
      <c r="U77" s="187"/>
      <c r="V77" s="188">
        <f t="shared" ref="V77:V140" si="46">SUM(T77:U77)</f>
        <v>0</v>
      </c>
      <c r="W77" s="187"/>
      <c r="X77" s="187"/>
      <c r="Y77" s="187"/>
      <c r="Z77" s="191" t="str">
        <f t="shared" ref="Z77:Z140" si="47">IFERROR(SUM(W77:X77)/V77,"0")</f>
        <v>0</v>
      </c>
      <c r="AA77" s="191" t="str">
        <f t="shared" ref="AA77:AA140" si="48">IF(V77=0,"-",IFERROR(IF(Z77&gt;1,1,Z77),"-"))</f>
        <v>-</v>
      </c>
      <c r="AB77" s="189" t="str">
        <f t="shared" si="45"/>
        <v>FAC/DEP: 00,00%
__________
FAC/FAC: -
__________
AÑO: 00,00%
S. 1: 00,00%
S. 2: 00,00%</v>
      </c>
      <c r="AC77" s="187"/>
      <c r="AD77" s="187"/>
      <c r="AE77" s="188">
        <f t="shared" ref="AE77:AE140" si="49">SUM(AC77:AD77)</f>
        <v>0</v>
      </c>
      <c r="AF77" s="187"/>
      <c r="AG77" s="187"/>
      <c r="AH77" s="187"/>
      <c r="AI77" s="191" t="str">
        <f t="shared" ref="AI77:AI140" si="50">IFERROR(SUM(AF77:AG77)/AE77,"0")</f>
        <v>0</v>
      </c>
      <c r="AJ77" s="187" t="str">
        <f t="shared" ref="AJ77:AJ140" si="51">IF(AE77=0,"-",IFERROR(IF(AI77&gt;1,1,AI77),"-"))</f>
        <v>-</v>
      </c>
      <c r="AK77" s="189" t="str">
        <f t="shared" ref="AK77:AK140" si="52">"FAC/DEP: "&amp;TEXT(IFERROR(IF(AE77/$R77&lt;SUM(AF77:AG77)/AE77,AE77/$R77,SUM(AF77:AG77)/AE77),0),"00,00%")&amp;CHAR(10)&amp;"__________"&amp;CHAR(10)&amp;"FAC/FAC: "&amp;TEXT(IFERROR(AJ77,0),"00,00%")&amp;CHAR(10)&amp;"__________"&amp;CHAR(10)&amp;"AÑO: "&amp;TEXT(IFERROR(((AF77/AC77)*(AC77/AE77))+((AG77/AD77)*(AD77/AE77)),0),"00,00%")&amp;CHAR(10)&amp;"S. 1: "&amp;TEXT(IFERROR(AF77/AC77,0),"00,00%")&amp;CHAR(10)&amp;"S. 2: "&amp;TEXT(IFERROR(AG77/AD77,0),"00,00%")</f>
        <v>FAC/DEP: 00,00%
__________
FAC/FAC: -
__________
AÑO: 00,00%
S. 1: 00,00%
S. 2: 00,00%</v>
      </c>
      <c r="AL77" s="187"/>
      <c r="AM77" s="187"/>
      <c r="AN77" s="188">
        <f t="shared" ref="AN77:AN140" si="53">SUM(AL77:AM77)</f>
        <v>0</v>
      </c>
      <c r="AO77" s="187"/>
      <c r="AP77" s="187"/>
      <c r="AQ77" s="187"/>
      <c r="AR77" s="191" t="str">
        <f t="shared" ref="AR77:AR140" si="54">IFERROR(SUM(AO77:AP77)/AN77,"0")</f>
        <v>0</v>
      </c>
      <c r="AS77" s="187" t="str">
        <f t="shared" ref="AS77:AS140" si="55">IF(AN77=0,"-",IFERROR(IF(AR77&gt;1,1,AR77),"-"))</f>
        <v>-</v>
      </c>
      <c r="AT77" s="189" t="str">
        <f t="shared" ref="AT77:AT140" si="56">"FAC/DEP: "&amp;TEXT(IFERROR(IF(AN77/$R77&lt;SUM(AO77:AP77)/AN77,AN77/$R77,SUM(AO77:AP77)/AN77),0),"00,00%")&amp;CHAR(10)&amp;"__________"&amp;CHAR(10)&amp;"FAC/FAC: "&amp;TEXT(IFERROR(AS77,0),"00,00%")&amp;CHAR(10)&amp;"__________"&amp;CHAR(10)&amp;"AÑO: "&amp;TEXT(IFERROR(((AO77/AL77)*(AL77/AN77))+((AP77/AM77)*(AM77/AN77)),0),"00,00%")&amp;CHAR(10)&amp;"S. 1: "&amp;TEXT(IFERROR(AO77/AL77,0),"00,00%")&amp;CHAR(10)&amp;"S. 2: "&amp;TEXT(IFERROR(AP77/AM77,0),"00,00%")</f>
        <v>FAC/DEP: 00,00%
__________
FAC/FAC: -
__________
AÑO: 00,00%
S. 1: 00,00%
S. 2: 00,00%</v>
      </c>
      <c r="AU77" s="187"/>
      <c r="AV77" s="187"/>
      <c r="AW77" s="188">
        <f t="shared" ref="AW77:AW140" si="57">SUM(AU77:AV77)</f>
        <v>0</v>
      </c>
      <c r="AX77" s="187"/>
      <c r="AY77" s="187"/>
      <c r="AZ77" s="187"/>
      <c r="BA77" s="191" t="str">
        <f t="shared" ref="BA77:BA140" si="58">IFERROR(SUM(AX77:AY77)/AW77,"0")</f>
        <v>0</v>
      </c>
      <c r="BB77" s="187" t="str">
        <f t="shared" ref="BB77:BB140" si="59">IF(AW77=0,"-",IFERROR(IF(BA77&gt;1,1,BA77),"-"))</f>
        <v>-</v>
      </c>
      <c r="BC77" s="189" t="str">
        <f t="shared" ref="BC77:BC140" si="60">"FAC/DEP: "&amp;TEXT(IFERROR(IF(AW77/$R77&lt;SUM(AX77:AY77)/AW77,AW77/$R77,SUM(AX77:AY77)/AW77),0),"00,00%")&amp;CHAR(10)&amp;"__________"&amp;CHAR(10)&amp;"FAC/FAC: "&amp;TEXT(IFERROR(BB77,0),"00,00%")&amp;CHAR(10)&amp;"__________"&amp;CHAR(10)&amp;"AÑO: "&amp;TEXT(IFERROR(((AX77/AU77)*(AU77/AW77))+((AY77/AV77)*(AV77/AW77)),0),"00,00%")&amp;CHAR(10)&amp;"S. 1: "&amp;TEXT(IFERROR(AX77/AU77,0),"00,00%")&amp;CHAR(10)&amp;"S. 2: "&amp;TEXT(IFERROR(AY77/AV77,0),"00,00%")</f>
        <v>FAC/DEP: 00,00%
__________
FAC/FAC: -
__________
AÑO: 00,00%
S. 1: 00,00%
S. 2: 00,00%</v>
      </c>
      <c r="BD77" s="187"/>
      <c r="BE77" s="187"/>
      <c r="BF77" s="188">
        <f t="shared" ref="BF77:BF140" si="61">SUM(BD77:BE77)</f>
        <v>0</v>
      </c>
      <c r="BG77" s="187"/>
      <c r="BH77" s="187"/>
      <c r="BI77" s="187"/>
      <c r="BJ77" s="191" t="str">
        <f t="shared" ref="BJ77:BJ140" si="62">IFERROR(SUM(BG77:BH77)/BF77,"0")</f>
        <v>0</v>
      </c>
      <c r="BK77" s="187" t="str">
        <f t="shared" ref="BK77:BK140" si="63">IF(BF77=0,"-",IFERROR(IF(BJ77&gt;1,1,BJ77),"-"))</f>
        <v>-</v>
      </c>
      <c r="BL77" s="189" t="str">
        <f t="shared" ref="BL77:BL140" si="64">"FAC/DEP: "&amp;TEXT(IFERROR(IF(BF77/$R77&lt;SUM(BG77:BH77)/BF77,BF77/$R77,SUM(BG77:BH77)/BF77),0),"00,00%")&amp;CHAR(10)&amp;"__________"&amp;CHAR(10)&amp;"FAC/FAC: "&amp;TEXT(IFERROR(BK77,0),"00,00%")&amp;CHAR(10)&amp;"__________"&amp;CHAR(10)&amp;"AÑO: "&amp;TEXT(IFERROR(((BG77/BD77)*(BD77/BF77))+((BH77/BE77)*(BE77/BF77)),0),"00,00%")&amp;CHAR(10)&amp;"S. 1: "&amp;TEXT(IFERROR(BG77/BD77,0),"00,00%")&amp;CHAR(10)&amp;"S. 2: "&amp;TEXT(IFERROR(BH77/BE77,0),"00,00%")</f>
        <v>FAC/DEP: 00,00%
__________
FAC/FAC: -
__________
AÑO: 00,00%
S. 1: 00,00%
S. 2: 00,00%</v>
      </c>
      <c r="BM77" s="187"/>
      <c r="BN77" s="187"/>
      <c r="BO77" s="188">
        <f t="shared" ref="BO77:BO140" si="65">SUM(BM77:BN77)</f>
        <v>0</v>
      </c>
      <c r="BP77" s="187"/>
      <c r="BQ77" s="187"/>
      <c r="BR77" s="187"/>
      <c r="BS77" s="191" t="str">
        <f t="shared" ref="BS77:BS140" si="66">IFERROR(SUM(BP77:BQ77)/BO77,"0")</f>
        <v>0</v>
      </c>
      <c r="BT77" s="187" t="str">
        <f t="shared" ref="BT77:BT140" si="67">IF(BO77=0,"-",IFERROR(IF(BS77&gt;1,1,BS77),"-"))</f>
        <v>-</v>
      </c>
      <c r="BU77" s="189" t="str">
        <f t="shared" ref="BU77:BU140" si="68">"FAC/DEP: "&amp;TEXT(IFERROR(IF(BO77/$R77&lt;SUM(BP77:BQ77)/BO77,BO77/$R77,SUM(BP77:BQ77)/BO77),0),"00,00%")&amp;CHAR(10)&amp;"__________"&amp;CHAR(10)&amp;"FAC/FAC: "&amp;TEXT(IFERROR(BT77,0),"00,00%")&amp;CHAR(10)&amp;"__________"&amp;CHAR(10)&amp;"AÑO: "&amp;TEXT(IFERROR(((BP77/BM77)*(BM77/BO77))+((BQ77/BN77)*(BN77/BO77)),0),"00,00%")&amp;CHAR(10)&amp;"S. 1: "&amp;TEXT(IFERROR(BP77/BM77,0),"00,00%")&amp;CHAR(10)&amp;"S. 2: "&amp;TEXT(IFERROR(BQ77/BN77,0),"00,00%")</f>
        <v>FAC/DEP: 00,00%
__________
FAC/FAC: -
__________
AÑO: 00,00%
S. 1: 00,00%
S. 2: 00,00%</v>
      </c>
      <c r="BV77" s="187"/>
      <c r="BW77" s="187"/>
      <c r="BX77" s="188">
        <f t="shared" ref="BX77:BX140" si="69">SUM(BV77:BW77)</f>
        <v>0</v>
      </c>
      <c r="BY77" s="187"/>
      <c r="BZ77" s="187"/>
      <c r="CA77" s="187"/>
      <c r="CB77" s="191" t="str">
        <f t="shared" ref="CB77:CB140" si="70">IFERROR(SUM(BY77:BZ77)/BX77,"0")</f>
        <v>0</v>
      </c>
      <c r="CC77" s="187" t="str">
        <f t="shared" ref="CC77:CC140" si="71">IF(BX77=0,"-",IFERROR(IF(CB77&gt;1,1,CB77),"-"))</f>
        <v>-</v>
      </c>
      <c r="CD77" s="189" t="str">
        <f t="shared" ref="CD77:CD140" si="72">"FAC/DEP: "&amp;TEXT(IFERROR(IF(BX77/$R77&lt;SUM(BY77:BZ77)/BX77,BX77/$R77,SUM(BY77:BZ77)/BX77),0),"00,00%")&amp;CHAR(10)&amp;"__________"&amp;CHAR(10)&amp;"FAC/FAC: "&amp;TEXT(IFERROR(CC77,0),"00,00%")&amp;CHAR(10)&amp;"__________"&amp;CHAR(10)&amp;"AÑO: "&amp;TEXT(IFERROR(((BY77/BV77)*(BV77/BX77))+((BZ77/BW77)*(BW77/BX77)),0),"00,00%")&amp;CHAR(10)&amp;"S. 1: "&amp;TEXT(IFERROR(BY77/BV77,0),"00,00%")&amp;CHAR(10)&amp;"S. 2: "&amp;TEXT(IFERROR(BZ77/BW77,0),"00,00%")</f>
        <v>FAC/DEP: 00,00%
__________
FAC/FAC: -
__________
AÑO: 00,00%
S. 1: 00,00%
S. 2: 00,00%</v>
      </c>
      <c r="CE77" s="187"/>
      <c r="CF77" s="187"/>
      <c r="CG77" s="188">
        <f t="shared" ref="CG77:CG140" si="73">SUM(CE77:CF77)</f>
        <v>0</v>
      </c>
      <c r="CH77" s="187"/>
      <c r="CI77" s="187"/>
      <c r="CJ77" s="187"/>
      <c r="CK77" s="191" t="str">
        <f t="shared" ref="CK77:CK140" si="74">IFERROR(SUM(CH77:CI77)/CG77,"0")</f>
        <v>0</v>
      </c>
      <c r="CL77" s="187" t="str">
        <f t="shared" ref="CL77:CL140" si="75">IF(CG77=0,"-",IFERROR(IF(CK77&gt;1,1,CK77),"-"))</f>
        <v>-</v>
      </c>
      <c r="CM77" s="189" t="str">
        <f t="shared" ref="CM77:CM140" si="76">"FAC/DEP: "&amp;TEXT(IFERROR(IF(CG77/$R77&lt;SUM(CH77:CI77)/CG77,CG77/$R77,SUM(CH77:CI77)/CG77),0),"00,00%")&amp;CHAR(10)&amp;"__________"&amp;CHAR(10)&amp;"FAC/FAC: "&amp;TEXT(IFERROR(CL77,0),"00,00%")&amp;CHAR(10)&amp;"__________"&amp;CHAR(10)&amp;"AÑO: "&amp;TEXT(IFERROR(((CH77/CE77)*(CE77/CG77))+((CI77/CF77)*(CF77/CG77)),0),"00,00%")&amp;CHAR(10)&amp;"S. 1: "&amp;TEXT(IFERROR(CH77/CE77,0),"00,00%")&amp;CHAR(10)&amp;"S. 2: "&amp;TEXT(IFERROR(CI77/CF77,0),"00,00%")</f>
        <v>FAC/DEP: 00,00%
__________
FAC/FAC: -
__________
AÑO: 00,00%
S. 1: 00,00%
S. 2: 00,00%</v>
      </c>
      <c r="CN77" s="187"/>
      <c r="CO77" s="187"/>
      <c r="CP77" s="188">
        <f t="shared" ref="CP77:CP140" si="77">SUM(CN77:CO77)</f>
        <v>0</v>
      </c>
      <c r="CQ77" s="187"/>
      <c r="CR77" s="187"/>
      <c r="CS77" s="187"/>
      <c r="CT77" s="191" t="str">
        <f t="shared" ref="CT77:CT140" si="78">IFERROR(SUM(CQ77:CR77)/CP77,"0")</f>
        <v>0</v>
      </c>
      <c r="CU77" s="187" t="str">
        <f t="shared" ref="CU77:CU140" si="79">IF(CP77=0,"-",IFERROR(IF(CT77&gt;1,1,CT77),"-"))</f>
        <v>-</v>
      </c>
      <c r="CV77" s="189" t="str">
        <f t="shared" ref="CV77:CV140" si="80">"FAC/DEP: "&amp;TEXT(IFERROR(IF(CP77/$R77&lt;SUM(CQ77:CR77)/CP77,CP77/$R77,SUM(CQ77:CR77)/CP77),0),"00,00%")&amp;CHAR(10)&amp;"__________"&amp;CHAR(10)&amp;"FAC/FAC: "&amp;TEXT(IFERROR(CU77,0),"00,00%")&amp;CHAR(10)&amp;"__________"&amp;CHAR(10)&amp;"AÑO: "&amp;TEXT(IFERROR(((CQ77/CN77)*(CN77/CP77))+((CR77/CO77)*(CO77/CP77)),0),"00,00%")&amp;CHAR(10)&amp;"S. 1: "&amp;TEXT(IFERROR(CQ77/CN77,0),"00,00%")&amp;CHAR(10)&amp;"S. 2: "&amp;TEXT(IFERROR(CR77/CO77,0),"00,00%")</f>
        <v>FAC/DEP: 00,00%
__________
FAC/FAC: -
__________
AÑO: 00,00%
S. 1: 00,00%
S. 2: 00,00%</v>
      </c>
      <c r="CW77" s="187"/>
      <c r="CX77" s="187"/>
      <c r="CY77" s="188">
        <f t="shared" ref="CY77:CY140" si="81">SUM(CW77:CX77)</f>
        <v>0</v>
      </c>
      <c r="CZ77" s="187"/>
      <c r="DA77" s="187"/>
      <c r="DB77" s="187"/>
      <c r="DC77" s="191" t="str">
        <f t="shared" ref="DC77:DC140" si="82">IFERROR(SUM(CZ77:DA77)/CY77,"0")</f>
        <v>0</v>
      </c>
      <c r="DD77" s="191" t="str">
        <f t="shared" ref="DD77:DD140" si="83">IF(CY77=0,"-",IFERROR(IF(DC77&gt;1,1,DC77),"-"))</f>
        <v>-</v>
      </c>
      <c r="DE77" s="196" t="str">
        <f t="shared" ref="DE77:DE140" si="84">"FAC/DEP: "&amp;TEXT(IFERROR(IF(CY77/$R77&lt;SUM(CZ77:DA77)/CY77,CY77/$R77,SUM(CZ77:DA77)/CY77),0),"00,00%")&amp;CHAR(10)&amp;"__________"&amp;CHAR(10)&amp;"FAC/FAC: "&amp;TEXT(IFERROR(DD77,0),"00,00%")&amp;CHAR(10)&amp;"__________"&amp;CHAR(10)&amp;"AÑO: "&amp;TEXT(IFERROR(((CZ77/CW77)*(CW77/CY77))+((DA77/CX77)*(CX77/CY77)),0),"00,00%")&amp;CHAR(10)&amp;"S. 1: "&amp;TEXT(IFERROR(CZ77/CW77,0),"00,00%")&amp;CHAR(10)&amp;"S. 2: "&amp;TEXT(IFERROR(DA77/CX77,0),"00,00%")</f>
        <v>FAC/DEP: 00,00%
__________
FAC/FAC: -
__________
AÑO: 00,00%
S. 1: 00,00%
S. 2: 00,00%</v>
      </c>
      <c r="DF77" s="209">
        <f t="shared" ref="DF77:DF140" si="85">IF(Q77&lt;&gt;"",SUM(CZ77:DA77,CQ77:CR77,CH77:CI77,BY77:BZ77,BP77:BQ77,BG77:BH77,AX77:AY77,AO77:AP77,AF77:AG77,W77:X77),0)+IF(Q77="Acumulado",+S77,0)</f>
        <v>0</v>
      </c>
      <c r="DG77" s="245"/>
      <c r="DH77" s="245"/>
    </row>
    <row r="78" spans="1:112" s="218" customFormat="1" ht="30" hidden="1" customHeight="1">
      <c r="A78" s="218" t="str">
        <f>Lists!C166</f>
        <v/>
      </c>
      <c r="B78" s="240" t="str">
        <f>IF(A78="","",INDEX(FORMULACIÓN!$A$10:$U$1010,'FORMULACIÓN Y SEG. FACULTADES'!$A78,'FORMULACIÓN Y SEG. FACULTADES'!B$8))</f>
        <v/>
      </c>
      <c r="C78" s="238" t="str">
        <f>IF($A78="","",INDEX(FORMULACIÓN!$A$10:$U$1010,'FORMULACIÓN Y SEG. FACULTADES'!$A78,'FORMULACIÓN Y SEG. FACULTADES'!C$8))</f>
        <v/>
      </c>
      <c r="D78" s="240" t="str">
        <f>IF(B78="","",INDEX(FORMULACIÓN!$A$10:$U$1010,'FORMULACIÓN Y SEG. FACULTADES'!$A78,'FORMULACIÓN Y SEG. FACULTADES'!D$8))</f>
        <v/>
      </c>
      <c r="E78" s="240" t="str">
        <f>IF($A78="","",INDEX(FORMULACIÓN!$A$10:$U$1010,'FORMULACIÓN Y SEG. FACULTADES'!$A78,'FORMULACIÓN Y SEG. FACULTADES'!E$8))</f>
        <v/>
      </c>
      <c r="F78" s="240" t="str">
        <f>IF($A78="","",INDEX(FORMULACIÓN!$A$10:$U$1010,'FORMULACIÓN Y SEG. FACULTADES'!$A78,'FORMULACIÓN Y SEG. FACULTADES'!F$8))</f>
        <v/>
      </c>
      <c r="G78" s="240" t="str">
        <f>IF($A78="","",INDEX(FORMULACIÓN!$A$10:$U$1010,'FORMULACIÓN Y SEG. FACULTADES'!$A78,'FORMULACIÓN Y SEG. FACULTADES'!G$8))</f>
        <v/>
      </c>
      <c r="H78" s="240" t="str">
        <f>IF($A78="","",INDEX(FORMULACIÓN!$A$10:$U$1010,'FORMULACIÓN Y SEG. FACULTADES'!$A78,'FORMULACIÓN Y SEG. FACULTADES'!H$8))</f>
        <v/>
      </c>
      <c r="I78" s="240" t="str">
        <f>IF($A78="","",INDEX(FORMULACIÓN!$A$10:$U$1010,'FORMULACIÓN Y SEG. FACULTADES'!$A78,'FORMULACIÓN Y SEG. FACULTADES'!I$8))</f>
        <v/>
      </c>
      <c r="J78" s="242"/>
      <c r="K78" s="242"/>
      <c r="L78" s="240" t="str">
        <f>IF($A78="","",INDEX(FORMULACIÓN!$A$10:$U$1010,'FORMULACIÓN Y SEG. FACULTADES'!$A78,'FORMULACIÓN Y SEG. FACULTADES'!L$8))</f>
        <v/>
      </c>
      <c r="M78" s="240" t="str">
        <f>IF($A78="","",INDEX(FORMULACIÓN!$A$10:$U$1010,'FORMULACIÓN Y SEG. FACULTADES'!$A78,'FORMULACIÓN Y SEG. FACULTADES'!M$8))</f>
        <v/>
      </c>
      <c r="N78" s="240" t="str">
        <f>IF($A78="","",INDEX(FORMULACIÓN!$A$10:$U$1010,'FORMULACIÓN Y SEG. FACULTADES'!$A78,'FORMULACIÓN Y SEG. FACULTADES'!N$8))</f>
        <v/>
      </c>
      <c r="O78" s="240" t="str">
        <f>IF($A78="","",INDEX(FORMULACIÓN!$A$10:$U$1010,'FORMULACIÓN Y SEG. FACULTADES'!$A78,'FORMULACIÓN Y SEG. FACULTADES'!O$8))</f>
        <v/>
      </c>
      <c r="P78" s="240" t="str">
        <f>IF($A78="","",INDEX(FORMULACIÓN!$A$10:$U$1010,'FORMULACIÓN Y SEG. FACULTADES'!$A78,'FORMULACIÓN Y SEG. FACULTADES'!P$8))</f>
        <v/>
      </c>
      <c r="Q78" s="241"/>
      <c r="R78" s="46" t="str">
        <f>IF($A78="","",INDEX(FORMULACIÓN!$A$10:$Y$1010,'FORMULACIÓN Y SEG. FACULTADES'!$A78,'FORMULACIÓN Y SEG. FACULTADES'!R$8))</f>
        <v/>
      </c>
      <c r="S78" s="175" t="str">
        <f>IF($A78="","",INDEX(FORMULACIÓN!$A$10:$U$1010,'FORMULACIÓN Y SEG. FACULTADES'!$A78,'FORMULACIÓN Y SEG. FACULTADES'!S$8))</f>
        <v/>
      </c>
      <c r="T78" s="187"/>
      <c r="U78" s="187"/>
      <c r="V78" s="188">
        <f t="shared" si="46"/>
        <v>0</v>
      </c>
      <c r="W78" s="187"/>
      <c r="X78" s="187"/>
      <c r="Y78" s="187"/>
      <c r="Z78" s="191" t="str">
        <f t="shared" si="47"/>
        <v>0</v>
      </c>
      <c r="AA78" s="191" t="str">
        <f t="shared" si="48"/>
        <v>-</v>
      </c>
      <c r="AB78" s="189" t="str">
        <f t="shared" si="45"/>
        <v>FAC/DEP: 00,00%
__________
FAC/FAC: -
__________
AÑO: 00,00%
S. 1: 00,00%
S. 2: 00,00%</v>
      </c>
      <c r="AC78" s="187"/>
      <c r="AD78" s="187"/>
      <c r="AE78" s="188">
        <f t="shared" si="49"/>
        <v>0</v>
      </c>
      <c r="AF78" s="187"/>
      <c r="AG78" s="187"/>
      <c r="AH78" s="187"/>
      <c r="AI78" s="191" t="str">
        <f t="shared" si="50"/>
        <v>0</v>
      </c>
      <c r="AJ78" s="187" t="str">
        <f t="shared" si="51"/>
        <v>-</v>
      </c>
      <c r="AK78" s="189" t="str">
        <f t="shared" si="52"/>
        <v>FAC/DEP: 00,00%
__________
FAC/FAC: -
__________
AÑO: 00,00%
S. 1: 00,00%
S. 2: 00,00%</v>
      </c>
      <c r="AL78" s="187"/>
      <c r="AM78" s="187"/>
      <c r="AN78" s="188">
        <f t="shared" si="53"/>
        <v>0</v>
      </c>
      <c r="AO78" s="187"/>
      <c r="AP78" s="187"/>
      <c r="AQ78" s="187"/>
      <c r="AR78" s="191" t="str">
        <f t="shared" si="54"/>
        <v>0</v>
      </c>
      <c r="AS78" s="187" t="str">
        <f t="shared" si="55"/>
        <v>-</v>
      </c>
      <c r="AT78" s="189" t="str">
        <f t="shared" si="56"/>
        <v>FAC/DEP: 00,00%
__________
FAC/FAC: -
__________
AÑO: 00,00%
S. 1: 00,00%
S. 2: 00,00%</v>
      </c>
      <c r="AU78" s="187"/>
      <c r="AV78" s="187"/>
      <c r="AW78" s="188">
        <f t="shared" si="57"/>
        <v>0</v>
      </c>
      <c r="AX78" s="187"/>
      <c r="AY78" s="187"/>
      <c r="AZ78" s="187"/>
      <c r="BA78" s="191" t="str">
        <f t="shared" si="58"/>
        <v>0</v>
      </c>
      <c r="BB78" s="187" t="str">
        <f t="shared" si="59"/>
        <v>-</v>
      </c>
      <c r="BC78" s="189" t="str">
        <f t="shared" si="60"/>
        <v>FAC/DEP: 00,00%
__________
FAC/FAC: -
__________
AÑO: 00,00%
S. 1: 00,00%
S. 2: 00,00%</v>
      </c>
      <c r="BD78" s="187"/>
      <c r="BE78" s="187"/>
      <c r="BF78" s="188">
        <f t="shared" si="61"/>
        <v>0</v>
      </c>
      <c r="BG78" s="187"/>
      <c r="BH78" s="187"/>
      <c r="BI78" s="187"/>
      <c r="BJ78" s="191" t="str">
        <f t="shared" si="62"/>
        <v>0</v>
      </c>
      <c r="BK78" s="187" t="str">
        <f t="shared" si="63"/>
        <v>-</v>
      </c>
      <c r="BL78" s="189" t="str">
        <f t="shared" si="64"/>
        <v>FAC/DEP: 00,00%
__________
FAC/FAC: -
__________
AÑO: 00,00%
S. 1: 00,00%
S. 2: 00,00%</v>
      </c>
      <c r="BM78" s="187"/>
      <c r="BN78" s="187"/>
      <c r="BO78" s="188">
        <f t="shared" si="65"/>
        <v>0</v>
      </c>
      <c r="BP78" s="187"/>
      <c r="BQ78" s="187"/>
      <c r="BR78" s="187"/>
      <c r="BS78" s="191" t="str">
        <f t="shared" si="66"/>
        <v>0</v>
      </c>
      <c r="BT78" s="187" t="str">
        <f t="shared" si="67"/>
        <v>-</v>
      </c>
      <c r="BU78" s="189" t="str">
        <f t="shared" si="68"/>
        <v>FAC/DEP: 00,00%
__________
FAC/FAC: -
__________
AÑO: 00,00%
S. 1: 00,00%
S. 2: 00,00%</v>
      </c>
      <c r="BV78" s="187"/>
      <c r="BW78" s="187"/>
      <c r="BX78" s="188">
        <f t="shared" si="69"/>
        <v>0</v>
      </c>
      <c r="BY78" s="187"/>
      <c r="BZ78" s="187"/>
      <c r="CA78" s="187"/>
      <c r="CB78" s="191" t="str">
        <f t="shared" si="70"/>
        <v>0</v>
      </c>
      <c r="CC78" s="187" t="str">
        <f t="shared" si="71"/>
        <v>-</v>
      </c>
      <c r="CD78" s="189" t="str">
        <f t="shared" si="72"/>
        <v>FAC/DEP: 00,00%
__________
FAC/FAC: -
__________
AÑO: 00,00%
S. 1: 00,00%
S. 2: 00,00%</v>
      </c>
      <c r="CE78" s="187"/>
      <c r="CF78" s="187"/>
      <c r="CG78" s="188">
        <f t="shared" si="73"/>
        <v>0</v>
      </c>
      <c r="CH78" s="187"/>
      <c r="CI78" s="187"/>
      <c r="CJ78" s="187"/>
      <c r="CK78" s="191" t="str">
        <f t="shared" si="74"/>
        <v>0</v>
      </c>
      <c r="CL78" s="187" t="str">
        <f t="shared" si="75"/>
        <v>-</v>
      </c>
      <c r="CM78" s="189" t="str">
        <f t="shared" si="76"/>
        <v>FAC/DEP: 00,00%
__________
FAC/FAC: -
__________
AÑO: 00,00%
S. 1: 00,00%
S. 2: 00,00%</v>
      </c>
      <c r="CN78" s="187"/>
      <c r="CO78" s="187"/>
      <c r="CP78" s="188">
        <f t="shared" si="77"/>
        <v>0</v>
      </c>
      <c r="CQ78" s="187"/>
      <c r="CR78" s="187"/>
      <c r="CS78" s="187"/>
      <c r="CT78" s="191" t="str">
        <f t="shared" si="78"/>
        <v>0</v>
      </c>
      <c r="CU78" s="187" t="str">
        <f t="shared" si="79"/>
        <v>-</v>
      </c>
      <c r="CV78" s="189" t="str">
        <f t="shared" si="80"/>
        <v>FAC/DEP: 00,00%
__________
FAC/FAC: -
__________
AÑO: 00,00%
S. 1: 00,00%
S. 2: 00,00%</v>
      </c>
      <c r="CW78" s="187"/>
      <c r="CX78" s="187"/>
      <c r="CY78" s="188">
        <f t="shared" si="81"/>
        <v>0</v>
      </c>
      <c r="CZ78" s="187"/>
      <c r="DA78" s="187"/>
      <c r="DB78" s="187"/>
      <c r="DC78" s="191" t="str">
        <f t="shared" si="82"/>
        <v>0</v>
      </c>
      <c r="DD78" s="191" t="str">
        <f t="shared" si="83"/>
        <v>-</v>
      </c>
      <c r="DE78" s="196" t="str">
        <f t="shared" si="84"/>
        <v>FAC/DEP: 00,00%
__________
FAC/FAC: -
__________
AÑO: 00,00%
S. 1: 00,00%
S. 2: 00,00%</v>
      </c>
      <c r="DF78" s="209">
        <f t="shared" si="85"/>
        <v>0</v>
      </c>
      <c r="DG78" s="245"/>
      <c r="DH78" s="245"/>
    </row>
    <row r="79" spans="1:112" s="218" customFormat="1" ht="30" hidden="1" customHeight="1">
      <c r="A79" s="218" t="str">
        <f>Lists!C167</f>
        <v/>
      </c>
      <c r="B79" s="240" t="str">
        <f>IF(A79="","",INDEX(FORMULACIÓN!$A$10:$U$1010,'FORMULACIÓN Y SEG. FACULTADES'!$A79,'FORMULACIÓN Y SEG. FACULTADES'!B$8))</f>
        <v/>
      </c>
      <c r="C79" s="238" t="str">
        <f>IF($A79="","",INDEX(FORMULACIÓN!$A$10:$U$1010,'FORMULACIÓN Y SEG. FACULTADES'!$A79,'FORMULACIÓN Y SEG. FACULTADES'!C$8))</f>
        <v/>
      </c>
      <c r="D79" s="240" t="str">
        <f>IF(B79="","",INDEX(FORMULACIÓN!$A$10:$U$1010,'FORMULACIÓN Y SEG. FACULTADES'!$A79,'FORMULACIÓN Y SEG. FACULTADES'!D$8))</f>
        <v/>
      </c>
      <c r="E79" s="240" t="str">
        <f>IF($A79="","",INDEX(FORMULACIÓN!$A$10:$U$1010,'FORMULACIÓN Y SEG. FACULTADES'!$A79,'FORMULACIÓN Y SEG. FACULTADES'!E$8))</f>
        <v/>
      </c>
      <c r="F79" s="240" t="str">
        <f>IF($A79="","",INDEX(FORMULACIÓN!$A$10:$U$1010,'FORMULACIÓN Y SEG. FACULTADES'!$A79,'FORMULACIÓN Y SEG. FACULTADES'!F$8))</f>
        <v/>
      </c>
      <c r="G79" s="240" t="str">
        <f>IF($A79="","",INDEX(FORMULACIÓN!$A$10:$U$1010,'FORMULACIÓN Y SEG. FACULTADES'!$A79,'FORMULACIÓN Y SEG. FACULTADES'!G$8))</f>
        <v/>
      </c>
      <c r="H79" s="240" t="str">
        <f>IF($A79="","",INDEX(FORMULACIÓN!$A$10:$U$1010,'FORMULACIÓN Y SEG. FACULTADES'!$A79,'FORMULACIÓN Y SEG. FACULTADES'!H$8))</f>
        <v/>
      </c>
      <c r="I79" s="240" t="str">
        <f>IF($A79="","",INDEX(FORMULACIÓN!$A$10:$U$1010,'FORMULACIÓN Y SEG. FACULTADES'!$A79,'FORMULACIÓN Y SEG. FACULTADES'!I$8))</f>
        <v/>
      </c>
      <c r="J79" s="242"/>
      <c r="K79" s="242"/>
      <c r="L79" s="240" t="str">
        <f>IF($A79="","",INDEX(FORMULACIÓN!$A$10:$U$1010,'FORMULACIÓN Y SEG. FACULTADES'!$A79,'FORMULACIÓN Y SEG. FACULTADES'!L$8))</f>
        <v/>
      </c>
      <c r="M79" s="240" t="str">
        <f>IF($A79="","",INDEX(FORMULACIÓN!$A$10:$U$1010,'FORMULACIÓN Y SEG. FACULTADES'!$A79,'FORMULACIÓN Y SEG. FACULTADES'!M$8))</f>
        <v/>
      </c>
      <c r="N79" s="240" t="str">
        <f>IF($A79="","",INDEX(FORMULACIÓN!$A$10:$U$1010,'FORMULACIÓN Y SEG. FACULTADES'!$A79,'FORMULACIÓN Y SEG. FACULTADES'!N$8))</f>
        <v/>
      </c>
      <c r="O79" s="240" t="str">
        <f>IF($A79="","",INDEX(FORMULACIÓN!$A$10:$U$1010,'FORMULACIÓN Y SEG. FACULTADES'!$A79,'FORMULACIÓN Y SEG. FACULTADES'!O$8))</f>
        <v/>
      </c>
      <c r="P79" s="240" t="str">
        <f>IF($A79="","",INDEX(FORMULACIÓN!$A$10:$U$1010,'FORMULACIÓN Y SEG. FACULTADES'!$A79,'FORMULACIÓN Y SEG. FACULTADES'!P$8))</f>
        <v/>
      </c>
      <c r="Q79" s="241"/>
      <c r="R79" s="46" t="str">
        <f>IF($A79="","",INDEX(FORMULACIÓN!$A$10:$Y$1010,'FORMULACIÓN Y SEG. FACULTADES'!$A79,'FORMULACIÓN Y SEG. FACULTADES'!R$8))</f>
        <v/>
      </c>
      <c r="S79" s="175" t="str">
        <f>IF($A79="","",INDEX(FORMULACIÓN!$A$10:$U$1010,'FORMULACIÓN Y SEG. FACULTADES'!$A79,'FORMULACIÓN Y SEG. FACULTADES'!S$8))</f>
        <v/>
      </c>
      <c r="T79" s="187"/>
      <c r="U79" s="187"/>
      <c r="V79" s="188">
        <f t="shared" si="46"/>
        <v>0</v>
      </c>
      <c r="W79" s="187"/>
      <c r="X79" s="187"/>
      <c r="Y79" s="187"/>
      <c r="Z79" s="191" t="str">
        <f t="shared" si="47"/>
        <v>0</v>
      </c>
      <c r="AA79" s="191" t="str">
        <f t="shared" si="48"/>
        <v>-</v>
      </c>
      <c r="AB79" s="189" t="str">
        <f t="shared" si="45"/>
        <v>FAC/DEP: 00,00%
__________
FAC/FAC: -
__________
AÑO: 00,00%
S. 1: 00,00%
S. 2: 00,00%</v>
      </c>
      <c r="AC79" s="187"/>
      <c r="AD79" s="187"/>
      <c r="AE79" s="188">
        <f t="shared" si="49"/>
        <v>0</v>
      </c>
      <c r="AF79" s="187"/>
      <c r="AG79" s="187"/>
      <c r="AH79" s="187"/>
      <c r="AI79" s="191" t="str">
        <f t="shared" si="50"/>
        <v>0</v>
      </c>
      <c r="AJ79" s="187" t="str">
        <f t="shared" si="51"/>
        <v>-</v>
      </c>
      <c r="AK79" s="189" t="str">
        <f t="shared" si="52"/>
        <v>FAC/DEP: 00,00%
__________
FAC/FAC: -
__________
AÑO: 00,00%
S. 1: 00,00%
S. 2: 00,00%</v>
      </c>
      <c r="AL79" s="187"/>
      <c r="AM79" s="187"/>
      <c r="AN79" s="188">
        <f t="shared" si="53"/>
        <v>0</v>
      </c>
      <c r="AO79" s="187"/>
      <c r="AP79" s="187"/>
      <c r="AQ79" s="187"/>
      <c r="AR79" s="191" t="str">
        <f t="shared" si="54"/>
        <v>0</v>
      </c>
      <c r="AS79" s="187" t="str">
        <f t="shared" si="55"/>
        <v>-</v>
      </c>
      <c r="AT79" s="189" t="str">
        <f t="shared" si="56"/>
        <v>FAC/DEP: 00,00%
__________
FAC/FAC: -
__________
AÑO: 00,00%
S. 1: 00,00%
S. 2: 00,00%</v>
      </c>
      <c r="AU79" s="187"/>
      <c r="AV79" s="187"/>
      <c r="AW79" s="188">
        <f t="shared" si="57"/>
        <v>0</v>
      </c>
      <c r="AX79" s="187"/>
      <c r="AY79" s="187"/>
      <c r="AZ79" s="187"/>
      <c r="BA79" s="191" t="str">
        <f t="shared" si="58"/>
        <v>0</v>
      </c>
      <c r="BB79" s="187" t="str">
        <f t="shared" si="59"/>
        <v>-</v>
      </c>
      <c r="BC79" s="189" t="str">
        <f t="shared" si="60"/>
        <v>FAC/DEP: 00,00%
__________
FAC/FAC: -
__________
AÑO: 00,00%
S. 1: 00,00%
S. 2: 00,00%</v>
      </c>
      <c r="BD79" s="187"/>
      <c r="BE79" s="187"/>
      <c r="BF79" s="188">
        <f t="shared" si="61"/>
        <v>0</v>
      </c>
      <c r="BG79" s="187"/>
      <c r="BH79" s="187"/>
      <c r="BI79" s="187"/>
      <c r="BJ79" s="191" t="str">
        <f t="shared" si="62"/>
        <v>0</v>
      </c>
      <c r="BK79" s="187" t="str">
        <f t="shared" si="63"/>
        <v>-</v>
      </c>
      <c r="BL79" s="189" t="str">
        <f t="shared" si="64"/>
        <v>FAC/DEP: 00,00%
__________
FAC/FAC: -
__________
AÑO: 00,00%
S. 1: 00,00%
S. 2: 00,00%</v>
      </c>
      <c r="BM79" s="187"/>
      <c r="BN79" s="187"/>
      <c r="BO79" s="188">
        <f t="shared" si="65"/>
        <v>0</v>
      </c>
      <c r="BP79" s="187"/>
      <c r="BQ79" s="187"/>
      <c r="BR79" s="187"/>
      <c r="BS79" s="191" t="str">
        <f t="shared" si="66"/>
        <v>0</v>
      </c>
      <c r="BT79" s="187" t="str">
        <f t="shared" si="67"/>
        <v>-</v>
      </c>
      <c r="BU79" s="189" t="str">
        <f t="shared" si="68"/>
        <v>FAC/DEP: 00,00%
__________
FAC/FAC: -
__________
AÑO: 00,00%
S. 1: 00,00%
S. 2: 00,00%</v>
      </c>
      <c r="BV79" s="187"/>
      <c r="BW79" s="187"/>
      <c r="BX79" s="188">
        <f t="shared" si="69"/>
        <v>0</v>
      </c>
      <c r="BY79" s="187"/>
      <c r="BZ79" s="187"/>
      <c r="CA79" s="187"/>
      <c r="CB79" s="191" t="str">
        <f t="shared" si="70"/>
        <v>0</v>
      </c>
      <c r="CC79" s="187" t="str">
        <f t="shared" si="71"/>
        <v>-</v>
      </c>
      <c r="CD79" s="189" t="str">
        <f t="shared" si="72"/>
        <v>FAC/DEP: 00,00%
__________
FAC/FAC: -
__________
AÑO: 00,00%
S. 1: 00,00%
S. 2: 00,00%</v>
      </c>
      <c r="CE79" s="187"/>
      <c r="CF79" s="187"/>
      <c r="CG79" s="188">
        <f t="shared" si="73"/>
        <v>0</v>
      </c>
      <c r="CH79" s="187"/>
      <c r="CI79" s="187"/>
      <c r="CJ79" s="187"/>
      <c r="CK79" s="191" t="str">
        <f t="shared" si="74"/>
        <v>0</v>
      </c>
      <c r="CL79" s="187" t="str">
        <f t="shared" si="75"/>
        <v>-</v>
      </c>
      <c r="CM79" s="189" t="str">
        <f t="shared" si="76"/>
        <v>FAC/DEP: 00,00%
__________
FAC/FAC: -
__________
AÑO: 00,00%
S. 1: 00,00%
S. 2: 00,00%</v>
      </c>
      <c r="CN79" s="187"/>
      <c r="CO79" s="187"/>
      <c r="CP79" s="188">
        <f t="shared" si="77"/>
        <v>0</v>
      </c>
      <c r="CQ79" s="187"/>
      <c r="CR79" s="187"/>
      <c r="CS79" s="187"/>
      <c r="CT79" s="191" t="str">
        <f t="shared" si="78"/>
        <v>0</v>
      </c>
      <c r="CU79" s="187" t="str">
        <f t="shared" si="79"/>
        <v>-</v>
      </c>
      <c r="CV79" s="189" t="str">
        <f t="shared" si="80"/>
        <v>FAC/DEP: 00,00%
__________
FAC/FAC: -
__________
AÑO: 00,00%
S. 1: 00,00%
S. 2: 00,00%</v>
      </c>
      <c r="CW79" s="187"/>
      <c r="CX79" s="187"/>
      <c r="CY79" s="188">
        <f t="shared" si="81"/>
        <v>0</v>
      </c>
      <c r="CZ79" s="187"/>
      <c r="DA79" s="187"/>
      <c r="DB79" s="187"/>
      <c r="DC79" s="191" t="str">
        <f t="shared" si="82"/>
        <v>0</v>
      </c>
      <c r="DD79" s="191" t="str">
        <f t="shared" si="83"/>
        <v>-</v>
      </c>
      <c r="DE79" s="196" t="str">
        <f t="shared" si="84"/>
        <v>FAC/DEP: 00,00%
__________
FAC/FAC: -
__________
AÑO: 00,00%
S. 1: 00,00%
S. 2: 00,00%</v>
      </c>
      <c r="DF79" s="209">
        <f t="shared" si="85"/>
        <v>0</v>
      </c>
      <c r="DG79" s="245"/>
      <c r="DH79" s="245"/>
    </row>
    <row r="80" spans="1:112" s="218" customFormat="1" ht="30" hidden="1" customHeight="1">
      <c r="A80" s="218" t="str">
        <f>Lists!C168</f>
        <v/>
      </c>
      <c r="B80" s="240" t="str">
        <f>IF(A80="","",INDEX(FORMULACIÓN!$A$10:$U$1010,'FORMULACIÓN Y SEG. FACULTADES'!$A80,'FORMULACIÓN Y SEG. FACULTADES'!B$8))</f>
        <v/>
      </c>
      <c r="C80" s="238" t="str">
        <f>IF($A80="","",INDEX(FORMULACIÓN!$A$10:$U$1010,'FORMULACIÓN Y SEG. FACULTADES'!$A80,'FORMULACIÓN Y SEG. FACULTADES'!C$8))</f>
        <v/>
      </c>
      <c r="D80" s="240" t="str">
        <f>IF(B80="","",INDEX(FORMULACIÓN!$A$10:$U$1010,'FORMULACIÓN Y SEG. FACULTADES'!$A80,'FORMULACIÓN Y SEG. FACULTADES'!D$8))</f>
        <v/>
      </c>
      <c r="E80" s="240" t="str">
        <f>IF($A80="","",INDEX(FORMULACIÓN!$A$10:$U$1010,'FORMULACIÓN Y SEG. FACULTADES'!$A80,'FORMULACIÓN Y SEG. FACULTADES'!E$8))</f>
        <v/>
      </c>
      <c r="F80" s="240" t="str">
        <f>IF($A80="","",INDEX(FORMULACIÓN!$A$10:$U$1010,'FORMULACIÓN Y SEG. FACULTADES'!$A80,'FORMULACIÓN Y SEG. FACULTADES'!F$8))</f>
        <v/>
      </c>
      <c r="G80" s="240" t="str">
        <f>IF($A80="","",INDEX(FORMULACIÓN!$A$10:$U$1010,'FORMULACIÓN Y SEG. FACULTADES'!$A80,'FORMULACIÓN Y SEG. FACULTADES'!G$8))</f>
        <v/>
      </c>
      <c r="H80" s="240" t="str">
        <f>IF($A80="","",INDEX(FORMULACIÓN!$A$10:$U$1010,'FORMULACIÓN Y SEG. FACULTADES'!$A80,'FORMULACIÓN Y SEG. FACULTADES'!H$8))</f>
        <v/>
      </c>
      <c r="I80" s="240" t="str">
        <f>IF($A80="","",INDEX(FORMULACIÓN!$A$10:$U$1010,'FORMULACIÓN Y SEG. FACULTADES'!$A80,'FORMULACIÓN Y SEG. FACULTADES'!I$8))</f>
        <v/>
      </c>
      <c r="J80" s="242"/>
      <c r="K80" s="242"/>
      <c r="L80" s="240" t="str">
        <f>IF($A80="","",INDEX(FORMULACIÓN!$A$10:$U$1010,'FORMULACIÓN Y SEG. FACULTADES'!$A80,'FORMULACIÓN Y SEG. FACULTADES'!L$8))</f>
        <v/>
      </c>
      <c r="M80" s="240" t="str">
        <f>IF($A80="","",INDEX(FORMULACIÓN!$A$10:$U$1010,'FORMULACIÓN Y SEG. FACULTADES'!$A80,'FORMULACIÓN Y SEG. FACULTADES'!M$8))</f>
        <v/>
      </c>
      <c r="N80" s="240" t="str">
        <f>IF($A80="","",INDEX(FORMULACIÓN!$A$10:$U$1010,'FORMULACIÓN Y SEG. FACULTADES'!$A80,'FORMULACIÓN Y SEG. FACULTADES'!N$8))</f>
        <v/>
      </c>
      <c r="O80" s="240" t="str">
        <f>IF($A80="","",INDEX(FORMULACIÓN!$A$10:$U$1010,'FORMULACIÓN Y SEG. FACULTADES'!$A80,'FORMULACIÓN Y SEG. FACULTADES'!O$8))</f>
        <v/>
      </c>
      <c r="P80" s="240" t="str">
        <f>IF($A80="","",INDEX(FORMULACIÓN!$A$10:$U$1010,'FORMULACIÓN Y SEG. FACULTADES'!$A80,'FORMULACIÓN Y SEG. FACULTADES'!P$8))</f>
        <v/>
      </c>
      <c r="Q80" s="241"/>
      <c r="R80" s="46" t="str">
        <f>IF($A80="","",INDEX(FORMULACIÓN!$A$10:$Y$1010,'FORMULACIÓN Y SEG. FACULTADES'!$A80,'FORMULACIÓN Y SEG. FACULTADES'!R$8))</f>
        <v/>
      </c>
      <c r="S80" s="175" t="str">
        <f>IF($A80="","",INDEX(FORMULACIÓN!$A$10:$U$1010,'FORMULACIÓN Y SEG. FACULTADES'!$A80,'FORMULACIÓN Y SEG. FACULTADES'!S$8))</f>
        <v/>
      </c>
      <c r="T80" s="187"/>
      <c r="U80" s="187"/>
      <c r="V80" s="188">
        <f t="shared" si="46"/>
        <v>0</v>
      </c>
      <c r="W80" s="187"/>
      <c r="X80" s="187"/>
      <c r="Y80" s="187"/>
      <c r="Z80" s="191" t="str">
        <f t="shared" si="47"/>
        <v>0</v>
      </c>
      <c r="AA80" s="191" t="str">
        <f t="shared" si="48"/>
        <v>-</v>
      </c>
      <c r="AB80" s="189" t="str">
        <f t="shared" si="45"/>
        <v>FAC/DEP: 00,00%
__________
FAC/FAC: -
__________
AÑO: 00,00%
S. 1: 00,00%
S. 2: 00,00%</v>
      </c>
      <c r="AC80" s="187"/>
      <c r="AD80" s="187"/>
      <c r="AE80" s="188">
        <f t="shared" si="49"/>
        <v>0</v>
      </c>
      <c r="AF80" s="187"/>
      <c r="AG80" s="187"/>
      <c r="AH80" s="187"/>
      <c r="AI80" s="191" t="str">
        <f t="shared" si="50"/>
        <v>0</v>
      </c>
      <c r="AJ80" s="187" t="str">
        <f t="shared" si="51"/>
        <v>-</v>
      </c>
      <c r="AK80" s="189" t="str">
        <f t="shared" si="52"/>
        <v>FAC/DEP: 00,00%
__________
FAC/FAC: -
__________
AÑO: 00,00%
S. 1: 00,00%
S. 2: 00,00%</v>
      </c>
      <c r="AL80" s="187"/>
      <c r="AM80" s="187"/>
      <c r="AN80" s="188">
        <f t="shared" si="53"/>
        <v>0</v>
      </c>
      <c r="AO80" s="187"/>
      <c r="AP80" s="187"/>
      <c r="AQ80" s="187"/>
      <c r="AR80" s="191" t="str">
        <f t="shared" si="54"/>
        <v>0</v>
      </c>
      <c r="AS80" s="187" t="str">
        <f t="shared" si="55"/>
        <v>-</v>
      </c>
      <c r="AT80" s="189" t="str">
        <f t="shared" si="56"/>
        <v>FAC/DEP: 00,00%
__________
FAC/FAC: -
__________
AÑO: 00,00%
S. 1: 00,00%
S. 2: 00,00%</v>
      </c>
      <c r="AU80" s="187"/>
      <c r="AV80" s="187"/>
      <c r="AW80" s="188">
        <f t="shared" si="57"/>
        <v>0</v>
      </c>
      <c r="AX80" s="187"/>
      <c r="AY80" s="187"/>
      <c r="AZ80" s="187"/>
      <c r="BA80" s="191" t="str">
        <f t="shared" si="58"/>
        <v>0</v>
      </c>
      <c r="BB80" s="187" t="str">
        <f t="shared" si="59"/>
        <v>-</v>
      </c>
      <c r="BC80" s="189" t="str">
        <f t="shared" si="60"/>
        <v>FAC/DEP: 00,00%
__________
FAC/FAC: -
__________
AÑO: 00,00%
S. 1: 00,00%
S. 2: 00,00%</v>
      </c>
      <c r="BD80" s="187"/>
      <c r="BE80" s="187"/>
      <c r="BF80" s="188">
        <f t="shared" si="61"/>
        <v>0</v>
      </c>
      <c r="BG80" s="187"/>
      <c r="BH80" s="187"/>
      <c r="BI80" s="187"/>
      <c r="BJ80" s="191" t="str">
        <f t="shared" si="62"/>
        <v>0</v>
      </c>
      <c r="BK80" s="187" t="str">
        <f t="shared" si="63"/>
        <v>-</v>
      </c>
      <c r="BL80" s="189" t="str">
        <f t="shared" si="64"/>
        <v>FAC/DEP: 00,00%
__________
FAC/FAC: -
__________
AÑO: 00,00%
S. 1: 00,00%
S. 2: 00,00%</v>
      </c>
      <c r="BM80" s="187"/>
      <c r="BN80" s="187"/>
      <c r="BO80" s="188">
        <f t="shared" si="65"/>
        <v>0</v>
      </c>
      <c r="BP80" s="187"/>
      <c r="BQ80" s="187"/>
      <c r="BR80" s="187"/>
      <c r="BS80" s="191" t="str">
        <f t="shared" si="66"/>
        <v>0</v>
      </c>
      <c r="BT80" s="187" t="str">
        <f t="shared" si="67"/>
        <v>-</v>
      </c>
      <c r="BU80" s="189" t="str">
        <f t="shared" si="68"/>
        <v>FAC/DEP: 00,00%
__________
FAC/FAC: -
__________
AÑO: 00,00%
S. 1: 00,00%
S. 2: 00,00%</v>
      </c>
      <c r="BV80" s="187"/>
      <c r="BW80" s="187"/>
      <c r="BX80" s="188">
        <f t="shared" si="69"/>
        <v>0</v>
      </c>
      <c r="BY80" s="187"/>
      <c r="BZ80" s="187"/>
      <c r="CA80" s="187"/>
      <c r="CB80" s="191" t="str">
        <f t="shared" si="70"/>
        <v>0</v>
      </c>
      <c r="CC80" s="187" t="str">
        <f t="shared" si="71"/>
        <v>-</v>
      </c>
      <c r="CD80" s="189" t="str">
        <f t="shared" si="72"/>
        <v>FAC/DEP: 00,00%
__________
FAC/FAC: -
__________
AÑO: 00,00%
S. 1: 00,00%
S. 2: 00,00%</v>
      </c>
      <c r="CE80" s="187"/>
      <c r="CF80" s="187"/>
      <c r="CG80" s="188">
        <f t="shared" si="73"/>
        <v>0</v>
      </c>
      <c r="CH80" s="187"/>
      <c r="CI80" s="187"/>
      <c r="CJ80" s="187"/>
      <c r="CK80" s="191" t="str">
        <f t="shared" si="74"/>
        <v>0</v>
      </c>
      <c r="CL80" s="187" t="str">
        <f t="shared" si="75"/>
        <v>-</v>
      </c>
      <c r="CM80" s="189" t="str">
        <f t="shared" si="76"/>
        <v>FAC/DEP: 00,00%
__________
FAC/FAC: -
__________
AÑO: 00,00%
S. 1: 00,00%
S. 2: 00,00%</v>
      </c>
      <c r="CN80" s="187"/>
      <c r="CO80" s="187"/>
      <c r="CP80" s="188">
        <f t="shared" si="77"/>
        <v>0</v>
      </c>
      <c r="CQ80" s="187"/>
      <c r="CR80" s="187"/>
      <c r="CS80" s="187"/>
      <c r="CT80" s="191" t="str">
        <f t="shared" si="78"/>
        <v>0</v>
      </c>
      <c r="CU80" s="187" t="str">
        <f t="shared" si="79"/>
        <v>-</v>
      </c>
      <c r="CV80" s="189" t="str">
        <f t="shared" si="80"/>
        <v>FAC/DEP: 00,00%
__________
FAC/FAC: -
__________
AÑO: 00,00%
S. 1: 00,00%
S. 2: 00,00%</v>
      </c>
      <c r="CW80" s="187"/>
      <c r="CX80" s="187"/>
      <c r="CY80" s="188">
        <f t="shared" si="81"/>
        <v>0</v>
      </c>
      <c r="CZ80" s="187"/>
      <c r="DA80" s="187"/>
      <c r="DB80" s="187"/>
      <c r="DC80" s="191" t="str">
        <f t="shared" si="82"/>
        <v>0</v>
      </c>
      <c r="DD80" s="191" t="str">
        <f t="shared" si="83"/>
        <v>-</v>
      </c>
      <c r="DE80" s="196" t="str">
        <f t="shared" si="84"/>
        <v>FAC/DEP: 00,00%
__________
FAC/FAC: -
__________
AÑO: 00,00%
S. 1: 00,00%
S. 2: 00,00%</v>
      </c>
      <c r="DF80" s="209">
        <f t="shared" si="85"/>
        <v>0</v>
      </c>
      <c r="DG80" s="245"/>
      <c r="DH80" s="245"/>
    </row>
    <row r="81" spans="1:112" s="218" customFormat="1" ht="30" hidden="1" customHeight="1">
      <c r="A81" s="218" t="str">
        <f>Lists!C169</f>
        <v/>
      </c>
      <c r="B81" s="240" t="str">
        <f>IF(A81="","",INDEX(FORMULACIÓN!$A$10:$U$1010,'FORMULACIÓN Y SEG. FACULTADES'!$A81,'FORMULACIÓN Y SEG. FACULTADES'!B$8))</f>
        <v/>
      </c>
      <c r="C81" s="238" t="str">
        <f>IF($A81="","",INDEX(FORMULACIÓN!$A$10:$U$1010,'FORMULACIÓN Y SEG. FACULTADES'!$A81,'FORMULACIÓN Y SEG. FACULTADES'!C$8))</f>
        <v/>
      </c>
      <c r="D81" s="240" t="str">
        <f>IF(B81="","",INDEX(FORMULACIÓN!$A$10:$U$1010,'FORMULACIÓN Y SEG. FACULTADES'!$A81,'FORMULACIÓN Y SEG. FACULTADES'!D$8))</f>
        <v/>
      </c>
      <c r="E81" s="240" t="str">
        <f>IF($A81="","",INDEX(FORMULACIÓN!$A$10:$U$1010,'FORMULACIÓN Y SEG. FACULTADES'!$A81,'FORMULACIÓN Y SEG. FACULTADES'!E$8))</f>
        <v/>
      </c>
      <c r="F81" s="240" t="str">
        <f>IF($A81="","",INDEX(FORMULACIÓN!$A$10:$U$1010,'FORMULACIÓN Y SEG. FACULTADES'!$A81,'FORMULACIÓN Y SEG. FACULTADES'!F$8))</f>
        <v/>
      </c>
      <c r="G81" s="240" t="str">
        <f>IF($A81="","",INDEX(FORMULACIÓN!$A$10:$U$1010,'FORMULACIÓN Y SEG. FACULTADES'!$A81,'FORMULACIÓN Y SEG. FACULTADES'!G$8))</f>
        <v/>
      </c>
      <c r="H81" s="240" t="str">
        <f>IF($A81="","",INDEX(FORMULACIÓN!$A$10:$U$1010,'FORMULACIÓN Y SEG. FACULTADES'!$A81,'FORMULACIÓN Y SEG. FACULTADES'!H$8))</f>
        <v/>
      </c>
      <c r="I81" s="240" t="str">
        <f>IF($A81="","",INDEX(FORMULACIÓN!$A$10:$U$1010,'FORMULACIÓN Y SEG. FACULTADES'!$A81,'FORMULACIÓN Y SEG. FACULTADES'!I$8))</f>
        <v/>
      </c>
      <c r="J81" s="242"/>
      <c r="K81" s="242"/>
      <c r="L81" s="240" t="str">
        <f>IF($A81="","",INDEX(FORMULACIÓN!$A$10:$U$1010,'FORMULACIÓN Y SEG. FACULTADES'!$A81,'FORMULACIÓN Y SEG. FACULTADES'!L$8))</f>
        <v/>
      </c>
      <c r="M81" s="240" t="str">
        <f>IF($A81="","",INDEX(FORMULACIÓN!$A$10:$U$1010,'FORMULACIÓN Y SEG. FACULTADES'!$A81,'FORMULACIÓN Y SEG. FACULTADES'!M$8))</f>
        <v/>
      </c>
      <c r="N81" s="240" t="str">
        <f>IF($A81="","",INDEX(FORMULACIÓN!$A$10:$U$1010,'FORMULACIÓN Y SEG. FACULTADES'!$A81,'FORMULACIÓN Y SEG. FACULTADES'!N$8))</f>
        <v/>
      </c>
      <c r="O81" s="240" t="str">
        <f>IF($A81="","",INDEX(FORMULACIÓN!$A$10:$U$1010,'FORMULACIÓN Y SEG. FACULTADES'!$A81,'FORMULACIÓN Y SEG. FACULTADES'!O$8))</f>
        <v/>
      </c>
      <c r="P81" s="240" t="str">
        <f>IF($A81="","",INDEX(FORMULACIÓN!$A$10:$U$1010,'FORMULACIÓN Y SEG. FACULTADES'!$A81,'FORMULACIÓN Y SEG. FACULTADES'!P$8))</f>
        <v/>
      </c>
      <c r="Q81" s="241"/>
      <c r="R81" s="46" t="str">
        <f>IF($A81="","",INDEX(FORMULACIÓN!$A$10:$Y$1010,'FORMULACIÓN Y SEG. FACULTADES'!$A81,'FORMULACIÓN Y SEG. FACULTADES'!R$8))</f>
        <v/>
      </c>
      <c r="S81" s="175" t="str">
        <f>IF($A81="","",INDEX(FORMULACIÓN!$A$10:$U$1010,'FORMULACIÓN Y SEG. FACULTADES'!$A81,'FORMULACIÓN Y SEG. FACULTADES'!S$8))</f>
        <v/>
      </c>
      <c r="T81" s="187"/>
      <c r="U81" s="187"/>
      <c r="V81" s="188">
        <f t="shared" si="46"/>
        <v>0</v>
      </c>
      <c r="W81" s="187"/>
      <c r="X81" s="187"/>
      <c r="Y81" s="187"/>
      <c r="Z81" s="191" t="str">
        <f t="shared" si="47"/>
        <v>0</v>
      </c>
      <c r="AA81" s="191" t="str">
        <f t="shared" si="48"/>
        <v>-</v>
      </c>
      <c r="AB81" s="189" t="str">
        <f t="shared" si="45"/>
        <v>FAC/DEP: 00,00%
__________
FAC/FAC: -
__________
AÑO: 00,00%
S. 1: 00,00%
S. 2: 00,00%</v>
      </c>
      <c r="AC81" s="187"/>
      <c r="AD81" s="187"/>
      <c r="AE81" s="188">
        <f t="shared" si="49"/>
        <v>0</v>
      </c>
      <c r="AF81" s="187"/>
      <c r="AG81" s="187"/>
      <c r="AH81" s="187"/>
      <c r="AI81" s="191" t="str">
        <f t="shared" si="50"/>
        <v>0</v>
      </c>
      <c r="AJ81" s="187" t="str">
        <f t="shared" si="51"/>
        <v>-</v>
      </c>
      <c r="AK81" s="189" t="str">
        <f t="shared" si="52"/>
        <v>FAC/DEP: 00,00%
__________
FAC/FAC: -
__________
AÑO: 00,00%
S. 1: 00,00%
S. 2: 00,00%</v>
      </c>
      <c r="AL81" s="187"/>
      <c r="AM81" s="187"/>
      <c r="AN81" s="188">
        <f t="shared" si="53"/>
        <v>0</v>
      </c>
      <c r="AO81" s="187"/>
      <c r="AP81" s="187"/>
      <c r="AQ81" s="187"/>
      <c r="AR81" s="191" t="str">
        <f t="shared" si="54"/>
        <v>0</v>
      </c>
      <c r="AS81" s="187" t="str">
        <f t="shared" si="55"/>
        <v>-</v>
      </c>
      <c r="AT81" s="189" t="str">
        <f t="shared" si="56"/>
        <v>FAC/DEP: 00,00%
__________
FAC/FAC: -
__________
AÑO: 00,00%
S. 1: 00,00%
S. 2: 00,00%</v>
      </c>
      <c r="AU81" s="187"/>
      <c r="AV81" s="187"/>
      <c r="AW81" s="188">
        <f t="shared" si="57"/>
        <v>0</v>
      </c>
      <c r="AX81" s="187"/>
      <c r="AY81" s="187"/>
      <c r="AZ81" s="187"/>
      <c r="BA81" s="191" t="str">
        <f t="shared" si="58"/>
        <v>0</v>
      </c>
      <c r="BB81" s="187" t="str">
        <f t="shared" si="59"/>
        <v>-</v>
      </c>
      <c r="BC81" s="189" t="str">
        <f t="shared" si="60"/>
        <v>FAC/DEP: 00,00%
__________
FAC/FAC: -
__________
AÑO: 00,00%
S. 1: 00,00%
S. 2: 00,00%</v>
      </c>
      <c r="BD81" s="187"/>
      <c r="BE81" s="187"/>
      <c r="BF81" s="188">
        <f t="shared" si="61"/>
        <v>0</v>
      </c>
      <c r="BG81" s="187"/>
      <c r="BH81" s="187"/>
      <c r="BI81" s="187"/>
      <c r="BJ81" s="191" t="str">
        <f t="shared" si="62"/>
        <v>0</v>
      </c>
      <c r="BK81" s="187" t="str">
        <f t="shared" si="63"/>
        <v>-</v>
      </c>
      <c r="BL81" s="189" t="str">
        <f t="shared" si="64"/>
        <v>FAC/DEP: 00,00%
__________
FAC/FAC: -
__________
AÑO: 00,00%
S. 1: 00,00%
S. 2: 00,00%</v>
      </c>
      <c r="BM81" s="187"/>
      <c r="BN81" s="187"/>
      <c r="BO81" s="188">
        <f t="shared" si="65"/>
        <v>0</v>
      </c>
      <c r="BP81" s="187"/>
      <c r="BQ81" s="187"/>
      <c r="BR81" s="187"/>
      <c r="BS81" s="191" t="str">
        <f t="shared" si="66"/>
        <v>0</v>
      </c>
      <c r="BT81" s="187" t="str">
        <f t="shared" si="67"/>
        <v>-</v>
      </c>
      <c r="BU81" s="189" t="str">
        <f t="shared" si="68"/>
        <v>FAC/DEP: 00,00%
__________
FAC/FAC: -
__________
AÑO: 00,00%
S. 1: 00,00%
S. 2: 00,00%</v>
      </c>
      <c r="BV81" s="187"/>
      <c r="BW81" s="187"/>
      <c r="BX81" s="188">
        <f t="shared" si="69"/>
        <v>0</v>
      </c>
      <c r="BY81" s="187"/>
      <c r="BZ81" s="187"/>
      <c r="CA81" s="187"/>
      <c r="CB81" s="191" t="str">
        <f t="shared" si="70"/>
        <v>0</v>
      </c>
      <c r="CC81" s="187" t="str">
        <f t="shared" si="71"/>
        <v>-</v>
      </c>
      <c r="CD81" s="189" t="str">
        <f t="shared" si="72"/>
        <v>FAC/DEP: 00,00%
__________
FAC/FAC: -
__________
AÑO: 00,00%
S. 1: 00,00%
S. 2: 00,00%</v>
      </c>
      <c r="CE81" s="187"/>
      <c r="CF81" s="187"/>
      <c r="CG81" s="188">
        <f t="shared" si="73"/>
        <v>0</v>
      </c>
      <c r="CH81" s="187"/>
      <c r="CI81" s="187"/>
      <c r="CJ81" s="187"/>
      <c r="CK81" s="191" t="str">
        <f t="shared" si="74"/>
        <v>0</v>
      </c>
      <c r="CL81" s="187" t="str">
        <f t="shared" si="75"/>
        <v>-</v>
      </c>
      <c r="CM81" s="189" t="str">
        <f t="shared" si="76"/>
        <v>FAC/DEP: 00,00%
__________
FAC/FAC: -
__________
AÑO: 00,00%
S. 1: 00,00%
S. 2: 00,00%</v>
      </c>
      <c r="CN81" s="187"/>
      <c r="CO81" s="187"/>
      <c r="CP81" s="188">
        <f t="shared" si="77"/>
        <v>0</v>
      </c>
      <c r="CQ81" s="187"/>
      <c r="CR81" s="187"/>
      <c r="CS81" s="187"/>
      <c r="CT81" s="191" t="str">
        <f t="shared" si="78"/>
        <v>0</v>
      </c>
      <c r="CU81" s="187" t="str">
        <f t="shared" si="79"/>
        <v>-</v>
      </c>
      <c r="CV81" s="189" t="str">
        <f t="shared" si="80"/>
        <v>FAC/DEP: 00,00%
__________
FAC/FAC: -
__________
AÑO: 00,00%
S. 1: 00,00%
S. 2: 00,00%</v>
      </c>
      <c r="CW81" s="187"/>
      <c r="CX81" s="187"/>
      <c r="CY81" s="188">
        <f t="shared" si="81"/>
        <v>0</v>
      </c>
      <c r="CZ81" s="187"/>
      <c r="DA81" s="187"/>
      <c r="DB81" s="187"/>
      <c r="DC81" s="191" t="str">
        <f t="shared" si="82"/>
        <v>0</v>
      </c>
      <c r="DD81" s="191" t="str">
        <f t="shared" si="83"/>
        <v>-</v>
      </c>
      <c r="DE81" s="196" t="str">
        <f t="shared" si="84"/>
        <v>FAC/DEP: 00,00%
__________
FAC/FAC: -
__________
AÑO: 00,00%
S. 1: 00,00%
S. 2: 00,00%</v>
      </c>
      <c r="DF81" s="209">
        <f t="shared" si="85"/>
        <v>0</v>
      </c>
      <c r="DG81" s="245"/>
      <c r="DH81" s="245"/>
    </row>
    <row r="82" spans="1:112" s="218" customFormat="1" ht="30" hidden="1" customHeight="1">
      <c r="A82" s="218" t="str">
        <f>Lists!C170</f>
        <v/>
      </c>
      <c r="B82" s="240" t="str">
        <f>IF(A82="","",INDEX(FORMULACIÓN!$A$10:$U$1010,'FORMULACIÓN Y SEG. FACULTADES'!$A82,'FORMULACIÓN Y SEG. FACULTADES'!B$8))</f>
        <v/>
      </c>
      <c r="C82" s="238" t="str">
        <f>IF($A82="","",INDEX(FORMULACIÓN!$A$10:$U$1010,'FORMULACIÓN Y SEG. FACULTADES'!$A82,'FORMULACIÓN Y SEG. FACULTADES'!C$8))</f>
        <v/>
      </c>
      <c r="D82" s="240" t="str">
        <f>IF(B82="","",INDEX(FORMULACIÓN!$A$10:$U$1010,'FORMULACIÓN Y SEG. FACULTADES'!$A82,'FORMULACIÓN Y SEG. FACULTADES'!D$8))</f>
        <v/>
      </c>
      <c r="E82" s="240" t="str">
        <f>IF($A82="","",INDEX(FORMULACIÓN!$A$10:$U$1010,'FORMULACIÓN Y SEG. FACULTADES'!$A82,'FORMULACIÓN Y SEG. FACULTADES'!E$8))</f>
        <v/>
      </c>
      <c r="F82" s="240" t="str">
        <f>IF($A82="","",INDEX(FORMULACIÓN!$A$10:$U$1010,'FORMULACIÓN Y SEG. FACULTADES'!$A82,'FORMULACIÓN Y SEG. FACULTADES'!F$8))</f>
        <v/>
      </c>
      <c r="G82" s="240" t="str">
        <f>IF($A82="","",INDEX(FORMULACIÓN!$A$10:$U$1010,'FORMULACIÓN Y SEG. FACULTADES'!$A82,'FORMULACIÓN Y SEG. FACULTADES'!G$8))</f>
        <v/>
      </c>
      <c r="H82" s="240" t="str">
        <f>IF($A82="","",INDEX(FORMULACIÓN!$A$10:$U$1010,'FORMULACIÓN Y SEG. FACULTADES'!$A82,'FORMULACIÓN Y SEG. FACULTADES'!H$8))</f>
        <v/>
      </c>
      <c r="I82" s="240" t="str">
        <f>IF($A82="","",INDEX(FORMULACIÓN!$A$10:$U$1010,'FORMULACIÓN Y SEG. FACULTADES'!$A82,'FORMULACIÓN Y SEG. FACULTADES'!I$8))</f>
        <v/>
      </c>
      <c r="J82" s="242"/>
      <c r="K82" s="242"/>
      <c r="L82" s="240" t="str">
        <f>IF($A82="","",INDEX(FORMULACIÓN!$A$10:$U$1010,'FORMULACIÓN Y SEG. FACULTADES'!$A82,'FORMULACIÓN Y SEG. FACULTADES'!L$8))</f>
        <v/>
      </c>
      <c r="M82" s="240" t="str">
        <f>IF($A82="","",INDEX(FORMULACIÓN!$A$10:$U$1010,'FORMULACIÓN Y SEG. FACULTADES'!$A82,'FORMULACIÓN Y SEG. FACULTADES'!M$8))</f>
        <v/>
      </c>
      <c r="N82" s="240" t="str">
        <f>IF($A82="","",INDEX(FORMULACIÓN!$A$10:$U$1010,'FORMULACIÓN Y SEG. FACULTADES'!$A82,'FORMULACIÓN Y SEG. FACULTADES'!N$8))</f>
        <v/>
      </c>
      <c r="O82" s="240" t="str">
        <f>IF($A82="","",INDEX(FORMULACIÓN!$A$10:$U$1010,'FORMULACIÓN Y SEG. FACULTADES'!$A82,'FORMULACIÓN Y SEG. FACULTADES'!O$8))</f>
        <v/>
      </c>
      <c r="P82" s="240" t="str">
        <f>IF($A82="","",INDEX(FORMULACIÓN!$A$10:$U$1010,'FORMULACIÓN Y SEG. FACULTADES'!$A82,'FORMULACIÓN Y SEG. FACULTADES'!P$8))</f>
        <v/>
      </c>
      <c r="Q82" s="241"/>
      <c r="R82" s="124" t="str">
        <f>IF($A82="","",INDEX(FORMULACIÓN!$A$10:$Y$1010,'FORMULACIÓN Y SEG. FACULTADES'!$A82,'FORMULACIÓN Y SEG. FACULTADES'!R$8))</f>
        <v/>
      </c>
      <c r="S82" s="175" t="str">
        <f>IF($A82="","",INDEX(FORMULACIÓN!$A$10:$U$1010,'FORMULACIÓN Y SEG. FACULTADES'!$A82,'FORMULACIÓN Y SEG. FACULTADES'!S$8))</f>
        <v/>
      </c>
      <c r="T82" s="187"/>
      <c r="U82" s="187"/>
      <c r="V82" s="188">
        <f t="shared" si="46"/>
        <v>0</v>
      </c>
      <c r="W82" s="187"/>
      <c r="X82" s="187"/>
      <c r="Y82" s="187"/>
      <c r="Z82" s="191" t="str">
        <f t="shared" si="47"/>
        <v>0</v>
      </c>
      <c r="AA82" s="191" t="str">
        <f t="shared" si="48"/>
        <v>-</v>
      </c>
      <c r="AB82" s="189" t="str">
        <f t="shared" si="45"/>
        <v>FAC/DEP: 00,00%
__________
FAC/FAC: -
__________
AÑO: 00,00%
S. 1: 00,00%
S. 2: 00,00%</v>
      </c>
      <c r="AC82" s="187"/>
      <c r="AD82" s="187"/>
      <c r="AE82" s="188">
        <f t="shared" si="49"/>
        <v>0</v>
      </c>
      <c r="AF82" s="187"/>
      <c r="AG82" s="187"/>
      <c r="AH82" s="187"/>
      <c r="AI82" s="191" t="str">
        <f t="shared" si="50"/>
        <v>0</v>
      </c>
      <c r="AJ82" s="187" t="str">
        <f t="shared" si="51"/>
        <v>-</v>
      </c>
      <c r="AK82" s="189" t="str">
        <f t="shared" si="52"/>
        <v>FAC/DEP: 00,00%
__________
FAC/FAC: -
__________
AÑO: 00,00%
S. 1: 00,00%
S. 2: 00,00%</v>
      </c>
      <c r="AL82" s="187"/>
      <c r="AM82" s="187"/>
      <c r="AN82" s="188">
        <f t="shared" si="53"/>
        <v>0</v>
      </c>
      <c r="AO82" s="187"/>
      <c r="AP82" s="187"/>
      <c r="AQ82" s="187"/>
      <c r="AR82" s="191" t="str">
        <f t="shared" si="54"/>
        <v>0</v>
      </c>
      <c r="AS82" s="187" t="str">
        <f t="shared" si="55"/>
        <v>-</v>
      </c>
      <c r="AT82" s="189" t="str">
        <f t="shared" si="56"/>
        <v>FAC/DEP: 00,00%
__________
FAC/FAC: -
__________
AÑO: 00,00%
S. 1: 00,00%
S. 2: 00,00%</v>
      </c>
      <c r="AU82" s="187"/>
      <c r="AV82" s="187"/>
      <c r="AW82" s="188">
        <f t="shared" si="57"/>
        <v>0</v>
      </c>
      <c r="AX82" s="187"/>
      <c r="AY82" s="187"/>
      <c r="AZ82" s="187"/>
      <c r="BA82" s="191" t="str">
        <f t="shared" si="58"/>
        <v>0</v>
      </c>
      <c r="BB82" s="187" t="str">
        <f t="shared" si="59"/>
        <v>-</v>
      </c>
      <c r="BC82" s="189" t="str">
        <f t="shared" si="60"/>
        <v>FAC/DEP: 00,00%
__________
FAC/FAC: -
__________
AÑO: 00,00%
S. 1: 00,00%
S. 2: 00,00%</v>
      </c>
      <c r="BD82" s="187"/>
      <c r="BE82" s="187"/>
      <c r="BF82" s="188">
        <f t="shared" si="61"/>
        <v>0</v>
      </c>
      <c r="BG82" s="187"/>
      <c r="BH82" s="187"/>
      <c r="BI82" s="187"/>
      <c r="BJ82" s="191" t="str">
        <f t="shared" si="62"/>
        <v>0</v>
      </c>
      <c r="BK82" s="187" t="str">
        <f t="shared" si="63"/>
        <v>-</v>
      </c>
      <c r="BL82" s="189" t="str">
        <f t="shared" si="64"/>
        <v>FAC/DEP: 00,00%
__________
FAC/FAC: -
__________
AÑO: 00,00%
S. 1: 00,00%
S. 2: 00,00%</v>
      </c>
      <c r="BM82" s="187"/>
      <c r="BN82" s="187"/>
      <c r="BO82" s="188">
        <f t="shared" si="65"/>
        <v>0</v>
      </c>
      <c r="BP82" s="187"/>
      <c r="BQ82" s="187"/>
      <c r="BR82" s="187"/>
      <c r="BS82" s="191" t="str">
        <f t="shared" si="66"/>
        <v>0</v>
      </c>
      <c r="BT82" s="187" t="str">
        <f t="shared" si="67"/>
        <v>-</v>
      </c>
      <c r="BU82" s="189" t="str">
        <f t="shared" si="68"/>
        <v>FAC/DEP: 00,00%
__________
FAC/FAC: -
__________
AÑO: 00,00%
S. 1: 00,00%
S. 2: 00,00%</v>
      </c>
      <c r="BV82" s="187"/>
      <c r="BW82" s="187"/>
      <c r="BX82" s="188">
        <f t="shared" si="69"/>
        <v>0</v>
      </c>
      <c r="BY82" s="187"/>
      <c r="BZ82" s="187"/>
      <c r="CA82" s="187"/>
      <c r="CB82" s="191" t="str">
        <f t="shared" si="70"/>
        <v>0</v>
      </c>
      <c r="CC82" s="187" t="str">
        <f t="shared" si="71"/>
        <v>-</v>
      </c>
      <c r="CD82" s="189" t="str">
        <f t="shared" si="72"/>
        <v>FAC/DEP: 00,00%
__________
FAC/FAC: -
__________
AÑO: 00,00%
S. 1: 00,00%
S. 2: 00,00%</v>
      </c>
      <c r="CE82" s="187"/>
      <c r="CF82" s="187"/>
      <c r="CG82" s="188">
        <f t="shared" si="73"/>
        <v>0</v>
      </c>
      <c r="CH82" s="187"/>
      <c r="CI82" s="187"/>
      <c r="CJ82" s="187"/>
      <c r="CK82" s="191" t="str">
        <f t="shared" si="74"/>
        <v>0</v>
      </c>
      <c r="CL82" s="187" t="str">
        <f t="shared" si="75"/>
        <v>-</v>
      </c>
      <c r="CM82" s="189" t="str">
        <f t="shared" si="76"/>
        <v>FAC/DEP: 00,00%
__________
FAC/FAC: -
__________
AÑO: 00,00%
S. 1: 00,00%
S. 2: 00,00%</v>
      </c>
      <c r="CN82" s="187"/>
      <c r="CO82" s="187"/>
      <c r="CP82" s="188">
        <f t="shared" si="77"/>
        <v>0</v>
      </c>
      <c r="CQ82" s="187"/>
      <c r="CR82" s="187"/>
      <c r="CS82" s="187"/>
      <c r="CT82" s="191" t="str">
        <f t="shared" si="78"/>
        <v>0</v>
      </c>
      <c r="CU82" s="187" t="str">
        <f t="shared" si="79"/>
        <v>-</v>
      </c>
      <c r="CV82" s="189" t="str">
        <f t="shared" si="80"/>
        <v>FAC/DEP: 00,00%
__________
FAC/FAC: -
__________
AÑO: 00,00%
S. 1: 00,00%
S. 2: 00,00%</v>
      </c>
      <c r="CW82" s="187"/>
      <c r="CX82" s="187"/>
      <c r="CY82" s="188">
        <f t="shared" si="81"/>
        <v>0</v>
      </c>
      <c r="CZ82" s="187"/>
      <c r="DA82" s="187"/>
      <c r="DB82" s="187"/>
      <c r="DC82" s="191" t="str">
        <f t="shared" si="82"/>
        <v>0</v>
      </c>
      <c r="DD82" s="191" t="str">
        <f t="shared" si="83"/>
        <v>-</v>
      </c>
      <c r="DE82" s="196" t="str">
        <f t="shared" si="84"/>
        <v>FAC/DEP: 00,00%
__________
FAC/FAC: -
__________
AÑO: 00,00%
S. 1: 00,00%
S. 2: 00,00%</v>
      </c>
      <c r="DF82" s="209">
        <f t="shared" si="85"/>
        <v>0</v>
      </c>
      <c r="DG82" s="245"/>
      <c r="DH82" s="245"/>
    </row>
    <row r="83" spans="1:112" s="218" customFormat="1" ht="30" hidden="1" customHeight="1">
      <c r="A83" s="218" t="str">
        <f>Lists!C171</f>
        <v/>
      </c>
      <c r="B83" s="240" t="str">
        <f>IF(A83="","",INDEX(FORMULACIÓN!$A$10:$U$1010,'FORMULACIÓN Y SEG. FACULTADES'!$A83,'FORMULACIÓN Y SEG. FACULTADES'!B$8))</f>
        <v/>
      </c>
      <c r="C83" s="238" t="str">
        <f>IF($A83="","",INDEX(FORMULACIÓN!$A$10:$U$1010,'FORMULACIÓN Y SEG. FACULTADES'!$A83,'FORMULACIÓN Y SEG. FACULTADES'!C$8))</f>
        <v/>
      </c>
      <c r="D83" s="240" t="str">
        <f>IF(B83="","",INDEX(FORMULACIÓN!$A$10:$U$1010,'FORMULACIÓN Y SEG. FACULTADES'!$A83,'FORMULACIÓN Y SEG. FACULTADES'!D$8))</f>
        <v/>
      </c>
      <c r="E83" s="240" t="str">
        <f>IF($A83="","",INDEX(FORMULACIÓN!$A$10:$U$1010,'FORMULACIÓN Y SEG. FACULTADES'!$A83,'FORMULACIÓN Y SEG. FACULTADES'!E$8))</f>
        <v/>
      </c>
      <c r="F83" s="240" t="str">
        <f>IF($A83="","",INDEX(FORMULACIÓN!$A$10:$U$1010,'FORMULACIÓN Y SEG. FACULTADES'!$A83,'FORMULACIÓN Y SEG. FACULTADES'!F$8))</f>
        <v/>
      </c>
      <c r="G83" s="240" t="str">
        <f>IF($A83="","",INDEX(FORMULACIÓN!$A$10:$U$1010,'FORMULACIÓN Y SEG. FACULTADES'!$A83,'FORMULACIÓN Y SEG. FACULTADES'!G$8))</f>
        <v/>
      </c>
      <c r="H83" s="240" t="str">
        <f>IF($A83="","",INDEX(FORMULACIÓN!$A$10:$U$1010,'FORMULACIÓN Y SEG. FACULTADES'!$A83,'FORMULACIÓN Y SEG. FACULTADES'!H$8))</f>
        <v/>
      </c>
      <c r="I83" s="240" t="str">
        <f>IF($A83="","",INDEX(FORMULACIÓN!$A$10:$U$1010,'FORMULACIÓN Y SEG. FACULTADES'!$A83,'FORMULACIÓN Y SEG. FACULTADES'!I$8))</f>
        <v/>
      </c>
      <c r="J83" s="242"/>
      <c r="K83" s="242"/>
      <c r="L83" s="240" t="str">
        <f>IF($A83="","",INDEX(FORMULACIÓN!$A$10:$U$1010,'FORMULACIÓN Y SEG. FACULTADES'!$A83,'FORMULACIÓN Y SEG. FACULTADES'!L$8))</f>
        <v/>
      </c>
      <c r="M83" s="240" t="str">
        <f>IF($A83="","",INDEX(FORMULACIÓN!$A$10:$U$1010,'FORMULACIÓN Y SEG. FACULTADES'!$A83,'FORMULACIÓN Y SEG. FACULTADES'!M$8))</f>
        <v/>
      </c>
      <c r="N83" s="240" t="str">
        <f>IF($A83="","",INDEX(FORMULACIÓN!$A$10:$U$1010,'FORMULACIÓN Y SEG. FACULTADES'!$A83,'FORMULACIÓN Y SEG. FACULTADES'!N$8))</f>
        <v/>
      </c>
      <c r="O83" s="240" t="str">
        <f>IF($A83="","",INDEX(FORMULACIÓN!$A$10:$U$1010,'FORMULACIÓN Y SEG. FACULTADES'!$A83,'FORMULACIÓN Y SEG. FACULTADES'!O$8))</f>
        <v/>
      </c>
      <c r="P83" s="240" t="str">
        <f>IF($A83="","",INDEX(FORMULACIÓN!$A$10:$U$1010,'FORMULACIÓN Y SEG. FACULTADES'!$A83,'FORMULACIÓN Y SEG. FACULTADES'!P$8))</f>
        <v/>
      </c>
      <c r="Q83" s="241"/>
      <c r="R83" s="46" t="str">
        <f>IF($A83="","",INDEX(FORMULACIÓN!$A$10:$Y$1010,'FORMULACIÓN Y SEG. FACULTADES'!$A83,'FORMULACIÓN Y SEG. FACULTADES'!R$8))</f>
        <v/>
      </c>
      <c r="S83" s="175" t="str">
        <f>IF($A83="","",INDEX(FORMULACIÓN!$A$10:$U$1010,'FORMULACIÓN Y SEG. FACULTADES'!$A83,'FORMULACIÓN Y SEG. FACULTADES'!S$8))</f>
        <v/>
      </c>
      <c r="T83" s="187"/>
      <c r="U83" s="187"/>
      <c r="V83" s="188">
        <f t="shared" si="46"/>
        <v>0</v>
      </c>
      <c r="W83" s="187"/>
      <c r="X83" s="187"/>
      <c r="Y83" s="187"/>
      <c r="Z83" s="191" t="str">
        <f t="shared" si="47"/>
        <v>0</v>
      </c>
      <c r="AA83" s="191" t="str">
        <f t="shared" si="48"/>
        <v>-</v>
      </c>
      <c r="AB83" s="189" t="str">
        <f t="shared" si="45"/>
        <v>FAC/DEP: 00,00%
__________
FAC/FAC: -
__________
AÑO: 00,00%
S. 1: 00,00%
S. 2: 00,00%</v>
      </c>
      <c r="AC83" s="187"/>
      <c r="AD83" s="187"/>
      <c r="AE83" s="188">
        <f t="shared" si="49"/>
        <v>0</v>
      </c>
      <c r="AF83" s="187"/>
      <c r="AG83" s="187"/>
      <c r="AH83" s="187"/>
      <c r="AI83" s="191" t="str">
        <f t="shared" si="50"/>
        <v>0</v>
      </c>
      <c r="AJ83" s="187" t="str">
        <f t="shared" si="51"/>
        <v>-</v>
      </c>
      <c r="AK83" s="189" t="str">
        <f t="shared" si="52"/>
        <v>FAC/DEP: 00,00%
__________
FAC/FAC: -
__________
AÑO: 00,00%
S. 1: 00,00%
S. 2: 00,00%</v>
      </c>
      <c r="AL83" s="187"/>
      <c r="AM83" s="187"/>
      <c r="AN83" s="188">
        <f t="shared" si="53"/>
        <v>0</v>
      </c>
      <c r="AO83" s="187"/>
      <c r="AP83" s="187"/>
      <c r="AQ83" s="187"/>
      <c r="AR83" s="191" t="str">
        <f t="shared" si="54"/>
        <v>0</v>
      </c>
      <c r="AS83" s="187" t="str">
        <f t="shared" si="55"/>
        <v>-</v>
      </c>
      <c r="AT83" s="189" t="str">
        <f t="shared" si="56"/>
        <v>FAC/DEP: 00,00%
__________
FAC/FAC: -
__________
AÑO: 00,00%
S. 1: 00,00%
S. 2: 00,00%</v>
      </c>
      <c r="AU83" s="187"/>
      <c r="AV83" s="187"/>
      <c r="AW83" s="188">
        <f t="shared" si="57"/>
        <v>0</v>
      </c>
      <c r="AX83" s="187"/>
      <c r="AY83" s="187"/>
      <c r="AZ83" s="187"/>
      <c r="BA83" s="191" t="str">
        <f t="shared" si="58"/>
        <v>0</v>
      </c>
      <c r="BB83" s="187" t="str">
        <f t="shared" si="59"/>
        <v>-</v>
      </c>
      <c r="BC83" s="189" t="str">
        <f t="shared" si="60"/>
        <v>FAC/DEP: 00,00%
__________
FAC/FAC: -
__________
AÑO: 00,00%
S. 1: 00,00%
S. 2: 00,00%</v>
      </c>
      <c r="BD83" s="187"/>
      <c r="BE83" s="187"/>
      <c r="BF83" s="188">
        <f t="shared" si="61"/>
        <v>0</v>
      </c>
      <c r="BG83" s="187"/>
      <c r="BH83" s="187"/>
      <c r="BI83" s="187"/>
      <c r="BJ83" s="191" t="str">
        <f t="shared" si="62"/>
        <v>0</v>
      </c>
      <c r="BK83" s="187" t="str">
        <f t="shared" si="63"/>
        <v>-</v>
      </c>
      <c r="BL83" s="189" t="str">
        <f t="shared" si="64"/>
        <v>FAC/DEP: 00,00%
__________
FAC/FAC: -
__________
AÑO: 00,00%
S. 1: 00,00%
S. 2: 00,00%</v>
      </c>
      <c r="BM83" s="187"/>
      <c r="BN83" s="187"/>
      <c r="BO83" s="188">
        <f t="shared" si="65"/>
        <v>0</v>
      </c>
      <c r="BP83" s="187"/>
      <c r="BQ83" s="187"/>
      <c r="BR83" s="187"/>
      <c r="BS83" s="191" t="str">
        <f t="shared" si="66"/>
        <v>0</v>
      </c>
      <c r="BT83" s="187" t="str">
        <f t="shared" si="67"/>
        <v>-</v>
      </c>
      <c r="BU83" s="189" t="str">
        <f t="shared" si="68"/>
        <v>FAC/DEP: 00,00%
__________
FAC/FAC: -
__________
AÑO: 00,00%
S. 1: 00,00%
S. 2: 00,00%</v>
      </c>
      <c r="BV83" s="187"/>
      <c r="BW83" s="187"/>
      <c r="BX83" s="188">
        <f t="shared" si="69"/>
        <v>0</v>
      </c>
      <c r="BY83" s="187"/>
      <c r="BZ83" s="187"/>
      <c r="CA83" s="187"/>
      <c r="CB83" s="191" t="str">
        <f t="shared" si="70"/>
        <v>0</v>
      </c>
      <c r="CC83" s="187" t="str">
        <f t="shared" si="71"/>
        <v>-</v>
      </c>
      <c r="CD83" s="189" t="str">
        <f t="shared" si="72"/>
        <v>FAC/DEP: 00,00%
__________
FAC/FAC: -
__________
AÑO: 00,00%
S. 1: 00,00%
S. 2: 00,00%</v>
      </c>
      <c r="CE83" s="187"/>
      <c r="CF83" s="187"/>
      <c r="CG83" s="188">
        <f t="shared" si="73"/>
        <v>0</v>
      </c>
      <c r="CH83" s="187"/>
      <c r="CI83" s="187"/>
      <c r="CJ83" s="187"/>
      <c r="CK83" s="191" t="str">
        <f t="shared" si="74"/>
        <v>0</v>
      </c>
      <c r="CL83" s="187" t="str">
        <f t="shared" si="75"/>
        <v>-</v>
      </c>
      <c r="CM83" s="189" t="str">
        <f t="shared" si="76"/>
        <v>FAC/DEP: 00,00%
__________
FAC/FAC: -
__________
AÑO: 00,00%
S. 1: 00,00%
S. 2: 00,00%</v>
      </c>
      <c r="CN83" s="187"/>
      <c r="CO83" s="187"/>
      <c r="CP83" s="188">
        <f t="shared" si="77"/>
        <v>0</v>
      </c>
      <c r="CQ83" s="187"/>
      <c r="CR83" s="187"/>
      <c r="CS83" s="187"/>
      <c r="CT83" s="191" t="str">
        <f t="shared" si="78"/>
        <v>0</v>
      </c>
      <c r="CU83" s="187" t="str">
        <f t="shared" si="79"/>
        <v>-</v>
      </c>
      <c r="CV83" s="189" t="str">
        <f t="shared" si="80"/>
        <v>FAC/DEP: 00,00%
__________
FAC/FAC: -
__________
AÑO: 00,00%
S. 1: 00,00%
S. 2: 00,00%</v>
      </c>
      <c r="CW83" s="187"/>
      <c r="CX83" s="187"/>
      <c r="CY83" s="188">
        <f t="shared" si="81"/>
        <v>0</v>
      </c>
      <c r="CZ83" s="187"/>
      <c r="DA83" s="187"/>
      <c r="DB83" s="187"/>
      <c r="DC83" s="191" t="str">
        <f t="shared" si="82"/>
        <v>0</v>
      </c>
      <c r="DD83" s="191" t="str">
        <f t="shared" si="83"/>
        <v>-</v>
      </c>
      <c r="DE83" s="196" t="str">
        <f t="shared" si="84"/>
        <v>FAC/DEP: 00,00%
__________
FAC/FAC: -
__________
AÑO: 00,00%
S. 1: 00,00%
S. 2: 00,00%</v>
      </c>
      <c r="DF83" s="209">
        <f t="shared" si="85"/>
        <v>0</v>
      </c>
      <c r="DG83" s="245"/>
      <c r="DH83" s="245"/>
    </row>
    <row r="84" spans="1:112" s="218" customFormat="1" ht="30" hidden="1" customHeight="1">
      <c r="A84" s="218" t="str">
        <f>Lists!C172</f>
        <v/>
      </c>
      <c r="B84" s="240" t="str">
        <f>IF(A84="","",INDEX(FORMULACIÓN!$A$10:$U$1010,'FORMULACIÓN Y SEG. FACULTADES'!$A84,'FORMULACIÓN Y SEG. FACULTADES'!B$8))</f>
        <v/>
      </c>
      <c r="C84" s="238" t="str">
        <f>IF($A84="","",INDEX(FORMULACIÓN!$A$10:$U$1010,'FORMULACIÓN Y SEG. FACULTADES'!$A84,'FORMULACIÓN Y SEG. FACULTADES'!C$8))</f>
        <v/>
      </c>
      <c r="D84" s="240" t="str">
        <f>IF(B84="","",INDEX(FORMULACIÓN!$A$10:$U$1010,'FORMULACIÓN Y SEG. FACULTADES'!$A84,'FORMULACIÓN Y SEG. FACULTADES'!D$8))</f>
        <v/>
      </c>
      <c r="E84" s="240" t="str">
        <f>IF($A84="","",INDEX(FORMULACIÓN!$A$10:$U$1010,'FORMULACIÓN Y SEG. FACULTADES'!$A84,'FORMULACIÓN Y SEG. FACULTADES'!E$8))</f>
        <v/>
      </c>
      <c r="F84" s="240" t="str">
        <f>IF($A84="","",INDEX(FORMULACIÓN!$A$10:$U$1010,'FORMULACIÓN Y SEG. FACULTADES'!$A84,'FORMULACIÓN Y SEG. FACULTADES'!F$8))</f>
        <v/>
      </c>
      <c r="G84" s="240" t="str">
        <f>IF($A84="","",INDEX(FORMULACIÓN!$A$10:$U$1010,'FORMULACIÓN Y SEG. FACULTADES'!$A84,'FORMULACIÓN Y SEG. FACULTADES'!G$8))</f>
        <v/>
      </c>
      <c r="H84" s="240" t="str">
        <f>IF($A84="","",INDEX(FORMULACIÓN!$A$10:$U$1010,'FORMULACIÓN Y SEG. FACULTADES'!$A84,'FORMULACIÓN Y SEG. FACULTADES'!H$8))</f>
        <v/>
      </c>
      <c r="I84" s="240" t="str">
        <f>IF($A84="","",INDEX(FORMULACIÓN!$A$10:$U$1010,'FORMULACIÓN Y SEG. FACULTADES'!$A84,'FORMULACIÓN Y SEG. FACULTADES'!I$8))</f>
        <v/>
      </c>
      <c r="J84" s="242"/>
      <c r="K84" s="242"/>
      <c r="L84" s="240" t="str">
        <f>IF($A84="","",INDEX(FORMULACIÓN!$A$10:$U$1010,'FORMULACIÓN Y SEG. FACULTADES'!$A84,'FORMULACIÓN Y SEG. FACULTADES'!L$8))</f>
        <v/>
      </c>
      <c r="M84" s="240" t="str">
        <f>IF($A84="","",INDEX(FORMULACIÓN!$A$10:$U$1010,'FORMULACIÓN Y SEG. FACULTADES'!$A84,'FORMULACIÓN Y SEG. FACULTADES'!M$8))</f>
        <v/>
      </c>
      <c r="N84" s="240" t="str">
        <f>IF($A84="","",INDEX(FORMULACIÓN!$A$10:$U$1010,'FORMULACIÓN Y SEG. FACULTADES'!$A84,'FORMULACIÓN Y SEG. FACULTADES'!N$8))</f>
        <v/>
      </c>
      <c r="O84" s="240" t="str">
        <f>IF($A84="","",INDEX(FORMULACIÓN!$A$10:$U$1010,'FORMULACIÓN Y SEG. FACULTADES'!$A84,'FORMULACIÓN Y SEG. FACULTADES'!O$8))</f>
        <v/>
      </c>
      <c r="P84" s="240" t="str">
        <f>IF($A84="","",INDEX(FORMULACIÓN!$A$10:$U$1010,'FORMULACIÓN Y SEG. FACULTADES'!$A84,'FORMULACIÓN Y SEG. FACULTADES'!P$8))</f>
        <v/>
      </c>
      <c r="Q84" s="241"/>
      <c r="R84" s="46" t="str">
        <f>IF($A84="","",INDEX(FORMULACIÓN!$A$10:$Y$1010,'FORMULACIÓN Y SEG. FACULTADES'!$A84,'FORMULACIÓN Y SEG. FACULTADES'!R$8))</f>
        <v/>
      </c>
      <c r="S84" s="175" t="str">
        <f>IF($A84="","",INDEX(FORMULACIÓN!$A$10:$U$1010,'FORMULACIÓN Y SEG. FACULTADES'!$A84,'FORMULACIÓN Y SEG. FACULTADES'!S$8))</f>
        <v/>
      </c>
      <c r="T84" s="187"/>
      <c r="U84" s="187"/>
      <c r="V84" s="188">
        <f t="shared" si="46"/>
        <v>0</v>
      </c>
      <c r="W84" s="187"/>
      <c r="X84" s="187"/>
      <c r="Y84" s="187"/>
      <c r="Z84" s="191" t="str">
        <f t="shared" si="47"/>
        <v>0</v>
      </c>
      <c r="AA84" s="191" t="str">
        <f t="shared" si="48"/>
        <v>-</v>
      </c>
      <c r="AB84" s="189" t="str">
        <f t="shared" si="45"/>
        <v>FAC/DEP: 00,00%
__________
FAC/FAC: -
__________
AÑO: 00,00%
S. 1: 00,00%
S. 2: 00,00%</v>
      </c>
      <c r="AC84" s="187"/>
      <c r="AD84" s="187"/>
      <c r="AE84" s="188">
        <f t="shared" si="49"/>
        <v>0</v>
      </c>
      <c r="AF84" s="187"/>
      <c r="AG84" s="187"/>
      <c r="AH84" s="187"/>
      <c r="AI84" s="191" t="str">
        <f t="shared" si="50"/>
        <v>0</v>
      </c>
      <c r="AJ84" s="187" t="str">
        <f t="shared" si="51"/>
        <v>-</v>
      </c>
      <c r="AK84" s="189" t="str">
        <f t="shared" si="52"/>
        <v>FAC/DEP: 00,00%
__________
FAC/FAC: -
__________
AÑO: 00,00%
S. 1: 00,00%
S. 2: 00,00%</v>
      </c>
      <c r="AL84" s="187"/>
      <c r="AM84" s="187"/>
      <c r="AN84" s="188">
        <f t="shared" si="53"/>
        <v>0</v>
      </c>
      <c r="AO84" s="187"/>
      <c r="AP84" s="187"/>
      <c r="AQ84" s="187"/>
      <c r="AR84" s="191" t="str">
        <f t="shared" si="54"/>
        <v>0</v>
      </c>
      <c r="AS84" s="187" t="str">
        <f t="shared" si="55"/>
        <v>-</v>
      </c>
      <c r="AT84" s="189" t="str">
        <f t="shared" si="56"/>
        <v>FAC/DEP: 00,00%
__________
FAC/FAC: -
__________
AÑO: 00,00%
S. 1: 00,00%
S. 2: 00,00%</v>
      </c>
      <c r="AU84" s="187"/>
      <c r="AV84" s="187"/>
      <c r="AW84" s="188">
        <f t="shared" si="57"/>
        <v>0</v>
      </c>
      <c r="AX84" s="187"/>
      <c r="AY84" s="187"/>
      <c r="AZ84" s="187"/>
      <c r="BA84" s="191" t="str">
        <f t="shared" si="58"/>
        <v>0</v>
      </c>
      <c r="BB84" s="187" t="str">
        <f t="shared" si="59"/>
        <v>-</v>
      </c>
      <c r="BC84" s="189" t="str">
        <f t="shared" si="60"/>
        <v>FAC/DEP: 00,00%
__________
FAC/FAC: -
__________
AÑO: 00,00%
S. 1: 00,00%
S. 2: 00,00%</v>
      </c>
      <c r="BD84" s="187"/>
      <c r="BE84" s="187"/>
      <c r="BF84" s="188">
        <f t="shared" si="61"/>
        <v>0</v>
      </c>
      <c r="BG84" s="187"/>
      <c r="BH84" s="187"/>
      <c r="BI84" s="187"/>
      <c r="BJ84" s="191" t="str">
        <f t="shared" si="62"/>
        <v>0</v>
      </c>
      <c r="BK84" s="187" t="str">
        <f t="shared" si="63"/>
        <v>-</v>
      </c>
      <c r="BL84" s="189" t="str">
        <f t="shared" si="64"/>
        <v>FAC/DEP: 00,00%
__________
FAC/FAC: -
__________
AÑO: 00,00%
S. 1: 00,00%
S. 2: 00,00%</v>
      </c>
      <c r="BM84" s="187"/>
      <c r="BN84" s="187"/>
      <c r="BO84" s="188">
        <f t="shared" si="65"/>
        <v>0</v>
      </c>
      <c r="BP84" s="187"/>
      <c r="BQ84" s="187"/>
      <c r="BR84" s="187"/>
      <c r="BS84" s="191" t="str">
        <f t="shared" si="66"/>
        <v>0</v>
      </c>
      <c r="BT84" s="187" t="str">
        <f t="shared" si="67"/>
        <v>-</v>
      </c>
      <c r="BU84" s="189" t="str">
        <f t="shared" si="68"/>
        <v>FAC/DEP: 00,00%
__________
FAC/FAC: -
__________
AÑO: 00,00%
S. 1: 00,00%
S. 2: 00,00%</v>
      </c>
      <c r="BV84" s="187"/>
      <c r="BW84" s="187"/>
      <c r="BX84" s="188">
        <f t="shared" si="69"/>
        <v>0</v>
      </c>
      <c r="BY84" s="187"/>
      <c r="BZ84" s="187"/>
      <c r="CA84" s="187"/>
      <c r="CB84" s="191" t="str">
        <f t="shared" si="70"/>
        <v>0</v>
      </c>
      <c r="CC84" s="187" t="str">
        <f t="shared" si="71"/>
        <v>-</v>
      </c>
      <c r="CD84" s="189" t="str">
        <f t="shared" si="72"/>
        <v>FAC/DEP: 00,00%
__________
FAC/FAC: -
__________
AÑO: 00,00%
S. 1: 00,00%
S. 2: 00,00%</v>
      </c>
      <c r="CE84" s="187"/>
      <c r="CF84" s="187"/>
      <c r="CG84" s="188">
        <f t="shared" si="73"/>
        <v>0</v>
      </c>
      <c r="CH84" s="187"/>
      <c r="CI84" s="187"/>
      <c r="CJ84" s="187"/>
      <c r="CK84" s="191" t="str">
        <f t="shared" si="74"/>
        <v>0</v>
      </c>
      <c r="CL84" s="187" t="str">
        <f t="shared" si="75"/>
        <v>-</v>
      </c>
      <c r="CM84" s="189" t="str">
        <f t="shared" si="76"/>
        <v>FAC/DEP: 00,00%
__________
FAC/FAC: -
__________
AÑO: 00,00%
S. 1: 00,00%
S. 2: 00,00%</v>
      </c>
      <c r="CN84" s="187"/>
      <c r="CO84" s="187"/>
      <c r="CP84" s="188">
        <f t="shared" si="77"/>
        <v>0</v>
      </c>
      <c r="CQ84" s="187"/>
      <c r="CR84" s="187"/>
      <c r="CS84" s="187"/>
      <c r="CT84" s="191" t="str">
        <f t="shared" si="78"/>
        <v>0</v>
      </c>
      <c r="CU84" s="187" t="str">
        <f t="shared" si="79"/>
        <v>-</v>
      </c>
      <c r="CV84" s="189" t="str">
        <f t="shared" si="80"/>
        <v>FAC/DEP: 00,00%
__________
FAC/FAC: -
__________
AÑO: 00,00%
S. 1: 00,00%
S. 2: 00,00%</v>
      </c>
      <c r="CW84" s="187"/>
      <c r="CX84" s="187"/>
      <c r="CY84" s="188">
        <f t="shared" si="81"/>
        <v>0</v>
      </c>
      <c r="CZ84" s="187"/>
      <c r="DA84" s="187"/>
      <c r="DB84" s="187"/>
      <c r="DC84" s="191" t="str">
        <f t="shared" si="82"/>
        <v>0</v>
      </c>
      <c r="DD84" s="191" t="str">
        <f t="shared" si="83"/>
        <v>-</v>
      </c>
      <c r="DE84" s="196" t="str">
        <f t="shared" si="84"/>
        <v>FAC/DEP: 00,00%
__________
FAC/FAC: -
__________
AÑO: 00,00%
S. 1: 00,00%
S. 2: 00,00%</v>
      </c>
      <c r="DF84" s="209">
        <f t="shared" si="85"/>
        <v>0</v>
      </c>
      <c r="DG84" s="245"/>
      <c r="DH84" s="245"/>
    </row>
    <row r="85" spans="1:112" s="218" customFormat="1" ht="30" hidden="1" customHeight="1">
      <c r="A85" s="218" t="str">
        <f>Lists!C173</f>
        <v/>
      </c>
      <c r="B85" s="240" t="str">
        <f>IF(A85="","",INDEX(FORMULACIÓN!$A$10:$U$1010,'FORMULACIÓN Y SEG. FACULTADES'!$A85,'FORMULACIÓN Y SEG. FACULTADES'!B$8))</f>
        <v/>
      </c>
      <c r="C85" s="238" t="str">
        <f>IF($A85="","",INDEX(FORMULACIÓN!$A$10:$U$1010,'FORMULACIÓN Y SEG. FACULTADES'!$A85,'FORMULACIÓN Y SEG. FACULTADES'!C$8))</f>
        <v/>
      </c>
      <c r="D85" s="240" t="str">
        <f>IF(B85="","",INDEX(FORMULACIÓN!$A$10:$U$1010,'FORMULACIÓN Y SEG. FACULTADES'!$A85,'FORMULACIÓN Y SEG. FACULTADES'!D$8))</f>
        <v/>
      </c>
      <c r="E85" s="240" t="str">
        <f>IF($A85="","",INDEX(FORMULACIÓN!$A$10:$U$1010,'FORMULACIÓN Y SEG. FACULTADES'!$A85,'FORMULACIÓN Y SEG. FACULTADES'!E$8))</f>
        <v/>
      </c>
      <c r="F85" s="240" t="str">
        <f>IF($A85="","",INDEX(FORMULACIÓN!$A$10:$U$1010,'FORMULACIÓN Y SEG. FACULTADES'!$A85,'FORMULACIÓN Y SEG. FACULTADES'!F$8))</f>
        <v/>
      </c>
      <c r="G85" s="240" t="str">
        <f>IF($A85="","",INDEX(FORMULACIÓN!$A$10:$U$1010,'FORMULACIÓN Y SEG. FACULTADES'!$A85,'FORMULACIÓN Y SEG. FACULTADES'!G$8))</f>
        <v/>
      </c>
      <c r="H85" s="240" t="str">
        <f>IF($A85="","",INDEX(FORMULACIÓN!$A$10:$U$1010,'FORMULACIÓN Y SEG. FACULTADES'!$A85,'FORMULACIÓN Y SEG. FACULTADES'!H$8))</f>
        <v/>
      </c>
      <c r="I85" s="240" t="str">
        <f>IF($A85="","",INDEX(FORMULACIÓN!$A$10:$U$1010,'FORMULACIÓN Y SEG. FACULTADES'!$A85,'FORMULACIÓN Y SEG. FACULTADES'!I$8))</f>
        <v/>
      </c>
      <c r="J85" s="242"/>
      <c r="K85" s="242"/>
      <c r="L85" s="240" t="str">
        <f>IF($A85="","",INDEX(FORMULACIÓN!$A$10:$U$1010,'FORMULACIÓN Y SEG. FACULTADES'!$A85,'FORMULACIÓN Y SEG. FACULTADES'!L$8))</f>
        <v/>
      </c>
      <c r="M85" s="240" t="str">
        <f>IF($A85="","",INDEX(FORMULACIÓN!$A$10:$U$1010,'FORMULACIÓN Y SEG. FACULTADES'!$A85,'FORMULACIÓN Y SEG. FACULTADES'!M$8))</f>
        <v/>
      </c>
      <c r="N85" s="240" t="str">
        <f>IF($A85="","",INDEX(FORMULACIÓN!$A$10:$U$1010,'FORMULACIÓN Y SEG. FACULTADES'!$A85,'FORMULACIÓN Y SEG. FACULTADES'!N$8))</f>
        <v/>
      </c>
      <c r="O85" s="240" t="str">
        <f>IF($A85="","",INDEX(FORMULACIÓN!$A$10:$U$1010,'FORMULACIÓN Y SEG. FACULTADES'!$A85,'FORMULACIÓN Y SEG. FACULTADES'!O$8))</f>
        <v/>
      </c>
      <c r="P85" s="240" t="str">
        <f>IF($A85="","",INDEX(FORMULACIÓN!$A$10:$U$1010,'FORMULACIÓN Y SEG. FACULTADES'!$A85,'FORMULACIÓN Y SEG. FACULTADES'!P$8))</f>
        <v/>
      </c>
      <c r="Q85" s="241"/>
      <c r="R85" s="46" t="str">
        <f>IF($A85="","",INDEX(FORMULACIÓN!$A$10:$Y$1010,'FORMULACIÓN Y SEG. FACULTADES'!$A85,'FORMULACIÓN Y SEG. FACULTADES'!R$8))</f>
        <v/>
      </c>
      <c r="S85" s="175" t="str">
        <f>IF($A85="","",INDEX(FORMULACIÓN!$A$10:$U$1010,'FORMULACIÓN Y SEG. FACULTADES'!$A85,'FORMULACIÓN Y SEG. FACULTADES'!S$8))</f>
        <v/>
      </c>
      <c r="T85" s="187"/>
      <c r="U85" s="187"/>
      <c r="V85" s="188">
        <f t="shared" si="46"/>
        <v>0</v>
      </c>
      <c r="W85" s="187"/>
      <c r="X85" s="187"/>
      <c r="Y85" s="187"/>
      <c r="Z85" s="191" t="str">
        <f t="shared" si="47"/>
        <v>0</v>
      </c>
      <c r="AA85" s="191" t="str">
        <f t="shared" si="48"/>
        <v>-</v>
      </c>
      <c r="AB85" s="189" t="str">
        <f t="shared" si="45"/>
        <v>FAC/DEP: 00,00%
__________
FAC/FAC: -
__________
AÑO: 00,00%
S. 1: 00,00%
S. 2: 00,00%</v>
      </c>
      <c r="AC85" s="187"/>
      <c r="AD85" s="187"/>
      <c r="AE85" s="188">
        <f t="shared" si="49"/>
        <v>0</v>
      </c>
      <c r="AF85" s="187"/>
      <c r="AG85" s="187"/>
      <c r="AH85" s="187"/>
      <c r="AI85" s="191" t="str">
        <f t="shared" si="50"/>
        <v>0</v>
      </c>
      <c r="AJ85" s="187" t="str">
        <f t="shared" si="51"/>
        <v>-</v>
      </c>
      <c r="AK85" s="189" t="str">
        <f t="shared" si="52"/>
        <v>FAC/DEP: 00,00%
__________
FAC/FAC: -
__________
AÑO: 00,00%
S. 1: 00,00%
S. 2: 00,00%</v>
      </c>
      <c r="AL85" s="187"/>
      <c r="AM85" s="187"/>
      <c r="AN85" s="188">
        <f t="shared" si="53"/>
        <v>0</v>
      </c>
      <c r="AO85" s="187"/>
      <c r="AP85" s="187"/>
      <c r="AQ85" s="187"/>
      <c r="AR85" s="191" t="str">
        <f t="shared" si="54"/>
        <v>0</v>
      </c>
      <c r="AS85" s="187" t="str">
        <f t="shared" si="55"/>
        <v>-</v>
      </c>
      <c r="AT85" s="189" t="str">
        <f t="shared" si="56"/>
        <v>FAC/DEP: 00,00%
__________
FAC/FAC: -
__________
AÑO: 00,00%
S. 1: 00,00%
S. 2: 00,00%</v>
      </c>
      <c r="AU85" s="187"/>
      <c r="AV85" s="187"/>
      <c r="AW85" s="188">
        <f t="shared" si="57"/>
        <v>0</v>
      </c>
      <c r="AX85" s="187"/>
      <c r="AY85" s="187"/>
      <c r="AZ85" s="187"/>
      <c r="BA85" s="191" t="str">
        <f t="shared" si="58"/>
        <v>0</v>
      </c>
      <c r="BB85" s="187" t="str">
        <f t="shared" si="59"/>
        <v>-</v>
      </c>
      <c r="BC85" s="189" t="str">
        <f t="shared" si="60"/>
        <v>FAC/DEP: 00,00%
__________
FAC/FAC: -
__________
AÑO: 00,00%
S. 1: 00,00%
S. 2: 00,00%</v>
      </c>
      <c r="BD85" s="187"/>
      <c r="BE85" s="187"/>
      <c r="BF85" s="188">
        <f t="shared" si="61"/>
        <v>0</v>
      </c>
      <c r="BG85" s="187"/>
      <c r="BH85" s="187"/>
      <c r="BI85" s="187"/>
      <c r="BJ85" s="191" t="str">
        <f t="shared" si="62"/>
        <v>0</v>
      </c>
      <c r="BK85" s="187" t="str">
        <f t="shared" si="63"/>
        <v>-</v>
      </c>
      <c r="BL85" s="189" t="str">
        <f t="shared" si="64"/>
        <v>FAC/DEP: 00,00%
__________
FAC/FAC: -
__________
AÑO: 00,00%
S. 1: 00,00%
S. 2: 00,00%</v>
      </c>
      <c r="BM85" s="187"/>
      <c r="BN85" s="187"/>
      <c r="BO85" s="188">
        <f t="shared" si="65"/>
        <v>0</v>
      </c>
      <c r="BP85" s="187"/>
      <c r="BQ85" s="187"/>
      <c r="BR85" s="187"/>
      <c r="BS85" s="191" t="str">
        <f t="shared" si="66"/>
        <v>0</v>
      </c>
      <c r="BT85" s="187" t="str">
        <f t="shared" si="67"/>
        <v>-</v>
      </c>
      <c r="BU85" s="189" t="str">
        <f t="shared" si="68"/>
        <v>FAC/DEP: 00,00%
__________
FAC/FAC: -
__________
AÑO: 00,00%
S. 1: 00,00%
S. 2: 00,00%</v>
      </c>
      <c r="BV85" s="187"/>
      <c r="BW85" s="187"/>
      <c r="BX85" s="188">
        <f t="shared" si="69"/>
        <v>0</v>
      </c>
      <c r="BY85" s="187"/>
      <c r="BZ85" s="187"/>
      <c r="CA85" s="187"/>
      <c r="CB85" s="191" t="str">
        <f t="shared" si="70"/>
        <v>0</v>
      </c>
      <c r="CC85" s="187" t="str">
        <f t="shared" si="71"/>
        <v>-</v>
      </c>
      <c r="CD85" s="189" t="str">
        <f t="shared" si="72"/>
        <v>FAC/DEP: 00,00%
__________
FAC/FAC: -
__________
AÑO: 00,00%
S. 1: 00,00%
S. 2: 00,00%</v>
      </c>
      <c r="CE85" s="187"/>
      <c r="CF85" s="187"/>
      <c r="CG85" s="188">
        <f t="shared" si="73"/>
        <v>0</v>
      </c>
      <c r="CH85" s="187"/>
      <c r="CI85" s="187"/>
      <c r="CJ85" s="187"/>
      <c r="CK85" s="191" t="str">
        <f t="shared" si="74"/>
        <v>0</v>
      </c>
      <c r="CL85" s="187" t="str">
        <f t="shared" si="75"/>
        <v>-</v>
      </c>
      <c r="CM85" s="189" t="str">
        <f t="shared" si="76"/>
        <v>FAC/DEP: 00,00%
__________
FAC/FAC: -
__________
AÑO: 00,00%
S. 1: 00,00%
S. 2: 00,00%</v>
      </c>
      <c r="CN85" s="187"/>
      <c r="CO85" s="187"/>
      <c r="CP85" s="188">
        <f t="shared" si="77"/>
        <v>0</v>
      </c>
      <c r="CQ85" s="187"/>
      <c r="CR85" s="187"/>
      <c r="CS85" s="187"/>
      <c r="CT85" s="191" t="str">
        <f t="shared" si="78"/>
        <v>0</v>
      </c>
      <c r="CU85" s="187" t="str">
        <f t="shared" si="79"/>
        <v>-</v>
      </c>
      <c r="CV85" s="189" t="str">
        <f t="shared" si="80"/>
        <v>FAC/DEP: 00,00%
__________
FAC/FAC: -
__________
AÑO: 00,00%
S. 1: 00,00%
S. 2: 00,00%</v>
      </c>
      <c r="CW85" s="187"/>
      <c r="CX85" s="187"/>
      <c r="CY85" s="188">
        <f t="shared" si="81"/>
        <v>0</v>
      </c>
      <c r="CZ85" s="187"/>
      <c r="DA85" s="187"/>
      <c r="DB85" s="187"/>
      <c r="DC85" s="191" t="str">
        <f t="shared" si="82"/>
        <v>0</v>
      </c>
      <c r="DD85" s="191" t="str">
        <f t="shared" si="83"/>
        <v>-</v>
      </c>
      <c r="DE85" s="196" t="str">
        <f t="shared" si="84"/>
        <v>FAC/DEP: 00,00%
__________
FAC/FAC: -
__________
AÑO: 00,00%
S. 1: 00,00%
S. 2: 00,00%</v>
      </c>
      <c r="DF85" s="209">
        <f t="shared" si="85"/>
        <v>0</v>
      </c>
      <c r="DG85" s="245"/>
      <c r="DH85" s="245"/>
    </row>
    <row r="86" spans="1:112" s="218" customFormat="1" ht="30" hidden="1" customHeight="1">
      <c r="A86" s="218" t="str">
        <f>Lists!C174</f>
        <v/>
      </c>
      <c r="B86" s="240" t="str">
        <f>IF(A86="","",INDEX(FORMULACIÓN!$A$10:$U$1010,'FORMULACIÓN Y SEG. FACULTADES'!$A86,'FORMULACIÓN Y SEG. FACULTADES'!B$8))</f>
        <v/>
      </c>
      <c r="C86" s="238" t="str">
        <f>IF($A86="","",INDEX(FORMULACIÓN!$A$10:$U$1010,'FORMULACIÓN Y SEG. FACULTADES'!$A86,'FORMULACIÓN Y SEG. FACULTADES'!C$8))</f>
        <v/>
      </c>
      <c r="D86" s="240" t="str">
        <f>IF(B86="","",INDEX(FORMULACIÓN!$A$10:$U$1010,'FORMULACIÓN Y SEG. FACULTADES'!$A86,'FORMULACIÓN Y SEG. FACULTADES'!D$8))</f>
        <v/>
      </c>
      <c r="E86" s="240" t="str">
        <f>IF($A86="","",INDEX(FORMULACIÓN!$A$10:$U$1010,'FORMULACIÓN Y SEG. FACULTADES'!$A86,'FORMULACIÓN Y SEG. FACULTADES'!E$8))</f>
        <v/>
      </c>
      <c r="F86" s="240" t="str">
        <f>IF($A86="","",INDEX(FORMULACIÓN!$A$10:$U$1010,'FORMULACIÓN Y SEG. FACULTADES'!$A86,'FORMULACIÓN Y SEG. FACULTADES'!F$8))</f>
        <v/>
      </c>
      <c r="G86" s="240" t="str">
        <f>IF($A86="","",INDEX(FORMULACIÓN!$A$10:$U$1010,'FORMULACIÓN Y SEG. FACULTADES'!$A86,'FORMULACIÓN Y SEG. FACULTADES'!G$8))</f>
        <v/>
      </c>
      <c r="H86" s="240" t="str">
        <f>IF($A86="","",INDEX(FORMULACIÓN!$A$10:$U$1010,'FORMULACIÓN Y SEG. FACULTADES'!$A86,'FORMULACIÓN Y SEG. FACULTADES'!H$8))</f>
        <v/>
      </c>
      <c r="I86" s="240" t="str">
        <f>IF($A86="","",INDEX(FORMULACIÓN!$A$10:$U$1010,'FORMULACIÓN Y SEG. FACULTADES'!$A86,'FORMULACIÓN Y SEG. FACULTADES'!I$8))</f>
        <v/>
      </c>
      <c r="J86" s="242"/>
      <c r="K86" s="242"/>
      <c r="L86" s="240" t="str">
        <f>IF($A86="","",INDEX(FORMULACIÓN!$A$10:$U$1010,'FORMULACIÓN Y SEG. FACULTADES'!$A86,'FORMULACIÓN Y SEG. FACULTADES'!L$8))</f>
        <v/>
      </c>
      <c r="M86" s="240" t="str">
        <f>IF($A86="","",INDEX(FORMULACIÓN!$A$10:$U$1010,'FORMULACIÓN Y SEG. FACULTADES'!$A86,'FORMULACIÓN Y SEG. FACULTADES'!M$8))</f>
        <v/>
      </c>
      <c r="N86" s="240" t="str">
        <f>IF($A86="","",INDEX(FORMULACIÓN!$A$10:$U$1010,'FORMULACIÓN Y SEG. FACULTADES'!$A86,'FORMULACIÓN Y SEG. FACULTADES'!N$8))</f>
        <v/>
      </c>
      <c r="O86" s="240" t="str">
        <f>IF($A86="","",INDEX(FORMULACIÓN!$A$10:$U$1010,'FORMULACIÓN Y SEG. FACULTADES'!$A86,'FORMULACIÓN Y SEG. FACULTADES'!O$8))</f>
        <v/>
      </c>
      <c r="P86" s="240" t="str">
        <f>IF($A86="","",INDEX(FORMULACIÓN!$A$10:$U$1010,'FORMULACIÓN Y SEG. FACULTADES'!$A86,'FORMULACIÓN Y SEG. FACULTADES'!P$8))</f>
        <v/>
      </c>
      <c r="Q86" s="241"/>
      <c r="R86" s="46" t="str">
        <f>IF($A86="","",INDEX(FORMULACIÓN!$A$10:$Y$1010,'FORMULACIÓN Y SEG. FACULTADES'!$A86,'FORMULACIÓN Y SEG. FACULTADES'!R$8))</f>
        <v/>
      </c>
      <c r="S86" s="175" t="str">
        <f>IF($A86="","",INDEX(FORMULACIÓN!$A$10:$U$1010,'FORMULACIÓN Y SEG. FACULTADES'!$A86,'FORMULACIÓN Y SEG. FACULTADES'!S$8))</f>
        <v/>
      </c>
      <c r="T86" s="187"/>
      <c r="U86" s="187"/>
      <c r="V86" s="188">
        <f t="shared" si="46"/>
        <v>0</v>
      </c>
      <c r="W86" s="187"/>
      <c r="X86" s="187"/>
      <c r="Y86" s="187"/>
      <c r="Z86" s="191" t="str">
        <f t="shared" si="47"/>
        <v>0</v>
      </c>
      <c r="AA86" s="191" t="str">
        <f t="shared" si="48"/>
        <v>-</v>
      </c>
      <c r="AB86" s="189" t="str">
        <f t="shared" si="45"/>
        <v>FAC/DEP: 00,00%
__________
FAC/FAC: -
__________
AÑO: 00,00%
S. 1: 00,00%
S. 2: 00,00%</v>
      </c>
      <c r="AC86" s="187"/>
      <c r="AD86" s="187"/>
      <c r="AE86" s="188">
        <f t="shared" si="49"/>
        <v>0</v>
      </c>
      <c r="AF86" s="187"/>
      <c r="AG86" s="187"/>
      <c r="AH86" s="187"/>
      <c r="AI86" s="191" t="str">
        <f t="shared" si="50"/>
        <v>0</v>
      </c>
      <c r="AJ86" s="187" t="str">
        <f t="shared" si="51"/>
        <v>-</v>
      </c>
      <c r="AK86" s="189" t="str">
        <f t="shared" si="52"/>
        <v>FAC/DEP: 00,00%
__________
FAC/FAC: -
__________
AÑO: 00,00%
S. 1: 00,00%
S. 2: 00,00%</v>
      </c>
      <c r="AL86" s="187"/>
      <c r="AM86" s="187"/>
      <c r="AN86" s="188">
        <f t="shared" si="53"/>
        <v>0</v>
      </c>
      <c r="AO86" s="187"/>
      <c r="AP86" s="187"/>
      <c r="AQ86" s="187"/>
      <c r="AR86" s="191" t="str">
        <f t="shared" si="54"/>
        <v>0</v>
      </c>
      <c r="AS86" s="187" t="str">
        <f t="shared" si="55"/>
        <v>-</v>
      </c>
      <c r="AT86" s="189" t="str">
        <f t="shared" si="56"/>
        <v>FAC/DEP: 00,00%
__________
FAC/FAC: -
__________
AÑO: 00,00%
S. 1: 00,00%
S. 2: 00,00%</v>
      </c>
      <c r="AU86" s="187"/>
      <c r="AV86" s="187"/>
      <c r="AW86" s="188">
        <f t="shared" si="57"/>
        <v>0</v>
      </c>
      <c r="AX86" s="187"/>
      <c r="AY86" s="187"/>
      <c r="AZ86" s="187"/>
      <c r="BA86" s="191" t="str">
        <f t="shared" si="58"/>
        <v>0</v>
      </c>
      <c r="BB86" s="187" t="str">
        <f t="shared" si="59"/>
        <v>-</v>
      </c>
      <c r="BC86" s="189" t="str">
        <f t="shared" si="60"/>
        <v>FAC/DEP: 00,00%
__________
FAC/FAC: -
__________
AÑO: 00,00%
S. 1: 00,00%
S. 2: 00,00%</v>
      </c>
      <c r="BD86" s="187"/>
      <c r="BE86" s="187"/>
      <c r="BF86" s="188">
        <f t="shared" si="61"/>
        <v>0</v>
      </c>
      <c r="BG86" s="187"/>
      <c r="BH86" s="187"/>
      <c r="BI86" s="187"/>
      <c r="BJ86" s="191" t="str">
        <f t="shared" si="62"/>
        <v>0</v>
      </c>
      <c r="BK86" s="187" t="str">
        <f t="shared" si="63"/>
        <v>-</v>
      </c>
      <c r="BL86" s="189" t="str">
        <f t="shared" si="64"/>
        <v>FAC/DEP: 00,00%
__________
FAC/FAC: -
__________
AÑO: 00,00%
S. 1: 00,00%
S. 2: 00,00%</v>
      </c>
      <c r="BM86" s="187"/>
      <c r="BN86" s="187"/>
      <c r="BO86" s="188">
        <f t="shared" si="65"/>
        <v>0</v>
      </c>
      <c r="BP86" s="187"/>
      <c r="BQ86" s="187"/>
      <c r="BR86" s="187"/>
      <c r="BS86" s="191" t="str">
        <f t="shared" si="66"/>
        <v>0</v>
      </c>
      <c r="BT86" s="187" t="str">
        <f t="shared" si="67"/>
        <v>-</v>
      </c>
      <c r="BU86" s="189" t="str">
        <f t="shared" si="68"/>
        <v>FAC/DEP: 00,00%
__________
FAC/FAC: -
__________
AÑO: 00,00%
S. 1: 00,00%
S. 2: 00,00%</v>
      </c>
      <c r="BV86" s="187"/>
      <c r="BW86" s="187"/>
      <c r="BX86" s="188">
        <f t="shared" si="69"/>
        <v>0</v>
      </c>
      <c r="BY86" s="187"/>
      <c r="BZ86" s="187"/>
      <c r="CA86" s="187"/>
      <c r="CB86" s="191" t="str">
        <f t="shared" si="70"/>
        <v>0</v>
      </c>
      <c r="CC86" s="187" t="str">
        <f t="shared" si="71"/>
        <v>-</v>
      </c>
      <c r="CD86" s="189" t="str">
        <f t="shared" si="72"/>
        <v>FAC/DEP: 00,00%
__________
FAC/FAC: -
__________
AÑO: 00,00%
S. 1: 00,00%
S. 2: 00,00%</v>
      </c>
      <c r="CE86" s="187"/>
      <c r="CF86" s="187"/>
      <c r="CG86" s="188">
        <f t="shared" si="73"/>
        <v>0</v>
      </c>
      <c r="CH86" s="187"/>
      <c r="CI86" s="187"/>
      <c r="CJ86" s="187"/>
      <c r="CK86" s="191" t="str">
        <f t="shared" si="74"/>
        <v>0</v>
      </c>
      <c r="CL86" s="187" t="str">
        <f t="shared" si="75"/>
        <v>-</v>
      </c>
      <c r="CM86" s="189" t="str">
        <f t="shared" si="76"/>
        <v>FAC/DEP: 00,00%
__________
FAC/FAC: -
__________
AÑO: 00,00%
S. 1: 00,00%
S. 2: 00,00%</v>
      </c>
      <c r="CN86" s="187"/>
      <c r="CO86" s="187"/>
      <c r="CP86" s="188">
        <f t="shared" si="77"/>
        <v>0</v>
      </c>
      <c r="CQ86" s="187"/>
      <c r="CR86" s="187"/>
      <c r="CS86" s="187"/>
      <c r="CT86" s="191" t="str">
        <f t="shared" si="78"/>
        <v>0</v>
      </c>
      <c r="CU86" s="187" t="str">
        <f t="shared" si="79"/>
        <v>-</v>
      </c>
      <c r="CV86" s="189" t="str">
        <f t="shared" si="80"/>
        <v>FAC/DEP: 00,00%
__________
FAC/FAC: -
__________
AÑO: 00,00%
S. 1: 00,00%
S. 2: 00,00%</v>
      </c>
      <c r="CW86" s="187"/>
      <c r="CX86" s="187"/>
      <c r="CY86" s="188">
        <f t="shared" si="81"/>
        <v>0</v>
      </c>
      <c r="CZ86" s="187"/>
      <c r="DA86" s="187"/>
      <c r="DB86" s="187"/>
      <c r="DC86" s="191" t="str">
        <f t="shared" si="82"/>
        <v>0</v>
      </c>
      <c r="DD86" s="191" t="str">
        <f t="shared" si="83"/>
        <v>-</v>
      </c>
      <c r="DE86" s="196" t="str">
        <f t="shared" si="84"/>
        <v>FAC/DEP: 00,00%
__________
FAC/FAC: -
__________
AÑO: 00,00%
S. 1: 00,00%
S. 2: 00,00%</v>
      </c>
      <c r="DF86" s="209">
        <f t="shared" si="85"/>
        <v>0</v>
      </c>
      <c r="DG86" s="245"/>
      <c r="DH86" s="245"/>
    </row>
    <row r="87" spans="1:112" s="218" customFormat="1" ht="30" hidden="1" customHeight="1">
      <c r="A87" s="218" t="str">
        <f>Lists!C175</f>
        <v/>
      </c>
      <c r="B87" s="240" t="str">
        <f>IF(A87="","",INDEX(FORMULACIÓN!$A$10:$U$1010,'FORMULACIÓN Y SEG. FACULTADES'!$A87,'FORMULACIÓN Y SEG. FACULTADES'!B$8))</f>
        <v/>
      </c>
      <c r="C87" s="238" t="str">
        <f>IF($A87="","",INDEX(FORMULACIÓN!$A$10:$U$1010,'FORMULACIÓN Y SEG. FACULTADES'!$A87,'FORMULACIÓN Y SEG. FACULTADES'!C$8))</f>
        <v/>
      </c>
      <c r="D87" s="240" t="str">
        <f>IF(B87="","",INDEX(FORMULACIÓN!$A$10:$U$1010,'FORMULACIÓN Y SEG. FACULTADES'!$A87,'FORMULACIÓN Y SEG. FACULTADES'!D$8))</f>
        <v/>
      </c>
      <c r="E87" s="240" t="str">
        <f>IF($A87="","",INDEX(FORMULACIÓN!$A$10:$U$1010,'FORMULACIÓN Y SEG. FACULTADES'!$A87,'FORMULACIÓN Y SEG. FACULTADES'!E$8))</f>
        <v/>
      </c>
      <c r="F87" s="240" t="str">
        <f>IF($A87="","",INDEX(FORMULACIÓN!$A$10:$U$1010,'FORMULACIÓN Y SEG. FACULTADES'!$A87,'FORMULACIÓN Y SEG. FACULTADES'!F$8))</f>
        <v/>
      </c>
      <c r="G87" s="240" t="str">
        <f>IF($A87="","",INDEX(FORMULACIÓN!$A$10:$U$1010,'FORMULACIÓN Y SEG. FACULTADES'!$A87,'FORMULACIÓN Y SEG. FACULTADES'!G$8))</f>
        <v/>
      </c>
      <c r="H87" s="240" t="str">
        <f>IF($A87="","",INDEX(FORMULACIÓN!$A$10:$U$1010,'FORMULACIÓN Y SEG. FACULTADES'!$A87,'FORMULACIÓN Y SEG. FACULTADES'!H$8))</f>
        <v/>
      </c>
      <c r="I87" s="240" t="str">
        <f>IF($A87="","",INDEX(FORMULACIÓN!$A$10:$U$1010,'FORMULACIÓN Y SEG. FACULTADES'!$A87,'FORMULACIÓN Y SEG. FACULTADES'!I$8))</f>
        <v/>
      </c>
      <c r="J87" s="242"/>
      <c r="K87" s="242"/>
      <c r="L87" s="240" t="str">
        <f>IF($A87="","",INDEX(FORMULACIÓN!$A$10:$U$1010,'FORMULACIÓN Y SEG. FACULTADES'!$A87,'FORMULACIÓN Y SEG. FACULTADES'!L$8))</f>
        <v/>
      </c>
      <c r="M87" s="240" t="str">
        <f>IF($A87="","",INDEX(FORMULACIÓN!$A$10:$U$1010,'FORMULACIÓN Y SEG. FACULTADES'!$A87,'FORMULACIÓN Y SEG. FACULTADES'!M$8))</f>
        <v/>
      </c>
      <c r="N87" s="240" t="str">
        <f>IF($A87="","",INDEX(FORMULACIÓN!$A$10:$U$1010,'FORMULACIÓN Y SEG. FACULTADES'!$A87,'FORMULACIÓN Y SEG. FACULTADES'!N$8))</f>
        <v/>
      </c>
      <c r="O87" s="240" t="str">
        <f>IF($A87="","",INDEX(FORMULACIÓN!$A$10:$U$1010,'FORMULACIÓN Y SEG. FACULTADES'!$A87,'FORMULACIÓN Y SEG. FACULTADES'!O$8))</f>
        <v/>
      </c>
      <c r="P87" s="240" t="str">
        <f>IF($A87="","",INDEX(FORMULACIÓN!$A$10:$U$1010,'FORMULACIÓN Y SEG. FACULTADES'!$A87,'FORMULACIÓN Y SEG. FACULTADES'!P$8))</f>
        <v/>
      </c>
      <c r="Q87" s="241"/>
      <c r="R87" s="46" t="str">
        <f>IF($A87="","",INDEX(FORMULACIÓN!$A$10:$Y$1010,'FORMULACIÓN Y SEG. FACULTADES'!$A87,'FORMULACIÓN Y SEG. FACULTADES'!R$8))</f>
        <v/>
      </c>
      <c r="S87" s="175" t="str">
        <f>IF($A87="","",INDEX(FORMULACIÓN!$A$10:$U$1010,'FORMULACIÓN Y SEG. FACULTADES'!$A87,'FORMULACIÓN Y SEG. FACULTADES'!S$8))</f>
        <v/>
      </c>
      <c r="T87" s="187"/>
      <c r="U87" s="187"/>
      <c r="V87" s="188">
        <f t="shared" si="46"/>
        <v>0</v>
      </c>
      <c r="W87" s="187"/>
      <c r="X87" s="187"/>
      <c r="Y87" s="187"/>
      <c r="Z87" s="191" t="str">
        <f t="shared" si="47"/>
        <v>0</v>
      </c>
      <c r="AA87" s="191" t="str">
        <f t="shared" si="48"/>
        <v>-</v>
      </c>
      <c r="AB87" s="189" t="str">
        <f t="shared" si="45"/>
        <v>FAC/DEP: 00,00%
__________
FAC/FAC: -
__________
AÑO: 00,00%
S. 1: 00,00%
S. 2: 00,00%</v>
      </c>
      <c r="AC87" s="187"/>
      <c r="AD87" s="187"/>
      <c r="AE87" s="188">
        <f t="shared" si="49"/>
        <v>0</v>
      </c>
      <c r="AF87" s="187"/>
      <c r="AG87" s="187"/>
      <c r="AH87" s="187"/>
      <c r="AI87" s="191" t="str">
        <f t="shared" si="50"/>
        <v>0</v>
      </c>
      <c r="AJ87" s="187" t="str">
        <f t="shared" si="51"/>
        <v>-</v>
      </c>
      <c r="AK87" s="189" t="str">
        <f t="shared" si="52"/>
        <v>FAC/DEP: 00,00%
__________
FAC/FAC: -
__________
AÑO: 00,00%
S. 1: 00,00%
S. 2: 00,00%</v>
      </c>
      <c r="AL87" s="187"/>
      <c r="AM87" s="187"/>
      <c r="AN87" s="188">
        <f t="shared" si="53"/>
        <v>0</v>
      </c>
      <c r="AO87" s="187"/>
      <c r="AP87" s="187"/>
      <c r="AQ87" s="187"/>
      <c r="AR87" s="191" t="str">
        <f t="shared" si="54"/>
        <v>0</v>
      </c>
      <c r="AS87" s="187" t="str">
        <f t="shared" si="55"/>
        <v>-</v>
      </c>
      <c r="AT87" s="189" t="str">
        <f t="shared" si="56"/>
        <v>FAC/DEP: 00,00%
__________
FAC/FAC: -
__________
AÑO: 00,00%
S. 1: 00,00%
S. 2: 00,00%</v>
      </c>
      <c r="AU87" s="187"/>
      <c r="AV87" s="187"/>
      <c r="AW87" s="188">
        <f t="shared" si="57"/>
        <v>0</v>
      </c>
      <c r="AX87" s="187"/>
      <c r="AY87" s="187"/>
      <c r="AZ87" s="187"/>
      <c r="BA87" s="191" t="str">
        <f t="shared" si="58"/>
        <v>0</v>
      </c>
      <c r="BB87" s="187" t="str">
        <f t="shared" si="59"/>
        <v>-</v>
      </c>
      <c r="BC87" s="189" t="str">
        <f t="shared" si="60"/>
        <v>FAC/DEP: 00,00%
__________
FAC/FAC: -
__________
AÑO: 00,00%
S. 1: 00,00%
S. 2: 00,00%</v>
      </c>
      <c r="BD87" s="187"/>
      <c r="BE87" s="187"/>
      <c r="BF87" s="188">
        <f t="shared" si="61"/>
        <v>0</v>
      </c>
      <c r="BG87" s="187"/>
      <c r="BH87" s="187"/>
      <c r="BI87" s="187"/>
      <c r="BJ87" s="191" t="str">
        <f t="shared" si="62"/>
        <v>0</v>
      </c>
      <c r="BK87" s="187" t="str">
        <f t="shared" si="63"/>
        <v>-</v>
      </c>
      <c r="BL87" s="189" t="str">
        <f t="shared" si="64"/>
        <v>FAC/DEP: 00,00%
__________
FAC/FAC: -
__________
AÑO: 00,00%
S. 1: 00,00%
S. 2: 00,00%</v>
      </c>
      <c r="BM87" s="187"/>
      <c r="BN87" s="187"/>
      <c r="BO87" s="188">
        <f t="shared" si="65"/>
        <v>0</v>
      </c>
      <c r="BP87" s="187"/>
      <c r="BQ87" s="187"/>
      <c r="BR87" s="187"/>
      <c r="BS87" s="191" t="str">
        <f t="shared" si="66"/>
        <v>0</v>
      </c>
      <c r="BT87" s="187" t="str">
        <f t="shared" si="67"/>
        <v>-</v>
      </c>
      <c r="BU87" s="189" t="str">
        <f t="shared" si="68"/>
        <v>FAC/DEP: 00,00%
__________
FAC/FAC: -
__________
AÑO: 00,00%
S. 1: 00,00%
S. 2: 00,00%</v>
      </c>
      <c r="BV87" s="187"/>
      <c r="BW87" s="187"/>
      <c r="BX87" s="188">
        <f t="shared" si="69"/>
        <v>0</v>
      </c>
      <c r="BY87" s="187"/>
      <c r="BZ87" s="187"/>
      <c r="CA87" s="187"/>
      <c r="CB87" s="191" t="str">
        <f t="shared" si="70"/>
        <v>0</v>
      </c>
      <c r="CC87" s="187" t="str">
        <f t="shared" si="71"/>
        <v>-</v>
      </c>
      <c r="CD87" s="189" t="str">
        <f t="shared" si="72"/>
        <v>FAC/DEP: 00,00%
__________
FAC/FAC: -
__________
AÑO: 00,00%
S. 1: 00,00%
S. 2: 00,00%</v>
      </c>
      <c r="CE87" s="187"/>
      <c r="CF87" s="187"/>
      <c r="CG87" s="188">
        <f t="shared" si="73"/>
        <v>0</v>
      </c>
      <c r="CH87" s="187"/>
      <c r="CI87" s="187"/>
      <c r="CJ87" s="187"/>
      <c r="CK87" s="191" t="str">
        <f t="shared" si="74"/>
        <v>0</v>
      </c>
      <c r="CL87" s="187" t="str">
        <f t="shared" si="75"/>
        <v>-</v>
      </c>
      <c r="CM87" s="189" t="str">
        <f t="shared" si="76"/>
        <v>FAC/DEP: 00,00%
__________
FAC/FAC: -
__________
AÑO: 00,00%
S. 1: 00,00%
S. 2: 00,00%</v>
      </c>
      <c r="CN87" s="187"/>
      <c r="CO87" s="187"/>
      <c r="CP87" s="188">
        <f t="shared" si="77"/>
        <v>0</v>
      </c>
      <c r="CQ87" s="187"/>
      <c r="CR87" s="187"/>
      <c r="CS87" s="187"/>
      <c r="CT87" s="191" t="str">
        <f t="shared" si="78"/>
        <v>0</v>
      </c>
      <c r="CU87" s="187" t="str">
        <f t="shared" si="79"/>
        <v>-</v>
      </c>
      <c r="CV87" s="189" t="str">
        <f t="shared" si="80"/>
        <v>FAC/DEP: 00,00%
__________
FAC/FAC: -
__________
AÑO: 00,00%
S. 1: 00,00%
S. 2: 00,00%</v>
      </c>
      <c r="CW87" s="187"/>
      <c r="CX87" s="187"/>
      <c r="CY87" s="188">
        <f t="shared" si="81"/>
        <v>0</v>
      </c>
      <c r="CZ87" s="187"/>
      <c r="DA87" s="187"/>
      <c r="DB87" s="187"/>
      <c r="DC87" s="191" t="str">
        <f t="shared" si="82"/>
        <v>0</v>
      </c>
      <c r="DD87" s="191" t="str">
        <f t="shared" si="83"/>
        <v>-</v>
      </c>
      <c r="DE87" s="196" t="str">
        <f t="shared" si="84"/>
        <v>FAC/DEP: 00,00%
__________
FAC/FAC: -
__________
AÑO: 00,00%
S. 1: 00,00%
S. 2: 00,00%</v>
      </c>
      <c r="DF87" s="209">
        <f t="shared" si="85"/>
        <v>0</v>
      </c>
      <c r="DG87" s="245"/>
      <c r="DH87" s="245"/>
    </row>
    <row r="88" spans="1:112" s="218" customFormat="1" ht="30" hidden="1" customHeight="1">
      <c r="A88" s="218" t="str">
        <f>Lists!C176</f>
        <v/>
      </c>
      <c r="B88" s="240" t="str">
        <f>IF(A88="","",INDEX(FORMULACIÓN!$A$10:$U$1010,'FORMULACIÓN Y SEG. FACULTADES'!$A88,'FORMULACIÓN Y SEG. FACULTADES'!B$8))</f>
        <v/>
      </c>
      <c r="C88" s="238" t="str">
        <f>IF($A88="","",INDEX(FORMULACIÓN!$A$10:$U$1010,'FORMULACIÓN Y SEG. FACULTADES'!$A88,'FORMULACIÓN Y SEG. FACULTADES'!C$8))</f>
        <v/>
      </c>
      <c r="D88" s="240" t="str">
        <f>IF(B88="","",INDEX(FORMULACIÓN!$A$10:$U$1010,'FORMULACIÓN Y SEG. FACULTADES'!$A88,'FORMULACIÓN Y SEG. FACULTADES'!D$8))</f>
        <v/>
      </c>
      <c r="E88" s="240" t="str">
        <f>IF($A88="","",INDEX(FORMULACIÓN!$A$10:$U$1010,'FORMULACIÓN Y SEG. FACULTADES'!$A88,'FORMULACIÓN Y SEG. FACULTADES'!E$8))</f>
        <v/>
      </c>
      <c r="F88" s="240" t="str">
        <f>IF($A88="","",INDEX(FORMULACIÓN!$A$10:$U$1010,'FORMULACIÓN Y SEG. FACULTADES'!$A88,'FORMULACIÓN Y SEG. FACULTADES'!F$8))</f>
        <v/>
      </c>
      <c r="G88" s="240" t="str">
        <f>IF($A88="","",INDEX(FORMULACIÓN!$A$10:$U$1010,'FORMULACIÓN Y SEG. FACULTADES'!$A88,'FORMULACIÓN Y SEG. FACULTADES'!G$8))</f>
        <v/>
      </c>
      <c r="H88" s="240" t="str">
        <f>IF($A88="","",INDEX(FORMULACIÓN!$A$10:$U$1010,'FORMULACIÓN Y SEG. FACULTADES'!$A88,'FORMULACIÓN Y SEG. FACULTADES'!H$8))</f>
        <v/>
      </c>
      <c r="I88" s="240" t="str">
        <f>IF($A88="","",INDEX(FORMULACIÓN!$A$10:$U$1010,'FORMULACIÓN Y SEG. FACULTADES'!$A88,'FORMULACIÓN Y SEG. FACULTADES'!I$8))</f>
        <v/>
      </c>
      <c r="J88" s="242"/>
      <c r="K88" s="242"/>
      <c r="L88" s="240" t="str">
        <f>IF($A88="","",INDEX(FORMULACIÓN!$A$10:$U$1010,'FORMULACIÓN Y SEG. FACULTADES'!$A88,'FORMULACIÓN Y SEG. FACULTADES'!L$8))</f>
        <v/>
      </c>
      <c r="M88" s="240" t="str">
        <f>IF($A88="","",INDEX(FORMULACIÓN!$A$10:$U$1010,'FORMULACIÓN Y SEG. FACULTADES'!$A88,'FORMULACIÓN Y SEG. FACULTADES'!M$8))</f>
        <v/>
      </c>
      <c r="N88" s="240" t="str">
        <f>IF($A88="","",INDEX(FORMULACIÓN!$A$10:$U$1010,'FORMULACIÓN Y SEG. FACULTADES'!$A88,'FORMULACIÓN Y SEG. FACULTADES'!N$8))</f>
        <v/>
      </c>
      <c r="O88" s="240" t="str">
        <f>IF($A88="","",INDEX(FORMULACIÓN!$A$10:$U$1010,'FORMULACIÓN Y SEG. FACULTADES'!$A88,'FORMULACIÓN Y SEG. FACULTADES'!O$8))</f>
        <v/>
      </c>
      <c r="P88" s="240" t="str">
        <f>IF($A88="","",INDEX(FORMULACIÓN!$A$10:$U$1010,'FORMULACIÓN Y SEG. FACULTADES'!$A88,'FORMULACIÓN Y SEG. FACULTADES'!P$8))</f>
        <v/>
      </c>
      <c r="Q88" s="241"/>
      <c r="R88" s="46" t="str">
        <f>IF($A88="","",INDEX(FORMULACIÓN!$A$10:$Y$1010,'FORMULACIÓN Y SEG. FACULTADES'!$A88,'FORMULACIÓN Y SEG. FACULTADES'!R$8))</f>
        <v/>
      </c>
      <c r="S88" s="175" t="str">
        <f>IF($A88="","",INDEX(FORMULACIÓN!$A$10:$U$1010,'FORMULACIÓN Y SEG. FACULTADES'!$A88,'FORMULACIÓN Y SEG. FACULTADES'!S$8))</f>
        <v/>
      </c>
      <c r="T88" s="187"/>
      <c r="U88" s="187"/>
      <c r="V88" s="188">
        <f t="shared" si="46"/>
        <v>0</v>
      </c>
      <c r="W88" s="187"/>
      <c r="X88" s="187"/>
      <c r="Y88" s="187"/>
      <c r="Z88" s="191" t="str">
        <f t="shared" si="47"/>
        <v>0</v>
      </c>
      <c r="AA88" s="191" t="str">
        <f t="shared" si="48"/>
        <v>-</v>
      </c>
      <c r="AB88" s="189" t="str">
        <f t="shared" si="45"/>
        <v>FAC/DEP: 00,00%
__________
FAC/FAC: -
__________
AÑO: 00,00%
S. 1: 00,00%
S. 2: 00,00%</v>
      </c>
      <c r="AC88" s="187"/>
      <c r="AD88" s="187"/>
      <c r="AE88" s="188">
        <f t="shared" si="49"/>
        <v>0</v>
      </c>
      <c r="AF88" s="187"/>
      <c r="AG88" s="187"/>
      <c r="AH88" s="187"/>
      <c r="AI88" s="191" t="str">
        <f t="shared" si="50"/>
        <v>0</v>
      </c>
      <c r="AJ88" s="187" t="str">
        <f t="shared" si="51"/>
        <v>-</v>
      </c>
      <c r="AK88" s="189" t="str">
        <f t="shared" si="52"/>
        <v>FAC/DEP: 00,00%
__________
FAC/FAC: -
__________
AÑO: 00,00%
S. 1: 00,00%
S. 2: 00,00%</v>
      </c>
      <c r="AL88" s="187"/>
      <c r="AM88" s="187"/>
      <c r="AN88" s="188">
        <f t="shared" si="53"/>
        <v>0</v>
      </c>
      <c r="AO88" s="187"/>
      <c r="AP88" s="187"/>
      <c r="AQ88" s="187"/>
      <c r="AR88" s="191" t="str">
        <f t="shared" si="54"/>
        <v>0</v>
      </c>
      <c r="AS88" s="187" t="str">
        <f t="shared" si="55"/>
        <v>-</v>
      </c>
      <c r="AT88" s="189" t="str">
        <f t="shared" si="56"/>
        <v>FAC/DEP: 00,00%
__________
FAC/FAC: -
__________
AÑO: 00,00%
S. 1: 00,00%
S. 2: 00,00%</v>
      </c>
      <c r="AU88" s="187"/>
      <c r="AV88" s="187"/>
      <c r="AW88" s="188">
        <f t="shared" si="57"/>
        <v>0</v>
      </c>
      <c r="AX88" s="187"/>
      <c r="AY88" s="187"/>
      <c r="AZ88" s="187"/>
      <c r="BA88" s="191" t="str">
        <f t="shared" si="58"/>
        <v>0</v>
      </c>
      <c r="BB88" s="187" t="str">
        <f t="shared" si="59"/>
        <v>-</v>
      </c>
      <c r="BC88" s="189" t="str">
        <f t="shared" si="60"/>
        <v>FAC/DEP: 00,00%
__________
FAC/FAC: -
__________
AÑO: 00,00%
S. 1: 00,00%
S. 2: 00,00%</v>
      </c>
      <c r="BD88" s="187"/>
      <c r="BE88" s="187"/>
      <c r="BF88" s="188">
        <f t="shared" si="61"/>
        <v>0</v>
      </c>
      <c r="BG88" s="187"/>
      <c r="BH88" s="187"/>
      <c r="BI88" s="187"/>
      <c r="BJ88" s="191" t="str">
        <f t="shared" si="62"/>
        <v>0</v>
      </c>
      <c r="BK88" s="187" t="str">
        <f t="shared" si="63"/>
        <v>-</v>
      </c>
      <c r="BL88" s="189" t="str">
        <f t="shared" si="64"/>
        <v>FAC/DEP: 00,00%
__________
FAC/FAC: -
__________
AÑO: 00,00%
S. 1: 00,00%
S. 2: 00,00%</v>
      </c>
      <c r="BM88" s="187"/>
      <c r="BN88" s="187"/>
      <c r="BO88" s="188">
        <f t="shared" si="65"/>
        <v>0</v>
      </c>
      <c r="BP88" s="187"/>
      <c r="BQ88" s="187"/>
      <c r="BR88" s="187"/>
      <c r="BS88" s="191" t="str">
        <f t="shared" si="66"/>
        <v>0</v>
      </c>
      <c r="BT88" s="187" t="str">
        <f t="shared" si="67"/>
        <v>-</v>
      </c>
      <c r="BU88" s="189" t="str">
        <f t="shared" si="68"/>
        <v>FAC/DEP: 00,00%
__________
FAC/FAC: -
__________
AÑO: 00,00%
S. 1: 00,00%
S. 2: 00,00%</v>
      </c>
      <c r="BV88" s="187"/>
      <c r="BW88" s="187"/>
      <c r="BX88" s="188">
        <f t="shared" si="69"/>
        <v>0</v>
      </c>
      <c r="BY88" s="187"/>
      <c r="BZ88" s="187"/>
      <c r="CA88" s="187"/>
      <c r="CB88" s="191" t="str">
        <f t="shared" si="70"/>
        <v>0</v>
      </c>
      <c r="CC88" s="187" t="str">
        <f t="shared" si="71"/>
        <v>-</v>
      </c>
      <c r="CD88" s="189" t="str">
        <f t="shared" si="72"/>
        <v>FAC/DEP: 00,00%
__________
FAC/FAC: -
__________
AÑO: 00,00%
S. 1: 00,00%
S. 2: 00,00%</v>
      </c>
      <c r="CE88" s="187"/>
      <c r="CF88" s="187"/>
      <c r="CG88" s="188">
        <f t="shared" si="73"/>
        <v>0</v>
      </c>
      <c r="CH88" s="187"/>
      <c r="CI88" s="187"/>
      <c r="CJ88" s="187"/>
      <c r="CK88" s="191" t="str">
        <f t="shared" si="74"/>
        <v>0</v>
      </c>
      <c r="CL88" s="187" t="str">
        <f t="shared" si="75"/>
        <v>-</v>
      </c>
      <c r="CM88" s="189" t="str">
        <f t="shared" si="76"/>
        <v>FAC/DEP: 00,00%
__________
FAC/FAC: -
__________
AÑO: 00,00%
S. 1: 00,00%
S. 2: 00,00%</v>
      </c>
      <c r="CN88" s="187"/>
      <c r="CO88" s="187"/>
      <c r="CP88" s="188">
        <f t="shared" si="77"/>
        <v>0</v>
      </c>
      <c r="CQ88" s="187"/>
      <c r="CR88" s="187"/>
      <c r="CS88" s="187"/>
      <c r="CT88" s="191" t="str">
        <f t="shared" si="78"/>
        <v>0</v>
      </c>
      <c r="CU88" s="187" t="str">
        <f t="shared" si="79"/>
        <v>-</v>
      </c>
      <c r="CV88" s="189" t="str">
        <f t="shared" si="80"/>
        <v>FAC/DEP: 00,00%
__________
FAC/FAC: -
__________
AÑO: 00,00%
S. 1: 00,00%
S. 2: 00,00%</v>
      </c>
      <c r="CW88" s="187"/>
      <c r="CX88" s="187"/>
      <c r="CY88" s="188">
        <f t="shared" si="81"/>
        <v>0</v>
      </c>
      <c r="CZ88" s="187"/>
      <c r="DA88" s="187"/>
      <c r="DB88" s="187"/>
      <c r="DC88" s="191" t="str">
        <f t="shared" si="82"/>
        <v>0</v>
      </c>
      <c r="DD88" s="191" t="str">
        <f t="shared" si="83"/>
        <v>-</v>
      </c>
      <c r="DE88" s="196" t="str">
        <f t="shared" si="84"/>
        <v>FAC/DEP: 00,00%
__________
FAC/FAC: -
__________
AÑO: 00,00%
S. 1: 00,00%
S. 2: 00,00%</v>
      </c>
      <c r="DF88" s="209">
        <f t="shared" si="85"/>
        <v>0</v>
      </c>
      <c r="DG88" s="245"/>
      <c r="DH88" s="245"/>
    </row>
    <row r="89" spans="1:112" s="218" customFormat="1" ht="30" hidden="1" customHeight="1">
      <c r="A89" s="218" t="str">
        <f>Lists!C177</f>
        <v/>
      </c>
      <c r="B89" s="240" t="str">
        <f>IF(A89="","",INDEX(FORMULACIÓN!$A$10:$U$1010,'FORMULACIÓN Y SEG. FACULTADES'!$A89,'FORMULACIÓN Y SEG. FACULTADES'!B$8))</f>
        <v/>
      </c>
      <c r="C89" s="238" t="str">
        <f>IF($A89="","",INDEX(FORMULACIÓN!$A$10:$U$1010,'FORMULACIÓN Y SEG. FACULTADES'!$A89,'FORMULACIÓN Y SEG. FACULTADES'!C$8))</f>
        <v/>
      </c>
      <c r="D89" s="240" t="str">
        <f>IF(B89="","",INDEX(FORMULACIÓN!$A$10:$U$1010,'FORMULACIÓN Y SEG. FACULTADES'!$A89,'FORMULACIÓN Y SEG. FACULTADES'!D$8))</f>
        <v/>
      </c>
      <c r="E89" s="240" t="str">
        <f>IF($A89="","",INDEX(FORMULACIÓN!$A$10:$U$1010,'FORMULACIÓN Y SEG. FACULTADES'!$A89,'FORMULACIÓN Y SEG. FACULTADES'!E$8))</f>
        <v/>
      </c>
      <c r="F89" s="240" t="str">
        <f>IF($A89="","",INDEX(FORMULACIÓN!$A$10:$U$1010,'FORMULACIÓN Y SEG. FACULTADES'!$A89,'FORMULACIÓN Y SEG. FACULTADES'!F$8))</f>
        <v/>
      </c>
      <c r="G89" s="240" t="str">
        <f>IF($A89="","",INDEX(FORMULACIÓN!$A$10:$U$1010,'FORMULACIÓN Y SEG. FACULTADES'!$A89,'FORMULACIÓN Y SEG. FACULTADES'!G$8))</f>
        <v/>
      </c>
      <c r="H89" s="240" t="str">
        <f>IF($A89="","",INDEX(FORMULACIÓN!$A$10:$U$1010,'FORMULACIÓN Y SEG. FACULTADES'!$A89,'FORMULACIÓN Y SEG. FACULTADES'!H$8))</f>
        <v/>
      </c>
      <c r="I89" s="240" t="str">
        <f>IF($A89="","",INDEX(FORMULACIÓN!$A$10:$U$1010,'FORMULACIÓN Y SEG. FACULTADES'!$A89,'FORMULACIÓN Y SEG. FACULTADES'!I$8))</f>
        <v/>
      </c>
      <c r="J89" s="242"/>
      <c r="K89" s="242"/>
      <c r="L89" s="240" t="str">
        <f>IF($A89="","",INDEX(FORMULACIÓN!$A$10:$U$1010,'FORMULACIÓN Y SEG. FACULTADES'!$A89,'FORMULACIÓN Y SEG. FACULTADES'!L$8))</f>
        <v/>
      </c>
      <c r="M89" s="240" t="str">
        <f>IF($A89="","",INDEX(FORMULACIÓN!$A$10:$U$1010,'FORMULACIÓN Y SEG. FACULTADES'!$A89,'FORMULACIÓN Y SEG. FACULTADES'!M$8))</f>
        <v/>
      </c>
      <c r="N89" s="240" t="str">
        <f>IF($A89="","",INDEX(FORMULACIÓN!$A$10:$U$1010,'FORMULACIÓN Y SEG. FACULTADES'!$A89,'FORMULACIÓN Y SEG. FACULTADES'!N$8))</f>
        <v/>
      </c>
      <c r="O89" s="240" t="str">
        <f>IF($A89="","",INDEX(FORMULACIÓN!$A$10:$U$1010,'FORMULACIÓN Y SEG. FACULTADES'!$A89,'FORMULACIÓN Y SEG. FACULTADES'!O$8))</f>
        <v/>
      </c>
      <c r="P89" s="240" t="str">
        <f>IF($A89="","",INDEX(FORMULACIÓN!$A$10:$U$1010,'FORMULACIÓN Y SEG. FACULTADES'!$A89,'FORMULACIÓN Y SEG. FACULTADES'!P$8))</f>
        <v/>
      </c>
      <c r="Q89" s="241"/>
      <c r="R89" s="46" t="str">
        <f>IF($A89="","",INDEX(FORMULACIÓN!$A$10:$Y$1010,'FORMULACIÓN Y SEG. FACULTADES'!$A89,'FORMULACIÓN Y SEG. FACULTADES'!R$8))</f>
        <v/>
      </c>
      <c r="S89" s="175" t="str">
        <f>IF($A89="","",INDEX(FORMULACIÓN!$A$10:$U$1010,'FORMULACIÓN Y SEG. FACULTADES'!$A89,'FORMULACIÓN Y SEG. FACULTADES'!S$8))</f>
        <v/>
      </c>
      <c r="T89" s="187"/>
      <c r="U89" s="187"/>
      <c r="V89" s="188">
        <f t="shared" si="46"/>
        <v>0</v>
      </c>
      <c r="W89" s="187"/>
      <c r="X89" s="187"/>
      <c r="Y89" s="187"/>
      <c r="Z89" s="191" t="str">
        <f t="shared" si="47"/>
        <v>0</v>
      </c>
      <c r="AA89" s="191" t="str">
        <f t="shared" si="48"/>
        <v>-</v>
      </c>
      <c r="AB89" s="189" t="str">
        <f t="shared" si="45"/>
        <v>FAC/DEP: 00,00%
__________
FAC/FAC: -
__________
AÑO: 00,00%
S. 1: 00,00%
S. 2: 00,00%</v>
      </c>
      <c r="AC89" s="187"/>
      <c r="AD89" s="187"/>
      <c r="AE89" s="188">
        <f t="shared" si="49"/>
        <v>0</v>
      </c>
      <c r="AF89" s="187"/>
      <c r="AG89" s="187"/>
      <c r="AH89" s="187"/>
      <c r="AI89" s="191" t="str">
        <f t="shared" si="50"/>
        <v>0</v>
      </c>
      <c r="AJ89" s="187" t="str">
        <f t="shared" si="51"/>
        <v>-</v>
      </c>
      <c r="AK89" s="189" t="str">
        <f t="shared" si="52"/>
        <v>FAC/DEP: 00,00%
__________
FAC/FAC: -
__________
AÑO: 00,00%
S. 1: 00,00%
S. 2: 00,00%</v>
      </c>
      <c r="AL89" s="187"/>
      <c r="AM89" s="187"/>
      <c r="AN89" s="188">
        <f t="shared" si="53"/>
        <v>0</v>
      </c>
      <c r="AO89" s="187"/>
      <c r="AP89" s="187"/>
      <c r="AQ89" s="187"/>
      <c r="AR89" s="191" t="str">
        <f t="shared" si="54"/>
        <v>0</v>
      </c>
      <c r="AS89" s="187" t="str">
        <f t="shared" si="55"/>
        <v>-</v>
      </c>
      <c r="AT89" s="189" t="str">
        <f t="shared" si="56"/>
        <v>FAC/DEP: 00,00%
__________
FAC/FAC: -
__________
AÑO: 00,00%
S. 1: 00,00%
S. 2: 00,00%</v>
      </c>
      <c r="AU89" s="187"/>
      <c r="AV89" s="187"/>
      <c r="AW89" s="188">
        <f t="shared" si="57"/>
        <v>0</v>
      </c>
      <c r="AX89" s="187"/>
      <c r="AY89" s="187"/>
      <c r="AZ89" s="187"/>
      <c r="BA89" s="191" t="str">
        <f t="shared" si="58"/>
        <v>0</v>
      </c>
      <c r="BB89" s="187" t="str">
        <f t="shared" si="59"/>
        <v>-</v>
      </c>
      <c r="BC89" s="189" t="str">
        <f t="shared" si="60"/>
        <v>FAC/DEP: 00,00%
__________
FAC/FAC: -
__________
AÑO: 00,00%
S. 1: 00,00%
S. 2: 00,00%</v>
      </c>
      <c r="BD89" s="187"/>
      <c r="BE89" s="187"/>
      <c r="BF89" s="188">
        <f t="shared" si="61"/>
        <v>0</v>
      </c>
      <c r="BG89" s="187"/>
      <c r="BH89" s="187"/>
      <c r="BI89" s="187"/>
      <c r="BJ89" s="191" t="str">
        <f t="shared" si="62"/>
        <v>0</v>
      </c>
      <c r="BK89" s="187" t="str">
        <f t="shared" si="63"/>
        <v>-</v>
      </c>
      <c r="BL89" s="189" t="str">
        <f t="shared" si="64"/>
        <v>FAC/DEP: 00,00%
__________
FAC/FAC: -
__________
AÑO: 00,00%
S. 1: 00,00%
S. 2: 00,00%</v>
      </c>
      <c r="BM89" s="187"/>
      <c r="BN89" s="187"/>
      <c r="BO89" s="188">
        <f t="shared" si="65"/>
        <v>0</v>
      </c>
      <c r="BP89" s="187"/>
      <c r="BQ89" s="187"/>
      <c r="BR89" s="187"/>
      <c r="BS89" s="191" t="str">
        <f t="shared" si="66"/>
        <v>0</v>
      </c>
      <c r="BT89" s="187" t="str">
        <f t="shared" si="67"/>
        <v>-</v>
      </c>
      <c r="BU89" s="189" t="str">
        <f t="shared" si="68"/>
        <v>FAC/DEP: 00,00%
__________
FAC/FAC: -
__________
AÑO: 00,00%
S. 1: 00,00%
S. 2: 00,00%</v>
      </c>
      <c r="BV89" s="187"/>
      <c r="BW89" s="187"/>
      <c r="BX89" s="188">
        <f t="shared" si="69"/>
        <v>0</v>
      </c>
      <c r="BY89" s="187"/>
      <c r="BZ89" s="187"/>
      <c r="CA89" s="187"/>
      <c r="CB89" s="191" t="str">
        <f t="shared" si="70"/>
        <v>0</v>
      </c>
      <c r="CC89" s="187" t="str">
        <f t="shared" si="71"/>
        <v>-</v>
      </c>
      <c r="CD89" s="189" t="str">
        <f t="shared" si="72"/>
        <v>FAC/DEP: 00,00%
__________
FAC/FAC: -
__________
AÑO: 00,00%
S. 1: 00,00%
S. 2: 00,00%</v>
      </c>
      <c r="CE89" s="187"/>
      <c r="CF89" s="187"/>
      <c r="CG89" s="188">
        <f t="shared" si="73"/>
        <v>0</v>
      </c>
      <c r="CH89" s="187"/>
      <c r="CI89" s="187"/>
      <c r="CJ89" s="187"/>
      <c r="CK89" s="191" t="str">
        <f t="shared" si="74"/>
        <v>0</v>
      </c>
      <c r="CL89" s="187" t="str">
        <f t="shared" si="75"/>
        <v>-</v>
      </c>
      <c r="CM89" s="189" t="str">
        <f t="shared" si="76"/>
        <v>FAC/DEP: 00,00%
__________
FAC/FAC: -
__________
AÑO: 00,00%
S. 1: 00,00%
S. 2: 00,00%</v>
      </c>
      <c r="CN89" s="187"/>
      <c r="CO89" s="187"/>
      <c r="CP89" s="188">
        <f t="shared" si="77"/>
        <v>0</v>
      </c>
      <c r="CQ89" s="187"/>
      <c r="CR89" s="187"/>
      <c r="CS89" s="187"/>
      <c r="CT89" s="191" t="str">
        <f t="shared" si="78"/>
        <v>0</v>
      </c>
      <c r="CU89" s="187" t="str">
        <f t="shared" si="79"/>
        <v>-</v>
      </c>
      <c r="CV89" s="189" t="str">
        <f t="shared" si="80"/>
        <v>FAC/DEP: 00,00%
__________
FAC/FAC: -
__________
AÑO: 00,00%
S. 1: 00,00%
S. 2: 00,00%</v>
      </c>
      <c r="CW89" s="187"/>
      <c r="CX89" s="187"/>
      <c r="CY89" s="188">
        <f t="shared" si="81"/>
        <v>0</v>
      </c>
      <c r="CZ89" s="187"/>
      <c r="DA89" s="187"/>
      <c r="DB89" s="187"/>
      <c r="DC89" s="191" t="str">
        <f t="shared" si="82"/>
        <v>0</v>
      </c>
      <c r="DD89" s="191" t="str">
        <f t="shared" si="83"/>
        <v>-</v>
      </c>
      <c r="DE89" s="196" t="str">
        <f t="shared" si="84"/>
        <v>FAC/DEP: 00,00%
__________
FAC/FAC: -
__________
AÑO: 00,00%
S. 1: 00,00%
S. 2: 00,00%</v>
      </c>
      <c r="DF89" s="209">
        <f t="shared" si="85"/>
        <v>0</v>
      </c>
      <c r="DG89" s="245"/>
      <c r="DH89" s="245"/>
    </row>
    <row r="90" spans="1:112" s="218" customFormat="1" ht="30" hidden="1" customHeight="1">
      <c r="A90" s="218" t="str">
        <f>Lists!C178</f>
        <v/>
      </c>
      <c r="B90" s="240" t="str">
        <f>IF(A90="","",INDEX(FORMULACIÓN!$A$10:$U$1010,'FORMULACIÓN Y SEG. FACULTADES'!$A90,'FORMULACIÓN Y SEG. FACULTADES'!B$8))</f>
        <v/>
      </c>
      <c r="C90" s="238" t="str">
        <f>IF($A90="","",INDEX(FORMULACIÓN!$A$10:$U$1010,'FORMULACIÓN Y SEG. FACULTADES'!$A90,'FORMULACIÓN Y SEG. FACULTADES'!C$8))</f>
        <v/>
      </c>
      <c r="D90" s="240" t="str">
        <f>IF(B90="","",INDEX(FORMULACIÓN!$A$10:$U$1010,'FORMULACIÓN Y SEG. FACULTADES'!$A90,'FORMULACIÓN Y SEG. FACULTADES'!D$8))</f>
        <v/>
      </c>
      <c r="E90" s="240" t="str">
        <f>IF($A90="","",INDEX(FORMULACIÓN!$A$10:$U$1010,'FORMULACIÓN Y SEG. FACULTADES'!$A90,'FORMULACIÓN Y SEG. FACULTADES'!E$8))</f>
        <v/>
      </c>
      <c r="F90" s="240" t="str">
        <f>IF($A90="","",INDEX(FORMULACIÓN!$A$10:$U$1010,'FORMULACIÓN Y SEG. FACULTADES'!$A90,'FORMULACIÓN Y SEG. FACULTADES'!F$8))</f>
        <v/>
      </c>
      <c r="G90" s="240" t="str">
        <f>IF($A90="","",INDEX(FORMULACIÓN!$A$10:$U$1010,'FORMULACIÓN Y SEG. FACULTADES'!$A90,'FORMULACIÓN Y SEG. FACULTADES'!G$8))</f>
        <v/>
      </c>
      <c r="H90" s="240" t="str">
        <f>IF($A90="","",INDEX(FORMULACIÓN!$A$10:$U$1010,'FORMULACIÓN Y SEG. FACULTADES'!$A90,'FORMULACIÓN Y SEG. FACULTADES'!H$8))</f>
        <v/>
      </c>
      <c r="I90" s="240" t="str">
        <f>IF($A90="","",INDEX(FORMULACIÓN!$A$10:$U$1010,'FORMULACIÓN Y SEG. FACULTADES'!$A90,'FORMULACIÓN Y SEG. FACULTADES'!I$8))</f>
        <v/>
      </c>
      <c r="J90" s="242"/>
      <c r="K90" s="242"/>
      <c r="L90" s="240" t="str">
        <f>IF($A90="","",INDEX(FORMULACIÓN!$A$10:$U$1010,'FORMULACIÓN Y SEG. FACULTADES'!$A90,'FORMULACIÓN Y SEG. FACULTADES'!L$8))</f>
        <v/>
      </c>
      <c r="M90" s="240" t="str">
        <f>IF($A90="","",INDEX(FORMULACIÓN!$A$10:$U$1010,'FORMULACIÓN Y SEG. FACULTADES'!$A90,'FORMULACIÓN Y SEG. FACULTADES'!M$8))</f>
        <v/>
      </c>
      <c r="N90" s="240" t="str">
        <f>IF($A90="","",INDEX(FORMULACIÓN!$A$10:$U$1010,'FORMULACIÓN Y SEG. FACULTADES'!$A90,'FORMULACIÓN Y SEG. FACULTADES'!N$8))</f>
        <v/>
      </c>
      <c r="O90" s="240" t="str">
        <f>IF($A90="","",INDEX(FORMULACIÓN!$A$10:$U$1010,'FORMULACIÓN Y SEG. FACULTADES'!$A90,'FORMULACIÓN Y SEG. FACULTADES'!O$8))</f>
        <v/>
      </c>
      <c r="P90" s="240" t="str">
        <f>IF($A90="","",INDEX(FORMULACIÓN!$A$10:$U$1010,'FORMULACIÓN Y SEG. FACULTADES'!$A90,'FORMULACIÓN Y SEG. FACULTADES'!P$8))</f>
        <v/>
      </c>
      <c r="Q90" s="241"/>
      <c r="R90" s="46" t="str">
        <f>IF($A90="","",INDEX(FORMULACIÓN!$A$10:$Y$1010,'FORMULACIÓN Y SEG. FACULTADES'!$A90,'FORMULACIÓN Y SEG. FACULTADES'!R$8))</f>
        <v/>
      </c>
      <c r="S90" s="175" t="str">
        <f>IF($A90="","",INDEX(FORMULACIÓN!$A$10:$U$1010,'FORMULACIÓN Y SEG. FACULTADES'!$A90,'FORMULACIÓN Y SEG. FACULTADES'!S$8))</f>
        <v/>
      </c>
      <c r="T90" s="187"/>
      <c r="U90" s="187"/>
      <c r="V90" s="188">
        <f t="shared" si="46"/>
        <v>0</v>
      </c>
      <c r="W90" s="187"/>
      <c r="X90" s="187"/>
      <c r="Y90" s="187"/>
      <c r="Z90" s="191" t="str">
        <f t="shared" si="47"/>
        <v>0</v>
      </c>
      <c r="AA90" s="191" t="str">
        <f t="shared" si="48"/>
        <v>-</v>
      </c>
      <c r="AB90" s="189" t="str">
        <f t="shared" si="45"/>
        <v>FAC/DEP: 00,00%
__________
FAC/FAC: -
__________
AÑO: 00,00%
S. 1: 00,00%
S. 2: 00,00%</v>
      </c>
      <c r="AC90" s="187"/>
      <c r="AD90" s="187"/>
      <c r="AE90" s="188">
        <f t="shared" si="49"/>
        <v>0</v>
      </c>
      <c r="AF90" s="187"/>
      <c r="AG90" s="187"/>
      <c r="AH90" s="187"/>
      <c r="AI90" s="191" t="str">
        <f t="shared" si="50"/>
        <v>0</v>
      </c>
      <c r="AJ90" s="187" t="str">
        <f t="shared" si="51"/>
        <v>-</v>
      </c>
      <c r="AK90" s="189" t="str">
        <f t="shared" si="52"/>
        <v>FAC/DEP: 00,00%
__________
FAC/FAC: -
__________
AÑO: 00,00%
S. 1: 00,00%
S. 2: 00,00%</v>
      </c>
      <c r="AL90" s="187"/>
      <c r="AM90" s="187"/>
      <c r="AN90" s="188">
        <f t="shared" si="53"/>
        <v>0</v>
      </c>
      <c r="AO90" s="187"/>
      <c r="AP90" s="187"/>
      <c r="AQ90" s="187"/>
      <c r="AR90" s="191" t="str">
        <f t="shared" si="54"/>
        <v>0</v>
      </c>
      <c r="AS90" s="187" t="str">
        <f t="shared" si="55"/>
        <v>-</v>
      </c>
      <c r="AT90" s="189" t="str">
        <f t="shared" si="56"/>
        <v>FAC/DEP: 00,00%
__________
FAC/FAC: -
__________
AÑO: 00,00%
S. 1: 00,00%
S. 2: 00,00%</v>
      </c>
      <c r="AU90" s="187"/>
      <c r="AV90" s="187"/>
      <c r="AW90" s="188">
        <f t="shared" si="57"/>
        <v>0</v>
      </c>
      <c r="AX90" s="187"/>
      <c r="AY90" s="187"/>
      <c r="AZ90" s="187"/>
      <c r="BA90" s="191" t="str">
        <f t="shared" si="58"/>
        <v>0</v>
      </c>
      <c r="BB90" s="187" t="str">
        <f t="shared" si="59"/>
        <v>-</v>
      </c>
      <c r="BC90" s="189" t="str">
        <f t="shared" si="60"/>
        <v>FAC/DEP: 00,00%
__________
FAC/FAC: -
__________
AÑO: 00,00%
S. 1: 00,00%
S. 2: 00,00%</v>
      </c>
      <c r="BD90" s="187"/>
      <c r="BE90" s="187"/>
      <c r="BF90" s="188">
        <f t="shared" si="61"/>
        <v>0</v>
      </c>
      <c r="BG90" s="187"/>
      <c r="BH90" s="187"/>
      <c r="BI90" s="187"/>
      <c r="BJ90" s="191" t="str">
        <f t="shared" si="62"/>
        <v>0</v>
      </c>
      <c r="BK90" s="187" t="str">
        <f t="shared" si="63"/>
        <v>-</v>
      </c>
      <c r="BL90" s="189" t="str">
        <f t="shared" si="64"/>
        <v>FAC/DEP: 00,00%
__________
FAC/FAC: -
__________
AÑO: 00,00%
S. 1: 00,00%
S. 2: 00,00%</v>
      </c>
      <c r="BM90" s="187"/>
      <c r="BN90" s="187"/>
      <c r="BO90" s="188">
        <f t="shared" si="65"/>
        <v>0</v>
      </c>
      <c r="BP90" s="187"/>
      <c r="BQ90" s="187"/>
      <c r="BR90" s="187"/>
      <c r="BS90" s="191" t="str">
        <f t="shared" si="66"/>
        <v>0</v>
      </c>
      <c r="BT90" s="187" t="str">
        <f t="shared" si="67"/>
        <v>-</v>
      </c>
      <c r="BU90" s="189" t="str">
        <f t="shared" si="68"/>
        <v>FAC/DEP: 00,00%
__________
FAC/FAC: -
__________
AÑO: 00,00%
S. 1: 00,00%
S. 2: 00,00%</v>
      </c>
      <c r="BV90" s="187"/>
      <c r="BW90" s="187"/>
      <c r="BX90" s="188">
        <f t="shared" si="69"/>
        <v>0</v>
      </c>
      <c r="BY90" s="187"/>
      <c r="BZ90" s="187"/>
      <c r="CA90" s="187"/>
      <c r="CB90" s="191" t="str">
        <f t="shared" si="70"/>
        <v>0</v>
      </c>
      <c r="CC90" s="187" t="str">
        <f t="shared" si="71"/>
        <v>-</v>
      </c>
      <c r="CD90" s="189" t="str">
        <f t="shared" si="72"/>
        <v>FAC/DEP: 00,00%
__________
FAC/FAC: -
__________
AÑO: 00,00%
S. 1: 00,00%
S. 2: 00,00%</v>
      </c>
      <c r="CE90" s="187"/>
      <c r="CF90" s="187"/>
      <c r="CG90" s="188">
        <f t="shared" si="73"/>
        <v>0</v>
      </c>
      <c r="CH90" s="187"/>
      <c r="CI90" s="187"/>
      <c r="CJ90" s="187"/>
      <c r="CK90" s="191" t="str">
        <f t="shared" si="74"/>
        <v>0</v>
      </c>
      <c r="CL90" s="187" t="str">
        <f t="shared" si="75"/>
        <v>-</v>
      </c>
      <c r="CM90" s="189" t="str">
        <f t="shared" si="76"/>
        <v>FAC/DEP: 00,00%
__________
FAC/FAC: -
__________
AÑO: 00,00%
S. 1: 00,00%
S. 2: 00,00%</v>
      </c>
      <c r="CN90" s="187"/>
      <c r="CO90" s="187"/>
      <c r="CP90" s="188">
        <f t="shared" si="77"/>
        <v>0</v>
      </c>
      <c r="CQ90" s="187"/>
      <c r="CR90" s="187"/>
      <c r="CS90" s="187"/>
      <c r="CT90" s="191" t="str">
        <f t="shared" si="78"/>
        <v>0</v>
      </c>
      <c r="CU90" s="187" t="str">
        <f t="shared" si="79"/>
        <v>-</v>
      </c>
      <c r="CV90" s="189" t="str">
        <f t="shared" si="80"/>
        <v>FAC/DEP: 00,00%
__________
FAC/FAC: -
__________
AÑO: 00,00%
S. 1: 00,00%
S. 2: 00,00%</v>
      </c>
      <c r="CW90" s="187"/>
      <c r="CX90" s="187"/>
      <c r="CY90" s="188">
        <f t="shared" si="81"/>
        <v>0</v>
      </c>
      <c r="CZ90" s="187"/>
      <c r="DA90" s="187"/>
      <c r="DB90" s="187"/>
      <c r="DC90" s="191" t="str">
        <f t="shared" si="82"/>
        <v>0</v>
      </c>
      <c r="DD90" s="191" t="str">
        <f t="shared" si="83"/>
        <v>-</v>
      </c>
      <c r="DE90" s="196" t="str">
        <f t="shared" si="84"/>
        <v>FAC/DEP: 00,00%
__________
FAC/FAC: -
__________
AÑO: 00,00%
S. 1: 00,00%
S. 2: 00,00%</v>
      </c>
      <c r="DF90" s="209">
        <f t="shared" si="85"/>
        <v>0</v>
      </c>
      <c r="DG90" s="245"/>
      <c r="DH90" s="245"/>
    </row>
    <row r="91" spans="1:112" s="218" customFormat="1" ht="30" hidden="1" customHeight="1">
      <c r="A91" s="218" t="str">
        <f>Lists!C179</f>
        <v/>
      </c>
      <c r="B91" s="240" t="str">
        <f>IF(A91="","",INDEX(FORMULACIÓN!$A$10:$U$1010,'FORMULACIÓN Y SEG. FACULTADES'!$A91,'FORMULACIÓN Y SEG. FACULTADES'!B$8))</f>
        <v/>
      </c>
      <c r="C91" s="238" t="str">
        <f>IF($A91="","",INDEX(FORMULACIÓN!$A$10:$U$1010,'FORMULACIÓN Y SEG. FACULTADES'!$A91,'FORMULACIÓN Y SEG. FACULTADES'!C$8))</f>
        <v/>
      </c>
      <c r="D91" s="240" t="str">
        <f>IF(B91="","",INDEX(FORMULACIÓN!$A$10:$U$1010,'FORMULACIÓN Y SEG. FACULTADES'!$A91,'FORMULACIÓN Y SEG. FACULTADES'!D$8))</f>
        <v/>
      </c>
      <c r="E91" s="240" t="str">
        <f>IF($A91="","",INDEX(FORMULACIÓN!$A$10:$U$1010,'FORMULACIÓN Y SEG. FACULTADES'!$A91,'FORMULACIÓN Y SEG. FACULTADES'!E$8))</f>
        <v/>
      </c>
      <c r="F91" s="240" t="str">
        <f>IF($A91="","",INDEX(FORMULACIÓN!$A$10:$U$1010,'FORMULACIÓN Y SEG. FACULTADES'!$A91,'FORMULACIÓN Y SEG. FACULTADES'!F$8))</f>
        <v/>
      </c>
      <c r="G91" s="240" t="str">
        <f>IF($A91="","",INDEX(FORMULACIÓN!$A$10:$U$1010,'FORMULACIÓN Y SEG. FACULTADES'!$A91,'FORMULACIÓN Y SEG. FACULTADES'!G$8))</f>
        <v/>
      </c>
      <c r="H91" s="240" t="str">
        <f>IF($A91="","",INDEX(FORMULACIÓN!$A$10:$U$1010,'FORMULACIÓN Y SEG. FACULTADES'!$A91,'FORMULACIÓN Y SEG. FACULTADES'!H$8))</f>
        <v/>
      </c>
      <c r="I91" s="240" t="str">
        <f>IF($A91="","",INDEX(FORMULACIÓN!$A$10:$U$1010,'FORMULACIÓN Y SEG. FACULTADES'!$A91,'FORMULACIÓN Y SEG. FACULTADES'!I$8))</f>
        <v/>
      </c>
      <c r="J91" s="242"/>
      <c r="K91" s="242"/>
      <c r="L91" s="240" t="str">
        <f>IF($A91="","",INDEX(FORMULACIÓN!$A$10:$U$1010,'FORMULACIÓN Y SEG. FACULTADES'!$A91,'FORMULACIÓN Y SEG. FACULTADES'!L$8))</f>
        <v/>
      </c>
      <c r="M91" s="240" t="str">
        <f>IF($A91="","",INDEX(FORMULACIÓN!$A$10:$U$1010,'FORMULACIÓN Y SEG. FACULTADES'!$A91,'FORMULACIÓN Y SEG. FACULTADES'!M$8))</f>
        <v/>
      </c>
      <c r="N91" s="240" t="str">
        <f>IF($A91="","",INDEX(FORMULACIÓN!$A$10:$U$1010,'FORMULACIÓN Y SEG. FACULTADES'!$A91,'FORMULACIÓN Y SEG. FACULTADES'!N$8))</f>
        <v/>
      </c>
      <c r="O91" s="240" t="str">
        <f>IF($A91="","",INDEX(FORMULACIÓN!$A$10:$U$1010,'FORMULACIÓN Y SEG. FACULTADES'!$A91,'FORMULACIÓN Y SEG. FACULTADES'!O$8))</f>
        <v/>
      </c>
      <c r="P91" s="240" t="str">
        <f>IF($A91="","",INDEX(FORMULACIÓN!$A$10:$U$1010,'FORMULACIÓN Y SEG. FACULTADES'!$A91,'FORMULACIÓN Y SEG. FACULTADES'!P$8))</f>
        <v/>
      </c>
      <c r="Q91" s="241"/>
      <c r="R91" s="46" t="str">
        <f>IF($A91="","",INDEX(FORMULACIÓN!$A$10:$Y$1010,'FORMULACIÓN Y SEG. FACULTADES'!$A91,'FORMULACIÓN Y SEG. FACULTADES'!R$8))</f>
        <v/>
      </c>
      <c r="S91" s="175" t="str">
        <f>IF($A91="","",INDEX(FORMULACIÓN!$A$10:$U$1010,'FORMULACIÓN Y SEG. FACULTADES'!$A91,'FORMULACIÓN Y SEG. FACULTADES'!S$8))</f>
        <v/>
      </c>
      <c r="T91" s="187"/>
      <c r="U91" s="187"/>
      <c r="V91" s="188">
        <f t="shared" si="46"/>
        <v>0</v>
      </c>
      <c r="W91" s="187"/>
      <c r="X91" s="187"/>
      <c r="Y91" s="187"/>
      <c r="Z91" s="191" t="str">
        <f t="shared" si="47"/>
        <v>0</v>
      </c>
      <c r="AA91" s="191" t="str">
        <f t="shared" si="48"/>
        <v>-</v>
      </c>
      <c r="AB91" s="189" t="str">
        <f t="shared" si="45"/>
        <v>FAC/DEP: 00,00%
__________
FAC/FAC: -
__________
AÑO: 00,00%
S. 1: 00,00%
S. 2: 00,00%</v>
      </c>
      <c r="AC91" s="187"/>
      <c r="AD91" s="187"/>
      <c r="AE91" s="188">
        <f t="shared" si="49"/>
        <v>0</v>
      </c>
      <c r="AF91" s="187"/>
      <c r="AG91" s="187"/>
      <c r="AH91" s="187"/>
      <c r="AI91" s="191" t="str">
        <f t="shared" si="50"/>
        <v>0</v>
      </c>
      <c r="AJ91" s="187" t="str">
        <f t="shared" si="51"/>
        <v>-</v>
      </c>
      <c r="AK91" s="189" t="str">
        <f t="shared" si="52"/>
        <v>FAC/DEP: 00,00%
__________
FAC/FAC: -
__________
AÑO: 00,00%
S. 1: 00,00%
S. 2: 00,00%</v>
      </c>
      <c r="AL91" s="187"/>
      <c r="AM91" s="187"/>
      <c r="AN91" s="188">
        <f t="shared" si="53"/>
        <v>0</v>
      </c>
      <c r="AO91" s="187"/>
      <c r="AP91" s="187"/>
      <c r="AQ91" s="187"/>
      <c r="AR91" s="191" t="str">
        <f t="shared" si="54"/>
        <v>0</v>
      </c>
      <c r="AS91" s="187" t="str">
        <f t="shared" si="55"/>
        <v>-</v>
      </c>
      <c r="AT91" s="189" t="str">
        <f t="shared" si="56"/>
        <v>FAC/DEP: 00,00%
__________
FAC/FAC: -
__________
AÑO: 00,00%
S. 1: 00,00%
S. 2: 00,00%</v>
      </c>
      <c r="AU91" s="187"/>
      <c r="AV91" s="187"/>
      <c r="AW91" s="188">
        <f t="shared" si="57"/>
        <v>0</v>
      </c>
      <c r="AX91" s="187"/>
      <c r="AY91" s="187"/>
      <c r="AZ91" s="187"/>
      <c r="BA91" s="191" t="str">
        <f t="shared" si="58"/>
        <v>0</v>
      </c>
      <c r="BB91" s="187" t="str">
        <f t="shared" si="59"/>
        <v>-</v>
      </c>
      <c r="BC91" s="189" t="str">
        <f t="shared" si="60"/>
        <v>FAC/DEP: 00,00%
__________
FAC/FAC: -
__________
AÑO: 00,00%
S. 1: 00,00%
S. 2: 00,00%</v>
      </c>
      <c r="BD91" s="187"/>
      <c r="BE91" s="187"/>
      <c r="BF91" s="188">
        <f t="shared" si="61"/>
        <v>0</v>
      </c>
      <c r="BG91" s="187"/>
      <c r="BH91" s="187"/>
      <c r="BI91" s="187"/>
      <c r="BJ91" s="191" t="str">
        <f t="shared" si="62"/>
        <v>0</v>
      </c>
      <c r="BK91" s="187" t="str">
        <f t="shared" si="63"/>
        <v>-</v>
      </c>
      <c r="BL91" s="189" t="str">
        <f t="shared" si="64"/>
        <v>FAC/DEP: 00,00%
__________
FAC/FAC: -
__________
AÑO: 00,00%
S. 1: 00,00%
S. 2: 00,00%</v>
      </c>
      <c r="BM91" s="187"/>
      <c r="BN91" s="187"/>
      <c r="BO91" s="188">
        <f t="shared" si="65"/>
        <v>0</v>
      </c>
      <c r="BP91" s="187"/>
      <c r="BQ91" s="187"/>
      <c r="BR91" s="187"/>
      <c r="BS91" s="191" t="str">
        <f t="shared" si="66"/>
        <v>0</v>
      </c>
      <c r="BT91" s="187" t="str">
        <f t="shared" si="67"/>
        <v>-</v>
      </c>
      <c r="BU91" s="189" t="str">
        <f t="shared" si="68"/>
        <v>FAC/DEP: 00,00%
__________
FAC/FAC: -
__________
AÑO: 00,00%
S. 1: 00,00%
S. 2: 00,00%</v>
      </c>
      <c r="BV91" s="187"/>
      <c r="BW91" s="187"/>
      <c r="BX91" s="188">
        <f t="shared" si="69"/>
        <v>0</v>
      </c>
      <c r="BY91" s="187"/>
      <c r="BZ91" s="187"/>
      <c r="CA91" s="187"/>
      <c r="CB91" s="191" t="str">
        <f t="shared" si="70"/>
        <v>0</v>
      </c>
      <c r="CC91" s="187" t="str">
        <f t="shared" si="71"/>
        <v>-</v>
      </c>
      <c r="CD91" s="189" t="str">
        <f t="shared" si="72"/>
        <v>FAC/DEP: 00,00%
__________
FAC/FAC: -
__________
AÑO: 00,00%
S. 1: 00,00%
S. 2: 00,00%</v>
      </c>
      <c r="CE91" s="187"/>
      <c r="CF91" s="187"/>
      <c r="CG91" s="188">
        <f t="shared" si="73"/>
        <v>0</v>
      </c>
      <c r="CH91" s="187"/>
      <c r="CI91" s="187"/>
      <c r="CJ91" s="187"/>
      <c r="CK91" s="191" t="str">
        <f t="shared" si="74"/>
        <v>0</v>
      </c>
      <c r="CL91" s="187" t="str">
        <f t="shared" si="75"/>
        <v>-</v>
      </c>
      <c r="CM91" s="189" t="str">
        <f t="shared" si="76"/>
        <v>FAC/DEP: 00,00%
__________
FAC/FAC: -
__________
AÑO: 00,00%
S. 1: 00,00%
S. 2: 00,00%</v>
      </c>
      <c r="CN91" s="187"/>
      <c r="CO91" s="187"/>
      <c r="CP91" s="188">
        <f t="shared" si="77"/>
        <v>0</v>
      </c>
      <c r="CQ91" s="187"/>
      <c r="CR91" s="187"/>
      <c r="CS91" s="187"/>
      <c r="CT91" s="191" t="str">
        <f t="shared" si="78"/>
        <v>0</v>
      </c>
      <c r="CU91" s="187" t="str">
        <f t="shared" si="79"/>
        <v>-</v>
      </c>
      <c r="CV91" s="189" t="str">
        <f t="shared" si="80"/>
        <v>FAC/DEP: 00,00%
__________
FAC/FAC: -
__________
AÑO: 00,00%
S. 1: 00,00%
S. 2: 00,00%</v>
      </c>
      <c r="CW91" s="187"/>
      <c r="CX91" s="187"/>
      <c r="CY91" s="188">
        <f t="shared" si="81"/>
        <v>0</v>
      </c>
      <c r="CZ91" s="187"/>
      <c r="DA91" s="187"/>
      <c r="DB91" s="187"/>
      <c r="DC91" s="191" t="str">
        <f t="shared" si="82"/>
        <v>0</v>
      </c>
      <c r="DD91" s="191" t="str">
        <f t="shared" si="83"/>
        <v>-</v>
      </c>
      <c r="DE91" s="196" t="str">
        <f t="shared" si="84"/>
        <v>FAC/DEP: 00,00%
__________
FAC/FAC: -
__________
AÑO: 00,00%
S. 1: 00,00%
S. 2: 00,00%</v>
      </c>
      <c r="DF91" s="209">
        <f t="shared" si="85"/>
        <v>0</v>
      </c>
      <c r="DG91" s="245"/>
      <c r="DH91" s="245"/>
    </row>
    <row r="92" spans="1:112" s="218" customFormat="1" ht="30" hidden="1" customHeight="1">
      <c r="A92" s="218" t="str">
        <f>Lists!C180</f>
        <v/>
      </c>
      <c r="B92" s="240" t="str">
        <f>IF(A92="","",INDEX(FORMULACIÓN!$A$10:$U$1010,'FORMULACIÓN Y SEG. FACULTADES'!$A92,'FORMULACIÓN Y SEG. FACULTADES'!B$8))</f>
        <v/>
      </c>
      <c r="C92" s="238" t="str">
        <f>IF($A92="","",INDEX(FORMULACIÓN!$A$10:$U$1010,'FORMULACIÓN Y SEG. FACULTADES'!$A92,'FORMULACIÓN Y SEG. FACULTADES'!C$8))</f>
        <v/>
      </c>
      <c r="D92" s="240" t="str">
        <f>IF(B92="","",INDEX(FORMULACIÓN!$A$10:$U$1010,'FORMULACIÓN Y SEG. FACULTADES'!$A92,'FORMULACIÓN Y SEG. FACULTADES'!D$8))</f>
        <v/>
      </c>
      <c r="E92" s="240" t="str">
        <f>IF($A92="","",INDEX(FORMULACIÓN!$A$10:$U$1010,'FORMULACIÓN Y SEG. FACULTADES'!$A92,'FORMULACIÓN Y SEG. FACULTADES'!E$8))</f>
        <v/>
      </c>
      <c r="F92" s="240" t="str">
        <f>IF($A92="","",INDEX(FORMULACIÓN!$A$10:$U$1010,'FORMULACIÓN Y SEG. FACULTADES'!$A92,'FORMULACIÓN Y SEG. FACULTADES'!F$8))</f>
        <v/>
      </c>
      <c r="G92" s="240" t="str">
        <f>IF($A92="","",INDEX(FORMULACIÓN!$A$10:$U$1010,'FORMULACIÓN Y SEG. FACULTADES'!$A92,'FORMULACIÓN Y SEG. FACULTADES'!G$8))</f>
        <v/>
      </c>
      <c r="H92" s="240" t="str">
        <f>IF($A92="","",INDEX(FORMULACIÓN!$A$10:$U$1010,'FORMULACIÓN Y SEG. FACULTADES'!$A92,'FORMULACIÓN Y SEG. FACULTADES'!H$8))</f>
        <v/>
      </c>
      <c r="I92" s="240" t="str">
        <f>IF($A92="","",INDEX(FORMULACIÓN!$A$10:$U$1010,'FORMULACIÓN Y SEG. FACULTADES'!$A92,'FORMULACIÓN Y SEG. FACULTADES'!I$8))</f>
        <v/>
      </c>
      <c r="J92" s="242"/>
      <c r="K92" s="242"/>
      <c r="L92" s="240" t="str">
        <f>IF($A92="","",INDEX(FORMULACIÓN!$A$10:$U$1010,'FORMULACIÓN Y SEG. FACULTADES'!$A92,'FORMULACIÓN Y SEG. FACULTADES'!L$8))</f>
        <v/>
      </c>
      <c r="M92" s="240" t="str">
        <f>IF($A92="","",INDEX(FORMULACIÓN!$A$10:$U$1010,'FORMULACIÓN Y SEG. FACULTADES'!$A92,'FORMULACIÓN Y SEG. FACULTADES'!M$8))</f>
        <v/>
      </c>
      <c r="N92" s="240" t="str">
        <f>IF($A92="","",INDEX(FORMULACIÓN!$A$10:$U$1010,'FORMULACIÓN Y SEG. FACULTADES'!$A92,'FORMULACIÓN Y SEG. FACULTADES'!N$8))</f>
        <v/>
      </c>
      <c r="O92" s="240" t="str">
        <f>IF($A92="","",INDEX(FORMULACIÓN!$A$10:$U$1010,'FORMULACIÓN Y SEG. FACULTADES'!$A92,'FORMULACIÓN Y SEG. FACULTADES'!O$8))</f>
        <v/>
      </c>
      <c r="P92" s="240" t="str">
        <f>IF($A92="","",INDEX(FORMULACIÓN!$A$10:$U$1010,'FORMULACIÓN Y SEG. FACULTADES'!$A92,'FORMULACIÓN Y SEG. FACULTADES'!P$8))</f>
        <v/>
      </c>
      <c r="Q92" s="241"/>
      <c r="R92" s="46" t="str">
        <f>IF($A92="","",INDEX(FORMULACIÓN!$A$10:$Y$1010,'FORMULACIÓN Y SEG. FACULTADES'!$A92,'FORMULACIÓN Y SEG. FACULTADES'!R$8))</f>
        <v/>
      </c>
      <c r="S92" s="175" t="str">
        <f>IF($A92="","",INDEX(FORMULACIÓN!$A$10:$U$1010,'FORMULACIÓN Y SEG. FACULTADES'!$A92,'FORMULACIÓN Y SEG. FACULTADES'!S$8))</f>
        <v/>
      </c>
      <c r="T92" s="187"/>
      <c r="U92" s="187"/>
      <c r="V92" s="188">
        <f t="shared" si="46"/>
        <v>0</v>
      </c>
      <c r="W92" s="187"/>
      <c r="X92" s="187"/>
      <c r="Y92" s="187"/>
      <c r="Z92" s="191" t="str">
        <f t="shared" si="47"/>
        <v>0</v>
      </c>
      <c r="AA92" s="191" t="str">
        <f t="shared" si="48"/>
        <v>-</v>
      </c>
      <c r="AB92" s="189" t="str">
        <f t="shared" si="45"/>
        <v>FAC/DEP: 00,00%
__________
FAC/FAC: -
__________
AÑO: 00,00%
S. 1: 00,00%
S. 2: 00,00%</v>
      </c>
      <c r="AC92" s="187"/>
      <c r="AD92" s="187"/>
      <c r="AE92" s="188">
        <f t="shared" si="49"/>
        <v>0</v>
      </c>
      <c r="AF92" s="187"/>
      <c r="AG92" s="187"/>
      <c r="AH92" s="187"/>
      <c r="AI92" s="191" t="str">
        <f t="shared" si="50"/>
        <v>0</v>
      </c>
      <c r="AJ92" s="187" t="str">
        <f t="shared" si="51"/>
        <v>-</v>
      </c>
      <c r="AK92" s="189" t="str">
        <f t="shared" si="52"/>
        <v>FAC/DEP: 00,00%
__________
FAC/FAC: -
__________
AÑO: 00,00%
S. 1: 00,00%
S. 2: 00,00%</v>
      </c>
      <c r="AL92" s="187"/>
      <c r="AM92" s="187"/>
      <c r="AN92" s="188">
        <f t="shared" si="53"/>
        <v>0</v>
      </c>
      <c r="AO92" s="187"/>
      <c r="AP92" s="187"/>
      <c r="AQ92" s="187"/>
      <c r="AR92" s="191" t="str">
        <f t="shared" si="54"/>
        <v>0</v>
      </c>
      <c r="AS92" s="187" t="str">
        <f t="shared" si="55"/>
        <v>-</v>
      </c>
      <c r="AT92" s="189" t="str">
        <f t="shared" si="56"/>
        <v>FAC/DEP: 00,00%
__________
FAC/FAC: -
__________
AÑO: 00,00%
S. 1: 00,00%
S. 2: 00,00%</v>
      </c>
      <c r="AU92" s="187"/>
      <c r="AV92" s="187"/>
      <c r="AW92" s="188">
        <f t="shared" si="57"/>
        <v>0</v>
      </c>
      <c r="AX92" s="187"/>
      <c r="AY92" s="187"/>
      <c r="AZ92" s="187"/>
      <c r="BA92" s="191" t="str">
        <f t="shared" si="58"/>
        <v>0</v>
      </c>
      <c r="BB92" s="187" t="str">
        <f t="shared" si="59"/>
        <v>-</v>
      </c>
      <c r="BC92" s="189" t="str">
        <f t="shared" si="60"/>
        <v>FAC/DEP: 00,00%
__________
FAC/FAC: -
__________
AÑO: 00,00%
S. 1: 00,00%
S. 2: 00,00%</v>
      </c>
      <c r="BD92" s="187"/>
      <c r="BE92" s="187"/>
      <c r="BF92" s="188">
        <f t="shared" si="61"/>
        <v>0</v>
      </c>
      <c r="BG92" s="187"/>
      <c r="BH92" s="187"/>
      <c r="BI92" s="187"/>
      <c r="BJ92" s="191" t="str">
        <f t="shared" si="62"/>
        <v>0</v>
      </c>
      <c r="BK92" s="187" t="str">
        <f t="shared" si="63"/>
        <v>-</v>
      </c>
      <c r="BL92" s="189" t="str">
        <f t="shared" si="64"/>
        <v>FAC/DEP: 00,00%
__________
FAC/FAC: -
__________
AÑO: 00,00%
S. 1: 00,00%
S. 2: 00,00%</v>
      </c>
      <c r="BM92" s="187"/>
      <c r="BN92" s="187"/>
      <c r="BO92" s="188">
        <f t="shared" si="65"/>
        <v>0</v>
      </c>
      <c r="BP92" s="187"/>
      <c r="BQ92" s="187"/>
      <c r="BR92" s="187"/>
      <c r="BS92" s="191" t="str">
        <f t="shared" si="66"/>
        <v>0</v>
      </c>
      <c r="BT92" s="187" t="str">
        <f t="shared" si="67"/>
        <v>-</v>
      </c>
      <c r="BU92" s="189" t="str">
        <f t="shared" si="68"/>
        <v>FAC/DEP: 00,00%
__________
FAC/FAC: -
__________
AÑO: 00,00%
S. 1: 00,00%
S. 2: 00,00%</v>
      </c>
      <c r="BV92" s="187"/>
      <c r="BW92" s="187"/>
      <c r="BX92" s="188">
        <f t="shared" si="69"/>
        <v>0</v>
      </c>
      <c r="BY92" s="187"/>
      <c r="BZ92" s="187"/>
      <c r="CA92" s="187"/>
      <c r="CB92" s="191" t="str">
        <f t="shared" si="70"/>
        <v>0</v>
      </c>
      <c r="CC92" s="187" t="str">
        <f t="shared" si="71"/>
        <v>-</v>
      </c>
      <c r="CD92" s="189" t="str">
        <f t="shared" si="72"/>
        <v>FAC/DEP: 00,00%
__________
FAC/FAC: -
__________
AÑO: 00,00%
S. 1: 00,00%
S. 2: 00,00%</v>
      </c>
      <c r="CE92" s="187"/>
      <c r="CF92" s="187"/>
      <c r="CG92" s="188">
        <f t="shared" si="73"/>
        <v>0</v>
      </c>
      <c r="CH92" s="187"/>
      <c r="CI92" s="187"/>
      <c r="CJ92" s="187"/>
      <c r="CK92" s="191" t="str">
        <f t="shared" si="74"/>
        <v>0</v>
      </c>
      <c r="CL92" s="187" t="str">
        <f t="shared" si="75"/>
        <v>-</v>
      </c>
      <c r="CM92" s="189" t="str">
        <f t="shared" si="76"/>
        <v>FAC/DEP: 00,00%
__________
FAC/FAC: -
__________
AÑO: 00,00%
S. 1: 00,00%
S. 2: 00,00%</v>
      </c>
      <c r="CN92" s="187"/>
      <c r="CO92" s="187"/>
      <c r="CP92" s="188">
        <f t="shared" si="77"/>
        <v>0</v>
      </c>
      <c r="CQ92" s="187"/>
      <c r="CR92" s="187"/>
      <c r="CS92" s="187"/>
      <c r="CT92" s="191" t="str">
        <f t="shared" si="78"/>
        <v>0</v>
      </c>
      <c r="CU92" s="187" t="str">
        <f t="shared" si="79"/>
        <v>-</v>
      </c>
      <c r="CV92" s="189" t="str">
        <f t="shared" si="80"/>
        <v>FAC/DEP: 00,00%
__________
FAC/FAC: -
__________
AÑO: 00,00%
S. 1: 00,00%
S. 2: 00,00%</v>
      </c>
      <c r="CW92" s="187"/>
      <c r="CX92" s="187"/>
      <c r="CY92" s="188">
        <f t="shared" si="81"/>
        <v>0</v>
      </c>
      <c r="CZ92" s="187"/>
      <c r="DA92" s="187"/>
      <c r="DB92" s="187"/>
      <c r="DC92" s="191" t="str">
        <f t="shared" si="82"/>
        <v>0</v>
      </c>
      <c r="DD92" s="191" t="str">
        <f t="shared" si="83"/>
        <v>-</v>
      </c>
      <c r="DE92" s="196" t="str">
        <f t="shared" si="84"/>
        <v>FAC/DEP: 00,00%
__________
FAC/FAC: -
__________
AÑO: 00,00%
S. 1: 00,00%
S. 2: 00,00%</v>
      </c>
      <c r="DF92" s="209">
        <f t="shared" si="85"/>
        <v>0</v>
      </c>
      <c r="DG92" s="245"/>
      <c r="DH92" s="245"/>
    </row>
    <row r="93" spans="1:112" s="218" customFormat="1" ht="30" hidden="1" customHeight="1">
      <c r="A93" s="218" t="str">
        <f>Lists!C181</f>
        <v/>
      </c>
      <c r="B93" s="240" t="str">
        <f>IF(A93="","",INDEX(FORMULACIÓN!$A$10:$U$1010,'FORMULACIÓN Y SEG. FACULTADES'!$A93,'FORMULACIÓN Y SEG. FACULTADES'!B$8))</f>
        <v/>
      </c>
      <c r="C93" s="238" t="str">
        <f>IF($A93="","",INDEX(FORMULACIÓN!$A$10:$U$1010,'FORMULACIÓN Y SEG. FACULTADES'!$A93,'FORMULACIÓN Y SEG. FACULTADES'!C$8))</f>
        <v/>
      </c>
      <c r="D93" s="240" t="str">
        <f>IF(B93="","",INDEX(FORMULACIÓN!$A$10:$U$1010,'FORMULACIÓN Y SEG. FACULTADES'!$A93,'FORMULACIÓN Y SEG. FACULTADES'!D$8))</f>
        <v/>
      </c>
      <c r="E93" s="240" t="str">
        <f>IF($A93="","",INDEX(FORMULACIÓN!$A$10:$U$1010,'FORMULACIÓN Y SEG. FACULTADES'!$A93,'FORMULACIÓN Y SEG. FACULTADES'!E$8))</f>
        <v/>
      </c>
      <c r="F93" s="240" t="str">
        <f>IF($A93="","",INDEX(FORMULACIÓN!$A$10:$U$1010,'FORMULACIÓN Y SEG. FACULTADES'!$A93,'FORMULACIÓN Y SEG. FACULTADES'!F$8))</f>
        <v/>
      </c>
      <c r="G93" s="240" t="str">
        <f>IF($A93="","",INDEX(FORMULACIÓN!$A$10:$U$1010,'FORMULACIÓN Y SEG. FACULTADES'!$A93,'FORMULACIÓN Y SEG. FACULTADES'!G$8))</f>
        <v/>
      </c>
      <c r="H93" s="240" t="str">
        <f>IF($A93="","",INDEX(FORMULACIÓN!$A$10:$U$1010,'FORMULACIÓN Y SEG. FACULTADES'!$A93,'FORMULACIÓN Y SEG. FACULTADES'!H$8))</f>
        <v/>
      </c>
      <c r="I93" s="240" t="str">
        <f>IF($A93="","",INDEX(FORMULACIÓN!$A$10:$U$1010,'FORMULACIÓN Y SEG. FACULTADES'!$A93,'FORMULACIÓN Y SEG. FACULTADES'!I$8))</f>
        <v/>
      </c>
      <c r="J93" s="242"/>
      <c r="K93" s="242"/>
      <c r="L93" s="240" t="str">
        <f>IF($A93="","",INDEX(FORMULACIÓN!$A$10:$U$1010,'FORMULACIÓN Y SEG. FACULTADES'!$A93,'FORMULACIÓN Y SEG. FACULTADES'!L$8))</f>
        <v/>
      </c>
      <c r="M93" s="240" t="str">
        <f>IF($A93="","",INDEX(FORMULACIÓN!$A$10:$U$1010,'FORMULACIÓN Y SEG. FACULTADES'!$A93,'FORMULACIÓN Y SEG. FACULTADES'!M$8))</f>
        <v/>
      </c>
      <c r="N93" s="240" t="str">
        <f>IF($A93="","",INDEX(FORMULACIÓN!$A$10:$U$1010,'FORMULACIÓN Y SEG. FACULTADES'!$A93,'FORMULACIÓN Y SEG. FACULTADES'!N$8))</f>
        <v/>
      </c>
      <c r="O93" s="240" t="str">
        <f>IF($A93="","",INDEX(FORMULACIÓN!$A$10:$U$1010,'FORMULACIÓN Y SEG. FACULTADES'!$A93,'FORMULACIÓN Y SEG. FACULTADES'!O$8))</f>
        <v/>
      </c>
      <c r="P93" s="240" t="str">
        <f>IF($A93="","",INDEX(FORMULACIÓN!$A$10:$U$1010,'FORMULACIÓN Y SEG. FACULTADES'!$A93,'FORMULACIÓN Y SEG. FACULTADES'!P$8))</f>
        <v/>
      </c>
      <c r="Q93" s="241"/>
      <c r="R93" s="46" t="str">
        <f>IF($A93="","",INDEX(FORMULACIÓN!$A$10:$Y$1010,'FORMULACIÓN Y SEG. FACULTADES'!$A93,'FORMULACIÓN Y SEG. FACULTADES'!R$8))</f>
        <v/>
      </c>
      <c r="S93" s="175" t="str">
        <f>IF($A93="","",INDEX(FORMULACIÓN!$A$10:$U$1010,'FORMULACIÓN Y SEG. FACULTADES'!$A93,'FORMULACIÓN Y SEG. FACULTADES'!S$8))</f>
        <v/>
      </c>
      <c r="T93" s="187"/>
      <c r="U93" s="187"/>
      <c r="V93" s="188">
        <f t="shared" si="46"/>
        <v>0</v>
      </c>
      <c r="W93" s="187"/>
      <c r="X93" s="187"/>
      <c r="Y93" s="187"/>
      <c r="Z93" s="191" t="str">
        <f t="shared" si="47"/>
        <v>0</v>
      </c>
      <c r="AA93" s="191" t="str">
        <f t="shared" si="48"/>
        <v>-</v>
      </c>
      <c r="AB93" s="189" t="str">
        <f t="shared" si="45"/>
        <v>FAC/DEP: 00,00%
__________
FAC/FAC: -
__________
AÑO: 00,00%
S. 1: 00,00%
S. 2: 00,00%</v>
      </c>
      <c r="AC93" s="187"/>
      <c r="AD93" s="187"/>
      <c r="AE93" s="188">
        <f t="shared" si="49"/>
        <v>0</v>
      </c>
      <c r="AF93" s="187"/>
      <c r="AG93" s="187"/>
      <c r="AH93" s="187"/>
      <c r="AI93" s="191" t="str">
        <f t="shared" si="50"/>
        <v>0</v>
      </c>
      <c r="AJ93" s="187" t="str">
        <f t="shared" si="51"/>
        <v>-</v>
      </c>
      <c r="AK93" s="189" t="str">
        <f t="shared" si="52"/>
        <v>FAC/DEP: 00,00%
__________
FAC/FAC: -
__________
AÑO: 00,00%
S. 1: 00,00%
S. 2: 00,00%</v>
      </c>
      <c r="AL93" s="187"/>
      <c r="AM93" s="187"/>
      <c r="AN93" s="188">
        <f t="shared" si="53"/>
        <v>0</v>
      </c>
      <c r="AO93" s="187"/>
      <c r="AP93" s="187"/>
      <c r="AQ93" s="187"/>
      <c r="AR93" s="191" t="str">
        <f t="shared" si="54"/>
        <v>0</v>
      </c>
      <c r="AS93" s="187" t="str">
        <f t="shared" si="55"/>
        <v>-</v>
      </c>
      <c r="AT93" s="189" t="str">
        <f t="shared" si="56"/>
        <v>FAC/DEP: 00,00%
__________
FAC/FAC: -
__________
AÑO: 00,00%
S. 1: 00,00%
S. 2: 00,00%</v>
      </c>
      <c r="AU93" s="187"/>
      <c r="AV93" s="187"/>
      <c r="AW93" s="188">
        <f t="shared" si="57"/>
        <v>0</v>
      </c>
      <c r="AX93" s="187"/>
      <c r="AY93" s="187"/>
      <c r="AZ93" s="187"/>
      <c r="BA93" s="191" t="str">
        <f t="shared" si="58"/>
        <v>0</v>
      </c>
      <c r="BB93" s="187" t="str">
        <f t="shared" si="59"/>
        <v>-</v>
      </c>
      <c r="BC93" s="189" t="str">
        <f t="shared" si="60"/>
        <v>FAC/DEP: 00,00%
__________
FAC/FAC: -
__________
AÑO: 00,00%
S. 1: 00,00%
S. 2: 00,00%</v>
      </c>
      <c r="BD93" s="187"/>
      <c r="BE93" s="187"/>
      <c r="BF93" s="188">
        <f t="shared" si="61"/>
        <v>0</v>
      </c>
      <c r="BG93" s="187"/>
      <c r="BH93" s="187"/>
      <c r="BI93" s="187"/>
      <c r="BJ93" s="191" t="str">
        <f t="shared" si="62"/>
        <v>0</v>
      </c>
      <c r="BK93" s="187" t="str">
        <f t="shared" si="63"/>
        <v>-</v>
      </c>
      <c r="BL93" s="189" t="str">
        <f t="shared" si="64"/>
        <v>FAC/DEP: 00,00%
__________
FAC/FAC: -
__________
AÑO: 00,00%
S. 1: 00,00%
S. 2: 00,00%</v>
      </c>
      <c r="BM93" s="187"/>
      <c r="BN93" s="187"/>
      <c r="BO93" s="188">
        <f t="shared" si="65"/>
        <v>0</v>
      </c>
      <c r="BP93" s="187"/>
      <c r="BQ93" s="187"/>
      <c r="BR93" s="187"/>
      <c r="BS93" s="191" t="str">
        <f t="shared" si="66"/>
        <v>0</v>
      </c>
      <c r="BT93" s="187" t="str">
        <f t="shared" si="67"/>
        <v>-</v>
      </c>
      <c r="BU93" s="189" t="str">
        <f t="shared" si="68"/>
        <v>FAC/DEP: 00,00%
__________
FAC/FAC: -
__________
AÑO: 00,00%
S. 1: 00,00%
S. 2: 00,00%</v>
      </c>
      <c r="BV93" s="187"/>
      <c r="BW93" s="187"/>
      <c r="BX93" s="188">
        <f t="shared" si="69"/>
        <v>0</v>
      </c>
      <c r="BY93" s="187"/>
      <c r="BZ93" s="187"/>
      <c r="CA93" s="187"/>
      <c r="CB93" s="191" t="str">
        <f t="shared" si="70"/>
        <v>0</v>
      </c>
      <c r="CC93" s="187" t="str">
        <f t="shared" si="71"/>
        <v>-</v>
      </c>
      <c r="CD93" s="189" t="str">
        <f t="shared" si="72"/>
        <v>FAC/DEP: 00,00%
__________
FAC/FAC: -
__________
AÑO: 00,00%
S. 1: 00,00%
S. 2: 00,00%</v>
      </c>
      <c r="CE93" s="187"/>
      <c r="CF93" s="187"/>
      <c r="CG93" s="188">
        <f t="shared" si="73"/>
        <v>0</v>
      </c>
      <c r="CH93" s="187"/>
      <c r="CI93" s="187"/>
      <c r="CJ93" s="187"/>
      <c r="CK93" s="191" t="str">
        <f t="shared" si="74"/>
        <v>0</v>
      </c>
      <c r="CL93" s="187" t="str">
        <f t="shared" si="75"/>
        <v>-</v>
      </c>
      <c r="CM93" s="189" t="str">
        <f t="shared" si="76"/>
        <v>FAC/DEP: 00,00%
__________
FAC/FAC: -
__________
AÑO: 00,00%
S. 1: 00,00%
S. 2: 00,00%</v>
      </c>
      <c r="CN93" s="187"/>
      <c r="CO93" s="187"/>
      <c r="CP93" s="188">
        <f t="shared" si="77"/>
        <v>0</v>
      </c>
      <c r="CQ93" s="187"/>
      <c r="CR93" s="187"/>
      <c r="CS93" s="187"/>
      <c r="CT93" s="191" t="str">
        <f t="shared" si="78"/>
        <v>0</v>
      </c>
      <c r="CU93" s="187" t="str">
        <f t="shared" si="79"/>
        <v>-</v>
      </c>
      <c r="CV93" s="189" t="str">
        <f t="shared" si="80"/>
        <v>FAC/DEP: 00,00%
__________
FAC/FAC: -
__________
AÑO: 00,00%
S. 1: 00,00%
S. 2: 00,00%</v>
      </c>
      <c r="CW93" s="187"/>
      <c r="CX93" s="187"/>
      <c r="CY93" s="188">
        <f t="shared" si="81"/>
        <v>0</v>
      </c>
      <c r="CZ93" s="187"/>
      <c r="DA93" s="187"/>
      <c r="DB93" s="187"/>
      <c r="DC93" s="191" t="str">
        <f t="shared" si="82"/>
        <v>0</v>
      </c>
      <c r="DD93" s="191" t="str">
        <f t="shared" si="83"/>
        <v>-</v>
      </c>
      <c r="DE93" s="196" t="str">
        <f t="shared" si="84"/>
        <v>FAC/DEP: 00,00%
__________
FAC/FAC: -
__________
AÑO: 00,00%
S. 1: 00,00%
S. 2: 00,00%</v>
      </c>
      <c r="DF93" s="209">
        <f t="shared" si="85"/>
        <v>0</v>
      </c>
      <c r="DG93" s="245"/>
      <c r="DH93" s="245"/>
    </row>
    <row r="94" spans="1:112" s="218" customFormat="1" ht="30" hidden="1" customHeight="1">
      <c r="A94" s="218" t="str">
        <f>Lists!C182</f>
        <v/>
      </c>
      <c r="B94" s="240" t="str">
        <f>IF(A94="","",INDEX(FORMULACIÓN!$A$10:$U$1010,'FORMULACIÓN Y SEG. FACULTADES'!$A94,'FORMULACIÓN Y SEG. FACULTADES'!B$8))</f>
        <v/>
      </c>
      <c r="C94" s="238" t="str">
        <f>IF($A94="","",INDEX(FORMULACIÓN!$A$10:$U$1010,'FORMULACIÓN Y SEG. FACULTADES'!$A94,'FORMULACIÓN Y SEG. FACULTADES'!C$8))</f>
        <v/>
      </c>
      <c r="D94" s="240" t="str">
        <f>IF(B94="","",INDEX(FORMULACIÓN!$A$10:$U$1010,'FORMULACIÓN Y SEG. FACULTADES'!$A94,'FORMULACIÓN Y SEG. FACULTADES'!D$8))</f>
        <v/>
      </c>
      <c r="E94" s="240" t="str">
        <f>IF($A94="","",INDEX(FORMULACIÓN!$A$10:$U$1010,'FORMULACIÓN Y SEG. FACULTADES'!$A94,'FORMULACIÓN Y SEG. FACULTADES'!E$8))</f>
        <v/>
      </c>
      <c r="F94" s="240" t="str">
        <f>IF($A94="","",INDEX(FORMULACIÓN!$A$10:$U$1010,'FORMULACIÓN Y SEG. FACULTADES'!$A94,'FORMULACIÓN Y SEG. FACULTADES'!F$8))</f>
        <v/>
      </c>
      <c r="G94" s="240" t="str">
        <f>IF($A94="","",INDEX(FORMULACIÓN!$A$10:$U$1010,'FORMULACIÓN Y SEG. FACULTADES'!$A94,'FORMULACIÓN Y SEG. FACULTADES'!G$8))</f>
        <v/>
      </c>
      <c r="H94" s="240" t="str">
        <f>IF($A94="","",INDEX(FORMULACIÓN!$A$10:$U$1010,'FORMULACIÓN Y SEG. FACULTADES'!$A94,'FORMULACIÓN Y SEG. FACULTADES'!H$8))</f>
        <v/>
      </c>
      <c r="I94" s="240" t="str">
        <f>IF($A94="","",INDEX(FORMULACIÓN!$A$10:$U$1010,'FORMULACIÓN Y SEG. FACULTADES'!$A94,'FORMULACIÓN Y SEG. FACULTADES'!I$8))</f>
        <v/>
      </c>
      <c r="J94" s="242"/>
      <c r="K94" s="242"/>
      <c r="L94" s="240" t="str">
        <f>IF($A94="","",INDEX(FORMULACIÓN!$A$10:$U$1010,'FORMULACIÓN Y SEG. FACULTADES'!$A94,'FORMULACIÓN Y SEG. FACULTADES'!L$8))</f>
        <v/>
      </c>
      <c r="M94" s="240" t="str">
        <f>IF($A94="","",INDEX(FORMULACIÓN!$A$10:$U$1010,'FORMULACIÓN Y SEG. FACULTADES'!$A94,'FORMULACIÓN Y SEG. FACULTADES'!M$8))</f>
        <v/>
      </c>
      <c r="N94" s="240" t="str">
        <f>IF($A94="","",INDEX(FORMULACIÓN!$A$10:$U$1010,'FORMULACIÓN Y SEG. FACULTADES'!$A94,'FORMULACIÓN Y SEG. FACULTADES'!N$8))</f>
        <v/>
      </c>
      <c r="O94" s="240" t="str">
        <f>IF($A94="","",INDEX(FORMULACIÓN!$A$10:$U$1010,'FORMULACIÓN Y SEG. FACULTADES'!$A94,'FORMULACIÓN Y SEG. FACULTADES'!O$8))</f>
        <v/>
      </c>
      <c r="P94" s="240" t="str">
        <f>IF($A94="","",INDEX(FORMULACIÓN!$A$10:$U$1010,'FORMULACIÓN Y SEG. FACULTADES'!$A94,'FORMULACIÓN Y SEG. FACULTADES'!P$8))</f>
        <v/>
      </c>
      <c r="Q94" s="241"/>
      <c r="R94" s="46" t="str">
        <f>IF($A94="","",INDEX(FORMULACIÓN!$A$10:$Y$1010,'FORMULACIÓN Y SEG. FACULTADES'!$A94,'FORMULACIÓN Y SEG. FACULTADES'!R$8))</f>
        <v/>
      </c>
      <c r="S94" s="175" t="str">
        <f>IF($A94="","",INDEX(FORMULACIÓN!$A$10:$U$1010,'FORMULACIÓN Y SEG. FACULTADES'!$A94,'FORMULACIÓN Y SEG. FACULTADES'!S$8))</f>
        <v/>
      </c>
      <c r="T94" s="187"/>
      <c r="U94" s="187"/>
      <c r="V94" s="188">
        <f t="shared" si="46"/>
        <v>0</v>
      </c>
      <c r="W94" s="187"/>
      <c r="X94" s="187"/>
      <c r="Y94" s="187"/>
      <c r="Z94" s="191" t="str">
        <f t="shared" si="47"/>
        <v>0</v>
      </c>
      <c r="AA94" s="191" t="str">
        <f t="shared" si="48"/>
        <v>-</v>
      </c>
      <c r="AB94" s="189" t="str">
        <f t="shared" si="45"/>
        <v>FAC/DEP: 00,00%
__________
FAC/FAC: -
__________
AÑO: 00,00%
S. 1: 00,00%
S. 2: 00,00%</v>
      </c>
      <c r="AC94" s="187"/>
      <c r="AD94" s="187"/>
      <c r="AE94" s="188">
        <f t="shared" si="49"/>
        <v>0</v>
      </c>
      <c r="AF94" s="187"/>
      <c r="AG94" s="187"/>
      <c r="AH94" s="187"/>
      <c r="AI94" s="191" t="str">
        <f t="shared" si="50"/>
        <v>0</v>
      </c>
      <c r="AJ94" s="187" t="str">
        <f t="shared" si="51"/>
        <v>-</v>
      </c>
      <c r="AK94" s="189" t="str">
        <f t="shared" si="52"/>
        <v>FAC/DEP: 00,00%
__________
FAC/FAC: -
__________
AÑO: 00,00%
S. 1: 00,00%
S. 2: 00,00%</v>
      </c>
      <c r="AL94" s="187"/>
      <c r="AM94" s="187"/>
      <c r="AN94" s="188">
        <f t="shared" si="53"/>
        <v>0</v>
      </c>
      <c r="AO94" s="187"/>
      <c r="AP94" s="187"/>
      <c r="AQ94" s="187"/>
      <c r="AR94" s="191" t="str">
        <f t="shared" si="54"/>
        <v>0</v>
      </c>
      <c r="AS94" s="187" t="str">
        <f t="shared" si="55"/>
        <v>-</v>
      </c>
      <c r="AT94" s="189" t="str">
        <f t="shared" si="56"/>
        <v>FAC/DEP: 00,00%
__________
FAC/FAC: -
__________
AÑO: 00,00%
S. 1: 00,00%
S. 2: 00,00%</v>
      </c>
      <c r="AU94" s="187"/>
      <c r="AV94" s="187"/>
      <c r="AW94" s="188">
        <f t="shared" si="57"/>
        <v>0</v>
      </c>
      <c r="AX94" s="187"/>
      <c r="AY94" s="187"/>
      <c r="AZ94" s="187"/>
      <c r="BA94" s="191" t="str">
        <f t="shared" si="58"/>
        <v>0</v>
      </c>
      <c r="BB94" s="187" t="str">
        <f t="shared" si="59"/>
        <v>-</v>
      </c>
      <c r="BC94" s="189" t="str">
        <f t="shared" si="60"/>
        <v>FAC/DEP: 00,00%
__________
FAC/FAC: -
__________
AÑO: 00,00%
S. 1: 00,00%
S. 2: 00,00%</v>
      </c>
      <c r="BD94" s="187"/>
      <c r="BE94" s="187"/>
      <c r="BF94" s="188">
        <f t="shared" si="61"/>
        <v>0</v>
      </c>
      <c r="BG94" s="187"/>
      <c r="BH94" s="187"/>
      <c r="BI94" s="187"/>
      <c r="BJ94" s="191" t="str">
        <f t="shared" si="62"/>
        <v>0</v>
      </c>
      <c r="BK94" s="187" t="str">
        <f t="shared" si="63"/>
        <v>-</v>
      </c>
      <c r="BL94" s="189" t="str">
        <f t="shared" si="64"/>
        <v>FAC/DEP: 00,00%
__________
FAC/FAC: -
__________
AÑO: 00,00%
S. 1: 00,00%
S. 2: 00,00%</v>
      </c>
      <c r="BM94" s="187"/>
      <c r="BN94" s="187"/>
      <c r="BO94" s="188">
        <f t="shared" si="65"/>
        <v>0</v>
      </c>
      <c r="BP94" s="187"/>
      <c r="BQ94" s="187"/>
      <c r="BR94" s="187"/>
      <c r="BS94" s="191" t="str">
        <f t="shared" si="66"/>
        <v>0</v>
      </c>
      <c r="BT94" s="187" t="str">
        <f t="shared" si="67"/>
        <v>-</v>
      </c>
      <c r="BU94" s="189" t="str">
        <f t="shared" si="68"/>
        <v>FAC/DEP: 00,00%
__________
FAC/FAC: -
__________
AÑO: 00,00%
S. 1: 00,00%
S. 2: 00,00%</v>
      </c>
      <c r="BV94" s="187"/>
      <c r="BW94" s="187"/>
      <c r="BX94" s="188">
        <f t="shared" si="69"/>
        <v>0</v>
      </c>
      <c r="BY94" s="187"/>
      <c r="BZ94" s="187"/>
      <c r="CA94" s="187"/>
      <c r="CB94" s="191" t="str">
        <f t="shared" si="70"/>
        <v>0</v>
      </c>
      <c r="CC94" s="187" t="str">
        <f t="shared" si="71"/>
        <v>-</v>
      </c>
      <c r="CD94" s="189" t="str">
        <f t="shared" si="72"/>
        <v>FAC/DEP: 00,00%
__________
FAC/FAC: -
__________
AÑO: 00,00%
S. 1: 00,00%
S. 2: 00,00%</v>
      </c>
      <c r="CE94" s="187"/>
      <c r="CF94" s="187"/>
      <c r="CG94" s="188">
        <f t="shared" si="73"/>
        <v>0</v>
      </c>
      <c r="CH94" s="187"/>
      <c r="CI94" s="187"/>
      <c r="CJ94" s="187"/>
      <c r="CK94" s="191" t="str">
        <f t="shared" si="74"/>
        <v>0</v>
      </c>
      <c r="CL94" s="187" t="str">
        <f t="shared" si="75"/>
        <v>-</v>
      </c>
      <c r="CM94" s="189" t="str">
        <f t="shared" si="76"/>
        <v>FAC/DEP: 00,00%
__________
FAC/FAC: -
__________
AÑO: 00,00%
S. 1: 00,00%
S. 2: 00,00%</v>
      </c>
      <c r="CN94" s="187"/>
      <c r="CO94" s="187"/>
      <c r="CP94" s="188">
        <f t="shared" si="77"/>
        <v>0</v>
      </c>
      <c r="CQ94" s="187"/>
      <c r="CR94" s="187"/>
      <c r="CS94" s="187"/>
      <c r="CT94" s="191" t="str">
        <f t="shared" si="78"/>
        <v>0</v>
      </c>
      <c r="CU94" s="187" t="str">
        <f t="shared" si="79"/>
        <v>-</v>
      </c>
      <c r="CV94" s="189" t="str">
        <f t="shared" si="80"/>
        <v>FAC/DEP: 00,00%
__________
FAC/FAC: -
__________
AÑO: 00,00%
S. 1: 00,00%
S. 2: 00,00%</v>
      </c>
      <c r="CW94" s="187"/>
      <c r="CX94" s="187"/>
      <c r="CY94" s="188">
        <f t="shared" si="81"/>
        <v>0</v>
      </c>
      <c r="CZ94" s="187"/>
      <c r="DA94" s="187"/>
      <c r="DB94" s="187"/>
      <c r="DC94" s="191" t="str">
        <f t="shared" si="82"/>
        <v>0</v>
      </c>
      <c r="DD94" s="191" t="str">
        <f t="shared" si="83"/>
        <v>-</v>
      </c>
      <c r="DE94" s="196" t="str">
        <f t="shared" si="84"/>
        <v>FAC/DEP: 00,00%
__________
FAC/FAC: -
__________
AÑO: 00,00%
S. 1: 00,00%
S. 2: 00,00%</v>
      </c>
      <c r="DF94" s="209">
        <f t="shared" si="85"/>
        <v>0</v>
      </c>
      <c r="DG94" s="245"/>
      <c r="DH94" s="245"/>
    </row>
    <row r="95" spans="1:112" s="218" customFormat="1" ht="30" hidden="1" customHeight="1">
      <c r="A95" s="218" t="str">
        <f>Lists!C183</f>
        <v/>
      </c>
      <c r="B95" s="240" t="str">
        <f>IF(A95="","",INDEX(FORMULACIÓN!$A$10:$U$1010,'FORMULACIÓN Y SEG. FACULTADES'!$A95,'FORMULACIÓN Y SEG. FACULTADES'!B$8))</f>
        <v/>
      </c>
      <c r="C95" s="238" t="str">
        <f>IF($A95="","",INDEX(FORMULACIÓN!$A$10:$U$1010,'FORMULACIÓN Y SEG. FACULTADES'!$A95,'FORMULACIÓN Y SEG. FACULTADES'!C$8))</f>
        <v/>
      </c>
      <c r="D95" s="240" t="str">
        <f>IF(B95="","",INDEX(FORMULACIÓN!$A$10:$U$1010,'FORMULACIÓN Y SEG. FACULTADES'!$A95,'FORMULACIÓN Y SEG. FACULTADES'!D$8))</f>
        <v/>
      </c>
      <c r="E95" s="240" t="str">
        <f>IF($A95="","",INDEX(FORMULACIÓN!$A$10:$U$1010,'FORMULACIÓN Y SEG. FACULTADES'!$A95,'FORMULACIÓN Y SEG. FACULTADES'!E$8))</f>
        <v/>
      </c>
      <c r="F95" s="240" t="str">
        <f>IF($A95="","",INDEX(FORMULACIÓN!$A$10:$U$1010,'FORMULACIÓN Y SEG. FACULTADES'!$A95,'FORMULACIÓN Y SEG. FACULTADES'!F$8))</f>
        <v/>
      </c>
      <c r="G95" s="240" t="str">
        <f>IF($A95="","",INDEX(FORMULACIÓN!$A$10:$U$1010,'FORMULACIÓN Y SEG. FACULTADES'!$A95,'FORMULACIÓN Y SEG. FACULTADES'!G$8))</f>
        <v/>
      </c>
      <c r="H95" s="240" t="str">
        <f>IF($A95="","",INDEX(FORMULACIÓN!$A$10:$U$1010,'FORMULACIÓN Y SEG. FACULTADES'!$A95,'FORMULACIÓN Y SEG. FACULTADES'!H$8))</f>
        <v/>
      </c>
      <c r="I95" s="240" t="str">
        <f>IF($A95="","",INDEX(FORMULACIÓN!$A$10:$U$1010,'FORMULACIÓN Y SEG. FACULTADES'!$A95,'FORMULACIÓN Y SEG. FACULTADES'!I$8))</f>
        <v/>
      </c>
      <c r="J95" s="242"/>
      <c r="K95" s="242"/>
      <c r="L95" s="240" t="str">
        <f>IF($A95="","",INDEX(FORMULACIÓN!$A$10:$U$1010,'FORMULACIÓN Y SEG. FACULTADES'!$A95,'FORMULACIÓN Y SEG. FACULTADES'!L$8))</f>
        <v/>
      </c>
      <c r="M95" s="240" t="str">
        <f>IF($A95="","",INDEX(FORMULACIÓN!$A$10:$U$1010,'FORMULACIÓN Y SEG. FACULTADES'!$A95,'FORMULACIÓN Y SEG. FACULTADES'!M$8))</f>
        <v/>
      </c>
      <c r="N95" s="240" t="str">
        <f>IF($A95="","",INDEX(FORMULACIÓN!$A$10:$U$1010,'FORMULACIÓN Y SEG. FACULTADES'!$A95,'FORMULACIÓN Y SEG. FACULTADES'!N$8))</f>
        <v/>
      </c>
      <c r="O95" s="240" t="str">
        <f>IF($A95="","",INDEX(FORMULACIÓN!$A$10:$U$1010,'FORMULACIÓN Y SEG. FACULTADES'!$A95,'FORMULACIÓN Y SEG. FACULTADES'!O$8))</f>
        <v/>
      </c>
      <c r="P95" s="240" t="str">
        <f>IF($A95="","",INDEX(FORMULACIÓN!$A$10:$U$1010,'FORMULACIÓN Y SEG. FACULTADES'!$A95,'FORMULACIÓN Y SEG. FACULTADES'!P$8))</f>
        <v/>
      </c>
      <c r="Q95" s="241"/>
      <c r="R95" s="46" t="str">
        <f>IF($A95="","",INDEX(FORMULACIÓN!$A$10:$Y$1010,'FORMULACIÓN Y SEG. FACULTADES'!$A95,'FORMULACIÓN Y SEG. FACULTADES'!R$8))</f>
        <v/>
      </c>
      <c r="S95" s="175" t="str">
        <f>IF($A95="","",INDEX(FORMULACIÓN!$A$10:$U$1010,'FORMULACIÓN Y SEG. FACULTADES'!$A95,'FORMULACIÓN Y SEG. FACULTADES'!S$8))</f>
        <v/>
      </c>
      <c r="T95" s="187"/>
      <c r="U95" s="187"/>
      <c r="V95" s="188">
        <f t="shared" si="46"/>
        <v>0</v>
      </c>
      <c r="W95" s="187"/>
      <c r="X95" s="187"/>
      <c r="Y95" s="187"/>
      <c r="Z95" s="191" t="str">
        <f t="shared" si="47"/>
        <v>0</v>
      </c>
      <c r="AA95" s="191" t="str">
        <f t="shared" si="48"/>
        <v>-</v>
      </c>
      <c r="AB95" s="189" t="str">
        <f t="shared" si="45"/>
        <v>FAC/DEP: 00,00%
__________
FAC/FAC: -
__________
AÑO: 00,00%
S. 1: 00,00%
S. 2: 00,00%</v>
      </c>
      <c r="AC95" s="187"/>
      <c r="AD95" s="187"/>
      <c r="AE95" s="188">
        <f t="shared" si="49"/>
        <v>0</v>
      </c>
      <c r="AF95" s="187"/>
      <c r="AG95" s="187"/>
      <c r="AH95" s="187"/>
      <c r="AI95" s="191" t="str">
        <f t="shared" si="50"/>
        <v>0</v>
      </c>
      <c r="AJ95" s="187" t="str">
        <f t="shared" si="51"/>
        <v>-</v>
      </c>
      <c r="AK95" s="189" t="str">
        <f t="shared" si="52"/>
        <v>FAC/DEP: 00,00%
__________
FAC/FAC: -
__________
AÑO: 00,00%
S. 1: 00,00%
S. 2: 00,00%</v>
      </c>
      <c r="AL95" s="187"/>
      <c r="AM95" s="187"/>
      <c r="AN95" s="188">
        <f t="shared" si="53"/>
        <v>0</v>
      </c>
      <c r="AO95" s="187"/>
      <c r="AP95" s="187"/>
      <c r="AQ95" s="187"/>
      <c r="AR95" s="191" t="str">
        <f t="shared" si="54"/>
        <v>0</v>
      </c>
      <c r="AS95" s="187" t="str">
        <f t="shared" si="55"/>
        <v>-</v>
      </c>
      <c r="AT95" s="189" t="str">
        <f t="shared" si="56"/>
        <v>FAC/DEP: 00,00%
__________
FAC/FAC: -
__________
AÑO: 00,00%
S. 1: 00,00%
S. 2: 00,00%</v>
      </c>
      <c r="AU95" s="187"/>
      <c r="AV95" s="187"/>
      <c r="AW95" s="188">
        <f t="shared" si="57"/>
        <v>0</v>
      </c>
      <c r="AX95" s="187"/>
      <c r="AY95" s="187"/>
      <c r="AZ95" s="187"/>
      <c r="BA95" s="191" t="str">
        <f t="shared" si="58"/>
        <v>0</v>
      </c>
      <c r="BB95" s="187" t="str">
        <f t="shared" si="59"/>
        <v>-</v>
      </c>
      <c r="BC95" s="189" t="str">
        <f t="shared" si="60"/>
        <v>FAC/DEP: 00,00%
__________
FAC/FAC: -
__________
AÑO: 00,00%
S. 1: 00,00%
S. 2: 00,00%</v>
      </c>
      <c r="BD95" s="187"/>
      <c r="BE95" s="187"/>
      <c r="BF95" s="188">
        <f t="shared" si="61"/>
        <v>0</v>
      </c>
      <c r="BG95" s="187"/>
      <c r="BH95" s="187"/>
      <c r="BI95" s="187"/>
      <c r="BJ95" s="191" t="str">
        <f t="shared" si="62"/>
        <v>0</v>
      </c>
      <c r="BK95" s="187" t="str">
        <f t="shared" si="63"/>
        <v>-</v>
      </c>
      <c r="BL95" s="189" t="str">
        <f t="shared" si="64"/>
        <v>FAC/DEP: 00,00%
__________
FAC/FAC: -
__________
AÑO: 00,00%
S. 1: 00,00%
S. 2: 00,00%</v>
      </c>
      <c r="BM95" s="187"/>
      <c r="BN95" s="187"/>
      <c r="BO95" s="188">
        <f t="shared" si="65"/>
        <v>0</v>
      </c>
      <c r="BP95" s="187"/>
      <c r="BQ95" s="187"/>
      <c r="BR95" s="187"/>
      <c r="BS95" s="191" t="str">
        <f t="shared" si="66"/>
        <v>0</v>
      </c>
      <c r="BT95" s="187" t="str">
        <f t="shared" si="67"/>
        <v>-</v>
      </c>
      <c r="BU95" s="189" t="str">
        <f t="shared" si="68"/>
        <v>FAC/DEP: 00,00%
__________
FAC/FAC: -
__________
AÑO: 00,00%
S. 1: 00,00%
S. 2: 00,00%</v>
      </c>
      <c r="BV95" s="187"/>
      <c r="BW95" s="187"/>
      <c r="BX95" s="188">
        <f t="shared" si="69"/>
        <v>0</v>
      </c>
      <c r="BY95" s="187"/>
      <c r="BZ95" s="187"/>
      <c r="CA95" s="187"/>
      <c r="CB95" s="191" t="str">
        <f t="shared" si="70"/>
        <v>0</v>
      </c>
      <c r="CC95" s="187" t="str">
        <f t="shared" si="71"/>
        <v>-</v>
      </c>
      <c r="CD95" s="189" t="str">
        <f t="shared" si="72"/>
        <v>FAC/DEP: 00,00%
__________
FAC/FAC: -
__________
AÑO: 00,00%
S. 1: 00,00%
S. 2: 00,00%</v>
      </c>
      <c r="CE95" s="187"/>
      <c r="CF95" s="187"/>
      <c r="CG95" s="188">
        <f t="shared" si="73"/>
        <v>0</v>
      </c>
      <c r="CH95" s="187"/>
      <c r="CI95" s="187"/>
      <c r="CJ95" s="187"/>
      <c r="CK95" s="191" t="str">
        <f t="shared" si="74"/>
        <v>0</v>
      </c>
      <c r="CL95" s="187" t="str">
        <f t="shared" si="75"/>
        <v>-</v>
      </c>
      <c r="CM95" s="189" t="str">
        <f t="shared" si="76"/>
        <v>FAC/DEP: 00,00%
__________
FAC/FAC: -
__________
AÑO: 00,00%
S. 1: 00,00%
S. 2: 00,00%</v>
      </c>
      <c r="CN95" s="187"/>
      <c r="CO95" s="187"/>
      <c r="CP95" s="188">
        <f t="shared" si="77"/>
        <v>0</v>
      </c>
      <c r="CQ95" s="187"/>
      <c r="CR95" s="187"/>
      <c r="CS95" s="187"/>
      <c r="CT95" s="191" t="str">
        <f t="shared" si="78"/>
        <v>0</v>
      </c>
      <c r="CU95" s="187" t="str">
        <f t="shared" si="79"/>
        <v>-</v>
      </c>
      <c r="CV95" s="189" t="str">
        <f t="shared" si="80"/>
        <v>FAC/DEP: 00,00%
__________
FAC/FAC: -
__________
AÑO: 00,00%
S. 1: 00,00%
S. 2: 00,00%</v>
      </c>
      <c r="CW95" s="187"/>
      <c r="CX95" s="187"/>
      <c r="CY95" s="188">
        <f t="shared" si="81"/>
        <v>0</v>
      </c>
      <c r="CZ95" s="187"/>
      <c r="DA95" s="187"/>
      <c r="DB95" s="187"/>
      <c r="DC95" s="191" t="str">
        <f t="shared" si="82"/>
        <v>0</v>
      </c>
      <c r="DD95" s="191" t="str">
        <f t="shared" si="83"/>
        <v>-</v>
      </c>
      <c r="DE95" s="196" t="str">
        <f t="shared" si="84"/>
        <v>FAC/DEP: 00,00%
__________
FAC/FAC: -
__________
AÑO: 00,00%
S. 1: 00,00%
S. 2: 00,00%</v>
      </c>
      <c r="DF95" s="209">
        <f t="shared" si="85"/>
        <v>0</v>
      </c>
      <c r="DG95" s="245"/>
      <c r="DH95" s="245"/>
    </row>
    <row r="96" spans="1:112" s="218" customFormat="1" ht="30" hidden="1" customHeight="1">
      <c r="A96" s="218" t="str">
        <f>Lists!C184</f>
        <v/>
      </c>
      <c r="B96" s="240" t="str">
        <f>IF(A96="","",INDEX(FORMULACIÓN!$A$10:$U$1010,'FORMULACIÓN Y SEG. FACULTADES'!$A96,'FORMULACIÓN Y SEG. FACULTADES'!B$8))</f>
        <v/>
      </c>
      <c r="C96" s="238" t="str">
        <f>IF($A96="","",INDEX(FORMULACIÓN!$A$10:$U$1010,'FORMULACIÓN Y SEG. FACULTADES'!$A96,'FORMULACIÓN Y SEG. FACULTADES'!C$8))</f>
        <v/>
      </c>
      <c r="D96" s="240" t="str">
        <f>IF(B96="","",INDEX(FORMULACIÓN!$A$10:$U$1010,'FORMULACIÓN Y SEG. FACULTADES'!$A96,'FORMULACIÓN Y SEG. FACULTADES'!D$8))</f>
        <v/>
      </c>
      <c r="E96" s="240" t="str">
        <f>IF($A96="","",INDEX(FORMULACIÓN!$A$10:$U$1010,'FORMULACIÓN Y SEG. FACULTADES'!$A96,'FORMULACIÓN Y SEG. FACULTADES'!E$8))</f>
        <v/>
      </c>
      <c r="F96" s="240" t="str">
        <f>IF($A96="","",INDEX(FORMULACIÓN!$A$10:$U$1010,'FORMULACIÓN Y SEG. FACULTADES'!$A96,'FORMULACIÓN Y SEG. FACULTADES'!F$8))</f>
        <v/>
      </c>
      <c r="G96" s="240" t="str">
        <f>IF($A96="","",INDEX(FORMULACIÓN!$A$10:$U$1010,'FORMULACIÓN Y SEG. FACULTADES'!$A96,'FORMULACIÓN Y SEG. FACULTADES'!G$8))</f>
        <v/>
      </c>
      <c r="H96" s="240" t="str">
        <f>IF($A96="","",INDEX(FORMULACIÓN!$A$10:$U$1010,'FORMULACIÓN Y SEG. FACULTADES'!$A96,'FORMULACIÓN Y SEG. FACULTADES'!H$8))</f>
        <v/>
      </c>
      <c r="I96" s="240" t="str">
        <f>IF($A96="","",INDEX(FORMULACIÓN!$A$10:$U$1010,'FORMULACIÓN Y SEG. FACULTADES'!$A96,'FORMULACIÓN Y SEG. FACULTADES'!I$8))</f>
        <v/>
      </c>
      <c r="J96" s="242"/>
      <c r="K96" s="242"/>
      <c r="L96" s="240" t="str">
        <f>IF($A96="","",INDEX(FORMULACIÓN!$A$10:$U$1010,'FORMULACIÓN Y SEG. FACULTADES'!$A96,'FORMULACIÓN Y SEG. FACULTADES'!L$8))</f>
        <v/>
      </c>
      <c r="M96" s="240" t="str">
        <f>IF($A96="","",INDEX(FORMULACIÓN!$A$10:$U$1010,'FORMULACIÓN Y SEG. FACULTADES'!$A96,'FORMULACIÓN Y SEG. FACULTADES'!M$8))</f>
        <v/>
      </c>
      <c r="N96" s="240" t="str">
        <f>IF($A96="","",INDEX(FORMULACIÓN!$A$10:$U$1010,'FORMULACIÓN Y SEG. FACULTADES'!$A96,'FORMULACIÓN Y SEG. FACULTADES'!N$8))</f>
        <v/>
      </c>
      <c r="O96" s="240" t="str">
        <f>IF($A96="","",INDEX(FORMULACIÓN!$A$10:$U$1010,'FORMULACIÓN Y SEG. FACULTADES'!$A96,'FORMULACIÓN Y SEG. FACULTADES'!O$8))</f>
        <v/>
      </c>
      <c r="P96" s="240" t="str">
        <f>IF($A96="","",INDEX(FORMULACIÓN!$A$10:$U$1010,'FORMULACIÓN Y SEG. FACULTADES'!$A96,'FORMULACIÓN Y SEG. FACULTADES'!P$8))</f>
        <v/>
      </c>
      <c r="Q96" s="241"/>
      <c r="R96" s="46" t="str">
        <f>IF($A96="","",INDEX(FORMULACIÓN!$A$10:$Y$1010,'FORMULACIÓN Y SEG. FACULTADES'!$A96,'FORMULACIÓN Y SEG. FACULTADES'!R$8))</f>
        <v/>
      </c>
      <c r="S96" s="175" t="str">
        <f>IF($A96="","",INDEX(FORMULACIÓN!$A$10:$U$1010,'FORMULACIÓN Y SEG. FACULTADES'!$A96,'FORMULACIÓN Y SEG. FACULTADES'!S$8))</f>
        <v/>
      </c>
      <c r="T96" s="187"/>
      <c r="U96" s="187"/>
      <c r="V96" s="188">
        <f t="shared" si="46"/>
        <v>0</v>
      </c>
      <c r="W96" s="187"/>
      <c r="X96" s="187"/>
      <c r="Y96" s="187"/>
      <c r="Z96" s="191" t="str">
        <f t="shared" si="47"/>
        <v>0</v>
      </c>
      <c r="AA96" s="191" t="str">
        <f t="shared" si="48"/>
        <v>-</v>
      </c>
      <c r="AB96" s="189" t="str">
        <f t="shared" si="45"/>
        <v>FAC/DEP: 00,00%
__________
FAC/FAC: -
__________
AÑO: 00,00%
S. 1: 00,00%
S. 2: 00,00%</v>
      </c>
      <c r="AC96" s="187"/>
      <c r="AD96" s="187"/>
      <c r="AE96" s="188">
        <f t="shared" si="49"/>
        <v>0</v>
      </c>
      <c r="AF96" s="187"/>
      <c r="AG96" s="187"/>
      <c r="AH96" s="187"/>
      <c r="AI96" s="191" t="str">
        <f t="shared" si="50"/>
        <v>0</v>
      </c>
      <c r="AJ96" s="187" t="str">
        <f t="shared" si="51"/>
        <v>-</v>
      </c>
      <c r="AK96" s="189" t="str">
        <f t="shared" si="52"/>
        <v>FAC/DEP: 00,00%
__________
FAC/FAC: -
__________
AÑO: 00,00%
S. 1: 00,00%
S. 2: 00,00%</v>
      </c>
      <c r="AL96" s="187"/>
      <c r="AM96" s="187"/>
      <c r="AN96" s="188">
        <f t="shared" si="53"/>
        <v>0</v>
      </c>
      <c r="AO96" s="187"/>
      <c r="AP96" s="187"/>
      <c r="AQ96" s="187"/>
      <c r="AR96" s="191" t="str">
        <f t="shared" si="54"/>
        <v>0</v>
      </c>
      <c r="AS96" s="187" t="str">
        <f t="shared" si="55"/>
        <v>-</v>
      </c>
      <c r="AT96" s="189" t="str">
        <f t="shared" si="56"/>
        <v>FAC/DEP: 00,00%
__________
FAC/FAC: -
__________
AÑO: 00,00%
S. 1: 00,00%
S. 2: 00,00%</v>
      </c>
      <c r="AU96" s="187"/>
      <c r="AV96" s="187"/>
      <c r="AW96" s="188">
        <f t="shared" si="57"/>
        <v>0</v>
      </c>
      <c r="AX96" s="187"/>
      <c r="AY96" s="187"/>
      <c r="AZ96" s="187"/>
      <c r="BA96" s="191" t="str">
        <f t="shared" si="58"/>
        <v>0</v>
      </c>
      <c r="BB96" s="187" t="str">
        <f t="shared" si="59"/>
        <v>-</v>
      </c>
      <c r="BC96" s="189" t="str">
        <f t="shared" si="60"/>
        <v>FAC/DEP: 00,00%
__________
FAC/FAC: -
__________
AÑO: 00,00%
S. 1: 00,00%
S. 2: 00,00%</v>
      </c>
      <c r="BD96" s="187"/>
      <c r="BE96" s="187"/>
      <c r="BF96" s="188">
        <f t="shared" si="61"/>
        <v>0</v>
      </c>
      <c r="BG96" s="187"/>
      <c r="BH96" s="187"/>
      <c r="BI96" s="187"/>
      <c r="BJ96" s="191" t="str">
        <f t="shared" si="62"/>
        <v>0</v>
      </c>
      <c r="BK96" s="187" t="str">
        <f t="shared" si="63"/>
        <v>-</v>
      </c>
      <c r="BL96" s="189" t="str">
        <f t="shared" si="64"/>
        <v>FAC/DEP: 00,00%
__________
FAC/FAC: -
__________
AÑO: 00,00%
S. 1: 00,00%
S. 2: 00,00%</v>
      </c>
      <c r="BM96" s="187"/>
      <c r="BN96" s="187"/>
      <c r="BO96" s="188">
        <f t="shared" si="65"/>
        <v>0</v>
      </c>
      <c r="BP96" s="187"/>
      <c r="BQ96" s="187"/>
      <c r="BR96" s="187"/>
      <c r="BS96" s="191" t="str">
        <f t="shared" si="66"/>
        <v>0</v>
      </c>
      <c r="BT96" s="187" t="str">
        <f t="shared" si="67"/>
        <v>-</v>
      </c>
      <c r="BU96" s="189" t="str">
        <f t="shared" si="68"/>
        <v>FAC/DEP: 00,00%
__________
FAC/FAC: -
__________
AÑO: 00,00%
S. 1: 00,00%
S. 2: 00,00%</v>
      </c>
      <c r="BV96" s="187"/>
      <c r="BW96" s="187"/>
      <c r="BX96" s="188">
        <f t="shared" si="69"/>
        <v>0</v>
      </c>
      <c r="BY96" s="187"/>
      <c r="BZ96" s="187"/>
      <c r="CA96" s="187"/>
      <c r="CB96" s="191" t="str">
        <f t="shared" si="70"/>
        <v>0</v>
      </c>
      <c r="CC96" s="187" t="str">
        <f t="shared" si="71"/>
        <v>-</v>
      </c>
      <c r="CD96" s="189" t="str">
        <f t="shared" si="72"/>
        <v>FAC/DEP: 00,00%
__________
FAC/FAC: -
__________
AÑO: 00,00%
S. 1: 00,00%
S. 2: 00,00%</v>
      </c>
      <c r="CE96" s="187"/>
      <c r="CF96" s="187"/>
      <c r="CG96" s="188">
        <f t="shared" si="73"/>
        <v>0</v>
      </c>
      <c r="CH96" s="187"/>
      <c r="CI96" s="187"/>
      <c r="CJ96" s="187"/>
      <c r="CK96" s="191" t="str">
        <f t="shared" si="74"/>
        <v>0</v>
      </c>
      <c r="CL96" s="187" t="str">
        <f t="shared" si="75"/>
        <v>-</v>
      </c>
      <c r="CM96" s="189" t="str">
        <f t="shared" si="76"/>
        <v>FAC/DEP: 00,00%
__________
FAC/FAC: -
__________
AÑO: 00,00%
S. 1: 00,00%
S. 2: 00,00%</v>
      </c>
      <c r="CN96" s="187"/>
      <c r="CO96" s="187"/>
      <c r="CP96" s="188">
        <f t="shared" si="77"/>
        <v>0</v>
      </c>
      <c r="CQ96" s="187"/>
      <c r="CR96" s="187"/>
      <c r="CS96" s="187"/>
      <c r="CT96" s="191" t="str">
        <f t="shared" si="78"/>
        <v>0</v>
      </c>
      <c r="CU96" s="187" t="str">
        <f t="shared" si="79"/>
        <v>-</v>
      </c>
      <c r="CV96" s="189" t="str">
        <f t="shared" si="80"/>
        <v>FAC/DEP: 00,00%
__________
FAC/FAC: -
__________
AÑO: 00,00%
S. 1: 00,00%
S. 2: 00,00%</v>
      </c>
      <c r="CW96" s="187"/>
      <c r="CX96" s="187"/>
      <c r="CY96" s="188">
        <f t="shared" si="81"/>
        <v>0</v>
      </c>
      <c r="CZ96" s="187"/>
      <c r="DA96" s="187"/>
      <c r="DB96" s="187"/>
      <c r="DC96" s="191" t="str">
        <f t="shared" si="82"/>
        <v>0</v>
      </c>
      <c r="DD96" s="191" t="str">
        <f t="shared" si="83"/>
        <v>-</v>
      </c>
      <c r="DE96" s="196" t="str">
        <f t="shared" si="84"/>
        <v>FAC/DEP: 00,00%
__________
FAC/FAC: -
__________
AÑO: 00,00%
S. 1: 00,00%
S. 2: 00,00%</v>
      </c>
      <c r="DF96" s="209">
        <f t="shared" si="85"/>
        <v>0</v>
      </c>
      <c r="DG96" s="245"/>
      <c r="DH96" s="245"/>
    </row>
    <row r="97" spans="1:112" s="218" customFormat="1" ht="30" hidden="1" customHeight="1">
      <c r="A97" s="218" t="str">
        <f>Lists!C185</f>
        <v/>
      </c>
      <c r="B97" s="240" t="str">
        <f>IF(A97="","",INDEX(FORMULACIÓN!$A$10:$U$1010,'FORMULACIÓN Y SEG. FACULTADES'!$A97,'FORMULACIÓN Y SEG. FACULTADES'!B$8))</f>
        <v/>
      </c>
      <c r="C97" s="238" t="str">
        <f>IF($A97="","",INDEX(FORMULACIÓN!$A$10:$U$1010,'FORMULACIÓN Y SEG. FACULTADES'!$A97,'FORMULACIÓN Y SEG. FACULTADES'!C$8))</f>
        <v/>
      </c>
      <c r="D97" s="240" t="str">
        <f>IF(B97="","",INDEX(FORMULACIÓN!$A$10:$U$1010,'FORMULACIÓN Y SEG. FACULTADES'!$A97,'FORMULACIÓN Y SEG. FACULTADES'!D$8))</f>
        <v/>
      </c>
      <c r="E97" s="240" t="str">
        <f>IF($A97="","",INDEX(FORMULACIÓN!$A$10:$U$1010,'FORMULACIÓN Y SEG. FACULTADES'!$A97,'FORMULACIÓN Y SEG. FACULTADES'!E$8))</f>
        <v/>
      </c>
      <c r="F97" s="240" t="str">
        <f>IF($A97="","",INDEX(FORMULACIÓN!$A$10:$U$1010,'FORMULACIÓN Y SEG. FACULTADES'!$A97,'FORMULACIÓN Y SEG. FACULTADES'!F$8))</f>
        <v/>
      </c>
      <c r="G97" s="240" t="str">
        <f>IF($A97="","",INDEX(FORMULACIÓN!$A$10:$U$1010,'FORMULACIÓN Y SEG. FACULTADES'!$A97,'FORMULACIÓN Y SEG. FACULTADES'!G$8))</f>
        <v/>
      </c>
      <c r="H97" s="240" t="str">
        <f>IF($A97="","",INDEX(FORMULACIÓN!$A$10:$U$1010,'FORMULACIÓN Y SEG. FACULTADES'!$A97,'FORMULACIÓN Y SEG. FACULTADES'!H$8))</f>
        <v/>
      </c>
      <c r="I97" s="240" t="str">
        <f>IF($A97="","",INDEX(FORMULACIÓN!$A$10:$U$1010,'FORMULACIÓN Y SEG. FACULTADES'!$A97,'FORMULACIÓN Y SEG. FACULTADES'!I$8))</f>
        <v/>
      </c>
      <c r="J97" s="242"/>
      <c r="K97" s="242"/>
      <c r="L97" s="240" t="str">
        <f>IF($A97="","",INDEX(FORMULACIÓN!$A$10:$U$1010,'FORMULACIÓN Y SEG. FACULTADES'!$A97,'FORMULACIÓN Y SEG. FACULTADES'!L$8))</f>
        <v/>
      </c>
      <c r="M97" s="240" t="str">
        <f>IF($A97="","",INDEX(FORMULACIÓN!$A$10:$U$1010,'FORMULACIÓN Y SEG. FACULTADES'!$A97,'FORMULACIÓN Y SEG. FACULTADES'!M$8))</f>
        <v/>
      </c>
      <c r="N97" s="240" t="str">
        <f>IF($A97="","",INDEX(FORMULACIÓN!$A$10:$U$1010,'FORMULACIÓN Y SEG. FACULTADES'!$A97,'FORMULACIÓN Y SEG. FACULTADES'!N$8))</f>
        <v/>
      </c>
      <c r="O97" s="240" t="str">
        <f>IF($A97="","",INDEX(FORMULACIÓN!$A$10:$U$1010,'FORMULACIÓN Y SEG. FACULTADES'!$A97,'FORMULACIÓN Y SEG. FACULTADES'!O$8))</f>
        <v/>
      </c>
      <c r="P97" s="240" t="str">
        <f>IF($A97="","",INDEX(FORMULACIÓN!$A$10:$U$1010,'FORMULACIÓN Y SEG. FACULTADES'!$A97,'FORMULACIÓN Y SEG. FACULTADES'!P$8))</f>
        <v/>
      </c>
      <c r="Q97" s="241"/>
      <c r="R97" s="46" t="str">
        <f>IF($A97="","",INDEX(FORMULACIÓN!$A$10:$Y$1010,'FORMULACIÓN Y SEG. FACULTADES'!$A97,'FORMULACIÓN Y SEG. FACULTADES'!R$8))</f>
        <v/>
      </c>
      <c r="S97" s="175" t="str">
        <f>IF($A97="","",INDEX(FORMULACIÓN!$A$10:$U$1010,'FORMULACIÓN Y SEG. FACULTADES'!$A97,'FORMULACIÓN Y SEG. FACULTADES'!S$8))</f>
        <v/>
      </c>
      <c r="T97" s="187"/>
      <c r="U97" s="187"/>
      <c r="V97" s="188">
        <f t="shared" si="46"/>
        <v>0</v>
      </c>
      <c r="W97" s="187"/>
      <c r="X97" s="187"/>
      <c r="Y97" s="187"/>
      <c r="Z97" s="191" t="str">
        <f t="shared" si="47"/>
        <v>0</v>
      </c>
      <c r="AA97" s="191" t="str">
        <f t="shared" si="48"/>
        <v>-</v>
      </c>
      <c r="AB97" s="189" t="str">
        <f t="shared" si="45"/>
        <v>FAC/DEP: 00,00%
__________
FAC/FAC: -
__________
AÑO: 00,00%
S. 1: 00,00%
S. 2: 00,00%</v>
      </c>
      <c r="AC97" s="187"/>
      <c r="AD97" s="187"/>
      <c r="AE97" s="188">
        <f t="shared" si="49"/>
        <v>0</v>
      </c>
      <c r="AF97" s="187"/>
      <c r="AG97" s="187"/>
      <c r="AH97" s="187"/>
      <c r="AI97" s="191" t="str">
        <f t="shared" si="50"/>
        <v>0</v>
      </c>
      <c r="AJ97" s="187" t="str">
        <f t="shared" si="51"/>
        <v>-</v>
      </c>
      <c r="AK97" s="189" t="str">
        <f t="shared" si="52"/>
        <v>FAC/DEP: 00,00%
__________
FAC/FAC: -
__________
AÑO: 00,00%
S. 1: 00,00%
S. 2: 00,00%</v>
      </c>
      <c r="AL97" s="187"/>
      <c r="AM97" s="187"/>
      <c r="AN97" s="188">
        <f t="shared" si="53"/>
        <v>0</v>
      </c>
      <c r="AO97" s="187"/>
      <c r="AP97" s="187"/>
      <c r="AQ97" s="187"/>
      <c r="AR97" s="191" t="str">
        <f t="shared" si="54"/>
        <v>0</v>
      </c>
      <c r="AS97" s="187" t="str">
        <f t="shared" si="55"/>
        <v>-</v>
      </c>
      <c r="AT97" s="189" t="str">
        <f t="shared" si="56"/>
        <v>FAC/DEP: 00,00%
__________
FAC/FAC: -
__________
AÑO: 00,00%
S. 1: 00,00%
S. 2: 00,00%</v>
      </c>
      <c r="AU97" s="187"/>
      <c r="AV97" s="187"/>
      <c r="AW97" s="188">
        <f t="shared" si="57"/>
        <v>0</v>
      </c>
      <c r="AX97" s="187"/>
      <c r="AY97" s="187"/>
      <c r="AZ97" s="187"/>
      <c r="BA97" s="191" t="str">
        <f t="shared" si="58"/>
        <v>0</v>
      </c>
      <c r="BB97" s="187" t="str">
        <f t="shared" si="59"/>
        <v>-</v>
      </c>
      <c r="BC97" s="189" t="str">
        <f t="shared" si="60"/>
        <v>FAC/DEP: 00,00%
__________
FAC/FAC: -
__________
AÑO: 00,00%
S. 1: 00,00%
S. 2: 00,00%</v>
      </c>
      <c r="BD97" s="187"/>
      <c r="BE97" s="187"/>
      <c r="BF97" s="188">
        <f t="shared" si="61"/>
        <v>0</v>
      </c>
      <c r="BG97" s="187"/>
      <c r="BH97" s="187"/>
      <c r="BI97" s="187"/>
      <c r="BJ97" s="191" t="str">
        <f t="shared" si="62"/>
        <v>0</v>
      </c>
      <c r="BK97" s="187" t="str">
        <f t="shared" si="63"/>
        <v>-</v>
      </c>
      <c r="BL97" s="189" t="str">
        <f t="shared" si="64"/>
        <v>FAC/DEP: 00,00%
__________
FAC/FAC: -
__________
AÑO: 00,00%
S. 1: 00,00%
S. 2: 00,00%</v>
      </c>
      <c r="BM97" s="187"/>
      <c r="BN97" s="187"/>
      <c r="BO97" s="188">
        <f t="shared" si="65"/>
        <v>0</v>
      </c>
      <c r="BP97" s="187"/>
      <c r="BQ97" s="187"/>
      <c r="BR97" s="187"/>
      <c r="BS97" s="191" t="str">
        <f t="shared" si="66"/>
        <v>0</v>
      </c>
      <c r="BT97" s="187" t="str">
        <f t="shared" si="67"/>
        <v>-</v>
      </c>
      <c r="BU97" s="189" t="str">
        <f t="shared" si="68"/>
        <v>FAC/DEP: 00,00%
__________
FAC/FAC: -
__________
AÑO: 00,00%
S. 1: 00,00%
S. 2: 00,00%</v>
      </c>
      <c r="BV97" s="187"/>
      <c r="BW97" s="187"/>
      <c r="BX97" s="188">
        <f t="shared" si="69"/>
        <v>0</v>
      </c>
      <c r="BY97" s="187"/>
      <c r="BZ97" s="187"/>
      <c r="CA97" s="187"/>
      <c r="CB97" s="191" t="str">
        <f t="shared" si="70"/>
        <v>0</v>
      </c>
      <c r="CC97" s="187" t="str">
        <f t="shared" si="71"/>
        <v>-</v>
      </c>
      <c r="CD97" s="189" t="str">
        <f t="shared" si="72"/>
        <v>FAC/DEP: 00,00%
__________
FAC/FAC: -
__________
AÑO: 00,00%
S. 1: 00,00%
S. 2: 00,00%</v>
      </c>
      <c r="CE97" s="187"/>
      <c r="CF97" s="187"/>
      <c r="CG97" s="188">
        <f t="shared" si="73"/>
        <v>0</v>
      </c>
      <c r="CH97" s="187"/>
      <c r="CI97" s="187"/>
      <c r="CJ97" s="187"/>
      <c r="CK97" s="191" t="str">
        <f t="shared" si="74"/>
        <v>0</v>
      </c>
      <c r="CL97" s="187" t="str">
        <f t="shared" si="75"/>
        <v>-</v>
      </c>
      <c r="CM97" s="189" t="str">
        <f t="shared" si="76"/>
        <v>FAC/DEP: 00,00%
__________
FAC/FAC: -
__________
AÑO: 00,00%
S. 1: 00,00%
S. 2: 00,00%</v>
      </c>
      <c r="CN97" s="187"/>
      <c r="CO97" s="187"/>
      <c r="CP97" s="188">
        <f t="shared" si="77"/>
        <v>0</v>
      </c>
      <c r="CQ97" s="187"/>
      <c r="CR97" s="187"/>
      <c r="CS97" s="187"/>
      <c r="CT97" s="191" t="str">
        <f t="shared" si="78"/>
        <v>0</v>
      </c>
      <c r="CU97" s="187" t="str">
        <f t="shared" si="79"/>
        <v>-</v>
      </c>
      <c r="CV97" s="189" t="str">
        <f t="shared" si="80"/>
        <v>FAC/DEP: 00,00%
__________
FAC/FAC: -
__________
AÑO: 00,00%
S. 1: 00,00%
S. 2: 00,00%</v>
      </c>
      <c r="CW97" s="187"/>
      <c r="CX97" s="187"/>
      <c r="CY97" s="188">
        <f t="shared" si="81"/>
        <v>0</v>
      </c>
      <c r="CZ97" s="187"/>
      <c r="DA97" s="187"/>
      <c r="DB97" s="187"/>
      <c r="DC97" s="191" t="str">
        <f t="shared" si="82"/>
        <v>0</v>
      </c>
      <c r="DD97" s="191" t="str">
        <f t="shared" si="83"/>
        <v>-</v>
      </c>
      <c r="DE97" s="196" t="str">
        <f t="shared" si="84"/>
        <v>FAC/DEP: 00,00%
__________
FAC/FAC: -
__________
AÑO: 00,00%
S. 1: 00,00%
S. 2: 00,00%</v>
      </c>
      <c r="DF97" s="209">
        <f t="shared" si="85"/>
        <v>0</v>
      </c>
      <c r="DG97" s="245"/>
      <c r="DH97" s="245"/>
    </row>
    <row r="98" spans="1:112" s="218" customFormat="1" ht="30" hidden="1" customHeight="1">
      <c r="A98" s="218" t="str">
        <f>Lists!C186</f>
        <v/>
      </c>
      <c r="B98" s="240" t="str">
        <f>IF(A98="","",INDEX(FORMULACIÓN!$A$10:$U$1010,'FORMULACIÓN Y SEG. FACULTADES'!$A98,'FORMULACIÓN Y SEG. FACULTADES'!B$8))</f>
        <v/>
      </c>
      <c r="C98" s="238" t="str">
        <f>IF($A98="","",INDEX(FORMULACIÓN!$A$10:$U$1010,'FORMULACIÓN Y SEG. FACULTADES'!$A98,'FORMULACIÓN Y SEG. FACULTADES'!C$8))</f>
        <v/>
      </c>
      <c r="D98" s="240" t="str">
        <f>IF(B98="","",INDEX(FORMULACIÓN!$A$10:$U$1010,'FORMULACIÓN Y SEG. FACULTADES'!$A98,'FORMULACIÓN Y SEG. FACULTADES'!D$8))</f>
        <v/>
      </c>
      <c r="E98" s="240" t="str">
        <f>IF($A98="","",INDEX(FORMULACIÓN!$A$10:$U$1010,'FORMULACIÓN Y SEG. FACULTADES'!$A98,'FORMULACIÓN Y SEG. FACULTADES'!E$8))</f>
        <v/>
      </c>
      <c r="F98" s="240" t="str">
        <f>IF($A98="","",INDEX(FORMULACIÓN!$A$10:$U$1010,'FORMULACIÓN Y SEG. FACULTADES'!$A98,'FORMULACIÓN Y SEG. FACULTADES'!F$8))</f>
        <v/>
      </c>
      <c r="G98" s="240" t="str">
        <f>IF($A98="","",INDEX(FORMULACIÓN!$A$10:$U$1010,'FORMULACIÓN Y SEG. FACULTADES'!$A98,'FORMULACIÓN Y SEG. FACULTADES'!G$8))</f>
        <v/>
      </c>
      <c r="H98" s="240" t="str">
        <f>IF($A98="","",INDEX(FORMULACIÓN!$A$10:$U$1010,'FORMULACIÓN Y SEG. FACULTADES'!$A98,'FORMULACIÓN Y SEG. FACULTADES'!H$8))</f>
        <v/>
      </c>
      <c r="I98" s="240" t="str">
        <f>IF($A98="","",INDEX(FORMULACIÓN!$A$10:$U$1010,'FORMULACIÓN Y SEG. FACULTADES'!$A98,'FORMULACIÓN Y SEG. FACULTADES'!I$8))</f>
        <v/>
      </c>
      <c r="J98" s="242"/>
      <c r="K98" s="242"/>
      <c r="L98" s="240" t="str">
        <f>IF($A98="","",INDEX(FORMULACIÓN!$A$10:$U$1010,'FORMULACIÓN Y SEG. FACULTADES'!$A98,'FORMULACIÓN Y SEG. FACULTADES'!L$8))</f>
        <v/>
      </c>
      <c r="M98" s="240" t="str">
        <f>IF($A98="","",INDEX(FORMULACIÓN!$A$10:$U$1010,'FORMULACIÓN Y SEG. FACULTADES'!$A98,'FORMULACIÓN Y SEG. FACULTADES'!M$8))</f>
        <v/>
      </c>
      <c r="N98" s="240" t="str">
        <f>IF($A98="","",INDEX(FORMULACIÓN!$A$10:$U$1010,'FORMULACIÓN Y SEG. FACULTADES'!$A98,'FORMULACIÓN Y SEG. FACULTADES'!N$8))</f>
        <v/>
      </c>
      <c r="O98" s="240" t="str">
        <f>IF($A98="","",INDEX(FORMULACIÓN!$A$10:$U$1010,'FORMULACIÓN Y SEG. FACULTADES'!$A98,'FORMULACIÓN Y SEG. FACULTADES'!O$8))</f>
        <v/>
      </c>
      <c r="P98" s="240" t="str">
        <f>IF($A98="","",INDEX(FORMULACIÓN!$A$10:$U$1010,'FORMULACIÓN Y SEG. FACULTADES'!$A98,'FORMULACIÓN Y SEG. FACULTADES'!P$8))</f>
        <v/>
      </c>
      <c r="Q98" s="241"/>
      <c r="R98" s="46" t="str">
        <f>IF($A98="","",INDEX(FORMULACIÓN!$A$10:$Y$1010,'FORMULACIÓN Y SEG. FACULTADES'!$A98,'FORMULACIÓN Y SEG. FACULTADES'!R$8))</f>
        <v/>
      </c>
      <c r="S98" s="175" t="str">
        <f>IF($A98="","",INDEX(FORMULACIÓN!$A$10:$U$1010,'FORMULACIÓN Y SEG. FACULTADES'!$A98,'FORMULACIÓN Y SEG. FACULTADES'!S$8))</f>
        <v/>
      </c>
      <c r="T98" s="187"/>
      <c r="U98" s="187"/>
      <c r="V98" s="188">
        <f t="shared" si="46"/>
        <v>0</v>
      </c>
      <c r="W98" s="187"/>
      <c r="X98" s="187"/>
      <c r="Y98" s="187"/>
      <c r="Z98" s="191" t="str">
        <f t="shared" si="47"/>
        <v>0</v>
      </c>
      <c r="AA98" s="191" t="str">
        <f t="shared" si="48"/>
        <v>-</v>
      </c>
      <c r="AB98" s="189" t="str">
        <f t="shared" si="45"/>
        <v>FAC/DEP: 00,00%
__________
FAC/FAC: -
__________
AÑO: 00,00%
S. 1: 00,00%
S. 2: 00,00%</v>
      </c>
      <c r="AC98" s="187"/>
      <c r="AD98" s="187"/>
      <c r="AE98" s="188">
        <f t="shared" si="49"/>
        <v>0</v>
      </c>
      <c r="AF98" s="187"/>
      <c r="AG98" s="187"/>
      <c r="AH98" s="187"/>
      <c r="AI98" s="191" t="str">
        <f t="shared" si="50"/>
        <v>0</v>
      </c>
      <c r="AJ98" s="187" t="str">
        <f t="shared" si="51"/>
        <v>-</v>
      </c>
      <c r="AK98" s="189" t="str">
        <f t="shared" si="52"/>
        <v>FAC/DEP: 00,00%
__________
FAC/FAC: -
__________
AÑO: 00,00%
S. 1: 00,00%
S. 2: 00,00%</v>
      </c>
      <c r="AL98" s="187"/>
      <c r="AM98" s="187"/>
      <c r="AN98" s="188">
        <f t="shared" si="53"/>
        <v>0</v>
      </c>
      <c r="AO98" s="187"/>
      <c r="AP98" s="187"/>
      <c r="AQ98" s="187"/>
      <c r="AR98" s="191" t="str">
        <f t="shared" si="54"/>
        <v>0</v>
      </c>
      <c r="AS98" s="187" t="str">
        <f t="shared" si="55"/>
        <v>-</v>
      </c>
      <c r="AT98" s="189" t="str">
        <f t="shared" si="56"/>
        <v>FAC/DEP: 00,00%
__________
FAC/FAC: -
__________
AÑO: 00,00%
S. 1: 00,00%
S. 2: 00,00%</v>
      </c>
      <c r="AU98" s="187"/>
      <c r="AV98" s="187"/>
      <c r="AW98" s="188">
        <f t="shared" si="57"/>
        <v>0</v>
      </c>
      <c r="AX98" s="187"/>
      <c r="AY98" s="187"/>
      <c r="AZ98" s="187"/>
      <c r="BA98" s="191" t="str">
        <f t="shared" si="58"/>
        <v>0</v>
      </c>
      <c r="BB98" s="187" t="str">
        <f t="shared" si="59"/>
        <v>-</v>
      </c>
      <c r="BC98" s="189" t="str">
        <f t="shared" si="60"/>
        <v>FAC/DEP: 00,00%
__________
FAC/FAC: -
__________
AÑO: 00,00%
S. 1: 00,00%
S. 2: 00,00%</v>
      </c>
      <c r="BD98" s="187"/>
      <c r="BE98" s="187"/>
      <c r="BF98" s="188">
        <f t="shared" si="61"/>
        <v>0</v>
      </c>
      <c r="BG98" s="187"/>
      <c r="BH98" s="187"/>
      <c r="BI98" s="187"/>
      <c r="BJ98" s="191" t="str">
        <f t="shared" si="62"/>
        <v>0</v>
      </c>
      <c r="BK98" s="187" t="str">
        <f t="shared" si="63"/>
        <v>-</v>
      </c>
      <c r="BL98" s="189" t="str">
        <f t="shared" si="64"/>
        <v>FAC/DEP: 00,00%
__________
FAC/FAC: -
__________
AÑO: 00,00%
S. 1: 00,00%
S. 2: 00,00%</v>
      </c>
      <c r="BM98" s="187"/>
      <c r="BN98" s="187"/>
      <c r="BO98" s="188">
        <f t="shared" si="65"/>
        <v>0</v>
      </c>
      <c r="BP98" s="187"/>
      <c r="BQ98" s="187"/>
      <c r="BR98" s="187"/>
      <c r="BS98" s="191" t="str">
        <f t="shared" si="66"/>
        <v>0</v>
      </c>
      <c r="BT98" s="187" t="str">
        <f t="shared" si="67"/>
        <v>-</v>
      </c>
      <c r="BU98" s="189" t="str">
        <f t="shared" si="68"/>
        <v>FAC/DEP: 00,00%
__________
FAC/FAC: -
__________
AÑO: 00,00%
S. 1: 00,00%
S. 2: 00,00%</v>
      </c>
      <c r="BV98" s="187"/>
      <c r="BW98" s="187"/>
      <c r="BX98" s="188">
        <f t="shared" si="69"/>
        <v>0</v>
      </c>
      <c r="BY98" s="187"/>
      <c r="BZ98" s="187"/>
      <c r="CA98" s="187"/>
      <c r="CB98" s="191" t="str">
        <f t="shared" si="70"/>
        <v>0</v>
      </c>
      <c r="CC98" s="187" t="str">
        <f t="shared" si="71"/>
        <v>-</v>
      </c>
      <c r="CD98" s="189" t="str">
        <f t="shared" si="72"/>
        <v>FAC/DEP: 00,00%
__________
FAC/FAC: -
__________
AÑO: 00,00%
S. 1: 00,00%
S. 2: 00,00%</v>
      </c>
      <c r="CE98" s="187"/>
      <c r="CF98" s="187"/>
      <c r="CG98" s="188">
        <f t="shared" si="73"/>
        <v>0</v>
      </c>
      <c r="CH98" s="187"/>
      <c r="CI98" s="187"/>
      <c r="CJ98" s="187"/>
      <c r="CK98" s="191" t="str">
        <f t="shared" si="74"/>
        <v>0</v>
      </c>
      <c r="CL98" s="187" t="str">
        <f t="shared" si="75"/>
        <v>-</v>
      </c>
      <c r="CM98" s="189" t="str">
        <f t="shared" si="76"/>
        <v>FAC/DEP: 00,00%
__________
FAC/FAC: -
__________
AÑO: 00,00%
S. 1: 00,00%
S. 2: 00,00%</v>
      </c>
      <c r="CN98" s="187"/>
      <c r="CO98" s="187"/>
      <c r="CP98" s="188">
        <f t="shared" si="77"/>
        <v>0</v>
      </c>
      <c r="CQ98" s="187"/>
      <c r="CR98" s="187"/>
      <c r="CS98" s="187"/>
      <c r="CT98" s="191" t="str">
        <f t="shared" si="78"/>
        <v>0</v>
      </c>
      <c r="CU98" s="187" t="str">
        <f t="shared" si="79"/>
        <v>-</v>
      </c>
      <c r="CV98" s="189" t="str">
        <f t="shared" si="80"/>
        <v>FAC/DEP: 00,00%
__________
FAC/FAC: -
__________
AÑO: 00,00%
S. 1: 00,00%
S. 2: 00,00%</v>
      </c>
      <c r="CW98" s="187"/>
      <c r="CX98" s="187"/>
      <c r="CY98" s="188">
        <f t="shared" si="81"/>
        <v>0</v>
      </c>
      <c r="CZ98" s="187"/>
      <c r="DA98" s="187"/>
      <c r="DB98" s="187"/>
      <c r="DC98" s="191" t="str">
        <f t="shared" si="82"/>
        <v>0</v>
      </c>
      <c r="DD98" s="191" t="str">
        <f t="shared" si="83"/>
        <v>-</v>
      </c>
      <c r="DE98" s="196" t="str">
        <f t="shared" si="84"/>
        <v>FAC/DEP: 00,00%
__________
FAC/FAC: -
__________
AÑO: 00,00%
S. 1: 00,00%
S. 2: 00,00%</v>
      </c>
      <c r="DF98" s="209">
        <f t="shared" si="85"/>
        <v>0</v>
      </c>
      <c r="DG98" s="245"/>
      <c r="DH98" s="245"/>
    </row>
    <row r="99" spans="1:112" s="218" customFormat="1" ht="30" hidden="1" customHeight="1">
      <c r="A99" s="218" t="str">
        <f>Lists!C187</f>
        <v/>
      </c>
      <c r="B99" s="240" t="str">
        <f>IF(A99="","",INDEX(FORMULACIÓN!$A$10:$U$1010,'FORMULACIÓN Y SEG. FACULTADES'!$A99,'FORMULACIÓN Y SEG. FACULTADES'!B$8))</f>
        <v/>
      </c>
      <c r="C99" s="238" t="str">
        <f>IF($A99="","",INDEX(FORMULACIÓN!$A$10:$U$1010,'FORMULACIÓN Y SEG. FACULTADES'!$A99,'FORMULACIÓN Y SEG. FACULTADES'!C$8))</f>
        <v/>
      </c>
      <c r="D99" s="240" t="str">
        <f>IF(B99="","",INDEX(FORMULACIÓN!$A$10:$U$1010,'FORMULACIÓN Y SEG. FACULTADES'!$A99,'FORMULACIÓN Y SEG. FACULTADES'!D$8))</f>
        <v/>
      </c>
      <c r="E99" s="240" t="str">
        <f>IF($A99="","",INDEX(FORMULACIÓN!$A$10:$U$1010,'FORMULACIÓN Y SEG. FACULTADES'!$A99,'FORMULACIÓN Y SEG. FACULTADES'!E$8))</f>
        <v/>
      </c>
      <c r="F99" s="240" t="str">
        <f>IF($A99="","",INDEX(FORMULACIÓN!$A$10:$U$1010,'FORMULACIÓN Y SEG. FACULTADES'!$A99,'FORMULACIÓN Y SEG. FACULTADES'!F$8))</f>
        <v/>
      </c>
      <c r="G99" s="240" t="str">
        <f>IF($A99="","",INDEX(FORMULACIÓN!$A$10:$U$1010,'FORMULACIÓN Y SEG. FACULTADES'!$A99,'FORMULACIÓN Y SEG. FACULTADES'!G$8))</f>
        <v/>
      </c>
      <c r="H99" s="240" t="str">
        <f>IF($A99="","",INDEX(FORMULACIÓN!$A$10:$U$1010,'FORMULACIÓN Y SEG. FACULTADES'!$A99,'FORMULACIÓN Y SEG. FACULTADES'!H$8))</f>
        <v/>
      </c>
      <c r="I99" s="240" t="str">
        <f>IF($A99="","",INDEX(FORMULACIÓN!$A$10:$U$1010,'FORMULACIÓN Y SEG. FACULTADES'!$A99,'FORMULACIÓN Y SEG. FACULTADES'!I$8))</f>
        <v/>
      </c>
      <c r="J99" s="242"/>
      <c r="K99" s="242"/>
      <c r="L99" s="240" t="str">
        <f>IF($A99="","",INDEX(FORMULACIÓN!$A$10:$U$1010,'FORMULACIÓN Y SEG. FACULTADES'!$A99,'FORMULACIÓN Y SEG. FACULTADES'!L$8))</f>
        <v/>
      </c>
      <c r="M99" s="240" t="str">
        <f>IF($A99="","",INDEX(FORMULACIÓN!$A$10:$U$1010,'FORMULACIÓN Y SEG. FACULTADES'!$A99,'FORMULACIÓN Y SEG. FACULTADES'!M$8))</f>
        <v/>
      </c>
      <c r="N99" s="240" t="str">
        <f>IF($A99="","",INDEX(FORMULACIÓN!$A$10:$U$1010,'FORMULACIÓN Y SEG. FACULTADES'!$A99,'FORMULACIÓN Y SEG. FACULTADES'!N$8))</f>
        <v/>
      </c>
      <c r="O99" s="240" t="str">
        <f>IF($A99="","",INDEX(FORMULACIÓN!$A$10:$U$1010,'FORMULACIÓN Y SEG. FACULTADES'!$A99,'FORMULACIÓN Y SEG. FACULTADES'!O$8))</f>
        <v/>
      </c>
      <c r="P99" s="240" t="str">
        <f>IF($A99="","",INDEX(FORMULACIÓN!$A$10:$U$1010,'FORMULACIÓN Y SEG. FACULTADES'!$A99,'FORMULACIÓN Y SEG. FACULTADES'!P$8))</f>
        <v/>
      </c>
      <c r="Q99" s="241"/>
      <c r="R99" s="46" t="str">
        <f>IF($A99="","",INDEX(FORMULACIÓN!$A$10:$Y$1010,'FORMULACIÓN Y SEG. FACULTADES'!$A99,'FORMULACIÓN Y SEG. FACULTADES'!R$8))</f>
        <v/>
      </c>
      <c r="S99" s="175" t="str">
        <f>IF($A99="","",INDEX(FORMULACIÓN!$A$10:$U$1010,'FORMULACIÓN Y SEG. FACULTADES'!$A99,'FORMULACIÓN Y SEG. FACULTADES'!S$8))</f>
        <v/>
      </c>
      <c r="T99" s="187"/>
      <c r="U99" s="187"/>
      <c r="V99" s="188">
        <f t="shared" si="46"/>
        <v>0</v>
      </c>
      <c r="W99" s="187"/>
      <c r="X99" s="187"/>
      <c r="Y99" s="187"/>
      <c r="Z99" s="191" t="str">
        <f t="shared" si="47"/>
        <v>0</v>
      </c>
      <c r="AA99" s="191" t="str">
        <f t="shared" si="48"/>
        <v>-</v>
      </c>
      <c r="AB99" s="189" t="str">
        <f t="shared" si="45"/>
        <v>FAC/DEP: 00,00%
__________
FAC/FAC: -
__________
AÑO: 00,00%
S. 1: 00,00%
S. 2: 00,00%</v>
      </c>
      <c r="AC99" s="187"/>
      <c r="AD99" s="187"/>
      <c r="AE99" s="188">
        <f t="shared" si="49"/>
        <v>0</v>
      </c>
      <c r="AF99" s="187"/>
      <c r="AG99" s="187"/>
      <c r="AH99" s="187"/>
      <c r="AI99" s="191" t="str">
        <f t="shared" si="50"/>
        <v>0</v>
      </c>
      <c r="AJ99" s="187" t="str">
        <f t="shared" si="51"/>
        <v>-</v>
      </c>
      <c r="AK99" s="189" t="str">
        <f t="shared" si="52"/>
        <v>FAC/DEP: 00,00%
__________
FAC/FAC: -
__________
AÑO: 00,00%
S. 1: 00,00%
S. 2: 00,00%</v>
      </c>
      <c r="AL99" s="187"/>
      <c r="AM99" s="187"/>
      <c r="AN99" s="188">
        <f t="shared" si="53"/>
        <v>0</v>
      </c>
      <c r="AO99" s="187"/>
      <c r="AP99" s="187"/>
      <c r="AQ99" s="187"/>
      <c r="AR99" s="191" t="str">
        <f t="shared" si="54"/>
        <v>0</v>
      </c>
      <c r="AS99" s="187" t="str">
        <f t="shared" si="55"/>
        <v>-</v>
      </c>
      <c r="AT99" s="189" t="str">
        <f t="shared" si="56"/>
        <v>FAC/DEP: 00,00%
__________
FAC/FAC: -
__________
AÑO: 00,00%
S. 1: 00,00%
S. 2: 00,00%</v>
      </c>
      <c r="AU99" s="187"/>
      <c r="AV99" s="187"/>
      <c r="AW99" s="188">
        <f t="shared" si="57"/>
        <v>0</v>
      </c>
      <c r="AX99" s="187"/>
      <c r="AY99" s="187"/>
      <c r="AZ99" s="187"/>
      <c r="BA99" s="191" t="str">
        <f t="shared" si="58"/>
        <v>0</v>
      </c>
      <c r="BB99" s="187" t="str">
        <f t="shared" si="59"/>
        <v>-</v>
      </c>
      <c r="BC99" s="189" t="str">
        <f t="shared" si="60"/>
        <v>FAC/DEP: 00,00%
__________
FAC/FAC: -
__________
AÑO: 00,00%
S. 1: 00,00%
S. 2: 00,00%</v>
      </c>
      <c r="BD99" s="187"/>
      <c r="BE99" s="187"/>
      <c r="BF99" s="188">
        <f t="shared" si="61"/>
        <v>0</v>
      </c>
      <c r="BG99" s="187"/>
      <c r="BH99" s="187"/>
      <c r="BI99" s="187"/>
      <c r="BJ99" s="191" t="str">
        <f t="shared" si="62"/>
        <v>0</v>
      </c>
      <c r="BK99" s="187" t="str">
        <f t="shared" si="63"/>
        <v>-</v>
      </c>
      <c r="BL99" s="189" t="str">
        <f t="shared" si="64"/>
        <v>FAC/DEP: 00,00%
__________
FAC/FAC: -
__________
AÑO: 00,00%
S. 1: 00,00%
S. 2: 00,00%</v>
      </c>
      <c r="BM99" s="187"/>
      <c r="BN99" s="187"/>
      <c r="BO99" s="188">
        <f t="shared" si="65"/>
        <v>0</v>
      </c>
      <c r="BP99" s="187"/>
      <c r="BQ99" s="187"/>
      <c r="BR99" s="187"/>
      <c r="BS99" s="191" t="str">
        <f t="shared" si="66"/>
        <v>0</v>
      </c>
      <c r="BT99" s="187" t="str">
        <f t="shared" si="67"/>
        <v>-</v>
      </c>
      <c r="BU99" s="189" t="str">
        <f t="shared" si="68"/>
        <v>FAC/DEP: 00,00%
__________
FAC/FAC: -
__________
AÑO: 00,00%
S. 1: 00,00%
S. 2: 00,00%</v>
      </c>
      <c r="BV99" s="187"/>
      <c r="BW99" s="187"/>
      <c r="BX99" s="188">
        <f t="shared" si="69"/>
        <v>0</v>
      </c>
      <c r="BY99" s="187"/>
      <c r="BZ99" s="187"/>
      <c r="CA99" s="187"/>
      <c r="CB99" s="191" t="str">
        <f t="shared" si="70"/>
        <v>0</v>
      </c>
      <c r="CC99" s="187" t="str">
        <f t="shared" si="71"/>
        <v>-</v>
      </c>
      <c r="CD99" s="189" t="str">
        <f t="shared" si="72"/>
        <v>FAC/DEP: 00,00%
__________
FAC/FAC: -
__________
AÑO: 00,00%
S. 1: 00,00%
S. 2: 00,00%</v>
      </c>
      <c r="CE99" s="187"/>
      <c r="CF99" s="187"/>
      <c r="CG99" s="188">
        <f t="shared" si="73"/>
        <v>0</v>
      </c>
      <c r="CH99" s="187"/>
      <c r="CI99" s="187"/>
      <c r="CJ99" s="187"/>
      <c r="CK99" s="191" t="str">
        <f t="shared" si="74"/>
        <v>0</v>
      </c>
      <c r="CL99" s="187" t="str">
        <f t="shared" si="75"/>
        <v>-</v>
      </c>
      <c r="CM99" s="189" t="str">
        <f t="shared" si="76"/>
        <v>FAC/DEP: 00,00%
__________
FAC/FAC: -
__________
AÑO: 00,00%
S. 1: 00,00%
S. 2: 00,00%</v>
      </c>
      <c r="CN99" s="187"/>
      <c r="CO99" s="187"/>
      <c r="CP99" s="188">
        <f t="shared" si="77"/>
        <v>0</v>
      </c>
      <c r="CQ99" s="187"/>
      <c r="CR99" s="187"/>
      <c r="CS99" s="187"/>
      <c r="CT99" s="191" t="str">
        <f t="shared" si="78"/>
        <v>0</v>
      </c>
      <c r="CU99" s="187" t="str">
        <f t="shared" si="79"/>
        <v>-</v>
      </c>
      <c r="CV99" s="189" t="str">
        <f t="shared" si="80"/>
        <v>FAC/DEP: 00,00%
__________
FAC/FAC: -
__________
AÑO: 00,00%
S. 1: 00,00%
S. 2: 00,00%</v>
      </c>
      <c r="CW99" s="187"/>
      <c r="CX99" s="187"/>
      <c r="CY99" s="188">
        <f t="shared" si="81"/>
        <v>0</v>
      </c>
      <c r="CZ99" s="187"/>
      <c r="DA99" s="187"/>
      <c r="DB99" s="187"/>
      <c r="DC99" s="191" t="str">
        <f t="shared" si="82"/>
        <v>0</v>
      </c>
      <c r="DD99" s="191" t="str">
        <f t="shared" si="83"/>
        <v>-</v>
      </c>
      <c r="DE99" s="196" t="str">
        <f t="shared" si="84"/>
        <v>FAC/DEP: 00,00%
__________
FAC/FAC: -
__________
AÑO: 00,00%
S. 1: 00,00%
S. 2: 00,00%</v>
      </c>
      <c r="DF99" s="209">
        <f t="shared" si="85"/>
        <v>0</v>
      </c>
      <c r="DG99" s="245"/>
      <c r="DH99" s="245"/>
    </row>
    <row r="100" spans="1:112" s="218" customFormat="1" ht="30" hidden="1" customHeight="1">
      <c r="A100" s="218" t="str">
        <f>Lists!C188</f>
        <v/>
      </c>
      <c r="B100" s="240" t="str">
        <f>IF(A100="","",INDEX(FORMULACIÓN!$A$10:$U$1010,'FORMULACIÓN Y SEG. FACULTADES'!$A100,'FORMULACIÓN Y SEG. FACULTADES'!B$8))</f>
        <v/>
      </c>
      <c r="C100" s="238" t="str">
        <f>IF($A100="","",INDEX(FORMULACIÓN!$A$10:$U$1010,'FORMULACIÓN Y SEG. FACULTADES'!$A100,'FORMULACIÓN Y SEG. FACULTADES'!C$8))</f>
        <v/>
      </c>
      <c r="D100" s="240" t="str">
        <f>IF(B100="","",INDEX(FORMULACIÓN!$A$10:$U$1010,'FORMULACIÓN Y SEG. FACULTADES'!$A100,'FORMULACIÓN Y SEG. FACULTADES'!D$8))</f>
        <v/>
      </c>
      <c r="E100" s="240" t="str">
        <f>IF($A100="","",INDEX(FORMULACIÓN!$A$10:$U$1010,'FORMULACIÓN Y SEG. FACULTADES'!$A100,'FORMULACIÓN Y SEG. FACULTADES'!E$8))</f>
        <v/>
      </c>
      <c r="F100" s="240" t="str">
        <f>IF($A100="","",INDEX(FORMULACIÓN!$A$10:$U$1010,'FORMULACIÓN Y SEG. FACULTADES'!$A100,'FORMULACIÓN Y SEG. FACULTADES'!F$8))</f>
        <v/>
      </c>
      <c r="G100" s="240" t="str">
        <f>IF($A100="","",INDEX(FORMULACIÓN!$A$10:$U$1010,'FORMULACIÓN Y SEG. FACULTADES'!$A100,'FORMULACIÓN Y SEG. FACULTADES'!G$8))</f>
        <v/>
      </c>
      <c r="H100" s="240" t="str">
        <f>IF($A100="","",INDEX(FORMULACIÓN!$A$10:$U$1010,'FORMULACIÓN Y SEG. FACULTADES'!$A100,'FORMULACIÓN Y SEG. FACULTADES'!H$8))</f>
        <v/>
      </c>
      <c r="I100" s="240" t="str">
        <f>IF($A100="","",INDEX(FORMULACIÓN!$A$10:$U$1010,'FORMULACIÓN Y SEG. FACULTADES'!$A100,'FORMULACIÓN Y SEG. FACULTADES'!I$8))</f>
        <v/>
      </c>
      <c r="J100" s="242"/>
      <c r="K100" s="242"/>
      <c r="L100" s="240" t="str">
        <f>IF($A100="","",INDEX(FORMULACIÓN!$A$10:$U$1010,'FORMULACIÓN Y SEG. FACULTADES'!$A100,'FORMULACIÓN Y SEG. FACULTADES'!L$8))</f>
        <v/>
      </c>
      <c r="M100" s="240" t="str">
        <f>IF($A100="","",INDEX(FORMULACIÓN!$A$10:$U$1010,'FORMULACIÓN Y SEG. FACULTADES'!$A100,'FORMULACIÓN Y SEG. FACULTADES'!M$8))</f>
        <v/>
      </c>
      <c r="N100" s="240" t="str">
        <f>IF($A100="","",INDEX(FORMULACIÓN!$A$10:$U$1010,'FORMULACIÓN Y SEG. FACULTADES'!$A100,'FORMULACIÓN Y SEG. FACULTADES'!N$8))</f>
        <v/>
      </c>
      <c r="O100" s="240" t="str">
        <f>IF($A100="","",INDEX(FORMULACIÓN!$A$10:$U$1010,'FORMULACIÓN Y SEG. FACULTADES'!$A100,'FORMULACIÓN Y SEG. FACULTADES'!O$8))</f>
        <v/>
      </c>
      <c r="P100" s="240" t="str">
        <f>IF($A100="","",INDEX(FORMULACIÓN!$A$10:$U$1010,'FORMULACIÓN Y SEG. FACULTADES'!$A100,'FORMULACIÓN Y SEG. FACULTADES'!P$8))</f>
        <v/>
      </c>
      <c r="Q100" s="241"/>
      <c r="R100" s="46" t="str">
        <f>IF($A100="","",INDEX(FORMULACIÓN!$A$10:$Y$1010,'FORMULACIÓN Y SEG. FACULTADES'!$A100,'FORMULACIÓN Y SEG. FACULTADES'!R$8))</f>
        <v/>
      </c>
      <c r="S100" s="175" t="str">
        <f>IF($A100="","",INDEX(FORMULACIÓN!$A$10:$U$1010,'FORMULACIÓN Y SEG. FACULTADES'!$A100,'FORMULACIÓN Y SEG. FACULTADES'!S$8))</f>
        <v/>
      </c>
      <c r="T100" s="187"/>
      <c r="U100" s="187"/>
      <c r="V100" s="188">
        <f t="shared" si="46"/>
        <v>0</v>
      </c>
      <c r="W100" s="187"/>
      <c r="X100" s="187"/>
      <c r="Y100" s="187"/>
      <c r="Z100" s="191" t="str">
        <f t="shared" si="47"/>
        <v>0</v>
      </c>
      <c r="AA100" s="191" t="str">
        <f t="shared" si="48"/>
        <v>-</v>
      </c>
      <c r="AB100" s="189" t="str">
        <f t="shared" si="45"/>
        <v>FAC/DEP: 00,00%
__________
FAC/FAC: -
__________
AÑO: 00,00%
S. 1: 00,00%
S. 2: 00,00%</v>
      </c>
      <c r="AC100" s="187"/>
      <c r="AD100" s="187"/>
      <c r="AE100" s="188">
        <f t="shared" si="49"/>
        <v>0</v>
      </c>
      <c r="AF100" s="187"/>
      <c r="AG100" s="187"/>
      <c r="AH100" s="187"/>
      <c r="AI100" s="191" t="str">
        <f t="shared" si="50"/>
        <v>0</v>
      </c>
      <c r="AJ100" s="187" t="str">
        <f t="shared" si="51"/>
        <v>-</v>
      </c>
      <c r="AK100" s="189" t="str">
        <f t="shared" si="52"/>
        <v>FAC/DEP: 00,00%
__________
FAC/FAC: -
__________
AÑO: 00,00%
S. 1: 00,00%
S. 2: 00,00%</v>
      </c>
      <c r="AL100" s="187"/>
      <c r="AM100" s="187"/>
      <c r="AN100" s="188">
        <f t="shared" si="53"/>
        <v>0</v>
      </c>
      <c r="AO100" s="187"/>
      <c r="AP100" s="187"/>
      <c r="AQ100" s="187"/>
      <c r="AR100" s="191" t="str">
        <f t="shared" si="54"/>
        <v>0</v>
      </c>
      <c r="AS100" s="187" t="str">
        <f t="shared" si="55"/>
        <v>-</v>
      </c>
      <c r="AT100" s="189" t="str">
        <f t="shared" si="56"/>
        <v>FAC/DEP: 00,00%
__________
FAC/FAC: -
__________
AÑO: 00,00%
S. 1: 00,00%
S. 2: 00,00%</v>
      </c>
      <c r="AU100" s="187"/>
      <c r="AV100" s="187"/>
      <c r="AW100" s="188">
        <f t="shared" si="57"/>
        <v>0</v>
      </c>
      <c r="AX100" s="187"/>
      <c r="AY100" s="187"/>
      <c r="AZ100" s="187"/>
      <c r="BA100" s="191" t="str">
        <f t="shared" si="58"/>
        <v>0</v>
      </c>
      <c r="BB100" s="187" t="str">
        <f t="shared" si="59"/>
        <v>-</v>
      </c>
      <c r="BC100" s="189" t="str">
        <f t="shared" si="60"/>
        <v>FAC/DEP: 00,00%
__________
FAC/FAC: -
__________
AÑO: 00,00%
S. 1: 00,00%
S. 2: 00,00%</v>
      </c>
      <c r="BD100" s="187"/>
      <c r="BE100" s="187"/>
      <c r="BF100" s="188">
        <f t="shared" si="61"/>
        <v>0</v>
      </c>
      <c r="BG100" s="187"/>
      <c r="BH100" s="187"/>
      <c r="BI100" s="187"/>
      <c r="BJ100" s="191" t="str">
        <f t="shared" si="62"/>
        <v>0</v>
      </c>
      <c r="BK100" s="187" t="str">
        <f t="shared" si="63"/>
        <v>-</v>
      </c>
      <c r="BL100" s="189" t="str">
        <f t="shared" si="64"/>
        <v>FAC/DEP: 00,00%
__________
FAC/FAC: -
__________
AÑO: 00,00%
S. 1: 00,00%
S. 2: 00,00%</v>
      </c>
      <c r="BM100" s="187"/>
      <c r="BN100" s="187"/>
      <c r="BO100" s="188">
        <f t="shared" si="65"/>
        <v>0</v>
      </c>
      <c r="BP100" s="187"/>
      <c r="BQ100" s="187"/>
      <c r="BR100" s="187"/>
      <c r="BS100" s="191" t="str">
        <f t="shared" si="66"/>
        <v>0</v>
      </c>
      <c r="BT100" s="187" t="str">
        <f t="shared" si="67"/>
        <v>-</v>
      </c>
      <c r="BU100" s="189" t="str">
        <f t="shared" si="68"/>
        <v>FAC/DEP: 00,00%
__________
FAC/FAC: -
__________
AÑO: 00,00%
S. 1: 00,00%
S. 2: 00,00%</v>
      </c>
      <c r="BV100" s="187"/>
      <c r="BW100" s="187"/>
      <c r="BX100" s="188">
        <f t="shared" si="69"/>
        <v>0</v>
      </c>
      <c r="BY100" s="187"/>
      <c r="BZ100" s="187"/>
      <c r="CA100" s="187"/>
      <c r="CB100" s="191" t="str">
        <f t="shared" si="70"/>
        <v>0</v>
      </c>
      <c r="CC100" s="187" t="str">
        <f t="shared" si="71"/>
        <v>-</v>
      </c>
      <c r="CD100" s="189" t="str">
        <f t="shared" si="72"/>
        <v>FAC/DEP: 00,00%
__________
FAC/FAC: -
__________
AÑO: 00,00%
S. 1: 00,00%
S. 2: 00,00%</v>
      </c>
      <c r="CE100" s="187"/>
      <c r="CF100" s="187"/>
      <c r="CG100" s="188">
        <f t="shared" si="73"/>
        <v>0</v>
      </c>
      <c r="CH100" s="187"/>
      <c r="CI100" s="187"/>
      <c r="CJ100" s="187"/>
      <c r="CK100" s="191" t="str">
        <f t="shared" si="74"/>
        <v>0</v>
      </c>
      <c r="CL100" s="187" t="str">
        <f t="shared" si="75"/>
        <v>-</v>
      </c>
      <c r="CM100" s="189" t="str">
        <f t="shared" si="76"/>
        <v>FAC/DEP: 00,00%
__________
FAC/FAC: -
__________
AÑO: 00,00%
S. 1: 00,00%
S. 2: 00,00%</v>
      </c>
      <c r="CN100" s="187"/>
      <c r="CO100" s="187"/>
      <c r="CP100" s="188">
        <f t="shared" si="77"/>
        <v>0</v>
      </c>
      <c r="CQ100" s="187"/>
      <c r="CR100" s="187"/>
      <c r="CS100" s="187"/>
      <c r="CT100" s="191" t="str">
        <f t="shared" si="78"/>
        <v>0</v>
      </c>
      <c r="CU100" s="187" t="str">
        <f t="shared" si="79"/>
        <v>-</v>
      </c>
      <c r="CV100" s="189" t="str">
        <f t="shared" si="80"/>
        <v>FAC/DEP: 00,00%
__________
FAC/FAC: -
__________
AÑO: 00,00%
S. 1: 00,00%
S. 2: 00,00%</v>
      </c>
      <c r="CW100" s="187"/>
      <c r="CX100" s="187"/>
      <c r="CY100" s="188">
        <f t="shared" si="81"/>
        <v>0</v>
      </c>
      <c r="CZ100" s="187"/>
      <c r="DA100" s="187"/>
      <c r="DB100" s="187"/>
      <c r="DC100" s="191" t="str">
        <f t="shared" si="82"/>
        <v>0</v>
      </c>
      <c r="DD100" s="191" t="str">
        <f t="shared" si="83"/>
        <v>-</v>
      </c>
      <c r="DE100" s="196" t="str">
        <f t="shared" si="84"/>
        <v>FAC/DEP: 00,00%
__________
FAC/FAC: -
__________
AÑO: 00,00%
S. 1: 00,00%
S. 2: 00,00%</v>
      </c>
      <c r="DF100" s="209">
        <f t="shared" si="85"/>
        <v>0</v>
      </c>
      <c r="DG100" s="245"/>
      <c r="DH100" s="245"/>
    </row>
    <row r="101" spans="1:112" s="218" customFormat="1" ht="30" hidden="1" customHeight="1">
      <c r="A101" s="218" t="str">
        <f>Lists!C189</f>
        <v/>
      </c>
      <c r="B101" s="240" t="str">
        <f>IF(A101="","",INDEX(FORMULACIÓN!$A$10:$U$1010,'FORMULACIÓN Y SEG. FACULTADES'!$A101,'FORMULACIÓN Y SEG. FACULTADES'!B$8))</f>
        <v/>
      </c>
      <c r="C101" s="238" t="str">
        <f>IF($A101="","",INDEX(FORMULACIÓN!$A$10:$U$1010,'FORMULACIÓN Y SEG. FACULTADES'!$A101,'FORMULACIÓN Y SEG. FACULTADES'!C$8))</f>
        <v/>
      </c>
      <c r="D101" s="240" t="str">
        <f>IF(B101="","",INDEX(FORMULACIÓN!$A$10:$U$1010,'FORMULACIÓN Y SEG. FACULTADES'!$A101,'FORMULACIÓN Y SEG. FACULTADES'!D$8))</f>
        <v/>
      </c>
      <c r="E101" s="240" t="str">
        <f>IF($A101="","",INDEX(FORMULACIÓN!$A$10:$U$1010,'FORMULACIÓN Y SEG. FACULTADES'!$A101,'FORMULACIÓN Y SEG. FACULTADES'!E$8))</f>
        <v/>
      </c>
      <c r="F101" s="240" t="str">
        <f>IF($A101="","",INDEX(FORMULACIÓN!$A$10:$U$1010,'FORMULACIÓN Y SEG. FACULTADES'!$A101,'FORMULACIÓN Y SEG. FACULTADES'!F$8))</f>
        <v/>
      </c>
      <c r="G101" s="240" t="str">
        <f>IF($A101="","",INDEX(FORMULACIÓN!$A$10:$U$1010,'FORMULACIÓN Y SEG. FACULTADES'!$A101,'FORMULACIÓN Y SEG. FACULTADES'!G$8))</f>
        <v/>
      </c>
      <c r="H101" s="240" t="str">
        <f>IF($A101="","",INDEX(FORMULACIÓN!$A$10:$U$1010,'FORMULACIÓN Y SEG. FACULTADES'!$A101,'FORMULACIÓN Y SEG. FACULTADES'!H$8))</f>
        <v/>
      </c>
      <c r="I101" s="240" t="str">
        <f>IF($A101="","",INDEX(FORMULACIÓN!$A$10:$U$1010,'FORMULACIÓN Y SEG. FACULTADES'!$A101,'FORMULACIÓN Y SEG. FACULTADES'!I$8))</f>
        <v/>
      </c>
      <c r="J101" s="242"/>
      <c r="K101" s="242"/>
      <c r="L101" s="240" t="str">
        <f>IF($A101="","",INDEX(FORMULACIÓN!$A$10:$U$1010,'FORMULACIÓN Y SEG. FACULTADES'!$A101,'FORMULACIÓN Y SEG. FACULTADES'!L$8))</f>
        <v/>
      </c>
      <c r="M101" s="240" t="str">
        <f>IF($A101="","",INDEX(FORMULACIÓN!$A$10:$U$1010,'FORMULACIÓN Y SEG. FACULTADES'!$A101,'FORMULACIÓN Y SEG. FACULTADES'!M$8))</f>
        <v/>
      </c>
      <c r="N101" s="240" t="str">
        <f>IF($A101="","",INDEX(FORMULACIÓN!$A$10:$U$1010,'FORMULACIÓN Y SEG. FACULTADES'!$A101,'FORMULACIÓN Y SEG. FACULTADES'!N$8))</f>
        <v/>
      </c>
      <c r="O101" s="240" t="str">
        <f>IF($A101="","",INDEX(FORMULACIÓN!$A$10:$U$1010,'FORMULACIÓN Y SEG. FACULTADES'!$A101,'FORMULACIÓN Y SEG. FACULTADES'!O$8))</f>
        <v/>
      </c>
      <c r="P101" s="240" t="str">
        <f>IF($A101="","",INDEX(FORMULACIÓN!$A$10:$U$1010,'FORMULACIÓN Y SEG. FACULTADES'!$A101,'FORMULACIÓN Y SEG. FACULTADES'!P$8))</f>
        <v/>
      </c>
      <c r="Q101" s="241"/>
      <c r="R101" s="46" t="str">
        <f>IF($A101="","",INDEX(FORMULACIÓN!$A$10:$Y$1010,'FORMULACIÓN Y SEG. FACULTADES'!$A101,'FORMULACIÓN Y SEG. FACULTADES'!R$8))</f>
        <v/>
      </c>
      <c r="S101" s="175" t="str">
        <f>IF($A101="","",INDEX(FORMULACIÓN!$A$10:$U$1010,'FORMULACIÓN Y SEG. FACULTADES'!$A101,'FORMULACIÓN Y SEG. FACULTADES'!S$8))</f>
        <v/>
      </c>
      <c r="T101" s="187"/>
      <c r="U101" s="187"/>
      <c r="V101" s="188">
        <f t="shared" si="46"/>
        <v>0</v>
      </c>
      <c r="W101" s="187"/>
      <c r="X101" s="187"/>
      <c r="Y101" s="187"/>
      <c r="Z101" s="191" t="str">
        <f t="shared" si="47"/>
        <v>0</v>
      </c>
      <c r="AA101" s="191" t="str">
        <f t="shared" si="48"/>
        <v>-</v>
      </c>
      <c r="AB101" s="189" t="str">
        <f t="shared" si="45"/>
        <v>FAC/DEP: 00,00%
__________
FAC/FAC: -
__________
AÑO: 00,00%
S. 1: 00,00%
S. 2: 00,00%</v>
      </c>
      <c r="AC101" s="187"/>
      <c r="AD101" s="187"/>
      <c r="AE101" s="188">
        <f t="shared" si="49"/>
        <v>0</v>
      </c>
      <c r="AF101" s="187"/>
      <c r="AG101" s="187"/>
      <c r="AH101" s="187"/>
      <c r="AI101" s="191" t="str">
        <f t="shared" si="50"/>
        <v>0</v>
      </c>
      <c r="AJ101" s="187" t="str">
        <f t="shared" si="51"/>
        <v>-</v>
      </c>
      <c r="AK101" s="189" t="str">
        <f t="shared" si="52"/>
        <v>FAC/DEP: 00,00%
__________
FAC/FAC: -
__________
AÑO: 00,00%
S. 1: 00,00%
S. 2: 00,00%</v>
      </c>
      <c r="AL101" s="187"/>
      <c r="AM101" s="187"/>
      <c r="AN101" s="188">
        <f t="shared" si="53"/>
        <v>0</v>
      </c>
      <c r="AO101" s="187"/>
      <c r="AP101" s="187"/>
      <c r="AQ101" s="187"/>
      <c r="AR101" s="191" t="str">
        <f t="shared" si="54"/>
        <v>0</v>
      </c>
      <c r="AS101" s="187" t="str">
        <f t="shared" si="55"/>
        <v>-</v>
      </c>
      <c r="AT101" s="189" t="str">
        <f t="shared" si="56"/>
        <v>FAC/DEP: 00,00%
__________
FAC/FAC: -
__________
AÑO: 00,00%
S. 1: 00,00%
S. 2: 00,00%</v>
      </c>
      <c r="AU101" s="187"/>
      <c r="AV101" s="187"/>
      <c r="AW101" s="188">
        <f t="shared" si="57"/>
        <v>0</v>
      </c>
      <c r="AX101" s="187"/>
      <c r="AY101" s="187"/>
      <c r="AZ101" s="187"/>
      <c r="BA101" s="191" t="str">
        <f t="shared" si="58"/>
        <v>0</v>
      </c>
      <c r="BB101" s="187" t="str">
        <f t="shared" si="59"/>
        <v>-</v>
      </c>
      <c r="BC101" s="189" t="str">
        <f t="shared" si="60"/>
        <v>FAC/DEP: 00,00%
__________
FAC/FAC: -
__________
AÑO: 00,00%
S. 1: 00,00%
S. 2: 00,00%</v>
      </c>
      <c r="BD101" s="187"/>
      <c r="BE101" s="187"/>
      <c r="BF101" s="188">
        <f t="shared" si="61"/>
        <v>0</v>
      </c>
      <c r="BG101" s="187"/>
      <c r="BH101" s="187"/>
      <c r="BI101" s="187"/>
      <c r="BJ101" s="191" t="str">
        <f t="shared" si="62"/>
        <v>0</v>
      </c>
      <c r="BK101" s="187" t="str">
        <f t="shared" si="63"/>
        <v>-</v>
      </c>
      <c r="BL101" s="189" t="str">
        <f t="shared" si="64"/>
        <v>FAC/DEP: 00,00%
__________
FAC/FAC: -
__________
AÑO: 00,00%
S. 1: 00,00%
S. 2: 00,00%</v>
      </c>
      <c r="BM101" s="187"/>
      <c r="BN101" s="187"/>
      <c r="BO101" s="188">
        <f t="shared" si="65"/>
        <v>0</v>
      </c>
      <c r="BP101" s="187"/>
      <c r="BQ101" s="187"/>
      <c r="BR101" s="187"/>
      <c r="BS101" s="191" t="str">
        <f t="shared" si="66"/>
        <v>0</v>
      </c>
      <c r="BT101" s="187" t="str">
        <f t="shared" si="67"/>
        <v>-</v>
      </c>
      <c r="BU101" s="189" t="str">
        <f t="shared" si="68"/>
        <v>FAC/DEP: 00,00%
__________
FAC/FAC: -
__________
AÑO: 00,00%
S. 1: 00,00%
S. 2: 00,00%</v>
      </c>
      <c r="BV101" s="187"/>
      <c r="BW101" s="187"/>
      <c r="BX101" s="188">
        <f t="shared" si="69"/>
        <v>0</v>
      </c>
      <c r="BY101" s="187"/>
      <c r="BZ101" s="187"/>
      <c r="CA101" s="187"/>
      <c r="CB101" s="191" t="str">
        <f t="shared" si="70"/>
        <v>0</v>
      </c>
      <c r="CC101" s="187" t="str">
        <f t="shared" si="71"/>
        <v>-</v>
      </c>
      <c r="CD101" s="189" t="str">
        <f t="shared" si="72"/>
        <v>FAC/DEP: 00,00%
__________
FAC/FAC: -
__________
AÑO: 00,00%
S. 1: 00,00%
S. 2: 00,00%</v>
      </c>
      <c r="CE101" s="187"/>
      <c r="CF101" s="187"/>
      <c r="CG101" s="188">
        <f t="shared" si="73"/>
        <v>0</v>
      </c>
      <c r="CH101" s="187"/>
      <c r="CI101" s="187"/>
      <c r="CJ101" s="187"/>
      <c r="CK101" s="191" t="str">
        <f t="shared" si="74"/>
        <v>0</v>
      </c>
      <c r="CL101" s="187" t="str">
        <f t="shared" si="75"/>
        <v>-</v>
      </c>
      <c r="CM101" s="189" t="str">
        <f t="shared" si="76"/>
        <v>FAC/DEP: 00,00%
__________
FAC/FAC: -
__________
AÑO: 00,00%
S. 1: 00,00%
S. 2: 00,00%</v>
      </c>
      <c r="CN101" s="187"/>
      <c r="CO101" s="187"/>
      <c r="CP101" s="188">
        <f t="shared" si="77"/>
        <v>0</v>
      </c>
      <c r="CQ101" s="187"/>
      <c r="CR101" s="187"/>
      <c r="CS101" s="187"/>
      <c r="CT101" s="191" t="str">
        <f t="shared" si="78"/>
        <v>0</v>
      </c>
      <c r="CU101" s="187" t="str">
        <f t="shared" si="79"/>
        <v>-</v>
      </c>
      <c r="CV101" s="189" t="str">
        <f t="shared" si="80"/>
        <v>FAC/DEP: 00,00%
__________
FAC/FAC: -
__________
AÑO: 00,00%
S. 1: 00,00%
S. 2: 00,00%</v>
      </c>
      <c r="CW101" s="187"/>
      <c r="CX101" s="187"/>
      <c r="CY101" s="188">
        <f t="shared" si="81"/>
        <v>0</v>
      </c>
      <c r="CZ101" s="187"/>
      <c r="DA101" s="187"/>
      <c r="DB101" s="187"/>
      <c r="DC101" s="191" t="str">
        <f t="shared" si="82"/>
        <v>0</v>
      </c>
      <c r="DD101" s="191" t="str">
        <f t="shared" si="83"/>
        <v>-</v>
      </c>
      <c r="DE101" s="196" t="str">
        <f t="shared" si="84"/>
        <v>FAC/DEP: 00,00%
__________
FAC/FAC: -
__________
AÑO: 00,00%
S. 1: 00,00%
S. 2: 00,00%</v>
      </c>
      <c r="DF101" s="209">
        <f t="shared" si="85"/>
        <v>0</v>
      </c>
      <c r="DG101" s="245"/>
      <c r="DH101" s="245"/>
    </row>
    <row r="102" spans="1:112" s="218" customFormat="1" ht="30" hidden="1" customHeight="1">
      <c r="A102" s="218" t="str">
        <f>Lists!C190</f>
        <v/>
      </c>
      <c r="B102" s="240" t="str">
        <f>IF(A102="","",INDEX(FORMULACIÓN!$A$10:$U$1010,'FORMULACIÓN Y SEG. FACULTADES'!$A102,'FORMULACIÓN Y SEG. FACULTADES'!B$8))</f>
        <v/>
      </c>
      <c r="C102" s="238" t="str">
        <f>IF($A102="","",INDEX(FORMULACIÓN!$A$10:$U$1010,'FORMULACIÓN Y SEG. FACULTADES'!$A102,'FORMULACIÓN Y SEG. FACULTADES'!C$8))</f>
        <v/>
      </c>
      <c r="D102" s="240" t="str">
        <f>IF(B102="","",INDEX(FORMULACIÓN!$A$10:$U$1010,'FORMULACIÓN Y SEG. FACULTADES'!$A102,'FORMULACIÓN Y SEG. FACULTADES'!D$8))</f>
        <v/>
      </c>
      <c r="E102" s="240" t="str">
        <f>IF($A102="","",INDEX(FORMULACIÓN!$A$10:$U$1010,'FORMULACIÓN Y SEG. FACULTADES'!$A102,'FORMULACIÓN Y SEG. FACULTADES'!E$8))</f>
        <v/>
      </c>
      <c r="F102" s="240" t="str">
        <f>IF($A102="","",INDEX(FORMULACIÓN!$A$10:$U$1010,'FORMULACIÓN Y SEG. FACULTADES'!$A102,'FORMULACIÓN Y SEG. FACULTADES'!F$8))</f>
        <v/>
      </c>
      <c r="G102" s="240" t="str">
        <f>IF($A102="","",INDEX(FORMULACIÓN!$A$10:$U$1010,'FORMULACIÓN Y SEG. FACULTADES'!$A102,'FORMULACIÓN Y SEG. FACULTADES'!G$8))</f>
        <v/>
      </c>
      <c r="H102" s="240" t="str">
        <f>IF($A102="","",INDEX(FORMULACIÓN!$A$10:$U$1010,'FORMULACIÓN Y SEG. FACULTADES'!$A102,'FORMULACIÓN Y SEG. FACULTADES'!H$8))</f>
        <v/>
      </c>
      <c r="I102" s="240" t="str">
        <f>IF($A102="","",INDEX(FORMULACIÓN!$A$10:$U$1010,'FORMULACIÓN Y SEG. FACULTADES'!$A102,'FORMULACIÓN Y SEG. FACULTADES'!I$8))</f>
        <v/>
      </c>
      <c r="J102" s="242"/>
      <c r="K102" s="242"/>
      <c r="L102" s="240" t="str">
        <f>IF($A102="","",INDEX(FORMULACIÓN!$A$10:$U$1010,'FORMULACIÓN Y SEG. FACULTADES'!$A102,'FORMULACIÓN Y SEG. FACULTADES'!L$8))</f>
        <v/>
      </c>
      <c r="M102" s="240" t="str">
        <f>IF($A102="","",INDEX(FORMULACIÓN!$A$10:$U$1010,'FORMULACIÓN Y SEG. FACULTADES'!$A102,'FORMULACIÓN Y SEG. FACULTADES'!M$8))</f>
        <v/>
      </c>
      <c r="N102" s="240" t="str">
        <f>IF($A102="","",INDEX(FORMULACIÓN!$A$10:$U$1010,'FORMULACIÓN Y SEG. FACULTADES'!$A102,'FORMULACIÓN Y SEG. FACULTADES'!N$8))</f>
        <v/>
      </c>
      <c r="O102" s="240" t="str">
        <f>IF($A102="","",INDEX(FORMULACIÓN!$A$10:$U$1010,'FORMULACIÓN Y SEG. FACULTADES'!$A102,'FORMULACIÓN Y SEG. FACULTADES'!O$8))</f>
        <v/>
      </c>
      <c r="P102" s="240" t="str">
        <f>IF($A102="","",INDEX(FORMULACIÓN!$A$10:$U$1010,'FORMULACIÓN Y SEG. FACULTADES'!$A102,'FORMULACIÓN Y SEG. FACULTADES'!P$8))</f>
        <v/>
      </c>
      <c r="Q102" s="241"/>
      <c r="R102" s="46" t="str">
        <f>IF($A102="","",INDEX(FORMULACIÓN!$A$10:$Y$1010,'FORMULACIÓN Y SEG. FACULTADES'!$A102,'FORMULACIÓN Y SEG. FACULTADES'!R$8))</f>
        <v/>
      </c>
      <c r="S102" s="175" t="str">
        <f>IF($A102="","",INDEX(FORMULACIÓN!$A$10:$U$1010,'FORMULACIÓN Y SEG. FACULTADES'!$A102,'FORMULACIÓN Y SEG. FACULTADES'!S$8))</f>
        <v/>
      </c>
      <c r="T102" s="187"/>
      <c r="U102" s="187"/>
      <c r="V102" s="188">
        <f t="shared" si="46"/>
        <v>0</v>
      </c>
      <c r="W102" s="187"/>
      <c r="X102" s="187"/>
      <c r="Y102" s="187"/>
      <c r="Z102" s="191" t="str">
        <f t="shared" si="47"/>
        <v>0</v>
      </c>
      <c r="AA102" s="191" t="str">
        <f t="shared" si="48"/>
        <v>-</v>
      </c>
      <c r="AB102" s="189" t="str">
        <f t="shared" si="45"/>
        <v>FAC/DEP: 00,00%
__________
FAC/FAC: -
__________
AÑO: 00,00%
S. 1: 00,00%
S. 2: 00,00%</v>
      </c>
      <c r="AC102" s="187"/>
      <c r="AD102" s="187"/>
      <c r="AE102" s="188">
        <f t="shared" si="49"/>
        <v>0</v>
      </c>
      <c r="AF102" s="187"/>
      <c r="AG102" s="187"/>
      <c r="AH102" s="187"/>
      <c r="AI102" s="191" t="str">
        <f t="shared" si="50"/>
        <v>0</v>
      </c>
      <c r="AJ102" s="187" t="str">
        <f t="shared" si="51"/>
        <v>-</v>
      </c>
      <c r="AK102" s="189" t="str">
        <f t="shared" si="52"/>
        <v>FAC/DEP: 00,00%
__________
FAC/FAC: -
__________
AÑO: 00,00%
S. 1: 00,00%
S. 2: 00,00%</v>
      </c>
      <c r="AL102" s="187"/>
      <c r="AM102" s="187"/>
      <c r="AN102" s="188">
        <f t="shared" si="53"/>
        <v>0</v>
      </c>
      <c r="AO102" s="187"/>
      <c r="AP102" s="187"/>
      <c r="AQ102" s="187"/>
      <c r="AR102" s="191" t="str">
        <f t="shared" si="54"/>
        <v>0</v>
      </c>
      <c r="AS102" s="187" t="str">
        <f t="shared" si="55"/>
        <v>-</v>
      </c>
      <c r="AT102" s="189" t="str">
        <f t="shared" si="56"/>
        <v>FAC/DEP: 00,00%
__________
FAC/FAC: -
__________
AÑO: 00,00%
S. 1: 00,00%
S. 2: 00,00%</v>
      </c>
      <c r="AU102" s="187"/>
      <c r="AV102" s="187"/>
      <c r="AW102" s="188">
        <f t="shared" si="57"/>
        <v>0</v>
      </c>
      <c r="AX102" s="187"/>
      <c r="AY102" s="187"/>
      <c r="AZ102" s="187"/>
      <c r="BA102" s="191" t="str">
        <f t="shared" si="58"/>
        <v>0</v>
      </c>
      <c r="BB102" s="187" t="str">
        <f t="shared" si="59"/>
        <v>-</v>
      </c>
      <c r="BC102" s="189" t="str">
        <f t="shared" si="60"/>
        <v>FAC/DEP: 00,00%
__________
FAC/FAC: -
__________
AÑO: 00,00%
S. 1: 00,00%
S. 2: 00,00%</v>
      </c>
      <c r="BD102" s="187"/>
      <c r="BE102" s="187"/>
      <c r="BF102" s="188">
        <f t="shared" si="61"/>
        <v>0</v>
      </c>
      <c r="BG102" s="187"/>
      <c r="BH102" s="187"/>
      <c r="BI102" s="187"/>
      <c r="BJ102" s="191" t="str">
        <f t="shared" si="62"/>
        <v>0</v>
      </c>
      <c r="BK102" s="187" t="str">
        <f t="shared" si="63"/>
        <v>-</v>
      </c>
      <c r="BL102" s="189" t="str">
        <f t="shared" si="64"/>
        <v>FAC/DEP: 00,00%
__________
FAC/FAC: -
__________
AÑO: 00,00%
S. 1: 00,00%
S. 2: 00,00%</v>
      </c>
      <c r="BM102" s="187"/>
      <c r="BN102" s="187"/>
      <c r="BO102" s="188">
        <f t="shared" si="65"/>
        <v>0</v>
      </c>
      <c r="BP102" s="187"/>
      <c r="BQ102" s="187"/>
      <c r="BR102" s="187"/>
      <c r="BS102" s="191" t="str">
        <f t="shared" si="66"/>
        <v>0</v>
      </c>
      <c r="BT102" s="187" t="str">
        <f t="shared" si="67"/>
        <v>-</v>
      </c>
      <c r="BU102" s="189" t="str">
        <f t="shared" si="68"/>
        <v>FAC/DEP: 00,00%
__________
FAC/FAC: -
__________
AÑO: 00,00%
S. 1: 00,00%
S. 2: 00,00%</v>
      </c>
      <c r="BV102" s="187"/>
      <c r="BW102" s="187"/>
      <c r="BX102" s="188">
        <f t="shared" si="69"/>
        <v>0</v>
      </c>
      <c r="BY102" s="187"/>
      <c r="BZ102" s="187"/>
      <c r="CA102" s="187"/>
      <c r="CB102" s="191" t="str">
        <f t="shared" si="70"/>
        <v>0</v>
      </c>
      <c r="CC102" s="187" t="str">
        <f t="shared" si="71"/>
        <v>-</v>
      </c>
      <c r="CD102" s="189" t="str">
        <f t="shared" si="72"/>
        <v>FAC/DEP: 00,00%
__________
FAC/FAC: -
__________
AÑO: 00,00%
S. 1: 00,00%
S. 2: 00,00%</v>
      </c>
      <c r="CE102" s="187"/>
      <c r="CF102" s="187"/>
      <c r="CG102" s="188">
        <f t="shared" si="73"/>
        <v>0</v>
      </c>
      <c r="CH102" s="187"/>
      <c r="CI102" s="187"/>
      <c r="CJ102" s="187"/>
      <c r="CK102" s="191" t="str">
        <f t="shared" si="74"/>
        <v>0</v>
      </c>
      <c r="CL102" s="187" t="str">
        <f t="shared" si="75"/>
        <v>-</v>
      </c>
      <c r="CM102" s="189" t="str">
        <f t="shared" si="76"/>
        <v>FAC/DEP: 00,00%
__________
FAC/FAC: -
__________
AÑO: 00,00%
S. 1: 00,00%
S. 2: 00,00%</v>
      </c>
      <c r="CN102" s="187"/>
      <c r="CO102" s="187"/>
      <c r="CP102" s="188">
        <f t="shared" si="77"/>
        <v>0</v>
      </c>
      <c r="CQ102" s="187"/>
      <c r="CR102" s="187"/>
      <c r="CS102" s="187"/>
      <c r="CT102" s="191" t="str">
        <f t="shared" si="78"/>
        <v>0</v>
      </c>
      <c r="CU102" s="187" t="str">
        <f t="shared" si="79"/>
        <v>-</v>
      </c>
      <c r="CV102" s="189" t="str">
        <f t="shared" si="80"/>
        <v>FAC/DEP: 00,00%
__________
FAC/FAC: -
__________
AÑO: 00,00%
S. 1: 00,00%
S. 2: 00,00%</v>
      </c>
      <c r="CW102" s="187"/>
      <c r="CX102" s="187"/>
      <c r="CY102" s="188">
        <f t="shared" si="81"/>
        <v>0</v>
      </c>
      <c r="CZ102" s="187"/>
      <c r="DA102" s="187"/>
      <c r="DB102" s="187"/>
      <c r="DC102" s="191" t="str">
        <f t="shared" si="82"/>
        <v>0</v>
      </c>
      <c r="DD102" s="191" t="str">
        <f t="shared" si="83"/>
        <v>-</v>
      </c>
      <c r="DE102" s="196" t="str">
        <f t="shared" si="84"/>
        <v>FAC/DEP: 00,00%
__________
FAC/FAC: -
__________
AÑO: 00,00%
S. 1: 00,00%
S. 2: 00,00%</v>
      </c>
      <c r="DF102" s="209">
        <f t="shared" si="85"/>
        <v>0</v>
      </c>
      <c r="DG102" s="245"/>
      <c r="DH102" s="245"/>
    </row>
    <row r="103" spans="1:112" s="218" customFormat="1" ht="30" hidden="1" customHeight="1">
      <c r="A103" s="218" t="str">
        <f>Lists!C191</f>
        <v/>
      </c>
      <c r="B103" s="240" t="str">
        <f>IF(A103="","",INDEX(FORMULACIÓN!$A$10:$U$1010,'FORMULACIÓN Y SEG. FACULTADES'!$A103,'FORMULACIÓN Y SEG. FACULTADES'!B$8))</f>
        <v/>
      </c>
      <c r="C103" s="238" t="str">
        <f>IF($A103="","",INDEX(FORMULACIÓN!$A$10:$U$1010,'FORMULACIÓN Y SEG. FACULTADES'!$A103,'FORMULACIÓN Y SEG. FACULTADES'!C$8))</f>
        <v/>
      </c>
      <c r="D103" s="240" t="str">
        <f>IF(B103="","",INDEX(FORMULACIÓN!$A$10:$U$1010,'FORMULACIÓN Y SEG. FACULTADES'!$A103,'FORMULACIÓN Y SEG. FACULTADES'!D$8))</f>
        <v/>
      </c>
      <c r="E103" s="240" t="str">
        <f>IF($A103="","",INDEX(FORMULACIÓN!$A$10:$U$1010,'FORMULACIÓN Y SEG. FACULTADES'!$A103,'FORMULACIÓN Y SEG. FACULTADES'!E$8))</f>
        <v/>
      </c>
      <c r="F103" s="240" t="str">
        <f>IF($A103="","",INDEX(FORMULACIÓN!$A$10:$U$1010,'FORMULACIÓN Y SEG. FACULTADES'!$A103,'FORMULACIÓN Y SEG. FACULTADES'!F$8))</f>
        <v/>
      </c>
      <c r="G103" s="240" t="str">
        <f>IF($A103="","",INDEX(FORMULACIÓN!$A$10:$U$1010,'FORMULACIÓN Y SEG. FACULTADES'!$A103,'FORMULACIÓN Y SEG. FACULTADES'!G$8))</f>
        <v/>
      </c>
      <c r="H103" s="240" t="str">
        <f>IF($A103="","",INDEX(FORMULACIÓN!$A$10:$U$1010,'FORMULACIÓN Y SEG. FACULTADES'!$A103,'FORMULACIÓN Y SEG. FACULTADES'!H$8))</f>
        <v/>
      </c>
      <c r="I103" s="240" t="str">
        <f>IF($A103="","",INDEX(FORMULACIÓN!$A$10:$U$1010,'FORMULACIÓN Y SEG. FACULTADES'!$A103,'FORMULACIÓN Y SEG. FACULTADES'!I$8))</f>
        <v/>
      </c>
      <c r="J103" s="242"/>
      <c r="K103" s="242"/>
      <c r="L103" s="240" t="str">
        <f>IF($A103="","",INDEX(FORMULACIÓN!$A$10:$U$1010,'FORMULACIÓN Y SEG. FACULTADES'!$A103,'FORMULACIÓN Y SEG. FACULTADES'!L$8))</f>
        <v/>
      </c>
      <c r="M103" s="240" t="str">
        <f>IF($A103="","",INDEX(FORMULACIÓN!$A$10:$U$1010,'FORMULACIÓN Y SEG. FACULTADES'!$A103,'FORMULACIÓN Y SEG. FACULTADES'!M$8))</f>
        <v/>
      </c>
      <c r="N103" s="240" t="str">
        <f>IF($A103="","",INDEX(FORMULACIÓN!$A$10:$U$1010,'FORMULACIÓN Y SEG. FACULTADES'!$A103,'FORMULACIÓN Y SEG. FACULTADES'!N$8))</f>
        <v/>
      </c>
      <c r="O103" s="240" t="str">
        <f>IF($A103="","",INDEX(FORMULACIÓN!$A$10:$U$1010,'FORMULACIÓN Y SEG. FACULTADES'!$A103,'FORMULACIÓN Y SEG. FACULTADES'!O$8))</f>
        <v/>
      </c>
      <c r="P103" s="240" t="str">
        <f>IF($A103="","",INDEX(FORMULACIÓN!$A$10:$U$1010,'FORMULACIÓN Y SEG. FACULTADES'!$A103,'FORMULACIÓN Y SEG. FACULTADES'!P$8))</f>
        <v/>
      </c>
      <c r="Q103" s="241"/>
      <c r="R103" s="46" t="str">
        <f>IF($A103="","",INDEX(FORMULACIÓN!$A$10:$Y$1010,'FORMULACIÓN Y SEG. FACULTADES'!$A103,'FORMULACIÓN Y SEG. FACULTADES'!R$8))</f>
        <v/>
      </c>
      <c r="S103" s="175" t="str">
        <f>IF($A103="","",INDEX(FORMULACIÓN!$A$10:$U$1010,'FORMULACIÓN Y SEG. FACULTADES'!$A103,'FORMULACIÓN Y SEG. FACULTADES'!S$8))</f>
        <v/>
      </c>
      <c r="T103" s="187"/>
      <c r="U103" s="187"/>
      <c r="V103" s="188">
        <f t="shared" si="46"/>
        <v>0</v>
      </c>
      <c r="W103" s="187"/>
      <c r="X103" s="187"/>
      <c r="Y103" s="187"/>
      <c r="Z103" s="191" t="str">
        <f t="shared" si="47"/>
        <v>0</v>
      </c>
      <c r="AA103" s="191" t="str">
        <f t="shared" si="48"/>
        <v>-</v>
      </c>
      <c r="AB103" s="189" t="str">
        <f t="shared" si="45"/>
        <v>FAC/DEP: 00,00%
__________
FAC/FAC: -
__________
AÑO: 00,00%
S. 1: 00,00%
S. 2: 00,00%</v>
      </c>
      <c r="AC103" s="187"/>
      <c r="AD103" s="187"/>
      <c r="AE103" s="188">
        <f t="shared" si="49"/>
        <v>0</v>
      </c>
      <c r="AF103" s="187"/>
      <c r="AG103" s="187"/>
      <c r="AH103" s="187"/>
      <c r="AI103" s="191" t="str">
        <f t="shared" si="50"/>
        <v>0</v>
      </c>
      <c r="AJ103" s="187" t="str">
        <f t="shared" si="51"/>
        <v>-</v>
      </c>
      <c r="AK103" s="189" t="str">
        <f t="shared" si="52"/>
        <v>FAC/DEP: 00,00%
__________
FAC/FAC: -
__________
AÑO: 00,00%
S. 1: 00,00%
S. 2: 00,00%</v>
      </c>
      <c r="AL103" s="187"/>
      <c r="AM103" s="187"/>
      <c r="AN103" s="188">
        <f t="shared" si="53"/>
        <v>0</v>
      </c>
      <c r="AO103" s="187"/>
      <c r="AP103" s="187"/>
      <c r="AQ103" s="187"/>
      <c r="AR103" s="191" t="str">
        <f t="shared" si="54"/>
        <v>0</v>
      </c>
      <c r="AS103" s="187" t="str">
        <f t="shared" si="55"/>
        <v>-</v>
      </c>
      <c r="AT103" s="189" t="str">
        <f t="shared" si="56"/>
        <v>FAC/DEP: 00,00%
__________
FAC/FAC: -
__________
AÑO: 00,00%
S. 1: 00,00%
S. 2: 00,00%</v>
      </c>
      <c r="AU103" s="187"/>
      <c r="AV103" s="187"/>
      <c r="AW103" s="188">
        <f t="shared" si="57"/>
        <v>0</v>
      </c>
      <c r="AX103" s="187"/>
      <c r="AY103" s="187"/>
      <c r="AZ103" s="187"/>
      <c r="BA103" s="191" t="str">
        <f t="shared" si="58"/>
        <v>0</v>
      </c>
      <c r="BB103" s="187" t="str">
        <f t="shared" si="59"/>
        <v>-</v>
      </c>
      <c r="BC103" s="189" t="str">
        <f t="shared" si="60"/>
        <v>FAC/DEP: 00,00%
__________
FAC/FAC: -
__________
AÑO: 00,00%
S. 1: 00,00%
S. 2: 00,00%</v>
      </c>
      <c r="BD103" s="187"/>
      <c r="BE103" s="187"/>
      <c r="BF103" s="188">
        <f t="shared" si="61"/>
        <v>0</v>
      </c>
      <c r="BG103" s="187"/>
      <c r="BH103" s="187"/>
      <c r="BI103" s="187"/>
      <c r="BJ103" s="191" t="str">
        <f t="shared" si="62"/>
        <v>0</v>
      </c>
      <c r="BK103" s="187" t="str">
        <f t="shared" si="63"/>
        <v>-</v>
      </c>
      <c r="BL103" s="189" t="str">
        <f t="shared" si="64"/>
        <v>FAC/DEP: 00,00%
__________
FAC/FAC: -
__________
AÑO: 00,00%
S. 1: 00,00%
S. 2: 00,00%</v>
      </c>
      <c r="BM103" s="187"/>
      <c r="BN103" s="187"/>
      <c r="BO103" s="188">
        <f t="shared" si="65"/>
        <v>0</v>
      </c>
      <c r="BP103" s="187"/>
      <c r="BQ103" s="187"/>
      <c r="BR103" s="187"/>
      <c r="BS103" s="191" t="str">
        <f t="shared" si="66"/>
        <v>0</v>
      </c>
      <c r="BT103" s="187" t="str">
        <f t="shared" si="67"/>
        <v>-</v>
      </c>
      <c r="BU103" s="189" t="str">
        <f t="shared" si="68"/>
        <v>FAC/DEP: 00,00%
__________
FAC/FAC: -
__________
AÑO: 00,00%
S. 1: 00,00%
S. 2: 00,00%</v>
      </c>
      <c r="BV103" s="187"/>
      <c r="BW103" s="187"/>
      <c r="BX103" s="188">
        <f t="shared" si="69"/>
        <v>0</v>
      </c>
      <c r="BY103" s="187"/>
      <c r="BZ103" s="187"/>
      <c r="CA103" s="187"/>
      <c r="CB103" s="191" t="str">
        <f t="shared" si="70"/>
        <v>0</v>
      </c>
      <c r="CC103" s="187" t="str">
        <f t="shared" si="71"/>
        <v>-</v>
      </c>
      <c r="CD103" s="189" t="str">
        <f t="shared" si="72"/>
        <v>FAC/DEP: 00,00%
__________
FAC/FAC: -
__________
AÑO: 00,00%
S. 1: 00,00%
S. 2: 00,00%</v>
      </c>
      <c r="CE103" s="187"/>
      <c r="CF103" s="187"/>
      <c r="CG103" s="188">
        <f t="shared" si="73"/>
        <v>0</v>
      </c>
      <c r="CH103" s="187"/>
      <c r="CI103" s="187"/>
      <c r="CJ103" s="187"/>
      <c r="CK103" s="191" t="str">
        <f t="shared" si="74"/>
        <v>0</v>
      </c>
      <c r="CL103" s="187" t="str">
        <f t="shared" si="75"/>
        <v>-</v>
      </c>
      <c r="CM103" s="189" t="str">
        <f t="shared" si="76"/>
        <v>FAC/DEP: 00,00%
__________
FAC/FAC: -
__________
AÑO: 00,00%
S. 1: 00,00%
S. 2: 00,00%</v>
      </c>
      <c r="CN103" s="187"/>
      <c r="CO103" s="187"/>
      <c r="CP103" s="188">
        <f t="shared" si="77"/>
        <v>0</v>
      </c>
      <c r="CQ103" s="187"/>
      <c r="CR103" s="187"/>
      <c r="CS103" s="187"/>
      <c r="CT103" s="191" t="str">
        <f t="shared" si="78"/>
        <v>0</v>
      </c>
      <c r="CU103" s="187" t="str">
        <f t="shared" si="79"/>
        <v>-</v>
      </c>
      <c r="CV103" s="189" t="str">
        <f t="shared" si="80"/>
        <v>FAC/DEP: 00,00%
__________
FAC/FAC: -
__________
AÑO: 00,00%
S. 1: 00,00%
S. 2: 00,00%</v>
      </c>
      <c r="CW103" s="187"/>
      <c r="CX103" s="187"/>
      <c r="CY103" s="188">
        <f t="shared" si="81"/>
        <v>0</v>
      </c>
      <c r="CZ103" s="187"/>
      <c r="DA103" s="187"/>
      <c r="DB103" s="187"/>
      <c r="DC103" s="191" t="str">
        <f t="shared" si="82"/>
        <v>0</v>
      </c>
      <c r="DD103" s="191" t="str">
        <f t="shared" si="83"/>
        <v>-</v>
      </c>
      <c r="DE103" s="196" t="str">
        <f t="shared" si="84"/>
        <v>FAC/DEP: 00,00%
__________
FAC/FAC: -
__________
AÑO: 00,00%
S. 1: 00,00%
S. 2: 00,00%</v>
      </c>
      <c r="DF103" s="209">
        <f t="shared" si="85"/>
        <v>0</v>
      </c>
      <c r="DG103" s="245"/>
      <c r="DH103" s="245"/>
    </row>
    <row r="104" spans="1:112" s="218" customFormat="1" ht="30" hidden="1" customHeight="1">
      <c r="A104" s="218" t="str">
        <f>Lists!C192</f>
        <v/>
      </c>
      <c r="B104" s="240" t="str">
        <f>IF(A104="","",INDEX(FORMULACIÓN!$A$10:$U$1010,'FORMULACIÓN Y SEG. FACULTADES'!$A104,'FORMULACIÓN Y SEG. FACULTADES'!B$8))</f>
        <v/>
      </c>
      <c r="C104" s="238" t="str">
        <f>IF($A104="","",INDEX(FORMULACIÓN!$A$10:$U$1010,'FORMULACIÓN Y SEG. FACULTADES'!$A104,'FORMULACIÓN Y SEG. FACULTADES'!C$8))</f>
        <v/>
      </c>
      <c r="D104" s="240" t="str">
        <f>IF(B104="","",INDEX(FORMULACIÓN!$A$10:$U$1010,'FORMULACIÓN Y SEG. FACULTADES'!$A104,'FORMULACIÓN Y SEG. FACULTADES'!D$8))</f>
        <v/>
      </c>
      <c r="E104" s="240" t="str">
        <f>IF($A104="","",INDEX(FORMULACIÓN!$A$10:$U$1010,'FORMULACIÓN Y SEG. FACULTADES'!$A104,'FORMULACIÓN Y SEG. FACULTADES'!E$8))</f>
        <v/>
      </c>
      <c r="F104" s="240" t="str">
        <f>IF($A104="","",INDEX(FORMULACIÓN!$A$10:$U$1010,'FORMULACIÓN Y SEG. FACULTADES'!$A104,'FORMULACIÓN Y SEG. FACULTADES'!F$8))</f>
        <v/>
      </c>
      <c r="G104" s="240" t="str">
        <f>IF($A104="","",INDEX(FORMULACIÓN!$A$10:$U$1010,'FORMULACIÓN Y SEG. FACULTADES'!$A104,'FORMULACIÓN Y SEG. FACULTADES'!G$8))</f>
        <v/>
      </c>
      <c r="H104" s="240" t="str">
        <f>IF($A104="","",INDEX(FORMULACIÓN!$A$10:$U$1010,'FORMULACIÓN Y SEG. FACULTADES'!$A104,'FORMULACIÓN Y SEG. FACULTADES'!H$8))</f>
        <v/>
      </c>
      <c r="I104" s="240" t="str">
        <f>IF($A104="","",INDEX(FORMULACIÓN!$A$10:$U$1010,'FORMULACIÓN Y SEG. FACULTADES'!$A104,'FORMULACIÓN Y SEG. FACULTADES'!I$8))</f>
        <v/>
      </c>
      <c r="J104" s="242"/>
      <c r="K104" s="242"/>
      <c r="L104" s="240" t="str">
        <f>IF($A104="","",INDEX(FORMULACIÓN!$A$10:$U$1010,'FORMULACIÓN Y SEG. FACULTADES'!$A104,'FORMULACIÓN Y SEG. FACULTADES'!L$8))</f>
        <v/>
      </c>
      <c r="M104" s="240" t="str">
        <f>IF($A104="","",INDEX(FORMULACIÓN!$A$10:$U$1010,'FORMULACIÓN Y SEG. FACULTADES'!$A104,'FORMULACIÓN Y SEG. FACULTADES'!M$8))</f>
        <v/>
      </c>
      <c r="N104" s="240" t="str">
        <f>IF($A104="","",INDEX(FORMULACIÓN!$A$10:$U$1010,'FORMULACIÓN Y SEG. FACULTADES'!$A104,'FORMULACIÓN Y SEG. FACULTADES'!N$8))</f>
        <v/>
      </c>
      <c r="O104" s="240" t="str">
        <f>IF($A104="","",INDEX(FORMULACIÓN!$A$10:$U$1010,'FORMULACIÓN Y SEG. FACULTADES'!$A104,'FORMULACIÓN Y SEG. FACULTADES'!O$8))</f>
        <v/>
      </c>
      <c r="P104" s="240" t="str">
        <f>IF($A104="","",INDEX(FORMULACIÓN!$A$10:$U$1010,'FORMULACIÓN Y SEG. FACULTADES'!$A104,'FORMULACIÓN Y SEG. FACULTADES'!P$8))</f>
        <v/>
      </c>
      <c r="Q104" s="241"/>
      <c r="R104" s="46" t="str">
        <f>IF($A104="","",INDEX(FORMULACIÓN!$A$10:$Y$1010,'FORMULACIÓN Y SEG. FACULTADES'!$A104,'FORMULACIÓN Y SEG. FACULTADES'!R$8))</f>
        <v/>
      </c>
      <c r="S104" s="175" t="str">
        <f>IF($A104="","",INDEX(FORMULACIÓN!$A$10:$U$1010,'FORMULACIÓN Y SEG. FACULTADES'!$A104,'FORMULACIÓN Y SEG. FACULTADES'!S$8))</f>
        <v/>
      </c>
      <c r="T104" s="187"/>
      <c r="U104" s="187"/>
      <c r="V104" s="188">
        <f t="shared" si="46"/>
        <v>0</v>
      </c>
      <c r="W104" s="187"/>
      <c r="X104" s="187"/>
      <c r="Y104" s="187"/>
      <c r="Z104" s="191" t="str">
        <f t="shared" si="47"/>
        <v>0</v>
      </c>
      <c r="AA104" s="191" t="str">
        <f t="shared" si="48"/>
        <v>-</v>
      </c>
      <c r="AB104" s="189" t="str">
        <f t="shared" si="45"/>
        <v>FAC/DEP: 00,00%
__________
FAC/FAC: -
__________
AÑO: 00,00%
S. 1: 00,00%
S. 2: 00,00%</v>
      </c>
      <c r="AC104" s="187"/>
      <c r="AD104" s="187"/>
      <c r="AE104" s="188">
        <f t="shared" si="49"/>
        <v>0</v>
      </c>
      <c r="AF104" s="187"/>
      <c r="AG104" s="187"/>
      <c r="AH104" s="187"/>
      <c r="AI104" s="191" t="str">
        <f t="shared" si="50"/>
        <v>0</v>
      </c>
      <c r="AJ104" s="187" t="str">
        <f t="shared" si="51"/>
        <v>-</v>
      </c>
      <c r="AK104" s="189" t="str">
        <f t="shared" si="52"/>
        <v>FAC/DEP: 00,00%
__________
FAC/FAC: -
__________
AÑO: 00,00%
S. 1: 00,00%
S. 2: 00,00%</v>
      </c>
      <c r="AL104" s="187"/>
      <c r="AM104" s="187"/>
      <c r="AN104" s="188">
        <f t="shared" si="53"/>
        <v>0</v>
      </c>
      <c r="AO104" s="187"/>
      <c r="AP104" s="187"/>
      <c r="AQ104" s="187"/>
      <c r="AR104" s="191" t="str">
        <f t="shared" si="54"/>
        <v>0</v>
      </c>
      <c r="AS104" s="187" t="str">
        <f t="shared" si="55"/>
        <v>-</v>
      </c>
      <c r="AT104" s="189" t="str">
        <f t="shared" si="56"/>
        <v>FAC/DEP: 00,00%
__________
FAC/FAC: -
__________
AÑO: 00,00%
S. 1: 00,00%
S. 2: 00,00%</v>
      </c>
      <c r="AU104" s="187"/>
      <c r="AV104" s="187"/>
      <c r="AW104" s="188">
        <f t="shared" si="57"/>
        <v>0</v>
      </c>
      <c r="AX104" s="187"/>
      <c r="AY104" s="187"/>
      <c r="AZ104" s="187"/>
      <c r="BA104" s="191" t="str">
        <f t="shared" si="58"/>
        <v>0</v>
      </c>
      <c r="BB104" s="187" t="str">
        <f t="shared" si="59"/>
        <v>-</v>
      </c>
      <c r="BC104" s="189" t="str">
        <f t="shared" si="60"/>
        <v>FAC/DEP: 00,00%
__________
FAC/FAC: -
__________
AÑO: 00,00%
S. 1: 00,00%
S. 2: 00,00%</v>
      </c>
      <c r="BD104" s="187"/>
      <c r="BE104" s="187"/>
      <c r="BF104" s="188">
        <f t="shared" si="61"/>
        <v>0</v>
      </c>
      <c r="BG104" s="187"/>
      <c r="BH104" s="187"/>
      <c r="BI104" s="187"/>
      <c r="BJ104" s="191" t="str">
        <f t="shared" si="62"/>
        <v>0</v>
      </c>
      <c r="BK104" s="187" t="str">
        <f t="shared" si="63"/>
        <v>-</v>
      </c>
      <c r="BL104" s="189" t="str">
        <f t="shared" si="64"/>
        <v>FAC/DEP: 00,00%
__________
FAC/FAC: -
__________
AÑO: 00,00%
S. 1: 00,00%
S. 2: 00,00%</v>
      </c>
      <c r="BM104" s="187"/>
      <c r="BN104" s="187"/>
      <c r="BO104" s="188">
        <f t="shared" si="65"/>
        <v>0</v>
      </c>
      <c r="BP104" s="187"/>
      <c r="BQ104" s="187"/>
      <c r="BR104" s="187"/>
      <c r="BS104" s="191" t="str">
        <f t="shared" si="66"/>
        <v>0</v>
      </c>
      <c r="BT104" s="187" t="str">
        <f t="shared" si="67"/>
        <v>-</v>
      </c>
      <c r="BU104" s="189" t="str">
        <f t="shared" si="68"/>
        <v>FAC/DEP: 00,00%
__________
FAC/FAC: -
__________
AÑO: 00,00%
S. 1: 00,00%
S. 2: 00,00%</v>
      </c>
      <c r="BV104" s="187"/>
      <c r="BW104" s="187"/>
      <c r="BX104" s="188">
        <f t="shared" si="69"/>
        <v>0</v>
      </c>
      <c r="BY104" s="187"/>
      <c r="BZ104" s="187"/>
      <c r="CA104" s="187"/>
      <c r="CB104" s="191" t="str">
        <f t="shared" si="70"/>
        <v>0</v>
      </c>
      <c r="CC104" s="187" t="str">
        <f t="shared" si="71"/>
        <v>-</v>
      </c>
      <c r="CD104" s="189" t="str">
        <f t="shared" si="72"/>
        <v>FAC/DEP: 00,00%
__________
FAC/FAC: -
__________
AÑO: 00,00%
S. 1: 00,00%
S. 2: 00,00%</v>
      </c>
      <c r="CE104" s="187"/>
      <c r="CF104" s="187"/>
      <c r="CG104" s="188">
        <f t="shared" si="73"/>
        <v>0</v>
      </c>
      <c r="CH104" s="187"/>
      <c r="CI104" s="187"/>
      <c r="CJ104" s="187"/>
      <c r="CK104" s="191" t="str">
        <f t="shared" si="74"/>
        <v>0</v>
      </c>
      <c r="CL104" s="187" t="str">
        <f t="shared" si="75"/>
        <v>-</v>
      </c>
      <c r="CM104" s="189" t="str">
        <f t="shared" si="76"/>
        <v>FAC/DEP: 00,00%
__________
FAC/FAC: -
__________
AÑO: 00,00%
S. 1: 00,00%
S. 2: 00,00%</v>
      </c>
      <c r="CN104" s="187"/>
      <c r="CO104" s="187"/>
      <c r="CP104" s="188">
        <f t="shared" si="77"/>
        <v>0</v>
      </c>
      <c r="CQ104" s="187"/>
      <c r="CR104" s="187"/>
      <c r="CS104" s="187"/>
      <c r="CT104" s="191" t="str">
        <f t="shared" si="78"/>
        <v>0</v>
      </c>
      <c r="CU104" s="187" t="str">
        <f t="shared" si="79"/>
        <v>-</v>
      </c>
      <c r="CV104" s="189" t="str">
        <f t="shared" si="80"/>
        <v>FAC/DEP: 00,00%
__________
FAC/FAC: -
__________
AÑO: 00,00%
S. 1: 00,00%
S. 2: 00,00%</v>
      </c>
      <c r="CW104" s="187"/>
      <c r="CX104" s="187"/>
      <c r="CY104" s="188">
        <f t="shared" si="81"/>
        <v>0</v>
      </c>
      <c r="CZ104" s="187"/>
      <c r="DA104" s="187"/>
      <c r="DB104" s="187"/>
      <c r="DC104" s="191" t="str">
        <f t="shared" si="82"/>
        <v>0</v>
      </c>
      <c r="DD104" s="191" t="str">
        <f t="shared" si="83"/>
        <v>-</v>
      </c>
      <c r="DE104" s="196" t="str">
        <f t="shared" si="84"/>
        <v>FAC/DEP: 00,00%
__________
FAC/FAC: -
__________
AÑO: 00,00%
S. 1: 00,00%
S. 2: 00,00%</v>
      </c>
      <c r="DF104" s="209">
        <f t="shared" si="85"/>
        <v>0</v>
      </c>
      <c r="DG104" s="245"/>
      <c r="DH104" s="245"/>
    </row>
    <row r="105" spans="1:112" s="218" customFormat="1" ht="30" hidden="1" customHeight="1">
      <c r="A105" s="218" t="str">
        <f>Lists!C193</f>
        <v/>
      </c>
      <c r="B105" s="240" t="str">
        <f>IF(A105="","",INDEX(FORMULACIÓN!$A$10:$U$1010,'FORMULACIÓN Y SEG. FACULTADES'!$A105,'FORMULACIÓN Y SEG. FACULTADES'!B$8))</f>
        <v/>
      </c>
      <c r="C105" s="238" t="str">
        <f>IF($A105="","",INDEX(FORMULACIÓN!$A$10:$U$1010,'FORMULACIÓN Y SEG. FACULTADES'!$A105,'FORMULACIÓN Y SEG. FACULTADES'!C$8))</f>
        <v/>
      </c>
      <c r="D105" s="240" t="str">
        <f>IF(B105="","",INDEX(FORMULACIÓN!$A$10:$U$1010,'FORMULACIÓN Y SEG. FACULTADES'!$A105,'FORMULACIÓN Y SEG. FACULTADES'!D$8))</f>
        <v/>
      </c>
      <c r="E105" s="240" t="str">
        <f>IF($A105="","",INDEX(FORMULACIÓN!$A$10:$U$1010,'FORMULACIÓN Y SEG. FACULTADES'!$A105,'FORMULACIÓN Y SEG. FACULTADES'!E$8))</f>
        <v/>
      </c>
      <c r="F105" s="240" t="str">
        <f>IF($A105="","",INDEX(FORMULACIÓN!$A$10:$U$1010,'FORMULACIÓN Y SEG. FACULTADES'!$A105,'FORMULACIÓN Y SEG. FACULTADES'!F$8))</f>
        <v/>
      </c>
      <c r="G105" s="240" t="str">
        <f>IF($A105="","",INDEX(FORMULACIÓN!$A$10:$U$1010,'FORMULACIÓN Y SEG. FACULTADES'!$A105,'FORMULACIÓN Y SEG. FACULTADES'!G$8))</f>
        <v/>
      </c>
      <c r="H105" s="240" t="str">
        <f>IF($A105="","",INDEX(FORMULACIÓN!$A$10:$U$1010,'FORMULACIÓN Y SEG. FACULTADES'!$A105,'FORMULACIÓN Y SEG. FACULTADES'!H$8))</f>
        <v/>
      </c>
      <c r="I105" s="240" t="str">
        <f>IF($A105="","",INDEX(FORMULACIÓN!$A$10:$U$1010,'FORMULACIÓN Y SEG. FACULTADES'!$A105,'FORMULACIÓN Y SEG. FACULTADES'!I$8))</f>
        <v/>
      </c>
      <c r="J105" s="242"/>
      <c r="K105" s="242"/>
      <c r="L105" s="240" t="str">
        <f>IF($A105="","",INDEX(FORMULACIÓN!$A$10:$U$1010,'FORMULACIÓN Y SEG. FACULTADES'!$A105,'FORMULACIÓN Y SEG. FACULTADES'!L$8))</f>
        <v/>
      </c>
      <c r="M105" s="240" t="str">
        <f>IF($A105="","",INDEX(FORMULACIÓN!$A$10:$U$1010,'FORMULACIÓN Y SEG. FACULTADES'!$A105,'FORMULACIÓN Y SEG. FACULTADES'!M$8))</f>
        <v/>
      </c>
      <c r="N105" s="240" t="str">
        <f>IF($A105="","",INDEX(FORMULACIÓN!$A$10:$U$1010,'FORMULACIÓN Y SEG. FACULTADES'!$A105,'FORMULACIÓN Y SEG. FACULTADES'!N$8))</f>
        <v/>
      </c>
      <c r="O105" s="240" t="str">
        <f>IF($A105="","",INDEX(FORMULACIÓN!$A$10:$U$1010,'FORMULACIÓN Y SEG. FACULTADES'!$A105,'FORMULACIÓN Y SEG. FACULTADES'!O$8))</f>
        <v/>
      </c>
      <c r="P105" s="240" t="str">
        <f>IF($A105="","",INDEX(FORMULACIÓN!$A$10:$U$1010,'FORMULACIÓN Y SEG. FACULTADES'!$A105,'FORMULACIÓN Y SEG. FACULTADES'!P$8))</f>
        <v/>
      </c>
      <c r="Q105" s="241"/>
      <c r="R105" s="46" t="str">
        <f>IF($A105="","",INDEX(FORMULACIÓN!$A$10:$Y$1010,'FORMULACIÓN Y SEG. FACULTADES'!$A105,'FORMULACIÓN Y SEG. FACULTADES'!R$8))</f>
        <v/>
      </c>
      <c r="S105" s="175" t="str">
        <f>IF($A105="","",INDEX(FORMULACIÓN!$A$10:$U$1010,'FORMULACIÓN Y SEG. FACULTADES'!$A105,'FORMULACIÓN Y SEG. FACULTADES'!S$8))</f>
        <v/>
      </c>
      <c r="T105" s="187"/>
      <c r="U105" s="187"/>
      <c r="V105" s="188">
        <f t="shared" si="46"/>
        <v>0</v>
      </c>
      <c r="W105" s="187"/>
      <c r="X105" s="187"/>
      <c r="Y105" s="187"/>
      <c r="Z105" s="191" t="str">
        <f t="shared" si="47"/>
        <v>0</v>
      </c>
      <c r="AA105" s="191" t="str">
        <f t="shared" si="48"/>
        <v>-</v>
      </c>
      <c r="AB105" s="189" t="str">
        <f t="shared" si="45"/>
        <v>FAC/DEP: 00,00%
__________
FAC/FAC: -
__________
AÑO: 00,00%
S. 1: 00,00%
S. 2: 00,00%</v>
      </c>
      <c r="AC105" s="187"/>
      <c r="AD105" s="187"/>
      <c r="AE105" s="188">
        <f t="shared" si="49"/>
        <v>0</v>
      </c>
      <c r="AF105" s="187"/>
      <c r="AG105" s="187"/>
      <c r="AH105" s="187"/>
      <c r="AI105" s="191" t="str">
        <f t="shared" si="50"/>
        <v>0</v>
      </c>
      <c r="AJ105" s="187" t="str">
        <f t="shared" si="51"/>
        <v>-</v>
      </c>
      <c r="AK105" s="189" t="str">
        <f t="shared" si="52"/>
        <v>FAC/DEP: 00,00%
__________
FAC/FAC: -
__________
AÑO: 00,00%
S. 1: 00,00%
S. 2: 00,00%</v>
      </c>
      <c r="AL105" s="187"/>
      <c r="AM105" s="187"/>
      <c r="AN105" s="188">
        <f t="shared" si="53"/>
        <v>0</v>
      </c>
      <c r="AO105" s="187"/>
      <c r="AP105" s="187"/>
      <c r="AQ105" s="187"/>
      <c r="AR105" s="191" t="str">
        <f t="shared" si="54"/>
        <v>0</v>
      </c>
      <c r="AS105" s="187" t="str">
        <f t="shared" si="55"/>
        <v>-</v>
      </c>
      <c r="AT105" s="189" t="str">
        <f t="shared" si="56"/>
        <v>FAC/DEP: 00,00%
__________
FAC/FAC: -
__________
AÑO: 00,00%
S. 1: 00,00%
S. 2: 00,00%</v>
      </c>
      <c r="AU105" s="187"/>
      <c r="AV105" s="187"/>
      <c r="AW105" s="188">
        <f t="shared" si="57"/>
        <v>0</v>
      </c>
      <c r="AX105" s="187"/>
      <c r="AY105" s="187"/>
      <c r="AZ105" s="187"/>
      <c r="BA105" s="191" t="str">
        <f t="shared" si="58"/>
        <v>0</v>
      </c>
      <c r="BB105" s="187" t="str">
        <f t="shared" si="59"/>
        <v>-</v>
      </c>
      <c r="BC105" s="189" t="str">
        <f t="shared" si="60"/>
        <v>FAC/DEP: 00,00%
__________
FAC/FAC: -
__________
AÑO: 00,00%
S. 1: 00,00%
S. 2: 00,00%</v>
      </c>
      <c r="BD105" s="187"/>
      <c r="BE105" s="187"/>
      <c r="BF105" s="188">
        <f t="shared" si="61"/>
        <v>0</v>
      </c>
      <c r="BG105" s="187"/>
      <c r="BH105" s="187"/>
      <c r="BI105" s="187"/>
      <c r="BJ105" s="191" t="str">
        <f t="shared" si="62"/>
        <v>0</v>
      </c>
      <c r="BK105" s="187" t="str">
        <f t="shared" si="63"/>
        <v>-</v>
      </c>
      <c r="BL105" s="189" t="str">
        <f t="shared" si="64"/>
        <v>FAC/DEP: 00,00%
__________
FAC/FAC: -
__________
AÑO: 00,00%
S. 1: 00,00%
S. 2: 00,00%</v>
      </c>
      <c r="BM105" s="187"/>
      <c r="BN105" s="187"/>
      <c r="BO105" s="188">
        <f t="shared" si="65"/>
        <v>0</v>
      </c>
      <c r="BP105" s="187"/>
      <c r="BQ105" s="187"/>
      <c r="BR105" s="187"/>
      <c r="BS105" s="191" t="str">
        <f t="shared" si="66"/>
        <v>0</v>
      </c>
      <c r="BT105" s="187" t="str">
        <f t="shared" si="67"/>
        <v>-</v>
      </c>
      <c r="BU105" s="189" t="str">
        <f t="shared" si="68"/>
        <v>FAC/DEP: 00,00%
__________
FAC/FAC: -
__________
AÑO: 00,00%
S. 1: 00,00%
S. 2: 00,00%</v>
      </c>
      <c r="BV105" s="187"/>
      <c r="BW105" s="187"/>
      <c r="BX105" s="188">
        <f t="shared" si="69"/>
        <v>0</v>
      </c>
      <c r="BY105" s="187"/>
      <c r="BZ105" s="187"/>
      <c r="CA105" s="187"/>
      <c r="CB105" s="191" t="str">
        <f t="shared" si="70"/>
        <v>0</v>
      </c>
      <c r="CC105" s="187" t="str">
        <f t="shared" si="71"/>
        <v>-</v>
      </c>
      <c r="CD105" s="189" t="str">
        <f t="shared" si="72"/>
        <v>FAC/DEP: 00,00%
__________
FAC/FAC: -
__________
AÑO: 00,00%
S. 1: 00,00%
S. 2: 00,00%</v>
      </c>
      <c r="CE105" s="187"/>
      <c r="CF105" s="187"/>
      <c r="CG105" s="188">
        <f t="shared" si="73"/>
        <v>0</v>
      </c>
      <c r="CH105" s="187"/>
      <c r="CI105" s="187"/>
      <c r="CJ105" s="187"/>
      <c r="CK105" s="191" t="str">
        <f t="shared" si="74"/>
        <v>0</v>
      </c>
      <c r="CL105" s="187" t="str">
        <f t="shared" si="75"/>
        <v>-</v>
      </c>
      <c r="CM105" s="189" t="str">
        <f t="shared" si="76"/>
        <v>FAC/DEP: 00,00%
__________
FAC/FAC: -
__________
AÑO: 00,00%
S. 1: 00,00%
S. 2: 00,00%</v>
      </c>
      <c r="CN105" s="187"/>
      <c r="CO105" s="187"/>
      <c r="CP105" s="188">
        <f t="shared" si="77"/>
        <v>0</v>
      </c>
      <c r="CQ105" s="187"/>
      <c r="CR105" s="187"/>
      <c r="CS105" s="187"/>
      <c r="CT105" s="191" t="str">
        <f t="shared" si="78"/>
        <v>0</v>
      </c>
      <c r="CU105" s="187" t="str">
        <f t="shared" si="79"/>
        <v>-</v>
      </c>
      <c r="CV105" s="189" t="str">
        <f t="shared" si="80"/>
        <v>FAC/DEP: 00,00%
__________
FAC/FAC: -
__________
AÑO: 00,00%
S. 1: 00,00%
S. 2: 00,00%</v>
      </c>
      <c r="CW105" s="187"/>
      <c r="CX105" s="187"/>
      <c r="CY105" s="188">
        <f t="shared" si="81"/>
        <v>0</v>
      </c>
      <c r="CZ105" s="187"/>
      <c r="DA105" s="187"/>
      <c r="DB105" s="187"/>
      <c r="DC105" s="191" t="str">
        <f t="shared" si="82"/>
        <v>0</v>
      </c>
      <c r="DD105" s="191" t="str">
        <f t="shared" si="83"/>
        <v>-</v>
      </c>
      <c r="DE105" s="196" t="str">
        <f t="shared" si="84"/>
        <v>FAC/DEP: 00,00%
__________
FAC/FAC: -
__________
AÑO: 00,00%
S. 1: 00,00%
S. 2: 00,00%</v>
      </c>
      <c r="DF105" s="209">
        <f t="shared" si="85"/>
        <v>0</v>
      </c>
      <c r="DG105" s="245"/>
      <c r="DH105" s="245"/>
    </row>
    <row r="106" spans="1:112" s="218" customFormat="1" ht="30" hidden="1" customHeight="1">
      <c r="A106" s="218" t="str">
        <f>Lists!C194</f>
        <v/>
      </c>
      <c r="B106" s="240" t="str">
        <f>IF(A106="","",INDEX(FORMULACIÓN!$A$10:$U$1010,'FORMULACIÓN Y SEG. FACULTADES'!$A106,'FORMULACIÓN Y SEG. FACULTADES'!B$8))</f>
        <v/>
      </c>
      <c r="C106" s="238" t="str">
        <f>IF($A106="","",INDEX(FORMULACIÓN!$A$10:$U$1010,'FORMULACIÓN Y SEG. FACULTADES'!$A106,'FORMULACIÓN Y SEG. FACULTADES'!C$8))</f>
        <v/>
      </c>
      <c r="D106" s="240" t="str">
        <f>IF(B106="","",INDEX(FORMULACIÓN!$A$10:$U$1010,'FORMULACIÓN Y SEG. FACULTADES'!$A106,'FORMULACIÓN Y SEG. FACULTADES'!D$8))</f>
        <v/>
      </c>
      <c r="E106" s="240" t="str">
        <f>IF($A106="","",INDEX(FORMULACIÓN!$A$10:$U$1010,'FORMULACIÓN Y SEG. FACULTADES'!$A106,'FORMULACIÓN Y SEG. FACULTADES'!E$8))</f>
        <v/>
      </c>
      <c r="F106" s="240" t="str">
        <f>IF($A106="","",INDEX(FORMULACIÓN!$A$10:$U$1010,'FORMULACIÓN Y SEG. FACULTADES'!$A106,'FORMULACIÓN Y SEG. FACULTADES'!F$8))</f>
        <v/>
      </c>
      <c r="G106" s="240" t="str">
        <f>IF($A106="","",INDEX(FORMULACIÓN!$A$10:$U$1010,'FORMULACIÓN Y SEG. FACULTADES'!$A106,'FORMULACIÓN Y SEG. FACULTADES'!G$8))</f>
        <v/>
      </c>
      <c r="H106" s="240" t="str">
        <f>IF($A106="","",INDEX(FORMULACIÓN!$A$10:$U$1010,'FORMULACIÓN Y SEG. FACULTADES'!$A106,'FORMULACIÓN Y SEG. FACULTADES'!H$8))</f>
        <v/>
      </c>
      <c r="I106" s="240" t="str">
        <f>IF($A106="","",INDEX(FORMULACIÓN!$A$10:$U$1010,'FORMULACIÓN Y SEG. FACULTADES'!$A106,'FORMULACIÓN Y SEG. FACULTADES'!I$8))</f>
        <v/>
      </c>
      <c r="J106" s="242"/>
      <c r="K106" s="242"/>
      <c r="L106" s="240" t="str">
        <f>IF($A106="","",INDEX(FORMULACIÓN!$A$10:$U$1010,'FORMULACIÓN Y SEG. FACULTADES'!$A106,'FORMULACIÓN Y SEG. FACULTADES'!L$8))</f>
        <v/>
      </c>
      <c r="M106" s="240" t="str">
        <f>IF($A106="","",INDEX(FORMULACIÓN!$A$10:$U$1010,'FORMULACIÓN Y SEG. FACULTADES'!$A106,'FORMULACIÓN Y SEG. FACULTADES'!M$8))</f>
        <v/>
      </c>
      <c r="N106" s="240" t="str">
        <f>IF($A106="","",INDEX(FORMULACIÓN!$A$10:$U$1010,'FORMULACIÓN Y SEG. FACULTADES'!$A106,'FORMULACIÓN Y SEG. FACULTADES'!N$8))</f>
        <v/>
      </c>
      <c r="O106" s="240" t="str">
        <f>IF($A106="","",INDEX(FORMULACIÓN!$A$10:$U$1010,'FORMULACIÓN Y SEG. FACULTADES'!$A106,'FORMULACIÓN Y SEG. FACULTADES'!O$8))</f>
        <v/>
      </c>
      <c r="P106" s="240" t="str">
        <f>IF($A106="","",INDEX(FORMULACIÓN!$A$10:$U$1010,'FORMULACIÓN Y SEG. FACULTADES'!$A106,'FORMULACIÓN Y SEG. FACULTADES'!P$8))</f>
        <v/>
      </c>
      <c r="Q106" s="241"/>
      <c r="R106" s="46" t="str">
        <f>IF($A106="","",INDEX(FORMULACIÓN!$A$10:$Y$1010,'FORMULACIÓN Y SEG. FACULTADES'!$A106,'FORMULACIÓN Y SEG. FACULTADES'!R$8))</f>
        <v/>
      </c>
      <c r="S106" s="175" t="str">
        <f>IF($A106="","",INDEX(FORMULACIÓN!$A$10:$U$1010,'FORMULACIÓN Y SEG. FACULTADES'!$A106,'FORMULACIÓN Y SEG. FACULTADES'!S$8))</f>
        <v/>
      </c>
      <c r="T106" s="187"/>
      <c r="U106" s="187"/>
      <c r="V106" s="188">
        <f t="shared" si="46"/>
        <v>0</v>
      </c>
      <c r="W106" s="187"/>
      <c r="X106" s="187"/>
      <c r="Y106" s="187"/>
      <c r="Z106" s="191" t="str">
        <f t="shared" si="47"/>
        <v>0</v>
      </c>
      <c r="AA106" s="191" t="str">
        <f t="shared" si="48"/>
        <v>-</v>
      </c>
      <c r="AB106" s="189" t="str">
        <f t="shared" si="45"/>
        <v>FAC/DEP: 00,00%
__________
FAC/FAC: -
__________
AÑO: 00,00%
S. 1: 00,00%
S. 2: 00,00%</v>
      </c>
      <c r="AC106" s="187"/>
      <c r="AD106" s="187"/>
      <c r="AE106" s="188">
        <f t="shared" si="49"/>
        <v>0</v>
      </c>
      <c r="AF106" s="187"/>
      <c r="AG106" s="187"/>
      <c r="AH106" s="187"/>
      <c r="AI106" s="191" t="str">
        <f t="shared" si="50"/>
        <v>0</v>
      </c>
      <c r="AJ106" s="187" t="str">
        <f t="shared" si="51"/>
        <v>-</v>
      </c>
      <c r="AK106" s="189" t="str">
        <f t="shared" si="52"/>
        <v>FAC/DEP: 00,00%
__________
FAC/FAC: -
__________
AÑO: 00,00%
S. 1: 00,00%
S. 2: 00,00%</v>
      </c>
      <c r="AL106" s="187"/>
      <c r="AM106" s="187"/>
      <c r="AN106" s="188">
        <f t="shared" si="53"/>
        <v>0</v>
      </c>
      <c r="AO106" s="187"/>
      <c r="AP106" s="187"/>
      <c r="AQ106" s="187"/>
      <c r="AR106" s="191" t="str">
        <f t="shared" si="54"/>
        <v>0</v>
      </c>
      <c r="AS106" s="187" t="str">
        <f t="shared" si="55"/>
        <v>-</v>
      </c>
      <c r="AT106" s="189" t="str">
        <f t="shared" si="56"/>
        <v>FAC/DEP: 00,00%
__________
FAC/FAC: -
__________
AÑO: 00,00%
S. 1: 00,00%
S. 2: 00,00%</v>
      </c>
      <c r="AU106" s="187"/>
      <c r="AV106" s="187"/>
      <c r="AW106" s="188">
        <f t="shared" si="57"/>
        <v>0</v>
      </c>
      <c r="AX106" s="187"/>
      <c r="AY106" s="187"/>
      <c r="AZ106" s="187"/>
      <c r="BA106" s="191" t="str">
        <f t="shared" si="58"/>
        <v>0</v>
      </c>
      <c r="BB106" s="187" t="str">
        <f t="shared" si="59"/>
        <v>-</v>
      </c>
      <c r="BC106" s="189" t="str">
        <f t="shared" si="60"/>
        <v>FAC/DEP: 00,00%
__________
FAC/FAC: -
__________
AÑO: 00,00%
S. 1: 00,00%
S. 2: 00,00%</v>
      </c>
      <c r="BD106" s="187"/>
      <c r="BE106" s="187"/>
      <c r="BF106" s="188">
        <f t="shared" si="61"/>
        <v>0</v>
      </c>
      <c r="BG106" s="187"/>
      <c r="BH106" s="187"/>
      <c r="BI106" s="187"/>
      <c r="BJ106" s="191" t="str">
        <f t="shared" si="62"/>
        <v>0</v>
      </c>
      <c r="BK106" s="187" t="str">
        <f t="shared" si="63"/>
        <v>-</v>
      </c>
      <c r="BL106" s="189" t="str">
        <f t="shared" si="64"/>
        <v>FAC/DEP: 00,00%
__________
FAC/FAC: -
__________
AÑO: 00,00%
S. 1: 00,00%
S. 2: 00,00%</v>
      </c>
      <c r="BM106" s="187"/>
      <c r="BN106" s="187"/>
      <c r="BO106" s="188">
        <f t="shared" si="65"/>
        <v>0</v>
      </c>
      <c r="BP106" s="187"/>
      <c r="BQ106" s="187"/>
      <c r="BR106" s="187"/>
      <c r="BS106" s="191" t="str">
        <f t="shared" si="66"/>
        <v>0</v>
      </c>
      <c r="BT106" s="187" t="str">
        <f t="shared" si="67"/>
        <v>-</v>
      </c>
      <c r="BU106" s="189" t="str">
        <f t="shared" si="68"/>
        <v>FAC/DEP: 00,00%
__________
FAC/FAC: -
__________
AÑO: 00,00%
S. 1: 00,00%
S. 2: 00,00%</v>
      </c>
      <c r="BV106" s="187"/>
      <c r="BW106" s="187"/>
      <c r="BX106" s="188">
        <f t="shared" si="69"/>
        <v>0</v>
      </c>
      <c r="BY106" s="187"/>
      <c r="BZ106" s="187"/>
      <c r="CA106" s="187"/>
      <c r="CB106" s="191" t="str">
        <f t="shared" si="70"/>
        <v>0</v>
      </c>
      <c r="CC106" s="187" t="str">
        <f t="shared" si="71"/>
        <v>-</v>
      </c>
      <c r="CD106" s="189" t="str">
        <f t="shared" si="72"/>
        <v>FAC/DEP: 00,00%
__________
FAC/FAC: -
__________
AÑO: 00,00%
S. 1: 00,00%
S. 2: 00,00%</v>
      </c>
      <c r="CE106" s="187"/>
      <c r="CF106" s="187"/>
      <c r="CG106" s="188">
        <f t="shared" si="73"/>
        <v>0</v>
      </c>
      <c r="CH106" s="187"/>
      <c r="CI106" s="187"/>
      <c r="CJ106" s="187"/>
      <c r="CK106" s="191" t="str">
        <f t="shared" si="74"/>
        <v>0</v>
      </c>
      <c r="CL106" s="187" t="str">
        <f t="shared" si="75"/>
        <v>-</v>
      </c>
      <c r="CM106" s="189" t="str">
        <f t="shared" si="76"/>
        <v>FAC/DEP: 00,00%
__________
FAC/FAC: -
__________
AÑO: 00,00%
S. 1: 00,00%
S. 2: 00,00%</v>
      </c>
      <c r="CN106" s="187"/>
      <c r="CO106" s="187"/>
      <c r="CP106" s="188">
        <f t="shared" si="77"/>
        <v>0</v>
      </c>
      <c r="CQ106" s="187"/>
      <c r="CR106" s="187"/>
      <c r="CS106" s="187"/>
      <c r="CT106" s="191" t="str">
        <f t="shared" si="78"/>
        <v>0</v>
      </c>
      <c r="CU106" s="187" t="str">
        <f t="shared" si="79"/>
        <v>-</v>
      </c>
      <c r="CV106" s="189" t="str">
        <f t="shared" si="80"/>
        <v>FAC/DEP: 00,00%
__________
FAC/FAC: -
__________
AÑO: 00,00%
S. 1: 00,00%
S. 2: 00,00%</v>
      </c>
      <c r="CW106" s="187"/>
      <c r="CX106" s="187"/>
      <c r="CY106" s="188">
        <f t="shared" si="81"/>
        <v>0</v>
      </c>
      <c r="CZ106" s="187"/>
      <c r="DA106" s="187"/>
      <c r="DB106" s="187"/>
      <c r="DC106" s="191" t="str">
        <f t="shared" si="82"/>
        <v>0</v>
      </c>
      <c r="DD106" s="191" t="str">
        <f t="shared" si="83"/>
        <v>-</v>
      </c>
      <c r="DE106" s="196" t="str">
        <f t="shared" si="84"/>
        <v>FAC/DEP: 00,00%
__________
FAC/FAC: -
__________
AÑO: 00,00%
S. 1: 00,00%
S. 2: 00,00%</v>
      </c>
      <c r="DF106" s="209">
        <f t="shared" si="85"/>
        <v>0</v>
      </c>
      <c r="DG106" s="245"/>
      <c r="DH106" s="245"/>
    </row>
    <row r="107" spans="1:112" s="218" customFormat="1" ht="30" hidden="1" customHeight="1">
      <c r="A107" s="218" t="str">
        <f>Lists!C195</f>
        <v/>
      </c>
      <c r="B107" s="240" t="str">
        <f>IF(A107="","",INDEX(FORMULACIÓN!$A$10:$U$1010,'FORMULACIÓN Y SEG. FACULTADES'!$A107,'FORMULACIÓN Y SEG. FACULTADES'!B$8))</f>
        <v/>
      </c>
      <c r="C107" s="238" t="str">
        <f>IF($A107="","",INDEX(FORMULACIÓN!$A$10:$U$1010,'FORMULACIÓN Y SEG. FACULTADES'!$A107,'FORMULACIÓN Y SEG. FACULTADES'!C$8))</f>
        <v/>
      </c>
      <c r="D107" s="240" t="str">
        <f>IF(B107="","",INDEX(FORMULACIÓN!$A$10:$U$1010,'FORMULACIÓN Y SEG. FACULTADES'!$A107,'FORMULACIÓN Y SEG. FACULTADES'!D$8))</f>
        <v/>
      </c>
      <c r="E107" s="240" t="str">
        <f>IF($A107="","",INDEX(FORMULACIÓN!$A$10:$U$1010,'FORMULACIÓN Y SEG. FACULTADES'!$A107,'FORMULACIÓN Y SEG. FACULTADES'!E$8))</f>
        <v/>
      </c>
      <c r="F107" s="240" t="str">
        <f>IF($A107="","",INDEX(FORMULACIÓN!$A$10:$U$1010,'FORMULACIÓN Y SEG. FACULTADES'!$A107,'FORMULACIÓN Y SEG. FACULTADES'!F$8))</f>
        <v/>
      </c>
      <c r="G107" s="240" t="str">
        <f>IF($A107="","",INDEX(FORMULACIÓN!$A$10:$U$1010,'FORMULACIÓN Y SEG. FACULTADES'!$A107,'FORMULACIÓN Y SEG. FACULTADES'!G$8))</f>
        <v/>
      </c>
      <c r="H107" s="240" t="str">
        <f>IF($A107="","",INDEX(FORMULACIÓN!$A$10:$U$1010,'FORMULACIÓN Y SEG. FACULTADES'!$A107,'FORMULACIÓN Y SEG. FACULTADES'!H$8))</f>
        <v/>
      </c>
      <c r="I107" s="240" t="str">
        <f>IF($A107="","",INDEX(FORMULACIÓN!$A$10:$U$1010,'FORMULACIÓN Y SEG. FACULTADES'!$A107,'FORMULACIÓN Y SEG. FACULTADES'!I$8))</f>
        <v/>
      </c>
      <c r="J107" s="242"/>
      <c r="K107" s="242"/>
      <c r="L107" s="240" t="str">
        <f>IF($A107="","",INDEX(FORMULACIÓN!$A$10:$U$1010,'FORMULACIÓN Y SEG. FACULTADES'!$A107,'FORMULACIÓN Y SEG. FACULTADES'!L$8))</f>
        <v/>
      </c>
      <c r="M107" s="240" t="str">
        <f>IF($A107="","",INDEX(FORMULACIÓN!$A$10:$U$1010,'FORMULACIÓN Y SEG. FACULTADES'!$A107,'FORMULACIÓN Y SEG. FACULTADES'!M$8))</f>
        <v/>
      </c>
      <c r="N107" s="240" t="str">
        <f>IF($A107="","",INDEX(FORMULACIÓN!$A$10:$U$1010,'FORMULACIÓN Y SEG. FACULTADES'!$A107,'FORMULACIÓN Y SEG. FACULTADES'!N$8))</f>
        <v/>
      </c>
      <c r="O107" s="240" t="str">
        <f>IF($A107="","",INDEX(FORMULACIÓN!$A$10:$U$1010,'FORMULACIÓN Y SEG. FACULTADES'!$A107,'FORMULACIÓN Y SEG. FACULTADES'!O$8))</f>
        <v/>
      </c>
      <c r="P107" s="240" t="str">
        <f>IF($A107="","",INDEX(FORMULACIÓN!$A$10:$U$1010,'FORMULACIÓN Y SEG. FACULTADES'!$A107,'FORMULACIÓN Y SEG. FACULTADES'!P$8))</f>
        <v/>
      </c>
      <c r="Q107" s="241"/>
      <c r="R107" s="46" t="str">
        <f>IF($A107="","",INDEX(FORMULACIÓN!$A$10:$Y$1010,'FORMULACIÓN Y SEG. FACULTADES'!$A107,'FORMULACIÓN Y SEG. FACULTADES'!R$8))</f>
        <v/>
      </c>
      <c r="S107" s="175" t="str">
        <f>IF($A107="","",INDEX(FORMULACIÓN!$A$10:$U$1010,'FORMULACIÓN Y SEG. FACULTADES'!$A107,'FORMULACIÓN Y SEG. FACULTADES'!S$8))</f>
        <v/>
      </c>
      <c r="T107" s="187"/>
      <c r="U107" s="187"/>
      <c r="V107" s="188">
        <f t="shared" si="46"/>
        <v>0</v>
      </c>
      <c r="W107" s="187"/>
      <c r="X107" s="187"/>
      <c r="Y107" s="187"/>
      <c r="Z107" s="191" t="str">
        <f t="shared" si="47"/>
        <v>0</v>
      </c>
      <c r="AA107" s="191" t="str">
        <f t="shared" si="48"/>
        <v>-</v>
      </c>
      <c r="AB107" s="189" t="str">
        <f t="shared" si="45"/>
        <v>FAC/DEP: 00,00%
__________
FAC/FAC: -
__________
AÑO: 00,00%
S. 1: 00,00%
S. 2: 00,00%</v>
      </c>
      <c r="AC107" s="187"/>
      <c r="AD107" s="187"/>
      <c r="AE107" s="188">
        <f t="shared" si="49"/>
        <v>0</v>
      </c>
      <c r="AF107" s="187"/>
      <c r="AG107" s="187"/>
      <c r="AH107" s="187"/>
      <c r="AI107" s="191" t="str">
        <f t="shared" si="50"/>
        <v>0</v>
      </c>
      <c r="AJ107" s="187" t="str">
        <f t="shared" si="51"/>
        <v>-</v>
      </c>
      <c r="AK107" s="189" t="str">
        <f t="shared" si="52"/>
        <v>FAC/DEP: 00,00%
__________
FAC/FAC: -
__________
AÑO: 00,00%
S. 1: 00,00%
S. 2: 00,00%</v>
      </c>
      <c r="AL107" s="187"/>
      <c r="AM107" s="187"/>
      <c r="AN107" s="188">
        <f t="shared" si="53"/>
        <v>0</v>
      </c>
      <c r="AO107" s="187"/>
      <c r="AP107" s="187"/>
      <c r="AQ107" s="187"/>
      <c r="AR107" s="191" t="str">
        <f t="shared" si="54"/>
        <v>0</v>
      </c>
      <c r="AS107" s="187" t="str">
        <f t="shared" si="55"/>
        <v>-</v>
      </c>
      <c r="AT107" s="189" t="str">
        <f t="shared" si="56"/>
        <v>FAC/DEP: 00,00%
__________
FAC/FAC: -
__________
AÑO: 00,00%
S. 1: 00,00%
S. 2: 00,00%</v>
      </c>
      <c r="AU107" s="187"/>
      <c r="AV107" s="187"/>
      <c r="AW107" s="188">
        <f t="shared" si="57"/>
        <v>0</v>
      </c>
      <c r="AX107" s="187"/>
      <c r="AY107" s="187"/>
      <c r="AZ107" s="187"/>
      <c r="BA107" s="191" t="str">
        <f t="shared" si="58"/>
        <v>0</v>
      </c>
      <c r="BB107" s="187" t="str">
        <f t="shared" si="59"/>
        <v>-</v>
      </c>
      <c r="BC107" s="189" t="str">
        <f t="shared" si="60"/>
        <v>FAC/DEP: 00,00%
__________
FAC/FAC: -
__________
AÑO: 00,00%
S. 1: 00,00%
S. 2: 00,00%</v>
      </c>
      <c r="BD107" s="187"/>
      <c r="BE107" s="187"/>
      <c r="BF107" s="188">
        <f t="shared" si="61"/>
        <v>0</v>
      </c>
      <c r="BG107" s="187"/>
      <c r="BH107" s="187"/>
      <c r="BI107" s="187"/>
      <c r="BJ107" s="191" t="str">
        <f t="shared" si="62"/>
        <v>0</v>
      </c>
      <c r="BK107" s="187" t="str">
        <f t="shared" si="63"/>
        <v>-</v>
      </c>
      <c r="BL107" s="189" t="str">
        <f t="shared" si="64"/>
        <v>FAC/DEP: 00,00%
__________
FAC/FAC: -
__________
AÑO: 00,00%
S. 1: 00,00%
S. 2: 00,00%</v>
      </c>
      <c r="BM107" s="187"/>
      <c r="BN107" s="187"/>
      <c r="BO107" s="188">
        <f t="shared" si="65"/>
        <v>0</v>
      </c>
      <c r="BP107" s="187"/>
      <c r="BQ107" s="187"/>
      <c r="BR107" s="187"/>
      <c r="BS107" s="191" t="str">
        <f t="shared" si="66"/>
        <v>0</v>
      </c>
      <c r="BT107" s="187" t="str">
        <f t="shared" si="67"/>
        <v>-</v>
      </c>
      <c r="BU107" s="189" t="str">
        <f t="shared" si="68"/>
        <v>FAC/DEP: 00,00%
__________
FAC/FAC: -
__________
AÑO: 00,00%
S. 1: 00,00%
S. 2: 00,00%</v>
      </c>
      <c r="BV107" s="187"/>
      <c r="BW107" s="187"/>
      <c r="BX107" s="188">
        <f t="shared" si="69"/>
        <v>0</v>
      </c>
      <c r="BY107" s="187"/>
      <c r="BZ107" s="187"/>
      <c r="CA107" s="187"/>
      <c r="CB107" s="191" t="str">
        <f t="shared" si="70"/>
        <v>0</v>
      </c>
      <c r="CC107" s="187" t="str">
        <f t="shared" si="71"/>
        <v>-</v>
      </c>
      <c r="CD107" s="189" t="str">
        <f t="shared" si="72"/>
        <v>FAC/DEP: 00,00%
__________
FAC/FAC: -
__________
AÑO: 00,00%
S. 1: 00,00%
S. 2: 00,00%</v>
      </c>
      <c r="CE107" s="187"/>
      <c r="CF107" s="187"/>
      <c r="CG107" s="188">
        <f t="shared" si="73"/>
        <v>0</v>
      </c>
      <c r="CH107" s="187"/>
      <c r="CI107" s="187"/>
      <c r="CJ107" s="187"/>
      <c r="CK107" s="191" t="str">
        <f t="shared" si="74"/>
        <v>0</v>
      </c>
      <c r="CL107" s="187" t="str">
        <f t="shared" si="75"/>
        <v>-</v>
      </c>
      <c r="CM107" s="189" t="str">
        <f t="shared" si="76"/>
        <v>FAC/DEP: 00,00%
__________
FAC/FAC: -
__________
AÑO: 00,00%
S. 1: 00,00%
S. 2: 00,00%</v>
      </c>
      <c r="CN107" s="187"/>
      <c r="CO107" s="187"/>
      <c r="CP107" s="188">
        <f t="shared" si="77"/>
        <v>0</v>
      </c>
      <c r="CQ107" s="187"/>
      <c r="CR107" s="187"/>
      <c r="CS107" s="187"/>
      <c r="CT107" s="191" t="str">
        <f t="shared" si="78"/>
        <v>0</v>
      </c>
      <c r="CU107" s="187" t="str">
        <f t="shared" si="79"/>
        <v>-</v>
      </c>
      <c r="CV107" s="189" t="str">
        <f t="shared" si="80"/>
        <v>FAC/DEP: 00,00%
__________
FAC/FAC: -
__________
AÑO: 00,00%
S. 1: 00,00%
S. 2: 00,00%</v>
      </c>
      <c r="CW107" s="187"/>
      <c r="CX107" s="187"/>
      <c r="CY107" s="188">
        <f t="shared" si="81"/>
        <v>0</v>
      </c>
      <c r="CZ107" s="187"/>
      <c r="DA107" s="187"/>
      <c r="DB107" s="187"/>
      <c r="DC107" s="191" t="str">
        <f t="shared" si="82"/>
        <v>0</v>
      </c>
      <c r="DD107" s="191" t="str">
        <f t="shared" si="83"/>
        <v>-</v>
      </c>
      <c r="DE107" s="196" t="str">
        <f t="shared" si="84"/>
        <v>FAC/DEP: 00,00%
__________
FAC/FAC: -
__________
AÑO: 00,00%
S. 1: 00,00%
S. 2: 00,00%</v>
      </c>
      <c r="DF107" s="209">
        <f t="shared" si="85"/>
        <v>0</v>
      </c>
      <c r="DG107" s="245"/>
      <c r="DH107" s="245"/>
    </row>
    <row r="108" spans="1:112" s="218" customFormat="1" ht="30" hidden="1" customHeight="1">
      <c r="A108" s="218" t="str">
        <f>Lists!C196</f>
        <v/>
      </c>
      <c r="B108" s="240" t="str">
        <f>IF(A108="","",INDEX(FORMULACIÓN!$A$10:$U$1010,'FORMULACIÓN Y SEG. FACULTADES'!$A108,'FORMULACIÓN Y SEG. FACULTADES'!B$8))</f>
        <v/>
      </c>
      <c r="C108" s="238" t="str">
        <f>IF($A108="","",INDEX(FORMULACIÓN!$A$10:$U$1010,'FORMULACIÓN Y SEG. FACULTADES'!$A108,'FORMULACIÓN Y SEG. FACULTADES'!C$8))</f>
        <v/>
      </c>
      <c r="D108" s="240" t="str">
        <f>IF(B108="","",INDEX(FORMULACIÓN!$A$10:$U$1010,'FORMULACIÓN Y SEG. FACULTADES'!$A108,'FORMULACIÓN Y SEG. FACULTADES'!D$8))</f>
        <v/>
      </c>
      <c r="E108" s="240" t="str">
        <f>IF($A108="","",INDEX(FORMULACIÓN!$A$10:$U$1010,'FORMULACIÓN Y SEG. FACULTADES'!$A108,'FORMULACIÓN Y SEG. FACULTADES'!E$8))</f>
        <v/>
      </c>
      <c r="F108" s="240" t="str">
        <f>IF($A108="","",INDEX(FORMULACIÓN!$A$10:$U$1010,'FORMULACIÓN Y SEG. FACULTADES'!$A108,'FORMULACIÓN Y SEG. FACULTADES'!F$8))</f>
        <v/>
      </c>
      <c r="G108" s="240" t="str">
        <f>IF($A108="","",INDEX(FORMULACIÓN!$A$10:$U$1010,'FORMULACIÓN Y SEG. FACULTADES'!$A108,'FORMULACIÓN Y SEG. FACULTADES'!G$8))</f>
        <v/>
      </c>
      <c r="H108" s="240" t="str">
        <f>IF($A108="","",INDEX(FORMULACIÓN!$A$10:$U$1010,'FORMULACIÓN Y SEG. FACULTADES'!$A108,'FORMULACIÓN Y SEG. FACULTADES'!H$8))</f>
        <v/>
      </c>
      <c r="I108" s="240" t="str">
        <f>IF($A108="","",INDEX(FORMULACIÓN!$A$10:$U$1010,'FORMULACIÓN Y SEG. FACULTADES'!$A108,'FORMULACIÓN Y SEG. FACULTADES'!I$8))</f>
        <v/>
      </c>
      <c r="J108" s="242"/>
      <c r="K108" s="242"/>
      <c r="L108" s="240" t="str">
        <f>IF($A108="","",INDEX(FORMULACIÓN!$A$10:$U$1010,'FORMULACIÓN Y SEG. FACULTADES'!$A108,'FORMULACIÓN Y SEG. FACULTADES'!L$8))</f>
        <v/>
      </c>
      <c r="M108" s="240" t="str">
        <f>IF($A108="","",INDEX(FORMULACIÓN!$A$10:$U$1010,'FORMULACIÓN Y SEG. FACULTADES'!$A108,'FORMULACIÓN Y SEG. FACULTADES'!M$8))</f>
        <v/>
      </c>
      <c r="N108" s="240" t="str">
        <f>IF($A108="","",INDEX(FORMULACIÓN!$A$10:$U$1010,'FORMULACIÓN Y SEG. FACULTADES'!$A108,'FORMULACIÓN Y SEG. FACULTADES'!N$8))</f>
        <v/>
      </c>
      <c r="O108" s="240" t="str">
        <f>IF($A108="","",INDEX(FORMULACIÓN!$A$10:$U$1010,'FORMULACIÓN Y SEG. FACULTADES'!$A108,'FORMULACIÓN Y SEG. FACULTADES'!O$8))</f>
        <v/>
      </c>
      <c r="P108" s="240" t="str">
        <f>IF($A108="","",INDEX(FORMULACIÓN!$A$10:$U$1010,'FORMULACIÓN Y SEG. FACULTADES'!$A108,'FORMULACIÓN Y SEG. FACULTADES'!P$8))</f>
        <v/>
      </c>
      <c r="Q108" s="241"/>
      <c r="R108" s="46" t="str">
        <f>IF($A108="","",INDEX(FORMULACIÓN!$A$10:$Y$1010,'FORMULACIÓN Y SEG. FACULTADES'!$A108,'FORMULACIÓN Y SEG. FACULTADES'!R$8))</f>
        <v/>
      </c>
      <c r="S108" s="175" t="str">
        <f>IF($A108="","",INDEX(FORMULACIÓN!$A$10:$U$1010,'FORMULACIÓN Y SEG. FACULTADES'!$A108,'FORMULACIÓN Y SEG. FACULTADES'!S$8))</f>
        <v/>
      </c>
      <c r="T108" s="187"/>
      <c r="U108" s="187"/>
      <c r="V108" s="188">
        <f t="shared" si="46"/>
        <v>0</v>
      </c>
      <c r="W108" s="187"/>
      <c r="X108" s="187"/>
      <c r="Y108" s="187"/>
      <c r="Z108" s="191" t="str">
        <f t="shared" si="47"/>
        <v>0</v>
      </c>
      <c r="AA108" s="191" t="str">
        <f t="shared" si="48"/>
        <v>-</v>
      </c>
      <c r="AB108" s="189" t="str">
        <f t="shared" si="45"/>
        <v>FAC/DEP: 00,00%
__________
FAC/FAC: -
__________
AÑO: 00,00%
S. 1: 00,00%
S. 2: 00,00%</v>
      </c>
      <c r="AC108" s="187"/>
      <c r="AD108" s="187"/>
      <c r="AE108" s="188">
        <f t="shared" si="49"/>
        <v>0</v>
      </c>
      <c r="AF108" s="187"/>
      <c r="AG108" s="187"/>
      <c r="AH108" s="187"/>
      <c r="AI108" s="191" t="str">
        <f t="shared" si="50"/>
        <v>0</v>
      </c>
      <c r="AJ108" s="187" t="str">
        <f t="shared" si="51"/>
        <v>-</v>
      </c>
      <c r="AK108" s="189" t="str">
        <f t="shared" si="52"/>
        <v>FAC/DEP: 00,00%
__________
FAC/FAC: -
__________
AÑO: 00,00%
S. 1: 00,00%
S. 2: 00,00%</v>
      </c>
      <c r="AL108" s="187"/>
      <c r="AM108" s="187"/>
      <c r="AN108" s="188">
        <f t="shared" si="53"/>
        <v>0</v>
      </c>
      <c r="AO108" s="187"/>
      <c r="AP108" s="187"/>
      <c r="AQ108" s="187"/>
      <c r="AR108" s="191" t="str">
        <f t="shared" si="54"/>
        <v>0</v>
      </c>
      <c r="AS108" s="187" t="str">
        <f t="shared" si="55"/>
        <v>-</v>
      </c>
      <c r="AT108" s="189" t="str">
        <f t="shared" si="56"/>
        <v>FAC/DEP: 00,00%
__________
FAC/FAC: -
__________
AÑO: 00,00%
S. 1: 00,00%
S. 2: 00,00%</v>
      </c>
      <c r="AU108" s="187"/>
      <c r="AV108" s="187"/>
      <c r="AW108" s="188">
        <f t="shared" si="57"/>
        <v>0</v>
      </c>
      <c r="AX108" s="187"/>
      <c r="AY108" s="187"/>
      <c r="AZ108" s="187"/>
      <c r="BA108" s="191" t="str">
        <f t="shared" si="58"/>
        <v>0</v>
      </c>
      <c r="BB108" s="187" t="str">
        <f t="shared" si="59"/>
        <v>-</v>
      </c>
      <c r="BC108" s="189" t="str">
        <f t="shared" si="60"/>
        <v>FAC/DEP: 00,00%
__________
FAC/FAC: -
__________
AÑO: 00,00%
S. 1: 00,00%
S. 2: 00,00%</v>
      </c>
      <c r="BD108" s="187"/>
      <c r="BE108" s="187"/>
      <c r="BF108" s="188">
        <f t="shared" si="61"/>
        <v>0</v>
      </c>
      <c r="BG108" s="187"/>
      <c r="BH108" s="187"/>
      <c r="BI108" s="187"/>
      <c r="BJ108" s="191" t="str">
        <f t="shared" si="62"/>
        <v>0</v>
      </c>
      <c r="BK108" s="187" t="str">
        <f t="shared" si="63"/>
        <v>-</v>
      </c>
      <c r="BL108" s="189" t="str">
        <f t="shared" si="64"/>
        <v>FAC/DEP: 00,00%
__________
FAC/FAC: -
__________
AÑO: 00,00%
S. 1: 00,00%
S. 2: 00,00%</v>
      </c>
      <c r="BM108" s="187"/>
      <c r="BN108" s="187"/>
      <c r="BO108" s="188">
        <f t="shared" si="65"/>
        <v>0</v>
      </c>
      <c r="BP108" s="187"/>
      <c r="BQ108" s="187"/>
      <c r="BR108" s="187"/>
      <c r="BS108" s="191" t="str">
        <f t="shared" si="66"/>
        <v>0</v>
      </c>
      <c r="BT108" s="187" t="str">
        <f t="shared" si="67"/>
        <v>-</v>
      </c>
      <c r="BU108" s="189" t="str">
        <f t="shared" si="68"/>
        <v>FAC/DEP: 00,00%
__________
FAC/FAC: -
__________
AÑO: 00,00%
S. 1: 00,00%
S. 2: 00,00%</v>
      </c>
      <c r="BV108" s="187"/>
      <c r="BW108" s="187"/>
      <c r="BX108" s="188">
        <f t="shared" si="69"/>
        <v>0</v>
      </c>
      <c r="BY108" s="187"/>
      <c r="BZ108" s="187"/>
      <c r="CA108" s="187"/>
      <c r="CB108" s="191" t="str">
        <f t="shared" si="70"/>
        <v>0</v>
      </c>
      <c r="CC108" s="187" t="str">
        <f t="shared" si="71"/>
        <v>-</v>
      </c>
      <c r="CD108" s="189" t="str">
        <f t="shared" si="72"/>
        <v>FAC/DEP: 00,00%
__________
FAC/FAC: -
__________
AÑO: 00,00%
S. 1: 00,00%
S. 2: 00,00%</v>
      </c>
      <c r="CE108" s="187"/>
      <c r="CF108" s="187"/>
      <c r="CG108" s="188">
        <f t="shared" si="73"/>
        <v>0</v>
      </c>
      <c r="CH108" s="187"/>
      <c r="CI108" s="187"/>
      <c r="CJ108" s="187"/>
      <c r="CK108" s="191" t="str">
        <f t="shared" si="74"/>
        <v>0</v>
      </c>
      <c r="CL108" s="187" t="str">
        <f t="shared" si="75"/>
        <v>-</v>
      </c>
      <c r="CM108" s="189" t="str">
        <f t="shared" si="76"/>
        <v>FAC/DEP: 00,00%
__________
FAC/FAC: -
__________
AÑO: 00,00%
S. 1: 00,00%
S. 2: 00,00%</v>
      </c>
      <c r="CN108" s="187"/>
      <c r="CO108" s="187"/>
      <c r="CP108" s="188">
        <f t="shared" si="77"/>
        <v>0</v>
      </c>
      <c r="CQ108" s="187"/>
      <c r="CR108" s="187"/>
      <c r="CS108" s="187"/>
      <c r="CT108" s="191" t="str">
        <f t="shared" si="78"/>
        <v>0</v>
      </c>
      <c r="CU108" s="187" t="str">
        <f t="shared" si="79"/>
        <v>-</v>
      </c>
      <c r="CV108" s="189" t="str">
        <f t="shared" si="80"/>
        <v>FAC/DEP: 00,00%
__________
FAC/FAC: -
__________
AÑO: 00,00%
S. 1: 00,00%
S. 2: 00,00%</v>
      </c>
      <c r="CW108" s="187"/>
      <c r="CX108" s="187"/>
      <c r="CY108" s="188">
        <f t="shared" si="81"/>
        <v>0</v>
      </c>
      <c r="CZ108" s="187"/>
      <c r="DA108" s="187"/>
      <c r="DB108" s="187"/>
      <c r="DC108" s="191" t="str">
        <f t="shared" si="82"/>
        <v>0</v>
      </c>
      <c r="DD108" s="191" t="str">
        <f t="shared" si="83"/>
        <v>-</v>
      </c>
      <c r="DE108" s="196" t="str">
        <f t="shared" si="84"/>
        <v>FAC/DEP: 00,00%
__________
FAC/FAC: -
__________
AÑO: 00,00%
S. 1: 00,00%
S. 2: 00,00%</v>
      </c>
      <c r="DF108" s="209">
        <f t="shared" si="85"/>
        <v>0</v>
      </c>
      <c r="DG108" s="245"/>
      <c r="DH108" s="245"/>
    </row>
    <row r="109" spans="1:112" s="218" customFormat="1" ht="30" hidden="1" customHeight="1">
      <c r="A109" s="218" t="str">
        <f>Lists!C197</f>
        <v/>
      </c>
      <c r="B109" s="240" t="str">
        <f>IF(A109="","",INDEX(FORMULACIÓN!$A$10:$U$1010,'FORMULACIÓN Y SEG. FACULTADES'!$A109,'FORMULACIÓN Y SEG. FACULTADES'!B$8))</f>
        <v/>
      </c>
      <c r="C109" s="238" t="str">
        <f>IF($A109="","",INDEX(FORMULACIÓN!$A$10:$U$1010,'FORMULACIÓN Y SEG. FACULTADES'!$A109,'FORMULACIÓN Y SEG. FACULTADES'!C$8))</f>
        <v/>
      </c>
      <c r="D109" s="240" t="str">
        <f>IF(B109="","",INDEX(FORMULACIÓN!$A$10:$U$1010,'FORMULACIÓN Y SEG. FACULTADES'!$A109,'FORMULACIÓN Y SEG. FACULTADES'!D$8))</f>
        <v/>
      </c>
      <c r="E109" s="240" t="str">
        <f>IF($A109="","",INDEX(FORMULACIÓN!$A$10:$U$1010,'FORMULACIÓN Y SEG. FACULTADES'!$A109,'FORMULACIÓN Y SEG. FACULTADES'!E$8))</f>
        <v/>
      </c>
      <c r="F109" s="240" t="str">
        <f>IF($A109="","",INDEX(FORMULACIÓN!$A$10:$U$1010,'FORMULACIÓN Y SEG. FACULTADES'!$A109,'FORMULACIÓN Y SEG. FACULTADES'!F$8))</f>
        <v/>
      </c>
      <c r="G109" s="240" t="str">
        <f>IF($A109="","",INDEX(FORMULACIÓN!$A$10:$U$1010,'FORMULACIÓN Y SEG. FACULTADES'!$A109,'FORMULACIÓN Y SEG. FACULTADES'!G$8))</f>
        <v/>
      </c>
      <c r="H109" s="240" t="str">
        <f>IF($A109="","",INDEX(FORMULACIÓN!$A$10:$U$1010,'FORMULACIÓN Y SEG. FACULTADES'!$A109,'FORMULACIÓN Y SEG. FACULTADES'!H$8))</f>
        <v/>
      </c>
      <c r="I109" s="240" t="str">
        <f>IF($A109="","",INDEX(FORMULACIÓN!$A$10:$U$1010,'FORMULACIÓN Y SEG. FACULTADES'!$A109,'FORMULACIÓN Y SEG. FACULTADES'!I$8))</f>
        <v/>
      </c>
      <c r="J109" s="242"/>
      <c r="K109" s="242"/>
      <c r="L109" s="240" t="str">
        <f>IF($A109="","",INDEX(FORMULACIÓN!$A$10:$U$1010,'FORMULACIÓN Y SEG. FACULTADES'!$A109,'FORMULACIÓN Y SEG. FACULTADES'!L$8))</f>
        <v/>
      </c>
      <c r="M109" s="240" t="str">
        <f>IF($A109="","",INDEX(FORMULACIÓN!$A$10:$U$1010,'FORMULACIÓN Y SEG. FACULTADES'!$A109,'FORMULACIÓN Y SEG. FACULTADES'!M$8))</f>
        <v/>
      </c>
      <c r="N109" s="240" t="str">
        <f>IF($A109="","",INDEX(FORMULACIÓN!$A$10:$U$1010,'FORMULACIÓN Y SEG. FACULTADES'!$A109,'FORMULACIÓN Y SEG. FACULTADES'!N$8))</f>
        <v/>
      </c>
      <c r="O109" s="240" t="str">
        <f>IF($A109="","",INDEX(FORMULACIÓN!$A$10:$U$1010,'FORMULACIÓN Y SEG. FACULTADES'!$A109,'FORMULACIÓN Y SEG. FACULTADES'!O$8))</f>
        <v/>
      </c>
      <c r="P109" s="240" t="str">
        <f>IF($A109="","",INDEX(FORMULACIÓN!$A$10:$U$1010,'FORMULACIÓN Y SEG. FACULTADES'!$A109,'FORMULACIÓN Y SEG. FACULTADES'!P$8))</f>
        <v/>
      </c>
      <c r="Q109" s="241"/>
      <c r="R109" s="46" t="str">
        <f>IF($A109="","",INDEX(FORMULACIÓN!$A$10:$Y$1010,'FORMULACIÓN Y SEG. FACULTADES'!$A109,'FORMULACIÓN Y SEG. FACULTADES'!R$8))</f>
        <v/>
      </c>
      <c r="S109" s="175" t="str">
        <f>IF($A109="","",INDEX(FORMULACIÓN!$A$10:$U$1010,'FORMULACIÓN Y SEG. FACULTADES'!$A109,'FORMULACIÓN Y SEG. FACULTADES'!S$8))</f>
        <v/>
      </c>
      <c r="T109" s="187"/>
      <c r="U109" s="187"/>
      <c r="V109" s="188">
        <f t="shared" si="46"/>
        <v>0</v>
      </c>
      <c r="W109" s="187"/>
      <c r="X109" s="187"/>
      <c r="Y109" s="187"/>
      <c r="Z109" s="191" t="str">
        <f t="shared" si="47"/>
        <v>0</v>
      </c>
      <c r="AA109" s="191" t="str">
        <f t="shared" si="48"/>
        <v>-</v>
      </c>
      <c r="AB109" s="189" t="str">
        <f t="shared" si="45"/>
        <v>FAC/DEP: 00,00%
__________
FAC/FAC: -
__________
AÑO: 00,00%
S. 1: 00,00%
S. 2: 00,00%</v>
      </c>
      <c r="AC109" s="187"/>
      <c r="AD109" s="187"/>
      <c r="AE109" s="188">
        <f t="shared" si="49"/>
        <v>0</v>
      </c>
      <c r="AF109" s="187"/>
      <c r="AG109" s="187"/>
      <c r="AH109" s="187"/>
      <c r="AI109" s="191" t="str">
        <f t="shared" si="50"/>
        <v>0</v>
      </c>
      <c r="AJ109" s="187" t="str">
        <f t="shared" si="51"/>
        <v>-</v>
      </c>
      <c r="AK109" s="189" t="str">
        <f t="shared" si="52"/>
        <v>FAC/DEP: 00,00%
__________
FAC/FAC: -
__________
AÑO: 00,00%
S. 1: 00,00%
S. 2: 00,00%</v>
      </c>
      <c r="AL109" s="187"/>
      <c r="AM109" s="187"/>
      <c r="AN109" s="188">
        <f t="shared" si="53"/>
        <v>0</v>
      </c>
      <c r="AO109" s="187"/>
      <c r="AP109" s="187"/>
      <c r="AQ109" s="187"/>
      <c r="AR109" s="191" t="str">
        <f t="shared" si="54"/>
        <v>0</v>
      </c>
      <c r="AS109" s="187" t="str">
        <f t="shared" si="55"/>
        <v>-</v>
      </c>
      <c r="AT109" s="189" t="str">
        <f t="shared" si="56"/>
        <v>FAC/DEP: 00,00%
__________
FAC/FAC: -
__________
AÑO: 00,00%
S. 1: 00,00%
S. 2: 00,00%</v>
      </c>
      <c r="AU109" s="187"/>
      <c r="AV109" s="187"/>
      <c r="AW109" s="188">
        <f t="shared" si="57"/>
        <v>0</v>
      </c>
      <c r="AX109" s="187"/>
      <c r="AY109" s="187"/>
      <c r="AZ109" s="187"/>
      <c r="BA109" s="191" t="str">
        <f t="shared" si="58"/>
        <v>0</v>
      </c>
      <c r="BB109" s="187" t="str">
        <f t="shared" si="59"/>
        <v>-</v>
      </c>
      <c r="BC109" s="189" t="str">
        <f t="shared" si="60"/>
        <v>FAC/DEP: 00,00%
__________
FAC/FAC: -
__________
AÑO: 00,00%
S. 1: 00,00%
S. 2: 00,00%</v>
      </c>
      <c r="BD109" s="187"/>
      <c r="BE109" s="187"/>
      <c r="BF109" s="188">
        <f t="shared" si="61"/>
        <v>0</v>
      </c>
      <c r="BG109" s="187"/>
      <c r="BH109" s="187"/>
      <c r="BI109" s="187"/>
      <c r="BJ109" s="191" t="str">
        <f t="shared" si="62"/>
        <v>0</v>
      </c>
      <c r="BK109" s="187" t="str">
        <f t="shared" si="63"/>
        <v>-</v>
      </c>
      <c r="BL109" s="189" t="str">
        <f t="shared" si="64"/>
        <v>FAC/DEP: 00,00%
__________
FAC/FAC: -
__________
AÑO: 00,00%
S. 1: 00,00%
S. 2: 00,00%</v>
      </c>
      <c r="BM109" s="187"/>
      <c r="BN109" s="187"/>
      <c r="BO109" s="188">
        <f t="shared" si="65"/>
        <v>0</v>
      </c>
      <c r="BP109" s="187"/>
      <c r="BQ109" s="187"/>
      <c r="BR109" s="187"/>
      <c r="BS109" s="191" t="str">
        <f t="shared" si="66"/>
        <v>0</v>
      </c>
      <c r="BT109" s="187" t="str">
        <f t="shared" si="67"/>
        <v>-</v>
      </c>
      <c r="BU109" s="189" t="str">
        <f t="shared" si="68"/>
        <v>FAC/DEP: 00,00%
__________
FAC/FAC: -
__________
AÑO: 00,00%
S. 1: 00,00%
S. 2: 00,00%</v>
      </c>
      <c r="BV109" s="187"/>
      <c r="BW109" s="187"/>
      <c r="BX109" s="188">
        <f t="shared" si="69"/>
        <v>0</v>
      </c>
      <c r="BY109" s="187"/>
      <c r="BZ109" s="187"/>
      <c r="CA109" s="187"/>
      <c r="CB109" s="191" t="str">
        <f t="shared" si="70"/>
        <v>0</v>
      </c>
      <c r="CC109" s="187" t="str">
        <f t="shared" si="71"/>
        <v>-</v>
      </c>
      <c r="CD109" s="189" t="str">
        <f t="shared" si="72"/>
        <v>FAC/DEP: 00,00%
__________
FAC/FAC: -
__________
AÑO: 00,00%
S. 1: 00,00%
S. 2: 00,00%</v>
      </c>
      <c r="CE109" s="187"/>
      <c r="CF109" s="187"/>
      <c r="CG109" s="188">
        <f t="shared" si="73"/>
        <v>0</v>
      </c>
      <c r="CH109" s="187"/>
      <c r="CI109" s="187"/>
      <c r="CJ109" s="187"/>
      <c r="CK109" s="191" t="str">
        <f t="shared" si="74"/>
        <v>0</v>
      </c>
      <c r="CL109" s="187" t="str">
        <f t="shared" si="75"/>
        <v>-</v>
      </c>
      <c r="CM109" s="189" t="str">
        <f t="shared" si="76"/>
        <v>FAC/DEP: 00,00%
__________
FAC/FAC: -
__________
AÑO: 00,00%
S. 1: 00,00%
S. 2: 00,00%</v>
      </c>
      <c r="CN109" s="187"/>
      <c r="CO109" s="187"/>
      <c r="CP109" s="188">
        <f t="shared" si="77"/>
        <v>0</v>
      </c>
      <c r="CQ109" s="187"/>
      <c r="CR109" s="187"/>
      <c r="CS109" s="187"/>
      <c r="CT109" s="191" t="str">
        <f t="shared" si="78"/>
        <v>0</v>
      </c>
      <c r="CU109" s="187" t="str">
        <f t="shared" si="79"/>
        <v>-</v>
      </c>
      <c r="CV109" s="189" t="str">
        <f t="shared" si="80"/>
        <v>FAC/DEP: 00,00%
__________
FAC/FAC: -
__________
AÑO: 00,00%
S. 1: 00,00%
S. 2: 00,00%</v>
      </c>
      <c r="CW109" s="187"/>
      <c r="CX109" s="187"/>
      <c r="CY109" s="188">
        <f t="shared" si="81"/>
        <v>0</v>
      </c>
      <c r="CZ109" s="187"/>
      <c r="DA109" s="187"/>
      <c r="DB109" s="187"/>
      <c r="DC109" s="191" t="str">
        <f t="shared" si="82"/>
        <v>0</v>
      </c>
      <c r="DD109" s="191" t="str">
        <f t="shared" si="83"/>
        <v>-</v>
      </c>
      <c r="DE109" s="196" t="str">
        <f t="shared" si="84"/>
        <v>FAC/DEP: 00,00%
__________
FAC/FAC: -
__________
AÑO: 00,00%
S. 1: 00,00%
S. 2: 00,00%</v>
      </c>
      <c r="DF109" s="209">
        <f t="shared" si="85"/>
        <v>0</v>
      </c>
      <c r="DG109" s="245"/>
      <c r="DH109" s="245"/>
    </row>
    <row r="110" spans="1:112" s="218" customFormat="1" ht="30" hidden="1" customHeight="1">
      <c r="A110" s="218" t="str">
        <f>Lists!C198</f>
        <v/>
      </c>
      <c r="B110" s="240" t="str">
        <f>IF(A110="","",INDEX(FORMULACIÓN!$A$10:$U$1010,'FORMULACIÓN Y SEG. FACULTADES'!$A110,'FORMULACIÓN Y SEG. FACULTADES'!B$8))</f>
        <v/>
      </c>
      <c r="C110" s="238" t="str">
        <f>IF($A110="","",INDEX(FORMULACIÓN!$A$10:$U$1010,'FORMULACIÓN Y SEG. FACULTADES'!$A110,'FORMULACIÓN Y SEG. FACULTADES'!C$8))</f>
        <v/>
      </c>
      <c r="D110" s="240" t="str">
        <f>IF(B110="","",INDEX(FORMULACIÓN!$A$10:$U$1010,'FORMULACIÓN Y SEG. FACULTADES'!$A110,'FORMULACIÓN Y SEG. FACULTADES'!D$8))</f>
        <v/>
      </c>
      <c r="E110" s="240" t="str">
        <f>IF($A110="","",INDEX(FORMULACIÓN!$A$10:$U$1010,'FORMULACIÓN Y SEG. FACULTADES'!$A110,'FORMULACIÓN Y SEG. FACULTADES'!E$8))</f>
        <v/>
      </c>
      <c r="F110" s="240" t="str">
        <f>IF($A110="","",INDEX(FORMULACIÓN!$A$10:$U$1010,'FORMULACIÓN Y SEG. FACULTADES'!$A110,'FORMULACIÓN Y SEG. FACULTADES'!F$8))</f>
        <v/>
      </c>
      <c r="G110" s="240" t="str">
        <f>IF($A110="","",INDEX(FORMULACIÓN!$A$10:$U$1010,'FORMULACIÓN Y SEG. FACULTADES'!$A110,'FORMULACIÓN Y SEG. FACULTADES'!G$8))</f>
        <v/>
      </c>
      <c r="H110" s="240" t="str">
        <f>IF($A110="","",INDEX(FORMULACIÓN!$A$10:$U$1010,'FORMULACIÓN Y SEG. FACULTADES'!$A110,'FORMULACIÓN Y SEG. FACULTADES'!H$8))</f>
        <v/>
      </c>
      <c r="I110" s="240" t="str">
        <f>IF($A110="","",INDEX(FORMULACIÓN!$A$10:$U$1010,'FORMULACIÓN Y SEG. FACULTADES'!$A110,'FORMULACIÓN Y SEG. FACULTADES'!I$8))</f>
        <v/>
      </c>
      <c r="J110" s="242"/>
      <c r="K110" s="242"/>
      <c r="L110" s="240" t="str">
        <f>IF($A110="","",INDEX(FORMULACIÓN!$A$10:$U$1010,'FORMULACIÓN Y SEG. FACULTADES'!$A110,'FORMULACIÓN Y SEG. FACULTADES'!L$8))</f>
        <v/>
      </c>
      <c r="M110" s="240" t="str">
        <f>IF($A110="","",INDEX(FORMULACIÓN!$A$10:$U$1010,'FORMULACIÓN Y SEG. FACULTADES'!$A110,'FORMULACIÓN Y SEG. FACULTADES'!M$8))</f>
        <v/>
      </c>
      <c r="N110" s="240" t="str">
        <f>IF($A110="","",INDEX(FORMULACIÓN!$A$10:$U$1010,'FORMULACIÓN Y SEG. FACULTADES'!$A110,'FORMULACIÓN Y SEG. FACULTADES'!N$8))</f>
        <v/>
      </c>
      <c r="O110" s="240" t="str">
        <f>IF($A110="","",INDEX(FORMULACIÓN!$A$10:$U$1010,'FORMULACIÓN Y SEG. FACULTADES'!$A110,'FORMULACIÓN Y SEG. FACULTADES'!O$8))</f>
        <v/>
      </c>
      <c r="P110" s="240" t="str">
        <f>IF($A110="","",INDEX(FORMULACIÓN!$A$10:$U$1010,'FORMULACIÓN Y SEG. FACULTADES'!$A110,'FORMULACIÓN Y SEG. FACULTADES'!P$8))</f>
        <v/>
      </c>
      <c r="Q110" s="241"/>
      <c r="R110" s="46" t="str">
        <f>IF($A110="","",INDEX(FORMULACIÓN!$A$10:$Y$1010,'FORMULACIÓN Y SEG. FACULTADES'!$A110,'FORMULACIÓN Y SEG. FACULTADES'!R$8))</f>
        <v/>
      </c>
      <c r="S110" s="175" t="str">
        <f>IF($A110="","",INDEX(FORMULACIÓN!$A$10:$U$1010,'FORMULACIÓN Y SEG. FACULTADES'!$A110,'FORMULACIÓN Y SEG. FACULTADES'!S$8))</f>
        <v/>
      </c>
      <c r="T110" s="187"/>
      <c r="U110" s="187"/>
      <c r="V110" s="188">
        <f t="shared" si="46"/>
        <v>0</v>
      </c>
      <c r="W110" s="187"/>
      <c r="X110" s="187"/>
      <c r="Y110" s="187"/>
      <c r="Z110" s="191" t="str">
        <f t="shared" si="47"/>
        <v>0</v>
      </c>
      <c r="AA110" s="191" t="str">
        <f t="shared" si="48"/>
        <v>-</v>
      </c>
      <c r="AB110" s="189" t="str">
        <f t="shared" si="45"/>
        <v>FAC/DEP: 00,00%
__________
FAC/FAC: -
__________
AÑO: 00,00%
S. 1: 00,00%
S. 2: 00,00%</v>
      </c>
      <c r="AC110" s="187"/>
      <c r="AD110" s="187"/>
      <c r="AE110" s="188">
        <f t="shared" si="49"/>
        <v>0</v>
      </c>
      <c r="AF110" s="187"/>
      <c r="AG110" s="187"/>
      <c r="AH110" s="187"/>
      <c r="AI110" s="191" t="str">
        <f t="shared" si="50"/>
        <v>0</v>
      </c>
      <c r="AJ110" s="187" t="str">
        <f t="shared" si="51"/>
        <v>-</v>
      </c>
      <c r="AK110" s="189" t="str">
        <f t="shared" si="52"/>
        <v>FAC/DEP: 00,00%
__________
FAC/FAC: -
__________
AÑO: 00,00%
S. 1: 00,00%
S. 2: 00,00%</v>
      </c>
      <c r="AL110" s="187"/>
      <c r="AM110" s="187"/>
      <c r="AN110" s="188">
        <f t="shared" si="53"/>
        <v>0</v>
      </c>
      <c r="AO110" s="187"/>
      <c r="AP110" s="187"/>
      <c r="AQ110" s="187"/>
      <c r="AR110" s="191" t="str">
        <f t="shared" si="54"/>
        <v>0</v>
      </c>
      <c r="AS110" s="187" t="str">
        <f t="shared" si="55"/>
        <v>-</v>
      </c>
      <c r="AT110" s="189" t="str">
        <f t="shared" si="56"/>
        <v>FAC/DEP: 00,00%
__________
FAC/FAC: -
__________
AÑO: 00,00%
S. 1: 00,00%
S. 2: 00,00%</v>
      </c>
      <c r="AU110" s="187"/>
      <c r="AV110" s="187"/>
      <c r="AW110" s="188">
        <f t="shared" si="57"/>
        <v>0</v>
      </c>
      <c r="AX110" s="187"/>
      <c r="AY110" s="187"/>
      <c r="AZ110" s="187"/>
      <c r="BA110" s="191" t="str">
        <f t="shared" si="58"/>
        <v>0</v>
      </c>
      <c r="BB110" s="187" t="str">
        <f t="shared" si="59"/>
        <v>-</v>
      </c>
      <c r="BC110" s="189" t="str">
        <f t="shared" si="60"/>
        <v>FAC/DEP: 00,00%
__________
FAC/FAC: -
__________
AÑO: 00,00%
S. 1: 00,00%
S. 2: 00,00%</v>
      </c>
      <c r="BD110" s="187"/>
      <c r="BE110" s="187"/>
      <c r="BF110" s="188">
        <f t="shared" si="61"/>
        <v>0</v>
      </c>
      <c r="BG110" s="187"/>
      <c r="BH110" s="187"/>
      <c r="BI110" s="187"/>
      <c r="BJ110" s="191" t="str">
        <f t="shared" si="62"/>
        <v>0</v>
      </c>
      <c r="BK110" s="187" t="str">
        <f t="shared" si="63"/>
        <v>-</v>
      </c>
      <c r="BL110" s="189" t="str">
        <f t="shared" si="64"/>
        <v>FAC/DEP: 00,00%
__________
FAC/FAC: -
__________
AÑO: 00,00%
S. 1: 00,00%
S. 2: 00,00%</v>
      </c>
      <c r="BM110" s="187"/>
      <c r="BN110" s="187"/>
      <c r="BO110" s="188">
        <f t="shared" si="65"/>
        <v>0</v>
      </c>
      <c r="BP110" s="187"/>
      <c r="BQ110" s="187"/>
      <c r="BR110" s="187"/>
      <c r="BS110" s="191" t="str">
        <f t="shared" si="66"/>
        <v>0</v>
      </c>
      <c r="BT110" s="187" t="str">
        <f t="shared" si="67"/>
        <v>-</v>
      </c>
      <c r="BU110" s="189" t="str">
        <f t="shared" si="68"/>
        <v>FAC/DEP: 00,00%
__________
FAC/FAC: -
__________
AÑO: 00,00%
S. 1: 00,00%
S. 2: 00,00%</v>
      </c>
      <c r="BV110" s="187"/>
      <c r="BW110" s="187"/>
      <c r="BX110" s="188">
        <f t="shared" si="69"/>
        <v>0</v>
      </c>
      <c r="BY110" s="187"/>
      <c r="BZ110" s="187"/>
      <c r="CA110" s="187"/>
      <c r="CB110" s="191" t="str">
        <f t="shared" si="70"/>
        <v>0</v>
      </c>
      <c r="CC110" s="187" t="str">
        <f t="shared" si="71"/>
        <v>-</v>
      </c>
      <c r="CD110" s="189" t="str">
        <f t="shared" si="72"/>
        <v>FAC/DEP: 00,00%
__________
FAC/FAC: -
__________
AÑO: 00,00%
S. 1: 00,00%
S. 2: 00,00%</v>
      </c>
      <c r="CE110" s="187"/>
      <c r="CF110" s="187"/>
      <c r="CG110" s="188">
        <f t="shared" si="73"/>
        <v>0</v>
      </c>
      <c r="CH110" s="187"/>
      <c r="CI110" s="187"/>
      <c r="CJ110" s="187"/>
      <c r="CK110" s="191" t="str">
        <f t="shared" si="74"/>
        <v>0</v>
      </c>
      <c r="CL110" s="187" t="str">
        <f t="shared" si="75"/>
        <v>-</v>
      </c>
      <c r="CM110" s="189" t="str">
        <f t="shared" si="76"/>
        <v>FAC/DEP: 00,00%
__________
FAC/FAC: -
__________
AÑO: 00,00%
S. 1: 00,00%
S. 2: 00,00%</v>
      </c>
      <c r="CN110" s="187"/>
      <c r="CO110" s="187"/>
      <c r="CP110" s="188">
        <f t="shared" si="77"/>
        <v>0</v>
      </c>
      <c r="CQ110" s="187"/>
      <c r="CR110" s="187"/>
      <c r="CS110" s="187"/>
      <c r="CT110" s="191" t="str">
        <f t="shared" si="78"/>
        <v>0</v>
      </c>
      <c r="CU110" s="187" t="str">
        <f t="shared" si="79"/>
        <v>-</v>
      </c>
      <c r="CV110" s="189" t="str">
        <f t="shared" si="80"/>
        <v>FAC/DEP: 00,00%
__________
FAC/FAC: -
__________
AÑO: 00,00%
S. 1: 00,00%
S. 2: 00,00%</v>
      </c>
      <c r="CW110" s="187"/>
      <c r="CX110" s="187"/>
      <c r="CY110" s="188">
        <f t="shared" si="81"/>
        <v>0</v>
      </c>
      <c r="CZ110" s="187"/>
      <c r="DA110" s="187"/>
      <c r="DB110" s="187"/>
      <c r="DC110" s="191" t="str">
        <f t="shared" si="82"/>
        <v>0</v>
      </c>
      <c r="DD110" s="191" t="str">
        <f t="shared" si="83"/>
        <v>-</v>
      </c>
      <c r="DE110" s="196" t="str">
        <f t="shared" si="84"/>
        <v>FAC/DEP: 00,00%
__________
FAC/FAC: -
__________
AÑO: 00,00%
S. 1: 00,00%
S. 2: 00,00%</v>
      </c>
      <c r="DF110" s="209">
        <f t="shared" si="85"/>
        <v>0</v>
      </c>
      <c r="DG110" s="245"/>
      <c r="DH110" s="245"/>
    </row>
    <row r="111" spans="1:112" s="218" customFormat="1" ht="28.5" hidden="1" customHeight="1">
      <c r="A111" s="218" t="str">
        <f>Lists!C199</f>
        <v/>
      </c>
      <c r="B111" s="240" t="str">
        <f>IF(A111="","",INDEX(FORMULACIÓN!$A$10:$U$1010,'FORMULACIÓN Y SEG. FACULTADES'!$A111,'FORMULACIÓN Y SEG. FACULTADES'!B$8))</f>
        <v/>
      </c>
      <c r="C111" s="238" t="str">
        <f>IF($A111="","",INDEX(FORMULACIÓN!$A$10:$U$1010,'FORMULACIÓN Y SEG. FACULTADES'!$A111,'FORMULACIÓN Y SEG. FACULTADES'!C$8))</f>
        <v/>
      </c>
      <c r="D111" s="240" t="str">
        <f>IF(B111="","",INDEX(FORMULACIÓN!$A$10:$U$1010,'FORMULACIÓN Y SEG. FACULTADES'!$A111,'FORMULACIÓN Y SEG. FACULTADES'!D$8))</f>
        <v/>
      </c>
      <c r="E111" s="240" t="str">
        <f>IF($A111="","",INDEX(FORMULACIÓN!$A$10:$U$1010,'FORMULACIÓN Y SEG. FACULTADES'!$A111,'FORMULACIÓN Y SEG. FACULTADES'!E$8))</f>
        <v/>
      </c>
      <c r="F111" s="240" t="str">
        <f>IF($A111="","",INDEX(FORMULACIÓN!$A$10:$U$1010,'FORMULACIÓN Y SEG. FACULTADES'!$A111,'FORMULACIÓN Y SEG. FACULTADES'!F$8))</f>
        <v/>
      </c>
      <c r="G111" s="240" t="str">
        <f>IF($A111="","",INDEX(FORMULACIÓN!$A$10:$U$1010,'FORMULACIÓN Y SEG. FACULTADES'!$A111,'FORMULACIÓN Y SEG. FACULTADES'!G$8))</f>
        <v/>
      </c>
      <c r="H111" s="240" t="str">
        <f>IF($A111="","",INDEX(FORMULACIÓN!$A$10:$U$1010,'FORMULACIÓN Y SEG. FACULTADES'!$A111,'FORMULACIÓN Y SEG. FACULTADES'!H$8))</f>
        <v/>
      </c>
      <c r="I111" s="240" t="str">
        <f>IF($A111="","",INDEX(FORMULACIÓN!$A$10:$U$1010,'FORMULACIÓN Y SEG. FACULTADES'!$A111,'FORMULACIÓN Y SEG. FACULTADES'!I$8))</f>
        <v/>
      </c>
      <c r="J111" s="242"/>
      <c r="K111" s="242"/>
      <c r="L111" s="240" t="str">
        <f>IF($A111="","",INDEX(FORMULACIÓN!$A$10:$U$1010,'FORMULACIÓN Y SEG. FACULTADES'!$A111,'FORMULACIÓN Y SEG. FACULTADES'!L$8))</f>
        <v/>
      </c>
      <c r="M111" s="240" t="str">
        <f>IF($A111="","",INDEX(FORMULACIÓN!$A$10:$U$1010,'FORMULACIÓN Y SEG. FACULTADES'!$A111,'FORMULACIÓN Y SEG. FACULTADES'!M$8))</f>
        <v/>
      </c>
      <c r="N111" s="240" t="str">
        <f>IF($A111="","",INDEX(FORMULACIÓN!$A$10:$U$1010,'FORMULACIÓN Y SEG. FACULTADES'!$A111,'FORMULACIÓN Y SEG. FACULTADES'!N$8))</f>
        <v/>
      </c>
      <c r="O111" s="240" t="str">
        <f>IF($A111="","",INDEX(FORMULACIÓN!$A$10:$U$1010,'FORMULACIÓN Y SEG. FACULTADES'!$A111,'FORMULACIÓN Y SEG. FACULTADES'!O$8))</f>
        <v/>
      </c>
      <c r="P111" s="240" t="str">
        <f>IF($A111="","",INDEX(FORMULACIÓN!$A$10:$U$1010,'FORMULACIÓN Y SEG. FACULTADES'!$A111,'FORMULACIÓN Y SEG. FACULTADES'!P$8))</f>
        <v/>
      </c>
      <c r="Q111" s="241"/>
      <c r="R111" s="46" t="str">
        <f>IF($A111="","",INDEX(FORMULACIÓN!$A$10:$Y$1010,'FORMULACIÓN Y SEG. FACULTADES'!$A111,'FORMULACIÓN Y SEG. FACULTADES'!R$8))</f>
        <v/>
      </c>
      <c r="S111" s="175" t="str">
        <f>IF($A111="","",INDEX(FORMULACIÓN!$A$10:$U$1010,'FORMULACIÓN Y SEG. FACULTADES'!$A111,'FORMULACIÓN Y SEG. FACULTADES'!S$8))</f>
        <v/>
      </c>
      <c r="T111" s="187"/>
      <c r="U111" s="187"/>
      <c r="V111" s="188">
        <f t="shared" si="46"/>
        <v>0</v>
      </c>
      <c r="W111" s="187"/>
      <c r="X111" s="187"/>
      <c r="Y111" s="187"/>
      <c r="Z111" s="191" t="str">
        <f t="shared" si="47"/>
        <v>0</v>
      </c>
      <c r="AA111" s="191" t="str">
        <f t="shared" si="48"/>
        <v>-</v>
      </c>
      <c r="AB111" s="189" t="str">
        <f t="shared" si="45"/>
        <v>FAC/DEP: 00,00%
__________
FAC/FAC: -
__________
AÑO: 00,00%
S. 1: 00,00%
S. 2: 00,00%</v>
      </c>
      <c r="AC111" s="187"/>
      <c r="AD111" s="187"/>
      <c r="AE111" s="188">
        <f t="shared" si="49"/>
        <v>0</v>
      </c>
      <c r="AF111" s="187"/>
      <c r="AG111" s="187"/>
      <c r="AH111" s="187"/>
      <c r="AI111" s="191" t="str">
        <f t="shared" si="50"/>
        <v>0</v>
      </c>
      <c r="AJ111" s="187" t="str">
        <f t="shared" si="51"/>
        <v>-</v>
      </c>
      <c r="AK111" s="189" t="str">
        <f t="shared" si="52"/>
        <v>FAC/DEP: 00,00%
__________
FAC/FAC: -
__________
AÑO: 00,00%
S. 1: 00,00%
S. 2: 00,00%</v>
      </c>
      <c r="AL111" s="187"/>
      <c r="AM111" s="187"/>
      <c r="AN111" s="188">
        <f t="shared" si="53"/>
        <v>0</v>
      </c>
      <c r="AO111" s="187"/>
      <c r="AP111" s="187"/>
      <c r="AQ111" s="187"/>
      <c r="AR111" s="191" t="str">
        <f t="shared" si="54"/>
        <v>0</v>
      </c>
      <c r="AS111" s="187" t="str">
        <f t="shared" si="55"/>
        <v>-</v>
      </c>
      <c r="AT111" s="189" t="str">
        <f t="shared" si="56"/>
        <v>FAC/DEP: 00,00%
__________
FAC/FAC: -
__________
AÑO: 00,00%
S. 1: 00,00%
S. 2: 00,00%</v>
      </c>
      <c r="AU111" s="187"/>
      <c r="AV111" s="187"/>
      <c r="AW111" s="188">
        <f t="shared" si="57"/>
        <v>0</v>
      </c>
      <c r="AX111" s="187"/>
      <c r="AY111" s="187"/>
      <c r="AZ111" s="187"/>
      <c r="BA111" s="191" t="str">
        <f t="shared" si="58"/>
        <v>0</v>
      </c>
      <c r="BB111" s="187" t="str">
        <f t="shared" si="59"/>
        <v>-</v>
      </c>
      <c r="BC111" s="189" t="str">
        <f t="shared" si="60"/>
        <v>FAC/DEP: 00,00%
__________
FAC/FAC: -
__________
AÑO: 00,00%
S. 1: 00,00%
S. 2: 00,00%</v>
      </c>
      <c r="BD111" s="187"/>
      <c r="BE111" s="187"/>
      <c r="BF111" s="188">
        <f t="shared" si="61"/>
        <v>0</v>
      </c>
      <c r="BG111" s="187"/>
      <c r="BH111" s="187"/>
      <c r="BI111" s="187"/>
      <c r="BJ111" s="191" t="str">
        <f t="shared" si="62"/>
        <v>0</v>
      </c>
      <c r="BK111" s="187" t="str">
        <f t="shared" si="63"/>
        <v>-</v>
      </c>
      <c r="BL111" s="189" t="str">
        <f t="shared" si="64"/>
        <v>FAC/DEP: 00,00%
__________
FAC/FAC: -
__________
AÑO: 00,00%
S. 1: 00,00%
S. 2: 00,00%</v>
      </c>
      <c r="BM111" s="187"/>
      <c r="BN111" s="187"/>
      <c r="BO111" s="188">
        <f t="shared" si="65"/>
        <v>0</v>
      </c>
      <c r="BP111" s="187"/>
      <c r="BQ111" s="187"/>
      <c r="BR111" s="187"/>
      <c r="BS111" s="191" t="str">
        <f t="shared" si="66"/>
        <v>0</v>
      </c>
      <c r="BT111" s="187" t="str">
        <f t="shared" si="67"/>
        <v>-</v>
      </c>
      <c r="BU111" s="189" t="str">
        <f t="shared" si="68"/>
        <v>FAC/DEP: 00,00%
__________
FAC/FAC: -
__________
AÑO: 00,00%
S. 1: 00,00%
S. 2: 00,00%</v>
      </c>
      <c r="BV111" s="187"/>
      <c r="BW111" s="187"/>
      <c r="BX111" s="188">
        <f t="shared" si="69"/>
        <v>0</v>
      </c>
      <c r="BY111" s="187"/>
      <c r="BZ111" s="187"/>
      <c r="CA111" s="187"/>
      <c r="CB111" s="191" t="str">
        <f t="shared" si="70"/>
        <v>0</v>
      </c>
      <c r="CC111" s="187" t="str">
        <f t="shared" si="71"/>
        <v>-</v>
      </c>
      <c r="CD111" s="189" t="str">
        <f t="shared" si="72"/>
        <v>FAC/DEP: 00,00%
__________
FAC/FAC: -
__________
AÑO: 00,00%
S. 1: 00,00%
S. 2: 00,00%</v>
      </c>
      <c r="CE111" s="187"/>
      <c r="CF111" s="187"/>
      <c r="CG111" s="188">
        <f t="shared" si="73"/>
        <v>0</v>
      </c>
      <c r="CH111" s="187"/>
      <c r="CI111" s="187"/>
      <c r="CJ111" s="187"/>
      <c r="CK111" s="191" t="str">
        <f t="shared" si="74"/>
        <v>0</v>
      </c>
      <c r="CL111" s="187" t="str">
        <f t="shared" si="75"/>
        <v>-</v>
      </c>
      <c r="CM111" s="189" t="str">
        <f t="shared" si="76"/>
        <v>FAC/DEP: 00,00%
__________
FAC/FAC: -
__________
AÑO: 00,00%
S. 1: 00,00%
S. 2: 00,00%</v>
      </c>
      <c r="CN111" s="187"/>
      <c r="CO111" s="187"/>
      <c r="CP111" s="188">
        <f t="shared" si="77"/>
        <v>0</v>
      </c>
      <c r="CQ111" s="187"/>
      <c r="CR111" s="187"/>
      <c r="CS111" s="187"/>
      <c r="CT111" s="191" t="str">
        <f t="shared" si="78"/>
        <v>0</v>
      </c>
      <c r="CU111" s="187" t="str">
        <f t="shared" si="79"/>
        <v>-</v>
      </c>
      <c r="CV111" s="189" t="str">
        <f t="shared" si="80"/>
        <v>FAC/DEP: 00,00%
__________
FAC/FAC: -
__________
AÑO: 00,00%
S. 1: 00,00%
S. 2: 00,00%</v>
      </c>
      <c r="CW111" s="187"/>
      <c r="CX111" s="187"/>
      <c r="CY111" s="188">
        <f t="shared" si="81"/>
        <v>0</v>
      </c>
      <c r="CZ111" s="187"/>
      <c r="DA111" s="187"/>
      <c r="DB111" s="187"/>
      <c r="DC111" s="191" t="str">
        <f t="shared" si="82"/>
        <v>0</v>
      </c>
      <c r="DD111" s="191" t="str">
        <f t="shared" si="83"/>
        <v>-</v>
      </c>
      <c r="DE111" s="196" t="str">
        <f t="shared" si="84"/>
        <v>FAC/DEP: 00,00%
__________
FAC/FAC: -
__________
AÑO: 00,00%
S. 1: 00,00%
S. 2: 00,00%</v>
      </c>
      <c r="DF111" s="209">
        <f t="shared" si="85"/>
        <v>0</v>
      </c>
      <c r="DG111" s="245"/>
      <c r="DH111" s="245"/>
    </row>
    <row r="112" spans="1:112" s="218" customFormat="1" ht="28.5" hidden="1" customHeight="1">
      <c r="A112" s="218" t="str">
        <f>Lists!C200</f>
        <v/>
      </c>
      <c r="B112" s="240" t="str">
        <f>IF(A112="","",INDEX(FORMULACIÓN!$A$10:$U$1010,'FORMULACIÓN Y SEG. FACULTADES'!$A112,'FORMULACIÓN Y SEG. FACULTADES'!B$8))</f>
        <v/>
      </c>
      <c r="C112" s="238" t="str">
        <f>IF($A112="","",INDEX(FORMULACIÓN!$A$10:$U$1010,'FORMULACIÓN Y SEG. FACULTADES'!$A112,'FORMULACIÓN Y SEG. FACULTADES'!C$8))</f>
        <v/>
      </c>
      <c r="D112" s="240" t="str">
        <f>IF(B112="","",INDEX(FORMULACIÓN!$A$10:$U$1010,'FORMULACIÓN Y SEG. FACULTADES'!$A112,'FORMULACIÓN Y SEG. FACULTADES'!D$8))</f>
        <v/>
      </c>
      <c r="E112" s="240" t="str">
        <f>IF($A112="","",INDEX(FORMULACIÓN!$A$10:$U$1010,'FORMULACIÓN Y SEG. FACULTADES'!$A112,'FORMULACIÓN Y SEG. FACULTADES'!E$8))</f>
        <v/>
      </c>
      <c r="F112" s="240" t="str">
        <f>IF($A112="","",INDEX(FORMULACIÓN!$A$10:$U$1010,'FORMULACIÓN Y SEG. FACULTADES'!$A112,'FORMULACIÓN Y SEG. FACULTADES'!F$8))</f>
        <v/>
      </c>
      <c r="G112" s="240" t="str">
        <f>IF($A112="","",INDEX(FORMULACIÓN!$A$10:$U$1010,'FORMULACIÓN Y SEG. FACULTADES'!$A112,'FORMULACIÓN Y SEG. FACULTADES'!G$8))</f>
        <v/>
      </c>
      <c r="H112" s="240" t="str">
        <f>IF($A112="","",INDEX(FORMULACIÓN!$A$10:$U$1010,'FORMULACIÓN Y SEG. FACULTADES'!$A112,'FORMULACIÓN Y SEG. FACULTADES'!H$8))</f>
        <v/>
      </c>
      <c r="I112" s="240" t="str">
        <f>IF($A112="","",INDEX(FORMULACIÓN!$A$10:$U$1010,'FORMULACIÓN Y SEG. FACULTADES'!$A112,'FORMULACIÓN Y SEG. FACULTADES'!I$8))</f>
        <v/>
      </c>
      <c r="J112" s="242"/>
      <c r="K112" s="242"/>
      <c r="L112" s="240" t="str">
        <f>IF($A112="","",INDEX(FORMULACIÓN!$A$10:$U$1010,'FORMULACIÓN Y SEG. FACULTADES'!$A112,'FORMULACIÓN Y SEG. FACULTADES'!L$8))</f>
        <v/>
      </c>
      <c r="M112" s="240" t="str">
        <f>IF($A112="","",INDEX(FORMULACIÓN!$A$10:$U$1010,'FORMULACIÓN Y SEG. FACULTADES'!$A112,'FORMULACIÓN Y SEG. FACULTADES'!M$8))</f>
        <v/>
      </c>
      <c r="N112" s="240" t="str">
        <f>IF($A112="","",INDEX(FORMULACIÓN!$A$10:$U$1010,'FORMULACIÓN Y SEG. FACULTADES'!$A112,'FORMULACIÓN Y SEG. FACULTADES'!N$8))</f>
        <v/>
      </c>
      <c r="O112" s="240" t="str">
        <f>IF($A112="","",INDEX(FORMULACIÓN!$A$10:$U$1010,'FORMULACIÓN Y SEG. FACULTADES'!$A112,'FORMULACIÓN Y SEG. FACULTADES'!O$8))</f>
        <v/>
      </c>
      <c r="P112" s="240" t="str">
        <f>IF($A112="","",INDEX(FORMULACIÓN!$A$10:$U$1010,'FORMULACIÓN Y SEG. FACULTADES'!$A112,'FORMULACIÓN Y SEG. FACULTADES'!P$8))</f>
        <v/>
      </c>
      <c r="Q112" s="241"/>
      <c r="R112" s="46" t="str">
        <f>IF($A112="","",INDEX(FORMULACIÓN!$A$10:$Y$1010,'FORMULACIÓN Y SEG. FACULTADES'!$A112,'FORMULACIÓN Y SEG. FACULTADES'!R$8))</f>
        <v/>
      </c>
      <c r="S112" s="175" t="str">
        <f>IF($A112="","",INDEX(FORMULACIÓN!$A$10:$U$1010,'FORMULACIÓN Y SEG. FACULTADES'!$A112,'FORMULACIÓN Y SEG. FACULTADES'!S$8))</f>
        <v/>
      </c>
      <c r="T112" s="187"/>
      <c r="U112" s="187"/>
      <c r="V112" s="188">
        <f t="shared" si="46"/>
        <v>0</v>
      </c>
      <c r="W112" s="187"/>
      <c r="X112" s="187"/>
      <c r="Y112" s="187"/>
      <c r="Z112" s="191" t="str">
        <f t="shared" si="47"/>
        <v>0</v>
      </c>
      <c r="AA112" s="191" t="str">
        <f t="shared" si="48"/>
        <v>-</v>
      </c>
      <c r="AB112" s="189" t="str">
        <f t="shared" si="45"/>
        <v>FAC/DEP: 00,00%
__________
FAC/FAC: -
__________
AÑO: 00,00%
S. 1: 00,00%
S. 2: 00,00%</v>
      </c>
      <c r="AC112" s="187"/>
      <c r="AD112" s="187"/>
      <c r="AE112" s="188">
        <f t="shared" si="49"/>
        <v>0</v>
      </c>
      <c r="AF112" s="187"/>
      <c r="AG112" s="187"/>
      <c r="AH112" s="187"/>
      <c r="AI112" s="191" t="str">
        <f t="shared" si="50"/>
        <v>0</v>
      </c>
      <c r="AJ112" s="187" t="str">
        <f t="shared" si="51"/>
        <v>-</v>
      </c>
      <c r="AK112" s="189" t="str">
        <f t="shared" si="52"/>
        <v>FAC/DEP: 00,00%
__________
FAC/FAC: -
__________
AÑO: 00,00%
S. 1: 00,00%
S. 2: 00,00%</v>
      </c>
      <c r="AL112" s="187"/>
      <c r="AM112" s="187"/>
      <c r="AN112" s="188">
        <f t="shared" si="53"/>
        <v>0</v>
      </c>
      <c r="AO112" s="187"/>
      <c r="AP112" s="187"/>
      <c r="AQ112" s="187"/>
      <c r="AR112" s="191" t="str">
        <f t="shared" si="54"/>
        <v>0</v>
      </c>
      <c r="AS112" s="187" t="str">
        <f t="shared" si="55"/>
        <v>-</v>
      </c>
      <c r="AT112" s="189" t="str">
        <f t="shared" si="56"/>
        <v>FAC/DEP: 00,00%
__________
FAC/FAC: -
__________
AÑO: 00,00%
S. 1: 00,00%
S. 2: 00,00%</v>
      </c>
      <c r="AU112" s="187"/>
      <c r="AV112" s="187"/>
      <c r="AW112" s="188">
        <f t="shared" si="57"/>
        <v>0</v>
      </c>
      <c r="AX112" s="187"/>
      <c r="AY112" s="187"/>
      <c r="AZ112" s="187"/>
      <c r="BA112" s="191" t="str">
        <f t="shared" si="58"/>
        <v>0</v>
      </c>
      <c r="BB112" s="187" t="str">
        <f t="shared" si="59"/>
        <v>-</v>
      </c>
      <c r="BC112" s="189" t="str">
        <f t="shared" si="60"/>
        <v>FAC/DEP: 00,00%
__________
FAC/FAC: -
__________
AÑO: 00,00%
S. 1: 00,00%
S. 2: 00,00%</v>
      </c>
      <c r="BD112" s="187"/>
      <c r="BE112" s="187"/>
      <c r="BF112" s="188">
        <f t="shared" si="61"/>
        <v>0</v>
      </c>
      <c r="BG112" s="187"/>
      <c r="BH112" s="187"/>
      <c r="BI112" s="187"/>
      <c r="BJ112" s="191" t="str">
        <f t="shared" si="62"/>
        <v>0</v>
      </c>
      <c r="BK112" s="187" t="str">
        <f t="shared" si="63"/>
        <v>-</v>
      </c>
      <c r="BL112" s="189" t="str">
        <f t="shared" si="64"/>
        <v>FAC/DEP: 00,00%
__________
FAC/FAC: -
__________
AÑO: 00,00%
S. 1: 00,00%
S. 2: 00,00%</v>
      </c>
      <c r="BM112" s="187"/>
      <c r="BN112" s="187"/>
      <c r="BO112" s="188">
        <f t="shared" si="65"/>
        <v>0</v>
      </c>
      <c r="BP112" s="187"/>
      <c r="BQ112" s="187"/>
      <c r="BR112" s="187"/>
      <c r="BS112" s="191" t="str">
        <f t="shared" si="66"/>
        <v>0</v>
      </c>
      <c r="BT112" s="187" t="str">
        <f t="shared" si="67"/>
        <v>-</v>
      </c>
      <c r="BU112" s="189" t="str">
        <f t="shared" si="68"/>
        <v>FAC/DEP: 00,00%
__________
FAC/FAC: -
__________
AÑO: 00,00%
S. 1: 00,00%
S. 2: 00,00%</v>
      </c>
      <c r="BV112" s="187"/>
      <c r="BW112" s="187"/>
      <c r="BX112" s="188">
        <f t="shared" si="69"/>
        <v>0</v>
      </c>
      <c r="BY112" s="187"/>
      <c r="BZ112" s="187"/>
      <c r="CA112" s="187"/>
      <c r="CB112" s="191" t="str">
        <f t="shared" si="70"/>
        <v>0</v>
      </c>
      <c r="CC112" s="187" t="str">
        <f t="shared" si="71"/>
        <v>-</v>
      </c>
      <c r="CD112" s="189" t="str">
        <f t="shared" si="72"/>
        <v>FAC/DEP: 00,00%
__________
FAC/FAC: -
__________
AÑO: 00,00%
S. 1: 00,00%
S. 2: 00,00%</v>
      </c>
      <c r="CE112" s="187"/>
      <c r="CF112" s="187"/>
      <c r="CG112" s="188">
        <f t="shared" si="73"/>
        <v>0</v>
      </c>
      <c r="CH112" s="187"/>
      <c r="CI112" s="187"/>
      <c r="CJ112" s="187"/>
      <c r="CK112" s="191" t="str">
        <f t="shared" si="74"/>
        <v>0</v>
      </c>
      <c r="CL112" s="187" t="str">
        <f t="shared" si="75"/>
        <v>-</v>
      </c>
      <c r="CM112" s="189" t="str">
        <f t="shared" si="76"/>
        <v>FAC/DEP: 00,00%
__________
FAC/FAC: -
__________
AÑO: 00,00%
S. 1: 00,00%
S. 2: 00,00%</v>
      </c>
      <c r="CN112" s="187"/>
      <c r="CO112" s="187"/>
      <c r="CP112" s="188">
        <f t="shared" si="77"/>
        <v>0</v>
      </c>
      <c r="CQ112" s="187"/>
      <c r="CR112" s="187"/>
      <c r="CS112" s="187"/>
      <c r="CT112" s="191" t="str">
        <f t="shared" si="78"/>
        <v>0</v>
      </c>
      <c r="CU112" s="187" t="str">
        <f t="shared" si="79"/>
        <v>-</v>
      </c>
      <c r="CV112" s="189" t="str">
        <f t="shared" si="80"/>
        <v>FAC/DEP: 00,00%
__________
FAC/FAC: -
__________
AÑO: 00,00%
S. 1: 00,00%
S. 2: 00,00%</v>
      </c>
      <c r="CW112" s="187"/>
      <c r="CX112" s="187"/>
      <c r="CY112" s="188">
        <f t="shared" si="81"/>
        <v>0</v>
      </c>
      <c r="CZ112" s="187"/>
      <c r="DA112" s="187"/>
      <c r="DB112" s="187"/>
      <c r="DC112" s="191" t="str">
        <f t="shared" si="82"/>
        <v>0</v>
      </c>
      <c r="DD112" s="191" t="str">
        <f t="shared" si="83"/>
        <v>-</v>
      </c>
      <c r="DE112" s="196" t="str">
        <f t="shared" si="84"/>
        <v>FAC/DEP: 00,00%
__________
FAC/FAC: -
__________
AÑO: 00,00%
S. 1: 00,00%
S. 2: 00,00%</v>
      </c>
      <c r="DF112" s="209">
        <f t="shared" si="85"/>
        <v>0</v>
      </c>
      <c r="DG112" s="245"/>
      <c r="DH112" s="245"/>
    </row>
    <row r="113" spans="1:112" s="218" customFormat="1" ht="28.5" hidden="1" customHeight="1">
      <c r="A113" s="218" t="str">
        <f>Lists!C201</f>
        <v/>
      </c>
      <c r="B113" s="240" t="str">
        <f>IF(A113="","",INDEX(FORMULACIÓN!$A$10:$U$1010,'FORMULACIÓN Y SEG. FACULTADES'!$A113,'FORMULACIÓN Y SEG. FACULTADES'!B$8))</f>
        <v/>
      </c>
      <c r="C113" s="238" t="str">
        <f>IF($A113="","",INDEX(FORMULACIÓN!$A$10:$U$1010,'FORMULACIÓN Y SEG. FACULTADES'!$A113,'FORMULACIÓN Y SEG. FACULTADES'!C$8))</f>
        <v/>
      </c>
      <c r="D113" s="240" t="str">
        <f>IF(B113="","",INDEX(FORMULACIÓN!$A$10:$U$1010,'FORMULACIÓN Y SEG. FACULTADES'!$A113,'FORMULACIÓN Y SEG. FACULTADES'!D$8))</f>
        <v/>
      </c>
      <c r="E113" s="240" t="str">
        <f>IF($A113="","",INDEX(FORMULACIÓN!$A$10:$U$1010,'FORMULACIÓN Y SEG. FACULTADES'!$A113,'FORMULACIÓN Y SEG. FACULTADES'!E$8))</f>
        <v/>
      </c>
      <c r="F113" s="240" t="str">
        <f>IF($A113="","",INDEX(FORMULACIÓN!$A$10:$U$1010,'FORMULACIÓN Y SEG. FACULTADES'!$A113,'FORMULACIÓN Y SEG. FACULTADES'!F$8))</f>
        <v/>
      </c>
      <c r="G113" s="240" t="str">
        <f>IF($A113="","",INDEX(FORMULACIÓN!$A$10:$U$1010,'FORMULACIÓN Y SEG. FACULTADES'!$A113,'FORMULACIÓN Y SEG. FACULTADES'!G$8))</f>
        <v/>
      </c>
      <c r="H113" s="240" t="str">
        <f>IF($A113="","",INDEX(FORMULACIÓN!$A$10:$U$1010,'FORMULACIÓN Y SEG. FACULTADES'!$A113,'FORMULACIÓN Y SEG. FACULTADES'!H$8))</f>
        <v/>
      </c>
      <c r="I113" s="240" t="str">
        <f>IF($A113="","",INDEX(FORMULACIÓN!$A$10:$U$1010,'FORMULACIÓN Y SEG. FACULTADES'!$A113,'FORMULACIÓN Y SEG. FACULTADES'!I$8))</f>
        <v/>
      </c>
      <c r="J113" s="242"/>
      <c r="K113" s="242"/>
      <c r="L113" s="240" t="str">
        <f>IF($A113="","",INDEX(FORMULACIÓN!$A$10:$U$1010,'FORMULACIÓN Y SEG. FACULTADES'!$A113,'FORMULACIÓN Y SEG. FACULTADES'!L$8))</f>
        <v/>
      </c>
      <c r="M113" s="240" t="str">
        <f>IF($A113="","",INDEX(FORMULACIÓN!$A$10:$U$1010,'FORMULACIÓN Y SEG. FACULTADES'!$A113,'FORMULACIÓN Y SEG. FACULTADES'!M$8))</f>
        <v/>
      </c>
      <c r="N113" s="240" t="str">
        <f>IF($A113="","",INDEX(FORMULACIÓN!$A$10:$U$1010,'FORMULACIÓN Y SEG. FACULTADES'!$A113,'FORMULACIÓN Y SEG. FACULTADES'!N$8))</f>
        <v/>
      </c>
      <c r="O113" s="240" t="str">
        <f>IF($A113="","",INDEX(FORMULACIÓN!$A$10:$U$1010,'FORMULACIÓN Y SEG. FACULTADES'!$A113,'FORMULACIÓN Y SEG. FACULTADES'!O$8))</f>
        <v/>
      </c>
      <c r="P113" s="240" t="str">
        <f>IF($A113="","",INDEX(FORMULACIÓN!$A$10:$U$1010,'FORMULACIÓN Y SEG. FACULTADES'!$A113,'FORMULACIÓN Y SEG. FACULTADES'!P$8))</f>
        <v/>
      </c>
      <c r="Q113" s="241"/>
      <c r="R113" s="46" t="str">
        <f>IF($A113="","",INDEX(FORMULACIÓN!$A$10:$Y$1010,'FORMULACIÓN Y SEG. FACULTADES'!$A113,'FORMULACIÓN Y SEG. FACULTADES'!R$8))</f>
        <v/>
      </c>
      <c r="S113" s="175" t="str">
        <f>IF($A113="","",INDEX(FORMULACIÓN!$A$10:$U$1010,'FORMULACIÓN Y SEG. FACULTADES'!$A113,'FORMULACIÓN Y SEG. FACULTADES'!S$8))</f>
        <v/>
      </c>
      <c r="T113" s="187"/>
      <c r="U113" s="187"/>
      <c r="V113" s="188">
        <f t="shared" si="46"/>
        <v>0</v>
      </c>
      <c r="W113" s="187"/>
      <c r="X113" s="187"/>
      <c r="Y113" s="187"/>
      <c r="Z113" s="191" t="str">
        <f t="shared" si="47"/>
        <v>0</v>
      </c>
      <c r="AA113" s="191" t="str">
        <f t="shared" si="48"/>
        <v>-</v>
      </c>
      <c r="AB113" s="189" t="str">
        <f t="shared" si="45"/>
        <v>FAC/DEP: 00,00%
__________
FAC/FAC: -
__________
AÑO: 00,00%
S. 1: 00,00%
S. 2: 00,00%</v>
      </c>
      <c r="AC113" s="187"/>
      <c r="AD113" s="187"/>
      <c r="AE113" s="188">
        <f t="shared" si="49"/>
        <v>0</v>
      </c>
      <c r="AF113" s="187"/>
      <c r="AG113" s="187"/>
      <c r="AH113" s="187"/>
      <c r="AI113" s="191" t="str">
        <f t="shared" si="50"/>
        <v>0</v>
      </c>
      <c r="AJ113" s="187" t="str">
        <f t="shared" si="51"/>
        <v>-</v>
      </c>
      <c r="AK113" s="189" t="str">
        <f t="shared" si="52"/>
        <v>FAC/DEP: 00,00%
__________
FAC/FAC: -
__________
AÑO: 00,00%
S. 1: 00,00%
S. 2: 00,00%</v>
      </c>
      <c r="AL113" s="187"/>
      <c r="AM113" s="187"/>
      <c r="AN113" s="188">
        <f t="shared" si="53"/>
        <v>0</v>
      </c>
      <c r="AO113" s="187"/>
      <c r="AP113" s="187"/>
      <c r="AQ113" s="187"/>
      <c r="AR113" s="191" t="str">
        <f t="shared" si="54"/>
        <v>0</v>
      </c>
      <c r="AS113" s="187" t="str">
        <f t="shared" si="55"/>
        <v>-</v>
      </c>
      <c r="AT113" s="189" t="str">
        <f t="shared" si="56"/>
        <v>FAC/DEP: 00,00%
__________
FAC/FAC: -
__________
AÑO: 00,00%
S. 1: 00,00%
S. 2: 00,00%</v>
      </c>
      <c r="AU113" s="187"/>
      <c r="AV113" s="187"/>
      <c r="AW113" s="188">
        <f t="shared" si="57"/>
        <v>0</v>
      </c>
      <c r="AX113" s="187"/>
      <c r="AY113" s="187"/>
      <c r="AZ113" s="187"/>
      <c r="BA113" s="191" t="str">
        <f t="shared" si="58"/>
        <v>0</v>
      </c>
      <c r="BB113" s="187" t="str">
        <f t="shared" si="59"/>
        <v>-</v>
      </c>
      <c r="BC113" s="189" t="str">
        <f t="shared" si="60"/>
        <v>FAC/DEP: 00,00%
__________
FAC/FAC: -
__________
AÑO: 00,00%
S. 1: 00,00%
S. 2: 00,00%</v>
      </c>
      <c r="BD113" s="187"/>
      <c r="BE113" s="187"/>
      <c r="BF113" s="188">
        <f t="shared" si="61"/>
        <v>0</v>
      </c>
      <c r="BG113" s="187"/>
      <c r="BH113" s="187"/>
      <c r="BI113" s="187"/>
      <c r="BJ113" s="191" t="str">
        <f t="shared" si="62"/>
        <v>0</v>
      </c>
      <c r="BK113" s="187" t="str">
        <f t="shared" si="63"/>
        <v>-</v>
      </c>
      <c r="BL113" s="189" t="str">
        <f t="shared" si="64"/>
        <v>FAC/DEP: 00,00%
__________
FAC/FAC: -
__________
AÑO: 00,00%
S. 1: 00,00%
S. 2: 00,00%</v>
      </c>
      <c r="BM113" s="187"/>
      <c r="BN113" s="187"/>
      <c r="BO113" s="188">
        <f t="shared" si="65"/>
        <v>0</v>
      </c>
      <c r="BP113" s="187"/>
      <c r="BQ113" s="187"/>
      <c r="BR113" s="187"/>
      <c r="BS113" s="191" t="str">
        <f t="shared" si="66"/>
        <v>0</v>
      </c>
      <c r="BT113" s="187" t="str">
        <f t="shared" si="67"/>
        <v>-</v>
      </c>
      <c r="BU113" s="189" t="str">
        <f t="shared" si="68"/>
        <v>FAC/DEP: 00,00%
__________
FAC/FAC: -
__________
AÑO: 00,00%
S. 1: 00,00%
S. 2: 00,00%</v>
      </c>
      <c r="BV113" s="187"/>
      <c r="BW113" s="187"/>
      <c r="BX113" s="188">
        <f t="shared" si="69"/>
        <v>0</v>
      </c>
      <c r="BY113" s="187"/>
      <c r="BZ113" s="187"/>
      <c r="CA113" s="187"/>
      <c r="CB113" s="191" t="str">
        <f t="shared" si="70"/>
        <v>0</v>
      </c>
      <c r="CC113" s="187" t="str">
        <f t="shared" si="71"/>
        <v>-</v>
      </c>
      <c r="CD113" s="189" t="str">
        <f t="shared" si="72"/>
        <v>FAC/DEP: 00,00%
__________
FAC/FAC: -
__________
AÑO: 00,00%
S. 1: 00,00%
S. 2: 00,00%</v>
      </c>
      <c r="CE113" s="187"/>
      <c r="CF113" s="187"/>
      <c r="CG113" s="188">
        <f t="shared" si="73"/>
        <v>0</v>
      </c>
      <c r="CH113" s="187"/>
      <c r="CI113" s="187"/>
      <c r="CJ113" s="187"/>
      <c r="CK113" s="191" t="str">
        <f t="shared" si="74"/>
        <v>0</v>
      </c>
      <c r="CL113" s="187" t="str">
        <f t="shared" si="75"/>
        <v>-</v>
      </c>
      <c r="CM113" s="189" t="str">
        <f t="shared" si="76"/>
        <v>FAC/DEP: 00,00%
__________
FAC/FAC: -
__________
AÑO: 00,00%
S. 1: 00,00%
S. 2: 00,00%</v>
      </c>
      <c r="CN113" s="187"/>
      <c r="CO113" s="187"/>
      <c r="CP113" s="188">
        <f t="shared" si="77"/>
        <v>0</v>
      </c>
      <c r="CQ113" s="187"/>
      <c r="CR113" s="187"/>
      <c r="CS113" s="187"/>
      <c r="CT113" s="191" t="str">
        <f t="shared" si="78"/>
        <v>0</v>
      </c>
      <c r="CU113" s="187" t="str">
        <f t="shared" si="79"/>
        <v>-</v>
      </c>
      <c r="CV113" s="189" t="str">
        <f t="shared" si="80"/>
        <v>FAC/DEP: 00,00%
__________
FAC/FAC: -
__________
AÑO: 00,00%
S. 1: 00,00%
S. 2: 00,00%</v>
      </c>
      <c r="CW113" s="187"/>
      <c r="CX113" s="187"/>
      <c r="CY113" s="188">
        <f t="shared" si="81"/>
        <v>0</v>
      </c>
      <c r="CZ113" s="187"/>
      <c r="DA113" s="187"/>
      <c r="DB113" s="187"/>
      <c r="DC113" s="191" t="str">
        <f t="shared" si="82"/>
        <v>0</v>
      </c>
      <c r="DD113" s="191" t="str">
        <f t="shared" si="83"/>
        <v>-</v>
      </c>
      <c r="DE113" s="196" t="str">
        <f t="shared" si="84"/>
        <v>FAC/DEP: 00,00%
__________
FAC/FAC: -
__________
AÑO: 00,00%
S. 1: 00,00%
S. 2: 00,00%</v>
      </c>
      <c r="DF113" s="209">
        <f t="shared" si="85"/>
        <v>0</v>
      </c>
      <c r="DG113" s="245"/>
      <c r="DH113" s="245"/>
    </row>
    <row r="114" spans="1:112" s="218" customFormat="1" ht="28.5" hidden="1" customHeight="1">
      <c r="A114" s="218" t="str">
        <f>Lists!C202</f>
        <v/>
      </c>
      <c r="B114" s="240" t="str">
        <f>IF(A114="","",INDEX(FORMULACIÓN!$A$10:$U$1010,'FORMULACIÓN Y SEG. FACULTADES'!$A114,'FORMULACIÓN Y SEG. FACULTADES'!B$8))</f>
        <v/>
      </c>
      <c r="C114" s="238" t="str">
        <f>IF($A114="","",INDEX(FORMULACIÓN!$A$10:$U$1010,'FORMULACIÓN Y SEG. FACULTADES'!$A114,'FORMULACIÓN Y SEG. FACULTADES'!C$8))</f>
        <v/>
      </c>
      <c r="D114" s="240" t="str">
        <f>IF(B114="","",INDEX(FORMULACIÓN!$A$10:$U$1010,'FORMULACIÓN Y SEG. FACULTADES'!$A114,'FORMULACIÓN Y SEG. FACULTADES'!D$8))</f>
        <v/>
      </c>
      <c r="E114" s="240" t="str">
        <f>IF($A114="","",INDEX(FORMULACIÓN!$A$10:$U$1010,'FORMULACIÓN Y SEG. FACULTADES'!$A114,'FORMULACIÓN Y SEG. FACULTADES'!E$8))</f>
        <v/>
      </c>
      <c r="F114" s="240" t="str">
        <f>IF($A114="","",INDEX(FORMULACIÓN!$A$10:$U$1010,'FORMULACIÓN Y SEG. FACULTADES'!$A114,'FORMULACIÓN Y SEG. FACULTADES'!F$8))</f>
        <v/>
      </c>
      <c r="G114" s="240" t="str">
        <f>IF($A114="","",INDEX(FORMULACIÓN!$A$10:$U$1010,'FORMULACIÓN Y SEG. FACULTADES'!$A114,'FORMULACIÓN Y SEG. FACULTADES'!G$8))</f>
        <v/>
      </c>
      <c r="H114" s="240" t="str">
        <f>IF($A114="","",INDEX(FORMULACIÓN!$A$10:$U$1010,'FORMULACIÓN Y SEG. FACULTADES'!$A114,'FORMULACIÓN Y SEG. FACULTADES'!H$8))</f>
        <v/>
      </c>
      <c r="I114" s="240" t="str">
        <f>IF($A114="","",INDEX(FORMULACIÓN!$A$10:$U$1010,'FORMULACIÓN Y SEG. FACULTADES'!$A114,'FORMULACIÓN Y SEG. FACULTADES'!I$8))</f>
        <v/>
      </c>
      <c r="J114" s="242"/>
      <c r="K114" s="242"/>
      <c r="L114" s="240" t="str">
        <f>IF($A114="","",INDEX(FORMULACIÓN!$A$10:$U$1010,'FORMULACIÓN Y SEG. FACULTADES'!$A114,'FORMULACIÓN Y SEG. FACULTADES'!L$8))</f>
        <v/>
      </c>
      <c r="M114" s="240" t="str">
        <f>IF($A114="","",INDEX(FORMULACIÓN!$A$10:$U$1010,'FORMULACIÓN Y SEG. FACULTADES'!$A114,'FORMULACIÓN Y SEG. FACULTADES'!M$8))</f>
        <v/>
      </c>
      <c r="N114" s="240" t="str">
        <f>IF($A114="","",INDEX(FORMULACIÓN!$A$10:$U$1010,'FORMULACIÓN Y SEG. FACULTADES'!$A114,'FORMULACIÓN Y SEG. FACULTADES'!N$8))</f>
        <v/>
      </c>
      <c r="O114" s="240" t="str">
        <f>IF($A114="","",INDEX(FORMULACIÓN!$A$10:$U$1010,'FORMULACIÓN Y SEG. FACULTADES'!$A114,'FORMULACIÓN Y SEG. FACULTADES'!O$8))</f>
        <v/>
      </c>
      <c r="P114" s="240" t="str">
        <f>IF($A114="","",INDEX(FORMULACIÓN!$A$10:$U$1010,'FORMULACIÓN Y SEG. FACULTADES'!$A114,'FORMULACIÓN Y SEG. FACULTADES'!P$8))</f>
        <v/>
      </c>
      <c r="Q114" s="241"/>
      <c r="R114" s="46" t="str">
        <f>IF($A114="","",INDEX(FORMULACIÓN!$A$10:$Y$1010,'FORMULACIÓN Y SEG. FACULTADES'!$A114,'FORMULACIÓN Y SEG. FACULTADES'!R$8))</f>
        <v/>
      </c>
      <c r="S114" s="175" t="str">
        <f>IF($A114="","",INDEX(FORMULACIÓN!$A$10:$U$1010,'FORMULACIÓN Y SEG. FACULTADES'!$A114,'FORMULACIÓN Y SEG. FACULTADES'!S$8))</f>
        <v/>
      </c>
      <c r="T114" s="187"/>
      <c r="U114" s="187"/>
      <c r="V114" s="188">
        <f t="shared" si="46"/>
        <v>0</v>
      </c>
      <c r="W114" s="187"/>
      <c r="X114" s="187"/>
      <c r="Y114" s="187"/>
      <c r="Z114" s="191" t="str">
        <f t="shared" si="47"/>
        <v>0</v>
      </c>
      <c r="AA114" s="191" t="str">
        <f t="shared" si="48"/>
        <v>-</v>
      </c>
      <c r="AB114" s="189" t="str">
        <f t="shared" si="45"/>
        <v>FAC/DEP: 00,00%
__________
FAC/FAC: -
__________
AÑO: 00,00%
S. 1: 00,00%
S. 2: 00,00%</v>
      </c>
      <c r="AC114" s="187"/>
      <c r="AD114" s="187"/>
      <c r="AE114" s="188">
        <f t="shared" si="49"/>
        <v>0</v>
      </c>
      <c r="AF114" s="187"/>
      <c r="AG114" s="187"/>
      <c r="AH114" s="187"/>
      <c r="AI114" s="191" t="str">
        <f t="shared" si="50"/>
        <v>0</v>
      </c>
      <c r="AJ114" s="187" t="str">
        <f t="shared" si="51"/>
        <v>-</v>
      </c>
      <c r="AK114" s="189" t="str">
        <f t="shared" si="52"/>
        <v>FAC/DEP: 00,00%
__________
FAC/FAC: -
__________
AÑO: 00,00%
S. 1: 00,00%
S. 2: 00,00%</v>
      </c>
      <c r="AL114" s="187"/>
      <c r="AM114" s="187"/>
      <c r="AN114" s="188">
        <f t="shared" si="53"/>
        <v>0</v>
      </c>
      <c r="AO114" s="187"/>
      <c r="AP114" s="187"/>
      <c r="AQ114" s="187"/>
      <c r="AR114" s="191" t="str">
        <f t="shared" si="54"/>
        <v>0</v>
      </c>
      <c r="AS114" s="187" t="str">
        <f t="shared" si="55"/>
        <v>-</v>
      </c>
      <c r="AT114" s="189" t="str">
        <f t="shared" si="56"/>
        <v>FAC/DEP: 00,00%
__________
FAC/FAC: -
__________
AÑO: 00,00%
S. 1: 00,00%
S. 2: 00,00%</v>
      </c>
      <c r="AU114" s="187"/>
      <c r="AV114" s="187"/>
      <c r="AW114" s="188">
        <f t="shared" si="57"/>
        <v>0</v>
      </c>
      <c r="AX114" s="187"/>
      <c r="AY114" s="187"/>
      <c r="AZ114" s="187"/>
      <c r="BA114" s="191" t="str">
        <f t="shared" si="58"/>
        <v>0</v>
      </c>
      <c r="BB114" s="187" t="str">
        <f t="shared" si="59"/>
        <v>-</v>
      </c>
      <c r="BC114" s="189" t="str">
        <f t="shared" si="60"/>
        <v>FAC/DEP: 00,00%
__________
FAC/FAC: -
__________
AÑO: 00,00%
S. 1: 00,00%
S. 2: 00,00%</v>
      </c>
      <c r="BD114" s="187"/>
      <c r="BE114" s="187"/>
      <c r="BF114" s="188">
        <f t="shared" si="61"/>
        <v>0</v>
      </c>
      <c r="BG114" s="187"/>
      <c r="BH114" s="187"/>
      <c r="BI114" s="187"/>
      <c r="BJ114" s="191" t="str">
        <f t="shared" si="62"/>
        <v>0</v>
      </c>
      <c r="BK114" s="187" t="str">
        <f t="shared" si="63"/>
        <v>-</v>
      </c>
      <c r="BL114" s="189" t="str">
        <f t="shared" si="64"/>
        <v>FAC/DEP: 00,00%
__________
FAC/FAC: -
__________
AÑO: 00,00%
S. 1: 00,00%
S. 2: 00,00%</v>
      </c>
      <c r="BM114" s="187"/>
      <c r="BN114" s="187"/>
      <c r="BO114" s="188">
        <f t="shared" si="65"/>
        <v>0</v>
      </c>
      <c r="BP114" s="187"/>
      <c r="BQ114" s="187"/>
      <c r="BR114" s="187"/>
      <c r="BS114" s="191" t="str">
        <f t="shared" si="66"/>
        <v>0</v>
      </c>
      <c r="BT114" s="187" t="str">
        <f t="shared" si="67"/>
        <v>-</v>
      </c>
      <c r="BU114" s="189" t="str">
        <f t="shared" si="68"/>
        <v>FAC/DEP: 00,00%
__________
FAC/FAC: -
__________
AÑO: 00,00%
S. 1: 00,00%
S. 2: 00,00%</v>
      </c>
      <c r="BV114" s="187"/>
      <c r="BW114" s="187"/>
      <c r="BX114" s="188">
        <f t="shared" si="69"/>
        <v>0</v>
      </c>
      <c r="BY114" s="187"/>
      <c r="BZ114" s="187"/>
      <c r="CA114" s="187"/>
      <c r="CB114" s="191" t="str">
        <f t="shared" si="70"/>
        <v>0</v>
      </c>
      <c r="CC114" s="187" t="str">
        <f t="shared" si="71"/>
        <v>-</v>
      </c>
      <c r="CD114" s="189" t="str">
        <f t="shared" si="72"/>
        <v>FAC/DEP: 00,00%
__________
FAC/FAC: -
__________
AÑO: 00,00%
S. 1: 00,00%
S. 2: 00,00%</v>
      </c>
      <c r="CE114" s="187"/>
      <c r="CF114" s="187"/>
      <c r="CG114" s="188">
        <f t="shared" si="73"/>
        <v>0</v>
      </c>
      <c r="CH114" s="187"/>
      <c r="CI114" s="187"/>
      <c r="CJ114" s="187"/>
      <c r="CK114" s="191" t="str">
        <f t="shared" si="74"/>
        <v>0</v>
      </c>
      <c r="CL114" s="187" t="str">
        <f t="shared" si="75"/>
        <v>-</v>
      </c>
      <c r="CM114" s="189" t="str">
        <f t="shared" si="76"/>
        <v>FAC/DEP: 00,00%
__________
FAC/FAC: -
__________
AÑO: 00,00%
S. 1: 00,00%
S. 2: 00,00%</v>
      </c>
      <c r="CN114" s="187"/>
      <c r="CO114" s="187"/>
      <c r="CP114" s="188">
        <f t="shared" si="77"/>
        <v>0</v>
      </c>
      <c r="CQ114" s="187"/>
      <c r="CR114" s="187"/>
      <c r="CS114" s="187"/>
      <c r="CT114" s="191" t="str">
        <f t="shared" si="78"/>
        <v>0</v>
      </c>
      <c r="CU114" s="187" t="str">
        <f t="shared" si="79"/>
        <v>-</v>
      </c>
      <c r="CV114" s="189" t="str">
        <f t="shared" si="80"/>
        <v>FAC/DEP: 00,00%
__________
FAC/FAC: -
__________
AÑO: 00,00%
S. 1: 00,00%
S. 2: 00,00%</v>
      </c>
      <c r="CW114" s="187"/>
      <c r="CX114" s="187"/>
      <c r="CY114" s="188">
        <f t="shared" si="81"/>
        <v>0</v>
      </c>
      <c r="CZ114" s="187"/>
      <c r="DA114" s="187"/>
      <c r="DB114" s="187"/>
      <c r="DC114" s="191" t="str">
        <f t="shared" si="82"/>
        <v>0</v>
      </c>
      <c r="DD114" s="191" t="str">
        <f t="shared" si="83"/>
        <v>-</v>
      </c>
      <c r="DE114" s="196" t="str">
        <f t="shared" si="84"/>
        <v>FAC/DEP: 00,00%
__________
FAC/FAC: -
__________
AÑO: 00,00%
S. 1: 00,00%
S. 2: 00,00%</v>
      </c>
      <c r="DF114" s="209">
        <f t="shared" si="85"/>
        <v>0</v>
      </c>
      <c r="DG114" s="245"/>
      <c r="DH114" s="245"/>
    </row>
    <row r="115" spans="1:112" s="218" customFormat="1" ht="28.5" hidden="1" customHeight="1">
      <c r="A115" s="218" t="str">
        <f>Lists!C203</f>
        <v/>
      </c>
      <c r="B115" s="240" t="str">
        <f>IF(A115="","",INDEX(FORMULACIÓN!$A$10:$U$1010,'FORMULACIÓN Y SEG. FACULTADES'!$A115,'FORMULACIÓN Y SEG. FACULTADES'!B$8))</f>
        <v/>
      </c>
      <c r="C115" s="238" t="str">
        <f>IF($A115="","",INDEX(FORMULACIÓN!$A$10:$U$1010,'FORMULACIÓN Y SEG. FACULTADES'!$A115,'FORMULACIÓN Y SEG. FACULTADES'!C$8))</f>
        <v/>
      </c>
      <c r="D115" s="240" t="str">
        <f>IF(B115="","",INDEX(FORMULACIÓN!$A$10:$U$1010,'FORMULACIÓN Y SEG. FACULTADES'!$A115,'FORMULACIÓN Y SEG. FACULTADES'!D$8))</f>
        <v/>
      </c>
      <c r="E115" s="240" t="str">
        <f>IF($A115="","",INDEX(FORMULACIÓN!$A$10:$U$1010,'FORMULACIÓN Y SEG. FACULTADES'!$A115,'FORMULACIÓN Y SEG. FACULTADES'!E$8))</f>
        <v/>
      </c>
      <c r="F115" s="240" t="str">
        <f>IF($A115="","",INDEX(FORMULACIÓN!$A$10:$U$1010,'FORMULACIÓN Y SEG. FACULTADES'!$A115,'FORMULACIÓN Y SEG. FACULTADES'!F$8))</f>
        <v/>
      </c>
      <c r="G115" s="240" t="str">
        <f>IF($A115="","",INDEX(FORMULACIÓN!$A$10:$U$1010,'FORMULACIÓN Y SEG. FACULTADES'!$A115,'FORMULACIÓN Y SEG. FACULTADES'!G$8))</f>
        <v/>
      </c>
      <c r="H115" s="240" t="str">
        <f>IF($A115="","",INDEX(FORMULACIÓN!$A$10:$U$1010,'FORMULACIÓN Y SEG. FACULTADES'!$A115,'FORMULACIÓN Y SEG. FACULTADES'!H$8))</f>
        <v/>
      </c>
      <c r="I115" s="240" t="str">
        <f>IF($A115="","",INDEX(FORMULACIÓN!$A$10:$U$1010,'FORMULACIÓN Y SEG. FACULTADES'!$A115,'FORMULACIÓN Y SEG. FACULTADES'!I$8))</f>
        <v/>
      </c>
      <c r="J115" s="242"/>
      <c r="K115" s="242"/>
      <c r="L115" s="240" t="str">
        <f>IF($A115="","",INDEX(FORMULACIÓN!$A$10:$U$1010,'FORMULACIÓN Y SEG. FACULTADES'!$A115,'FORMULACIÓN Y SEG. FACULTADES'!L$8))</f>
        <v/>
      </c>
      <c r="M115" s="240" t="str">
        <f>IF($A115="","",INDEX(FORMULACIÓN!$A$10:$U$1010,'FORMULACIÓN Y SEG. FACULTADES'!$A115,'FORMULACIÓN Y SEG. FACULTADES'!M$8))</f>
        <v/>
      </c>
      <c r="N115" s="240" t="str">
        <f>IF($A115="","",INDEX(FORMULACIÓN!$A$10:$U$1010,'FORMULACIÓN Y SEG. FACULTADES'!$A115,'FORMULACIÓN Y SEG. FACULTADES'!N$8))</f>
        <v/>
      </c>
      <c r="O115" s="240" t="str">
        <f>IF($A115="","",INDEX(FORMULACIÓN!$A$10:$U$1010,'FORMULACIÓN Y SEG. FACULTADES'!$A115,'FORMULACIÓN Y SEG. FACULTADES'!O$8))</f>
        <v/>
      </c>
      <c r="P115" s="240" t="str">
        <f>IF($A115="","",INDEX(FORMULACIÓN!$A$10:$U$1010,'FORMULACIÓN Y SEG. FACULTADES'!$A115,'FORMULACIÓN Y SEG. FACULTADES'!P$8))</f>
        <v/>
      </c>
      <c r="Q115" s="241"/>
      <c r="R115" s="46" t="str">
        <f>IF($A115="","",INDEX(FORMULACIÓN!$A$10:$Y$1010,'FORMULACIÓN Y SEG. FACULTADES'!$A115,'FORMULACIÓN Y SEG. FACULTADES'!R$8))</f>
        <v/>
      </c>
      <c r="S115" s="175" t="str">
        <f>IF($A115="","",INDEX(FORMULACIÓN!$A$10:$U$1010,'FORMULACIÓN Y SEG. FACULTADES'!$A115,'FORMULACIÓN Y SEG. FACULTADES'!S$8))</f>
        <v/>
      </c>
      <c r="T115" s="187"/>
      <c r="U115" s="187"/>
      <c r="V115" s="188">
        <f t="shared" si="46"/>
        <v>0</v>
      </c>
      <c r="W115" s="187"/>
      <c r="X115" s="187"/>
      <c r="Y115" s="187"/>
      <c r="Z115" s="191" t="str">
        <f t="shared" si="47"/>
        <v>0</v>
      </c>
      <c r="AA115" s="191" t="str">
        <f t="shared" si="48"/>
        <v>-</v>
      </c>
      <c r="AB115" s="189" t="str">
        <f t="shared" si="45"/>
        <v>FAC/DEP: 00,00%
__________
FAC/FAC: -
__________
AÑO: 00,00%
S. 1: 00,00%
S. 2: 00,00%</v>
      </c>
      <c r="AC115" s="187"/>
      <c r="AD115" s="187"/>
      <c r="AE115" s="188">
        <f t="shared" si="49"/>
        <v>0</v>
      </c>
      <c r="AF115" s="187"/>
      <c r="AG115" s="187"/>
      <c r="AH115" s="187"/>
      <c r="AI115" s="191" t="str">
        <f t="shared" si="50"/>
        <v>0</v>
      </c>
      <c r="AJ115" s="187" t="str">
        <f t="shared" si="51"/>
        <v>-</v>
      </c>
      <c r="AK115" s="189" t="str">
        <f t="shared" si="52"/>
        <v>FAC/DEP: 00,00%
__________
FAC/FAC: -
__________
AÑO: 00,00%
S. 1: 00,00%
S. 2: 00,00%</v>
      </c>
      <c r="AL115" s="187"/>
      <c r="AM115" s="187"/>
      <c r="AN115" s="188">
        <f t="shared" si="53"/>
        <v>0</v>
      </c>
      <c r="AO115" s="187"/>
      <c r="AP115" s="187"/>
      <c r="AQ115" s="187"/>
      <c r="AR115" s="191" t="str">
        <f t="shared" si="54"/>
        <v>0</v>
      </c>
      <c r="AS115" s="187" t="str">
        <f t="shared" si="55"/>
        <v>-</v>
      </c>
      <c r="AT115" s="189" t="str">
        <f t="shared" si="56"/>
        <v>FAC/DEP: 00,00%
__________
FAC/FAC: -
__________
AÑO: 00,00%
S. 1: 00,00%
S. 2: 00,00%</v>
      </c>
      <c r="AU115" s="187"/>
      <c r="AV115" s="187"/>
      <c r="AW115" s="188">
        <f t="shared" si="57"/>
        <v>0</v>
      </c>
      <c r="AX115" s="187"/>
      <c r="AY115" s="187"/>
      <c r="AZ115" s="187"/>
      <c r="BA115" s="191" t="str">
        <f t="shared" si="58"/>
        <v>0</v>
      </c>
      <c r="BB115" s="187" t="str">
        <f t="shared" si="59"/>
        <v>-</v>
      </c>
      <c r="BC115" s="189" t="str">
        <f t="shared" si="60"/>
        <v>FAC/DEP: 00,00%
__________
FAC/FAC: -
__________
AÑO: 00,00%
S. 1: 00,00%
S. 2: 00,00%</v>
      </c>
      <c r="BD115" s="187"/>
      <c r="BE115" s="187"/>
      <c r="BF115" s="188">
        <f t="shared" si="61"/>
        <v>0</v>
      </c>
      <c r="BG115" s="187"/>
      <c r="BH115" s="187"/>
      <c r="BI115" s="187"/>
      <c r="BJ115" s="191" t="str">
        <f t="shared" si="62"/>
        <v>0</v>
      </c>
      <c r="BK115" s="187" t="str">
        <f t="shared" si="63"/>
        <v>-</v>
      </c>
      <c r="BL115" s="189" t="str">
        <f t="shared" si="64"/>
        <v>FAC/DEP: 00,00%
__________
FAC/FAC: -
__________
AÑO: 00,00%
S. 1: 00,00%
S. 2: 00,00%</v>
      </c>
      <c r="BM115" s="187"/>
      <c r="BN115" s="187"/>
      <c r="BO115" s="188">
        <f t="shared" si="65"/>
        <v>0</v>
      </c>
      <c r="BP115" s="187"/>
      <c r="BQ115" s="187"/>
      <c r="BR115" s="187"/>
      <c r="BS115" s="191" t="str">
        <f t="shared" si="66"/>
        <v>0</v>
      </c>
      <c r="BT115" s="187" t="str">
        <f t="shared" si="67"/>
        <v>-</v>
      </c>
      <c r="BU115" s="189" t="str">
        <f t="shared" si="68"/>
        <v>FAC/DEP: 00,00%
__________
FAC/FAC: -
__________
AÑO: 00,00%
S. 1: 00,00%
S. 2: 00,00%</v>
      </c>
      <c r="BV115" s="187"/>
      <c r="BW115" s="187"/>
      <c r="BX115" s="188">
        <f t="shared" si="69"/>
        <v>0</v>
      </c>
      <c r="BY115" s="187"/>
      <c r="BZ115" s="187"/>
      <c r="CA115" s="187"/>
      <c r="CB115" s="191" t="str">
        <f t="shared" si="70"/>
        <v>0</v>
      </c>
      <c r="CC115" s="187" t="str">
        <f t="shared" si="71"/>
        <v>-</v>
      </c>
      <c r="CD115" s="189" t="str">
        <f t="shared" si="72"/>
        <v>FAC/DEP: 00,00%
__________
FAC/FAC: -
__________
AÑO: 00,00%
S. 1: 00,00%
S. 2: 00,00%</v>
      </c>
      <c r="CE115" s="187"/>
      <c r="CF115" s="187"/>
      <c r="CG115" s="188">
        <f t="shared" si="73"/>
        <v>0</v>
      </c>
      <c r="CH115" s="187"/>
      <c r="CI115" s="187"/>
      <c r="CJ115" s="187"/>
      <c r="CK115" s="191" t="str">
        <f t="shared" si="74"/>
        <v>0</v>
      </c>
      <c r="CL115" s="187" t="str">
        <f t="shared" si="75"/>
        <v>-</v>
      </c>
      <c r="CM115" s="189" t="str">
        <f t="shared" si="76"/>
        <v>FAC/DEP: 00,00%
__________
FAC/FAC: -
__________
AÑO: 00,00%
S. 1: 00,00%
S. 2: 00,00%</v>
      </c>
      <c r="CN115" s="187"/>
      <c r="CO115" s="187"/>
      <c r="CP115" s="188">
        <f t="shared" si="77"/>
        <v>0</v>
      </c>
      <c r="CQ115" s="187"/>
      <c r="CR115" s="187"/>
      <c r="CS115" s="187"/>
      <c r="CT115" s="191" t="str">
        <f t="shared" si="78"/>
        <v>0</v>
      </c>
      <c r="CU115" s="187" t="str">
        <f t="shared" si="79"/>
        <v>-</v>
      </c>
      <c r="CV115" s="189" t="str">
        <f t="shared" si="80"/>
        <v>FAC/DEP: 00,00%
__________
FAC/FAC: -
__________
AÑO: 00,00%
S. 1: 00,00%
S. 2: 00,00%</v>
      </c>
      <c r="CW115" s="187"/>
      <c r="CX115" s="187"/>
      <c r="CY115" s="188">
        <f t="shared" si="81"/>
        <v>0</v>
      </c>
      <c r="CZ115" s="187"/>
      <c r="DA115" s="187"/>
      <c r="DB115" s="187"/>
      <c r="DC115" s="191" t="str">
        <f t="shared" si="82"/>
        <v>0</v>
      </c>
      <c r="DD115" s="191" t="str">
        <f t="shared" si="83"/>
        <v>-</v>
      </c>
      <c r="DE115" s="196" t="str">
        <f t="shared" si="84"/>
        <v>FAC/DEP: 00,00%
__________
FAC/FAC: -
__________
AÑO: 00,00%
S. 1: 00,00%
S. 2: 00,00%</v>
      </c>
      <c r="DF115" s="209">
        <f t="shared" si="85"/>
        <v>0</v>
      </c>
      <c r="DG115" s="245"/>
      <c r="DH115" s="245"/>
    </row>
    <row r="116" spans="1:112" s="218" customFormat="1" ht="28.5" hidden="1" customHeight="1">
      <c r="A116" s="218" t="str">
        <f>Lists!C204</f>
        <v/>
      </c>
      <c r="B116" s="240" t="str">
        <f>IF(A116="","",INDEX(FORMULACIÓN!$A$10:$U$1010,'FORMULACIÓN Y SEG. FACULTADES'!$A116,'FORMULACIÓN Y SEG. FACULTADES'!B$8))</f>
        <v/>
      </c>
      <c r="C116" s="238" t="str">
        <f>IF($A116="","",INDEX(FORMULACIÓN!$A$10:$U$1010,'FORMULACIÓN Y SEG. FACULTADES'!$A116,'FORMULACIÓN Y SEG. FACULTADES'!C$8))</f>
        <v/>
      </c>
      <c r="D116" s="240" t="str">
        <f>IF(B116="","",INDEX(FORMULACIÓN!$A$10:$U$1010,'FORMULACIÓN Y SEG. FACULTADES'!$A116,'FORMULACIÓN Y SEG. FACULTADES'!D$8))</f>
        <v/>
      </c>
      <c r="E116" s="240" t="str">
        <f>IF($A116="","",INDEX(FORMULACIÓN!$A$10:$U$1010,'FORMULACIÓN Y SEG. FACULTADES'!$A116,'FORMULACIÓN Y SEG. FACULTADES'!E$8))</f>
        <v/>
      </c>
      <c r="F116" s="240" t="str">
        <f>IF($A116="","",INDEX(FORMULACIÓN!$A$10:$U$1010,'FORMULACIÓN Y SEG. FACULTADES'!$A116,'FORMULACIÓN Y SEG. FACULTADES'!F$8))</f>
        <v/>
      </c>
      <c r="G116" s="240" t="str">
        <f>IF($A116="","",INDEX(FORMULACIÓN!$A$10:$U$1010,'FORMULACIÓN Y SEG. FACULTADES'!$A116,'FORMULACIÓN Y SEG. FACULTADES'!G$8))</f>
        <v/>
      </c>
      <c r="H116" s="240" t="str">
        <f>IF($A116="","",INDEX(FORMULACIÓN!$A$10:$U$1010,'FORMULACIÓN Y SEG. FACULTADES'!$A116,'FORMULACIÓN Y SEG. FACULTADES'!H$8))</f>
        <v/>
      </c>
      <c r="I116" s="240" t="str">
        <f>IF($A116="","",INDEX(FORMULACIÓN!$A$10:$U$1010,'FORMULACIÓN Y SEG. FACULTADES'!$A116,'FORMULACIÓN Y SEG. FACULTADES'!I$8))</f>
        <v/>
      </c>
      <c r="J116" s="242"/>
      <c r="K116" s="242"/>
      <c r="L116" s="240" t="str">
        <f>IF($A116="","",INDEX(FORMULACIÓN!$A$10:$U$1010,'FORMULACIÓN Y SEG. FACULTADES'!$A116,'FORMULACIÓN Y SEG. FACULTADES'!L$8))</f>
        <v/>
      </c>
      <c r="M116" s="240" t="str">
        <f>IF($A116="","",INDEX(FORMULACIÓN!$A$10:$U$1010,'FORMULACIÓN Y SEG. FACULTADES'!$A116,'FORMULACIÓN Y SEG. FACULTADES'!M$8))</f>
        <v/>
      </c>
      <c r="N116" s="240" t="str">
        <f>IF($A116="","",INDEX(FORMULACIÓN!$A$10:$U$1010,'FORMULACIÓN Y SEG. FACULTADES'!$A116,'FORMULACIÓN Y SEG. FACULTADES'!N$8))</f>
        <v/>
      </c>
      <c r="O116" s="240" t="str">
        <f>IF($A116="","",INDEX(FORMULACIÓN!$A$10:$U$1010,'FORMULACIÓN Y SEG. FACULTADES'!$A116,'FORMULACIÓN Y SEG. FACULTADES'!O$8))</f>
        <v/>
      </c>
      <c r="P116" s="240" t="str">
        <f>IF($A116="","",INDEX(FORMULACIÓN!$A$10:$U$1010,'FORMULACIÓN Y SEG. FACULTADES'!$A116,'FORMULACIÓN Y SEG. FACULTADES'!P$8))</f>
        <v/>
      </c>
      <c r="Q116" s="241"/>
      <c r="R116" s="46" t="str">
        <f>IF($A116="","",INDEX(FORMULACIÓN!$A$10:$Y$1010,'FORMULACIÓN Y SEG. FACULTADES'!$A116,'FORMULACIÓN Y SEG. FACULTADES'!R$8))</f>
        <v/>
      </c>
      <c r="S116" s="175" t="str">
        <f>IF($A116="","",INDEX(FORMULACIÓN!$A$10:$U$1010,'FORMULACIÓN Y SEG. FACULTADES'!$A116,'FORMULACIÓN Y SEG. FACULTADES'!S$8))</f>
        <v/>
      </c>
      <c r="T116" s="187"/>
      <c r="U116" s="187"/>
      <c r="V116" s="188">
        <f t="shared" si="46"/>
        <v>0</v>
      </c>
      <c r="W116" s="187"/>
      <c r="X116" s="187"/>
      <c r="Y116" s="187"/>
      <c r="Z116" s="191" t="str">
        <f t="shared" si="47"/>
        <v>0</v>
      </c>
      <c r="AA116" s="191" t="str">
        <f t="shared" si="48"/>
        <v>-</v>
      </c>
      <c r="AB116" s="189" t="str">
        <f t="shared" si="45"/>
        <v>FAC/DEP: 00,00%
__________
FAC/FAC: -
__________
AÑO: 00,00%
S. 1: 00,00%
S. 2: 00,00%</v>
      </c>
      <c r="AC116" s="187"/>
      <c r="AD116" s="187"/>
      <c r="AE116" s="188">
        <f t="shared" si="49"/>
        <v>0</v>
      </c>
      <c r="AF116" s="187"/>
      <c r="AG116" s="187"/>
      <c r="AH116" s="187"/>
      <c r="AI116" s="191" t="str">
        <f t="shared" si="50"/>
        <v>0</v>
      </c>
      <c r="AJ116" s="187" t="str">
        <f t="shared" si="51"/>
        <v>-</v>
      </c>
      <c r="AK116" s="189" t="str">
        <f t="shared" si="52"/>
        <v>FAC/DEP: 00,00%
__________
FAC/FAC: -
__________
AÑO: 00,00%
S. 1: 00,00%
S. 2: 00,00%</v>
      </c>
      <c r="AL116" s="187"/>
      <c r="AM116" s="187"/>
      <c r="AN116" s="188">
        <f t="shared" si="53"/>
        <v>0</v>
      </c>
      <c r="AO116" s="187"/>
      <c r="AP116" s="187"/>
      <c r="AQ116" s="187"/>
      <c r="AR116" s="191" t="str">
        <f t="shared" si="54"/>
        <v>0</v>
      </c>
      <c r="AS116" s="187" t="str">
        <f t="shared" si="55"/>
        <v>-</v>
      </c>
      <c r="AT116" s="189" t="str">
        <f t="shared" si="56"/>
        <v>FAC/DEP: 00,00%
__________
FAC/FAC: -
__________
AÑO: 00,00%
S. 1: 00,00%
S. 2: 00,00%</v>
      </c>
      <c r="AU116" s="187"/>
      <c r="AV116" s="187"/>
      <c r="AW116" s="188">
        <f t="shared" si="57"/>
        <v>0</v>
      </c>
      <c r="AX116" s="187"/>
      <c r="AY116" s="187"/>
      <c r="AZ116" s="187"/>
      <c r="BA116" s="191" t="str">
        <f t="shared" si="58"/>
        <v>0</v>
      </c>
      <c r="BB116" s="187" t="str">
        <f t="shared" si="59"/>
        <v>-</v>
      </c>
      <c r="BC116" s="189" t="str">
        <f t="shared" si="60"/>
        <v>FAC/DEP: 00,00%
__________
FAC/FAC: -
__________
AÑO: 00,00%
S. 1: 00,00%
S. 2: 00,00%</v>
      </c>
      <c r="BD116" s="187"/>
      <c r="BE116" s="187"/>
      <c r="BF116" s="188">
        <f t="shared" si="61"/>
        <v>0</v>
      </c>
      <c r="BG116" s="187"/>
      <c r="BH116" s="187"/>
      <c r="BI116" s="187"/>
      <c r="BJ116" s="191" t="str">
        <f t="shared" si="62"/>
        <v>0</v>
      </c>
      <c r="BK116" s="187" t="str">
        <f t="shared" si="63"/>
        <v>-</v>
      </c>
      <c r="BL116" s="189" t="str">
        <f t="shared" si="64"/>
        <v>FAC/DEP: 00,00%
__________
FAC/FAC: -
__________
AÑO: 00,00%
S. 1: 00,00%
S. 2: 00,00%</v>
      </c>
      <c r="BM116" s="187"/>
      <c r="BN116" s="187"/>
      <c r="BO116" s="188">
        <f t="shared" si="65"/>
        <v>0</v>
      </c>
      <c r="BP116" s="187"/>
      <c r="BQ116" s="187"/>
      <c r="BR116" s="187"/>
      <c r="BS116" s="191" t="str">
        <f t="shared" si="66"/>
        <v>0</v>
      </c>
      <c r="BT116" s="187" t="str">
        <f t="shared" si="67"/>
        <v>-</v>
      </c>
      <c r="BU116" s="189" t="str">
        <f t="shared" si="68"/>
        <v>FAC/DEP: 00,00%
__________
FAC/FAC: -
__________
AÑO: 00,00%
S. 1: 00,00%
S. 2: 00,00%</v>
      </c>
      <c r="BV116" s="187"/>
      <c r="BW116" s="187"/>
      <c r="BX116" s="188">
        <f t="shared" si="69"/>
        <v>0</v>
      </c>
      <c r="BY116" s="187"/>
      <c r="BZ116" s="187"/>
      <c r="CA116" s="187"/>
      <c r="CB116" s="191" t="str">
        <f t="shared" si="70"/>
        <v>0</v>
      </c>
      <c r="CC116" s="187" t="str">
        <f t="shared" si="71"/>
        <v>-</v>
      </c>
      <c r="CD116" s="189" t="str">
        <f t="shared" si="72"/>
        <v>FAC/DEP: 00,00%
__________
FAC/FAC: -
__________
AÑO: 00,00%
S. 1: 00,00%
S. 2: 00,00%</v>
      </c>
      <c r="CE116" s="187"/>
      <c r="CF116" s="187"/>
      <c r="CG116" s="188">
        <f t="shared" si="73"/>
        <v>0</v>
      </c>
      <c r="CH116" s="187"/>
      <c r="CI116" s="187"/>
      <c r="CJ116" s="187"/>
      <c r="CK116" s="191" t="str">
        <f t="shared" si="74"/>
        <v>0</v>
      </c>
      <c r="CL116" s="187" t="str">
        <f t="shared" si="75"/>
        <v>-</v>
      </c>
      <c r="CM116" s="189" t="str">
        <f t="shared" si="76"/>
        <v>FAC/DEP: 00,00%
__________
FAC/FAC: -
__________
AÑO: 00,00%
S. 1: 00,00%
S. 2: 00,00%</v>
      </c>
      <c r="CN116" s="187"/>
      <c r="CO116" s="187"/>
      <c r="CP116" s="188">
        <f t="shared" si="77"/>
        <v>0</v>
      </c>
      <c r="CQ116" s="187"/>
      <c r="CR116" s="187"/>
      <c r="CS116" s="187"/>
      <c r="CT116" s="191" t="str">
        <f t="shared" si="78"/>
        <v>0</v>
      </c>
      <c r="CU116" s="187" t="str">
        <f t="shared" si="79"/>
        <v>-</v>
      </c>
      <c r="CV116" s="189" t="str">
        <f t="shared" si="80"/>
        <v>FAC/DEP: 00,00%
__________
FAC/FAC: -
__________
AÑO: 00,00%
S. 1: 00,00%
S. 2: 00,00%</v>
      </c>
      <c r="CW116" s="187"/>
      <c r="CX116" s="187"/>
      <c r="CY116" s="188">
        <f t="shared" si="81"/>
        <v>0</v>
      </c>
      <c r="CZ116" s="187"/>
      <c r="DA116" s="187"/>
      <c r="DB116" s="187"/>
      <c r="DC116" s="191" t="str">
        <f t="shared" si="82"/>
        <v>0</v>
      </c>
      <c r="DD116" s="191" t="str">
        <f t="shared" si="83"/>
        <v>-</v>
      </c>
      <c r="DE116" s="196" t="str">
        <f t="shared" si="84"/>
        <v>FAC/DEP: 00,00%
__________
FAC/FAC: -
__________
AÑO: 00,00%
S. 1: 00,00%
S. 2: 00,00%</v>
      </c>
      <c r="DF116" s="209">
        <f t="shared" si="85"/>
        <v>0</v>
      </c>
      <c r="DG116" s="245"/>
      <c r="DH116" s="245"/>
    </row>
    <row r="117" spans="1:112" s="218" customFormat="1" ht="28.5" hidden="1" customHeight="1">
      <c r="A117" s="218" t="str">
        <f>Lists!C205</f>
        <v/>
      </c>
      <c r="B117" s="240" t="str">
        <f>IF(A117="","",INDEX(FORMULACIÓN!$A$10:$U$1010,'FORMULACIÓN Y SEG. FACULTADES'!$A117,'FORMULACIÓN Y SEG. FACULTADES'!B$8))</f>
        <v/>
      </c>
      <c r="C117" s="238" t="str">
        <f>IF($A117="","",INDEX(FORMULACIÓN!$A$10:$U$1010,'FORMULACIÓN Y SEG. FACULTADES'!$A117,'FORMULACIÓN Y SEG. FACULTADES'!C$8))</f>
        <v/>
      </c>
      <c r="D117" s="240" t="str">
        <f>IF(B117="","",INDEX(FORMULACIÓN!$A$10:$U$1010,'FORMULACIÓN Y SEG. FACULTADES'!$A117,'FORMULACIÓN Y SEG. FACULTADES'!D$8))</f>
        <v/>
      </c>
      <c r="E117" s="240" t="str">
        <f>IF($A117="","",INDEX(FORMULACIÓN!$A$10:$U$1010,'FORMULACIÓN Y SEG. FACULTADES'!$A117,'FORMULACIÓN Y SEG. FACULTADES'!E$8))</f>
        <v/>
      </c>
      <c r="F117" s="240" t="str">
        <f>IF($A117="","",INDEX(FORMULACIÓN!$A$10:$U$1010,'FORMULACIÓN Y SEG. FACULTADES'!$A117,'FORMULACIÓN Y SEG. FACULTADES'!F$8))</f>
        <v/>
      </c>
      <c r="G117" s="240" t="str">
        <f>IF($A117="","",INDEX(FORMULACIÓN!$A$10:$U$1010,'FORMULACIÓN Y SEG. FACULTADES'!$A117,'FORMULACIÓN Y SEG. FACULTADES'!G$8))</f>
        <v/>
      </c>
      <c r="H117" s="240" t="str">
        <f>IF($A117="","",INDEX(FORMULACIÓN!$A$10:$U$1010,'FORMULACIÓN Y SEG. FACULTADES'!$A117,'FORMULACIÓN Y SEG. FACULTADES'!H$8))</f>
        <v/>
      </c>
      <c r="I117" s="240" t="str">
        <f>IF($A117="","",INDEX(FORMULACIÓN!$A$10:$U$1010,'FORMULACIÓN Y SEG. FACULTADES'!$A117,'FORMULACIÓN Y SEG. FACULTADES'!I$8))</f>
        <v/>
      </c>
      <c r="J117" s="242"/>
      <c r="K117" s="242"/>
      <c r="L117" s="240" t="str">
        <f>IF($A117="","",INDEX(FORMULACIÓN!$A$10:$U$1010,'FORMULACIÓN Y SEG. FACULTADES'!$A117,'FORMULACIÓN Y SEG. FACULTADES'!L$8))</f>
        <v/>
      </c>
      <c r="M117" s="240" t="str">
        <f>IF($A117="","",INDEX(FORMULACIÓN!$A$10:$U$1010,'FORMULACIÓN Y SEG. FACULTADES'!$A117,'FORMULACIÓN Y SEG. FACULTADES'!M$8))</f>
        <v/>
      </c>
      <c r="N117" s="240" t="str">
        <f>IF($A117="","",INDEX(FORMULACIÓN!$A$10:$U$1010,'FORMULACIÓN Y SEG. FACULTADES'!$A117,'FORMULACIÓN Y SEG. FACULTADES'!N$8))</f>
        <v/>
      </c>
      <c r="O117" s="240" t="str">
        <f>IF($A117="","",INDEX(FORMULACIÓN!$A$10:$U$1010,'FORMULACIÓN Y SEG. FACULTADES'!$A117,'FORMULACIÓN Y SEG. FACULTADES'!O$8))</f>
        <v/>
      </c>
      <c r="P117" s="240" t="str">
        <f>IF($A117="","",INDEX(FORMULACIÓN!$A$10:$U$1010,'FORMULACIÓN Y SEG. FACULTADES'!$A117,'FORMULACIÓN Y SEG. FACULTADES'!P$8))</f>
        <v/>
      </c>
      <c r="Q117" s="241"/>
      <c r="R117" s="46" t="str">
        <f>IF($A117="","",INDEX(FORMULACIÓN!$A$10:$Y$1010,'FORMULACIÓN Y SEG. FACULTADES'!$A117,'FORMULACIÓN Y SEG. FACULTADES'!R$8))</f>
        <v/>
      </c>
      <c r="S117" s="175" t="str">
        <f>IF($A117="","",INDEX(FORMULACIÓN!$A$10:$U$1010,'FORMULACIÓN Y SEG. FACULTADES'!$A117,'FORMULACIÓN Y SEG. FACULTADES'!S$8))</f>
        <v/>
      </c>
      <c r="T117" s="187"/>
      <c r="U117" s="187"/>
      <c r="V117" s="188">
        <f t="shared" si="46"/>
        <v>0</v>
      </c>
      <c r="W117" s="187"/>
      <c r="X117" s="187"/>
      <c r="Y117" s="187"/>
      <c r="Z117" s="191" t="str">
        <f t="shared" si="47"/>
        <v>0</v>
      </c>
      <c r="AA117" s="191" t="str">
        <f t="shared" si="48"/>
        <v>-</v>
      </c>
      <c r="AB117" s="189" t="str">
        <f t="shared" si="45"/>
        <v>FAC/DEP: 00,00%
__________
FAC/FAC: -
__________
AÑO: 00,00%
S. 1: 00,00%
S. 2: 00,00%</v>
      </c>
      <c r="AC117" s="187"/>
      <c r="AD117" s="187"/>
      <c r="AE117" s="188">
        <f t="shared" si="49"/>
        <v>0</v>
      </c>
      <c r="AF117" s="187"/>
      <c r="AG117" s="187"/>
      <c r="AH117" s="187"/>
      <c r="AI117" s="191" t="str">
        <f t="shared" si="50"/>
        <v>0</v>
      </c>
      <c r="AJ117" s="187" t="str">
        <f t="shared" si="51"/>
        <v>-</v>
      </c>
      <c r="AK117" s="189" t="str">
        <f t="shared" si="52"/>
        <v>FAC/DEP: 00,00%
__________
FAC/FAC: -
__________
AÑO: 00,00%
S. 1: 00,00%
S. 2: 00,00%</v>
      </c>
      <c r="AL117" s="187"/>
      <c r="AM117" s="187"/>
      <c r="AN117" s="188">
        <f t="shared" si="53"/>
        <v>0</v>
      </c>
      <c r="AO117" s="187"/>
      <c r="AP117" s="187"/>
      <c r="AQ117" s="187"/>
      <c r="AR117" s="191" t="str">
        <f t="shared" si="54"/>
        <v>0</v>
      </c>
      <c r="AS117" s="187" t="str">
        <f t="shared" si="55"/>
        <v>-</v>
      </c>
      <c r="AT117" s="189" t="str">
        <f t="shared" si="56"/>
        <v>FAC/DEP: 00,00%
__________
FAC/FAC: -
__________
AÑO: 00,00%
S. 1: 00,00%
S. 2: 00,00%</v>
      </c>
      <c r="AU117" s="187"/>
      <c r="AV117" s="187"/>
      <c r="AW117" s="188">
        <f t="shared" si="57"/>
        <v>0</v>
      </c>
      <c r="AX117" s="187"/>
      <c r="AY117" s="187"/>
      <c r="AZ117" s="187"/>
      <c r="BA117" s="191" t="str">
        <f t="shared" si="58"/>
        <v>0</v>
      </c>
      <c r="BB117" s="187" t="str">
        <f t="shared" si="59"/>
        <v>-</v>
      </c>
      <c r="BC117" s="189" t="str">
        <f t="shared" si="60"/>
        <v>FAC/DEP: 00,00%
__________
FAC/FAC: -
__________
AÑO: 00,00%
S. 1: 00,00%
S. 2: 00,00%</v>
      </c>
      <c r="BD117" s="187"/>
      <c r="BE117" s="187"/>
      <c r="BF117" s="188">
        <f t="shared" si="61"/>
        <v>0</v>
      </c>
      <c r="BG117" s="187"/>
      <c r="BH117" s="187"/>
      <c r="BI117" s="187"/>
      <c r="BJ117" s="191" t="str">
        <f t="shared" si="62"/>
        <v>0</v>
      </c>
      <c r="BK117" s="187" t="str">
        <f t="shared" si="63"/>
        <v>-</v>
      </c>
      <c r="BL117" s="189" t="str">
        <f t="shared" si="64"/>
        <v>FAC/DEP: 00,00%
__________
FAC/FAC: -
__________
AÑO: 00,00%
S. 1: 00,00%
S. 2: 00,00%</v>
      </c>
      <c r="BM117" s="187"/>
      <c r="BN117" s="187"/>
      <c r="BO117" s="188">
        <f t="shared" si="65"/>
        <v>0</v>
      </c>
      <c r="BP117" s="187"/>
      <c r="BQ117" s="187"/>
      <c r="BR117" s="187"/>
      <c r="BS117" s="191" t="str">
        <f t="shared" si="66"/>
        <v>0</v>
      </c>
      <c r="BT117" s="187" t="str">
        <f t="shared" si="67"/>
        <v>-</v>
      </c>
      <c r="BU117" s="189" t="str">
        <f t="shared" si="68"/>
        <v>FAC/DEP: 00,00%
__________
FAC/FAC: -
__________
AÑO: 00,00%
S. 1: 00,00%
S. 2: 00,00%</v>
      </c>
      <c r="BV117" s="187"/>
      <c r="BW117" s="187"/>
      <c r="BX117" s="188">
        <f t="shared" si="69"/>
        <v>0</v>
      </c>
      <c r="BY117" s="187"/>
      <c r="BZ117" s="187"/>
      <c r="CA117" s="187"/>
      <c r="CB117" s="191" t="str">
        <f t="shared" si="70"/>
        <v>0</v>
      </c>
      <c r="CC117" s="187" t="str">
        <f t="shared" si="71"/>
        <v>-</v>
      </c>
      <c r="CD117" s="189" t="str">
        <f t="shared" si="72"/>
        <v>FAC/DEP: 00,00%
__________
FAC/FAC: -
__________
AÑO: 00,00%
S. 1: 00,00%
S. 2: 00,00%</v>
      </c>
      <c r="CE117" s="187"/>
      <c r="CF117" s="187"/>
      <c r="CG117" s="188">
        <f t="shared" si="73"/>
        <v>0</v>
      </c>
      <c r="CH117" s="187"/>
      <c r="CI117" s="187"/>
      <c r="CJ117" s="187"/>
      <c r="CK117" s="191" t="str">
        <f t="shared" si="74"/>
        <v>0</v>
      </c>
      <c r="CL117" s="187" t="str">
        <f t="shared" si="75"/>
        <v>-</v>
      </c>
      <c r="CM117" s="189" t="str">
        <f t="shared" si="76"/>
        <v>FAC/DEP: 00,00%
__________
FAC/FAC: -
__________
AÑO: 00,00%
S. 1: 00,00%
S. 2: 00,00%</v>
      </c>
      <c r="CN117" s="187"/>
      <c r="CO117" s="187"/>
      <c r="CP117" s="188">
        <f t="shared" si="77"/>
        <v>0</v>
      </c>
      <c r="CQ117" s="187"/>
      <c r="CR117" s="187"/>
      <c r="CS117" s="187"/>
      <c r="CT117" s="191" t="str">
        <f t="shared" si="78"/>
        <v>0</v>
      </c>
      <c r="CU117" s="187" t="str">
        <f t="shared" si="79"/>
        <v>-</v>
      </c>
      <c r="CV117" s="189" t="str">
        <f t="shared" si="80"/>
        <v>FAC/DEP: 00,00%
__________
FAC/FAC: -
__________
AÑO: 00,00%
S. 1: 00,00%
S. 2: 00,00%</v>
      </c>
      <c r="CW117" s="187"/>
      <c r="CX117" s="187"/>
      <c r="CY117" s="188">
        <f t="shared" si="81"/>
        <v>0</v>
      </c>
      <c r="CZ117" s="187"/>
      <c r="DA117" s="187"/>
      <c r="DB117" s="187"/>
      <c r="DC117" s="191" t="str">
        <f t="shared" si="82"/>
        <v>0</v>
      </c>
      <c r="DD117" s="191" t="str">
        <f t="shared" si="83"/>
        <v>-</v>
      </c>
      <c r="DE117" s="196" t="str">
        <f t="shared" si="84"/>
        <v>FAC/DEP: 00,00%
__________
FAC/FAC: -
__________
AÑO: 00,00%
S. 1: 00,00%
S. 2: 00,00%</v>
      </c>
      <c r="DF117" s="209">
        <f t="shared" si="85"/>
        <v>0</v>
      </c>
      <c r="DG117" s="245"/>
      <c r="DH117" s="245"/>
    </row>
    <row r="118" spans="1:112" s="218" customFormat="1" ht="28.5" hidden="1" customHeight="1">
      <c r="A118" s="218" t="str">
        <f>Lists!C206</f>
        <v/>
      </c>
      <c r="B118" s="240" t="str">
        <f>IF(A118="","",INDEX(FORMULACIÓN!$A$10:$U$1010,'FORMULACIÓN Y SEG. FACULTADES'!$A118,'FORMULACIÓN Y SEG. FACULTADES'!B$8))</f>
        <v/>
      </c>
      <c r="C118" s="238" t="str">
        <f>IF($A118="","",INDEX(FORMULACIÓN!$A$10:$U$1010,'FORMULACIÓN Y SEG. FACULTADES'!$A118,'FORMULACIÓN Y SEG. FACULTADES'!C$8))</f>
        <v/>
      </c>
      <c r="D118" s="240" t="str">
        <f>IF(B118="","",INDEX(FORMULACIÓN!$A$10:$U$1010,'FORMULACIÓN Y SEG. FACULTADES'!$A118,'FORMULACIÓN Y SEG. FACULTADES'!D$8))</f>
        <v/>
      </c>
      <c r="E118" s="240" t="str">
        <f>IF($A118="","",INDEX(FORMULACIÓN!$A$10:$U$1010,'FORMULACIÓN Y SEG. FACULTADES'!$A118,'FORMULACIÓN Y SEG. FACULTADES'!E$8))</f>
        <v/>
      </c>
      <c r="F118" s="240" t="str">
        <f>IF($A118="","",INDEX(FORMULACIÓN!$A$10:$U$1010,'FORMULACIÓN Y SEG. FACULTADES'!$A118,'FORMULACIÓN Y SEG. FACULTADES'!F$8))</f>
        <v/>
      </c>
      <c r="G118" s="240" t="str">
        <f>IF($A118="","",INDEX(FORMULACIÓN!$A$10:$U$1010,'FORMULACIÓN Y SEG. FACULTADES'!$A118,'FORMULACIÓN Y SEG. FACULTADES'!G$8))</f>
        <v/>
      </c>
      <c r="H118" s="240" t="str">
        <f>IF($A118="","",INDEX(FORMULACIÓN!$A$10:$U$1010,'FORMULACIÓN Y SEG. FACULTADES'!$A118,'FORMULACIÓN Y SEG. FACULTADES'!H$8))</f>
        <v/>
      </c>
      <c r="I118" s="240" t="str">
        <f>IF($A118="","",INDEX(FORMULACIÓN!$A$10:$U$1010,'FORMULACIÓN Y SEG. FACULTADES'!$A118,'FORMULACIÓN Y SEG. FACULTADES'!I$8))</f>
        <v/>
      </c>
      <c r="J118" s="242"/>
      <c r="K118" s="242"/>
      <c r="L118" s="240" t="str">
        <f>IF($A118="","",INDEX(FORMULACIÓN!$A$10:$U$1010,'FORMULACIÓN Y SEG. FACULTADES'!$A118,'FORMULACIÓN Y SEG. FACULTADES'!L$8))</f>
        <v/>
      </c>
      <c r="M118" s="240" t="str">
        <f>IF($A118="","",INDEX(FORMULACIÓN!$A$10:$U$1010,'FORMULACIÓN Y SEG. FACULTADES'!$A118,'FORMULACIÓN Y SEG. FACULTADES'!M$8))</f>
        <v/>
      </c>
      <c r="N118" s="240" t="str">
        <f>IF($A118="","",INDEX(FORMULACIÓN!$A$10:$U$1010,'FORMULACIÓN Y SEG. FACULTADES'!$A118,'FORMULACIÓN Y SEG. FACULTADES'!N$8))</f>
        <v/>
      </c>
      <c r="O118" s="240" t="str">
        <f>IF($A118="","",INDEX(FORMULACIÓN!$A$10:$U$1010,'FORMULACIÓN Y SEG. FACULTADES'!$A118,'FORMULACIÓN Y SEG. FACULTADES'!O$8))</f>
        <v/>
      </c>
      <c r="P118" s="240" t="str">
        <f>IF($A118="","",INDEX(FORMULACIÓN!$A$10:$U$1010,'FORMULACIÓN Y SEG. FACULTADES'!$A118,'FORMULACIÓN Y SEG. FACULTADES'!P$8))</f>
        <v/>
      </c>
      <c r="Q118" s="241"/>
      <c r="R118" s="46" t="str">
        <f>IF($A118="","",INDEX(FORMULACIÓN!$A$10:$Y$1010,'FORMULACIÓN Y SEG. FACULTADES'!$A118,'FORMULACIÓN Y SEG. FACULTADES'!R$8))</f>
        <v/>
      </c>
      <c r="S118" s="175" t="str">
        <f>IF($A118="","",INDEX(FORMULACIÓN!$A$10:$U$1010,'FORMULACIÓN Y SEG. FACULTADES'!$A118,'FORMULACIÓN Y SEG. FACULTADES'!S$8))</f>
        <v/>
      </c>
      <c r="T118" s="187"/>
      <c r="U118" s="187"/>
      <c r="V118" s="188">
        <f t="shared" si="46"/>
        <v>0</v>
      </c>
      <c r="W118" s="187"/>
      <c r="X118" s="187"/>
      <c r="Y118" s="187"/>
      <c r="Z118" s="191" t="str">
        <f t="shared" si="47"/>
        <v>0</v>
      </c>
      <c r="AA118" s="191" t="str">
        <f t="shared" si="48"/>
        <v>-</v>
      </c>
      <c r="AB118" s="189" t="str">
        <f t="shared" si="45"/>
        <v>FAC/DEP: 00,00%
__________
FAC/FAC: -
__________
AÑO: 00,00%
S. 1: 00,00%
S. 2: 00,00%</v>
      </c>
      <c r="AC118" s="187"/>
      <c r="AD118" s="187"/>
      <c r="AE118" s="188">
        <f t="shared" si="49"/>
        <v>0</v>
      </c>
      <c r="AF118" s="187"/>
      <c r="AG118" s="187"/>
      <c r="AH118" s="187"/>
      <c r="AI118" s="191" t="str">
        <f t="shared" si="50"/>
        <v>0</v>
      </c>
      <c r="AJ118" s="187" t="str">
        <f t="shared" si="51"/>
        <v>-</v>
      </c>
      <c r="AK118" s="189" t="str">
        <f t="shared" si="52"/>
        <v>FAC/DEP: 00,00%
__________
FAC/FAC: -
__________
AÑO: 00,00%
S. 1: 00,00%
S. 2: 00,00%</v>
      </c>
      <c r="AL118" s="187"/>
      <c r="AM118" s="187"/>
      <c r="AN118" s="188">
        <f t="shared" si="53"/>
        <v>0</v>
      </c>
      <c r="AO118" s="187"/>
      <c r="AP118" s="187"/>
      <c r="AQ118" s="187"/>
      <c r="AR118" s="191" t="str">
        <f t="shared" si="54"/>
        <v>0</v>
      </c>
      <c r="AS118" s="187" t="str">
        <f t="shared" si="55"/>
        <v>-</v>
      </c>
      <c r="AT118" s="189" t="str">
        <f t="shared" si="56"/>
        <v>FAC/DEP: 00,00%
__________
FAC/FAC: -
__________
AÑO: 00,00%
S. 1: 00,00%
S. 2: 00,00%</v>
      </c>
      <c r="AU118" s="187"/>
      <c r="AV118" s="187"/>
      <c r="AW118" s="188">
        <f t="shared" si="57"/>
        <v>0</v>
      </c>
      <c r="AX118" s="187"/>
      <c r="AY118" s="187"/>
      <c r="AZ118" s="187"/>
      <c r="BA118" s="191" t="str">
        <f t="shared" si="58"/>
        <v>0</v>
      </c>
      <c r="BB118" s="187" t="str">
        <f t="shared" si="59"/>
        <v>-</v>
      </c>
      <c r="BC118" s="189" t="str">
        <f t="shared" si="60"/>
        <v>FAC/DEP: 00,00%
__________
FAC/FAC: -
__________
AÑO: 00,00%
S. 1: 00,00%
S. 2: 00,00%</v>
      </c>
      <c r="BD118" s="187"/>
      <c r="BE118" s="187"/>
      <c r="BF118" s="188">
        <f t="shared" si="61"/>
        <v>0</v>
      </c>
      <c r="BG118" s="187"/>
      <c r="BH118" s="187"/>
      <c r="BI118" s="187"/>
      <c r="BJ118" s="191" t="str">
        <f t="shared" si="62"/>
        <v>0</v>
      </c>
      <c r="BK118" s="187" t="str">
        <f t="shared" si="63"/>
        <v>-</v>
      </c>
      <c r="BL118" s="189" t="str">
        <f t="shared" si="64"/>
        <v>FAC/DEP: 00,00%
__________
FAC/FAC: -
__________
AÑO: 00,00%
S. 1: 00,00%
S. 2: 00,00%</v>
      </c>
      <c r="BM118" s="187"/>
      <c r="BN118" s="187"/>
      <c r="BO118" s="188">
        <f t="shared" si="65"/>
        <v>0</v>
      </c>
      <c r="BP118" s="187"/>
      <c r="BQ118" s="187"/>
      <c r="BR118" s="187"/>
      <c r="BS118" s="191" t="str">
        <f t="shared" si="66"/>
        <v>0</v>
      </c>
      <c r="BT118" s="187" t="str">
        <f t="shared" si="67"/>
        <v>-</v>
      </c>
      <c r="BU118" s="189" t="str">
        <f t="shared" si="68"/>
        <v>FAC/DEP: 00,00%
__________
FAC/FAC: -
__________
AÑO: 00,00%
S. 1: 00,00%
S. 2: 00,00%</v>
      </c>
      <c r="BV118" s="187"/>
      <c r="BW118" s="187"/>
      <c r="BX118" s="188">
        <f t="shared" si="69"/>
        <v>0</v>
      </c>
      <c r="BY118" s="187"/>
      <c r="BZ118" s="187"/>
      <c r="CA118" s="187"/>
      <c r="CB118" s="191" t="str">
        <f t="shared" si="70"/>
        <v>0</v>
      </c>
      <c r="CC118" s="187" t="str">
        <f t="shared" si="71"/>
        <v>-</v>
      </c>
      <c r="CD118" s="189" t="str">
        <f t="shared" si="72"/>
        <v>FAC/DEP: 00,00%
__________
FAC/FAC: -
__________
AÑO: 00,00%
S. 1: 00,00%
S. 2: 00,00%</v>
      </c>
      <c r="CE118" s="187"/>
      <c r="CF118" s="187"/>
      <c r="CG118" s="188">
        <f t="shared" si="73"/>
        <v>0</v>
      </c>
      <c r="CH118" s="187"/>
      <c r="CI118" s="187"/>
      <c r="CJ118" s="187"/>
      <c r="CK118" s="191" t="str">
        <f t="shared" si="74"/>
        <v>0</v>
      </c>
      <c r="CL118" s="187" t="str">
        <f t="shared" si="75"/>
        <v>-</v>
      </c>
      <c r="CM118" s="189" t="str">
        <f t="shared" si="76"/>
        <v>FAC/DEP: 00,00%
__________
FAC/FAC: -
__________
AÑO: 00,00%
S. 1: 00,00%
S. 2: 00,00%</v>
      </c>
      <c r="CN118" s="187"/>
      <c r="CO118" s="187"/>
      <c r="CP118" s="188">
        <f t="shared" si="77"/>
        <v>0</v>
      </c>
      <c r="CQ118" s="187"/>
      <c r="CR118" s="187"/>
      <c r="CS118" s="187"/>
      <c r="CT118" s="191" t="str">
        <f t="shared" si="78"/>
        <v>0</v>
      </c>
      <c r="CU118" s="187" t="str">
        <f t="shared" si="79"/>
        <v>-</v>
      </c>
      <c r="CV118" s="189" t="str">
        <f t="shared" si="80"/>
        <v>FAC/DEP: 00,00%
__________
FAC/FAC: -
__________
AÑO: 00,00%
S. 1: 00,00%
S. 2: 00,00%</v>
      </c>
      <c r="CW118" s="187"/>
      <c r="CX118" s="187"/>
      <c r="CY118" s="188">
        <f t="shared" si="81"/>
        <v>0</v>
      </c>
      <c r="CZ118" s="187"/>
      <c r="DA118" s="187"/>
      <c r="DB118" s="187"/>
      <c r="DC118" s="191" t="str">
        <f t="shared" si="82"/>
        <v>0</v>
      </c>
      <c r="DD118" s="191" t="str">
        <f t="shared" si="83"/>
        <v>-</v>
      </c>
      <c r="DE118" s="196" t="str">
        <f t="shared" si="84"/>
        <v>FAC/DEP: 00,00%
__________
FAC/FAC: -
__________
AÑO: 00,00%
S. 1: 00,00%
S. 2: 00,00%</v>
      </c>
      <c r="DF118" s="209">
        <f t="shared" si="85"/>
        <v>0</v>
      </c>
      <c r="DG118" s="245"/>
      <c r="DH118" s="245"/>
    </row>
    <row r="119" spans="1:112" s="218" customFormat="1" ht="28.5" hidden="1" customHeight="1">
      <c r="A119" s="218" t="str">
        <f>Lists!C207</f>
        <v/>
      </c>
      <c r="B119" s="240" t="str">
        <f>IF(A119="","",INDEX(FORMULACIÓN!$A$10:$U$1010,'FORMULACIÓN Y SEG. FACULTADES'!$A119,'FORMULACIÓN Y SEG. FACULTADES'!B$8))</f>
        <v/>
      </c>
      <c r="C119" s="238" t="str">
        <f>IF($A119="","",INDEX(FORMULACIÓN!$A$10:$U$1010,'FORMULACIÓN Y SEG. FACULTADES'!$A119,'FORMULACIÓN Y SEG. FACULTADES'!C$8))</f>
        <v/>
      </c>
      <c r="D119" s="240" t="str">
        <f>IF(B119="","",INDEX(FORMULACIÓN!$A$10:$U$1010,'FORMULACIÓN Y SEG. FACULTADES'!$A119,'FORMULACIÓN Y SEG. FACULTADES'!D$8))</f>
        <v/>
      </c>
      <c r="E119" s="240" t="str">
        <f>IF($A119="","",INDEX(FORMULACIÓN!$A$10:$U$1010,'FORMULACIÓN Y SEG. FACULTADES'!$A119,'FORMULACIÓN Y SEG. FACULTADES'!E$8))</f>
        <v/>
      </c>
      <c r="F119" s="240" t="str">
        <f>IF($A119="","",INDEX(FORMULACIÓN!$A$10:$U$1010,'FORMULACIÓN Y SEG. FACULTADES'!$A119,'FORMULACIÓN Y SEG. FACULTADES'!F$8))</f>
        <v/>
      </c>
      <c r="G119" s="240" t="str">
        <f>IF($A119="","",INDEX(FORMULACIÓN!$A$10:$U$1010,'FORMULACIÓN Y SEG. FACULTADES'!$A119,'FORMULACIÓN Y SEG. FACULTADES'!G$8))</f>
        <v/>
      </c>
      <c r="H119" s="240" t="str">
        <f>IF($A119="","",INDEX(FORMULACIÓN!$A$10:$U$1010,'FORMULACIÓN Y SEG. FACULTADES'!$A119,'FORMULACIÓN Y SEG. FACULTADES'!H$8))</f>
        <v/>
      </c>
      <c r="I119" s="240" t="str">
        <f>IF($A119="","",INDEX(FORMULACIÓN!$A$10:$U$1010,'FORMULACIÓN Y SEG. FACULTADES'!$A119,'FORMULACIÓN Y SEG. FACULTADES'!I$8))</f>
        <v/>
      </c>
      <c r="J119" s="242"/>
      <c r="K119" s="242"/>
      <c r="L119" s="240" t="str">
        <f>IF($A119="","",INDEX(FORMULACIÓN!$A$10:$U$1010,'FORMULACIÓN Y SEG. FACULTADES'!$A119,'FORMULACIÓN Y SEG. FACULTADES'!L$8))</f>
        <v/>
      </c>
      <c r="M119" s="240" t="str">
        <f>IF($A119="","",INDEX(FORMULACIÓN!$A$10:$U$1010,'FORMULACIÓN Y SEG. FACULTADES'!$A119,'FORMULACIÓN Y SEG. FACULTADES'!M$8))</f>
        <v/>
      </c>
      <c r="N119" s="240" t="str">
        <f>IF($A119="","",INDEX(FORMULACIÓN!$A$10:$U$1010,'FORMULACIÓN Y SEG. FACULTADES'!$A119,'FORMULACIÓN Y SEG. FACULTADES'!N$8))</f>
        <v/>
      </c>
      <c r="O119" s="240" t="str">
        <f>IF($A119="","",INDEX(FORMULACIÓN!$A$10:$U$1010,'FORMULACIÓN Y SEG. FACULTADES'!$A119,'FORMULACIÓN Y SEG. FACULTADES'!O$8))</f>
        <v/>
      </c>
      <c r="P119" s="240" t="str">
        <f>IF($A119="","",INDEX(FORMULACIÓN!$A$10:$U$1010,'FORMULACIÓN Y SEG. FACULTADES'!$A119,'FORMULACIÓN Y SEG. FACULTADES'!P$8))</f>
        <v/>
      </c>
      <c r="Q119" s="241"/>
      <c r="R119" s="46" t="str">
        <f>IF($A119="","",INDEX(FORMULACIÓN!$A$10:$Y$1010,'FORMULACIÓN Y SEG. FACULTADES'!$A119,'FORMULACIÓN Y SEG. FACULTADES'!R$8))</f>
        <v/>
      </c>
      <c r="S119" s="175" t="str">
        <f>IF($A119="","",INDEX(FORMULACIÓN!$A$10:$U$1010,'FORMULACIÓN Y SEG. FACULTADES'!$A119,'FORMULACIÓN Y SEG. FACULTADES'!S$8))</f>
        <v/>
      </c>
      <c r="T119" s="187"/>
      <c r="U119" s="187"/>
      <c r="V119" s="188">
        <f t="shared" si="46"/>
        <v>0</v>
      </c>
      <c r="W119" s="187"/>
      <c r="X119" s="187"/>
      <c r="Y119" s="187"/>
      <c r="Z119" s="191" t="str">
        <f t="shared" si="47"/>
        <v>0</v>
      </c>
      <c r="AA119" s="191" t="str">
        <f t="shared" si="48"/>
        <v>-</v>
      </c>
      <c r="AB119" s="189" t="str">
        <f t="shared" si="45"/>
        <v>FAC/DEP: 00,00%
__________
FAC/FAC: -
__________
AÑO: 00,00%
S. 1: 00,00%
S. 2: 00,00%</v>
      </c>
      <c r="AC119" s="187"/>
      <c r="AD119" s="187"/>
      <c r="AE119" s="188">
        <f t="shared" si="49"/>
        <v>0</v>
      </c>
      <c r="AF119" s="187"/>
      <c r="AG119" s="187"/>
      <c r="AH119" s="187"/>
      <c r="AI119" s="191" t="str">
        <f t="shared" si="50"/>
        <v>0</v>
      </c>
      <c r="AJ119" s="187" t="str">
        <f t="shared" si="51"/>
        <v>-</v>
      </c>
      <c r="AK119" s="189" t="str">
        <f t="shared" si="52"/>
        <v>FAC/DEP: 00,00%
__________
FAC/FAC: -
__________
AÑO: 00,00%
S. 1: 00,00%
S. 2: 00,00%</v>
      </c>
      <c r="AL119" s="187"/>
      <c r="AM119" s="187"/>
      <c r="AN119" s="188">
        <f t="shared" si="53"/>
        <v>0</v>
      </c>
      <c r="AO119" s="187"/>
      <c r="AP119" s="187"/>
      <c r="AQ119" s="187"/>
      <c r="AR119" s="191" t="str">
        <f t="shared" si="54"/>
        <v>0</v>
      </c>
      <c r="AS119" s="187" t="str">
        <f t="shared" si="55"/>
        <v>-</v>
      </c>
      <c r="AT119" s="189" t="str">
        <f t="shared" si="56"/>
        <v>FAC/DEP: 00,00%
__________
FAC/FAC: -
__________
AÑO: 00,00%
S. 1: 00,00%
S. 2: 00,00%</v>
      </c>
      <c r="AU119" s="187"/>
      <c r="AV119" s="187"/>
      <c r="AW119" s="188">
        <f t="shared" si="57"/>
        <v>0</v>
      </c>
      <c r="AX119" s="187"/>
      <c r="AY119" s="187"/>
      <c r="AZ119" s="187"/>
      <c r="BA119" s="191" t="str">
        <f t="shared" si="58"/>
        <v>0</v>
      </c>
      <c r="BB119" s="187" t="str">
        <f t="shared" si="59"/>
        <v>-</v>
      </c>
      <c r="BC119" s="189" t="str">
        <f t="shared" si="60"/>
        <v>FAC/DEP: 00,00%
__________
FAC/FAC: -
__________
AÑO: 00,00%
S. 1: 00,00%
S. 2: 00,00%</v>
      </c>
      <c r="BD119" s="187"/>
      <c r="BE119" s="187"/>
      <c r="BF119" s="188">
        <f t="shared" si="61"/>
        <v>0</v>
      </c>
      <c r="BG119" s="187"/>
      <c r="BH119" s="187"/>
      <c r="BI119" s="187"/>
      <c r="BJ119" s="191" t="str">
        <f t="shared" si="62"/>
        <v>0</v>
      </c>
      <c r="BK119" s="187" t="str">
        <f t="shared" si="63"/>
        <v>-</v>
      </c>
      <c r="BL119" s="189" t="str">
        <f t="shared" si="64"/>
        <v>FAC/DEP: 00,00%
__________
FAC/FAC: -
__________
AÑO: 00,00%
S. 1: 00,00%
S. 2: 00,00%</v>
      </c>
      <c r="BM119" s="187"/>
      <c r="BN119" s="187"/>
      <c r="BO119" s="188">
        <f t="shared" si="65"/>
        <v>0</v>
      </c>
      <c r="BP119" s="187"/>
      <c r="BQ119" s="187"/>
      <c r="BR119" s="187"/>
      <c r="BS119" s="191" t="str">
        <f t="shared" si="66"/>
        <v>0</v>
      </c>
      <c r="BT119" s="187" t="str">
        <f t="shared" si="67"/>
        <v>-</v>
      </c>
      <c r="BU119" s="189" t="str">
        <f t="shared" si="68"/>
        <v>FAC/DEP: 00,00%
__________
FAC/FAC: -
__________
AÑO: 00,00%
S. 1: 00,00%
S. 2: 00,00%</v>
      </c>
      <c r="BV119" s="187"/>
      <c r="BW119" s="187"/>
      <c r="BX119" s="188">
        <f t="shared" si="69"/>
        <v>0</v>
      </c>
      <c r="BY119" s="187"/>
      <c r="BZ119" s="187"/>
      <c r="CA119" s="187"/>
      <c r="CB119" s="191" t="str">
        <f t="shared" si="70"/>
        <v>0</v>
      </c>
      <c r="CC119" s="187" t="str">
        <f t="shared" si="71"/>
        <v>-</v>
      </c>
      <c r="CD119" s="189" t="str">
        <f t="shared" si="72"/>
        <v>FAC/DEP: 00,00%
__________
FAC/FAC: -
__________
AÑO: 00,00%
S. 1: 00,00%
S. 2: 00,00%</v>
      </c>
      <c r="CE119" s="187"/>
      <c r="CF119" s="187"/>
      <c r="CG119" s="188">
        <f t="shared" si="73"/>
        <v>0</v>
      </c>
      <c r="CH119" s="187"/>
      <c r="CI119" s="187"/>
      <c r="CJ119" s="187"/>
      <c r="CK119" s="191" t="str">
        <f t="shared" si="74"/>
        <v>0</v>
      </c>
      <c r="CL119" s="187" t="str">
        <f t="shared" si="75"/>
        <v>-</v>
      </c>
      <c r="CM119" s="189" t="str">
        <f t="shared" si="76"/>
        <v>FAC/DEP: 00,00%
__________
FAC/FAC: -
__________
AÑO: 00,00%
S. 1: 00,00%
S. 2: 00,00%</v>
      </c>
      <c r="CN119" s="187"/>
      <c r="CO119" s="187"/>
      <c r="CP119" s="188">
        <f t="shared" si="77"/>
        <v>0</v>
      </c>
      <c r="CQ119" s="187"/>
      <c r="CR119" s="187"/>
      <c r="CS119" s="187"/>
      <c r="CT119" s="191" t="str">
        <f t="shared" si="78"/>
        <v>0</v>
      </c>
      <c r="CU119" s="187" t="str">
        <f t="shared" si="79"/>
        <v>-</v>
      </c>
      <c r="CV119" s="189" t="str">
        <f t="shared" si="80"/>
        <v>FAC/DEP: 00,00%
__________
FAC/FAC: -
__________
AÑO: 00,00%
S. 1: 00,00%
S. 2: 00,00%</v>
      </c>
      <c r="CW119" s="187"/>
      <c r="CX119" s="187"/>
      <c r="CY119" s="188">
        <f t="shared" si="81"/>
        <v>0</v>
      </c>
      <c r="CZ119" s="187"/>
      <c r="DA119" s="187"/>
      <c r="DB119" s="187"/>
      <c r="DC119" s="191" t="str">
        <f t="shared" si="82"/>
        <v>0</v>
      </c>
      <c r="DD119" s="191" t="str">
        <f t="shared" si="83"/>
        <v>-</v>
      </c>
      <c r="DE119" s="196" t="str">
        <f t="shared" si="84"/>
        <v>FAC/DEP: 00,00%
__________
FAC/FAC: -
__________
AÑO: 00,00%
S. 1: 00,00%
S. 2: 00,00%</v>
      </c>
      <c r="DF119" s="209">
        <f t="shared" si="85"/>
        <v>0</v>
      </c>
      <c r="DG119" s="245"/>
      <c r="DH119" s="245"/>
    </row>
    <row r="120" spans="1:112" s="43" customFormat="1" ht="28.5" hidden="1" customHeight="1">
      <c r="A120" s="218" t="str">
        <f>Lists!C208</f>
        <v/>
      </c>
      <c r="B120" s="240" t="str">
        <f>IF(A120="","",INDEX(FORMULACIÓN!$A$10:$U$1010,'FORMULACIÓN Y SEG. FACULTADES'!$A120,'FORMULACIÓN Y SEG. FACULTADES'!B$8))</f>
        <v/>
      </c>
      <c r="C120" s="238" t="str">
        <f>IF($A120="","",INDEX(FORMULACIÓN!$A$10:$U$1010,'FORMULACIÓN Y SEG. FACULTADES'!$A120,'FORMULACIÓN Y SEG. FACULTADES'!C$8))</f>
        <v/>
      </c>
      <c r="D120" s="240" t="str">
        <f>IF(B120="","",INDEX(FORMULACIÓN!$A$10:$U$1010,'FORMULACIÓN Y SEG. FACULTADES'!$A120,'FORMULACIÓN Y SEG. FACULTADES'!D$8))</f>
        <v/>
      </c>
      <c r="E120" s="240" t="str">
        <f>IF($A120="","",INDEX(FORMULACIÓN!$A$10:$U$1010,'FORMULACIÓN Y SEG. FACULTADES'!$A120,'FORMULACIÓN Y SEG. FACULTADES'!E$8))</f>
        <v/>
      </c>
      <c r="F120" s="240" t="str">
        <f>IF($A120="","",INDEX(FORMULACIÓN!$A$10:$U$1010,'FORMULACIÓN Y SEG. FACULTADES'!$A120,'FORMULACIÓN Y SEG. FACULTADES'!F$8))</f>
        <v/>
      </c>
      <c r="G120" s="240" t="str">
        <f>IF($A120="","",INDEX(FORMULACIÓN!$A$10:$U$1010,'FORMULACIÓN Y SEG. FACULTADES'!$A120,'FORMULACIÓN Y SEG. FACULTADES'!G$8))</f>
        <v/>
      </c>
      <c r="H120" s="240" t="str">
        <f>IF($A120="","",INDEX(FORMULACIÓN!$A$10:$U$1010,'FORMULACIÓN Y SEG. FACULTADES'!$A120,'FORMULACIÓN Y SEG. FACULTADES'!H$8))</f>
        <v/>
      </c>
      <c r="I120" s="240" t="str">
        <f>IF($A120="","",INDEX(FORMULACIÓN!$A$10:$U$1010,'FORMULACIÓN Y SEG. FACULTADES'!$A120,'FORMULACIÓN Y SEG. FACULTADES'!I$8))</f>
        <v/>
      </c>
      <c r="J120" s="242"/>
      <c r="K120" s="242"/>
      <c r="L120" s="240" t="str">
        <f>IF($A120="","",INDEX(FORMULACIÓN!$A$10:$U$1010,'FORMULACIÓN Y SEG. FACULTADES'!$A120,'FORMULACIÓN Y SEG. FACULTADES'!L$8))</f>
        <v/>
      </c>
      <c r="M120" s="240" t="str">
        <f>IF($A120="","",INDEX(FORMULACIÓN!$A$10:$U$1010,'FORMULACIÓN Y SEG. FACULTADES'!$A120,'FORMULACIÓN Y SEG. FACULTADES'!M$8))</f>
        <v/>
      </c>
      <c r="N120" s="240" t="str">
        <f>IF($A120="","",INDEX(FORMULACIÓN!$A$10:$U$1010,'FORMULACIÓN Y SEG. FACULTADES'!$A120,'FORMULACIÓN Y SEG. FACULTADES'!N$8))</f>
        <v/>
      </c>
      <c r="O120" s="240" t="str">
        <f>IF($A120="","",INDEX(FORMULACIÓN!$A$10:$U$1010,'FORMULACIÓN Y SEG. FACULTADES'!$A120,'FORMULACIÓN Y SEG. FACULTADES'!O$8))</f>
        <v/>
      </c>
      <c r="P120" s="240" t="str">
        <f>IF($A120="","",INDEX(FORMULACIÓN!$A$10:$U$1010,'FORMULACIÓN Y SEG. FACULTADES'!$A120,'FORMULACIÓN Y SEG. FACULTADES'!P$8))</f>
        <v/>
      </c>
      <c r="Q120" s="241"/>
      <c r="R120" s="46" t="str">
        <f>IF($A120="","",INDEX(FORMULACIÓN!$A$10:$Y$1010,'FORMULACIÓN Y SEG. FACULTADES'!$A120,'FORMULACIÓN Y SEG. FACULTADES'!R$8))</f>
        <v/>
      </c>
      <c r="S120" s="175" t="str">
        <f>IF($A120="","",INDEX(FORMULACIÓN!$A$10:$U$1010,'FORMULACIÓN Y SEG. FACULTADES'!$A120,'FORMULACIÓN Y SEG. FACULTADES'!S$8))</f>
        <v/>
      </c>
      <c r="T120" s="187"/>
      <c r="U120" s="187"/>
      <c r="V120" s="188">
        <f t="shared" si="46"/>
        <v>0</v>
      </c>
      <c r="W120" s="187"/>
      <c r="X120" s="187"/>
      <c r="Y120" s="187"/>
      <c r="Z120" s="191" t="str">
        <f t="shared" si="47"/>
        <v>0</v>
      </c>
      <c r="AA120" s="191" t="str">
        <f t="shared" si="48"/>
        <v>-</v>
      </c>
      <c r="AB120" s="189" t="str">
        <f t="shared" si="45"/>
        <v>FAC/DEP: 00,00%
__________
FAC/FAC: -
__________
AÑO: 00,00%
S. 1: 00,00%
S. 2: 00,00%</v>
      </c>
      <c r="AC120" s="187"/>
      <c r="AD120" s="187"/>
      <c r="AE120" s="188">
        <f t="shared" si="49"/>
        <v>0</v>
      </c>
      <c r="AF120" s="187"/>
      <c r="AG120" s="187"/>
      <c r="AH120" s="187"/>
      <c r="AI120" s="191" t="str">
        <f t="shared" si="50"/>
        <v>0</v>
      </c>
      <c r="AJ120" s="187" t="str">
        <f t="shared" si="51"/>
        <v>-</v>
      </c>
      <c r="AK120" s="189" t="str">
        <f t="shared" si="52"/>
        <v>FAC/DEP: 00,00%
__________
FAC/FAC: -
__________
AÑO: 00,00%
S. 1: 00,00%
S. 2: 00,00%</v>
      </c>
      <c r="AL120" s="187"/>
      <c r="AM120" s="187"/>
      <c r="AN120" s="188">
        <f t="shared" si="53"/>
        <v>0</v>
      </c>
      <c r="AO120" s="187"/>
      <c r="AP120" s="187"/>
      <c r="AQ120" s="187"/>
      <c r="AR120" s="191" t="str">
        <f t="shared" si="54"/>
        <v>0</v>
      </c>
      <c r="AS120" s="187" t="str">
        <f t="shared" si="55"/>
        <v>-</v>
      </c>
      <c r="AT120" s="189" t="str">
        <f t="shared" si="56"/>
        <v>FAC/DEP: 00,00%
__________
FAC/FAC: -
__________
AÑO: 00,00%
S. 1: 00,00%
S. 2: 00,00%</v>
      </c>
      <c r="AU120" s="187"/>
      <c r="AV120" s="187"/>
      <c r="AW120" s="188">
        <f t="shared" si="57"/>
        <v>0</v>
      </c>
      <c r="AX120" s="187"/>
      <c r="AY120" s="187"/>
      <c r="AZ120" s="187"/>
      <c r="BA120" s="191" t="str">
        <f t="shared" si="58"/>
        <v>0</v>
      </c>
      <c r="BB120" s="187" t="str">
        <f t="shared" si="59"/>
        <v>-</v>
      </c>
      <c r="BC120" s="189" t="str">
        <f t="shared" si="60"/>
        <v>FAC/DEP: 00,00%
__________
FAC/FAC: -
__________
AÑO: 00,00%
S. 1: 00,00%
S. 2: 00,00%</v>
      </c>
      <c r="BD120" s="187"/>
      <c r="BE120" s="187"/>
      <c r="BF120" s="188">
        <f t="shared" si="61"/>
        <v>0</v>
      </c>
      <c r="BG120" s="187"/>
      <c r="BH120" s="187"/>
      <c r="BI120" s="187"/>
      <c r="BJ120" s="191" t="str">
        <f t="shared" si="62"/>
        <v>0</v>
      </c>
      <c r="BK120" s="187" t="str">
        <f t="shared" si="63"/>
        <v>-</v>
      </c>
      <c r="BL120" s="189" t="str">
        <f t="shared" si="64"/>
        <v>FAC/DEP: 00,00%
__________
FAC/FAC: -
__________
AÑO: 00,00%
S. 1: 00,00%
S. 2: 00,00%</v>
      </c>
      <c r="BM120" s="187"/>
      <c r="BN120" s="187"/>
      <c r="BO120" s="188">
        <f t="shared" si="65"/>
        <v>0</v>
      </c>
      <c r="BP120" s="187"/>
      <c r="BQ120" s="187"/>
      <c r="BR120" s="187"/>
      <c r="BS120" s="191" t="str">
        <f t="shared" si="66"/>
        <v>0</v>
      </c>
      <c r="BT120" s="187" t="str">
        <f t="shared" si="67"/>
        <v>-</v>
      </c>
      <c r="BU120" s="189" t="str">
        <f t="shared" si="68"/>
        <v>FAC/DEP: 00,00%
__________
FAC/FAC: -
__________
AÑO: 00,00%
S. 1: 00,00%
S. 2: 00,00%</v>
      </c>
      <c r="BV120" s="187"/>
      <c r="BW120" s="187"/>
      <c r="BX120" s="188">
        <f t="shared" si="69"/>
        <v>0</v>
      </c>
      <c r="BY120" s="187"/>
      <c r="BZ120" s="187"/>
      <c r="CA120" s="187"/>
      <c r="CB120" s="191" t="str">
        <f t="shared" si="70"/>
        <v>0</v>
      </c>
      <c r="CC120" s="187" t="str">
        <f t="shared" si="71"/>
        <v>-</v>
      </c>
      <c r="CD120" s="189" t="str">
        <f t="shared" si="72"/>
        <v>FAC/DEP: 00,00%
__________
FAC/FAC: -
__________
AÑO: 00,00%
S. 1: 00,00%
S. 2: 00,00%</v>
      </c>
      <c r="CE120" s="187"/>
      <c r="CF120" s="187"/>
      <c r="CG120" s="188">
        <f t="shared" si="73"/>
        <v>0</v>
      </c>
      <c r="CH120" s="187"/>
      <c r="CI120" s="187"/>
      <c r="CJ120" s="187"/>
      <c r="CK120" s="191" t="str">
        <f t="shared" si="74"/>
        <v>0</v>
      </c>
      <c r="CL120" s="187" t="str">
        <f t="shared" si="75"/>
        <v>-</v>
      </c>
      <c r="CM120" s="189" t="str">
        <f t="shared" si="76"/>
        <v>FAC/DEP: 00,00%
__________
FAC/FAC: -
__________
AÑO: 00,00%
S. 1: 00,00%
S. 2: 00,00%</v>
      </c>
      <c r="CN120" s="187"/>
      <c r="CO120" s="187"/>
      <c r="CP120" s="188">
        <f t="shared" si="77"/>
        <v>0</v>
      </c>
      <c r="CQ120" s="187"/>
      <c r="CR120" s="187"/>
      <c r="CS120" s="187"/>
      <c r="CT120" s="191" t="str">
        <f t="shared" si="78"/>
        <v>0</v>
      </c>
      <c r="CU120" s="187" t="str">
        <f t="shared" si="79"/>
        <v>-</v>
      </c>
      <c r="CV120" s="189" t="str">
        <f t="shared" si="80"/>
        <v>FAC/DEP: 00,00%
__________
FAC/FAC: -
__________
AÑO: 00,00%
S. 1: 00,00%
S. 2: 00,00%</v>
      </c>
      <c r="CW120" s="187"/>
      <c r="CX120" s="187"/>
      <c r="CY120" s="188">
        <f t="shared" si="81"/>
        <v>0</v>
      </c>
      <c r="CZ120" s="187"/>
      <c r="DA120" s="187"/>
      <c r="DB120" s="187"/>
      <c r="DC120" s="191" t="str">
        <f t="shared" si="82"/>
        <v>0</v>
      </c>
      <c r="DD120" s="191" t="str">
        <f t="shared" si="83"/>
        <v>-</v>
      </c>
      <c r="DE120" s="196" t="str">
        <f t="shared" si="84"/>
        <v>FAC/DEP: 00,00%
__________
FAC/FAC: -
__________
AÑO: 00,00%
S. 1: 00,00%
S. 2: 00,00%</v>
      </c>
      <c r="DF120" s="209">
        <f t="shared" si="85"/>
        <v>0</v>
      </c>
      <c r="DG120" s="245"/>
      <c r="DH120" s="291"/>
    </row>
    <row r="121" spans="1:112" s="218" customFormat="1" ht="28.5" hidden="1" customHeight="1">
      <c r="A121" s="218" t="str">
        <f>Lists!C209</f>
        <v/>
      </c>
      <c r="B121" s="240" t="str">
        <f>IF(A121="","",INDEX(FORMULACIÓN!$A$10:$U$1010,'FORMULACIÓN Y SEG. FACULTADES'!$A121,'FORMULACIÓN Y SEG. FACULTADES'!B$8))</f>
        <v/>
      </c>
      <c r="C121" s="238" t="str">
        <f>IF($A121="","",INDEX(FORMULACIÓN!$A$10:$U$1010,'FORMULACIÓN Y SEG. FACULTADES'!$A121,'FORMULACIÓN Y SEG. FACULTADES'!C$8))</f>
        <v/>
      </c>
      <c r="D121" s="240" t="str">
        <f>IF(B121="","",INDEX(FORMULACIÓN!$A$10:$U$1010,'FORMULACIÓN Y SEG. FACULTADES'!$A121,'FORMULACIÓN Y SEG. FACULTADES'!D$8))</f>
        <v/>
      </c>
      <c r="E121" s="240" t="str">
        <f>IF($A121="","",INDEX(FORMULACIÓN!$A$10:$U$1010,'FORMULACIÓN Y SEG. FACULTADES'!$A121,'FORMULACIÓN Y SEG. FACULTADES'!E$8))</f>
        <v/>
      </c>
      <c r="F121" s="240" t="str">
        <f>IF($A121="","",INDEX(FORMULACIÓN!$A$10:$U$1010,'FORMULACIÓN Y SEG. FACULTADES'!$A121,'FORMULACIÓN Y SEG. FACULTADES'!F$8))</f>
        <v/>
      </c>
      <c r="G121" s="240" t="str">
        <f>IF($A121="","",INDEX(FORMULACIÓN!$A$10:$U$1010,'FORMULACIÓN Y SEG. FACULTADES'!$A121,'FORMULACIÓN Y SEG. FACULTADES'!G$8))</f>
        <v/>
      </c>
      <c r="H121" s="240" t="str">
        <f>IF($A121="","",INDEX(FORMULACIÓN!$A$10:$U$1010,'FORMULACIÓN Y SEG. FACULTADES'!$A121,'FORMULACIÓN Y SEG. FACULTADES'!H$8))</f>
        <v/>
      </c>
      <c r="I121" s="240" t="str">
        <f>IF($A121="","",INDEX(FORMULACIÓN!$A$10:$U$1010,'FORMULACIÓN Y SEG. FACULTADES'!$A121,'FORMULACIÓN Y SEG. FACULTADES'!I$8))</f>
        <v/>
      </c>
      <c r="J121" s="242"/>
      <c r="K121" s="242"/>
      <c r="L121" s="240" t="str">
        <f>IF($A121="","",INDEX(FORMULACIÓN!$A$10:$U$1010,'FORMULACIÓN Y SEG. FACULTADES'!$A121,'FORMULACIÓN Y SEG. FACULTADES'!L$8))</f>
        <v/>
      </c>
      <c r="M121" s="240" t="str">
        <f>IF($A121="","",INDEX(FORMULACIÓN!$A$10:$U$1010,'FORMULACIÓN Y SEG. FACULTADES'!$A121,'FORMULACIÓN Y SEG. FACULTADES'!M$8))</f>
        <v/>
      </c>
      <c r="N121" s="240" t="str">
        <f>IF($A121="","",INDEX(FORMULACIÓN!$A$10:$U$1010,'FORMULACIÓN Y SEG. FACULTADES'!$A121,'FORMULACIÓN Y SEG. FACULTADES'!N$8))</f>
        <v/>
      </c>
      <c r="O121" s="240" t="str">
        <f>IF($A121="","",INDEX(FORMULACIÓN!$A$10:$U$1010,'FORMULACIÓN Y SEG. FACULTADES'!$A121,'FORMULACIÓN Y SEG. FACULTADES'!O$8))</f>
        <v/>
      </c>
      <c r="P121" s="240" t="str">
        <f>IF($A121="","",INDEX(FORMULACIÓN!$A$10:$U$1010,'FORMULACIÓN Y SEG. FACULTADES'!$A121,'FORMULACIÓN Y SEG. FACULTADES'!P$8))</f>
        <v/>
      </c>
      <c r="Q121" s="241"/>
      <c r="R121" s="46" t="str">
        <f>IF($A121="","",INDEX(FORMULACIÓN!$A$10:$Y$1010,'FORMULACIÓN Y SEG. FACULTADES'!$A121,'FORMULACIÓN Y SEG. FACULTADES'!R$8))</f>
        <v/>
      </c>
      <c r="S121" s="175" t="str">
        <f>IF($A121="","",INDEX(FORMULACIÓN!$A$10:$U$1010,'FORMULACIÓN Y SEG. FACULTADES'!$A121,'FORMULACIÓN Y SEG. FACULTADES'!S$8))</f>
        <v/>
      </c>
      <c r="T121" s="187"/>
      <c r="U121" s="187"/>
      <c r="V121" s="188">
        <f t="shared" si="46"/>
        <v>0</v>
      </c>
      <c r="W121" s="187"/>
      <c r="X121" s="187"/>
      <c r="Y121" s="187"/>
      <c r="Z121" s="191" t="str">
        <f t="shared" si="47"/>
        <v>0</v>
      </c>
      <c r="AA121" s="191" t="str">
        <f t="shared" si="48"/>
        <v>-</v>
      </c>
      <c r="AB121" s="189" t="str">
        <f t="shared" si="45"/>
        <v>FAC/DEP: 00,00%
__________
FAC/FAC: -
__________
AÑO: 00,00%
S. 1: 00,00%
S. 2: 00,00%</v>
      </c>
      <c r="AC121" s="187"/>
      <c r="AD121" s="187"/>
      <c r="AE121" s="188">
        <f t="shared" si="49"/>
        <v>0</v>
      </c>
      <c r="AF121" s="187"/>
      <c r="AG121" s="187"/>
      <c r="AH121" s="187"/>
      <c r="AI121" s="191" t="str">
        <f t="shared" si="50"/>
        <v>0</v>
      </c>
      <c r="AJ121" s="187" t="str">
        <f t="shared" si="51"/>
        <v>-</v>
      </c>
      <c r="AK121" s="189" t="str">
        <f t="shared" si="52"/>
        <v>FAC/DEP: 00,00%
__________
FAC/FAC: -
__________
AÑO: 00,00%
S. 1: 00,00%
S. 2: 00,00%</v>
      </c>
      <c r="AL121" s="187"/>
      <c r="AM121" s="187"/>
      <c r="AN121" s="188">
        <f t="shared" si="53"/>
        <v>0</v>
      </c>
      <c r="AO121" s="187"/>
      <c r="AP121" s="187"/>
      <c r="AQ121" s="187"/>
      <c r="AR121" s="191" t="str">
        <f t="shared" si="54"/>
        <v>0</v>
      </c>
      <c r="AS121" s="187" t="str">
        <f t="shared" si="55"/>
        <v>-</v>
      </c>
      <c r="AT121" s="189" t="str">
        <f t="shared" si="56"/>
        <v>FAC/DEP: 00,00%
__________
FAC/FAC: -
__________
AÑO: 00,00%
S. 1: 00,00%
S. 2: 00,00%</v>
      </c>
      <c r="AU121" s="187"/>
      <c r="AV121" s="187"/>
      <c r="AW121" s="188">
        <f t="shared" si="57"/>
        <v>0</v>
      </c>
      <c r="AX121" s="187"/>
      <c r="AY121" s="187"/>
      <c r="AZ121" s="187"/>
      <c r="BA121" s="191" t="str">
        <f t="shared" si="58"/>
        <v>0</v>
      </c>
      <c r="BB121" s="187" t="str">
        <f t="shared" si="59"/>
        <v>-</v>
      </c>
      <c r="BC121" s="189" t="str">
        <f t="shared" si="60"/>
        <v>FAC/DEP: 00,00%
__________
FAC/FAC: -
__________
AÑO: 00,00%
S. 1: 00,00%
S. 2: 00,00%</v>
      </c>
      <c r="BD121" s="187"/>
      <c r="BE121" s="187"/>
      <c r="BF121" s="188">
        <f t="shared" si="61"/>
        <v>0</v>
      </c>
      <c r="BG121" s="187"/>
      <c r="BH121" s="187"/>
      <c r="BI121" s="187"/>
      <c r="BJ121" s="191" t="str">
        <f t="shared" si="62"/>
        <v>0</v>
      </c>
      <c r="BK121" s="187" t="str">
        <f t="shared" si="63"/>
        <v>-</v>
      </c>
      <c r="BL121" s="189" t="str">
        <f t="shared" si="64"/>
        <v>FAC/DEP: 00,00%
__________
FAC/FAC: -
__________
AÑO: 00,00%
S. 1: 00,00%
S. 2: 00,00%</v>
      </c>
      <c r="BM121" s="187"/>
      <c r="BN121" s="187"/>
      <c r="BO121" s="188">
        <f t="shared" si="65"/>
        <v>0</v>
      </c>
      <c r="BP121" s="187"/>
      <c r="BQ121" s="187"/>
      <c r="BR121" s="187"/>
      <c r="BS121" s="191" t="str">
        <f t="shared" si="66"/>
        <v>0</v>
      </c>
      <c r="BT121" s="187" t="str">
        <f t="shared" si="67"/>
        <v>-</v>
      </c>
      <c r="BU121" s="189" t="str">
        <f t="shared" si="68"/>
        <v>FAC/DEP: 00,00%
__________
FAC/FAC: -
__________
AÑO: 00,00%
S. 1: 00,00%
S. 2: 00,00%</v>
      </c>
      <c r="BV121" s="187"/>
      <c r="BW121" s="187"/>
      <c r="BX121" s="188">
        <f t="shared" si="69"/>
        <v>0</v>
      </c>
      <c r="BY121" s="187"/>
      <c r="BZ121" s="187"/>
      <c r="CA121" s="187"/>
      <c r="CB121" s="191" t="str">
        <f t="shared" si="70"/>
        <v>0</v>
      </c>
      <c r="CC121" s="187" t="str">
        <f t="shared" si="71"/>
        <v>-</v>
      </c>
      <c r="CD121" s="189" t="str">
        <f t="shared" si="72"/>
        <v>FAC/DEP: 00,00%
__________
FAC/FAC: -
__________
AÑO: 00,00%
S. 1: 00,00%
S. 2: 00,00%</v>
      </c>
      <c r="CE121" s="187"/>
      <c r="CF121" s="187"/>
      <c r="CG121" s="188">
        <f t="shared" si="73"/>
        <v>0</v>
      </c>
      <c r="CH121" s="187"/>
      <c r="CI121" s="187"/>
      <c r="CJ121" s="187"/>
      <c r="CK121" s="191" t="str">
        <f t="shared" si="74"/>
        <v>0</v>
      </c>
      <c r="CL121" s="187" t="str">
        <f t="shared" si="75"/>
        <v>-</v>
      </c>
      <c r="CM121" s="189" t="str">
        <f t="shared" si="76"/>
        <v>FAC/DEP: 00,00%
__________
FAC/FAC: -
__________
AÑO: 00,00%
S. 1: 00,00%
S. 2: 00,00%</v>
      </c>
      <c r="CN121" s="187"/>
      <c r="CO121" s="187"/>
      <c r="CP121" s="188">
        <f t="shared" si="77"/>
        <v>0</v>
      </c>
      <c r="CQ121" s="187"/>
      <c r="CR121" s="187"/>
      <c r="CS121" s="187"/>
      <c r="CT121" s="191" t="str">
        <f t="shared" si="78"/>
        <v>0</v>
      </c>
      <c r="CU121" s="187" t="str">
        <f t="shared" si="79"/>
        <v>-</v>
      </c>
      <c r="CV121" s="189" t="str">
        <f t="shared" si="80"/>
        <v>FAC/DEP: 00,00%
__________
FAC/FAC: -
__________
AÑO: 00,00%
S. 1: 00,00%
S. 2: 00,00%</v>
      </c>
      <c r="CW121" s="187"/>
      <c r="CX121" s="187"/>
      <c r="CY121" s="188">
        <f t="shared" si="81"/>
        <v>0</v>
      </c>
      <c r="CZ121" s="187"/>
      <c r="DA121" s="187"/>
      <c r="DB121" s="187"/>
      <c r="DC121" s="191" t="str">
        <f t="shared" si="82"/>
        <v>0</v>
      </c>
      <c r="DD121" s="191" t="str">
        <f t="shared" si="83"/>
        <v>-</v>
      </c>
      <c r="DE121" s="196" t="str">
        <f t="shared" si="84"/>
        <v>FAC/DEP: 00,00%
__________
FAC/FAC: -
__________
AÑO: 00,00%
S. 1: 00,00%
S. 2: 00,00%</v>
      </c>
      <c r="DF121" s="209">
        <f t="shared" si="85"/>
        <v>0</v>
      </c>
      <c r="DG121" s="245"/>
      <c r="DH121" s="245"/>
    </row>
    <row r="122" spans="1:112" s="218" customFormat="1" ht="28.5" hidden="1" customHeight="1">
      <c r="A122" s="218" t="str">
        <f>Lists!C210</f>
        <v/>
      </c>
      <c r="B122" s="240" t="str">
        <f>IF(A122="","",INDEX(FORMULACIÓN!$A$10:$U$1010,'FORMULACIÓN Y SEG. FACULTADES'!$A122,'FORMULACIÓN Y SEG. FACULTADES'!B$8))</f>
        <v/>
      </c>
      <c r="C122" s="238" t="str">
        <f>IF($A122="","",INDEX(FORMULACIÓN!$A$10:$U$1010,'FORMULACIÓN Y SEG. FACULTADES'!$A122,'FORMULACIÓN Y SEG. FACULTADES'!C$8))</f>
        <v/>
      </c>
      <c r="D122" s="240" t="str">
        <f>IF(B122="","",INDEX(FORMULACIÓN!$A$10:$U$1010,'FORMULACIÓN Y SEG. FACULTADES'!$A122,'FORMULACIÓN Y SEG. FACULTADES'!D$8))</f>
        <v/>
      </c>
      <c r="E122" s="240" t="str">
        <f>IF($A122="","",INDEX(FORMULACIÓN!$A$10:$U$1010,'FORMULACIÓN Y SEG. FACULTADES'!$A122,'FORMULACIÓN Y SEG. FACULTADES'!E$8))</f>
        <v/>
      </c>
      <c r="F122" s="240" t="str">
        <f>IF($A122="","",INDEX(FORMULACIÓN!$A$10:$U$1010,'FORMULACIÓN Y SEG. FACULTADES'!$A122,'FORMULACIÓN Y SEG. FACULTADES'!F$8))</f>
        <v/>
      </c>
      <c r="G122" s="240" t="str">
        <f>IF($A122="","",INDEX(FORMULACIÓN!$A$10:$U$1010,'FORMULACIÓN Y SEG. FACULTADES'!$A122,'FORMULACIÓN Y SEG. FACULTADES'!G$8))</f>
        <v/>
      </c>
      <c r="H122" s="240" t="str">
        <f>IF($A122="","",INDEX(FORMULACIÓN!$A$10:$U$1010,'FORMULACIÓN Y SEG. FACULTADES'!$A122,'FORMULACIÓN Y SEG. FACULTADES'!H$8))</f>
        <v/>
      </c>
      <c r="I122" s="240" t="str">
        <f>IF($A122="","",INDEX(FORMULACIÓN!$A$10:$U$1010,'FORMULACIÓN Y SEG. FACULTADES'!$A122,'FORMULACIÓN Y SEG. FACULTADES'!I$8))</f>
        <v/>
      </c>
      <c r="J122" s="242"/>
      <c r="K122" s="242"/>
      <c r="L122" s="240" t="str">
        <f>IF($A122="","",INDEX(FORMULACIÓN!$A$10:$U$1010,'FORMULACIÓN Y SEG. FACULTADES'!$A122,'FORMULACIÓN Y SEG. FACULTADES'!L$8))</f>
        <v/>
      </c>
      <c r="M122" s="240" t="str">
        <f>IF($A122="","",INDEX(FORMULACIÓN!$A$10:$U$1010,'FORMULACIÓN Y SEG. FACULTADES'!$A122,'FORMULACIÓN Y SEG. FACULTADES'!M$8))</f>
        <v/>
      </c>
      <c r="N122" s="240" t="str">
        <f>IF($A122="","",INDEX(FORMULACIÓN!$A$10:$U$1010,'FORMULACIÓN Y SEG. FACULTADES'!$A122,'FORMULACIÓN Y SEG. FACULTADES'!N$8))</f>
        <v/>
      </c>
      <c r="O122" s="240" t="str">
        <f>IF($A122="","",INDEX(FORMULACIÓN!$A$10:$U$1010,'FORMULACIÓN Y SEG. FACULTADES'!$A122,'FORMULACIÓN Y SEG. FACULTADES'!O$8))</f>
        <v/>
      </c>
      <c r="P122" s="240" t="str">
        <f>IF($A122="","",INDEX(FORMULACIÓN!$A$10:$U$1010,'FORMULACIÓN Y SEG. FACULTADES'!$A122,'FORMULACIÓN Y SEG. FACULTADES'!P$8))</f>
        <v/>
      </c>
      <c r="Q122" s="241"/>
      <c r="R122" s="46" t="str">
        <f>IF($A122="","",INDEX(FORMULACIÓN!$A$10:$Y$1010,'FORMULACIÓN Y SEG. FACULTADES'!$A122,'FORMULACIÓN Y SEG. FACULTADES'!R$8))</f>
        <v/>
      </c>
      <c r="S122" s="175" t="str">
        <f>IF($A122="","",INDEX(FORMULACIÓN!$A$10:$U$1010,'FORMULACIÓN Y SEG. FACULTADES'!$A122,'FORMULACIÓN Y SEG. FACULTADES'!S$8))</f>
        <v/>
      </c>
      <c r="T122" s="187"/>
      <c r="U122" s="187"/>
      <c r="V122" s="188">
        <f t="shared" si="46"/>
        <v>0</v>
      </c>
      <c r="W122" s="187"/>
      <c r="X122" s="187"/>
      <c r="Y122" s="187"/>
      <c r="Z122" s="191" t="str">
        <f t="shared" si="47"/>
        <v>0</v>
      </c>
      <c r="AA122" s="191" t="str">
        <f t="shared" si="48"/>
        <v>-</v>
      </c>
      <c r="AB122" s="189" t="str">
        <f t="shared" si="45"/>
        <v>FAC/DEP: 00,00%
__________
FAC/FAC: -
__________
AÑO: 00,00%
S. 1: 00,00%
S. 2: 00,00%</v>
      </c>
      <c r="AC122" s="187"/>
      <c r="AD122" s="187"/>
      <c r="AE122" s="188">
        <f t="shared" si="49"/>
        <v>0</v>
      </c>
      <c r="AF122" s="187"/>
      <c r="AG122" s="187"/>
      <c r="AH122" s="187"/>
      <c r="AI122" s="191" t="str">
        <f t="shared" si="50"/>
        <v>0</v>
      </c>
      <c r="AJ122" s="187" t="str">
        <f t="shared" si="51"/>
        <v>-</v>
      </c>
      <c r="AK122" s="189" t="str">
        <f t="shared" si="52"/>
        <v>FAC/DEP: 00,00%
__________
FAC/FAC: -
__________
AÑO: 00,00%
S. 1: 00,00%
S. 2: 00,00%</v>
      </c>
      <c r="AL122" s="187"/>
      <c r="AM122" s="187"/>
      <c r="AN122" s="188">
        <f t="shared" si="53"/>
        <v>0</v>
      </c>
      <c r="AO122" s="187"/>
      <c r="AP122" s="187"/>
      <c r="AQ122" s="187"/>
      <c r="AR122" s="191" t="str">
        <f t="shared" si="54"/>
        <v>0</v>
      </c>
      <c r="AS122" s="187" t="str">
        <f t="shared" si="55"/>
        <v>-</v>
      </c>
      <c r="AT122" s="189" t="str">
        <f t="shared" si="56"/>
        <v>FAC/DEP: 00,00%
__________
FAC/FAC: -
__________
AÑO: 00,00%
S. 1: 00,00%
S. 2: 00,00%</v>
      </c>
      <c r="AU122" s="187"/>
      <c r="AV122" s="187"/>
      <c r="AW122" s="188">
        <f t="shared" si="57"/>
        <v>0</v>
      </c>
      <c r="AX122" s="187"/>
      <c r="AY122" s="187"/>
      <c r="AZ122" s="187"/>
      <c r="BA122" s="191" t="str">
        <f t="shared" si="58"/>
        <v>0</v>
      </c>
      <c r="BB122" s="187" t="str">
        <f t="shared" si="59"/>
        <v>-</v>
      </c>
      <c r="BC122" s="189" t="str">
        <f t="shared" si="60"/>
        <v>FAC/DEP: 00,00%
__________
FAC/FAC: -
__________
AÑO: 00,00%
S. 1: 00,00%
S. 2: 00,00%</v>
      </c>
      <c r="BD122" s="187"/>
      <c r="BE122" s="187"/>
      <c r="BF122" s="188">
        <f t="shared" si="61"/>
        <v>0</v>
      </c>
      <c r="BG122" s="187"/>
      <c r="BH122" s="187"/>
      <c r="BI122" s="187"/>
      <c r="BJ122" s="191" t="str">
        <f t="shared" si="62"/>
        <v>0</v>
      </c>
      <c r="BK122" s="187" t="str">
        <f t="shared" si="63"/>
        <v>-</v>
      </c>
      <c r="BL122" s="189" t="str">
        <f t="shared" si="64"/>
        <v>FAC/DEP: 00,00%
__________
FAC/FAC: -
__________
AÑO: 00,00%
S. 1: 00,00%
S. 2: 00,00%</v>
      </c>
      <c r="BM122" s="187"/>
      <c r="BN122" s="187"/>
      <c r="BO122" s="188">
        <f t="shared" si="65"/>
        <v>0</v>
      </c>
      <c r="BP122" s="187"/>
      <c r="BQ122" s="187"/>
      <c r="BR122" s="187"/>
      <c r="BS122" s="191" t="str">
        <f t="shared" si="66"/>
        <v>0</v>
      </c>
      <c r="BT122" s="187" t="str">
        <f t="shared" si="67"/>
        <v>-</v>
      </c>
      <c r="BU122" s="189" t="str">
        <f t="shared" si="68"/>
        <v>FAC/DEP: 00,00%
__________
FAC/FAC: -
__________
AÑO: 00,00%
S. 1: 00,00%
S. 2: 00,00%</v>
      </c>
      <c r="BV122" s="187"/>
      <c r="BW122" s="187"/>
      <c r="BX122" s="188">
        <f t="shared" si="69"/>
        <v>0</v>
      </c>
      <c r="BY122" s="187"/>
      <c r="BZ122" s="187"/>
      <c r="CA122" s="187"/>
      <c r="CB122" s="191" t="str">
        <f t="shared" si="70"/>
        <v>0</v>
      </c>
      <c r="CC122" s="187" t="str">
        <f t="shared" si="71"/>
        <v>-</v>
      </c>
      <c r="CD122" s="189" t="str">
        <f t="shared" si="72"/>
        <v>FAC/DEP: 00,00%
__________
FAC/FAC: -
__________
AÑO: 00,00%
S. 1: 00,00%
S. 2: 00,00%</v>
      </c>
      <c r="CE122" s="187"/>
      <c r="CF122" s="187"/>
      <c r="CG122" s="188">
        <f t="shared" si="73"/>
        <v>0</v>
      </c>
      <c r="CH122" s="187"/>
      <c r="CI122" s="187"/>
      <c r="CJ122" s="187"/>
      <c r="CK122" s="191" t="str">
        <f t="shared" si="74"/>
        <v>0</v>
      </c>
      <c r="CL122" s="187" t="str">
        <f t="shared" si="75"/>
        <v>-</v>
      </c>
      <c r="CM122" s="189" t="str">
        <f t="shared" si="76"/>
        <v>FAC/DEP: 00,00%
__________
FAC/FAC: -
__________
AÑO: 00,00%
S. 1: 00,00%
S. 2: 00,00%</v>
      </c>
      <c r="CN122" s="187"/>
      <c r="CO122" s="187"/>
      <c r="CP122" s="188">
        <f t="shared" si="77"/>
        <v>0</v>
      </c>
      <c r="CQ122" s="187"/>
      <c r="CR122" s="187"/>
      <c r="CS122" s="187"/>
      <c r="CT122" s="191" t="str">
        <f t="shared" si="78"/>
        <v>0</v>
      </c>
      <c r="CU122" s="187" t="str">
        <f t="shared" si="79"/>
        <v>-</v>
      </c>
      <c r="CV122" s="189" t="str">
        <f t="shared" si="80"/>
        <v>FAC/DEP: 00,00%
__________
FAC/FAC: -
__________
AÑO: 00,00%
S. 1: 00,00%
S. 2: 00,00%</v>
      </c>
      <c r="CW122" s="187"/>
      <c r="CX122" s="187"/>
      <c r="CY122" s="188">
        <f t="shared" si="81"/>
        <v>0</v>
      </c>
      <c r="CZ122" s="187"/>
      <c r="DA122" s="187"/>
      <c r="DB122" s="187"/>
      <c r="DC122" s="191" t="str">
        <f t="shared" si="82"/>
        <v>0</v>
      </c>
      <c r="DD122" s="191" t="str">
        <f t="shared" si="83"/>
        <v>-</v>
      </c>
      <c r="DE122" s="196" t="str">
        <f t="shared" si="84"/>
        <v>FAC/DEP: 00,00%
__________
FAC/FAC: -
__________
AÑO: 00,00%
S. 1: 00,00%
S. 2: 00,00%</v>
      </c>
      <c r="DF122" s="209">
        <f t="shared" si="85"/>
        <v>0</v>
      </c>
      <c r="DG122" s="245"/>
      <c r="DH122" s="245"/>
    </row>
    <row r="123" spans="1:112" s="218" customFormat="1" ht="28.5" hidden="1" customHeight="1">
      <c r="A123" s="218" t="str">
        <f>Lists!C211</f>
        <v/>
      </c>
      <c r="B123" s="240" t="str">
        <f>IF(A123="","",INDEX(FORMULACIÓN!$A$10:$U$1010,'FORMULACIÓN Y SEG. FACULTADES'!$A123,'FORMULACIÓN Y SEG. FACULTADES'!B$8))</f>
        <v/>
      </c>
      <c r="C123" s="238" t="str">
        <f>IF($A123="","",INDEX(FORMULACIÓN!$A$10:$U$1010,'FORMULACIÓN Y SEG. FACULTADES'!$A123,'FORMULACIÓN Y SEG. FACULTADES'!C$8))</f>
        <v/>
      </c>
      <c r="D123" s="240" t="str">
        <f>IF(B123="","",INDEX(FORMULACIÓN!$A$10:$U$1010,'FORMULACIÓN Y SEG. FACULTADES'!$A123,'FORMULACIÓN Y SEG. FACULTADES'!D$8))</f>
        <v/>
      </c>
      <c r="E123" s="240" t="str">
        <f>IF($A123="","",INDEX(FORMULACIÓN!$A$10:$U$1010,'FORMULACIÓN Y SEG. FACULTADES'!$A123,'FORMULACIÓN Y SEG. FACULTADES'!E$8))</f>
        <v/>
      </c>
      <c r="F123" s="240" t="str">
        <f>IF($A123="","",INDEX(FORMULACIÓN!$A$10:$U$1010,'FORMULACIÓN Y SEG. FACULTADES'!$A123,'FORMULACIÓN Y SEG. FACULTADES'!F$8))</f>
        <v/>
      </c>
      <c r="G123" s="240" t="str">
        <f>IF($A123="","",INDEX(FORMULACIÓN!$A$10:$U$1010,'FORMULACIÓN Y SEG. FACULTADES'!$A123,'FORMULACIÓN Y SEG. FACULTADES'!G$8))</f>
        <v/>
      </c>
      <c r="H123" s="240" t="str">
        <f>IF($A123="","",INDEX(FORMULACIÓN!$A$10:$U$1010,'FORMULACIÓN Y SEG. FACULTADES'!$A123,'FORMULACIÓN Y SEG. FACULTADES'!H$8))</f>
        <v/>
      </c>
      <c r="I123" s="240" t="str">
        <f>IF($A123="","",INDEX(FORMULACIÓN!$A$10:$U$1010,'FORMULACIÓN Y SEG. FACULTADES'!$A123,'FORMULACIÓN Y SEG. FACULTADES'!I$8))</f>
        <v/>
      </c>
      <c r="J123" s="242"/>
      <c r="K123" s="242"/>
      <c r="L123" s="240" t="str">
        <f>IF($A123="","",INDEX(FORMULACIÓN!$A$10:$U$1010,'FORMULACIÓN Y SEG. FACULTADES'!$A123,'FORMULACIÓN Y SEG. FACULTADES'!L$8))</f>
        <v/>
      </c>
      <c r="M123" s="240" t="str">
        <f>IF($A123="","",INDEX(FORMULACIÓN!$A$10:$U$1010,'FORMULACIÓN Y SEG. FACULTADES'!$A123,'FORMULACIÓN Y SEG. FACULTADES'!M$8))</f>
        <v/>
      </c>
      <c r="N123" s="240" t="str">
        <f>IF($A123="","",INDEX(FORMULACIÓN!$A$10:$U$1010,'FORMULACIÓN Y SEG. FACULTADES'!$A123,'FORMULACIÓN Y SEG. FACULTADES'!N$8))</f>
        <v/>
      </c>
      <c r="O123" s="240" t="str">
        <f>IF($A123="","",INDEX(FORMULACIÓN!$A$10:$U$1010,'FORMULACIÓN Y SEG. FACULTADES'!$A123,'FORMULACIÓN Y SEG. FACULTADES'!O$8))</f>
        <v/>
      </c>
      <c r="P123" s="240" t="str">
        <f>IF($A123="","",INDEX(FORMULACIÓN!$A$10:$U$1010,'FORMULACIÓN Y SEG. FACULTADES'!$A123,'FORMULACIÓN Y SEG. FACULTADES'!P$8))</f>
        <v/>
      </c>
      <c r="Q123" s="241"/>
      <c r="R123" s="46" t="str">
        <f>IF($A123="","",INDEX(FORMULACIÓN!$A$10:$Y$1010,'FORMULACIÓN Y SEG. FACULTADES'!$A123,'FORMULACIÓN Y SEG. FACULTADES'!R$8))</f>
        <v/>
      </c>
      <c r="S123" s="175" t="str">
        <f>IF($A123="","",INDEX(FORMULACIÓN!$A$10:$U$1010,'FORMULACIÓN Y SEG. FACULTADES'!$A123,'FORMULACIÓN Y SEG. FACULTADES'!S$8))</f>
        <v/>
      </c>
      <c r="T123" s="187"/>
      <c r="U123" s="187"/>
      <c r="V123" s="188">
        <f t="shared" si="46"/>
        <v>0</v>
      </c>
      <c r="W123" s="187"/>
      <c r="X123" s="187"/>
      <c r="Y123" s="187"/>
      <c r="Z123" s="191" t="str">
        <f t="shared" si="47"/>
        <v>0</v>
      </c>
      <c r="AA123" s="191" t="str">
        <f t="shared" si="48"/>
        <v>-</v>
      </c>
      <c r="AB123" s="189" t="str">
        <f t="shared" si="45"/>
        <v>FAC/DEP: 00,00%
__________
FAC/FAC: -
__________
AÑO: 00,00%
S. 1: 00,00%
S. 2: 00,00%</v>
      </c>
      <c r="AC123" s="187"/>
      <c r="AD123" s="187"/>
      <c r="AE123" s="188">
        <f t="shared" si="49"/>
        <v>0</v>
      </c>
      <c r="AF123" s="187"/>
      <c r="AG123" s="187"/>
      <c r="AH123" s="187"/>
      <c r="AI123" s="191" t="str">
        <f t="shared" si="50"/>
        <v>0</v>
      </c>
      <c r="AJ123" s="187" t="str">
        <f t="shared" si="51"/>
        <v>-</v>
      </c>
      <c r="AK123" s="189" t="str">
        <f t="shared" si="52"/>
        <v>FAC/DEP: 00,00%
__________
FAC/FAC: -
__________
AÑO: 00,00%
S. 1: 00,00%
S. 2: 00,00%</v>
      </c>
      <c r="AL123" s="187"/>
      <c r="AM123" s="187"/>
      <c r="AN123" s="188">
        <f t="shared" si="53"/>
        <v>0</v>
      </c>
      <c r="AO123" s="187"/>
      <c r="AP123" s="187"/>
      <c r="AQ123" s="187"/>
      <c r="AR123" s="191" t="str">
        <f t="shared" si="54"/>
        <v>0</v>
      </c>
      <c r="AS123" s="187" t="str">
        <f t="shared" si="55"/>
        <v>-</v>
      </c>
      <c r="AT123" s="189" t="str">
        <f t="shared" si="56"/>
        <v>FAC/DEP: 00,00%
__________
FAC/FAC: -
__________
AÑO: 00,00%
S. 1: 00,00%
S. 2: 00,00%</v>
      </c>
      <c r="AU123" s="187"/>
      <c r="AV123" s="187"/>
      <c r="AW123" s="188">
        <f t="shared" si="57"/>
        <v>0</v>
      </c>
      <c r="AX123" s="187"/>
      <c r="AY123" s="187"/>
      <c r="AZ123" s="187"/>
      <c r="BA123" s="191" t="str">
        <f t="shared" si="58"/>
        <v>0</v>
      </c>
      <c r="BB123" s="187" t="str">
        <f t="shared" si="59"/>
        <v>-</v>
      </c>
      <c r="BC123" s="189" t="str">
        <f t="shared" si="60"/>
        <v>FAC/DEP: 00,00%
__________
FAC/FAC: -
__________
AÑO: 00,00%
S. 1: 00,00%
S. 2: 00,00%</v>
      </c>
      <c r="BD123" s="187"/>
      <c r="BE123" s="187"/>
      <c r="BF123" s="188">
        <f t="shared" si="61"/>
        <v>0</v>
      </c>
      <c r="BG123" s="187"/>
      <c r="BH123" s="187"/>
      <c r="BI123" s="187"/>
      <c r="BJ123" s="191" t="str">
        <f t="shared" si="62"/>
        <v>0</v>
      </c>
      <c r="BK123" s="187" t="str">
        <f t="shared" si="63"/>
        <v>-</v>
      </c>
      <c r="BL123" s="189" t="str">
        <f t="shared" si="64"/>
        <v>FAC/DEP: 00,00%
__________
FAC/FAC: -
__________
AÑO: 00,00%
S. 1: 00,00%
S. 2: 00,00%</v>
      </c>
      <c r="BM123" s="187"/>
      <c r="BN123" s="187"/>
      <c r="BO123" s="188">
        <f t="shared" si="65"/>
        <v>0</v>
      </c>
      <c r="BP123" s="187"/>
      <c r="BQ123" s="187"/>
      <c r="BR123" s="187"/>
      <c r="BS123" s="191" t="str">
        <f t="shared" si="66"/>
        <v>0</v>
      </c>
      <c r="BT123" s="187" t="str">
        <f t="shared" si="67"/>
        <v>-</v>
      </c>
      <c r="BU123" s="189" t="str">
        <f t="shared" si="68"/>
        <v>FAC/DEP: 00,00%
__________
FAC/FAC: -
__________
AÑO: 00,00%
S. 1: 00,00%
S. 2: 00,00%</v>
      </c>
      <c r="BV123" s="187"/>
      <c r="BW123" s="187"/>
      <c r="BX123" s="188">
        <f t="shared" si="69"/>
        <v>0</v>
      </c>
      <c r="BY123" s="187"/>
      <c r="BZ123" s="187"/>
      <c r="CA123" s="187"/>
      <c r="CB123" s="191" t="str">
        <f t="shared" si="70"/>
        <v>0</v>
      </c>
      <c r="CC123" s="187" t="str">
        <f t="shared" si="71"/>
        <v>-</v>
      </c>
      <c r="CD123" s="189" t="str">
        <f t="shared" si="72"/>
        <v>FAC/DEP: 00,00%
__________
FAC/FAC: -
__________
AÑO: 00,00%
S. 1: 00,00%
S. 2: 00,00%</v>
      </c>
      <c r="CE123" s="187"/>
      <c r="CF123" s="187"/>
      <c r="CG123" s="188">
        <f t="shared" si="73"/>
        <v>0</v>
      </c>
      <c r="CH123" s="187"/>
      <c r="CI123" s="187"/>
      <c r="CJ123" s="187"/>
      <c r="CK123" s="191" t="str">
        <f t="shared" si="74"/>
        <v>0</v>
      </c>
      <c r="CL123" s="187" t="str">
        <f t="shared" si="75"/>
        <v>-</v>
      </c>
      <c r="CM123" s="189" t="str">
        <f t="shared" si="76"/>
        <v>FAC/DEP: 00,00%
__________
FAC/FAC: -
__________
AÑO: 00,00%
S. 1: 00,00%
S. 2: 00,00%</v>
      </c>
      <c r="CN123" s="187"/>
      <c r="CO123" s="187"/>
      <c r="CP123" s="188">
        <f t="shared" si="77"/>
        <v>0</v>
      </c>
      <c r="CQ123" s="187"/>
      <c r="CR123" s="187"/>
      <c r="CS123" s="187"/>
      <c r="CT123" s="191" t="str">
        <f t="shared" si="78"/>
        <v>0</v>
      </c>
      <c r="CU123" s="187" t="str">
        <f t="shared" si="79"/>
        <v>-</v>
      </c>
      <c r="CV123" s="189" t="str">
        <f t="shared" si="80"/>
        <v>FAC/DEP: 00,00%
__________
FAC/FAC: -
__________
AÑO: 00,00%
S. 1: 00,00%
S. 2: 00,00%</v>
      </c>
      <c r="CW123" s="187"/>
      <c r="CX123" s="187"/>
      <c r="CY123" s="188">
        <f t="shared" si="81"/>
        <v>0</v>
      </c>
      <c r="CZ123" s="187"/>
      <c r="DA123" s="187"/>
      <c r="DB123" s="187"/>
      <c r="DC123" s="191" t="str">
        <f t="shared" si="82"/>
        <v>0</v>
      </c>
      <c r="DD123" s="191" t="str">
        <f t="shared" si="83"/>
        <v>-</v>
      </c>
      <c r="DE123" s="196" t="str">
        <f t="shared" si="84"/>
        <v>FAC/DEP: 00,00%
__________
FAC/FAC: -
__________
AÑO: 00,00%
S. 1: 00,00%
S. 2: 00,00%</v>
      </c>
      <c r="DF123" s="209">
        <f t="shared" si="85"/>
        <v>0</v>
      </c>
      <c r="DG123" s="245"/>
      <c r="DH123" s="245"/>
    </row>
    <row r="124" spans="1:112" s="218" customFormat="1" ht="28.5" hidden="1" customHeight="1">
      <c r="A124" s="218" t="str">
        <f>Lists!C212</f>
        <v/>
      </c>
      <c r="B124" s="240" t="str">
        <f>IF(A124="","",INDEX(FORMULACIÓN!$A$10:$U$1010,'FORMULACIÓN Y SEG. FACULTADES'!$A124,'FORMULACIÓN Y SEG. FACULTADES'!B$8))</f>
        <v/>
      </c>
      <c r="C124" s="238" t="str">
        <f>IF($A124="","",INDEX(FORMULACIÓN!$A$10:$U$1010,'FORMULACIÓN Y SEG. FACULTADES'!$A124,'FORMULACIÓN Y SEG. FACULTADES'!C$8))</f>
        <v/>
      </c>
      <c r="D124" s="240" t="str">
        <f>IF(B124="","",INDEX(FORMULACIÓN!$A$10:$U$1010,'FORMULACIÓN Y SEG. FACULTADES'!$A124,'FORMULACIÓN Y SEG. FACULTADES'!D$8))</f>
        <v/>
      </c>
      <c r="E124" s="240" t="str">
        <f>IF($A124="","",INDEX(FORMULACIÓN!$A$10:$U$1010,'FORMULACIÓN Y SEG. FACULTADES'!$A124,'FORMULACIÓN Y SEG. FACULTADES'!E$8))</f>
        <v/>
      </c>
      <c r="F124" s="240" t="str">
        <f>IF($A124="","",INDEX(FORMULACIÓN!$A$10:$U$1010,'FORMULACIÓN Y SEG. FACULTADES'!$A124,'FORMULACIÓN Y SEG. FACULTADES'!F$8))</f>
        <v/>
      </c>
      <c r="G124" s="240" t="str">
        <f>IF($A124="","",INDEX(FORMULACIÓN!$A$10:$U$1010,'FORMULACIÓN Y SEG. FACULTADES'!$A124,'FORMULACIÓN Y SEG. FACULTADES'!G$8))</f>
        <v/>
      </c>
      <c r="H124" s="240" t="str">
        <f>IF($A124="","",INDEX(FORMULACIÓN!$A$10:$U$1010,'FORMULACIÓN Y SEG. FACULTADES'!$A124,'FORMULACIÓN Y SEG. FACULTADES'!H$8))</f>
        <v/>
      </c>
      <c r="I124" s="240" t="str">
        <f>IF($A124="","",INDEX(FORMULACIÓN!$A$10:$U$1010,'FORMULACIÓN Y SEG. FACULTADES'!$A124,'FORMULACIÓN Y SEG. FACULTADES'!I$8))</f>
        <v/>
      </c>
      <c r="J124" s="242"/>
      <c r="K124" s="242"/>
      <c r="L124" s="240" t="str">
        <f>IF($A124="","",INDEX(FORMULACIÓN!$A$10:$U$1010,'FORMULACIÓN Y SEG. FACULTADES'!$A124,'FORMULACIÓN Y SEG. FACULTADES'!L$8))</f>
        <v/>
      </c>
      <c r="M124" s="240" t="str">
        <f>IF($A124="","",INDEX(FORMULACIÓN!$A$10:$U$1010,'FORMULACIÓN Y SEG. FACULTADES'!$A124,'FORMULACIÓN Y SEG. FACULTADES'!M$8))</f>
        <v/>
      </c>
      <c r="N124" s="240" t="str">
        <f>IF($A124="","",INDEX(FORMULACIÓN!$A$10:$U$1010,'FORMULACIÓN Y SEG. FACULTADES'!$A124,'FORMULACIÓN Y SEG. FACULTADES'!N$8))</f>
        <v/>
      </c>
      <c r="O124" s="240" t="str">
        <f>IF($A124="","",INDEX(FORMULACIÓN!$A$10:$U$1010,'FORMULACIÓN Y SEG. FACULTADES'!$A124,'FORMULACIÓN Y SEG. FACULTADES'!O$8))</f>
        <v/>
      </c>
      <c r="P124" s="240" t="str">
        <f>IF($A124="","",INDEX(FORMULACIÓN!$A$10:$U$1010,'FORMULACIÓN Y SEG. FACULTADES'!$A124,'FORMULACIÓN Y SEG. FACULTADES'!P$8))</f>
        <v/>
      </c>
      <c r="Q124" s="241"/>
      <c r="R124" s="46" t="str">
        <f>IF($A124="","",INDEX(FORMULACIÓN!$A$10:$Y$1010,'FORMULACIÓN Y SEG. FACULTADES'!$A124,'FORMULACIÓN Y SEG. FACULTADES'!R$8))</f>
        <v/>
      </c>
      <c r="S124" s="175" t="str">
        <f>IF($A124="","",INDEX(FORMULACIÓN!$A$10:$U$1010,'FORMULACIÓN Y SEG. FACULTADES'!$A124,'FORMULACIÓN Y SEG. FACULTADES'!S$8))</f>
        <v/>
      </c>
      <c r="T124" s="187"/>
      <c r="U124" s="187"/>
      <c r="V124" s="188">
        <f t="shared" si="46"/>
        <v>0</v>
      </c>
      <c r="W124" s="187"/>
      <c r="X124" s="187"/>
      <c r="Y124" s="187"/>
      <c r="Z124" s="191" t="str">
        <f t="shared" si="47"/>
        <v>0</v>
      </c>
      <c r="AA124" s="191" t="str">
        <f t="shared" si="48"/>
        <v>-</v>
      </c>
      <c r="AB124" s="189" t="str">
        <f t="shared" si="45"/>
        <v>FAC/DEP: 00,00%
__________
FAC/FAC: -
__________
AÑO: 00,00%
S. 1: 00,00%
S. 2: 00,00%</v>
      </c>
      <c r="AC124" s="187"/>
      <c r="AD124" s="187"/>
      <c r="AE124" s="188">
        <f t="shared" si="49"/>
        <v>0</v>
      </c>
      <c r="AF124" s="187"/>
      <c r="AG124" s="187"/>
      <c r="AH124" s="187"/>
      <c r="AI124" s="191" t="str">
        <f t="shared" si="50"/>
        <v>0</v>
      </c>
      <c r="AJ124" s="187" t="str">
        <f t="shared" si="51"/>
        <v>-</v>
      </c>
      <c r="AK124" s="189" t="str">
        <f t="shared" si="52"/>
        <v>FAC/DEP: 00,00%
__________
FAC/FAC: -
__________
AÑO: 00,00%
S. 1: 00,00%
S. 2: 00,00%</v>
      </c>
      <c r="AL124" s="187"/>
      <c r="AM124" s="187"/>
      <c r="AN124" s="188">
        <f t="shared" si="53"/>
        <v>0</v>
      </c>
      <c r="AO124" s="187"/>
      <c r="AP124" s="187"/>
      <c r="AQ124" s="187"/>
      <c r="AR124" s="191" t="str">
        <f t="shared" si="54"/>
        <v>0</v>
      </c>
      <c r="AS124" s="187" t="str">
        <f t="shared" si="55"/>
        <v>-</v>
      </c>
      <c r="AT124" s="189" t="str">
        <f t="shared" si="56"/>
        <v>FAC/DEP: 00,00%
__________
FAC/FAC: -
__________
AÑO: 00,00%
S. 1: 00,00%
S. 2: 00,00%</v>
      </c>
      <c r="AU124" s="187"/>
      <c r="AV124" s="187"/>
      <c r="AW124" s="188">
        <f t="shared" si="57"/>
        <v>0</v>
      </c>
      <c r="AX124" s="187"/>
      <c r="AY124" s="187"/>
      <c r="AZ124" s="187"/>
      <c r="BA124" s="191" t="str">
        <f t="shared" si="58"/>
        <v>0</v>
      </c>
      <c r="BB124" s="187" t="str">
        <f t="shared" si="59"/>
        <v>-</v>
      </c>
      <c r="BC124" s="189" t="str">
        <f t="shared" si="60"/>
        <v>FAC/DEP: 00,00%
__________
FAC/FAC: -
__________
AÑO: 00,00%
S. 1: 00,00%
S. 2: 00,00%</v>
      </c>
      <c r="BD124" s="187"/>
      <c r="BE124" s="187"/>
      <c r="BF124" s="188">
        <f t="shared" si="61"/>
        <v>0</v>
      </c>
      <c r="BG124" s="187"/>
      <c r="BH124" s="187"/>
      <c r="BI124" s="187"/>
      <c r="BJ124" s="191" t="str">
        <f t="shared" si="62"/>
        <v>0</v>
      </c>
      <c r="BK124" s="187" t="str">
        <f t="shared" si="63"/>
        <v>-</v>
      </c>
      <c r="BL124" s="189" t="str">
        <f t="shared" si="64"/>
        <v>FAC/DEP: 00,00%
__________
FAC/FAC: -
__________
AÑO: 00,00%
S. 1: 00,00%
S. 2: 00,00%</v>
      </c>
      <c r="BM124" s="187"/>
      <c r="BN124" s="187"/>
      <c r="BO124" s="188">
        <f t="shared" si="65"/>
        <v>0</v>
      </c>
      <c r="BP124" s="187"/>
      <c r="BQ124" s="187"/>
      <c r="BR124" s="187"/>
      <c r="BS124" s="191" t="str">
        <f t="shared" si="66"/>
        <v>0</v>
      </c>
      <c r="BT124" s="187" t="str">
        <f t="shared" si="67"/>
        <v>-</v>
      </c>
      <c r="BU124" s="189" t="str">
        <f t="shared" si="68"/>
        <v>FAC/DEP: 00,00%
__________
FAC/FAC: -
__________
AÑO: 00,00%
S. 1: 00,00%
S. 2: 00,00%</v>
      </c>
      <c r="BV124" s="187"/>
      <c r="BW124" s="187"/>
      <c r="BX124" s="188">
        <f t="shared" si="69"/>
        <v>0</v>
      </c>
      <c r="BY124" s="187"/>
      <c r="BZ124" s="187"/>
      <c r="CA124" s="187"/>
      <c r="CB124" s="191" t="str">
        <f t="shared" si="70"/>
        <v>0</v>
      </c>
      <c r="CC124" s="187" t="str">
        <f t="shared" si="71"/>
        <v>-</v>
      </c>
      <c r="CD124" s="189" t="str">
        <f t="shared" si="72"/>
        <v>FAC/DEP: 00,00%
__________
FAC/FAC: -
__________
AÑO: 00,00%
S. 1: 00,00%
S. 2: 00,00%</v>
      </c>
      <c r="CE124" s="187"/>
      <c r="CF124" s="187"/>
      <c r="CG124" s="188">
        <f t="shared" si="73"/>
        <v>0</v>
      </c>
      <c r="CH124" s="187"/>
      <c r="CI124" s="187"/>
      <c r="CJ124" s="187"/>
      <c r="CK124" s="191" t="str">
        <f t="shared" si="74"/>
        <v>0</v>
      </c>
      <c r="CL124" s="187" t="str">
        <f t="shared" si="75"/>
        <v>-</v>
      </c>
      <c r="CM124" s="189" t="str">
        <f t="shared" si="76"/>
        <v>FAC/DEP: 00,00%
__________
FAC/FAC: -
__________
AÑO: 00,00%
S. 1: 00,00%
S. 2: 00,00%</v>
      </c>
      <c r="CN124" s="187"/>
      <c r="CO124" s="187"/>
      <c r="CP124" s="188">
        <f t="shared" si="77"/>
        <v>0</v>
      </c>
      <c r="CQ124" s="187"/>
      <c r="CR124" s="187"/>
      <c r="CS124" s="187"/>
      <c r="CT124" s="191" t="str">
        <f t="shared" si="78"/>
        <v>0</v>
      </c>
      <c r="CU124" s="187" t="str">
        <f t="shared" si="79"/>
        <v>-</v>
      </c>
      <c r="CV124" s="189" t="str">
        <f t="shared" si="80"/>
        <v>FAC/DEP: 00,00%
__________
FAC/FAC: -
__________
AÑO: 00,00%
S. 1: 00,00%
S. 2: 00,00%</v>
      </c>
      <c r="CW124" s="187"/>
      <c r="CX124" s="187"/>
      <c r="CY124" s="188">
        <f t="shared" si="81"/>
        <v>0</v>
      </c>
      <c r="CZ124" s="187"/>
      <c r="DA124" s="187"/>
      <c r="DB124" s="187"/>
      <c r="DC124" s="191" t="str">
        <f t="shared" si="82"/>
        <v>0</v>
      </c>
      <c r="DD124" s="191" t="str">
        <f t="shared" si="83"/>
        <v>-</v>
      </c>
      <c r="DE124" s="196" t="str">
        <f t="shared" si="84"/>
        <v>FAC/DEP: 00,00%
__________
FAC/FAC: -
__________
AÑO: 00,00%
S. 1: 00,00%
S. 2: 00,00%</v>
      </c>
      <c r="DF124" s="209">
        <f t="shared" si="85"/>
        <v>0</v>
      </c>
      <c r="DG124" s="245"/>
      <c r="DH124" s="245"/>
    </row>
    <row r="125" spans="1:112" s="218" customFormat="1" ht="28.5" hidden="1" customHeight="1">
      <c r="A125" s="218" t="str">
        <f>Lists!C213</f>
        <v/>
      </c>
      <c r="B125" s="240" t="str">
        <f>IF(A125="","",INDEX(FORMULACIÓN!$A$10:$U$1010,'FORMULACIÓN Y SEG. FACULTADES'!$A125,'FORMULACIÓN Y SEG. FACULTADES'!B$8))</f>
        <v/>
      </c>
      <c r="C125" s="238" t="str">
        <f>IF($A125="","",INDEX(FORMULACIÓN!$A$10:$U$1010,'FORMULACIÓN Y SEG. FACULTADES'!$A125,'FORMULACIÓN Y SEG. FACULTADES'!C$8))</f>
        <v/>
      </c>
      <c r="D125" s="240" t="str">
        <f>IF(B125="","",INDEX(FORMULACIÓN!$A$10:$U$1010,'FORMULACIÓN Y SEG. FACULTADES'!$A125,'FORMULACIÓN Y SEG. FACULTADES'!D$8))</f>
        <v/>
      </c>
      <c r="E125" s="240" t="str">
        <f>IF($A125="","",INDEX(FORMULACIÓN!$A$10:$U$1010,'FORMULACIÓN Y SEG. FACULTADES'!$A125,'FORMULACIÓN Y SEG. FACULTADES'!E$8))</f>
        <v/>
      </c>
      <c r="F125" s="240" t="str">
        <f>IF($A125="","",INDEX(FORMULACIÓN!$A$10:$U$1010,'FORMULACIÓN Y SEG. FACULTADES'!$A125,'FORMULACIÓN Y SEG. FACULTADES'!F$8))</f>
        <v/>
      </c>
      <c r="G125" s="240" t="str">
        <f>IF($A125="","",INDEX(FORMULACIÓN!$A$10:$U$1010,'FORMULACIÓN Y SEG. FACULTADES'!$A125,'FORMULACIÓN Y SEG. FACULTADES'!G$8))</f>
        <v/>
      </c>
      <c r="H125" s="240" t="str">
        <f>IF($A125="","",INDEX(FORMULACIÓN!$A$10:$U$1010,'FORMULACIÓN Y SEG. FACULTADES'!$A125,'FORMULACIÓN Y SEG. FACULTADES'!H$8))</f>
        <v/>
      </c>
      <c r="I125" s="240" t="str">
        <f>IF($A125="","",INDEX(FORMULACIÓN!$A$10:$U$1010,'FORMULACIÓN Y SEG. FACULTADES'!$A125,'FORMULACIÓN Y SEG. FACULTADES'!I$8))</f>
        <v/>
      </c>
      <c r="J125" s="242"/>
      <c r="K125" s="242"/>
      <c r="L125" s="240" t="str">
        <f>IF($A125="","",INDEX(FORMULACIÓN!$A$10:$U$1010,'FORMULACIÓN Y SEG. FACULTADES'!$A125,'FORMULACIÓN Y SEG. FACULTADES'!L$8))</f>
        <v/>
      </c>
      <c r="M125" s="240" t="str">
        <f>IF($A125="","",INDEX(FORMULACIÓN!$A$10:$U$1010,'FORMULACIÓN Y SEG. FACULTADES'!$A125,'FORMULACIÓN Y SEG. FACULTADES'!M$8))</f>
        <v/>
      </c>
      <c r="N125" s="240" t="str">
        <f>IF($A125="","",INDEX(FORMULACIÓN!$A$10:$U$1010,'FORMULACIÓN Y SEG. FACULTADES'!$A125,'FORMULACIÓN Y SEG. FACULTADES'!N$8))</f>
        <v/>
      </c>
      <c r="O125" s="240" t="str">
        <f>IF($A125="","",INDEX(FORMULACIÓN!$A$10:$U$1010,'FORMULACIÓN Y SEG. FACULTADES'!$A125,'FORMULACIÓN Y SEG. FACULTADES'!O$8))</f>
        <v/>
      </c>
      <c r="P125" s="240" t="str">
        <f>IF($A125="","",INDEX(FORMULACIÓN!$A$10:$U$1010,'FORMULACIÓN Y SEG. FACULTADES'!$A125,'FORMULACIÓN Y SEG. FACULTADES'!P$8))</f>
        <v/>
      </c>
      <c r="Q125" s="241"/>
      <c r="R125" s="46" t="str">
        <f>IF($A125="","",INDEX(FORMULACIÓN!$A$10:$Y$1010,'FORMULACIÓN Y SEG. FACULTADES'!$A125,'FORMULACIÓN Y SEG. FACULTADES'!R$8))</f>
        <v/>
      </c>
      <c r="S125" s="175" t="str">
        <f>IF($A125="","",INDEX(FORMULACIÓN!$A$10:$U$1010,'FORMULACIÓN Y SEG. FACULTADES'!$A125,'FORMULACIÓN Y SEG. FACULTADES'!S$8))</f>
        <v/>
      </c>
      <c r="T125" s="187"/>
      <c r="U125" s="187"/>
      <c r="V125" s="188">
        <f t="shared" si="46"/>
        <v>0</v>
      </c>
      <c r="W125" s="187"/>
      <c r="X125" s="187"/>
      <c r="Y125" s="187"/>
      <c r="Z125" s="191" t="str">
        <f t="shared" si="47"/>
        <v>0</v>
      </c>
      <c r="AA125" s="191" t="str">
        <f t="shared" si="48"/>
        <v>-</v>
      </c>
      <c r="AB125" s="189" t="str">
        <f t="shared" si="45"/>
        <v>FAC/DEP: 00,00%
__________
FAC/FAC: -
__________
AÑO: 00,00%
S. 1: 00,00%
S. 2: 00,00%</v>
      </c>
      <c r="AC125" s="187"/>
      <c r="AD125" s="187"/>
      <c r="AE125" s="188">
        <f t="shared" si="49"/>
        <v>0</v>
      </c>
      <c r="AF125" s="187"/>
      <c r="AG125" s="187"/>
      <c r="AH125" s="187"/>
      <c r="AI125" s="191" t="str">
        <f t="shared" si="50"/>
        <v>0</v>
      </c>
      <c r="AJ125" s="187" t="str">
        <f t="shared" si="51"/>
        <v>-</v>
      </c>
      <c r="AK125" s="189" t="str">
        <f t="shared" si="52"/>
        <v>FAC/DEP: 00,00%
__________
FAC/FAC: -
__________
AÑO: 00,00%
S. 1: 00,00%
S. 2: 00,00%</v>
      </c>
      <c r="AL125" s="187"/>
      <c r="AM125" s="187"/>
      <c r="AN125" s="188">
        <f t="shared" si="53"/>
        <v>0</v>
      </c>
      <c r="AO125" s="187"/>
      <c r="AP125" s="187"/>
      <c r="AQ125" s="187"/>
      <c r="AR125" s="191" t="str">
        <f t="shared" si="54"/>
        <v>0</v>
      </c>
      <c r="AS125" s="187" t="str">
        <f t="shared" si="55"/>
        <v>-</v>
      </c>
      <c r="AT125" s="189" t="str">
        <f t="shared" si="56"/>
        <v>FAC/DEP: 00,00%
__________
FAC/FAC: -
__________
AÑO: 00,00%
S. 1: 00,00%
S. 2: 00,00%</v>
      </c>
      <c r="AU125" s="187"/>
      <c r="AV125" s="187"/>
      <c r="AW125" s="188">
        <f t="shared" si="57"/>
        <v>0</v>
      </c>
      <c r="AX125" s="187"/>
      <c r="AY125" s="187"/>
      <c r="AZ125" s="187"/>
      <c r="BA125" s="191" t="str">
        <f t="shared" si="58"/>
        <v>0</v>
      </c>
      <c r="BB125" s="187" t="str">
        <f t="shared" si="59"/>
        <v>-</v>
      </c>
      <c r="BC125" s="189" t="str">
        <f t="shared" si="60"/>
        <v>FAC/DEP: 00,00%
__________
FAC/FAC: -
__________
AÑO: 00,00%
S. 1: 00,00%
S. 2: 00,00%</v>
      </c>
      <c r="BD125" s="187"/>
      <c r="BE125" s="187"/>
      <c r="BF125" s="188">
        <f t="shared" si="61"/>
        <v>0</v>
      </c>
      <c r="BG125" s="187"/>
      <c r="BH125" s="187"/>
      <c r="BI125" s="187"/>
      <c r="BJ125" s="191" t="str">
        <f t="shared" si="62"/>
        <v>0</v>
      </c>
      <c r="BK125" s="187" t="str">
        <f t="shared" si="63"/>
        <v>-</v>
      </c>
      <c r="BL125" s="189" t="str">
        <f t="shared" si="64"/>
        <v>FAC/DEP: 00,00%
__________
FAC/FAC: -
__________
AÑO: 00,00%
S. 1: 00,00%
S. 2: 00,00%</v>
      </c>
      <c r="BM125" s="187"/>
      <c r="BN125" s="187"/>
      <c r="BO125" s="188">
        <f t="shared" si="65"/>
        <v>0</v>
      </c>
      <c r="BP125" s="187"/>
      <c r="BQ125" s="187"/>
      <c r="BR125" s="187"/>
      <c r="BS125" s="191" t="str">
        <f t="shared" si="66"/>
        <v>0</v>
      </c>
      <c r="BT125" s="187" t="str">
        <f t="shared" si="67"/>
        <v>-</v>
      </c>
      <c r="BU125" s="189" t="str">
        <f t="shared" si="68"/>
        <v>FAC/DEP: 00,00%
__________
FAC/FAC: -
__________
AÑO: 00,00%
S. 1: 00,00%
S. 2: 00,00%</v>
      </c>
      <c r="BV125" s="187"/>
      <c r="BW125" s="187"/>
      <c r="BX125" s="188">
        <f t="shared" si="69"/>
        <v>0</v>
      </c>
      <c r="BY125" s="187"/>
      <c r="BZ125" s="187"/>
      <c r="CA125" s="187"/>
      <c r="CB125" s="191" t="str">
        <f t="shared" si="70"/>
        <v>0</v>
      </c>
      <c r="CC125" s="187" t="str">
        <f t="shared" si="71"/>
        <v>-</v>
      </c>
      <c r="CD125" s="189" t="str">
        <f t="shared" si="72"/>
        <v>FAC/DEP: 00,00%
__________
FAC/FAC: -
__________
AÑO: 00,00%
S. 1: 00,00%
S. 2: 00,00%</v>
      </c>
      <c r="CE125" s="187"/>
      <c r="CF125" s="187"/>
      <c r="CG125" s="188">
        <f t="shared" si="73"/>
        <v>0</v>
      </c>
      <c r="CH125" s="187"/>
      <c r="CI125" s="187"/>
      <c r="CJ125" s="187"/>
      <c r="CK125" s="191" t="str">
        <f t="shared" si="74"/>
        <v>0</v>
      </c>
      <c r="CL125" s="187" t="str">
        <f t="shared" si="75"/>
        <v>-</v>
      </c>
      <c r="CM125" s="189" t="str">
        <f t="shared" si="76"/>
        <v>FAC/DEP: 00,00%
__________
FAC/FAC: -
__________
AÑO: 00,00%
S. 1: 00,00%
S. 2: 00,00%</v>
      </c>
      <c r="CN125" s="187"/>
      <c r="CO125" s="187"/>
      <c r="CP125" s="188">
        <f t="shared" si="77"/>
        <v>0</v>
      </c>
      <c r="CQ125" s="187"/>
      <c r="CR125" s="187"/>
      <c r="CS125" s="187"/>
      <c r="CT125" s="191" t="str">
        <f t="shared" si="78"/>
        <v>0</v>
      </c>
      <c r="CU125" s="187" t="str">
        <f t="shared" si="79"/>
        <v>-</v>
      </c>
      <c r="CV125" s="189" t="str">
        <f t="shared" si="80"/>
        <v>FAC/DEP: 00,00%
__________
FAC/FAC: -
__________
AÑO: 00,00%
S. 1: 00,00%
S. 2: 00,00%</v>
      </c>
      <c r="CW125" s="187"/>
      <c r="CX125" s="187"/>
      <c r="CY125" s="188">
        <f t="shared" si="81"/>
        <v>0</v>
      </c>
      <c r="CZ125" s="187"/>
      <c r="DA125" s="187"/>
      <c r="DB125" s="187"/>
      <c r="DC125" s="191" t="str">
        <f t="shared" si="82"/>
        <v>0</v>
      </c>
      <c r="DD125" s="191" t="str">
        <f t="shared" si="83"/>
        <v>-</v>
      </c>
      <c r="DE125" s="196" t="str">
        <f t="shared" si="84"/>
        <v>FAC/DEP: 00,00%
__________
FAC/FAC: -
__________
AÑO: 00,00%
S. 1: 00,00%
S. 2: 00,00%</v>
      </c>
      <c r="DF125" s="209">
        <f t="shared" si="85"/>
        <v>0</v>
      </c>
      <c r="DG125" s="245"/>
      <c r="DH125" s="245"/>
    </row>
    <row r="126" spans="1:112" s="218" customFormat="1" ht="28.5" hidden="1" customHeight="1">
      <c r="A126" s="218" t="str">
        <f>Lists!C214</f>
        <v/>
      </c>
      <c r="B126" s="240" t="str">
        <f>IF(A126="","",INDEX(FORMULACIÓN!$A$10:$U$1010,'FORMULACIÓN Y SEG. FACULTADES'!$A126,'FORMULACIÓN Y SEG. FACULTADES'!B$8))</f>
        <v/>
      </c>
      <c r="C126" s="238" t="str">
        <f>IF($A126="","",INDEX(FORMULACIÓN!$A$10:$U$1010,'FORMULACIÓN Y SEG. FACULTADES'!$A126,'FORMULACIÓN Y SEG. FACULTADES'!C$8))</f>
        <v/>
      </c>
      <c r="D126" s="240" t="str">
        <f>IF(B126="","",INDEX(FORMULACIÓN!$A$10:$U$1010,'FORMULACIÓN Y SEG. FACULTADES'!$A126,'FORMULACIÓN Y SEG. FACULTADES'!D$8))</f>
        <v/>
      </c>
      <c r="E126" s="240" t="str">
        <f>IF($A126="","",INDEX(FORMULACIÓN!$A$10:$U$1010,'FORMULACIÓN Y SEG. FACULTADES'!$A126,'FORMULACIÓN Y SEG. FACULTADES'!E$8))</f>
        <v/>
      </c>
      <c r="F126" s="240" t="str">
        <f>IF($A126="","",INDEX(FORMULACIÓN!$A$10:$U$1010,'FORMULACIÓN Y SEG. FACULTADES'!$A126,'FORMULACIÓN Y SEG. FACULTADES'!F$8))</f>
        <v/>
      </c>
      <c r="G126" s="240" t="str">
        <f>IF($A126="","",INDEX(FORMULACIÓN!$A$10:$U$1010,'FORMULACIÓN Y SEG. FACULTADES'!$A126,'FORMULACIÓN Y SEG. FACULTADES'!G$8))</f>
        <v/>
      </c>
      <c r="H126" s="240" t="str">
        <f>IF($A126="","",INDEX(FORMULACIÓN!$A$10:$U$1010,'FORMULACIÓN Y SEG. FACULTADES'!$A126,'FORMULACIÓN Y SEG. FACULTADES'!H$8))</f>
        <v/>
      </c>
      <c r="I126" s="240" t="str">
        <f>IF($A126="","",INDEX(FORMULACIÓN!$A$10:$U$1010,'FORMULACIÓN Y SEG. FACULTADES'!$A126,'FORMULACIÓN Y SEG. FACULTADES'!I$8))</f>
        <v/>
      </c>
      <c r="J126" s="242"/>
      <c r="K126" s="242"/>
      <c r="L126" s="240" t="str">
        <f>IF($A126="","",INDEX(FORMULACIÓN!$A$10:$U$1010,'FORMULACIÓN Y SEG. FACULTADES'!$A126,'FORMULACIÓN Y SEG. FACULTADES'!L$8))</f>
        <v/>
      </c>
      <c r="M126" s="240" t="str">
        <f>IF($A126="","",INDEX(FORMULACIÓN!$A$10:$U$1010,'FORMULACIÓN Y SEG. FACULTADES'!$A126,'FORMULACIÓN Y SEG. FACULTADES'!M$8))</f>
        <v/>
      </c>
      <c r="N126" s="240" t="str">
        <f>IF($A126="","",INDEX(FORMULACIÓN!$A$10:$U$1010,'FORMULACIÓN Y SEG. FACULTADES'!$A126,'FORMULACIÓN Y SEG. FACULTADES'!N$8))</f>
        <v/>
      </c>
      <c r="O126" s="240" t="str">
        <f>IF($A126="","",INDEX(FORMULACIÓN!$A$10:$U$1010,'FORMULACIÓN Y SEG. FACULTADES'!$A126,'FORMULACIÓN Y SEG. FACULTADES'!O$8))</f>
        <v/>
      </c>
      <c r="P126" s="240" t="str">
        <f>IF($A126="","",INDEX(FORMULACIÓN!$A$10:$U$1010,'FORMULACIÓN Y SEG. FACULTADES'!$A126,'FORMULACIÓN Y SEG. FACULTADES'!P$8))</f>
        <v/>
      </c>
      <c r="Q126" s="241"/>
      <c r="R126" s="46" t="str">
        <f>IF($A126="","",INDEX(FORMULACIÓN!$A$10:$Y$1010,'FORMULACIÓN Y SEG. FACULTADES'!$A126,'FORMULACIÓN Y SEG. FACULTADES'!R$8))</f>
        <v/>
      </c>
      <c r="S126" s="175" t="str">
        <f>IF($A126="","",INDEX(FORMULACIÓN!$A$10:$U$1010,'FORMULACIÓN Y SEG. FACULTADES'!$A126,'FORMULACIÓN Y SEG. FACULTADES'!S$8))</f>
        <v/>
      </c>
      <c r="T126" s="187"/>
      <c r="U126" s="187"/>
      <c r="V126" s="188">
        <f t="shared" si="46"/>
        <v>0</v>
      </c>
      <c r="W126" s="187"/>
      <c r="X126" s="187"/>
      <c r="Y126" s="187"/>
      <c r="Z126" s="191" t="str">
        <f t="shared" si="47"/>
        <v>0</v>
      </c>
      <c r="AA126" s="191" t="str">
        <f t="shared" si="48"/>
        <v>-</v>
      </c>
      <c r="AB126" s="189" t="str">
        <f t="shared" si="45"/>
        <v>FAC/DEP: 00,00%
__________
FAC/FAC: -
__________
AÑO: 00,00%
S. 1: 00,00%
S. 2: 00,00%</v>
      </c>
      <c r="AC126" s="187"/>
      <c r="AD126" s="187"/>
      <c r="AE126" s="188">
        <f t="shared" si="49"/>
        <v>0</v>
      </c>
      <c r="AF126" s="187"/>
      <c r="AG126" s="187"/>
      <c r="AH126" s="187"/>
      <c r="AI126" s="191" t="str">
        <f t="shared" si="50"/>
        <v>0</v>
      </c>
      <c r="AJ126" s="187" t="str">
        <f t="shared" si="51"/>
        <v>-</v>
      </c>
      <c r="AK126" s="189" t="str">
        <f t="shared" si="52"/>
        <v>FAC/DEP: 00,00%
__________
FAC/FAC: -
__________
AÑO: 00,00%
S. 1: 00,00%
S. 2: 00,00%</v>
      </c>
      <c r="AL126" s="187"/>
      <c r="AM126" s="187"/>
      <c r="AN126" s="188">
        <f t="shared" si="53"/>
        <v>0</v>
      </c>
      <c r="AO126" s="187"/>
      <c r="AP126" s="187"/>
      <c r="AQ126" s="187"/>
      <c r="AR126" s="191" t="str">
        <f t="shared" si="54"/>
        <v>0</v>
      </c>
      <c r="AS126" s="187" t="str">
        <f t="shared" si="55"/>
        <v>-</v>
      </c>
      <c r="AT126" s="189" t="str">
        <f t="shared" si="56"/>
        <v>FAC/DEP: 00,00%
__________
FAC/FAC: -
__________
AÑO: 00,00%
S. 1: 00,00%
S. 2: 00,00%</v>
      </c>
      <c r="AU126" s="187"/>
      <c r="AV126" s="187"/>
      <c r="AW126" s="188">
        <f t="shared" si="57"/>
        <v>0</v>
      </c>
      <c r="AX126" s="187"/>
      <c r="AY126" s="187"/>
      <c r="AZ126" s="187"/>
      <c r="BA126" s="191" t="str">
        <f t="shared" si="58"/>
        <v>0</v>
      </c>
      <c r="BB126" s="187" t="str">
        <f t="shared" si="59"/>
        <v>-</v>
      </c>
      <c r="BC126" s="189" t="str">
        <f t="shared" si="60"/>
        <v>FAC/DEP: 00,00%
__________
FAC/FAC: -
__________
AÑO: 00,00%
S. 1: 00,00%
S. 2: 00,00%</v>
      </c>
      <c r="BD126" s="187"/>
      <c r="BE126" s="187"/>
      <c r="BF126" s="188">
        <f t="shared" si="61"/>
        <v>0</v>
      </c>
      <c r="BG126" s="187"/>
      <c r="BH126" s="187"/>
      <c r="BI126" s="187"/>
      <c r="BJ126" s="191" t="str">
        <f t="shared" si="62"/>
        <v>0</v>
      </c>
      <c r="BK126" s="187" t="str">
        <f t="shared" si="63"/>
        <v>-</v>
      </c>
      <c r="BL126" s="189" t="str">
        <f t="shared" si="64"/>
        <v>FAC/DEP: 00,00%
__________
FAC/FAC: -
__________
AÑO: 00,00%
S. 1: 00,00%
S. 2: 00,00%</v>
      </c>
      <c r="BM126" s="187"/>
      <c r="BN126" s="187"/>
      <c r="BO126" s="188">
        <f t="shared" si="65"/>
        <v>0</v>
      </c>
      <c r="BP126" s="187"/>
      <c r="BQ126" s="187"/>
      <c r="BR126" s="187"/>
      <c r="BS126" s="191" t="str">
        <f t="shared" si="66"/>
        <v>0</v>
      </c>
      <c r="BT126" s="187" t="str">
        <f t="shared" si="67"/>
        <v>-</v>
      </c>
      <c r="BU126" s="189" t="str">
        <f t="shared" si="68"/>
        <v>FAC/DEP: 00,00%
__________
FAC/FAC: -
__________
AÑO: 00,00%
S. 1: 00,00%
S. 2: 00,00%</v>
      </c>
      <c r="BV126" s="187"/>
      <c r="BW126" s="187"/>
      <c r="BX126" s="188">
        <f t="shared" si="69"/>
        <v>0</v>
      </c>
      <c r="BY126" s="187"/>
      <c r="BZ126" s="187"/>
      <c r="CA126" s="187"/>
      <c r="CB126" s="191" t="str">
        <f t="shared" si="70"/>
        <v>0</v>
      </c>
      <c r="CC126" s="187" t="str">
        <f t="shared" si="71"/>
        <v>-</v>
      </c>
      <c r="CD126" s="189" t="str">
        <f t="shared" si="72"/>
        <v>FAC/DEP: 00,00%
__________
FAC/FAC: -
__________
AÑO: 00,00%
S. 1: 00,00%
S. 2: 00,00%</v>
      </c>
      <c r="CE126" s="187"/>
      <c r="CF126" s="187"/>
      <c r="CG126" s="188">
        <f t="shared" si="73"/>
        <v>0</v>
      </c>
      <c r="CH126" s="187"/>
      <c r="CI126" s="187"/>
      <c r="CJ126" s="187"/>
      <c r="CK126" s="191" t="str">
        <f t="shared" si="74"/>
        <v>0</v>
      </c>
      <c r="CL126" s="187" t="str">
        <f t="shared" si="75"/>
        <v>-</v>
      </c>
      <c r="CM126" s="189" t="str">
        <f t="shared" si="76"/>
        <v>FAC/DEP: 00,00%
__________
FAC/FAC: -
__________
AÑO: 00,00%
S. 1: 00,00%
S. 2: 00,00%</v>
      </c>
      <c r="CN126" s="187"/>
      <c r="CO126" s="187"/>
      <c r="CP126" s="188">
        <f t="shared" si="77"/>
        <v>0</v>
      </c>
      <c r="CQ126" s="187"/>
      <c r="CR126" s="187"/>
      <c r="CS126" s="187"/>
      <c r="CT126" s="191" t="str">
        <f t="shared" si="78"/>
        <v>0</v>
      </c>
      <c r="CU126" s="187" t="str">
        <f t="shared" si="79"/>
        <v>-</v>
      </c>
      <c r="CV126" s="189" t="str">
        <f t="shared" si="80"/>
        <v>FAC/DEP: 00,00%
__________
FAC/FAC: -
__________
AÑO: 00,00%
S. 1: 00,00%
S. 2: 00,00%</v>
      </c>
      <c r="CW126" s="187"/>
      <c r="CX126" s="187"/>
      <c r="CY126" s="188">
        <f t="shared" si="81"/>
        <v>0</v>
      </c>
      <c r="CZ126" s="187"/>
      <c r="DA126" s="187"/>
      <c r="DB126" s="187"/>
      <c r="DC126" s="191" t="str">
        <f t="shared" si="82"/>
        <v>0</v>
      </c>
      <c r="DD126" s="191" t="str">
        <f t="shared" si="83"/>
        <v>-</v>
      </c>
      <c r="DE126" s="196" t="str">
        <f t="shared" si="84"/>
        <v>FAC/DEP: 00,00%
__________
FAC/FAC: -
__________
AÑO: 00,00%
S. 1: 00,00%
S. 2: 00,00%</v>
      </c>
      <c r="DF126" s="209">
        <f t="shared" si="85"/>
        <v>0</v>
      </c>
      <c r="DG126" s="245"/>
      <c r="DH126" s="245"/>
    </row>
    <row r="127" spans="1:112" s="218" customFormat="1" ht="28.5" hidden="1" customHeight="1">
      <c r="A127" s="218" t="str">
        <f>Lists!C215</f>
        <v/>
      </c>
      <c r="B127" s="240" t="str">
        <f>IF(A127="","",INDEX(FORMULACIÓN!$A$10:$U$1010,'FORMULACIÓN Y SEG. FACULTADES'!$A127,'FORMULACIÓN Y SEG. FACULTADES'!B$8))</f>
        <v/>
      </c>
      <c r="C127" s="238" t="str">
        <f>IF($A127="","",INDEX(FORMULACIÓN!$A$10:$U$1010,'FORMULACIÓN Y SEG. FACULTADES'!$A127,'FORMULACIÓN Y SEG. FACULTADES'!C$8))</f>
        <v/>
      </c>
      <c r="D127" s="240" t="str">
        <f>IF(B127="","",INDEX(FORMULACIÓN!$A$10:$U$1010,'FORMULACIÓN Y SEG. FACULTADES'!$A127,'FORMULACIÓN Y SEG. FACULTADES'!D$8))</f>
        <v/>
      </c>
      <c r="E127" s="240" t="str">
        <f>IF($A127="","",INDEX(FORMULACIÓN!$A$10:$U$1010,'FORMULACIÓN Y SEG. FACULTADES'!$A127,'FORMULACIÓN Y SEG. FACULTADES'!E$8))</f>
        <v/>
      </c>
      <c r="F127" s="240" t="str">
        <f>IF($A127="","",INDEX(FORMULACIÓN!$A$10:$U$1010,'FORMULACIÓN Y SEG. FACULTADES'!$A127,'FORMULACIÓN Y SEG. FACULTADES'!F$8))</f>
        <v/>
      </c>
      <c r="G127" s="240" t="str">
        <f>IF($A127="","",INDEX(FORMULACIÓN!$A$10:$U$1010,'FORMULACIÓN Y SEG. FACULTADES'!$A127,'FORMULACIÓN Y SEG. FACULTADES'!G$8))</f>
        <v/>
      </c>
      <c r="H127" s="240" t="str">
        <f>IF($A127="","",INDEX(FORMULACIÓN!$A$10:$U$1010,'FORMULACIÓN Y SEG. FACULTADES'!$A127,'FORMULACIÓN Y SEG. FACULTADES'!H$8))</f>
        <v/>
      </c>
      <c r="I127" s="240" t="str">
        <f>IF($A127="","",INDEX(FORMULACIÓN!$A$10:$U$1010,'FORMULACIÓN Y SEG. FACULTADES'!$A127,'FORMULACIÓN Y SEG. FACULTADES'!I$8))</f>
        <v/>
      </c>
      <c r="J127" s="242"/>
      <c r="K127" s="242"/>
      <c r="L127" s="240" t="str">
        <f>IF($A127="","",INDEX(FORMULACIÓN!$A$10:$U$1010,'FORMULACIÓN Y SEG. FACULTADES'!$A127,'FORMULACIÓN Y SEG. FACULTADES'!L$8))</f>
        <v/>
      </c>
      <c r="M127" s="240" t="str">
        <f>IF($A127="","",INDEX(FORMULACIÓN!$A$10:$U$1010,'FORMULACIÓN Y SEG. FACULTADES'!$A127,'FORMULACIÓN Y SEG. FACULTADES'!M$8))</f>
        <v/>
      </c>
      <c r="N127" s="240" t="str">
        <f>IF($A127="","",INDEX(FORMULACIÓN!$A$10:$U$1010,'FORMULACIÓN Y SEG. FACULTADES'!$A127,'FORMULACIÓN Y SEG. FACULTADES'!N$8))</f>
        <v/>
      </c>
      <c r="O127" s="240" t="str">
        <f>IF($A127="","",INDEX(FORMULACIÓN!$A$10:$U$1010,'FORMULACIÓN Y SEG. FACULTADES'!$A127,'FORMULACIÓN Y SEG. FACULTADES'!O$8))</f>
        <v/>
      </c>
      <c r="P127" s="240" t="str">
        <f>IF($A127="","",INDEX(FORMULACIÓN!$A$10:$U$1010,'FORMULACIÓN Y SEG. FACULTADES'!$A127,'FORMULACIÓN Y SEG. FACULTADES'!P$8))</f>
        <v/>
      </c>
      <c r="Q127" s="241"/>
      <c r="R127" s="46" t="str">
        <f>IF($A127="","",INDEX(FORMULACIÓN!$A$10:$Y$1010,'FORMULACIÓN Y SEG. FACULTADES'!$A127,'FORMULACIÓN Y SEG. FACULTADES'!R$8))</f>
        <v/>
      </c>
      <c r="S127" s="175" t="str">
        <f>IF($A127="","",INDEX(FORMULACIÓN!$A$10:$U$1010,'FORMULACIÓN Y SEG. FACULTADES'!$A127,'FORMULACIÓN Y SEG. FACULTADES'!S$8))</f>
        <v/>
      </c>
      <c r="T127" s="187"/>
      <c r="U127" s="187"/>
      <c r="V127" s="188">
        <f t="shared" si="46"/>
        <v>0</v>
      </c>
      <c r="W127" s="187"/>
      <c r="X127" s="187"/>
      <c r="Y127" s="187"/>
      <c r="Z127" s="191" t="str">
        <f t="shared" si="47"/>
        <v>0</v>
      </c>
      <c r="AA127" s="191" t="str">
        <f t="shared" si="48"/>
        <v>-</v>
      </c>
      <c r="AB127" s="189" t="str">
        <f t="shared" si="45"/>
        <v>FAC/DEP: 00,00%
__________
FAC/FAC: -
__________
AÑO: 00,00%
S. 1: 00,00%
S. 2: 00,00%</v>
      </c>
      <c r="AC127" s="187"/>
      <c r="AD127" s="187"/>
      <c r="AE127" s="188">
        <f t="shared" si="49"/>
        <v>0</v>
      </c>
      <c r="AF127" s="187"/>
      <c r="AG127" s="187"/>
      <c r="AH127" s="187"/>
      <c r="AI127" s="191" t="str">
        <f t="shared" si="50"/>
        <v>0</v>
      </c>
      <c r="AJ127" s="187" t="str">
        <f t="shared" si="51"/>
        <v>-</v>
      </c>
      <c r="AK127" s="189" t="str">
        <f t="shared" si="52"/>
        <v>FAC/DEP: 00,00%
__________
FAC/FAC: -
__________
AÑO: 00,00%
S. 1: 00,00%
S. 2: 00,00%</v>
      </c>
      <c r="AL127" s="187"/>
      <c r="AM127" s="187"/>
      <c r="AN127" s="188">
        <f t="shared" si="53"/>
        <v>0</v>
      </c>
      <c r="AO127" s="187"/>
      <c r="AP127" s="187"/>
      <c r="AQ127" s="187"/>
      <c r="AR127" s="191" t="str">
        <f t="shared" si="54"/>
        <v>0</v>
      </c>
      <c r="AS127" s="187" t="str">
        <f t="shared" si="55"/>
        <v>-</v>
      </c>
      <c r="AT127" s="189" t="str">
        <f t="shared" si="56"/>
        <v>FAC/DEP: 00,00%
__________
FAC/FAC: -
__________
AÑO: 00,00%
S. 1: 00,00%
S. 2: 00,00%</v>
      </c>
      <c r="AU127" s="187"/>
      <c r="AV127" s="187"/>
      <c r="AW127" s="188">
        <f t="shared" si="57"/>
        <v>0</v>
      </c>
      <c r="AX127" s="187"/>
      <c r="AY127" s="187"/>
      <c r="AZ127" s="187"/>
      <c r="BA127" s="191" t="str">
        <f t="shared" si="58"/>
        <v>0</v>
      </c>
      <c r="BB127" s="187" t="str">
        <f t="shared" si="59"/>
        <v>-</v>
      </c>
      <c r="BC127" s="189" t="str">
        <f t="shared" si="60"/>
        <v>FAC/DEP: 00,00%
__________
FAC/FAC: -
__________
AÑO: 00,00%
S. 1: 00,00%
S. 2: 00,00%</v>
      </c>
      <c r="BD127" s="187"/>
      <c r="BE127" s="187"/>
      <c r="BF127" s="188">
        <f t="shared" si="61"/>
        <v>0</v>
      </c>
      <c r="BG127" s="187"/>
      <c r="BH127" s="187"/>
      <c r="BI127" s="187"/>
      <c r="BJ127" s="191" t="str">
        <f t="shared" si="62"/>
        <v>0</v>
      </c>
      <c r="BK127" s="187" t="str">
        <f t="shared" si="63"/>
        <v>-</v>
      </c>
      <c r="BL127" s="189" t="str">
        <f t="shared" si="64"/>
        <v>FAC/DEP: 00,00%
__________
FAC/FAC: -
__________
AÑO: 00,00%
S. 1: 00,00%
S. 2: 00,00%</v>
      </c>
      <c r="BM127" s="187"/>
      <c r="BN127" s="187"/>
      <c r="BO127" s="188">
        <f t="shared" si="65"/>
        <v>0</v>
      </c>
      <c r="BP127" s="187"/>
      <c r="BQ127" s="187"/>
      <c r="BR127" s="187"/>
      <c r="BS127" s="191" t="str">
        <f t="shared" si="66"/>
        <v>0</v>
      </c>
      <c r="BT127" s="187" t="str">
        <f t="shared" si="67"/>
        <v>-</v>
      </c>
      <c r="BU127" s="189" t="str">
        <f t="shared" si="68"/>
        <v>FAC/DEP: 00,00%
__________
FAC/FAC: -
__________
AÑO: 00,00%
S. 1: 00,00%
S. 2: 00,00%</v>
      </c>
      <c r="BV127" s="187"/>
      <c r="BW127" s="187"/>
      <c r="BX127" s="188">
        <f t="shared" si="69"/>
        <v>0</v>
      </c>
      <c r="BY127" s="187"/>
      <c r="BZ127" s="187"/>
      <c r="CA127" s="187"/>
      <c r="CB127" s="191" t="str">
        <f t="shared" si="70"/>
        <v>0</v>
      </c>
      <c r="CC127" s="187" t="str">
        <f t="shared" si="71"/>
        <v>-</v>
      </c>
      <c r="CD127" s="189" t="str">
        <f t="shared" si="72"/>
        <v>FAC/DEP: 00,00%
__________
FAC/FAC: -
__________
AÑO: 00,00%
S. 1: 00,00%
S. 2: 00,00%</v>
      </c>
      <c r="CE127" s="187"/>
      <c r="CF127" s="187"/>
      <c r="CG127" s="188">
        <f t="shared" si="73"/>
        <v>0</v>
      </c>
      <c r="CH127" s="187"/>
      <c r="CI127" s="187"/>
      <c r="CJ127" s="187"/>
      <c r="CK127" s="191" t="str">
        <f t="shared" si="74"/>
        <v>0</v>
      </c>
      <c r="CL127" s="187" t="str">
        <f t="shared" si="75"/>
        <v>-</v>
      </c>
      <c r="CM127" s="189" t="str">
        <f t="shared" si="76"/>
        <v>FAC/DEP: 00,00%
__________
FAC/FAC: -
__________
AÑO: 00,00%
S. 1: 00,00%
S. 2: 00,00%</v>
      </c>
      <c r="CN127" s="187"/>
      <c r="CO127" s="187"/>
      <c r="CP127" s="188">
        <f t="shared" si="77"/>
        <v>0</v>
      </c>
      <c r="CQ127" s="187"/>
      <c r="CR127" s="187"/>
      <c r="CS127" s="187"/>
      <c r="CT127" s="191" t="str">
        <f t="shared" si="78"/>
        <v>0</v>
      </c>
      <c r="CU127" s="187" t="str">
        <f t="shared" si="79"/>
        <v>-</v>
      </c>
      <c r="CV127" s="189" t="str">
        <f t="shared" si="80"/>
        <v>FAC/DEP: 00,00%
__________
FAC/FAC: -
__________
AÑO: 00,00%
S. 1: 00,00%
S. 2: 00,00%</v>
      </c>
      <c r="CW127" s="187"/>
      <c r="CX127" s="187"/>
      <c r="CY127" s="188">
        <f t="shared" si="81"/>
        <v>0</v>
      </c>
      <c r="CZ127" s="187"/>
      <c r="DA127" s="187"/>
      <c r="DB127" s="187"/>
      <c r="DC127" s="191" t="str">
        <f t="shared" si="82"/>
        <v>0</v>
      </c>
      <c r="DD127" s="191" t="str">
        <f t="shared" si="83"/>
        <v>-</v>
      </c>
      <c r="DE127" s="196" t="str">
        <f t="shared" si="84"/>
        <v>FAC/DEP: 00,00%
__________
FAC/FAC: -
__________
AÑO: 00,00%
S. 1: 00,00%
S. 2: 00,00%</v>
      </c>
      <c r="DF127" s="209">
        <f t="shared" si="85"/>
        <v>0</v>
      </c>
      <c r="DG127" s="245"/>
      <c r="DH127" s="245"/>
    </row>
    <row r="128" spans="1:112" s="218" customFormat="1" ht="28.5" hidden="1" customHeight="1">
      <c r="A128" s="218" t="str">
        <f>Lists!C216</f>
        <v/>
      </c>
      <c r="B128" s="240" t="str">
        <f>IF(A128="","",INDEX(FORMULACIÓN!$A$10:$U$1010,'FORMULACIÓN Y SEG. FACULTADES'!$A128,'FORMULACIÓN Y SEG. FACULTADES'!B$8))</f>
        <v/>
      </c>
      <c r="C128" s="238" t="str">
        <f>IF($A128="","",INDEX(FORMULACIÓN!$A$10:$U$1010,'FORMULACIÓN Y SEG. FACULTADES'!$A128,'FORMULACIÓN Y SEG. FACULTADES'!C$8))</f>
        <v/>
      </c>
      <c r="D128" s="240" t="str">
        <f>IF(B128="","",INDEX(FORMULACIÓN!$A$10:$U$1010,'FORMULACIÓN Y SEG. FACULTADES'!$A128,'FORMULACIÓN Y SEG. FACULTADES'!D$8))</f>
        <v/>
      </c>
      <c r="E128" s="240" t="str">
        <f>IF($A128="","",INDEX(FORMULACIÓN!$A$10:$U$1010,'FORMULACIÓN Y SEG. FACULTADES'!$A128,'FORMULACIÓN Y SEG. FACULTADES'!E$8))</f>
        <v/>
      </c>
      <c r="F128" s="240" t="str">
        <f>IF($A128="","",INDEX(FORMULACIÓN!$A$10:$U$1010,'FORMULACIÓN Y SEG. FACULTADES'!$A128,'FORMULACIÓN Y SEG. FACULTADES'!F$8))</f>
        <v/>
      </c>
      <c r="G128" s="240" t="str">
        <f>IF($A128="","",INDEX(FORMULACIÓN!$A$10:$U$1010,'FORMULACIÓN Y SEG. FACULTADES'!$A128,'FORMULACIÓN Y SEG. FACULTADES'!G$8))</f>
        <v/>
      </c>
      <c r="H128" s="240" t="str">
        <f>IF($A128="","",INDEX(FORMULACIÓN!$A$10:$U$1010,'FORMULACIÓN Y SEG. FACULTADES'!$A128,'FORMULACIÓN Y SEG. FACULTADES'!H$8))</f>
        <v/>
      </c>
      <c r="I128" s="240" t="str">
        <f>IF($A128="","",INDEX(FORMULACIÓN!$A$10:$U$1010,'FORMULACIÓN Y SEG. FACULTADES'!$A128,'FORMULACIÓN Y SEG. FACULTADES'!I$8))</f>
        <v/>
      </c>
      <c r="J128" s="242"/>
      <c r="K128" s="242"/>
      <c r="L128" s="240" t="str">
        <f>IF($A128="","",INDEX(FORMULACIÓN!$A$10:$U$1010,'FORMULACIÓN Y SEG. FACULTADES'!$A128,'FORMULACIÓN Y SEG. FACULTADES'!L$8))</f>
        <v/>
      </c>
      <c r="M128" s="240" t="str">
        <f>IF($A128="","",INDEX(FORMULACIÓN!$A$10:$U$1010,'FORMULACIÓN Y SEG. FACULTADES'!$A128,'FORMULACIÓN Y SEG. FACULTADES'!M$8))</f>
        <v/>
      </c>
      <c r="N128" s="240" t="str">
        <f>IF($A128="","",INDEX(FORMULACIÓN!$A$10:$U$1010,'FORMULACIÓN Y SEG. FACULTADES'!$A128,'FORMULACIÓN Y SEG. FACULTADES'!N$8))</f>
        <v/>
      </c>
      <c r="O128" s="240" t="str">
        <f>IF($A128="","",INDEX(FORMULACIÓN!$A$10:$U$1010,'FORMULACIÓN Y SEG. FACULTADES'!$A128,'FORMULACIÓN Y SEG. FACULTADES'!O$8))</f>
        <v/>
      </c>
      <c r="P128" s="240" t="str">
        <f>IF($A128="","",INDEX(FORMULACIÓN!$A$10:$U$1010,'FORMULACIÓN Y SEG. FACULTADES'!$A128,'FORMULACIÓN Y SEG. FACULTADES'!P$8))</f>
        <v/>
      </c>
      <c r="Q128" s="241"/>
      <c r="R128" s="46" t="str">
        <f>IF($A128="","",INDEX(FORMULACIÓN!$A$10:$Y$1010,'FORMULACIÓN Y SEG. FACULTADES'!$A128,'FORMULACIÓN Y SEG. FACULTADES'!R$8))</f>
        <v/>
      </c>
      <c r="S128" s="175" t="str">
        <f>IF($A128="","",INDEX(FORMULACIÓN!$A$10:$U$1010,'FORMULACIÓN Y SEG. FACULTADES'!$A128,'FORMULACIÓN Y SEG. FACULTADES'!S$8))</f>
        <v/>
      </c>
      <c r="T128" s="187"/>
      <c r="U128" s="187"/>
      <c r="V128" s="188">
        <f t="shared" si="46"/>
        <v>0</v>
      </c>
      <c r="W128" s="187"/>
      <c r="X128" s="187"/>
      <c r="Y128" s="187"/>
      <c r="Z128" s="191" t="str">
        <f t="shared" si="47"/>
        <v>0</v>
      </c>
      <c r="AA128" s="191" t="str">
        <f t="shared" si="48"/>
        <v>-</v>
      </c>
      <c r="AB128" s="189" t="str">
        <f t="shared" si="45"/>
        <v>FAC/DEP: 00,00%
__________
FAC/FAC: -
__________
AÑO: 00,00%
S. 1: 00,00%
S. 2: 00,00%</v>
      </c>
      <c r="AC128" s="187"/>
      <c r="AD128" s="187"/>
      <c r="AE128" s="188">
        <f t="shared" si="49"/>
        <v>0</v>
      </c>
      <c r="AF128" s="187"/>
      <c r="AG128" s="187"/>
      <c r="AH128" s="187"/>
      <c r="AI128" s="191" t="str">
        <f t="shared" si="50"/>
        <v>0</v>
      </c>
      <c r="AJ128" s="187" t="str">
        <f t="shared" si="51"/>
        <v>-</v>
      </c>
      <c r="AK128" s="189" t="str">
        <f t="shared" si="52"/>
        <v>FAC/DEP: 00,00%
__________
FAC/FAC: -
__________
AÑO: 00,00%
S. 1: 00,00%
S. 2: 00,00%</v>
      </c>
      <c r="AL128" s="187"/>
      <c r="AM128" s="187"/>
      <c r="AN128" s="188">
        <f t="shared" si="53"/>
        <v>0</v>
      </c>
      <c r="AO128" s="187"/>
      <c r="AP128" s="187"/>
      <c r="AQ128" s="187"/>
      <c r="AR128" s="191" t="str">
        <f t="shared" si="54"/>
        <v>0</v>
      </c>
      <c r="AS128" s="187" t="str">
        <f t="shared" si="55"/>
        <v>-</v>
      </c>
      <c r="AT128" s="189" t="str">
        <f t="shared" si="56"/>
        <v>FAC/DEP: 00,00%
__________
FAC/FAC: -
__________
AÑO: 00,00%
S. 1: 00,00%
S. 2: 00,00%</v>
      </c>
      <c r="AU128" s="187"/>
      <c r="AV128" s="187"/>
      <c r="AW128" s="188">
        <f t="shared" si="57"/>
        <v>0</v>
      </c>
      <c r="AX128" s="187"/>
      <c r="AY128" s="187"/>
      <c r="AZ128" s="187"/>
      <c r="BA128" s="191" t="str">
        <f t="shared" si="58"/>
        <v>0</v>
      </c>
      <c r="BB128" s="187" t="str">
        <f t="shared" si="59"/>
        <v>-</v>
      </c>
      <c r="BC128" s="189" t="str">
        <f t="shared" si="60"/>
        <v>FAC/DEP: 00,00%
__________
FAC/FAC: -
__________
AÑO: 00,00%
S. 1: 00,00%
S. 2: 00,00%</v>
      </c>
      <c r="BD128" s="187"/>
      <c r="BE128" s="187"/>
      <c r="BF128" s="188">
        <f t="shared" si="61"/>
        <v>0</v>
      </c>
      <c r="BG128" s="187"/>
      <c r="BH128" s="187"/>
      <c r="BI128" s="187"/>
      <c r="BJ128" s="191" t="str">
        <f t="shared" si="62"/>
        <v>0</v>
      </c>
      <c r="BK128" s="187" t="str">
        <f t="shared" si="63"/>
        <v>-</v>
      </c>
      <c r="BL128" s="189" t="str">
        <f t="shared" si="64"/>
        <v>FAC/DEP: 00,00%
__________
FAC/FAC: -
__________
AÑO: 00,00%
S. 1: 00,00%
S. 2: 00,00%</v>
      </c>
      <c r="BM128" s="187"/>
      <c r="BN128" s="187"/>
      <c r="BO128" s="188">
        <f t="shared" si="65"/>
        <v>0</v>
      </c>
      <c r="BP128" s="187"/>
      <c r="BQ128" s="187"/>
      <c r="BR128" s="187"/>
      <c r="BS128" s="191" t="str">
        <f t="shared" si="66"/>
        <v>0</v>
      </c>
      <c r="BT128" s="187" t="str">
        <f t="shared" si="67"/>
        <v>-</v>
      </c>
      <c r="BU128" s="189" t="str">
        <f t="shared" si="68"/>
        <v>FAC/DEP: 00,00%
__________
FAC/FAC: -
__________
AÑO: 00,00%
S. 1: 00,00%
S. 2: 00,00%</v>
      </c>
      <c r="BV128" s="187"/>
      <c r="BW128" s="187"/>
      <c r="BX128" s="188">
        <f t="shared" si="69"/>
        <v>0</v>
      </c>
      <c r="BY128" s="187"/>
      <c r="BZ128" s="187"/>
      <c r="CA128" s="187"/>
      <c r="CB128" s="191" t="str">
        <f t="shared" si="70"/>
        <v>0</v>
      </c>
      <c r="CC128" s="187" t="str">
        <f t="shared" si="71"/>
        <v>-</v>
      </c>
      <c r="CD128" s="189" t="str">
        <f t="shared" si="72"/>
        <v>FAC/DEP: 00,00%
__________
FAC/FAC: -
__________
AÑO: 00,00%
S. 1: 00,00%
S. 2: 00,00%</v>
      </c>
      <c r="CE128" s="187"/>
      <c r="CF128" s="187"/>
      <c r="CG128" s="188">
        <f t="shared" si="73"/>
        <v>0</v>
      </c>
      <c r="CH128" s="187"/>
      <c r="CI128" s="187"/>
      <c r="CJ128" s="187"/>
      <c r="CK128" s="191" t="str">
        <f t="shared" si="74"/>
        <v>0</v>
      </c>
      <c r="CL128" s="187" t="str">
        <f t="shared" si="75"/>
        <v>-</v>
      </c>
      <c r="CM128" s="189" t="str">
        <f t="shared" si="76"/>
        <v>FAC/DEP: 00,00%
__________
FAC/FAC: -
__________
AÑO: 00,00%
S. 1: 00,00%
S. 2: 00,00%</v>
      </c>
      <c r="CN128" s="187"/>
      <c r="CO128" s="187"/>
      <c r="CP128" s="188">
        <f t="shared" si="77"/>
        <v>0</v>
      </c>
      <c r="CQ128" s="187"/>
      <c r="CR128" s="187"/>
      <c r="CS128" s="187"/>
      <c r="CT128" s="191" t="str">
        <f t="shared" si="78"/>
        <v>0</v>
      </c>
      <c r="CU128" s="187" t="str">
        <f t="shared" si="79"/>
        <v>-</v>
      </c>
      <c r="CV128" s="189" t="str">
        <f t="shared" si="80"/>
        <v>FAC/DEP: 00,00%
__________
FAC/FAC: -
__________
AÑO: 00,00%
S. 1: 00,00%
S. 2: 00,00%</v>
      </c>
      <c r="CW128" s="187"/>
      <c r="CX128" s="187"/>
      <c r="CY128" s="188">
        <f t="shared" si="81"/>
        <v>0</v>
      </c>
      <c r="CZ128" s="187"/>
      <c r="DA128" s="187"/>
      <c r="DB128" s="187"/>
      <c r="DC128" s="191" t="str">
        <f t="shared" si="82"/>
        <v>0</v>
      </c>
      <c r="DD128" s="191" t="str">
        <f t="shared" si="83"/>
        <v>-</v>
      </c>
      <c r="DE128" s="196" t="str">
        <f t="shared" si="84"/>
        <v>FAC/DEP: 00,00%
__________
FAC/FAC: -
__________
AÑO: 00,00%
S. 1: 00,00%
S. 2: 00,00%</v>
      </c>
      <c r="DF128" s="209">
        <f t="shared" si="85"/>
        <v>0</v>
      </c>
      <c r="DG128" s="245"/>
      <c r="DH128" s="245"/>
    </row>
    <row r="129" spans="1:112" s="218" customFormat="1" ht="28.5" hidden="1" customHeight="1">
      <c r="A129" s="218" t="str">
        <f>Lists!C217</f>
        <v/>
      </c>
      <c r="B129" s="240" t="str">
        <f>IF(A129="","",INDEX(FORMULACIÓN!$A$10:$U$1010,'FORMULACIÓN Y SEG. FACULTADES'!$A129,'FORMULACIÓN Y SEG. FACULTADES'!B$8))</f>
        <v/>
      </c>
      <c r="C129" s="238" t="str">
        <f>IF($A129="","",INDEX(FORMULACIÓN!$A$10:$U$1010,'FORMULACIÓN Y SEG. FACULTADES'!$A129,'FORMULACIÓN Y SEG. FACULTADES'!C$8))</f>
        <v/>
      </c>
      <c r="D129" s="240" t="str">
        <f>IF(B129="","",INDEX(FORMULACIÓN!$A$10:$U$1010,'FORMULACIÓN Y SEG. FACULTADES'!$A129,'FORMULACIÓN Y SEG. FACULTADES'!D$8))</f>
        <v/>
      </c>
      <c r="E129" s="240" t="str">
        <f>IF($A129="","",INDEX(FORMULACIÓN!$A$10:$U$1010,'FORMULACIÓN Y SEG. FACULTADES'!$A129,'FORMULACIÓN Y SEG. FACULTADES'!E$8))</f>
        <v/>
      </c>
      <c r="F129" s="240" t="str">
        <f>IF($A129="","",INDEX(FORMULACIÓN!$A$10:$U$1010,'FORMULACIÓN Y SEG. FACULTADES'!$A129,'FORMULACIÓN Y SEG. FACULTADES'!F$8))</f>
        <v/>
      </c>
      <c r="G129" s="240" t="str">
        <f>IF($A129="","",INDEX(FORMULACIÓN!$A$10:$U$1010,'FORMULACIÓN Y SEG. FACULTADES'!$A129,'FORMULACIÓN Y SEG. FACULTADES'!G$8))</f>
        <v/>
      </c>
      <c r="H129" s="240" t="str">
        <f>IF($A129="","",INDEX(FORMULACIÓN!$A$10:$U$1010,'FORMULACIÓN Y SEG. FACULTADES'!$A129,'FORMULACIÓN Y SEG. FACULTADES'!H$8))</f>
        <v/>
      </c>
      <c r="I129" s="240" t="str">
        <f>IF($A129="","",INDEX(FORMULACIÓN!$A$10:$U$1010,'FORMULACIÓN Y SEG. FACULTADES'!$A129,'FORMULACIÓN Y SEG. FACULTADES'!I$8))</f>
        <v/>
      </c>
      <c r="J129" s="242"/>
      <c r="K129" s="242"/>
      <c r="L129" s="240" t="str">
        <f>IF($A129="","",INDEX(FORMULACIÓN!$A$10:$U$1010,'FORMULACIÓN Y SEG. FACULTADES'!$A129,'FORMULACIÓN Y SEG. FACULTADES'!L$8))</f>
        <v/>
      </c>
      <c r="M129" s="240" t="str">
        <f>IF($A129="","",INDEX(FORMULACIÓN!$A$10:$U$1010,'FORMULACIÓN Y SEG. FACULTADES'!$A129,'FORMULACIÓN Y SEG. FACULTADES'!M$8))</f>
        <v/>
      </c>
      <c r="N129" s="240" t="str">
        <f>IF($A129="","",INDEX(FORMULACIÓN!$A$10:$U$1010,'FORMULACIÓN Y SEG. FACULTADES'!$A129,'FORMULACIÓN Y SEG. FACULTADES'!N$8))</f>
        <v/>
      </c>
      <c r="O129" s="240" t="str">
        <f>IF($A129="","",INDEX(FORMULACIÓN!$A$10:$U$1010,'FORMULACIÓN Y SEG. FACULTADES'!$A129,'FORMULACIÓN Y SEG. FACULTADES'!O$8))</f>
        <v/>
      </c>
      <c r="P129" s="240" t="str">
        <f>IF($A129="","",INDEX(FORMULACIÓN!$A$10:$U$1010,'FORMULACIÓN Y SEG. FACULTADES'!$A129,'FORMULACIÓN Y SEG. FACULTADES'!P$8))</f>
        <v/>
      </c>
      <c r="Q129" s="241"/>
      <c r="R129" s="46" t="str">
        <f>IF($A129="","",INDEX(FORMULACIÓN!$A$10:$Y$1010,'FORMULACIÓN Y SEG. FACULTADES'!$A129,'FORMULACIÓN Y SEG. FACULTADES'!R$8))</f>
        <v/>
      </c>
      <c r="S129" s="175" t="str">
        <f>IF($A129="","",INDEX(FORMULACIÓN!$A$10:$U$1010,'FORMULACIÓN Y SEG. FACULTADES'!$A129,'FORMULACIÓN Y SEG. FACULTADES'!S$8))</f>
        <v/>
      </c>
      <c r="T129" s="187"/>
      <c r="U129" s="187"/>
      <c r="V129" s="188">
        <f t="shared" si="46"/>
        <v>0</v>
      </c>
      <c r="W129" s="187"/>
      <c r="X129" s="187"/>
      <c r="Y129" s="187"/>
      <c r="Z129" s="191" t="str">
        <f t="shared" si="47"/>
        <v>0</v>
      </c>
      <c r="AA129" s="191" t="str">
        <f t="shared" si="48"/>
        <v>-</v>
      </c>
      <c r="AB129" s="189" t="str">
        <f t="shared" si="45"/>
        <v>FAC/DEP: 00,00%
__________
FAC/FAC: -
__________
AÑO: 00,00%
S. 1: 00,00%
S. 2: 00,00%</v>
      </c>
      <c r="AC129" s="187"/>
      <c r="AD129" s="187"/>
      <c r="AE129" s="188">
        <f t="shared" si="49"/>
        <v>0</v>
      </c>
      <c r="AF129" s="187"/>
      <c r="AG129" s="187"/>
      <c r="AH129" s="187"/>
      <c r="AI129" s="191" t="str">
        <f t="shared" si="50"/>
        <v>0</v>
      </c>
      <c r="AJ129" s="187" t="str">
        <f t="shared" si="51"/>
        <v>-</v>
      </c>
      <c r="AK129" s="189" t="str">
        <f t="shared" si="52"/>
        <v>FAC/DEP: 00,00%
__________
FAC/FAC: -
__________
AÑO: 00,00%
S. 1: 00,00%
S. 2: 00,00%</v>
      </c>
      <c r="AL129" s="187"/>
      <c r="AM129" s="187"/>
      <c r="AN129" s="188">
        <f t="shared" si="53"/>
        <v>0</v>
      </c>
      <c r="AO129" s="187"/>
      <c r="AP129" s="187"/>
      <c r="AQ129" s="187"/>
      <c r="AR129" s="191" t="str">
        <f t="shared" si="54"/>
        <v>0</v>
      </c>
      <c r="AS129" s="187" t="str">
        <f t="shared" si="55"/>
        <v>-</v>
      </c>
      <c r="AT129" s="189" t="str">
        <f t="shared" si="56"/>
        <v>FAC/DEP: 00,00%
__________
FAC/FAC: -
__________
AÑO: 00,00%
S. 1: 00,00%
S. 2: 00,00%</v>
      </c>
      <c r="AU129" s="187"/>
      <c r="AV129" s="187"/>
      <c r="AW129" s="188">
        <f t="shared" si="57"/>
        <v>0</v>
      </c>
      <c r="AX129" s="187"/>
      <c r="AY129" s="187"/>
      <c r="AZ129" s="187"/>
      <c r="BA129" s="191" t="str">
        <f t="shared" si="58"/>
        <v>0</v>
      </c>
      <c r="BB129" s="187" t="str">
        <f t="shared" si="59"/>
        <v>-</v>
      </c>
      <c r="BC129" s="189" t="str">
        <f t="shared" si="60"/>
        <v>FAC/DEP: 00,00%
__________
FAC/FAC: -
__________
AÑO: 00,00%
S. 1: 00,00%
S. 2: 00,00%</v>
      </c>
      <c r="BD129" s="187"/>
      <c r="BE129" s="187"/>
      <c r="BF129" s="188">
        <f t="shared" si="61"/>
        <v>0</v>
      </c>
      <c r="BG129" s="187"/>
      <c r="BH129" s="187"/>
      <c r="BI129" s="187"/>
      <c r="BJ129" s="191" t="str">
        <f t="shared" si="62"/>
        <v>0</v>
      </c>
      <c r="BK129" s="187" t="str">
        <f t="shared" si="63"/>
        <v>-</v>
      </c>
      <c r="BL129" s="189" t="str">
        <f t="shared" si="64"/>
        <v>FAC/DEP: 00,00%
__________
FAC/FAC: -
__________
AÑO: 00,00%
S. 1: 00,00%
S. 2: 00,00%</v>
      </c>
      <c r="BM129" s="187"/>
      <c r="BN129" s="187"/>
      <c r="BO129" s="188">
        <f t="shared" si="65"/>
        <v>0</v>
      </c>
      <c r="BP129" s="187"/>
      <c r="BQ129" s="187"/>
      <c r="BR129" s="187"/>
      <c r="BS129" s="191" t="str">
        <f t="shared" si="66"/>
        <v>0</v>
      </c>
      <c r="BT129" s="187" t="str">
        <f t="shared" si="67"/>
        <v>-</v>
      </c>
      <c r="BU129" s="189" t="str">
        <f t="shared" si="68"/>
        <v>FAC/DEP: 00,00%
__________
FAC/FAC: -
__________
AÑO: 00,00%
S. 1: 00,00%
S. 2: 00,00%</v>
      </c>
      <c r="BV129" s="187"/>
      <c r="BW129" s="187"/>
      <c r="BX129" s="188">
        <f t="shared" si="69"/>
        <v>0</v>
      </c>
      <c r="BY129" s="187"/>
      <c r="BZ129" s="187"/>
      <c r="CA129" s="187"/>
      <c r="CB129" s="191" t="str">
        <f t="shared" si="70"/>
        <v>0</v>
      </c>
      <c r="CC129" s="187" t="str">
        <f t="shared" si="71"/>
        <v>-</v>
      </c>
      <c r="CD129" s="189" t="str">
        <f t="shared" si="72"/>
        <v>FAC/DEP: 00,00%
__________
FAC/FAC: -
__________
AÑO: 00,00%
S. 1: 00,00%
S. 2: 00,00%</v>
      </c>
      <c r="CE129" s="187"/>
      <c r="CF129" s="187"/>
      <c r="CG129" s="188">
        <f t="shared" si="73"/>
        <v>0</v>
      </c>
      <c r="CH129" s="187"/>
      <c r="CI129" s="187"/>
      <c r="CJ129" s="187"/>
      <c r="CK129" s="191" t="str">
        <f t="shared" si="74"/>
        <v>0</v>
      </c>
      <c r="CL129" s="187" t="str">
        <f t="shared" si="75"/>
        <v>-</v>
      </c>
      <c r="CM129" s="189" t="str">
        <f t="shared" si="76"/>
        <v>FAC/DEP: 00,00%
__________
FAC/FAC: -
__________
AÑO: 00,00%
S. 1: 00,00%
S. 2: 00,00%</v>
      </c>
      <c r="CN129" s="187"/>
      <c r="CO129" s="187"/>
      <c r="CP129" s="188">
        <f t="shared" si="77"/>
        <v>0</v>
      </c>
      <c r="CQ129" s="187"/>
      <c r="CR129" s="187"/>
      <c r="CS129" s="187"/>
      <c r="CT129" s="191" t="str">
        <f t="shared" si="78"/>
        <v>0</v>
      </c>
      <c r="CU129" s="187" t="str">
        <f t="shared" si="79"/>
        <v>-</v>
      </c>
      <c r="CV129" s="189" t="str">
        <f t="shared" si="80"/>
        <v>FAC/DEP: 00,00%
__________
FAC/FAC: -
__________
AÑO: 00,00%
S. 1: 00,00%
S. 2: 00,00%</v>
      </c>
      <c r="CW129" s="187"/>
      <c r="CX129" s="187"/>
      <c r="CY129" s="188">
        <f t="shared" si="81"/>
        <v>0</v>
      </c>
      <c r="CZ129" s="187"/>
      <c r="DA129" s="187"/>
      <c r="DB129" s="187"/>
      <c r="DC129" s="191" t="str">
        <f t="shared" si="82"/>
        <v>0</v>
      </c>
      <c r="DD129" s="191" t="str">
        <f t="shared" si="83"/>
        <v>-</v>
      </c>
      <c r="DE129" s="196" t="str">
        <f t="shared" si="84"/>
        <v>FAC/DEP: 00,00%
__________
FAC/FAC: -
__________
AÑO: 00,00%
S. 1: 00,00%
S. 2: 00,00%</v>
      </c>
      <c r="DF129" s="209">
        <f t="shared" si="85"/>
        <v>0</v>
      </c>
      <c r="DG129" s="245"/>
      <c r="DH129" s="245"/>
    </row>
    <row r="130" spans="1:112" s="218" customFormat="1" ht="28.5" hidden="1" customHeight="1">
      <c r="A130" s="218" t="str">
        <f>Lists!C218</f>
        <v/>
      </c>
      <c r="B130" s="240" t="str">
        <f>IF(A130="","",INDEX(FORMULACIÓN!$A$10:$U$1010,'FORMULACIÓN Y SEG. FACULTADES'!$A130,'FORMULACIÓN Y SEG. FACULTADES'!B$8))</f>
        <v/>
      </c>
      <c r="C130" s="238" t="str">
        <f>IF($A130="","",INDEX(FORMULACIÓN!$A$10:$U$1010,'FORMULACIÓN Y SEG. FACULTADES'!$A130,'FORMULACIÓN Y SEG. FACULTADES'!C$8))</f>
        <v/>
      </c>
      <c r="D130" s="240" t="str">
        <f>IF(B130="","",INDEX(FORMULACIÓN!$A$10:$U$1010,'FORMULACIÓN Y SEG. FACULTADES'!$A130,'FORMULACIÓN Y SEG. FACULTADES'!D$8))</f>
        <v/>
      </c>
      <c r="E130" s="240" t="str">
        <f>IF($A130="","",INDEX(FORMULACIÓN!$A$10:$U$1010,'FORMULACIÓN Y SEG. FACULTADES'!$A130,'FORMULACIÓN Y SEG. FACULTADES'!E$8))</f>
        <v/>
      </c>
      <c r="F130" s="240" t="str">
        <f>IF($A130="","",INDEX(FORMULACIÓN!$A$10:$U$1010,'FORMULACIÓN Y SEG. FACULTADES'!$A130,'FORMULACIÓN Y SEG. FACULTADES'!F$8))</f>
        <v/>
      </c>
      <c r="G130" s="240" t="str">
        <f>IF($A130="","",INDEX(FORMULACIÓN!$A$10:$U$1010,'FORMULACIÓN Y SEG. FACULTADES'!$A130,'FORMULACIÓN Y SEG. FACULTADES'!G$8))</f>
        <v/>
      </c>
      <c r="H130" s="240" t="str">
        <f>IF($A130="","",INDEX(FORMULACIÓN!$A$10:$U$1010,'FORMULACIÓN Y SEG. FACULTADES'!$A130,'FORMULACIÓN Y SEG. FACULTADES'!H$8))</f>
        <v/>
      </c>
      <c r="I130" s="240" t="str">
        <f>IF($A130="","",INDEX(FORMULACIÓN!$A$10:$U$1010,'FORMULACIÓN Y SEG. FACULTADES'!$A130,'FORMULACIÓN Y SEG. FACULTADES'!I$8))</f>
        <v/>
      </c>
      <c r="J130" s="242"/>
      <c r="K130" s="242"/>
      <c r="L130" s="240" t="str">
        <f>IF($A130="","",INDEX(FORMULACIÓN!$A$10:$U$1010,'FORMULACIÓN Y SEG. FACULTADES'!$A130,'FORMULACIÓN Y SEG. FACULTADES'!L$8))</f>
        <v/>
      </c>
      <c r="M130" s="240" t="str">
        <f>IF($A130="","",INDEX(FORMULACIÓN!$A$10:$U$1010,'FORMULACIÓN Y SEG. FACULTADES'!$A130,'FORMULACIÓN Y SEG. FACULTADES'!M$8))</f>
        <v/>
      </c>
      <c r="N130" s="240" t="str">
        <f>IF($A130="","",INDEX(FORMULACIÓN!$A$10:$U$1010,'FORMULACIÓN Y SEG. FACULTADES'!$A130,'FORMULACIÓN Y SEG. FACULTADES'!N$8))</f>
        <v/>
      </c>
      <c r="O130" s="240" t="str">
        <f>IF($A130="","",INDEX(FORMULACIÓN!$A$10:$U$1010,'FORMULACIÓN Y SEG. FACULTADES'!$A130,'FORMULACIÓN Y SEG. FACULTADES'!O$8))</f>
        <v/>
      </c>
      <c r="P130" s="240" t="str">
        <f>IF($A130="","",INDEX(FORMULACIÓN!$A$10:$U$1010,'FORMULACIÓN Y SEG. FACULTADES'!$A130,'FORMULACIÓN Y SEG. FACULTADES'!P$8))</f>
        <v/>
      </c>
      <c r="Q130" s="241"/>
      <c r="R130" s="46" t="str">
        <f>IF($A130="","",INDEX(FORMULACIÓN!$A$10:$Y$1010,'FORMULACIÓN Y SEG. FACULTADES'!$A130,'FORMULACIÓN Y SEG. FACULTADES'!R$8))</f>
        <v/>
      </c>
      <c r="S130" s="175" t="str">
        <f>IF($A130="","",INDEX(FORMULACIÓN!$A$10:$U$1010,'FORMULACIÓN Y SEG. FACULTADES'!$A130,'FORMULACIÓN Y SEG. FACULTADES'!S$8))</f>
        <v/>
      </c>
      <c r="T130" s="187"/>
      <c r="U130" s="187"/>
      <c r="V130" s="188">
        <f t="shared" si="46"/>
        <v>0</v>
      </c>
      <c r="W130" s="187"/>
      <c r="X130" s="187"/>
      <c r="Y130" s="187"/>
      <c r="Z130" s="191" t="str">
        <f t="shared" si="47"/>
        <v>0</v>
      </c>
      <c r="AA130" s="191" t="str">
        <f t="shared" si="48"/>
        <v>-</v>
      </c>
      <c r="AB130" s="189" t="str">
        <f t="shared" si="45"/>
        <v>FAC/DEP: 00,00%
__________
FAC/FAC: -
__________
AÑO: 00,00%
S. 1: 00,00%
S. 2: 00,00%</v>
      </c>
      <c r="AC130" s="187"/>
      <c r="AD130" s="187"/>
      <c r="AE130" s="188">
        <f t="shared" si="49"/>
        <v>0</v>
      </c>
      <c r="AF130" s="187"/>
      <c r="AG130" s="187"/>
      <c r="AH130" s="187"/>
      <c r="AI130" s="191" t="str">
        <f t="shared" si="50"/>
        <v>0</v>
      </c>
      <c r="AJ130" s="187" t="str">
        <f t="shared" si="51"/>
        <v>-</v>
      </c>
      <c r="AK130" s="189" t="str">
        <f t="shared" si="52"/>
        <v>FAC/DEP: 00,00%
__________
FAC/FAC: -
__________
AÑO: 00,00%
S. 1: 00,00%
S. 2: 00,00%</v>
      </c>
      <c r="AL130" s="187"/>
      <c r="AM130" s="187"/>
      <c r="AN130" s="188">
        <f t="shared" si="53"/>
        <v>0</v>
      </c>
      <c r="AO130" s="187"/>
      <c r="AP130" s="187"/>
      <c r="AQ130" s="187"/>
      <c r="AR130" s="191" t="str">
        <f t="shared" si="54"/>
        <v>0</v>
      </c>
      <c r="AS130" s="187" t="str">
        <f t="shared" si="55"/>
        <v>-</v>
      </c>
      <c r="AT130" s="189" t="str">
        <f t="shared" si="56"/>
        <v>FAC/DEP: 00,00%
__________
FAC/FAC: -
__________
AÑO: 00,00%
S. 1: 00,00%
S. 2: 00,00%</v>
      </c>
      <c r="AU130" s="187"/>
      <c r="AV130" s="187"/>
      <c r="AW130" s="188">
        <f t="shared" si="57"/>
        <v>0</v>
      </c>
      <c r="AX130" s="187"/>
      <c r="AY130" s="187"/>
      <c r="AZ130" s="187"/>
      <c r="BA130" s="191" t="str">
        <f t="shared" si="58"/>
        <v>0</v>
      </c>
      <c r="BB130" s="187" t="str">
        <f t="shared" si="59"/>
        <v>-</v>
      </c>
      <c r="BC130" s="189" t="str">
        <f t="shared" si="60"/>
        <v>FAC/DEP: 00,00%
__________
FAC/FAC: -
__________
AÑO: 00,00%
S. 1: 00,00%
S. 2: 00,00%</v>
      </c>
      <c r="BD130" s="187"/>
      <c r="BE130" s="187"/>
      <c r="BF130" s="188">
        <f t="shared" si="61"/>
        <v>0</v>
      </c>
      <c r="BG130" s="187"/>
      <c r="BH130" s="187"/>
      <c r="BI130" s="187"/>
      <c r="BJ130" s="191" t="str">
        <f t="shared" si="62"/>
        <v>0</v>
      </c>
      <c r="BK130" s="187" t="str">
        <f t="shared" si="63"/>
        <v>-</v>
      </c>
      <c r="BL130" s="189" t="str">
        <f t="shared" si="64"/>
        <v>FAC/DEP: 00,00%
__________
FAC/FAC: -
__________
AÑO: 00,00%
S. 1: 00,00%
S. 2: 00,00%</v>
      </c>
      <c r="BM130" s="187"/>
      <c r="BN130" s="187"/>
      <c r="BO130" s="188">
        <f t="shared" si="65"/>
        <v>0</v>
      </c>
      <c r="BP130" s="187"/>
      <c r="BQ130" s="187"/>
      <c r="BR130" s="187"/>
      <c r="BS130" s="191" t="str">
        <f t="shared" si="66"/>
        <v>0</v>
      </c>
      <c r="BT130" s="187" t="str">
        <f t="shared" si="67"/>
        <v>-</v>
      </c>
      <c r="BU130" s="189" t="str">
        <f t="shared" si="68"/>
        <v>FAC/DEP: 00,00%
__________
FAC/FAC: -
__________
AÑO: 00,00%
S. 1: 00,00%
S. 2: 00,00%</v>
      </c>
      <c r="BV130" s="187"/>
      <c r="BW130" s="187"/>
      <c r="BX130" s="188">
        <f t="shared" si="69"/>
        <v>0</v>
      </c>
      <c r="BY130" s="187"/>
      <c r="BZ130" s="187"/>
      <c r="CA130" s="187"/>
      <c r="CB130" s="191" t="str">
        <f t="shared" si="70"/>
        <v>0</v>
      </c>
      <c r="CC130" s="187" t="str">
        <f t="shared" si="71"/>
        <v>-</v>
      </c>
      <c r="CD130" s="189" t="str">
        <f t="shared" si="72"/>
        <v>FAC/DEP: 00,00%
__________
FAC/FAC: -
__________
AÑO: 00,00%
S. 1: 00,00%
S. 2: 00,00%</v>
      </c>
      <c r="CE130" s="187"/>
      <c r="CF130" s="187"/>
      <c r="CG130" s="188">
        <f t="shared" si="73"/>
        <v>0</v>
      </c>
      <c r="CH130" s="187"/>
      <c r="CI130" s="187"/>
      <c r="CJ130" s="187"/>
      <c r="CK130" s="191" t="str">
        <f t="shared" si="74"/>
        <v>0</v>
      </c>
      <c r="CL130" s="187" t="str">
        <f t="shared" si="75"/>
        <v>-</v>
      </c>
      <c r="CM130" s="189" t="str">
        <f t="shared" si="76"/>
        <v>FAC/DEP: 00,00%
__________
FAC/FAC: -
__________
AÑO: 00,00%
S. 1: 00,00%
S. 2: 00,00%</v>
      </c>
      <c r="CN130" s="187"/>
      <c r="CO130" s="187"/>
      <c r="CP130" s="188">
        <f t="shared" si="77"/>
        <v>0</v>
      </c>
      <c r="CQ130" s="187"/>
      <c r="CR130" s="187"/>
      <c r="CS130" s="187"/>
      <c r="CT130" s="191" t="str">
        <f t="shared" si="78"/>
        <v>0</v>
      </c>
      <c r="CU130" s="187" t="str">
        <f t="shared" si="79"/>
        <v>-</v>
      </c>
      <c r="CV130" s="189" t="str">
        <f t="shared" si="80"/>
        <v>FAC/DEP: 00,00%
__________
FAC/FAC: -
__________
AÑO: 00,00%
S. 1: 00,00%
S. 2: 00,00%</v>
      </c>
      <c r="CW130" s="187"/>
      <c r="CX130" s="187"/>
      <c r="CY130" s="188">
        <f t="shared" si="81"/>
        <v>0</v>
      </c>
      <c r="CZ130" s="187"/>
      <c r="DA130" s="187"/>
      <c r="DB130" s="187"/>
      <c r="DC130" s="191" t="str">
        <f t="shared" si="82"/>
        <v>0</v>
      </c>
      <c r="DD130" s="191" t="str">
        <f t="shared" si="83"/>
        <v>-</v>
      </c>
      <c r="DE130" s="196" t="str">
        <f t="shared" si="84"/>
        <v>FAC/DEP: 00,00%
__________
FAC/FAC: -
__________
AÑO: 00,00%
S. 1: 00,00%
S. 2: 00,00%</v>
      </c>
      <c r="DF130" s="209">
        <f t="shared" si="85"/>
        <v>0</v>
      </c>
      <c r="DG130" s="245"/>
      <c r="DH130" s="245"/>
    </row>
    <row r="131" spans="1:112" s="218" customFormat="1" ht="28.5" hidden="1" customHeight="1">
      <c r="A131" s="218" t="str">
        <f>Lists!C219</f>
        <v/>
      </c>
      <c r="B131" s="240" t="str">
        <f>IF(A131="","",INDEX(FORMULACIÓN!$A$10:$U$1010,'FORMULACIÓN Y SEG. FACULTADES'!$A131,'FORMULACIÓN Y SEG. FACULTADES'!B$8))</f>
        <v/>
      </c>
      <c r="C131" s="238" t="str">
        <f>IF($A131="","",INDEX(FORMULACIÓN!$A$10:$U$1010,'FORMULACIÓN Y SEG. FACULTADES'!$A131,'FORMULACIÓN Y SEG. FACULTADES'!C$8))</f>
        <v/>
      </c>
      <c r="D131" s="240" t="str">
        <f>IF(B131="","",INDEX(FORMULACIÓN!$A$10:$U$1010,'FORMULACIÓN Y SEG. FACULTADES'!$A131,'FORMULACIÓN Y SEG. FACULTADES'!D$8))</f>
        <v/>
      </c>
      <c r="E131" s="240" t="str">
        <f>IF($A131="","",INDEX(FORMULACIÓN!$A$10:$U$1010,'FORMULACIÓN Y SEG. FACULTADES'!$A131,'FORMULACIÓN Y SEG. FACULTADES'!E$8))</f>
        <v/>
      </c>
      <c r="F131" s="240" t="str">
        <f>IF($A131="","",INDEX(FORMULACIÓN!$A$10:$U$1010,'FORMULACIÓN Y SEG. FACULTADES'!$A131,'FORMULACIÓN Y SEG. FACULTADES'!F$8))</f>
        <v/>
      </c>
      <c r="G131" s="240" t="str">
        <f>IF($A131="","",INDEX(FORMULACIÓN!$A$10:$U$1010,'FORMULACIÓN Y SEG. FACULTADES'!$A131,'FORMULACIÓN Y SEG. FACULTADES'!G$8))</f>
        <v/>
      </c>
      <c r="H131" s="240" t="str">
        <f>IF($A131="","",INDEX(FORMULACIÓN!$A$10:$U$1010,'FORMULACIÓN Y SEG. FACULTADES'!$A131,'FORMULACIÓN Y SEG. FACULTADES'!H$8))</f>
        <v/>
      </c>
      <c r="I131" s="240" t="str">
        <f>IF($A131="","",INDEX(FORMULACIÓN!$A$10:$U$1010,'FORMULACIÓN Y SEG. FACULTADES'!$A131,'FORMULACIÓN Y SEG. FACULTADES'!I$8))</f>
        <v/>
      </c>
      <c r="J131" s="242"/>
      <c r="K131" s="242"/>
      <c r="L131" s="240" t="str">
        <f>IF($A131="","",INDEX(FORMULACIÓN!$A$10:$U$1010,'FORMULACIÓN Y SEG. FACULTADES'!$A131,'FORMULACIÓN Y SEG. FACULTADES'!L$8))</f>
        <v/>
      </c>
      <c r="M131" s="240" t="str">
        <f>IF($A131="","",INDEX(FORMULACIÓN!$A$10:$U$1010,'FORMULACIÓN Y SEG. FACULTADES'!$A131,'FORMULACIÓN Y SEG. FACULTADES'!M$8))</f>
        <v/>
      </c>
      <c r="N131" s="240" t="str">
        <f>IF($A131="","",INDEX(FORMULACIÓN!$A$10:$U$1010,'FORMULACIÓN Y SEG. FACULTADES'!$A131,'FORMULACIÓN Y SEG. FACULTADES'!N$8))</f>
        <v/>
      </c>
      <c r="O131" s="240" t="str">
        <f>IF($A131="","",INDEX(FORMULACIÓN!$A$10:$U$1010,'FORMULACIÓN Y SEG. FACULTADES'!$A131,'FORMULACIÓN Y SEG. FACULTADES'!O$8))</f>
        <v/>
      </c>
      <c r="P131" s="240" t="str">
        <f>IF($A131="","",INDEX(FORMULACIÓN!$A$10:$U$1010,'FORMULACIÓN Y SEG. FACULTADES'!$A131,'FORMULACIÓN Y SEG. FACULTADES'!P$8))</f>
        <v/>
      </c>
      <c r="Q131" s="241"/>
      <c r="R131" s="46" t="str">
        <f>IF($A131="","",INDEX(FORMULACIÓN!$A$10:$Y$1010,'FORMULACIÓN Y SEG. FACULTADES'!$A131,'FORMULACIÓN Y SEG. FACULTADES'!R$8))</f>
        <v/>
      </c>
      <c r="S131" s="175" t="str">
        <f>IF($A131="","",INDEX(FORMULACIÓN!$A$10:$U$1010,'FORMULACIÓN Y SEG. FACULTADES'!$A131,'FORMULACIÓN Y SEG. FACULTADES'!S$8))</f>
        <v/>
      </c>
      <c r="T131" s="187"/>
      <c r="U131" s="187"/>
      <c r="V131" s="188">
        <f t="shared" si="46"/>
        <v>0</v>
      </c>
      <c r="W131" s="187"/>
      <c r="X131" s="187"/>
      <c r="Y131" s="187"/>
      <c r="Z131" s="191" t="str">
        <f t="shared" si="47"/>
        <v>0</v>
      </c>
      <c r="AA131" s="191" t="str">
        <f t="shared" si="48"/>
        <v>-</v>
      </c>
      <c r="AB131" s="189" t="str">
        <f t="shared" si="45"/>
        <v>FAC/DEP: 00,00%
__________
FAC/FAC: -
__________
AÑO: 00,00%
S. 1: 00,00%
S. 2: 00,00%</v>
      </c>
      <c r="AC131" s="187"/>
      <c r="AD131" s="187"/>
      <c r="AE131" s="188">
        <f t="shared" si="49"/>
        <v>0</v>
      </c>
      <c r="AF131" s="187"/>
      <c r="AG131" s="187"/>
      <c r="AH131" s="187"/>
      <c r="AI131" s="191" t="str">
        <f t="shared" si="50"/>
        <v>0</v>
      </c>
      <c r="AJ131" s="187" t="str">
        <f t="shared" si="51"/>
        <v>-</v>
      </c>
      <c r="AK131" s="189" t="str">
        <f t="shared" si="52"/>
        <v>FAC/DEP: 00,00%
__________
FAC/FAC: -
__________
AÑO: 00,00%
S. 1: 00,00%
S. 2: 00,00%</v>
      </c>
      <c r="AL131" s="187"/>
      <c r="AM131" s="187"/>
      <c r="AN131" s="188">
        <f t="shared" si="53"/>
        <v>0</v>
      </c>
      <c r="AO131" s="187"/>
      <c r="AP131" s="187"/>
      <c r="AQ131" s="187"/>
      <c r="AR131" s="191" t="str">
        <f t="shared" si="54"/>
        <v>0</v>
      </c>
      <c r="AS131" s="187" t="str">
        <f t="shared" si="55"/>
        <v>-</v>
      </c>
      <c r="AT131" s="189" t="str">
        <f t="shared" si="56"/>
        <v>FAC/DEP: 00,00%
__________
FAC/FAC: -
__________
AÑO: 00,00%
S. 1: 00,00%
S. 2: 00,00%</v>
      </c>
      <c r="AU131" s="187"/>
      <c r="AV131" s="187"/>
      <c r="AW131" s="188">
        <f t="shared" si="57"/>
        <v>0</v>
      </c>
      <c r="AX131" s="187"/>
      <c r="AY131" s="187"/>
      <c r="AZ131" s="187"/>
      <c r="BA131" s="191" t="str">
        <f t="shared" si="58"/>
        <v>0</v>
      </c>
      <c r="BB131" s="187" t="str">
        <f t="shared" si="59"/>
        <v>-</v>
      </c>
      <c r="BC131" s="189" t="str">
        <f t="shared" si="60"/>
        <v>FAC/DEP: 00,00%
__________
FAC/FAC: -
__________
AÑO: 00,00%
S. 1: 00,00%
S. 2: 00,00%</v>
      </c>
      <c r="BD131" s="187"/>
      <c r="BE131" s="187"/>
      <c r="BF131" s="188">
        <f t="shared" si="61"/>
        <v>0</v>
      </c>
      <c r="BG131" s="187"/>
      <c r="BH131" s="187"/>
      <c r="BI131" s="187"/>
      <c r="BJ131" s="191" t="str">
        <f t="shared" si="62"/>
        <v>0</v>
      </c>
      <c r="BK131" s="187" t="str">
        <f t="shared" si="63"/>
        <v>-</v>
      </c>
      <c r="BL131" s="189" t="str">
        <f t="shared" si="64"/>
        <v>FAC/DEP: 00,00%
__________
FAC/FAC: -
__________
AÑO: 00,00%
S. 1: 00,00%
S. 2: 00,00%</v>
      </c>
      <c r="BM131" s="187"/>
      <c r="BN131" s="187"/>
      <c r="BO131" s="188">
        <f t="shared" si="65"/>
        <v>0</v>
      </c>
      <c r="BP131" s="187"/>
      <c r="BQ131" s="187"/>
      <c r="BR131" s="187"/>
      <c r="BS131" s="191" t="str">
        <f t="shared" si="66"/>
        <v>0</v>
      </c>
      <c r="BT131" s="187" t="str">
        <f t="shared" si="67"/>
        <v>-</v>
      </c>
      <c r="BU131" s="189" t="str">
        <f t="shared" si="68"/>
        <v>FAC/DEP: 00,00%
__________
FAC/FAC: -
__________
AÑO: 00,00%
S. 1: 00,00%
S. 2: 00,00%</v>
      </c>
      <c r="BV131" s="187"/>
      <c r="BW131" s="187"/>
      <c r="BX131" s="188">
        <f t="shared" si="69"/>
        <v>0</v>
      </c>
      <c r="BY131" s="187"/>
      <c r="BZ131" s="187"/>
      <c r="CA131" s="187"/>
      <c r="CB131" s="191" t="str">
        <f t="shared" si="70"/>
        <v>0</v>
      </c>
      <c r="CC131" s="187" t="str">
        <f t="shared" si="71"/>
        <v>-</v>
      </c>
      <c r="CD131" s="189" t="str">
        <f t="shared" si="72"/>
        <v>FAC/DEP: 00,00%
__________
FAC/FAC: -
__________
AÑO: 00,00%
S. 1: 00,00%
S. 2: 00,00%</v>
      </c>
      <c r="CE131" s="187"/>
      <c r="CF131" s="187"/>
      <c r="CG131" s="188">
        <f t="shared" si="73"/>
        <v>0</v>
      </c>
      <c r="CH131" s="187"/>
      <c r="CI131" s="187"/>
      <c r="CJ131" s="187"/>
      <c r="CK131" s="191" t="str">
        <f t="shared" si="74"/>
        <v>0</v>
      </c>
      <c r="CL131" s="187" t="str">
        <f t="shared" si="75"/>
        <v>-</v>
      </c>
      <c r="CM131" s="189" t="str">
        <f t="shared" si="76"/>
        <v>FAC/DEP: 00,00%
__________
FAC/FAC: -
__________
AÑO: 00,00%
S. 1: 00,00%
S. 2: 00,00%</v>
      </c>
      <c r="CN131" s="187"/>
      <c r="CO131" s="187"/>
      <c r="CP131" s="188">
        <f t="shared" si="77"/>
        <v>0</v>
      </c>
      <c r="CQ131" s="187"/>
      <c r="CR131" s="187"/>
      <c r="CS131" s="187"/>
      <c r="CT131" s="191" t="str">
        <f t="shared" si="78"/>
        <v>0</v>
      </c>
      <c r="CU131" s="187" t="str">
        <f t="shared" si="79"/>
        <v>-</v>
      </c>
      <c r="CV131" s="189" t="str">
        <f t="shared" si="80"/>
        <v>FAC/DEP: 00,00%
__________
FAC/FAC: -
__________
AÑO: 00,00%
S. 1: 00,00%
S. 2: 00,00%</v>
      </c>
      <c r="CW131" s="187"/>
      <c r="CX131" s="187"/>
      <c r="CY131" s="188">
        <f t="shared" si="81"/>
        <v>0</v>
      </c>
      <c r="CZ131" s="187"/>
      <c r="DA131" s="187"/>
      <c r="DB131" s="187"/>
      <c r="DC131" s="191" t="str">
        <f t="shared" si="82"/>
        <v>0</v>
      </c>
      <c r="DD131" s="191" t="str">
        <f t="shared" si="83"/>
        <v>-</v>
      </c>
      <c r="DE131" s="196" t="str">
        <f t="shared" si="84"/>
        <v>FAC/DEP: 00,00%
__________
FAC/FAC: -
__________
AÑO: 00,00%
S. 1: 00,00%
S. 2: 00,00%</v>
      </c>
      <c r="DF131" s="209">
        <f t="shared" si="85"/>
        <v>0</v>
      </c>
      <c r="DG131" s="245"/>
      <c r="DH131" s="245"/>
    </row>
    <row r="132" spans="1:112" s="218" customFormat="1" ht="28.5" hidden="1" customHeight="1">
      <c r="A132" s="218" t="str">
        <f>Lists!C220</f>
        <v/>
      </c>
      <c r="B132" s="240" t="str">
        <f>IF(A132="","",INDEX(FORMULACIÓN!$A$10:$U$1010,'FORMULACIÓN Y SEG. FACULTADES'!$A132,'FORMULACIÓN Y SEG. FACULTADES'!B$8))</f>
        <v/>
      </c>
      <c r="C132" s="238" t="str">
        <f>IF($A132="","",INDEX(FORMULACIÓN!$A$10:$U$1010,'FORMULACIÓN Y SEG. FACULTADES'!$A132,'FORMULACIÓN Y SEG. FACULTADES'!C$8))</f>
        <v/>
      </c>
      <c r="D132" s="240" t="str">
        <f>IF(B132="","",INDEX(FORMULACIÓN!$A$10:$U$1010,'FORMULACIÓN Y SEG. FACULTADES'!$A132,'FORMULACIÓN Y SEG. FACULTADES'!D$8))</f>
        <v/>
      </c>
      <c r="E132" s="240" t="str">
        <f>IF($A132="","",INDEX(FORMULACIÓN!$A$10:$U$1010,'FORMULACIÓN Y SEG. FACULTADES'!$A132,'FORMULACIÓN Y SEG. FACULTADES'!E$8))</f>
        <v/>
      </c>
      <c r="F132" s="240" t="str">
        <f>IF($A132="","",INDEX(FORMULACIÓN!$A$10:$U$1010,'FORMULACIÓN Y SEG. FACULTADES'!$A132,'FORMULACIÓN Y SEG. FACULTADES'!F$8))</f>
        <v/>
      </c>
      <c r="G132" s="240" t="str">
        <f>IF($A132="","",INDEX(FORMULACIÓN!$A$10:$U$1010,'FORMULACIÓN Y SEG. FACULTADES'!$A132,'FORMULACIÓN Y SEG. FACULTADES'!G$8))</f>
        <v/>
      </c>
      <c r="H132" s="240" t="str">
        <f>IF($A132="","",INDEX(FORMULACIÓN!$A$10:$U$1010,'FORMULACIÓN Y SEG. FACULTADES'!$A132,'FORMULACIÓN Y SEG. FACULTADES'!H$8))</f>
        <v/>
      </c>
      <c r="I132" s="240" t="str">
        <f>IF($A132="","",INDEX(FORMULACIÓN!$A$10:$U$1010,'FORMULACIÓN Y SEG. FACULTADES'!$A132,'FORMULACIÓN Y SEG. FACULTADES'!I$8))</f>
        <v/>
      </c>
      <c r="J132" s="242"/>
      <c r="K132" s="242"/>
      <c r="L132" s="240" t="str">
        <f>IF($A132="","",INDEX(FORMULACIÓN!$A$10:$U$1010,'FORMULACIÓN Y SEG. FACULTADES'!$A132,'FORMULACIÓN Y SEG. FACULTADES'!L$8))</f>
        <v/>
      </c>
      <c r="M132" s="240" t="str">
        <f>IF($A132="","",INDEX(FORMULACIÓN!$A$10:$U$1010,'FORMULACIÓN Y SEG. FACULTADES'!$A132,'FORMULACIÓN Y SEG. FACULTADES'!M$8))</f>
        <v/>
      </c>
      <c r="N132" s="240" t="str">
        <f>IF($A132="","",INDEX(FORMULACIÓN!$A$10:$U$1010,'FORMULACIÓN Y SEG. FACULTADES'!$A132,'FORMULACIÓN Y SEG. FACULTADES'!N$8))</f>
        <v/>
      </c>
      <c r="O132" s="240" t="str">
        <f>IF($A132="","",INDEX(FORMULACIÓN!$A$10:$U$1010,'FORMULACIÓN Y SEG. FACULTADES'!$A132,'FORMULACIÓN Y SEG. FACULTADES'!O$8))</f>
        <v/>
      </c>
      <c r="P132" s="240" t="str">
        <f>IF($A132="","",INDEX(FORMULACIÓN!$A$10:$U$1010,'FORMULACIÓN Y SEG. FACULTADES'!$A132,'FORMULACIÓN Y SEG. FACULTADES'!P$8))</f>
        <v/>
      </c>
      <c r="Q132" s="241"/>
      <c r="R132" s="46" t="str">
        <f>IF($A132="","",INDEX(FORMULACIÓN!$A$10:$Y$1010,'FORMULACIÓN Y SEG. FACULTADES'!$A132,'FORMULACIÓN Y SEG. FACULTADES'!R$8))</f>
        <v/>
      </c>
      <c r="S132" s="175" t="str">
        <f>IF($A132="","",INDEX(FORMULACIÓN!$A$10:$U$1010,'FORMULACIÓN Y SEG. FACULTADES'!$A132,'FORMULACIÓN Y SEG. FACULTADES'!S$8))</f>
        <v/>
      </c>
      <c r="T132" s="187"/>
      <c r="U132" s="187"/>
      <c r="V132" s="188">
        <f t="shared" si="46"/>
        <v>0</v>
      </c>
      <c r="W132" s="187"/>
      <c r="X132" s="187"/>
      <c r="Y132" s="187"/>
      <c r="Z132" s="191" t="str">
        <f t="shared" si="47"/>
        <v>0</v>
      </c>
      <c r="AA132" s="191" t="str">
        <f t="shared" si="48"/>
        <v>-</v>
      </c>
      <c r="AB132" s="189" t="str">
        <f t="shared" si="45"/>
        <v>FAC/DEP: 00,00%
__________
FAC/FAC: -
__________
AÑO: 00,00%
S. 1: 00,00%
S. 2: 00,00%</v>
      </c>
      <c r="AC132" s="187"/>
      <c r="AD132" s="187"/>
      <c r="AE132" s="188">
        <f t="shared" si="49"/>
        <v>0</v>
      </c>
      <c r="AF132" s="187"/>
      <c r="AG132" s="187"/>
      <c r="AH132" s="187"/>
      <c r="AI132" s="191" t="str">
        <f t="shared" si="50"/>
        <v>0</v>
      </c>
      <c r="AJ132" s="187" t="str">
        <f t="shared" si="51"/>
        <v>-</v>
      </c>
      <c r="AK132" s="189" t="str">
        <f t="shared" si="52"/>
        <v>FAC/DEP: 00,00%
__________
FAC/FAC: -
__________
AÑO: 00,00%
S. 1: 00,00%
S. 2: 00,00%</v>
      </c>
      <c r="AL132" s="187"/>
      <c r="AM132" s="187"/>
      <c r="AN132" s="188">
        <f t="shared" si="53"/>
        <v>0</v>
      </c>
      <c r="AO132" s="187"/>
      <c r="AP132" s="187"/>
      <c r="AQ132" s="187"/>
      <c r="AR132" s="191" t="str">
        <f t="shared" si="54"/>
        <v>0</v>
      </c>
      <c r="AS132" s="187" t="str">
        <f t="shared" si="55"/>
        <v>-</v>
      </c>
      <c r="AT132" s="189" t="str">
        <f t="shared" si="56"/>
        <v>FAC/DEP: 00,00%
__________
FAC/FAC: -
__________
AÑO: 00,00%
S. 1: 00,00%
S. 2: 00,00%</v>
      </c>
      <c r="AU132" s="187"/>
      <c r="AV132" s="187"/>
      <c r="AW132" s="188">
        <f t="shared" si="57"/>
        <v>0</v>
      </c>
      <c r="AX132" s="187"/>
      <c r="AY132" s="187"/>
      <c r="AZ132" s="187"/>
      <c r="BA132" s="191" t="str">
        <f t="shared" si="58"/>
        <v>0</v>
      </c>
      <c r="BB132" s="187" t="str">
        <f t="shared" si="59"/>
        <v>-</v>
      </c>
      <c r="BC132" s="189" t="str">
        <f t="shared" si="60"/>
        <v>FAC/DEP: 00,00%
__________
FAC/FAC: -
__________
AÑO: 00,00%
S. 1: 00,00%
S. 2: 00,00%</v>
      </c>
      <c r="BD132" s="187"/>
      <c r="BE132" s="187"/>
      <c r="BF132" s="188">
        <f t="shared" si="61"/>
        <v>0</v>
      </c>
      <c r="BG132" s="187"/>
      <c r="BH132" s="187"/>
      <c r="BI132" s="187"/>
      <c r="BJ132" s="191" t="str">
        <f t="shared" si="62"/>
        <v>0</v>
      </c>
      <c r="BK132" s="187" t="str">
        <f t="shared" si="63"/>
        <v>-</v>
      </c>
      <c r="BL132" s="189" t="str">
        <f t="shared" si="64"/>
        <v>FAC/DEP: 00,00%
__________
FAC/FAC: -
__________
AÑO: 00,00%
S. 1: 00,00%
S. 2: 00,00%</v>
      </c>
      <c r="BM132" s="187"/>
      <c r="BN132" s="187"/>
      <c r="BO132" s="188">
        <f t="shared" si="65"/>
        <v>0</v>
      </c>
      <c r="BP132" s="187"/>
      <c r="BQ132" s="187"/>
      <c r="BR132" s="187"/>
      <c r="BS132" s="191" t="str">
        <f t="shared" si="66"/>
        <v>0</v>
      </c>
      <c r="BT132" s="187" t="str">
        <f t="shared" si="67"/>
        <v>-</v>
      </c>
      <c r="BU132" s="189" t="str">
        <f t="shared" si="68"/>
        <v>FAC/DEP: 00,00%
__________
FAC/FAC: -
__________
AÑO: 00,00%
S. 1: 00,00%
S. 2: 00,00%</v>
      </c>
      <c r="BV132" s="187"/>
      <c r="BW132" s="187"/>
      <c r="BX132" s="188">
        <f t="shared" si="69"/>
        <v>0</v>
      </c>
      <c r="BY132" s="187"/>
      <c r="BZ132" s="187"/>
      <c r="CA132" s="187"/>
      <c r="CB132" s="191" t="str">
        <f t="shared" si="70"/>
        <v>0</v>
      </c>
      <c r="CC132" s="187" t="str">
        <f t="shared" si="71"/>
        <v>-</v>
      </c>
      <c r="CD132" s="189" t="str">
        <f t="shared" si="72"/>
        <v>FAC/DEP: 00,00%
__________
FAC/FAC: -
__________
AÑO: 00,00%
S. 1: 00,00%
S. 2: 00,00%</v>
      </c>
      <c r="CE132" s="187"/>
      <c r="CF132" s="187"/>
      <c r="CG132" s="188">
        <f t="shared" si="73"/>
        <v>0</v>
      </c>
      <c r="CH132" s="187"/>
      <c r="CI132" s="187"/>
      <c r="CJ132" s="187"/>
      <c r="CK132" s="191" t="str">
        <f t="shared" si="74"/>
        <v>0</v>
      </c>
      <c r="CL132" s="187" t="str">
        <f t="shared" si="75"/>
        <v>-</v>
      </c>
      <c r="CM132" s="189" t="str">
        <f t="shared" si="76"/>
        <v>FAC/DEP: 00,00%
__________
FAC/FAC: -
__________
AÑO: 00,00%
S. 1: 00,00%
S. 2: 00,00%</v>
      </c>
      <c r="CN132" s="187"/>
      <c r="CO132" s="187"/>
      <c r="CP132" s="188">
        <f t="shared" si="77"/>
        <v>0</v>
      </c>
      <c r="CQ132" s="187"/>
      <c r="CR132" s="187"/>
      <c r="CS132" s="187"/>
      <c r="CT132" s="191" t="str">
        <f t="shared" si="78"/>
        <v>0</v>
      </c>
      <c r="CU132" s="187" t="str">
        <f t="shared" si="79"/>
        <v>-</v>
      </c>
      <c r="CV132" s="189" t="str">
        <f t="shared" si="80"/>
        <v>FAC/DEP: 00,00%
__________
FAC/FAC: -
__________
AÑO: 00,00%
S. 1: 00,00%
S. 2: 00,00%</v>
      </c>
      <c r="CW132" s="187"/>
      <c r="CX132" s="187"/>
      <c r="CY132" s="188">
        <f t="shared" si="81"/>
        <v>0</v>
      </c>
      <c r="CZ132" s="187"/>
      <c r="DA132" s="187"/>
      <c r="DB132" s="187"/>
      <c r="DC132" s="191" t="str">
        <f t="shared" si="82"/>
        <v>0</v>
      </c>
      <c r="DD132" s="191" t="str">
        <f t="shared" si="83"/>
        <v>-</v>
      </c>
      <c r="DE132" s="196" t="str">
        <f t="shared" si="84"/>
        <v>FAC/DEP: 00,00%
__________
FAC/FAC: -
__________
AÑO: 00,00%
S. 1: 00,00%
S. 2: 00,00%</v>
      </c>
      <c r="DF132" s="209">
        <f t="shared" si="85"/>
        <v>0</v>
      </c>
      <c r="DG132" s="245"/>
      <c r="DH132" s="245"/>
    </row>
    <row r="133" spans="1:112" s="218" customFormat="1" ht="28.5" hidden="1" customHeight="1">
      <c r="A133" s="218" t="str">
        <f>Lists!C221</f>
        <v/>
      </c>
      <c r="B133" s="240" t="str">
        <f>IF(A133="","",INDEX(FORMULACIÓN!$A$10:$U$1010,'FORMULACIÓN Y SEG. FACULTADES'!$A133,'FORMULACIÓN Y SEG. FACULTADES'!B$8))</f>
        <v/>
      </c>
      <c r="C133" s="238" t="str">
        <f>IF($A133="","",INDEX(FORMULACIÓN!$A$10:$U$1010,'FORMULACIÓN Y SEG. FACULTADES'!$A133,'FORMULACIÓN Y SEG. FACULTADES'!C$8))</f>
        <v/>
      </c>
      <c r="D133" s="240" t="str">
        <f>IF(B133="","",INDEX(FORMULACIÓN!$A$10:$U$1010,'FORMULACIÓN Y SEG. FACULTADES'!$A133,'FORMULACIÓN Y SEG. FACULTADES'!D$8))</f>
        <v/>
      </c>
      <c r="E133" s="240" t="str">
        <f>IF($A133="","",INDEX(FORMULACIÓN!$A$10:$U$1010,'FORMULACIÓN Y SEG. FACULTADES'!$A133,'FORMULACIÓN Y SEG. FACULTADES'!E$8))</f>
        <v/>
      </c>
      <c r="F133" s="240" t="str">
        <f>IF($A133="","",INDEX(FORMULACIÓN!$A$10:$U$1010,'FORMULACIÓN Y SEG. FACULTADES'!$A133,'FORMULACIÓN Y SEG. FACULTADES'!F$8))</f>
        <v/>
      </c>
      <c r="G133" s="240" t="str">
        <f>IF($A133="","",INDEX(FORMULACIÓN!$A$10:$U$1010,'FORMULACIÓN Y SEG. FACULTADES'!$A133,'FORMULACIÓN Y SEG. FACULTADES'!G$8))</f>
        <v/>
      </c>
      <c r="H133" s="240" t="str">
        <f>IF($A133="","",INDEX(FORMULACIÓN!$A$10:$U$1010,'FORMULACIÓN Y SEG. FACULTADES'!$A133,'FORMULACIÓN Y SEG. FACULTADES'!H$8))</f>
        <v/>
      </c>
      <c r="I133" s="240" t="str">
        <f>IF($A133="","",INDEX(FORMULACIÓN!$A$10:$U$1010,'FORMULACIÓN Y SEG. FACULTADES'!$A133,'FORMULACIÓN Y SEG. FACULTADES'!I$8))</f>
        <v/>
      </c>
      <c r="J133" s="242"/>
      <c r="K133" s="242"/>
      <c r="L133" s="240" t="str">
        <f>IF($A133="","",INDEX(FORMULACIÓN!$A$10:$U$1010,'FORMULACIÓN Y SEG. FACULTADES'!$A133,'FORMULACIÓN Y SEG. FACULTADES'!L$8))</f>
        <v/>
      </c>
      <c r="M133" s="240" t="str">
        <f>IF($A133="","",INDEX(FORMULACIÓN!$A$10:$U$1010,'FORMULACIÓN Y SEG. FACULTADES'!$A133,'FORMULACIÓN Y SEG. FACULTADES'!M$8))</f>
        <v/>
      </c>
      <c r="N133" s="240" t="str">
        <f>IF($A133="","",INDEX(FORMULACIÓN!$A$10:$U$1010,'FORMULACIÓN Y SEG. FACULTADES'!$A133,'FORMULACIÓN Y SEG. FACULTADES'!N$8))</f>
        <v/>
      </c>
      <c r="O133" s="240" t="str">
        <f>IF($A133="","",INDEX(FORMULACIÓN!$A$10:$U$1010,'FORMULACIÓN Y SEG. FACULTADES'!$A133,'FORMULACIÓN Y SEG. FACULTADES'!O$8))</f>
        <v/>
      </c>
      <c r="P133" s="240" t="str">
        <f>IF($A133="","",INDEX(FORMULACIÓN!$A$10:$U$1010,'FORMULACIÓN Y SEG. FACULTADES'!$A133,'FORMULACIÓN Y SEG. FACULTADES'!P$8))</f>
        <v/>
      </c>
      <c r="Q133" s="241"/>
      <c r="R133" s="46" t="str">
        <f>IF($A133="","",INDEX(FORMULACIÓN!$A$10:$Y$1010,'FORMULACIÓN Y SEG. FACULTADES'!$A133,'FORMULACIÓN Y SEG. FACULTADES'!R$8))</f>
        <v/>
      </c>
      <c r="S133" s="175" t="str">
        <f>IF($A133="","",INDEX(FORMULACIÓN!$A$10:$U$1010,'FORMULACIÓN Y SEG. FACULTADES'!$A133,'FORMULACIÓN Y SEG. FACULTADES'!S$8))</f>
        <v/>
      </c>
      <c r="T133" s="187"/>
      <c r="U133" s="187"/>
      <c r="V133" s="188">
        <f t="shared" si="46"/>
        <v>0</v>
      </c>
      <c r="W133" s="187"/>
      <c r="X133" s="187"/>
      <c r="Y133" s="187"/>
      <c r="Z133" s="191" t="str">
        <f t="shared" si="47"/>
        <v>0</v>
      </c>
      <c r="AA133" s="191" t="str">
        <f t="shared" si="48"/>
        <v>-</v>
      </c>
      <c r="AB133" s="189" t="str">
        <f t="shared" si="45"/>
        <v>FAC/DEP: 00,00%
__________
FAC/FAC: -
__________
AÑO: 00,00%
S. 1: 00,00%
S. 2: 00,00%</v>
      </c>
      <c r="AC133" s="187"/>
      <c r="AD133" s="187"/>
      <c r="AE133" s="188">
        <f t="shared" si="49"/>
        <v>0</v>
      </c>
      <c r="AF133" s="187"/>
      <c r="AG133" s="187"/>
      <c r="AH133" s="187"/>
      <c r="AI133" s="191" t="str">
        <f t="shared" si="50"/>
        <v>0</v>
      </c>
      <c r="AJ133" s="187" t="str">
        <f t="shared" si="51"/>
        <v>-</v>
      </c>
      <c r="AK133" s="189" t="str">
        <f t="shared" si="52"/>
        <v>FAC/DEP: 00,00%
__________
FAC/FAC: -
__________
AÑO: 00,00%
S. 1: 00,00%
S. 2: 00,00%</v>
      </c>
      <c r="AL133" s="187"/>
      <c r="AM133" s="187"/>
      <c r="AN133" s="188">
        <f t="shared" si="53"/>
        <v>0</v>
      </c>
      <c r="AO133" s="187"/>
      <c r="AP133" s="187"/>
      <c r="AQ133" s="187"/>
      <c r="AR133" s="191" t="str">
        <f t="shared" si="54"/>
        <v>0</v>
      </c>
      <c r="AS133" s="187" t="str">
        <f t="shared" si="55"/>
        <v>-</v>
      </c>
      <c r="AT133" s="189" t="str">
        <f t="shared" si="56"/>
        <v>FAC/DEP: 00,00%
__________
FAC/FAC: -
__________
AÑO: 00,00%
S. 1: 00,00%
S. 2: 00,00%</v>
      </c>
      <c r="AU133" s="187"/>
      <c r="AV133" s="187"/>
      <c r="AW133" s="188">
        <f t="shared" si="57"/>
        <v>0</v>
      </c>
      <c r="AX133" s="187"/>
      <c r="AY133" s="187"/>
      <c r="AZ133" s="187"/>
      <c r="BA133" s="191" t="str">
        <f t="shared" si="58"/>
        <v>0</v>
      </c>
      <c r="BB133" s="187" t="str">
        <f t="shared" si="59"/>
        <v>-</v>
      </c>
      <c r="BC133" s="189" t="str">
        <f t="shared" si="60"/>
        <v>FAC/DEP: 00,00%
__________
FAC/FAC: -
__________
AÑO: 00,00%
S. 1: 00,00%
S. 2: 00,00%</v>
      </c>
      <c r="BD133" s="187"/>
      <c r="BE133" s="187"/>
      <c r="BF133" s="188">
        <f t="shared" si="61"/>
        <v>0</v>
      </c>
      <c r="BG133" s="187"/>
      <c r="BH133" s="187"/>
      <c r="BI133" s="187"/>
      <c r="BJ133" s="191" t="str">
        <f t="shared" si="62"/>
        <v>0</v>
      </c>
      <c r="BK133" s="187" t="str">
        <f t="shared" si="63"/>
        <v>-</v>
      </c>
      <c r="BL133" s="189" t="str">
        <f t="shared" si="64"/>
        <v>FAC/DEP: 00,00%
__________
FAC/FAC: -
__________
AÑO: 00,00%
S. 1: 00,00%
S. 2: 00,00%</v>
      </c>
      <c r="BM133" s="187"/>
      <c r="BN133" s="187"/>
      <c r="BO133" s="188">
        <f t="shared" si="65"/>
        <v>0</v>
      </c>
      <c r="BP133" s="187"/>
      <c r="BQ133" s="187"/>
      <c r="BR133" s="187"/>
      <c r="BS133" s="191" t="str">
        <f t="shared" si="66"/>
        <v>0</v>
      </c>
      <c r="BT133" s="187" t="str">
        <f t="shared" si="67"/>
        <v>-</v>
      </c>
      <c r="BU133" s="189" t="str">
        <f t="shared" si="68"/>
        <v>FAC/DEP: 00,00%
__________
FAC/FAC: -
__________
AÑO: 00,00%
S. 1: 00,00%
S. 2: 00,00%</v>
      </c>
      <c r="BV133" s="187"/>
      <c r="BW133" s="187"/>
      <c r="BX133" s="188">
        <f t="shared" si="69"/>
        <v>0</v>
      </c>
      <c r="BY133" s="187"/>
      <c r="BZ133" s="187"/>
      <c r="CA133" s="187"/>
      <c r="CB133" s="191" t="str">
        <f t="shared" si="70"/>
        <v>0</v>
      </c>
      <c r="CC133" s="187" t="str">
        <f t="shared" si="71"/>
        <v>-</v>
      </c>
      <c r="CD133" s="189" t="str">
        <f t="shared" si="72"/>
        <v>FAC/DEP: 00,00%
__________
FAC/FAC: -
__________
AÑO: 00,00%
S. 1: 00,00%
S. 2: 00,00%</v>
      </c>
      <c r="CE133" s="187"/>
      <c r="CF133" s="187"/>
      <c r="CG133" s="188">
        <f t="shared" si="73"/>
        <v>0</v>
      </c>
      <c r="CH133" s="187"/>
      <c r="CI133" s="187"/>
      <c r="CJ133" s="187"/>
      <c r="CK133" s="191" t="str">
        <f t="shared" si="74"/>
        <v>0</v>
      </c>
      <c r="CL133" s="187" t="str">
        <f t="shared" si="75"/>
        <v>-</v>
      </c>
      <c r="CM133" s="189" t="str">
        <f t="shared" si="76"/>
        <v>FAC/DEP: 00,00%
__________
FAC/FAC: -
__________
AÑO: 00,00%
S. 1: 00,00%
S. 2: 00,00%</v>
      </c>
      <c r="CN133" s="187"/>
      <c r="CO133" s="187"/>
      <c r="CP133" s="188">
        <f t="shared" si="77"/>
        <v>0</v>
      </c>
      <c r="CQ133" s="187"/>
      <c r="CR133" s="187"/>
      <c r="CS133" s="187"/>
      <c r="CT133" s="191" t="str">
        <f t="shared" si="78"/>
        <v>0</v>
      </c>
      <c r="CU133" s="187" t="str">
        <f t="shared" si="79"/>
        <v>-</v>
      </c>
      <c r="CV133" s="189" t="str">
        <f t="shared" si="80"/>
        <v>FAC/DEP: 00,00%
__________
FAC/FAC: -
__________
AÑO: 00,00%
S. 1: 00,00%
S. 2: 00,00%</v>
      </c>
      <c r="CW133" s="187"/>
      <c r="CX133" s="187"/>
      <c r="CY133" s="188">
        <f t="shared" si="81"/>
        <v>0</v>
      </c>
      <c r="CZ133" s="187"/>
      <c r="DA133" s="187"/>
      <c r="DB133" s="187"/>
      <c r="DC133" s="191" t="str">
        <f t="shared" si="82"/>
        <v>0</v>
      </c>
      <c r="DD133" s="191" t="str">
        <f t="shared" si="83"/>
        <v>-</v>
      </c>
      <c r="DE133" s="196" t="str">
        <f t="shared" si="84"/>
        <v>FAC/DEP: 00,00%
__________
FAC/FAC: -
__________
AÑO: 00,00%
S. 1: 00,00%
S. 2: 00,00%</v>
      </c>
      <c r="DF133" s="209">
        <f t="shared" si="85"/>
        <v>0</v>
      </c>
      <c r="DG133" s="245"/>
      <c r="DH133" s="245"/>
    </row>
    <row r="134" spans="1:112" s="218" customFormat="1" ht="28.5" hidden="1" customHeight="1">
      <c r="A134" s="218" t="str">
        <f>Lists!C222</f>
        <v/>
      </c>
      <c r="B134" s="240" t="str">
        <f>IF(A134="","",INDEX(FORMULACIÓN!$A$10:$U$1010,'FORMULACIÓN Y SEG. FACULTADES'!$A134,'FORMULACIÓN Y SEG. FACULTADES'!B$8))</f>
        <v/>
      </c>
      <c r="C134" s="238" t="str">
        <f>IF($A134="","",INDEX(FORMULACIÓN!$A$10:$U$1010,'FORMULACIÓN Y SEG. FACULTADES'!$A134,'FORMULACIÓN Y SEG. FACULTADES'!C$8))</f>
        <v/>
      </c>
      <c r="D134" s="240" t="str">
        <f>IF(B134="","",INDEX(FORMULACIÓN!$A$10:$U$1010,'FORMULACIÓN Y SEG. FACULTADES'!$A134,'FORMULACIÓN Y SEG. FACULTADES'!D$8))</f>
        <v/>
      </c>
      <c r="E134" s="240" t="str">
        <f>IF($A134="","",INDEX(FORMULACIÓN!$A$10:$U$1010,'FORMULACIÓN Y SEG. FACULTADES'!$A134,'FORMULACIÓN Y SEG. FACULTADES'!E$8))</f>
        <v/>
      </c>
      <c r="F134" s="240" t="str">
        <f>IF($A134="","",INDEX(FORMULACIÓN!$A$10:$U$1010,'FORMULACIÓN Y SEG. FACULTADES'!$A134,'FORMULACIÓN Y SEG. FACULTADES'!F$8))</f>
        <v/>
      </c>
      <c r="G134" s="240" t="str">
        <f>IF($A134="","",INDEX(FORMULACIÓN!$A$10:$U$1010,'FORMULACIÓN Y SEG. FACULTADES'!$A134,'FORMULACIÓN Y SEG. FACULTADES'!G$8))</f>
        <v/>
      </c>
      <c r="H134" s="240" t="str">
        <f>IF($A134="","",INDEX(FORMULACIÓN!$A$10:$U$1010,'FORMULACIÓN Y SEG. FACULTADES'!$A134,'FORMULACIÓN Y SEG. FACULTADES'!H$8))</f>
        <v/>
      </c>
      <c r="I134" s="240" t="str">
        <f>IF($A134="","",INDEX(FORMULACIÓN!$A$10:$U$1010,'FORMULACIÓN Y SEG. FACULTADES'!$A134,'FORMULACIÓN Y SEG. FACULTADES'!I$8))</f>
        <v/>
      </c>
      <c r="J134" s="242"/>
      <c r="K134" s="242"/>
      <c r="L134" s="240" t="str">
        <f>IF($A134="","",INDEX(FORMULACIÓN!$A$10:$U$1010,'FORMULACIÓN Y SEG. FACULTADES'!$A134,'FORMULACIÓN Y SEG. FACULTADES'!L$8))</f>
        <v/>
      </c>
      <c r="M134" s="240" t="str">
        <f>IF($A134="","",INDEX(FORMULACIÓN!$A$10:$U$1010,'FORMULACIÓN Y SEG. FACULTADES'!$A134,'FORMULACIÓN Y SEG. FACULTADES'!M$8))</f>
        <v/>
      </c>
      <c r="N134" s="240" t="str">
        <f>IF($A134="","",INDEX(FORMULACIÓN!$A$10:$U$1010,'FORMULACIÓN Y SEG. FACULTADES'!$A134,'FORMULACIÓN Y SEG. FACULTADES'!N$8))</f>
        <v/>
      </c>
      <c r="O134" s="240" t="str">
        <f>IF($A134="","",INDEX(FORMULACIÓN!$A$10:$U$1010,'FORMULACIÓN Y SEG. FACULTADES'!$A134,'FORMULACIÓN Y SEG. FACULTADES'!O$8))</f>
        <v/>
      </c>
      <c r="P134" s="240" t="str">
        <f>IF($A134="","",INDEX(FORMULACIÓN!$A$10:$U$1010,'FORMULACIÓN Y SEG. FACULTADES'!$A134,'FORMULACIÓN Y SEG. FACULTADES'!P$8))</f>
        <v/>
      </c>
      <c r="Q134" s="241"/>
      <c r="R134" s="46" t="str">
        <f>IF($A134="","",INDEX(FORMULACIÓN!$A$10:$Y$1010,'FORMULACIÓN Y SEG. FACULTADES'!$A134,'FORMULACIÓN Y SEG. FACULTADES'!R$8))</f>
        <v/>
      </c>
      <c r="S134" s="175" t="str">
        <f>IF($A134="","",INDEX(FORMULACIÓN!$A$10:$U$1010,'FORMULACIÓN Y SEG. FACULTADES'!$A134,'FORMULACIÓN Y SEG. FACULTADES'!S$8))</f>
        <v/>
      </c>
      <c r="T134" s="187"/>
      <c r="U134" s="187"/>
      <c r="V134" s="188">
        <f t="shared" si="46"/>
        <v>0</v>
      </c>
      <c r="W134" s="187"/>
      <c r="X134" s="187"/>
      <c r="Y134" s="187"/>
      <c r="Z134" s="191" t="str">
        <f t="shared" si="47"/>
        <v>0</v>
      </c>
      <c r="AA134" s="191" t="str">
        <f t="shared" si="48"/>
        <v>-</v>
      </c>
      <c r="AB134" s="189" t="str">
        <f t="shared" si="45"/>
        <v>FAC/DEP: 00,00%
__________
FAC/FAC: -
__________
AÑO: 00,00%
S. 1: 00,00%
S. 2: 00,00%</v>
      </c>
      <c r="AC134" s="187"/>
      <c r="AD134" s="187"/>
      <c r="AE134" s="188">
        <f t="shared" si="49"/>
        <v>0</v>
      </c>
      <c r="AF134" s="187"/>
      <c r="AG134" s="187"/>
      <c r="AH134" s="187"/>
      <c r="AI134" s="191" t="str">
        <f t="shared" si="50"/>
        <v>0</v>
      </c>
      <c r="AJ134" s="187" t="str">
        <f t="shared" si="51"/>
        <v>-</v>
      </c>
      <c r="AK134" s="189" t="str">
        <f t="shared" si="52"/>
        <v>FAC/DEP: 00,00%
__________
FAC/FAC: -
__________
AÑO: 00,00%
S. 1: 00,00%
S. 2: 00,00%</v>
      </c>
      <c r="AL134" s="187"/>
      <c r="AM134" s="187"/>
      <c r="AN134" s="188">
        <f t="shared" si="53"/>
        <v>0</v>
      </c>
      <c r="AO134" s="187"/>
      <c r="AP134" s="187"/>
      <c r="AQ134" s="187"/>
      <c r="AR134" s="191" t="str">
        <f t="shared" si="54"/>
        <v>0</v>
      </c>
      <c r="AS134" s="187" t="str">
        <f t="shared" si="55"/>
        <v>-</v>
      </c>
      <c r="AT134" s="189" t="str">
        <f t="shared" si="56"/>
        <v>FAC/DEP: 00,00%
__________
FAC/FAC: -
__________
AÑO: 00,00%
S. 1: 00,00%
S. 2: 00,00%</v>
      </c>
      <c r="AU134" s="187"/>
      <c r="AV134" s="187"/>
      <c r="AW134" s="188">
        <f t="shared" si="57"/>
        <v>0</v>
      </c>
      <c r="AX134" s="187"/>
      <c r="AY134" s="187"/>
      <c r="AZ134" s="187"/>
      <c r="BA134" s="191" t="str">
        <f t="shared" si="58"/>
        <v>0</v>
      </c>
      <c r="BB134" s="187" t="str">
        <f t="shared" si="59"/>
        <v>-</v>
      </c>
      <c r="BC134" s="189" t="str">
        <f t="shared" si="60"/>
        <v>FAC/DEP: 00,00%
__________
FAC/FAC: -
__________
AÑO: 00,00%
S. 1: 00,00%
S. 2: 00,00%</v>
      </c>
      <c r="BD134" s="187"/>
      <c r="BE134" s="187"/>
      <c r="BF134" s="188">
        <f t="shared" si="61"/>
        <v>0</v>
      </c>
      <c r="BG134" s="187"/>
      <c r="BH134" s="187"/>
      <c r="BI134" s="187"/>
      <c r="BJ134" s="191" t="str">
        <f t="shared" si="62"/>
        <v>0</v>
      </c>
      <c r="BK134" s="187" t="str">
        <f t="shared" si="63"/>
        <v>-</v>
      </c>
      <c r="BL134" s="189" t="str">
        <f t="shared" si="64"/>
        <v>FAC/DEP: 00,00%
__________
FAC/FAC: -
__________
AÑO: 00,00%
S. 1: 00,00%
S. 2: 00,00%</v>
      </c>
      <c r="BM134" s="187"/>
      <c r="BN134" s="187"/>
      <c r="BO134" s="188">
        <f t="shared" si="65"/>
        <v>0</v>
      </c>
      <c r="BP134" s="187"/>
      <c r="BQ134" s="187"/>
      <c r="BR134" s="187"/>
      <c r="BS134" s="191" t="str">
        <f t="shared" si="66"/>
        <v>0</v>
      </c>
      <c r="BT134" s="187" t="str">
        <f t="shared" si="67"/>
        <v>-</v>
      </c>
      <c r="BU134" s="189" t="str">
        <f t="shared" si="68"/>
        <v>FAC/DEP: 00,00%
__________
FAC/FAC: -
__________
AÑO: 00,00%
S. 1: 00,00%
S. 2: 00,00%</v>
      </c>
      <c r="BV134" s="187"/>
      <c r="BW134" s="187"/>
      <c r="BX134" s="188">
        <f t="shared" si="69"/>
        <v>0</v>
      </c>
      <c r="BY134" s="187"/>
      <c r="BZ134" s="187"/>
      <c r="CA134" s="187"/>
      <c r="CB134" s="191" t="str">
        <f t="shared" si="70"/>
        <v>0</v>
      </c>
      <c r="CC134" s="187" t="str">
        <f t="shared" si="71"/>
        <v>-</v>
      </c>
      <c r="CD134" s="189" t="str">
        <f t="shared" si="72"/>
        <v>FAC/DEP: 00,00%
__________
FAC/FAC: -
__________
AÑO: 00,00%
S. 1: 00,00%
S. 2: 00,00%</v>
      </c>
      <c r="CE134" s="187"/>
      <c r="CF134" s="187"/>
      <c r="CG134" s="188">
        <f t="shared" si="73"/>
        <v>0</v>
      </c>
      <c r="CH134" s="187"/>
      <c r="CI134" s="187"/>
      <c r="CJ134" s="187"/>
      <c r="CK134" s="191" t="str">
        <f t="shared" si="74"/>
        <v>0</v>
      </c>
      <c r="CL134" s="187" t="str">
        <f t="shared" si="75"/>
        <v>-</v>
      </c>
      <c r="CM134" s="189" t="str">
        <f t="shared" si="76"/>
        <v>FAC/DEP: 00,00%
__________
FAC/FAC: -
__________
AÑO: 00,00%
S. 1: 00,00%
S. 2: 00,00%</v>
      </c>
      <c r="CN134" s="187"/>
      <c r="CO134" s="187"/>
      <c r="CP134" s="188">
        <f t="shared" si="77"/>
        <v>0</v>
      </c>
      <c r="CQ134" s="187"/>
      <c r="CR134" s="187"/>
      <c r="CS134" s="187"/>
      <c r="CT134" s="191" t="str">
        <f t="shared" si="78"/>
        <v>0</v>
      </c>
      <c r="CU134" s="187" t="str">
        <f t="shared" si="79"/>
        <v>-</v>
      </c>
      <c r="CV134" s="189" t="str">
        <f t="shared" si="80"/>
        <v>FAC/DEP: 00,00%
__________
FAC/FAC: -
__________
AÑO: 00,00%
S. 1: 00,00%
S. 2: 00,00%</v>
      </c>
      <c r="CW134" s="187"/>
      <c r="CX134" s="187"/>
      <c r="CY134" s="188">
        <f t="shared" si="81"/>
        <v>0</v>
      </c>
      <c r="CZ134" s="187"/>
      <c r="DA134" s="187"/>
      <c r="DB134" s="187"/>
      <c r="DC134" s="191" t="str">
        <f t="shared" si="82"/>
        <v>0</v>
      </c>
      <c r="DD134" s="191" t="str">
        <f t="shared" si="83"/>
        <v>-</v>
      </c>
      <c r="DE134" s="196" t="str">
        <f t="shared" si="84"/>
        <v>FAC/DEP: 00,00%
__________
FAC/FAC: -
__________
AÑO: 00,00%
S. 1: 00,00%
S. 2: 00,00%</v>
      </c>
      <c r="DF134" s="209">
        <f t="shared" si="85"/>
        <v>0</v>
      </c>
      <c r="DG134" s="245"/>
      <c r="DH134" s="245"/>
    </row>
    <row r="135" spans="1:112" s="218" customFormat="1" ht="28.5" hidden="1" customHeight="1">
      <c r="A135" s="218" t="str">
        <f>Lists!C223</f>
        <v/>
      </c>
      <c r="B135" s="240" t="str">
        <f>IF(A135="","",INDEX(FORMULACIÓN!$A$10:$U$1010,'FORMULACIÓN Y SEG. FACULTADES'!$A135,'FORMULACIÓN Y SEG. FACULTADES'!B$8))</f>
        <v/>
      </c>
      <c r="C135" s="238" t="str">
        <f>IF($A135="","",INDEX(FORMULACIÓN!$A$10:$U$1010,'FORMULACIÓN Y SEG. FACULTADES'!$A135,'FORMULACIÓN Y SEG. FACULTADES'!C$8))</f>
        <v/>
      </c>
      <c r="D135" s="240" t="str">
        <f>IF(B135="","",INDEX(FORMULACIÓN!$A$10:$U$1010,'FORMULACIÓN Y SEG. FACULTADES'!$A135,'FORMULACIÓN Y SEG. FACULTADES'!D$8))</f>
        <v/>
      </c>
      <c r="E135" s="240" t="str">
        <f>IF($A135="","",INDEX(FORMULACIÓN!$A$10:$U$1010,'FORMULACIÓN Y SEG. FACULTADES'!$A135,'FORMULACIÓN Y SEG. FACULTADES'!E$8))</f>
        <v/>
      </c>
      <c r="F135" s="240" t="str">
        <f>IF($A135="","",INDEX(FORMULACIÓN!$A$10:$U$1010,'FORMULACIÓN Y SEG. FACULTADES'!$A135,'FORMULACIÓN Y SEG. FACULTADES'!F$8))</f>
        <v/>
      </c>
      <c r="G135" s="240" t="str">
        <f>IF($A135="","",INDEX(FORMULACIÓN!$A$10:$U$1010,'FORMULACIÓN Y SEG. FACULTADES'!$A135,'FORMULACIÓN Y SEG. FACULTADES'!G$8))</f>
        <v/>
      </c>
      <c r="H135" s="240" t="str">
        <f>IF($A135="","",INDEX(FORMULACIÓN!$A$10:$U$1010,'FORMULACIÓN Y SEG. FACULTADES'!$A135,'FORMULACIÓN Y SEG. FACULTADES'!H$8))</f>
        <v/>
      </c>
      <c r="I135" s="240" t="str">
        <f>IF($A135="","",INDEX(FORMULACIÓN!$A$10:$U$1010,'FORMULACIÓN Y SEG. FACULTADES'!$A135,'FORMULACIÓN Y SEG. FACULTADES'!I$8))</f>
        <v/>
      </c>
      <c r="J135" s="242"/>
      <c r="K135" s="242"/>
      <c r="L135" s="240" t="str">
        <f>IF($A135="","",INDEX(FORMULACIÓN!$A$10:$U$1010,'FORMULACIÓN Y SEG. FACULTADES'!$A135,'FORMULACIÓN Y SEG. FACULTADES'!L$8))</f>
        <v/>
      </c>
      <c r="M135" s="240" t="str">
        <f>IF($A135="","",INDEX(FORMULACIÓN!$A$10:$U$1010,'FORMULACIÓN Y SEG. FACULTADES'!$A135,'FORMULACIÓN Y SEG. FACULTADES'!M$8))</f>
        <v/>
      </c>
      <c r="N135" s="240" t="str">
        <f>IF($A135="","",INDEX(FORMULACIÓN!$A$10:$U$1010,'FORMULACIÓN Y SEG. FACULTADES'!$A135,'FORMULACIÓN Y SEG. FACULTADES'!N$8))</f>
        <v/>
      </c>
      <c r="O135" s="240" t="str">
        <f>IF($A135="","",INDEX(FORMULACIÓN!$A$10:$U$1010,'FORMULACIÓN Y SEG. FACULTADES'!$A135,'FORMULACIÓN Y SEG. FACULTADES'!O$8))</f>
        <v/>
      </c>
      <c r="P135" s="240" t="str">
        <f>IF($A135="","",INDEX(FORMULACIÓN!$A$10:$U$1010,'FORMULACIÓN Y SEG. FACULTADES'!$A135,'FORMULACIÓN Y SEG. FACULTADES'!P$8))</f>
        <v/>
      </c>
      <c r="Q135" s="241"/>
      <c r="R135" s="46" t="str">
        <f>IF($A135="","",INDEX(FORMULACIÓN!$A$10:$Y$1010,'FORMULACIÓN Y SEG. FACULTADES'!$A135,'FORMULACIÓN Y SEG. FACULTADES'!R$8))</f>
        <v/>
      </c>
      <c r="S135" s="175" t="str">
        <f>IF($A135="","",INDEX(FORMULACIÓN!$A$10:$U$1010,'FORMULACIÓN Y SEG. FACULTADES'!$A135,'FORMULACIÓN Y SEG. FACULTADES'!S$8))</f>
        <v/>
      </c>
      <c r="T135" s="187"/>
      <c r="U135" s="187"/>
      <c r="V135" s="188">
        <f t="shared" si="46"/>
        <v>0</v>
      </c>
      <c r="W135" s="187"/>
      <c r="X135" s="187"/>
      <c r="Y135" s="187"/>
      <c r="Z135" s="191" t="str">
        <f t="shared" si="47"/>
        <v>0</v>
      </c>
      <c r="AA135" s="191" t="str">
        <f t="shared" si="48"/>
        <v>-</v>
      </c>
      <c r="AB135" s="189" t="str">
        <f t="shared" si="45"/>
        <v>FAC/DEP: 00,00%
__________
FAC/FAC: -
__________
AÑO: 00,00%
S. 1: 00,00%
S. 2: 00,00%</v>
      </c>
      <c r="AC135" s="187"/>
      <c r="AD135" s="187"/>
      <c r="AE135" s="188">
        <f t="shared" si="49"/>
        <v>0</v>
      </c>
      <c r="AF135" s="187"/>
      <c r="AG135" s="187"/>
      <c r="AH135" s="187"/>
      <c r="AI135" s="191" t="str">
        <f t="shared" si="50"/>
        <v>0</v>
      </c>
      <c r="AJ135" s="187" t="str">
        <f t="shared" si="51"/>
        <v>-</v>
      </c>
      <c r="AK135" s="189" t="str">
        <f t="shared" si="52"/>
        <v>FAC/DEP: 00,00%
__________
FAC/FAC: -
__________
AÑO: 00,00%
S. 1: 00,00%
S. 2: 00,00%</v>
      </c>
      <c r="AL135" s="187"/>
      <c r="AM135" s="187"/>
      <c r="AN135" s="188">
        <f t="shared" si="53"/>
        <v>0</v>
      </c>
      <c r="AO135" s="187"/>
      <c r="AP135" s="187"/>
      <c r="AQ135" s="187"/>
      <c r="AR135" s="191" t="str">
        <f t="shared" si="54"/>
        <v>0</v>
      </c>
      <c r="AS135" s="187" t="str">
        <f t="shared" si="55"/>
        <v>-</v>
      </c>
      <c r="AT135" s="189" t="str">
        <f t="shared" si="56"/>
        <v>FAC/DEP: 00,00%
__________
FAC/FAC: -
__________
AÑO: 00,00%
S. 1: 00,00%
S. 2: 00,00%</v>
      </c>
      <c r="AU135" s="187"/>
      <c r="AV135" s="187"/>
      <c r="AW135" s="188">
        <f t="shared" si="57"/>
        <v>0</v>
      </c>
      <c r="AX135" s="187"/>
      <c r="AY135" s="187"/>
      <c r="AZ135" s="187"/>
      <c r="BA135" s="191" t="str">
        <f t="shared" si="58"/>
        <v>0</v>
      </c>
      <c r="BB135" s="187" t="str">
        <f t="shared" si="59"/>
        <v>-</v>
      </c>
      <c r="BC135" s="189" t="str">
        <f t="shared" si="60"/>
        <v>FAC/DEP: 00,00%
__________
FAC/FAC: -
__________
AÑO: 00,00%
S. 1: 00,00%
S. 2: 00,00%</v>
      </c>
      <c r="BD135" s="187"/>
      <c r="BE135" s="187"/>
      <c r="BF135" s="188">
        <f t="shared" si="61"/>
        <v>0</v>
      </c>
      <c r="BG135" s="187"/>
      <c r="BH135" s="187"/>
      <c r="BI135" s="187"/>
      <c r="BJ135" s="191" t="str">
        <f t="shared" si="62"/>
        <v>0</v>
      </c>
      <c r="BK135" s="187" t="str">
        <f t="shared" si="63"/>
        <v>-</v>
      </c>
      <c r="BL135" s="189" t="str">
        <f t="shared" si="64"/>
        <v>FAC/DEP: 00,00%
__________
FAC/FAC: -
__________
AÑO: 00,00%
S. 1: 00,00%
S. 2: 00,00%</v>
      </c>
      <c r="BM135" s="187"/>
      <c r="BN135" s="187"/>
      <c r="BO135" s="188">
        <f t="shared" si="65"/>
        <v>0</v>
      </c>
      <c r="BP135" s="187"/>
      <c r="BQ135" s="187"/>
      <c r="BR135" s="187"/>
      <c r="BS135" s="191" t="str">
        <f t="shared" si="66"/>
        <v>0</v>
      </c>
      <c r="BT135" s="187" t="str">
        <f t="shared" si="67"/>
        <v>-</v>
      </c>
      <c r="BU135" s="189" t="str">
        <f t="shared" si="68"/>
        <v>FAC/DEP: 00,00%
__________
FAC/FAC: -
__________
AÑO: 00,00%
S. 1: 00,00%
S. 2: 00,00%</v>
      </c>
      <c r="BV135" s="187"/>
      <c r="BW135" s="187"/>
      <c r="BX135" s="188">
        <f t="shared" si="69"/>
        <v>0</v>
      </c>
      <c r="BY135" s="187"/>
      <c r="BZ135" s="187"/>
      <c r="CA135" s="187"/>
      <c r="CB135" s="191" t="str">
        <f t="shared" si="70"/>
        <v>0</v>
      </c>
      <c r="CC135" s="187" t="str">
        <f t="shared" si="71"/>
        <v>-</v>
      </c>
      <c r="CD135" s="189" t="str">
        <f t="shared" si="72"/>
        <v>FAC/DEP: 00,00%
__________
FAC/FAC: -
__________
AÑO: 00,00%
S. 1: 00,00%
S. 2: 00,00%</v>
      </c>
      <c r="CE135" s="187"/>
      <c r="CF135" s="187"/>
      <c r="CG135" s="188">
        <f t="shared" si="73"/>
        <v>0</v>
      </c>
      <c r="CH135" s="187"/>
      <c r="CI135" s="187"/>
      <c r="CJ135" s="187"/>
      <c r="CK135" s="191" t="str">
        <f t="shared" si="74"/>
        <v>0</v>
      </c>
      <c r="CL135" s="187" t="str">
        <f t="shared" si="75"/>
        <v>-</v>
      </c>
      <c r="CM135" s="189" t="str">
        <f t="shared" si="76"/>
        <v>FAC/DEP: 00,00%
__________
FAC/FAC: -
__________
AÑO: 00,00%
S. 1: 00,00%
S. 2: 00,00%</v>
      </c>
      <c r="CN135" s="187"/>
      <c r="CO135" s="187"/>
      <c r="CP135" s="188">
        <f t="shared" si="77"/>
        <v>0</v>
      </c>
      <c r="CQ135" s="187"/>
      <c r="CR135" s="187"/>
      <c r="CS135" s="187"/>
      <c r="CT135" s="191" t="str">
        <f t="shared" si="78"/>
        <v>0</v>
      </c>
      <c r="CU135" s="187" t="str">
        <f t="shared" si="79"/>
        <v>-</v>
      </c>
      <c r="CV135" s="189" t="str">
        <f t="shared" si="80"/>
        <v>FAC/DEP: 00,00%
__________
FAC/FAC: -
__________
AÑO: 00,00%
S. 1: 00,00%
S. 2: 00,00%</v>
      </c>
      <c r="CW135" s="187"/>
      <c r="CX135" s="187"/>
      <c r="CY135" s="188">
        <f t="shared" si="81"/>
        <v>0</v>
      </c>
      <c r="CZ135" s="187"/>
      <c r="DA135" s="187"/>
      <c r="DB135" s="187"/>
      <c r="DC135" s="191" t="str">
        <f t="shared" si="82"/>
        <v>0</v>
      </c>
      <c r="DD135" s="191" t="str">
        <f t="shared" si="83"/>
        <v>-</v>
      </c>
      <c r="DE135" s="196" t="str">
        <f t="shared" si="84"/>
        <v>FAC/DEP: 00,00%
__________
FAC/FAC: -
__________
AÑO: 00,00%
S. 1: 00,00%
S. 2: 00,00%</v>
      </c>
      <c r="DF135" s="209">
        <f t="shared" si="85"/>
        <v>0</v>
      </c>
      <c r="DG135" s="245"/>
      <c r="DH135" s="245"/>
    </row>
    <row r="136" spans="1:112" s="218" customFormat="1" ht="28.5" hidden="1" customHeight="1">
      <c r="A136" s="218" t="str">
        <f>Lists!C224</f>
        <v/>
      </c>
      <c r="B136" s="240" t="str">
        <f>IF(A136="","",INDEX(FORMULACIÓN!$A$10:$U$1010,'FORMULACIÓN Y SEG. FACULTADES'!$A136,'FORMULACIÓN Y SEG. FACULTADES'!B$8))</f>
        <v/>
      </c>
      <c r="C136" s="238" t="str">
        <f>IF($A136="","",INDEX(FORMULACIÓN!$A$10:$U$1010,'FORMULACIÓN Y SEG. FACULTADES'!$A136,'FORMULACIÓN Y SEG. FACULTADES'!C$8))</f>
        <v/>
      </c>
      <c r="D136" s="240" t="str">
        <f>IF(B136="","",INDEX(FORMULACIÓN!$A$10:$U$1010,'FORMULACIÓN Y SEG. FACULTADES'!$A136,'FORMULACIÓN Y SEG. FACULTADES'!D$8))</f>
        <v/>
      </c>
      <c r="E136" s="240" t="str">
        <f>IF($A136="","",INDEX(FORMULACIÓN!$A$10:$U$1010,'FORMULACIÓN Y SEG. FACULTADES'!$A136,'FORMULACIÓN Y SEG. FACULTADES'!E$8))</f>
        <v/>
      </c>
      <c r="F136" s="240" t="str">
        <f>IF($A136="","",INDEX(FORMULACIÓN!$A$10:$U$1010,'FORMULACIÓN Y SEG. FACULTADES'!$A136,'FORMULACIÓN Y SEG. FACULTADES'!F$8))</f>
        <v/>
      </c>
      <c r="G136" s="240" t="str">
        <f>IF($A136="","",INDEX(FORMULACIÓN!$A$10:$U$1010,'FORMULACIÓN Y SEG. FACULTADES'!$A136,'FORMULACIÓN Y SEG. FACULTADES'!G$8))</f>
        <v/>
      </c>
      <c r="H136" s="240" t="str">
        <f>IF($A136="","",INDEX(FORMULACIÓN!$A$10:$U$1010,'FORMULACIÓN Y SEG. FACULTADES'!$A136,'FORMULACIÓN Y SEG. FACULTADES'!H$8))</f>
        <v/>
      </c>
      <c r="I136" s="240" t="str">
        <f>IF($A136="","",INDEX(FORMULACIÓN!$A$10:$U$1010,'FORMULACIÓN Y SEG. FACULTADES'!$A136,'FORMULACIÓN Y SEG. FACULTADES'!I$8))</f>
        <v/>
      </c>
      <c r="J136" s="242"/>
      <c r="K136" s="242"/>
      <c r="L136" s="240" t="str">
        <f>IF($A136="","",INDEX(FORMULACIÓN!$A$10:$U$1010,'FORMULACIÓN Y SEG. FACULTADES'!$A136,'FORMULACIÓN Y SEG. FACULTADES'!L$8))</f>
        <v/>
      </c>
      <c r="M136" s="240" t="str">
        <f>IF($A136="","",INDEX(FORMULACIÓN!$A$10:$U$1010,'FORMULACIÓN Y SEG. FACULTADES'!$A136,'FORMULACIÓN Y SEG. FACULTADES'!M$8))</f>
        <v/>
      </c>
      <c r="N136" s="240" t="str">
        <f>IF($A136="","",INDEX(FORMULACIÓN!$A$10:$U$1010,'FORMULACIÓN Y SEG. FACULTADES'!$A136,'FORMULACIÓN Y SEG. FACULTADES'!N$8))</f>
        <v/>
      </c>
      <c r="O136" s="240" t="str">
        <f>IF($A136="","",INDEX(FORMULACIÓN!$A$10:$U$1010,'FORMULACIÓN Y SEG. FACULTADES'!$A136,'FORMULACIÓN Y SEG. FACULTADES'!O$8))</f>
        <v/>
      </c>
      <c r="P136" s="240" t="str">
        <f>IF($A136="","",INDEX(FORMULACIÓN!$A$10:$U$1010,'FORMULACIÓN Y SEG. FACULTADES'!$A136,'FORMULACIÓN Y SEG. FACULTADES'!P$8))</f>
        <v/>
      </c>
      <c r="Q136" s="241"/>
      <c r="R136" s="46" t="str">
        <f>IF($A136="","",INDEX(FORMULACIÓN!$A$10:$Y$1010,'FORMULACIÓN Y SEG. FACULTADES'!$A136,'FORMULACIÓN Y SEG. FACULTADES'!R$8))</f>
        <v/>
      </c>
      <c r="S136" s="175" t="str">
        <f>IF($A136="","",INDEX(FORMULACIÓN!$A$10:$U$1010,'FORMULACIÓN Y SEG. FACULTADES'!$A136,'FORMULACIÓN Y SEG. FACULTADES'!S$8))</f>
        <v/>
      </c>
      <c r="T136" s="187"/>
      <c r="U136" s="187"/>
      <c r="V136" s="188">
        <f t="shared" si="46"/>
        <v>0</v>
      </c>
      <c r="W136" s="187"/>
      <c r="X136" s="187"/>
      <c r="Y136" s="187"/>
      <c r="Z136" s="191" t="str">
        <f t="shared" si="47"/>
        <v>0</v>
      </c>
      <c r="AA136" s="191" t="str">
        <f t="shared" si="48"/>
        <v>-</v>
      </c>
      <c r="AB136" s="189" t="str">
        <f t="shared" si="45"/>
        <v>FAC/DEP: 00,00%
__________
FAC/FAC: -
__________
AÑO: 00,00%
S. 1: 00,00%
S. 2: 00,00%</v>
      </c>
      <c r="AC136" s="187"/>
      <c r="AD136" s="187"/>
      <c r="AE136" s="188">
        <f t="shared" si="49"/>
        <v>0</v>
      </c>
      <c r="AF136" s="187"/>
      <c r="AG136" s="187"/>
      <c r="AH136" s="187"/>
      <c r="AI136" s="191" t="str">
        <f t="shared" si="50"/>
        <v>0</v>
      </c>
      <c r="AJ136" s="187" t="str">
        <f t="shared" si="51"/>
        <v>-</v>
      </c>
      <c r="AK136" s="189" t="str">
        <f t="shared" si="52"/>
        <v>FAC/DEP: 00,00%
__________
FAC/FAC: -
__________
AÑO: 00,00%
S. 1: 00,00%
S. 2: 00,00%</v>
      </c>
      <c r="AL136" s="187"/>
      <c r="AM136" s="187"/>
      <c r="AN136" s="188">
        <f t="shared" si="53"/>
        <v>0</v>
      </c>
      <c r="AO136" s="187"/>
      <c r="AP136" s="187"/>
      <c r="AQ136" s="187"/>
      <c r="AR136" s="191" t="str">
        <f t="shared" si="54"/>
        <v>0</v>
      </c>
      <c r="AS136" s="187" t="str">
        <f t="shared" si="55"/>
        <v>-</v>
      </c>
      <c r="AT136" s="189" t="str">
        <f t="shared" si="56"/>
        <v>FAC/DEP: 00,00%
__________
FAC/FAC: -
__________
AÑO: 00,00%
S. 1: 00,00%
S. 2: 00,00%</v>
      </c>
      <c r="AU136" s="187"/>
      <c r="AV136" s="187"/>
      <c r="AW136" s="188">
        <f t="shared" si="57"/>
        <v>0</v>
      </c>
      <c r="AX136" s="187"/>
      <c r="AY136" s="187"/>
      <c r="AZ136" s="187"/>
      <c r="BA136" s="191" t="str">
        <f t="shared" si="58"/>
        <v>0</v>
      </c>
      <c r="BB136" s="187" t="str">
        <f t="shared" si="59"/>
        <v>-</v>
      </c>
      <c r="BC136" s="189" t="str">
        <f t="shared" si="60"/>
        <v>FAC/DEP: 00,00%
__________
FAC/FAC: -
__________
AÑO: 00,00%
S. 1: 00,00%
S. 2: 00,00%</v>
      </c>
      <c r="BD136" s="187"/>
      <c r="BE136" s="187"/>
      <c r="BF136" s="188">
        <f t="shared" si="61"/>
        <v>0</v>
      </c>
      <c r="BG136" s="187"/>
      <c r="BH136" s="187"/>
      <c r="BI136" s="187"/>
      <c r="BJ136" s="191" t="str">
        <f t="shared" si="62"/>
        <v>0</v>
      </c>
      <c r="BK136" s="187" t="str">
        <f t="shared" si="63"/>
        <v>-</v>
      </c>
      <c r="BL136" s="189" t="str">
        <f t="shared" si="64"/>
        <v>FAC/DEP: 00,00%
__________
FAC/FAC: -
__________
AÑO: 00,00%
S. 1: 00,00%
S. 2: 00,00%</v>
      </c>
      <c r="BM136" s="187"/>
      <c r="BN136" s="187"/>
      <c r="BO136" s="188">
        <f t="shared" si="65"/>
        <v>0</v>
      </c>
      <c r="BP136" s="187"/>
      <c r="BQ136" s="187"/>
      <c r="BR136" s="187"/>
      <c r="BS136" s="191" t="str">
        <f t="shared" si="66"/>
        <v>0</v>
      </c>
      <c r="BT136" s="187" t="str">
        <f t="shared" si="67"/>
        <v>-</v>
      </c>
      <c r="BU136" s="189" t="str">
        <f t="shared" si="68"/>
        <v>FAC/DEP: 00,00%
__________
FAC/FAC: -
__________
AÑO: 00,00%
S. 1: 00,00%
S. 2: 00,00%</v>
      </c>
      <c r="BV136" s="187"/>
      <c r="BW136" s="187"/>
      <c r="BX136" s="188">
        <f t="shared" si="69"/>
        <v>0</v>
      </c>
      <c r="BY136" s="187"/>
      <c r="BZ136" s="187"/>
      <c r="CA136" s="187"/>
      <c r="CB136" s="191" t="str">
        <f t="shared" si="70"/>
        <v>0</v>
      </c>
      <c r="CC136" s="187" t="str">
        <f t="shared" si="71"/>
        <v>-</v>
      </c>
      <c r="CD136" s="189" t="str">
        <f t="shared" si="72"/>
        <v>FAC/DEP: 00,00%
__________
FAC/FAC: -
__________
AÑO: 00,00%
S. 1: 00,00%
S. 2: 00,00%</v>
      </c>
      <c r="CE136" s="187"/>
      <c r="CF136" s="187"/>
      <c r="CG136" s="188">
        <f t="shared" si="73"/>
        <v>0</v>
      </c>
      <c r="CH136" s="187"/>
      <c r="CI136" s="187"/>
      <c r="CJ136" s="187"/>
      <c r="CK136" s="191" t="str">
        <f t="shared" si="74"/>
        <v>0</v>
      </c>
      <c r="CL136" s="187" t="str">
        <f t="shared" si="75"/>
        <v>-</v>
      </c>
      <c r="CM136" s="189" t="str">
        <f t="shared" si="76"/>
        <v>FAC/DEP: 00,00%
__________
FAC/FAC: -
__________
AÑO: 00,00%
S. 1: 00,00%
S. 2: 00,00%</v>
      </c>
      <c r="CN136" s="187"/>
      <c r="CO136" s="187"/>
      <c r="CP136" s="188">
        <f t="shared" si="77"/>
        <v>0</v>
      </c>
      <c r="CQ136" s="187"/>
      <c r="CR136" s="187"/>
      <c r="CS136" s="187"/>
      <c r="CT136" s="191" t="str">
        <f t="shared" si="78"/>
        <v>0</v>
      </c>
      <c r="CU136" s="187" t="str">
        <f t="shared" si="79"/>
        <v>-</v>
      </c>
      <c r="CV136" s="189" t="str">
        <f t="shared" si="80"/>
        <v>FAC/DEP: 00,00%
__________
FAC/FAC: -
__________
AÑO: 00,00%
S. 1: 00,00%
S. 2: 00,00%</v>
      </c>
      <c r="CW136" s="187"/>
      <c r="CX136" s="187"/>
      <c r="CY136" s="188">
        <f t="shared" si="81"/>
        <v>0</v>
      </c>
      <c r="CZ136" s="187"/>
      <c r="DA136" s="187"/>
      <c r="DB136" s="187"/>
      <c r="DC136" s="191" t="str">
        <f t="shared" si="82"/>
        <v>0</v>
      </c>
      <c r="DD136" s="191" t="str">
        <f t="shared" si="83"/>
        <v>-</v>
      </c>
      <c r="DE136" s="196" t="str">
        <f t="shared" si="84"/>
        <v>FAC/DEP: 00,00%
__________
FAC/FAC: -
__________
AÑO: 00,00%
S. 1: 00,00%
S. 2: 00,00%</v>
      </c>
      <c r="DF136" s="209">
        <f t="shared" si="85"/>
        <v>0</v>
      </c>
      <c r="DG136" s="245"/>
      <c r="DH136" s="245"/>
    </row>
    <row r="137" spans="1:112" s="218" customFormat="1" ht="28.5" hidden="1" customHeight="1">
      <c r="A137" s="218" t="str">
        <f>Lists!C225</f>
        <v/>
      </c>
      <c r="B137" s="240" t="str">
        <f>IF(A137="","",INDEX(FORMULACIÓN!$A$10:$U$1010,'FORMULACIÓN Y SEG. FACULTADES'!$A137,'FORMULACIÓN Y SEG. FACULTADES'!B$8))</f>
        <v/>
      </c>
      <c r="C137" s="238" t="str">
        <f>IF($A137="","",INDEX(FORMULACIÓN!$A$10:$U$1010,'FORMULACIÓN Y SEG. FACULTADES'!$A137,'FORMULACIÓN Y SEG. FACULTADES'!C$8))</f>
        <v/>
      </c>
      <c r="D137" s="240" t="str">
        <f>IF(B137="","",INDEX(FORMULACIÓN!$A$10:$U$1010,'FORMULACIÓN Y SEG. FACULTADES'!$A137,'FORMULACIÓN Y SEG. FACULTADES'!D$8))</f>
        <v/>
      </c>
      <c r="E137" s="240" t="str">
        <f>IF($A137="","",INDEX(FORMULACIÓN!$A$10:$U$1010,'FORMULACIÓN Y SEG. FACULTADES'!$A137,'FORMULACIÓN Y SEG. FACULTADES'!E$8))</f>
        <v/>
      </c>
      <c r="F137" s="240" t="str">
        <f>IF($A137="","",INDEX(FORMULACIÓN!$A$10:$U$1010,'FORMULACIÓN Y SEG. FACULTADES'!$A137,'FORMULACIÓN Y SEG. FACULTADES'!F$8))</f>
        <v/>
      </c>
      <c r="G137" s="240" t="str">
        <f>IF($A137="","",INDEX(FORMULACIÓN!$A$10:$U$1010,'FORMULACIÓN Y SEG. FACULTADES'!$A137,'FORMULACIÓN Y SEG. FACULTADES'!G$8))</f>
        <v/>
      </c>
      <c r="H137" s="240" t="str">
        <f>IF($A137="","",INDEX(FORMULACIÓN!$A$10:$U$1010,'FORMULACIÓN Y SEG. FACULTADES'!$A137,'FORMULACIÓN Y SEG. FACULTADES'!H$8))</f>
        <v/>
      </c>
      <c r="I137" s="240" t="str">
        <f>IF($A137="","",INDEX(FORMULACIÓN!$A$10:$U$1010,'FORMULACIÓN Y SEG. FACULTADES'!$A137,'FORMULACIÓN Y SEG. FACULTADES'!I$8))</f>
        <v/>
      </c>
      <c r="J137" s="242"/>
      <c r="K137" s="242"/>
      <c r="L137" s="240" t="str">
        <f>IF($A137="","",INDEX(FORMULACIÓN!$A$10:$U$1010,'FORMULACIÓN Y SEG. FACULTADES'!$A137,'FORMULACIÓN Y SEG. FACULTADES'!L$8))</f>
        <v/>
      </c>
      <c r="M137" s="240" t="str">
        <f>IF($A137="","",INDEX(FORMULACIÓN!$A$10:$U$1010,'FORMULACIÓN Y SEG. FACULTADES'!$A137,'FORMULACIÓN Y SEG. FACULTADES'!M$8))</f>
        <v/>
      </c>
      <c r="N137" s="240" t="str">
        <f>IF($A137="","",INDEX(FORMULACIÓN!$A$10:$U$1010,'FORMULACIÓN Y SEG. FACULTADES'!$A137,'FORMULACIÓN Y SEG. FACULTADES'!N$8))</f>
        <v/>
      </c>
      <c r="O137" s="240" t="str">
        <f>IF($A137="","",INDEX(FORMULACIÓN!$A$10:$U$1010,'FORMULACIÓN Y SEG. FACULTADES'!$A137,'FORMULACIÓN Y SEG. FACULTADES'!O$8))</f>
        <v/>
      </c>
      <c r="P137" s="240" t="str">
        <f>IF($A137="","",INDEX(FORMULACIÓN!$A$10:$U$1010,'FORMULACIÓN Y SEG. FACULTADES'!$A137,'FORMULACIÓN Y SEG. FACULTADES'!P$8))</f>
        <v/>
      </c>
      <c r="Q137" s="241"/>
      <c r="R137" s="46" t="str">
        <f>IF($A137="","",INDEX(FORMULACIÓN!$A$10:$Y$1010,'FORMULACIÓN Y SEG. FACULTADES'!$A137,'FORMULACIÓN Y SEG. FACULTADES'!R$8))</f>
        <v/>
      </c>
      <c r="S137" s="175" t="str">
        <f>IF($A137="","",INDEX(FORMULACIÓN!$A$10:$U$1010,'FORMULACIÓN Y SEG. FACULTADES'!$A137,'FORMULACIÓN Y SEG. FACULTADES'!S$8))</f>
        <v/>
      </c>
      <c r="T137" s="187"/>
      <c r="U137" s="187"/>
      <c r="V137" s="188">
        <f t="shared" si="46"/>
        <v>0</v>
      </c>
      <c r="W137" s="187"/>
      <c r="X137" s="187"/>
      <c r="Y137" s="187"/>
      <c r="Z137" s="191" t="str">
        <f t="shared" si="47"/>
        <v>0</v>
      </c>
      <c r="AA137" s="191" t="str">
        <f t="shared" si="48"/>
        <v>-</v>
      </c>
      <c r="AB137" s="189" t="str">
        <f t="shared" si="45"/>
        <v>FAC/DEP: 00,00%
__________
FAC/FAC: -
__________
AÑO: 00,00%
S. 1: 00,00%
S. 2: 00,00%</v>
      </c>
      <c r="AC137" s="187"/>
      <c r="AD137" s="187"/>
      <c r="AE137" s="188">
        <f t="shared" si="49"/>
        <v>0</v>
      </c>
      <c r="AF137" s="187"/>
      <c r="AG137" s="187"/>
      <c r="AH137" s="187"/>
      <c r="AI137" s="191" t="str">
        <f t="shared" si="50"/>
        <v>0</v>
      </c>
      <c r="AJ137" s="187" t="str">
        <f t="shared" si="51"/>
        <v>-</v>
      </c>
      <c r="AK137" s="189" t="str">
        <f t="shared" si="52"/>
        <v>FAC/DEP: 00,00%
__________
FAC/FAC: -
__________
AÑO: 00,00%
S. 1: 00,00%
S. 2: 00,00%</v>
      </c>
      <c r="AL137" s="187"/>
      <c r="AM137" s="187"/>
      <c r="AN137" s="188">
        <f t="shared" si="53"/>
        <v>0</v>
      </c>
      <c r="AO137" s="187"/>
      <c r="AP137" s="187"/>
      <c r="AQ137" s="187"/>
      <c r="AR137" s="191" t="str">
        <f t="shared" si="54"/>
        <v>0</v>
      </c>
      <c r="AS137" s="187" t="str">
        <f t="shared" si="55"/>
        <v>-</v>
      </c>
      <c r="AT137" s="189" t="str">
        <f t="shared" si="56"/>
        <v>FAC/DEP: 00,00%
__________
FAC/FAC: -
__________
AÑO: 00,00%
S. 1: 00,00%
S. 2: 00,00%</v>
      </c>
      <c r="AU137" s="187"/>
      <c r="AV137" s="187"/>
      <c r="AW137" s="188">
        <f t="shared" si="57"/>
        <v>0</v>
      </c>
      <c r="AX137" s="187"/>
      <c r="AY137" s="187"/>
      <c r="AZ137" s="187"/>
      <c r="BA137" s="191" t="str">
        <f t="shared" si="58"/>
        <v>0</v>
      </c>
      <c r="BB137" s="187" t="str">
        <f t="shared" si="59"/>
        <v>-</v>
      </c>
      <c r="BC137" s="189" t="str">
        <f t="shared" si="60"/>
        <v>FAC/DEP: 00,00%
__________
FAC/FAC: -
__________
AÑO: 00,00%
S. 1: 00,00%
S. 2: 00,00%</v>
      </c>
      <c r="BD137" s="187"/>
      <c r="BE137" s="187"/>
      <c r="BF137" s="188">
        <f t="shared" si="61"/>
        <v>0</v>
      </c>
      <c r="BG137" s="187"/>
      <c r="BH137" s="187"/>
      <c r="BI137" s="187"/>
      <c r="BJ137" s="191" t="str">
        <f t="shared" si="62"/>
        <v>0</v>
      </c>
      <c r="BK137" s="187" t="str">
        <f t="shared" si="63"/>
        <v>-</v>
      </c>
      <c r="BL137" s="189" t="str">
        <f t="shared" si="64"/>
        <v>FAC/DEP: 00,00%
__________
FAC/FAC: -
__________
AÑO: 00,00%
S. 1: 00,00%
S. 2: 00,00%</v>
      </c>
      <c r="BM137" s="187"/>
      <c r="BN137" s="187"/>
      <c r="BO137" s="188">
        <f t="shared" si="65"/>
        <v>0</v>
      </c>
      <c r="BP137" s="187"/>
      <c r="BQ137" s="187"/>
      <c r="BR137" s="187"/>
      <c r="BS137" s="191" t="str">
        <f t="shared" si="66"/>
        <v>0</v>
      </c>
      <c r="BT137" s="187" t="str">
        <f t="shared" si="67"/>
        <v>-</v>
      </c>
      <c r="BU137" s="189" t="str">
        <f t="shared" si="68"/>
        <v>FAC/DEP: 00,00%
__________
FAC/FAC: -
__________
AÑO: 00,00%
S. 1: 00,00%
S. 2: 00,00%</v>
      </c>
      <c r="BV137" s="187"/>
      <c r="BW137" s="187"/>
      <c r="BX137" s="188">
        <f t="shared" si="69"/>
        <v>0</v>
      </c>
      <c r="BY137" s="187"/>
      <c r="BZ137" s="187"/>
      <c r="CA137" s="187"/>
      <c r="CB137" s="191" t="str">
        <f t="shared" si="70"/>
        <v>0</v>
      </c>
      <c r="CC137" s="187" t="str">
        <f t="shared" si="71"/>
        <v>-</v>
      </c>
      <c r="CD137" s="189" t="str">
        <f t="shared" si="72"/>
        <v>FAC/DEP: 00,00%
__________
FAC/FAC: -
__________
AÑO: 00,00%
S. 1: 00,00%
S. 2: 00,00%</v>
      </c>
      <c r="CE137" s="187"/>
      <c r="CF137" s="187"/>
      <c r="CG137" s="188">
        <f t="shared" si="73"/>
        <v>0</v>
      </c>
      <c r="CH137" s="187"/>
      <c r="CI137" s="187"/>
      <c r="CJ137" s="187"/>
      <c r="CK137" s="191" t="str">
        <f t="shared" si="74"/>
        <v>0</v>
      </c>
      <c r="CL137" s="187" t="str">
        <f t="shared" si="75"/>
        <v>-</v>
      </c>
      <c r="CM137" s="189" t="str">
        <f t="shared" si="76"/>
        <v>FAC/DEP: 00,00%
__________
FAC/FAC: -
__________
AÑO: 00,00%
S. 1: 00,00%
S. 2: 00,00%</v>
      </c>
      <c r="CN137" s="187"/>
      <c r="CO137" s="187"/>
      <c r="CP137" s="188">
        <f t="shared" si="77"/>
        <v>0</v>
      </c>
      <c r="CQ137" s="187"/>
      <c r="CR137" s="187"/>
      <c r="CS137" s="187"/>
      <c r="CT137" s="191" t="str">
        <f t="shared" si="78"/>
        <v>0</v>
      </c>
      <c r="CU137" s="187" t="str">
        <f t="shared" si="79"/>
        <v>-</v>
      </c>
      <c r="CV137" s="189" t="str">
        <f t="shared" si="80"/>
        <v>FAC/DEP: 00,00%
__________
FAC/FAC: -
__________
AÑO: 00,00%
S. 1: 00,00%
S. 2: 00,00%</v>
      </c>
      <c r="CW137" s="187"/>
      <c r="CX137" s="187"/>
      <c r="CY137" s="188">
        <f t="shared" si="81"/>
        <v>0</v>
      </c>
      <c r="CZ137" s="187"/>
      <c r="DA137" s="187"/>
      <c r="DB137" s="187"/>
      <c r="DC137" s="191" t="str">
        <f t="shared" si="82"/>
        <v>0</v>
      </c>
      <c r="DD137" s="191" t="str">
        <f t="shared" si="83"/>
        <v>-</v>
      </c>
      <c r="DE137" s="196" t="str">
        <f t="shared" si="84"/>
        <v>FAC/DEP: 00,00%
__________
FAC/FAC: -
__________
AÑO: 00,00%
S. 1: 00,00%
S. 2: 00,00%</v>
      </c>
      <c r="DF137" s="209">
        <f t="shared" si="85"/>
        <v>0</v>
      </c>
      <c r="DG137" s="245"/>
      <c r="DH137" s="245"/>
    </row>
    <row r="138" spans="1:112" s="218" customFormat="1" ht="28.5" hidden="1" customHeight="1">
      <c r="A138" s="218" t="str">
        <f>Lists!C226</f>
        <v/>
      </c>
      <c r="B138" s="240" t="str">
        <f>IF(A138="","",INDEX(FORMULACIÓN!$A$10:$U$1010,'FORMULACIÓN Y SEG. FACULTADES'!$A138,'FORMULACIÓN Y SEG. FACULTADES'!B$8))</f>
        <v/>
      </c>
      <c r="C138" s="238" t="str">
        <f>IF($A138="","",INDEX(FORMULACIÓN!$A$10:$U$1010,'FORMULACIÓN Y SEG. FACULTADES'!$A138,'FORMULACIÓN Y SEG. FACULTADES'!C$8))</f>
        <v/>
      </c>
      <c r="D138" s="240" t="str">
        <f>IF(B138="","",INDEX(FORMULACIÓN!$A$10:$U$1010,'FORMULACIÓN Y SEG. FACULTADES'!$A138,'FORMULACIÓN Y SEG. FACULTADES'!D$8))</f>
        <v/>
      </c>
      <c r="E138" s="240" t="str">
        <f>IF($A138="","",INDEX(FORMULACIÓN!$A$10:$U$1010,'FORMULACIÓN Y SEG. FACULTADES'!$A138,'FORMULACIÓN Y SEG. FACULTADES'!E$8))</f>
        <v/>
      </c>
      <c r="F138" s="240" t="str">
        <f>IF($A138="","",INDEX(FORMULACIÓN!$A$10:$U$1010,'FORMULACIÓN Y SEG. FACULTADES'!$A138,'FORMULACIÓN Y SEG. FACULTADES'!F$8))</f>
        <v/>
      </c>
      <c r="G138" s="240" t="str">
        <f>IF($A138="","",INDEX(FORMULACIÓN!$A$10:$U$1010,'FORMULACIÓN Y SEG. FACULTADES'!$A138,'FORMULACIÓN Y SEG. FACULTADES'!G$8))</f>
        <v/>
      </c>
      <c r="H138" s="240" t="str">
        <f>IF($A138="","",INDEX(FORMULACIÓN!$A$10:$U$1010,'FORMULACIÓN Y SEG. FACULTADES'!$A138,'FORMULACIÓN Y SEG. FACULTADES'!H$8))</f>
        <v/>
      </c>
      <c r="I138" s="240" t="str">
        <f>IF($A138="","",INDEX(FORMULACIÓN!$A$10:$U$1010,'FORMULACIÓN Y SEG. FACULTADES'!$A138,'FORMULACIÓN Y SEG. FACULTADES'!I$8))</f>
        <v/>
      </c>
      <c r="J138" s="242"/>
      <c r="K138" s="242"/>
      <c r="L138" s="240" t="str">
        <f>IF($A138="","",INDEX(FORMULACIÓN!$A$10:$U$1010,'FORMULACIÓN Y SEG. FACULTADES'!$A138,'FORMULACIÓN Y SEG. FACULTADES'!L$8))</f>
        <v/>
      </c>
      <c r="M138" s="240" t="str">
        <f>IF($A138="","",INDEX(FORMULACIÓN!$A$10:$U$1010,'FORMULACIÓN Y SEG. FACULTADES'!$A138,'FORMULACIÓN Y SEG. FACULTADES'!M$8))</f>
        <v/>
      </c>
      <c r="N138" s="240" t="str">
        <f>IF($A138="","",INDEX(FORMULACIÓN!$A$10:$U$1010,'FORMULACIÓN Y SEG. FACULTADES'!$A138,'FORMULACIÓN Y SEG. FACULTADES'!N$8))</f>
        <v/>
      </c>
      <c r="O138" s="240" t="str">
        <f>IF($A138="","",INDEX(FORMULACIÓN!$A$10:$U$1010,'FORMULACIÓN Y SEG. FACULTADES'!$A138,'FORMULACIÓN Y SEG. FACULTADES'!O$8))</f>
        <v/>
      </c>
      <c r="P138" s="240" t="str">
        <f>IF($A138="","",INDEX(FORMULACIÓN!$A$10:$U$1010,'FORMULACIÓN Y SEG. FACULTADES'!$A138,'FORMULACIÓN Y SEG. FACULTADES'!P$8))</f>
        <v/>
      </c>
      <c r="Q138" s="241"/>
      <c r="R138" s="46" t="str">
        <f>IF($A138="","",INDEX(FORMULACIÓN!$A$10:$Y$1010,'FORMULACIÓN Y SEG. FACULTADES'!$A138,'FORMULACIÓN Y SEG. FACULTADES'!R$8))</f>
        <v/>
      </c>
      <c r="S138" s="175" t="str">
        <f>IF($A138="","",INDEX(FORMULACIÓN!$A$10:$U$1010,'FORMULACIÓN Y SEG. FACULTADES'!$A138,'FORMULACIÓN Y SEG. FACULTADES'!S$8))</f>
        <v/>
      </c>
      <c r="T138" s="187"/>
      <c r="U138" s="187"/>
      <c r="V138" s="188">
        <f t="shared" si="46"/>
        <v>0</v>
      </c>
      <c r="W138" s="187"/>
      <c r="X138" s="187"/>
      <c r="Y138" s="187"/>
      <c r="Z138" s="191" t="str">
        <f t="shared" si="47"/>
        <v>0</v>
      </c>
      <c r="AA138" s="191" t="str">
        <f t="shared" si="48"/>
        <v>-</v>
      </c>
      <c r="AB138" s="189" t="str">
        <f t="shared" si="45"/>
        <v>FAC/DEP: 00,00%
__________
FAC/FAC: -
__________
AÑO: 00,00%
S. 1: 00,00%
S. 2: 00,00%</v>
      </c>
      <c r="AC138" s="187"/>
      <c r="AD138" s="187"/>
      <c r="AE138" s="188">
        <f t="shared" si="49"/>
        <v>0</v>
      </c>
      <c r="AF138" s="187"/>
      <c r="AG138" s="187"/>
      <c r="AH138" s="187"/>
      <c r="AI138" s="191" t="str">
        <f t="shared" si="50"/>
        <v>0</v>
      </c>
      <c r="AJ138" s="187" t="str">
        <f t="shared" si="51"/>
        <v>-</v>
      </c>
      <c r="AK138" s="189" t="str">
        <f t="shared" si="52"/>
        <v>FAC/DEP: 00,00%
__________
FAC/FAC: -
__________
AÑO: 00,00%
S. 1: 00,00%
S. 2: 00,00%</v>
      </c>
      <c r="AL138" s="187"/>
      <c r="AM138" s="187"/>
      <c r="AN138" s="188">
        <f t="shared" si="53"/>
        <v>0</v>
      </c>
      <c r="AO138" s="187"/>
      <c r="AP138" s="187"/>
      <c r="AQ138" s="187"/>
      <c r="AR138" s="191" t="str">
        <f t="shared" si="54"/>
        <v>0</v>
      </c>
      <c r="AS138" s="187" t="str">
        <f t="shared" si="55"/>
        <v>-</v>
      </c>
      <c r="AT138" s="189" t="str">
        <f t="shared" si="56"/>
        <v>FAC/DEP: 00,00%
__________
FAC/FAC: -
__________
AÑO: 00,00%
S. 1: 00,00%
S. 2: 00,00%</v>
      </c>
      <c r="AU138" s="187"/>
      <c r="AV138" s="187"/>
      <c r="AW138" s="188">
        <f t="shared" si="57"/>
        <v>0</v>
      </c>
      <c r="AX138" s="187"/>
      <c r="AY138" s="187"/>
      <c r="AZ138" s="187"/>
      <c r="BA138" s="191" t="str">
        <f t="shared" si="58"/>
        <v>0</v>
      </c>
      <c r="BB138" s="187" t="str">
        <f t="shared" si="59"/>
        <v>-</v>
      </c>
      <c r="BC138" s="189" t="str">
        <f t="shared" si="60"/>
        <v>FAC/DEP: 00,00%
__________
FAC/FAC: -
__________
AÑO: 00,00%
S. 1: 00,00%
S. 2: 00,00%</v>
      </c>
      <c r="BD138" s="187"/>
      <c r="BE138" s="187"/>
      <c r="BF138" s="188">
        <f t="shared" si="61"/>
        <v>0</v>
      </c>
      <c r="BG138" s="187"/>
      <c r="BH138" s="187"/>
      <c r="BI138" s="187"/>
      <c r="BJ138" s="191" t="str">
        <f t="shared" si="62"/>
        <v>0</v>
      </c>
      <c r="BK138" s="187" t="str">
        <f t="shared" si="63"/>
        <v>-</v>
      </c>
      <c r="BL138" s="189" t="str">
        <f t="shared" si="64"/>
        <v>FAC/DEP: 00,00%
__________
FAC/FAC: -
__________
AÑO: 00,00%
S. 1: 00,00%
S. 2: 00,00%</v>
      </c>
      <c r="BM138" s="187"/>
      <c r="BN138" s="187"/>
      <c r="BO138" s="188">
        <f t="shared" si="65"/>
        <v>0</v>
      </c>
      <c r="BP138" s="187"/>
      <c r="BQ138" s="187"/>
      <c r="BR138" s="187"/>
      <c r="BS138" s="191" t="str">
        <f t="shared" si="66"/>
        <v>0</v>
      </c>
      <c r="BT138" s="187" t="str">
        <f t="shared" si="67"/>
        <v>-</v>
      </c>
      <c r="BU138" s="189" t="str">
        <f t="shared" si="68"/>
        <v>FAC/DEP: 00,00%
__________
FAC/FAC: -
__________
AÑO: 00,00%
S. 1: 00,00%
S. 2: 00,00%</v>
      </c>
      <c r="BV138" s="187"/>
      <c r="BW138" s="187"/>
      <c r="BX138" s="188">
        <f t="shared" si="69"/>
        <v>0</v>
      </c>
      <c r="BY138" s="187"/>
      <c r="BZ138" s="187"/>
      <c r="CA138" s="187"/>
      <c r="CB138" s="191" t="str">
        <f t="shared" si="70"/>
        <v>0</v>
      </c>
      <c r="CC138" s="187" t="str">
        <f t="shared" si="71"/>
        <v>-</v>
      </c>
      <c r="CD138" s="189" t="str">
        <f t="shared" si="72"/>
        <v>FAC/DEP: 00,00%
__________
FAC/FAC: -
__________
AÑO: 00,00%
S. 1: 00,00%
S. 2: 00,00%</v>
      </c>
      <c r="CE138" s="187"/>
      <c r="CF138" s="187"/>
      <c r="CG138" s="188">
        <f t="shared" si="73"/>
        <v>0</v>
      </c>
      <c r="CH138" s="187"/>
      <c r="CI138" s="187"/>
      <c r="CJ138" s="187"/>
      <c r="CK138" s="191" t="str">
        <f t="shared" si="74"/>
        <v>0</v>
      </c>
      <c r="CL138" s="187" t="str">
        <f t="shared" si="75"/>
        <v>-</v>
      </c>
      <c r="CM138" s="189" t="str">
        <f t="shared" si="76"/>
        <v>FAC/DEP: 00,00%
__________
FAC/FAC: -
__________
AÑO: 00,00%
S. 1: 00,00%
S. 2: 00,00%</v>
      </c>
      <c r="CN138" s="187"/>
      <c r="CO138" s="187"/>
      <c r="CP138" s="188">
        <f t="shared" si="77"/>
        <v>0</v>
      </c>
      <c r="CQ138" s="187"/>
      <c r="CR138" s="187"/>
      <c r="CS138" s="187"/>
      <c r="CT138" s="191" t="str">
        <f t="shared" si="78"/>
        <v>0</v>
      </c>
      <c r="CU138" s="187" t="str">
        <f t="shared" si="79"/>
        <v>-</v>
      </c>
      <c r="CV138" s="189" t="str">
        <f t="shared" si="80"/>
        <v>FAC/DEP: 00,00%
__________
FAC/FAC: -
__________
AÑO: 00,00%
S. 1: 00,00%
S. 2: 00,00%</v>
      </c>
      <c r="CW138" s="187"/>
      <c r="CX138" s="187"/>
      <c r="CY138" s="188">
        <f t="shared" si="81"/>
        <v>0</v>
      </c>
      <c r="CZ138" s="187"/>
      <c r="DA138" s="187"/>
      <c r="DB138" s="187"/>
      <c r="DC138" s="191" t="str">
        <f t="shared" si="82"/>
        <v>0</v>
      </c>
      <c r="DD138" s="191" t="str">
        <f t="shared" si="83"/>
        <v>-</v>
      </c>
      <c r="DE138" s="196" t="str">
        <f t="shared" si="84"/>
        <v>FAC/DEP: 00,00%
__________
FAC/FAC: -
__________
AÑO: 00,00%
S. 1: 00,00%
S. 2: 00,00%</v>
      </c>
      <c r="DF138" s="209">
        <f t="shared" si="85"/>
        <v>0</v>
      </c>
      <c r="DG138" s="245"/>
      <c r="DH138" s="245"/>
    </row>
    <row r="139" spans="1:112" s="218" customFormat="1" ht="28.5" hidden="1" customHeight="1">
      <c r="A139" s="218" t="str">
        <f>Lists!C227</f>
        <v/>
      </c>
      <c r="B139" s="240" t="str">
        <f>IF(A139="","",INDEX(FORMULACIÓN!$A$10:$U$1010,'FORMULACIÓN Y SEG. FACULTADES'!$A139,'FORMULACIÓN Y SEG. FACULTADES'!B$8))</f>
        <v/>
      </c>
      <c r="C139" s="238" t="str">
        <f>IF($A139="","",INDEX(FORMULACIÓN!$A$10:$U$1010,'FORMULACIÓN Y SEG. FACULTADES'!$A139,'FORMULACIÓN Y SEG. FACULTADES'!C$8))</f>
        <v/>
      </c>
      <c r="D139" s="240" t="str">
        <f>IF(B139="","",INDEX(FORMULACIÓN!$A$10:$U$1010,'FORMULACIÓN Y SEG. FACULTADES'!$A139,'FORMULACIÓN Y SEG. FACULTADES'!D$8))</f>
        <v/>
      </c>
      <c r="E139" s="240" t="str">
        <f>IF($A139="","",INDEX(FORMULACIÓN!$A$10:$U$1010,'FORMULACIÓN Y SEG. FACULTADES'!$A139,'FORMULACIÓN Y SEG. FACULTADES'!E$8))</f>
        <v/>
      </c>
      <c r="F139" s="240" t="str">
        <f>IF($A139="","",INDEX(FORMULACIÓN!$A$10:$U$1010,'FORMULACIÓN Y SEG. FACULTADES'!$A139,'FORMULACIÓN Y SEG. FACULTADES'!F$8))</f>
        <v/>
      </c>
      <c r="G139" s="240" t="str">
        <f>IF($A139="","",INDEX(FORMULACIÓN!$A$10:$U$1010,'FORMULACIÓN Y SEG. FACULTADES'!$A139,'FORMULACIÓN Y SEG. FACULTADES'!G$8))</f>
        <v/>
      </c>
      <c r="H139" s="240" t="str">
        <f>IF($A139="","",INDEX(FORMULACIÓN!$A$10:$U$1010,'FORMULACIÓN Y SEG. FACULTADES'!$A139,'FORMULACIÓN Y SEG. FACULTADES'!H$8))</f>
        <v/>
      </c>
      <c r="I139" s="240" t="str">
        <f>IF($A139="","",INDEX(FORMULACIÓN!$A$10:$U$1010,'FORMULACIÓN Y SEG. FACULTADES'!$A139,'FORMULACIÓN Y SEG. FACULTADES'!I$8))</f>
        <v/>
      </c>
      <c r="J139" s="242"/>
      <c r="K139" s="242"/>
      <c r="L139" s="240" t="str">
        <f>IF($A139="","",INDEX(FORMULACIÓN!$A$10:$U$1010,'FORMULACIÓN Y SEG. FACULTADES'!$A139,'FORMULACIÓN Y SEG. FACULTADES'!L$8))</f>
        <v/>
      </c>
      <c r="M139" s="240" t="str">
        <f>IF($A139="","",INDEX(FORMULACIÓN!$A$10:$U$1010,'FORMULACIÓN Y SEG. FACULTADES'!$A139,'FORMULACIÓN Y SEG. FACULTADES'!M$8))</f>
        <v/>
      </c>
      <c r="N139" s="240" t="str">
        <f>IF($A139="","",INDEX(FORMULACIÓN!$A$10:$U$1010,'FORMULACIÓN Y SEG. FACULTADES'!$A139,'FORMULACIÓN Y SEG. FACULTADES'!N$8))</f>
        <v/>
      </c>
      <c r="O139" s="240" t="str">
        <f>IF($A139="","",INDEX(FORMULACIÓN!$A$10:$U$1010,'FORMULACIÓN Y SEG. FACULTADES'!$A139,'FORMULACIÓN Y SEG. FACULTADES'!O$8))</f>
        <v/>
      </c>
      <c r="P139" s="240" t="str">
        <f>IF($A139="","",INDEX(FORMULACIÓN!$A$10:$U$1010,'FORMULACIÓN Y SEG. FACULTADES'!$A139,'FORMULACIÓN Y SEG. FACULTADES'!P$8))</f>
        <v/>
      </c>
      <c r="Q139" s="241"/>
      <c r="R139" s="46" t="str">
        <f>IF($A139="","",INDEX(FORMULACIÓN!$A$10:$Y$1010,'FORMULACIÓN Y SEG. FACULTADES'!$A139,'FORMULACIÓN Y SEG. FACULTADES'!R$8))</f>
        <v/>
      </c>
      <c r="S139" s="175" t="str">
        <f>IF($A139="","",INDEX(FORMULACIÓN!$A$10:$U$1010,'FORMULACIÓN Y SEG. FACULTADES'!$A139,'FORMULACIÓN Y SEG. FACULTADES'!S$8))</f>
        <v/>
      </c>
      <c r="T139" s="187"/>
      <c r="U139" s="187"/>
      <c r="V139" s="188">
        <f t="shared" si="46"/>
        <v>0</v>
      </c>
      <c r="W139" s="187"/>
      <c r="X139" s="187"/>
      <c r="Y139" s="187"/>
      <c r="Z139" s="191" t="str">
        <f t="shared" si="47"/>
        <v>0</v>
      </c>
      <c r="AA139" s="191" t="str">
        <f t="shared" si="48"/>
        <v>-</v>
      </c>
      <c r="AB139" s="189" t="str">
        <f t="shared" si="45"/>
        <v>FAC/DEP: 00,00%
__________
FAC/FAC: -
__________
AÑO: 00,00%
S. 1: 00,00%
S. 2: 00,00%</v>
      </c>
      <c r="AC139" s="187"/>
      <c r="AD139" s="187"/>
      <c r="AE139" s="188">
        <f t="shared" si="49"/>
        <v>0</v>
      </c>
      <c r="AF139" s="187"/>
      <c r="AG139" s="187"/>
      <c r="AH139" s="187"/>
      <c r="AI139" s="191" t="str">
        <f t="shared" si="50"/>
        <v>0</v>
      </c>
      <c r="AJ139" s="187" t="str">
        <f t="shared" si="51"/>
        <v>-</v>
      </c>
      <c r="AK139" s="189" t="str">
        <f t="shared" si="52"/>
        <v>FAC/DEP: 00,00%
__________
FAC/FAC: -
__________
AÑO: 00,00%
S. 1: 00,00%
S. 2: 00,00%</v>
      </c>
      <c r="AL139" s="187"/>
      <c r="AM139" s="187"/>
      <c r="AN139" s="188">
        <f t="shared" si="53"/>
        <v>0</v>
      </c>
      <c r="AO139" s="187"/>
      <c r="AP139" s="187"/>
      <c r="AQ139" s="187"/>
      <c r="AR139" s="191" t="str">
        <f t="shared" si="54"/>
        <v>0</v>
      </c>
      <c r="AS139" s="187" t="str">
        <f t="shared" si="55"/>
        <v>-</v>
      </c>
      <c r="AT139" s="189" t="str">
        <f t="shared" si="56"/>
        <v>FAC/DEP: 00,00%
__________
FAC/FAC: -
__________
AÑO: 00,00%
S. 1: 00,00%
S. 2: 00,00%</v>
      </c>
      <c r="AU139" s="187"/>
      <c r="AV139" s="187"/>
      <c r="AW139" s="188">
        <f t="shared" si="57"/>
        <v>0</v>
      </c>
      <c r="AX139" s="187"/>
      <c r="AY139" s="187"/>
      <c r="AZ139" s="187"/>
      <c r="BA139" s="191" t="str">
        <f t="shared" si="58"/>
        <v>0</v>
      </c>
      <c r="BB139" s="187" t="str">
        <f t="shared" si="59"/>
        <v>-</v>
      </c>
      <c r="BC139" s="189" t="str">
        <f t="shared" si="60"/>
        <v>FAC/DEP: 00,00%
__________
FAC/FAC: -
__________
AÑO: 00,00%
S. 1: 00,00%
S. 2: 00,00%</v>
      </c>
      <c r="BD139" s="187"/>
      <c r="BE139" s="187"/>
      <c r="BF139" s="188">
        <f t="shared" si="61"/>
        <v>0</v>
      </c>
      <c r="BG139" s="187"/>
      <c r="BH139" s="187"/>
      <c r="BI139" s="187"/>
      <c r="BJ139" s="191" t="str">
        <f t="shared" si="62"/>
        <v>0</v>
      </c>
      <c r="BK139" s="187" t="str">
        <f t="shared" si="63"/>
        <v>-</v>
      </c>
      <c r="BL139" s="189" t="str">
        <f t="shared" si="64"/>
        <v>FAC/DEP: 00,00%
__________
FAC/FAC: -
__________
AÑO: 00,00%
S. 1: 00,00%
S. 2: 00,00%</v>
      </c>
      <c r="BM139" s="187"/>
      <c r="BN139" s="187"/>
      <c r="BO139" s="188">
        <f t="shared" si="65"/>
        <v>0</v>
      </c>
      <c r="BP139" s="187"/>
      <c r="BQ139" s="187"/>
      <c r="BR139" s="187"/>
      <c r="BS139" s="191" t="str">
        <f t="shared" si="66"/>
        <v>0</v>
      </c>
      <c r="BT139" s="187" t="str">
        <f t="shared" si="67"/>
        <v>-</v>
      </c>
      <c r="BU139" s="189" t="str">
        <f t="shared" si="68"/>
        <v>FAC/DEP: 00,00%
__________
FAC/FAC: -
__________
AÑO: 00,00%
S. 1: 00,00%
S. 2: 00,00%</v>
      </c>
      <c r="BV139" s="187"/>
      <c r="BW139" s="187"/>
      <c r="BX139" s="188">
        <f t="shared" si="69"/>
        <v>0</v>
      </c>
      <c r="BY139" s="187"/>
      <c r="BZ139" s="187"/>
      <c r="CA139" s="187"/>
      <c r="CB139" s="191" t="str">
        <f t="shared" si="70"/>
        <v>0</v>
      </c>
      <c r="CC139" s="187" t="str">
        <f t="shared" si="71"/>
        <v>-</v>
      </c>
      <c r="CD139" s="189" t="str">
        <f t="shared" si="72"/>
        <v>FAC/DEP: 00,00%
__________
FAC/FAC: -
__________
AÑO: 00,00%
S. 1: 00,00%
S. 2: 00,00%</v>
      </c>
      <c r="CE139" s="187"/>
      <c r="CF139" s="187"/>
      <c r="CG139" s="188">
        <f t="shared" si="73"/>
        <v>0</v>
      </c>
      <c r="CH139" s="187"/>
      <c r="CI139" s="187"/>
      <c r="CJ139" s="187"/>
      <c r="CK139" s="191" t="str">
        <f t="shared" si="74"/>
        <v>0</v>
      </c>
      <c r="CL139" s="187" t="str">
        <f t="shared" si="75"/>
        <v>-</v>
      </c>
      <c r="CM139" s="189" t="str">
        <f t="shared" si="76"/>
        <v>FAC/DEP: 00,00%
__________
FAC/FAC: -
__________
AÑO: 00,00%
S. 1: 00,00%
S. 2: 00,00%</v>
      </c>
      <c r="CN139" s="187"/>
      <c r="CO139" s="187"/>
      <c r="CP139" s="188">
        <f t="shared" si="77"/>
        <v>0</v>
      </c>
      <c r="CQ139" s="187"/>
      <c r="CR139" s="187"/>
      <c r="CS139" s="187"/>
      <c r="CT139" s="191" t="str">
        <f t="shared" si="78"/>
        <v>0</v>
      </c>
      <c r="CU139" s="187" t="str">
        <f t="shared" si="79"/>
        <v>-</v>
      </c>
      <c r="CV139" s="189" t="str">
        <f t="shared" si="80"/>
        <v>FAC/DEP: 00,00%
__________
FAC/FAC: -
__________
AÑO: 00,00%
S. 1: 00,00%
S. 2: 00,00%</v>
      </c>
      <c r="CW139" s="187"/>
      <c r="CX139" s="187"/>
      <c r="CY139" s="188">
        <f t="shared" si="81"/>
        <v>0</v>
      </c>
      <c r="CZ139" s="187"/>
      <c r="DA139" s="187"/>
      <c r="DB139" s="187"/>
      <c r="DC139" s="191" t="str">
        <f t="shared" si="82"/>
        <v>0</v>
      </c>
      <c r="DD139" s="191" t="str">
        <f t="shared" si="83"/>
        <v>-</v>
      </c>
      <c r="DE139" s="196" t="str">
        <f t="shared" si="84"/>
        <v>FAC/DEP: 00,00%
__________
FAC/FAC: -
__________
AÑO: 00,00%
S. 1: 00,00%
S. 2: 00,00%</v>
      </c>
      <c r="DF139" s="209">
        <f t="shared" si="85"/>
        <v>0</v>
      </c>
      <c r="DG139" s="245"/>
      <c r="DH139" s="245"/>
    </row>
    <row r="140" spans="1:112" s="218" customFormat="1" ht="28.5" hidden="1" customHeight="1">
      <c r="A140" s="218" t="str">
        <f>Lists!C228</f>
        <v/>
      </c>
      <c r="B140" s="240" t="str">
        <f>IF(A140="","",INDEX(FORMULACIÓN!$A$10:$U$1010,'FORMULACIÓN Y SEG. FACULTADES'!$A140,'FORMULACIÓN Y SEG. FACULTADES'!B$8))</f>
        <v/>
      </c>
      <c r="C140" s="238" t="str">
        <f>IF($A140="","",INDEX(FORMULACIÓN!$A$10:$U$1010,'FORMULACIÓN Y SEG. FACULTADES'!$A140,'FORMULACIÓN Y SEG. FACULTADES'!C$8))</f>
        <v/>
      </c>
      <c r="D140" s="240" t="str">
        <f>IF(B140="","",INDEX(FORMULACIÓN!$A$10:$U$1010,'FORMULACIÓN Y SEG. FACULTADES'!$A140,'FORMULACIÓN Y SEG. FACULTADES'!D$8))</f>
        <v/>
      </c>
      <c r="E140" s="240" t="str">
        <f>IF($A140="","",INDEX(FORMULACIÓN!$A$10:$U$1010,'FORMULACIÓN Y SEG. FACULTADES'!$A140,'FORMULACIÓN Y SEG. FACULTADES'!E$8))</f>
        <v/>
      </c>
      <c r="F140" s="240" t="str">
        <f>IF($A140="","",INDEX(FORMULACIÓN!$A$10:$U$1010,'FORMULACIÓN Y SEG. FACULTADES'!$A140,'FORMULACIÓN Y SEG. FACULTADES'!F$8))</f>
        <v/>
      </c>
      <c r="G140" s="240" t="str">
        <f>IF($A140="","",INDEX(FORMULACIÓN!$A$10:$U$1010,'FORMULACIÓN Y SEG. FACULTADES'!$A140,'FORMULACIÓN Y SEG. FACULTADES'!G$8))</f>
        <v/>
      </c>
      <c r="H140" s="240" t="str">
        <f>IF($A140="","",INDEX(FORMULACIÓN!$A$10:$U$1010,'FORMULACIÓN Y SEG. FACULTADES'!$A140,'FORMULACIÓN Y SEG. FACULTADES'!H$8))</f>
        <v/>
      </c>
      <c r="I140" s="240" t="str">
        <f>IF($A140="","",INDEX(FORMULACIÓN!$A$10:$U$1010,'FORMULACIÓN Y SEG. FACULTADES'!$A140,'FORMULACIÓN Y SEG. FACULTADES'!I$8))</f>
        <v/>
      </c>
      <c r="J140" s="242"/>
      <c r="K140" s="242"/>
      <c r="L140" s="240" t="str">
        <f>IF($A140="","",INDEX(FORMULACIÓN!$A$10:$U$1010,'FORMULACIÓN Y SEG. FACULTADES'!$A140,'FORMULACIÓN Y SEG. FACULTADES'!L$8))</f>
        <v/>
      </c>
      <c r="M140" s="240" t="str">
        <f>IF($A140="","",INDEX(FORMULACIÓN!$A$10:$U$1010,'FORMULACIÓN Y SEG. FACULTADES'!$A140,'FORMULACIÓN Y SEG. FACULTADES'!M$8))</f>
        <v/>
      </c>
      <c r="N140" s="240" t="str">
        <f>IF($A140="","",INDEX(FORMULACIÓN!$A$10:$U$1010,'FORMULACIÓN Y SEG. FACULTADES'!$A140,'FORMULACIÓN Y SEG. FACULTADES'!N$8))</f>
        <v/>
      </c>
      <c r="O140" s="240" t="str">
        <f>IF($A140="","",INDEX(FORMULACIÓN!$A$10:$U$1010,'FORMULACIÓN Y SEG. FACULTADES'!$A140,'FORMULACIÓN Y SEG. FACULTADES'!O$8))</f>
        <v/>
      </c>
      <c r="P140" s="240" t="str">
        <f>IF($A140="","",INDEX(FORMULACIÓN!$A$10:$U$1010,'FORMULACIÓN Y SEG. FACULTADES'!$A140,'FORMULACIÓN Y SEG. FACULTADES'!P$8))</f>
        <v/>
      </c>
      <c r="Q140" s="241"/>
      <c r="R140" s="46" t="str">
        <f>IF($A140="","",INDEX(FORMULACIÓN!$A$10:$Y$1010,'FORMULACIÓN Y SEG. FACULTADES'!$A140,'FORMULACIÓN Y SEG. FACULTADES'!R$8))</f>
        <v/>
      </c>
      <c r="S140" s="175" t="str">
        <f>IF($A140="","",INDEX(FORMULACIÓN!$A$10:$U$1010,'FORMULACIÓN Y SEG. FACULTADES'!$A140,'FORMULACIÓN Y SEG. FACULTADES'!S$8))</f>
        <v/>
      </c>
      <c r="T140" s="187"/>
      <c r="U140" s="187"/>
      <c r="V140" s="188">
        <f t="shared" si="46"/>
        <v>0</v>
      </c>
      <c r="W140" s="187"/>
      <c r="X140" s="187"/>
      <c r="Y140" s="187"/>
      <c r="Z140" s="191" t="str">
        <f t="shared" si="47"/>
        <v>0</v>
      </c>
      <c r="AA140" s="191" t="str">
        <f t="shared" si="48"/>
        <v>-</v>
      </c>
      <c r="AB140" s="189" t="str">
        <f t="shared" ref="AB140:AB203" si="86">"FAC/DEP: "&amp;TEXT(IFERROR(IF(V140/$R140&lt;SUM(W140:X140)/V140,V140/$R140,SUM(W140:X140)/V140),0),"00,00%")&amp;CHAR(10)&amp;"__________"&amp;CHAR(10)&amp;"FAC/FAC: "&amp;TEXT(IFERROR(AA140,0),"00,00%")&amp;CHAR(10)&amp;"__________"&amp;CHAR(10)&amp;"AÑO: "&amp;TEXT(IFERROR(((W140/T140)*(T140/V140))+((X140/U140)*(U140/V140)),0),"00,00%")&amp;CHAR(10)&amp;"S. 1: "&amp;TEXT(IFERROR(W140/T140,0),"00,00%")&amp;CHAR(10)&amp;"S. 2: "&amp;TEXT(IFERROR(X140/U140,0),"00,00%")</f>
        <v>FAC/DEP: 00,00%
__________
FAC/FAC: -
__________
AÑO: 00,00%
S. 1: 00,00%
S. 2: 00,00%</v>
      </c>
      <c r="AC140" s="187"/>
      <c r="AD140" s="187"/>
      <c r="AE140" s="188">
        <f t="shared" si="49"/>
        <v>0</v>
      </c>
      <c r="AF140" s="187"/>
      <c r="AG140" s="187"/>
      <c r="AH140" s="187"/>
      <c r="AI140" s="191" t="str">
        <f t="shared" si="50"/>
        <v>0</v>
      </c>
      <c r="AJ140" s="187" t="str">
        <f t="shared" si="51"/>
        <v>-</v>
      </c>
      <c r="AK140" s="189" t="str">
        <f t="shared" si="52"/>
        <v>FAC/DEP: 00,00%
__________
FAC/FAC: -
__________
AÑO: 00,00%
S. 1: 00,00%
S. 2: 00,00%</v>
      </c>
      <c r="AL140" s="187"/>
      <c r="AM140" s="187"/>
      <c r="AN140" s="188">
        <f t="shared" si="53"/>
        <v>0</v>
      </c>
      <c r="AO140" s="187"/>
      <c r="AP140" s="187"/>
      <c r="AQ140" s="187"/>
      <c r="AR140" s="191" t="str">
        <f t="shared" si="54"/>
        <v>0</v>
      </c>
      <c r="AS140" s="187" t="str">
        <f t="shared" si="55"/>
        <v>-</v>
      </c>
      <c r="AT140" s="189" t="str">
        <f t="shared" si="56"/>
        <v>FAC/DEP: 00,00%
__________
FAC/FAC: -
__________
AÑO: 00,00%
S. 1: 00,00%
S. 2: 00,00%</v>
      </c>
      <c r="AU140" s="187"/>
      <c r="AV140" s="187"/>
      <c r="AW140" s="188">
        <f t="shared" si="57"/>
        <v>0</v>
      </c>
      <c r="AX140" s="187"/>
      <c r="AY140" s="187"/>
      <c r="AZ140" s="187"/>
      <c r="BA140" s="191" t="str">
        <f t="shared" si="58"/>
        <v>0</v>
      </c>
      <c r="BB140" s="187" t="str">
        <f t="shared" si="59"/>
        <v>-</v>
      </c>
      <c r="BC140" s="189" t="str">
        <f t="shared" si="60"/>
        <v>FAC/DEP: 00,00%
__________
FAC/FAC: -
__________
AÑO: 00,00%
S. 1: 00,00%
S. 2: 00,00%</v>
      </c>
      <c r="BD140" s="187"/>
      <c r="BE140" s="187"/>
      <c r="BF140" s="188">
        <f t="shared" si="61"/>
        <v>0</v>
      </c>
      <c r="BG140" s="187"/>
      <c r="BH140" s="187"/>
      <c r="BI140" s="187"/>
      <c r="BJ140" s="191" t="str">
        <f t="shared" si="62"/>
        <v>0</v>
      </c>
      <c r="BK140" s="187" t="str">
        <f t="shared" si="63"/>
        <v>-</v>
      </c>
      <c r="BL140" s="189" t="str">
        <f t="shared" si="64"/>
        <v>FAC/DEP: 00,00%
__________
FAC/FAC: -
__________
AÑO: 00,00%
S. 1: 00,00%
S. 2: 00,00%</v>
      </c>
      <c r="BM140" s="187"/>
      <c r="BN140" s="187"/>
      <c r="BO140" s="188">
        <f t="shared" si="65"/>
        <v>0</v>
      </c>
      <c r="BP140" s="187"/>
      <c r="BQ140" s="187"/>
      <c r="BR140" s="187"/>
      <c r="BS140" s="191" t="str">
        <f t="shared" si="66"/>
        <v>0</v>
      </c>
      <c r="BT140" s="187" t="str">
        <f t="shared" si="67"/>
        <v>-</v>
      </c>
      <c r="BU140" s="189" t="str">
        <f t="shared" si="68"/>
        <v>FAC/DEP: 00,00%
__________
FAC/FAC: -
__________
AÑO: 00,00%
S. 1: 00,00%
S. 2: 00,00%</v>
      </c>
      <c r="BV140" s="187"/>
      <c r="BW140" s="187"/>
      <c r="BX140" s="188">
        <f t="shared" si="69"/>
        <v>0</v>
      </c>
      <c r="BY140" s="187"/>
      <c r="BZ140" s="187"/>
      <c r="CA140" s="187"/>
      <c r="CB140" s="191" t="str">
        <f t="shared" si="70"/>
        <v>0</v>
      </c>
      <c r="CC140" s="187" t="str">
        <f t="shared" si="71"/>
        <v>-</v>
      </c>
      <c r="CD140" s="189" t="str">
        <f t="shared" si="72"/>
        <v>FAC/DEP: 00,00%
__________
FAC/FAC: -
__________
AÑO: 00,00%
S. 1: 00,00%
S. 2: 00,00%</v>
      </c>
      <c r="CE140" s="187"/>
      <c r="CF140" s="187"/>
      <c r="CG140" s="188">
        <f t="shared" si="73"/>
        <v>0</v>
      </c>
      <c r="CH140" s="187"/>
      <c r="CI140" s="187"/>
      <c r="CJ140" s="187"/>
      <c r="CK140" s="191" t="str">
        <f t="shared" si="74"/>
        <v>0</v>
      </c>
      <c r="CL140" s="187" t="str">
        <f t="shared" si="75"/>
        <v>-</v>
      </c>
      <c r="CM140" s="189" t="str">
        <f t="shared" si="76"/>
        <v>FAC/DEP: 00,00%
__________
FAC/FAC: -
__________
AÑO: 00,00%
S. 1: 00,00%
S. 2: 00,00%</v>
      </c>
      <c r="CN140" s="187"/>
      <c r="CO140" s="187"/>
      <c r="CP140" s="188">
        <f t="shared" si="77"/>
        <v>0</v>
      </c>
      <c r="CQ140" s="187"/>
      <c r="CR140" s="187"/>
      <c r="CS140" s="187"/>
      <c r="CT140" s="191" t="str">
        <f t="shared" si="78"/>
        <v>0</v>
      </c>
      <c r="CU140" s="187" t="str">
        <f t="shared" si="79"/>
        <v>-</v>
      </c>
      <c r="CV140" s="189" t="str">
        <f t="shared" si="80"/>
        <v>FAC/DEP: 00,00%
__________
FAC/FAC: -
__________
AÑO: 00,00%
S. 1: 00,00%
S. 2: 00,00%</v>
      </c>
      <c r="CW140" s="187"/>
      <c r="CX140" s="187"/>
      <c r="CY140" s="188">
        <f t="shared" si="81"/>
        <v>0</v>
      </c>
      <c r="CZ140" s="187"/>
      <c r="DA140" s="187"/>
      <c r="DB140" s="187"/>
      <c r="DC140" s="191" t="str">
        <f t="shared" si="82"/>
        <v>0</v>
      </c>
      <c r="DD140" s="191" t="str">
        <f t="shared" si="83"/>
        <v>-</v>
      </c>
      <c r="DE140" s="196" t="str">
        <f t="shared" si="84"/>
        <v>FAC/DEP: 00,00%
__________
FAC/FAC: -
__________
AÑO: 00,00%
S. 1: 00,00%
S. 2: 00,00%</v>
      </c>
      <c r="DF140" s="209">
        <f t="shared" si="85"/>
        <v>0</v>
      </c>
      <c r="DG140" s="245"/>
      <c r="DH140" s="245"/>
    </row>
    <row r="141" spans="1:112" s="218" customFormat="1" ht="28.5" hidden="1" customHeight="1">
      <c r="A141" s="218" t="str">
        <f>Lists!C229</f>
        <v/>
      </c>
      <c r="B141" s="240" t="str">
        <f>IF(A141="","",INDEX(FORMULACIÓN!$A$10:$U$1010,'FORMULACIÓN Y SEG. FACULTADES'!$A141,'FORMULACIÓN Y SEG. FACULTADES'!B$8))</f>
        <v/>
      </c>
      <c r="C141" s="238" t="str">
        <f>IF($A141="","",INDEX(FORMULACIÓN!$A$10:$U$1010,'FORMULACIÓN Y SEG. FACULTADES'!$A141,'FORMULACIÓN Y SEG. FACULTADES'!C$8))</f>
        <v/>
      </c>
      <c r="D141" s="240" t="str">
        <f>IF(B141="","",INDEX(FORMULACIÓN!$A$10:$U$1010,'FORMULACIÓN Y SEG. FACULTADES'!$A141,'FORMULACIÓN Y SEG. FACULTADES'!D$8))</f>
        <v/>
      </c>
      <c r="E141" s="240" t="str">
        <f>IF($A141="","",INDEX(FORMULACIÓN!$A$10:$U$1010,'FORMULACIÓN Y SEG. FACULTADES'!$A141,'FORMULACIÓN Y SEG. FACULTADES'!E$8))</f>
        <v/>
      </c>
      <c r="F141" s="240" t="str">
        <f>IF($A141="","",INDEX(FORMULACIÓN!$A$10:$U$1010,'FORMULACIÓN Y SEG. FACULTADES'!$A141,'FORMULACIÓN Y SEG. FACULTADES'!F$8))</f>
        <v/>
      </c>
      <c r="G141" s="240" t="str">
        <f>IF($A141="","",INDEX(FORMULACIÓN!$A$10:$U$1010,'FORMULACIÓN Y SEG. FACULTADES'!$A141,'FORMULACIÓN Y SEG. FACULTADES'!G$8))</f>
        <v/>
      </c>
      <c r="H141" s="240" t="str">
        <f>IF($A141="","",INDEX(FORMULACIÓN!$A$10:$U$1010,'FORMULACIÓN Y SEG. FACULTADES'!$A141,'FORMULACIÓN Y SEG. FACULTADES'!H$8))</f>
        <v/>
      </c>
      <c r="I141" s="240" t="str">
        <f>IF($A141="","",INDEX(FORMULACIÓN!$A$10:$U$1010,'FORMULACIÓN Y SEG. FACULTADES'!$A141,'FORMULACIÓN Y SEG. FACULTADES'!I$8))</f>
        <v/>
      </c>
      <c r="J141" s="242"/>
      <c r="K141" s="242"/>
      <c r="L141" s="240" t="str">
        <f>IF($A141="","",INDEX(FORMULACIÓN!$A$10:$U$1010,'FORMULACIÓN Y SEG. FACULTADES'!$A141,'FORMULACIÓN Y SEG. FACULTADES'!L$8))</f>
        <v/>
      </c>
      <c r="M141" s="240" t="str">
        <f>IF($A141="","",INDEX(FORMULACIÓN!$A$10:$U$1010,'FORMULACIÓN Y SEG. FACULTADES'!$A141,'FORMULACIÓN Y SEG. FACULTADES'!M$8))</f>
        <v/>
      </c>
      <c r="N141" s="240" t="str">
        <f>IF($A141="","",INDEX(FORMULACIÓN!$A$10:$U$1010,'FORMULACIÓN Y SEG. FACULTADES'!$A141,'FORMULACIÓN Y SEG. FACULTADES'!N$8))</f>
        <v/>
      </c>
      <c r="O141" s="240" t="str">
        <f>IF($A141="","",INDEX(FORMULACIÓN!$A$10:$U$1010,'FORMULACIÓN Y SEG. FACULTADES'!$A141,'FORMULACIÓN Y SEG. FACULTADES'!O$8))</f>
        <v/>
      </c>
      <c r="P141" s="240" t="str">
        <f>IF($A141="","",INDEX(FORMULACIÓN!$A$10:$U$1010,'FORMULACIÓN Y SEG. FACULTADES'!$A141,'FORMULACIÓN Y SEG. FACULTADES'!P$8))</f>
        <v/>
      </c>
      <c r="Q141" s="241"/>
      <c r="R141" s="46" t="str">
        <f>IF($A141="","",INDEX(FORMULACIÓN!$A$10:$Y$1010,'FORMULACIÓN Y SEG. FACULTADES'!$A141,'FORMULACIÓN Y SEG. FACULTADES'!R$8))</f>
        <v/>
      </c>
      <c r="S141" s="175" t="str">
        <f>IF($A141="","",INDEX(FORMULACIÓN!$A$10:$U$1010,'FORMULACIÓN Y SEG. FACULTADES'!$A141,'FORMULACIÓN Y SEG. FACULTADES'!S$8))</f>
        <v/>
      </c>
      <c r="T141" s="187"/>
      <c r="U141" s="187"/>
      <c r="V141" s="188">
        <f t="shared" ref="V141:V204" si="87">SUM(T141:U141)</f>
        <v>0</v>
      </c>
      <c r="W141" s="187"/>
      <c r="X141" s="187"/>
      <c r="Y141" s="187"/>
      <c r="Z141" s="191" t="str">
        <f t="shared" ref="Z141:Z204" si="88">IFERROR(SUM(W141:X141)/V141,"0")</f>
        <v>0</v>
      </c>
      <c r="AA141" s="191" t="str">
        <f t="shared" ref="AA141:AA204" si="89">IF(V141=0,"-",IFERROR(IF(Z141&gt;1,1,Z141),"-"))</f>
        <v>-</v>
      </c>
      <c r="AB141" s="189" t="str">
        <f t="shared" si="86"/>
        <v>FAC/DEP: 00,00%
__________
FAC/FAC: -
__________
AÑO: 00,00%
S. 1: 00,00%
S. 2: 00,00%</v>
      </c>
      <c r="AC141" s="187"/>
      <c r="AD141" s="187"/>
      <c r="AE141" s="188">
        <f t="shared" ref="AE141:AE204" si="90">SUM(AC141:AD141)</f>
        <v>0</v>
      </c>
      <c r="AF141" s="187"/>
      <c r="AG141" s="187"/>
      <c r="AH141" s="187"/>
      <c r="AI141" s="191" t="str">
        <f t="shared" ref="AI141:AI204" si="91">IFERROR(SUM(AF141:AG141)/AE141,"0")</f>
        <v>0</v>
      </c>
      <c r="AJ141" s="187" t="str">
        <f t="shared" ref="AJ141:AJ204" si="92">IF(AE141=0,"-",IFERROR(IF(AI141&gt;1,1,AI141),"-"))</f>
        <v>-</v>
      </c>
      <c r="AK141" s="189" t="str">
        <f t="shared" ref="AK141:AK204" si="93">"FAC/DEP: "&amp;TEXT(IFERROR(IF(AE141/$R141&lt;SUM(AF141:AG141)/AE141,AE141/$R141,SUM(AF141:AG141)/AE141),0),"00,00%")&amp;CHAR(10)&amp;"__________"&amp;CHAR(10)&amp;"FAC/FAC: "&amp;TEXT(IFERROR(AJ141,0),"00,00%")&amp;CHAR(10)&amp;"__________"&amp;CHAR(10)&amp;"AÑO: "&amp;TEXT(IFERROR(((AF141/AC141)*(AC141/AE141))+((AG141/AD141)*(AD141/AE141)),0),"00,00%")&amp;CHAR(10)&amp;"S. 1: "&amp;TEXT(IFERROR(AF141/AC141,0),"00,00%")&amp;CHAR(10)&amp;"S. 2: "&amp;TEXT(IFERROR(AG141/AD141,0),"00,00%")</f>
        <v>FAC/DEP: 00,00%
__________
FAC/FAC: -
__________
AÑO: 00,00%
S. 1: 00,00%
S. 2: 00,00%</v>
      </c>
      <c r="AL141" s="187"/>
      <c r="AM141" s="187"/>
      <c r="AN141" s="188">
        <f t="shared" ref="AN141:AN204" si="94">SUM(AL141:AM141)</f>
        <v>0</v>
      </c>
      <c r="AO141" s="187"/>
      <c r="AP141" s="187"/>
      <c r="AQ141" s="187"/>
      <c r="AR141" s="191" t="str">
        <f t="shared" ref="AR141:AR204" si="95">IFERROR(SUM(AO141:AP141)/AN141,"0")</f>
        <v>0</v>
      </c>
      <c r="AS141" s="187" t="str">
        <f t="shared" ref="AS141:AS204" si="96">IF(AN141=0,"-",IFERROR(IF(AR141&gt;1,1,AR141),"-"))</f>
        <v>-</v>
      </c>
      <c r="AT141" s="189" t="str">
        <f t="shared" ref="AT141:AT204" si="97">"FAC/DEP: "&amp;TEXT(IFERROR(IF(AN141/$R141&lt;SUM(AO141:AP141)/AN141,AN141/$R141,SUM(AO141:AP141)/AN141),0),"00,00%")&amp;CHAR(10)&amp;"__________"&amp;CHAR(10)&amp;"FAC/FAC: "&amp;TEXT(IFERROR(AS141,0),"00,00%")&amp;CHAR(10)&amp;"__________"&amp;CHAR(10)&amp;"AÑO: "&amp;TEXT(IFERROR(((AO141/AL141)*(AL141/AN141))+((AP141/AM141)*(AM141/AN141)),0),"00,00%")&amp;CHAR(10)&amp;"S. 1: "&amp;TEXT(IFERROR(AO141/AL141,0),"00,00%")&amp;CHAR(10)&amp;"S. 2: "&amp;TEXT(IFERROR(AP141/AM141,0),"00,00%")</f>
        <v>FAC/DEP: 00,00%
__________
FAC/FAC: -
__________
AÑO: 00,00%
S. 1: 00,00%
S. 2: 00,00%</v>
      </c>
      <c r="AU141" s="187"/>
      <c r="AV141" s="187"/>
      <c r="AW141" s="188">
        <f t="shared" ref="AW141:AW204" si="98">SUM(AU141:AV141)</f>
        <v>0</v>
      </c>
      <c r="AX141" s="187"/>
      <c r="AY141" s="187"/>
      <c r="AZ141" s="187"/>
      <c r="BA141" s="191" t="str">
        <f t="shared" ref="BA141:BA204" si="99">IFERROR(SUM(AX141:AY141)/AW141,"0")</f>
        <v>0</v>
      </c>
      <c r="BB141" s="187" t="str">
        <f t="shared" ref="BB141:BB204" si="100">IF(AW141=0,"-",IFERROR(IF(BA141&gt;1,1,BA141),"-"))</f>
        <v>-</v>
      </c>
      <c r="BC141" s="189" t="str">
        <f t="shared" ref="BC141:BC204" si="101">"FAC/DEP: "&amp;TEXT(IFERROR(IF(AW141/$R141&lt;SUM(AX141:AY141)/AW141,AW141/$R141,SUM(AX141:AY141)/AW141),0),"00,00%")&amp;CHAR(10)&amp;"__________"&amp;CHAR(10)&amp;"FAC/FAC: "&amp;TEXT(IFERROR(BB141,0),"00,00%")&amp;CHAR(10)&amp;"__________"&amp;CHAR(10)&amp;"AÑO: "&amp;TEXT(IFERROR(((AX141/AU141)*(AU141/AW141))+((AY141/AV141)*(AV141/AW141)),0),"00,00%")&amp;CHAR(10)&amp;"S. 1: "&amp;TEXT(IFERROR(AX141/AU141,0),"00,00%")&amp;CHAR(10)&amp;"S. 2: "&amp;TEXT(IFERROR(AY141/AV141,0),"00,00%")</f>
        <v>FAC/DEP: 00,00%
__________
FAC/FAC: -
__________
AÑO: 00,00%
S. 1: 00,00%
S. 2: 00,00%</v>
      </c>
      <c r="BD141" s="187"/>
      <c r="BE141" s="187"/>
      <c r="BF141" s="188">
        <f t="shared" ref="BF141:BF204" si="102">SUM(BD141:BE141)</f>
        <v>0</v>
      </c>
      <c r="BG141" s="187"/>
      <c r="BH141" s="187"/>
      <c r="BI141" s="187"/>
      <c r="BJ141" s="191" t="str">
        <f t="shared" ref="BJ141:BJ204" si="103">IFERROR(SUM(BG141:BH141)/BF141,"0")</f>
        <v>0</v>
      </c>
      <c r="BK141" s="187" t="str">
        <f t="shared" ref="BK141:BK204" si="104">IF(BF141=0,"-",IFERROR(IF(BJ141&gt;1,1,BJ141),"-"))</f>
        <v>-</v>
      </c>
      <c r="BL141" s="189" t="str">
        <f t="shared" ref="BL141:BL204" si="105">"FAC/DEP: "&amp;TEXT(IFERROR(IF(BF141/$R141&lt;SUM(BG141:BH141)/BF141,BF141/$R141,SUM(BG141:BH141)/BF141),0),"00,00%")&amp;CHAR(10)&amp;"__________"&amp;CHAR(10)&amp;"FAC/FAC: "&amp;TEXT(IFERROR(BK141,0),"00,00%")&amp;CHAR(10)&amp;"__________"&amp;CHAR(10)&amp;"AÑO: "&amp;TEXT(IFERROR(((BG141/BD141)*(BD141/BF141))+((BH141/BE141)*(BE141/BF141)),0),"00,00%")&amp;CHAR(10)&amp;"S. 1: "&amp;TEXT(IFERROR(BG141/BD141,0),"00,00%")&amp;CHAR(10)&amp;"S. 2: "&amp;TEXT(IFERROR(BH141/BE141,0),"00,00%")</f>
        <v>FAC/DEP: 00,00%
__________
FAC/FAC: -
__________
AÑO: 00,00%
S. 1: 00,00%
S. 2: 00,00%</v>
      </c>
      <c r="BM141" s="187"/>
      <c r="BN141" s="187"/>
      <c r="BO141" s="188">
        <f t="shared" ref="BO141:BO204" si="106">SUM(BM141:BN141)</f>
        <v>0</v>
      </c>
      <c r="BP141" s="187"/>
      <c r="BQ141" s="187"/>
      <c r="BR141" s="187"/>
      <c r="BS141" s="191" t="str">
        <f t="shared" ref="BS141:BS204" si="107">IFERROR(SUM(BP141:BQ141)/BO141,"0")</f>
        <v>0</v>
      </c>
      <c r="BT141" s="187" t="str">
        <f t="shared" ref="BT141:BT204" si="108">IF(BO141=0,"-",IFERROR(IF(BS141&gt;1,1,BS141),"-"))</f>
        <v>-</v>
      </c>
      <c r="BU141" s="189" t="str">
        <f t="shared" ref="BU141:BU204" si="109">"FAC/DEP: "&amp;TEXT(IFERROR(IF(BO141/$R141&lt;SUM(BP141:BQ141)/BO141,BO141/$R141,SUM(BP141:BQ141)/BO141),0),"00,00%")&amp;CHAR(10)&amp;"__________"&amp;CHAR(10)&amp;"FAC/FAC: "&amp;TEXT(IFERROR(BT141,0),"00,00%")&amp;CHAR(10)&amp;"__________"&amp;CHAR(10)&amp;"AÑO: "&amp;TEXT(IFERROR(((BP141/BM141)*(BM141/BO141))+((BQ141/BN141)*(BN141/BO141)),0),"00,00%")&amp;CHAR(10)&amp;"S. 1: "&amp;TEXT(IFERROR(BP141/BM141,0),"00,00%")&amp;CHAR(10)&amp;"S. 2: "&amp;TEXT(IFERROR(BQ141/BN141,0),"00,00%")</f>
        <v>FAC/DEP: 00,00%
__________
FAC/FAC: -
__________
AÑO: 00,00%
S. 1: 00,00%
S. 2: 00,00%</v>
      </c>
      <c r="BV141" s="187"/>
      <c r="BW141" s="187"/>
      <c r="BX141" s="188">
        <f t="shared" ref="BX141:BX204" si="110">SUM(BV141:BW141)</f>
        <v>0</v>
      </c>
      <c r="BY141" s="187"/>
      <c r="BZ141" s="187"/>
      <c r="CA141" s="187"/>
      <c r="CB141" s="191" t="str">
        <f t="shared" ref="CB141:CB204" si="111">IFERROR(SUM(BY141:BZ141)/BX141,"0")</f>
        <v>0</v>
      </c>
      <c r="CC141" s="187" t="str">
        <f t="shared" ref="CC141:CC204" si="112">IF(BX141=0,"-",IFERROR(IF(CB141&gt;1,1,CB141),"-"))</f>
        <v>-</v>
      </c>
      <c r="CD141" s="189" t="str">
        <f t="shared" ref="CD141:CD204" si="113">"FAC/DEP: "&amp;TEXT(IFERROR(IF(BX141/$R141&lt;SUM(BY141:BZ141)/BX141,BX141/$R141,SUM(BY141:BZ141)/BX141),0),"00,00%")&amp;CHAR(10)&amp;"__________"&amp;CHAR(10)&amp;"FAC/FAC: "&amp;TEXT(IFERROR(CC141,0),"00,00%")&amp;CHAR(10)&amp;"__________"&amp;CHAR(10)&amp;"AÑO: "&amp;TEXT(IFERROR(((BY141/BV141)*(BV141/BX141))+((BZ141/BW141)*(BW141/BX141)),0),"00,00%")&amp;CHAR(10)&amp;"S. 1: "&amp;TEXT(IFERROR(BY141/BV141,0),"00,00%")&amp;CHAR(10)&amp;"S. 2: "&amp;TEXT(IFERROR(BZ141/BW141,0),"00,00%")</f>
        <v>FAC/DEP: 00,00%
__________
FAC/FAC: -
__________
AÑO: 00,00%
S. 1: 00,00%
S. 2: 00,00%</v>
      </c>
      <c r="CE141" s="187"/>
      <c r="CF141" s="187"/>
      <c r="CG141" s="188">
        <f t="shared" ref="CG141:CG204" si="114">SUM(CE141:CF141)</f>
        <v>0</v>
      </c>
      <c r="CH141" s="187"/>
      <c r="CI141" s="187"/>
      <c r="CJ141" s="187"/>
      <c r="CK141" s="191" t="str">
        <f t="shared" ref="CK141:CK204" si="115">IFERROR(SUM(CH141:CI141)/CG141,"0")</f>
        <v>0</v>
      </c>
      <c r="CL141" s="187" t="str">
        <f t="shared" ref="CL141:CL204" si="116">IF(CG141=0,"-",IFERROR(IF(CK141&gt;1,1,CK141),"-"))</f>
        <v>-</v>
      </c>
      <c r="CM141" s="189" t="str">
        <f t="shared" ref="CM141:CM204" si="117">"FAC/DEP: "&amp;TEXT(IFERROR(IF(CG141/$R141&lt;SUM(CH141:CI141)/CG141,CG141/$R141,SUM(CH141:CI141)/CG141),0),"00,00%")&amp;CHAR(10)&amp;"__________"&amp;CHAR(10)&amp;"FAC/FAC: "&amp;TEXT(IFERROR(CL141,0),"00,00%")&amp;CHAR(10)&amp;"__________"&amp;CHAR(10)&amp;"AÑO: "&amp;TEXT(IFERROR(((CH141/CE141)*(CE141/CG141))+((CI141/CF141)*(CF141/CG141)),0),"00,00%")&amp;CHAR(10)&amp;"S. 1: "&amp;TEXT(IFERROR(CH141/CE141,0),"00,00%")&amp;CHAR(10)&amp;"S. 2: "&amp;TEXT(IFERROR(CI141/CF141,0),"00,00%")</f>
        <v>FAC/DEP: 00,00%
__________
FAC/FAC: -
__________
AÑO: 00,00%
S. 1: 00,00%
S. 2: 00,00%</v>
      </c>
      <c r="CN141" s="187"/>
      <c r="CO141" s="187"/>
      <c r="CP141" s="188">
        <f t="shared" ref="CP141:CP204" si="118">SUM(CN141:CO141)</f>
        <v>0</v>
      </c>
      <c r="CQ141" s="187"/>
      <c r="CR141" s="187"/>
      <c r="CS141" s="187"/>
      <c r="CT141" s="191" t="str">
        <f t="shared" ref="CT141:CT204" si="119">IFERROR(SUM(CQ141:CR141)/CP141,"0")</f>
        <v>0</v>
      </c>
      <c r="CU141" s="187" t="str">
        <f t="shared" ref="CU141:CU204" si="120">IF(CP141=0,"-",IFERROR(IF(CT141&gt;1,1,CT141),"-"))</f>
        <v>-</v>
      </c>
      <c r="CV141" s="189" t="str">
        <f t="shared" ref="CV141:CV204" si="121">"FAC/DEP: "&amp;TEXT(IFERROR(IF(CP141/$R141&lt;SUM(CQ141:CR141)/CP141,CP141/$R141,SUM(CQ141:CR141)/CP141),0),"00,00%")&amp;CHAR(10)&amp;"__________"&amp;CHAR(10)&amp;"FAC/FAC: "&amp;TEXT(IFERROR(CU141,0),"00,00%")&amp;CHAR(10)&amp;"__________"&amp;CHAR(10)&amp;"AÑO: "&amp;TEXT(IFERROR(((CQ141/CN141)*(CN141/CP141))+((CR141/CO141)*(CO141/CP141)),0),"00,00%")&amp;CHAR(10)&amp;"S. 1: "&amp;TEXT(IFERROR(CQ141/CN141,0),"00,00%")&amp;CHAR(10)&amp;"S. 2: "&amp;TEXT(IFERROR(CR141/CO141,0),"00,00%")</f>
        <v>FAC/DEP: 00,00%
__________
FAC/FAC: -
__________
AÑO: 00,00%
S. 1: 00,00%
S. 2: 00,00%</v>
      </c>
      <c r="CW141" s="187"/>
      <c r="CX141" s="187"/>
      <c r="CY141" s="188">
        <f t="shared" ref="CY141:CY204" si="122">SUM(CW141:CX141)</f>
        <v>0</v>
      </c>
      <c r="CZ141" s="187"/>
      <c r="DA141" s="187"/>
      <c r="DB141" s="187"/>
      <c r="DC141" s="191" t="str">
        <f t="shared" ref="DC141:DC204" si="123">IFERROR(SUM(CZ141:DA141)/CY141,"0")</f>
        <v>0</v>
      </c>
      <c r="DD141" s="191" t="str">
        <f t="shared" ref="DD141:DD204" si="124">IF(CY141=0,"-",IFERROR(IF(DC141&gt;1,1,DC141),"-"))</f>
        <v>-</v>
      </c>
      <c r="DE141" s="196" t="str">
        <f t="shared" ref="DE141:DE204" si="125">"FAC/DEP: "&amp;TEXT(IFERROR(IF(CY141/$R141&lt;SUM(CZ141:DA141)/CY141,CY141/$R141,SUM(CZ141:DA141)/CY141),0),"00,00%")&amp;CHAR(10)&amp;"__________"&amp;CHAR(10)&amp;"FAC/FAC: "&amp;TEXT(IFERROR(DD141,0),"00,00%")&amp;CHAR(10)&amp;"__________"&amp;CHAR(10)&amp;"AÑO: "&amp;TEXT(IFERROR(((CZ141/CW141)*(CW141/CY141))+((DA141/CX141)*(CX141/CY141)),0),"00,00%")&amp;CHAR(10)&amp;"S. 1: "&amp;TEXT(IFERROR(CZ141/CW141,0),"00,00%")&amp;CHAR(10)&amp;"S. 2: "&amp;TEXT(IFERROR(DA141/CX141,0),"00,00%")</f>
        <v>FAC/DEP: 00,00%
__________
FAC/FAC: -
__________
AÑO: 00,00%
S. 1: 00,00%
S. 2: 00,00%</v>
      </c>
      <c r="DF141" s="209">
        <f t="shared" ref="DF141:DF204" si="126">IF(Q141&lt;&gt;"",SUM(CZ141:DA141,CQ141:CR141,CH141:CI141,BY141:BZ141,BP141:BQ141,BG141:BH141,AX141:AY141,AO141:AP141,AF141:AG141,W141:X141),0)+IF(Q141="Acumulado",+S141,0)</f>
        <v>0</v>
      </c>
      <c r="DG141" s="245"/>
      <c r="DH141" s="245"/>
    </row>
    <row r="142" spans="1:112" s="218" customFormat="1" ht="28.5" hidden="1" customHeight="1">
      <c r="A142" s="218" t="str">
        <f>Lists!C230</f>
        <v/>
      </c>
      <c r="B142" s="240" t="str">
        <f>IF(A142="","",INDEX(FORMULACIÓN!$A$10:$U$1010,'FORMULACIÓN Y SEG. FACULTADES'!$A142,'FORMULACIÓN Y SEG. FACULTADES'!B$8))</f>
        <v/>
      </c>
      <c r="C142" s="238" t="str">
        <f>IF($A142="","",INDEX(FORMULACIÓN!$A$10:$U$1010,'FORMULACIÓN Y SEG. FACULTADES'!$A142,'FORMULACIÓN Y SEG. FACULTADES'!C$8))</f>
        <v/>
      </c>
      <c r="D142" s="240" t="str">
        <f>IF(B142="","",INDEX(FORMULACIÓN!$A$10:$U$1010,'FORMULACIÓN Y SEG. FACULTADES'!$A142,'FORMULACIÓN Y SEG. FACULTADES'!D$8))</f>
        <v/>
      </c>
      <c r="E142" s="240" t="str">
        <f>IF($A142="","",INDEX(FORMULACIÓN!$A$10:$U$1010,'FORMULACIÓN Y SEG. FACULTADES'!$A142,'FORMULACIÓN Y SEG. FACULTADES'!E$8))</f>
        <v/>
      </c>
      <c r="F142" s="240" t="str">
        <f>IF($A142="","",INDEX(FORMULACIÓN!$A$10:$U$1010,'FORMULACIÓN Y SEG. FACULTADES'!$A142,'FORMULACIÓN Y SEG. FACULTADES'!F$8))</f>
        <v/>
      </c>
      <c r="G142" s="240" t="str">
        <f>IF($A142="","",INDEX(FORMULACIÓN!$A$10:$U$1010,'FORMULACIÓN Y SEG. FACULTADES'!$A142,'FORMULACIÓN Y SEG. FACULTADES'!G$8))</f>
        <v/>
      </c>
      <c r="H142" s="240" t="str">
        <f>IF($A142="","",INDEX(FORMULACIÓN!$A$10:$U$1010,'FORMULACIÓN Y SEG. FACULTADES'!$A142,'FORMULACIÓN Y SEG. FACULTADES'!H$8))</f>
        <v/>
      </c>
      <c r="I142" s="240" t="str">
        <f>IF($A142="","",INDEX(FORMULACIÓN!$A$10:$U$1010,'FORMULACIÓN Y SEG. FACULTADES'!$A142,'FORMULACIÓN Y SEG. FACULTADES'!I$8))</f>
        <v/>
      </c>
      <c r="J142" s="242"/>
      <c r="K142" s="242"/>
      <c r="L142" s="240" t="str">
        <f>IF($A142="","",INDEX(FORMULACIÓN!$A$10:$U$1010,'FORMULACIÓN Y SEG. FACULTADES'!$A142,'FORMULACIÓN Y SEG. FACULTADES'!L$8))</f>
        <v/>
      </c>
      <c r="M142" s="240" t="str">
        <f>IF($A142="","",INDEX(FORMULACIÓN!$A$10:$U$1010,'FORMULACIÓN Y SEG. FACULTADES'!$A142,'FORMULACIÓN Y SEG. FACULTADES'!M$8))</f>
        <v/>
      </c>
      <c r="N142" s="240" t="str">
        <f>IF($A142="","",INDEX(FORMULACIÓN!$A$10:$U$1010,'FORMULACIÓN Y SEG. FACULTADES'!$A142,'FORMULACIÓN Y SEG. FACULTADES'!N$8))</f>
        <v/>
      </c>
      <c r="O142" s="240" t="str">
        <f>IF($A142="","",INDEX(FORMULACIÓN!$A$10:$U$1010,'FORMULACIÓN Y SEG. FACULTADES'!$A142,'FORMULACIÓN Y SEG. FACULTADES'!O$8))</f>
        <v/>
      </c>
      <c r="P142" s="240" t="str">
        <f>IF($A142="","",INDEX(FORMULACIÓN!$A$10:$U$1010,'FORMULACIÓN Y SEG. FACULTADES'!$A142,'FORMULACIÓN Y SEG. FACULTADES'!P$8))</f>
        <v/>
      </c>
      <c r="Q142" s="241"/>
      <c r="R142" s="46" t="str">
        <f>IF($A142="","",INDEX(FORMULACIÓN!$A$10:$Y$1010,'FORMULACIÓN Y SEG. FACULTADES'!$A142,'FORMULACIÓN Y SEG. FACULTADES'!R$8))</f>
        <v/>
      </c>
      <c r="S142" s="175" t="str">
        <f>IF($A142="","",INDEX(FORMULACIÓN!$A$10:$U$1010,'FORMULACIÓN Y SEG. FACULTADES'!$A142,'FORMULACIÓN Y SEG. FACULTADES'!S$8))</f>
        <v/>
      </c>
      <c r="T142" s="187"/>
      <c r="U142" s="187"/>
      <c r="V142" s="188">
        <f t="shared" si="87"/>
        <v>0</v>
      </c>
      <c r="W142" s="187"/>
      <c r="X142" s="187"/>
      <c r="Y142" s="187"/>
      <c r="Z142" s="191" t="str">
        <f t="shared" si="88"/>
        <v>0</v>
      </c>
      <c r="AA142" s="191" t="str">
        <f t="shared" si="89"/>
        <v>-</v>
      </c>
      <c r="AB142" s="189" t="str">
        <f t="shared" si="86"/>
        <v>FAC/DEP: 00,00%
__________
FAC/FAC: -
__________
AÑO: 00,00%
S. 1: 00,00%
S. 2: 00,00%</v>
      </c>
      <c r="AC142" s="187"/>
      <c r="AD142" s="187"/>
      <c r="AE142" s="188">
        <f t="shared" si="90"/>
        <v>0</v>
      </c>
      <c r="AF142" s="187"/>
      <c r="AG142" s="187"/>
      <c r="AH142" s="187"/>
      <c r="AI142" s="191" t="str">
        <f t="shared" si="91"/>
        <v>0</v>
      </c>
      <c r="AJ142" s="187" t="str">
        <f t="shared" si="92"/>
        <v>-</v>
      </c>
      <c r="AK142" s="189" t="str">
        <f t="shared" si="93"/>
        <v>FAC/DEP: 00,00%
__________
FAC/FAC: -
__________
AÑO: 00,00%
S. 1: 00,00%
S. 2: 00,00%</v>
      </c>
      <c r="AL142" s="187"/>
      <c r="AM142" s="187"/>
      <c r="AN142" s="188">
        <f t="shared" si="94"/>
        <v>0</v>
      </c>
      <c r="AO142" s="187"/>
      <c r="AP142" s="187"/>
      <c r="AQ142" s="187"/>
      <c r="AR142" s="191" t="str">
        <f t="shared" si="95"/>
        <v>0</v>
      </c>
      <c r="AS142" s="187" t="str">
        <f t="shared" si="96"/>
        <v>-</v>
      </c>
      <c r="AT142" s="189" t="str">
        <f t="shared" si="97"/>
        <v>FAC/DEP: 00,00%
__________
FAC/FAC: -
__________
AÑO: 00,00%
S. 1: 00,00%
S. 2: 00,00%</v>
      </c>
      <c r="AU142" s="187"/>
      <c r="AV142" s="187"/>
      <c r="AW142" s="188">
        <f t="shared" si="98"/>
        <v>0</v>
      </c>
      <c r="AX142" s="187"/>
      <c r="AY142" s="187"/>
      <c r="AZ142" s="187"/>
      <c r="BA142" s="191" t="str">
        <f t="shared" si="99"/>
        <v>0</v>
      </c>
      <c r="BB142" s="187" t="str">
        <f t="shared" si="100"/>
        <v>-</v>
      </c>
      <c r="BC142" s="189" t="str">
        <f t="shared" si="101"/>
        <v>FAC/DEP: 00,00%
__________
FAC/FAC: -
__________
AÑO: 00,00%
S. 1: 00,00%
S. 2: 00,00%</v>
      </c>
      <c r="BD142" s="187"/>
      <c r="BE142" s="187"/>
      <c r="BF142" s="188">
        <f t="shared" si="102"/>
        <v>0</v>
      </c>
      <c r="BG142" s="187"/>
      <c r="BH142" s="187"/>
      <c r="BI142" s="187"/>
      <c r="BJ142" s="191" t="str">
        <f t="shared" si="103"/>
        <v>0</v>
      </c>
      <c r="BK142" s="187" t="str">
        <f t="shared" si="104"/>
        <v>-</v>
      </c>
      <c r="BL142" s="189" t="str">
        <f t="shared" si="105"/>
        <v>FAC/DEP: 00,00%
__________
FAC/FAC: -
__________
AÑO: 00,00%
S. 1: 00,00%
S. 2: 00,00%</v>
      </c>
      <c r="BM142" s="187"/>
      <c r="BN142" s="187"/>
      <c r="BO142" s="188">
        <f t="shared" si="106"/>
        <v>0</v>
      </c>
      <c r="BP142" s="187"/>
      <c r="BQ142" s="187"/>
      <c r="BR142" s="187"/>
      <c r="BS142" s="191" t="str">
        <f t="shared" si="107"/>
        <v>0</v>
      </c>
      <c r="BT142" s="187" t="str">
        <f t="shared" si="108"/>
        <v>-</v>
      </c>
      <c r="BU142" s="189" t="str">
        <f t="shared" si="109"/>
        <v>FAC/DEP: 00,00%
__________
FAC/FAC: -
__________
AÑO: 00,00%
S. 1: 00,00%
S. 2: 00,00%</v>
      </c>
      <c r="BV142" s="187"/>
      <c r="BW142" s="187"/>
      <c r="BX142" s="188">
        <f t="shared" si="110"/>
        <v>0</v>
      </c>
      <c r="BY142" s="187"/>
      <c r="BZ142" s="187"/>
      <c r="CA142" s="187"/>
      <c r="CB142" s="191" t="str">
        <f t="shared" si="111"/>
        <v>0</v>
      </c>
      <c r="CC142" s="187" t="str">
        <f t="shared" si="112"/>
        <v>-</v>
      </c>
      <c r="CD142" s="189" t="str">
        <f t="shared" si="113"/>
        <v>FAC/DEP: 00,00%
__________
FAC/FAC: -
__________
AÑO: 00,00%
S. 1: 00,00%
S. 2: 00,00%</v>
      </c>
      <c r="CE142" s="187"/>
      <c r="CF142" s="187"/>
      <c r="CG142" s="188">
        <f t="shared" si="114"/>
        <v>0</v>
      </c>
      <c r="CH142" s="187"/>
      <c r="CI142" s="187"/>
      <c r="CJ142" s="187"/>
      <c r="CK142" s="191" t="str">
        <f t="shared" si="115"/>
        <v>0</v>
      </c>
      <c r="CL142" s="187" t="str">
        <f t="shared" si="116"/>
        <v>-</v>
      </c>
      <c r="CM142" s="189" t="str">
        <f t="shared" si="117"/>
        <v>FAC/DEP: 00,00%
__________
FAC/FAC: -
__________
AÑO: 00,00%
S. 1: 00,00%
S. 2: 00,00%</v>
      </c>
      <c r="CN142" s="187"/>
      <c r="CO142" s="187"/>
      <c r="CP142" s="188">
        <f t="shared" si="118"/>
        <v>0</v>
      </c>
      <c r="CQ142" s="187"/>
      <c r="CR142" s="187"/>
      <c r="CS142" s="187"/>
      <c r="CT142" s="191" t="str">
        <f t="shared" si="119"/>
        <v>0</v>
      </c>
      <c r="CU142" s="187" t="str">
        <f t="shared" si="120"/>
        <v>-</v>
      </c>
      <c r="CV142" s="189" t="str">
        <f t="shared" si="121"/>
        <v>FAC/DEP: 00,00%
__________
FAC/FAC: -
__________
AÑO: 00,00%
S. 1: 00,00%
S. 2: 00,00%</v>
      </c>
      <c r="CW142" s="187"/>
      <c r="CX142" s="187"/>
      <c r="CY142" s="188">
        <f t="shared" si="122"/>
        <v>0</v>
      </c>
      <c r="CZ142" s="187"/>
      <c r="DA142" s="187"/>
      <c r="DB142" s="187"/>
      <c r="DC142" s="191" t="str">
        <f t="shared" si="123"/>
        <v>0</v>
      </c>
      <c r="DD142" s="191" t="str">
        <f t="shared" si="124"/>
        <v>-</v>
      </c>
      <c r="DE142" s="196" t="str">
        <f t="shared" si="125"/>
        <v>FAC/DEP: 00,00%
__________
FAC/FAC: -
__________
AÑO: 00,00%
S. 1: 00,00%
S. 2: 00,00%</v>
      </c>
      <c r="DF142" s="209">
        <f t="shared" si="126"/>
        <v>0</v>
      </c>
      <c r="DG142" s="245"/>
      <c r="DH142" s="245"/>
    </row>
    <row r="143" spans="1:112" s="218" customFormat="1" ht="28.5" hidden="1" customHeight="1">
      <c r="A143" s="218" t="str">
        <f>Lists!C231</f>
        <v/>
      </c>
      <c r="B143" s="240" t="str">
        <f>IF(A143="","",INDEX(FORMULACIÓN!$A$10:$U$1010,'FORMULACIÓN Y SEG. FACULTADES'!$A143,'FORMULACIÓN Y SEG. FACULTADES'!B$8))</f>
        <v/>
      </c>
      <c r="C143" s="238" t="str">
        <f>IF($A143="","",INDEX(FORMULACIÓN!$A$10:$U$1010,'FORMULACIÓN Y SEG. FACULTADES'!$A143,'FORMULACIÓN Y SEG. FACULTADES'!C$8))</f>
        <v/>
      </c>
      <c r="D143" s="240" t="str">
        <f>IF(B143="","",INDEX(FORMULACIÓN!$A$10:$U$1010,'FORMULACIÓN Y SEG. FACULTADES'!$A143,'FORMULACIÓN Y SEG. FACULTADES'!D$8))</f>
        <v/>
      </c>
      <c r="E143" s="240" t="str">
        <f>IF($A143="","",INDEX(FORMULACIÓN!$A$10:$U$1010,'FORMULACIÓN Y SEG. FACULTADES'!$A143,'FORMULACIÓN Y SEG. FACULTADES'!E$8))</f>
        <v/>
      </c>
      <c r="F143" s="240" t="str">
        <f>IF($A143="","",INDEX(FORMULACIÓN!$A$10:$U$1010,'FORMULACIÓN Y SEG. FACULTADES'!$A143,'FORMULACIÓN Y SEG. FACULTADES'!F$8))</f>
        <v/>
      </c>
      <c r="G143" s="240" t="str">
        <f>IF($A143="","",INDEX(FORMULACIÓN!$A$10:$U$1010,'FORMULACIÓN Y SEG. FACULTADES'!$A143,'FORMULACIÓN Y SEG. FACULTADES'!G$8))</f>
        <v/>
      </c>
      <c r="H143" s="240" t="str">
        <f>IF($A143="","",INDEX(FORMULACIÓN!$A$10:$U$1010,'FORMULACIÓN Y SEG. FACULTADES'!$A143,'FORMULACIÓN Y SEG. FACULTADES'!H$8))</f>
        <v/>
      </c>
      <c r="I143" s="240" t="str">
        <f>IF($A143="","",INDEX(FORMULACIÓN!$A$10:$U$1010,'FORMULACIÓN Y SEG. FACULTADES'!$A143,'FORMULACIÓN Y SEG. FACULTADES'!I$8))</f>
        <v/>
      </c>
      <c r="J143" s="242"/>
      <c r="K143" s="242"/>
      <c r="L143" s="240" t="str">
        <f>IF($A143="","",INDEX(FORMULACIÓN!$A$10:$U$1010,'FORMULACIÓN Y SEG. FACULTADES'!$A143,'FORMULACIÓN Y SEG. FACULTADES'!L$8))</f>
        <v/>
      </c>
      <c r="M143" s="240" t="str">
        <f>IF($A143="","",INDEX(FORMULACIÓN!$A$10:$U$1010,'FORMULACIÓN Y SEG. FACULTADES'!$A143,'FORMULACIÓN Y SEG. FACULTADES'!M$8))</f>
        <v/>
      </c>
      <c r="N143" s="240" t="str">
        <f>IF($A143="","",INDEX(FORMULACIÓN!$A$10:$U$1010,'FORMULACIÓN Y SEG. FACULTADES'!$A143,'FORMULACIÓN Y SEG. FACULTADES'!N$8))</f>
        <v/>
      </c>
      <c r="O143" s="240" t="str">
        <f>IF($A143="","",INDEX(FORMULACIÓN!$A$10:$U$1010,'FORMULACIÓN Y SEG. FACULTADES'!$A143,'FORMULACIÓN Y SEG. FACULTADES'!O$8))</f>
        <v/>
      </c>
      <c r="P143" s="240" t="str">
        <f>IF($A143="","",INDEX(FORMULACIÓN!$A$10:$U$1010,'FORMULACIÓN Y SEG. FACULTADES'!$A143,'FORMULACIÓN Y SEG. FACULTADES'!P$8))</f>
        <v/>
      </c>
      <c r="Q143" s="241"/>
      <c r="R143" s="46" t="str">
        <f>IF($A143="","",INDEX(FORMULACIÓN!$A$10:$Y$1010,'FORMULACIÓN Y SEG. FACULTADES'!$A143,'FORMULACIÓN Y SEG. FACULTADES'!R$8))</f>
        <v/>
      </c>
      <c r="S143" s="175" t="str">
        <f>IF($A143="","",INDEX(FORMULACIÓN!$A$10:$U$1010,'FORMULACIÓN Y SEG. FACULTADES'!$A143,'FORMULACIÓN Y SEG. FACULTADES'!S$8))</f>
        <v/>
      </c>
      <c r="T143" s="187"/>
      <c r="U143" s="187"/>
      <c r="V143" s="188">
        <f t="shared" si="87"/>
        <v>0</v>
      </c>
      <c r="W143" s="187"/>
      <c r="X143" s="187"/>
      <c r="Y143" s="187"/>
      <c r="Z143" s="191" t="str">
        <f t="shared" si="88"/>
        <v>0</v>
      </c>
      <c r="AA143" s="191" t="str">
        <f t="shared" si="89"/>
        <v>-</v>
      </c>
      <c r="AB143" s="189" t="str">
        <f t="shared" si="86"/>
        <v>FAC/DEP: 00,00%
__________
FAC/FAC: -
__________
AÑO: 00,00%
S. 1: 00,00%
S. 2: 00,00%</v>
      </c>
      <c r="AC143" s="187"/>
      <c r="AD143" s="187"/>
      <c r="AE143" s="188">
        <f t="shared" si="90"/>
        <v>0</v>
      </c>
      <c r="AF143" s="187"/>
      <c r="AG143" s="187"/>
      <c r="AH143" s="187"/>
      <c r="AI143" s="191" t="str">
        <f t="shared" si="91"/>
        <v>0</v>
      </c>
      <c r="AJ143" s="187" t="str">
        <f t="shared" si="92"/>
        <v>-</v>
      </c>
      <c r="AK143" s="189" t="str">
        <f t="shared" si="93"/>
        <v>FAC/DEP: 00,00%
__________
FAC/FAC: -
__________
AÑO: 00,00%
S. 1: 00,00%
S. 2: 00,00%</v>
      </c>
      <c r="AL143" s="187"/>
      <c r="AM143" s="187"/>
      <c r="AN143" s="188">
        <f t="shared" si="94"/>
        <v>0</v>
      </c>
      <c r="AO143" s="187"/>
      <c r="AP143" s="187"/>
      <c r="AQ143" s="187"/>
      <c r="AR143" s="191" t="str">
        <f t="shared" si="95"/>
        <v>0</v>
      </c>
      <c r="AS143" s="187" t="str">
        <f t="shared" si="96"/>
        <v>-</v>
      </c>
      <c r="AT143" s="189" t="str">
        <f t="shared" si="97"/>
        <v>FAC/DEP: 00,00%
__________
FAC/FAC: -
__________
AÑO: 00,00%
S. 1: 00,00%
S. 2: 00,00%</v>
      </c>
      <c r="AU143" s="187"/>
      <c r="AV143" s="187"/>
      <c r="AW143" s="188">
        <f t="shared" si="98"/>
        <v>0</v>
      </c>
      <c r="AX143" s="187"/>
      <c r="AY143" s="187"/>
      <c r="AZ143" s="187"/>
      <c r="BA143" s="191" t="str">
        <f t="shared" si="99"/>
        <v>0</v>
      </c>
      <c r="BB143" s="187" t="str">
        <f t="shared" si="100"/>
        <v>-</v>
      </c>
      <c r="BC143" s="189" t="str">
        <f t="shared" si="101"/>
        <v>FAC/DEP: 00,00%
__________
FAC/FAC: -
__________
AÑO: 00,00%
S. 1: 00,00%
S. 2: 00,00%</v>
      </c>
      <c r="BD143" s="187"/>
      <c r="BE143" s="187"/>
      <c r="BF143" s="188">
        <f t="shared" si="102"/>
        <v>0</v>
      </c>
      <c r="BG143" s="187"/>
      <c r="BH143" s="187"/>
      <c r="BI143" s="187"/>
      <c r="BJ143" s="191" t="str">
        <f t="shared" si="103"/>
        <v>0</v>
      </c>
      <c r="BK143" s="187" t="str">
        <f t="shared" si="104"/>
        <v>-</v>
      </c>
      <c r="BL143" s="189" t="str">
        <f t="shared" si="105"/>
        <v>FAC/DEP: 00,00%
__________
FAC/FAC: -
__________
AÑO: 00,00%
S. 1: 00,00%
S. 2: 00,00%</v>
      </c>
      <c r="BM143" s="187"/>
      <c r="BN143" s="187"/>
      <c r="BO143" s="188">
        <f t="shared" si="106"/>
        <v>0</v>
      </c>
      <c r="BP143" s="187"/>
      <c r="BQ143" s="187"/>
      <c r="BR143" s="187"/>
      <c r="BS143" s="191" t="str">
        <f t="shared" si="107"/>
        <v>0</v>
      </c>
      <c r="BT143" s="187" t="str">
        <f t="shared" si="108"/>
        <v>-</v>
      </c>
      <c r="BU143" s="189" t="str">
        <f t="shared" si="109"/>
        <v>FAC/DEP: 00,00%
__________
FAC/FAC: -
__________
AÑO: 00,00%
S. 1: 00,00%
S. 2: 00,00%</v>
      </c>
      <c r="BV143" s="187"/>
      <c r="BW143" s="187"/>
      <c r="BX143" s="188">
        <f t="shared" si="110"/>
        <v>0</v>
      </c>
      <c r="BY143" s="187"/>
      <c r="BZ143" s="187"/>
      <c r="CA143" s="187"/>
      <c r="CB143" s="191" t="str">
        <f t="shared" si="111"/>
        <v>0</v>
      </c>
      <c r="CC143" s="187" t="str">
        <f t="shared" si="112"/>
        <v>-</v>
      </c>
      <c r="CD143" s="189" t="str">
        <f t="shared" si="113"/>
        <v>FAC/DEP: 00,00%
__________
FAC/FAC: -
__________
AÑO: 00,00%
S. 1: 00,00%
S. 2: 00,00%</v>
      </c>
      <c r="CE143" s="187"/>
      <c r="CF143" s="187"/>
      <c r="CG143" s="188">
        <f t="shared" si="114"/>
        <v>0</v>
      </c>
      <c r="CH143" s="187"/>
      <c r="CI143" s="187"/>
      <c r="CJ143" s="187"/>
      <c r="CK143" s="191" t="str">
        <f t="shared" si="115"/>
        <v>0</v>
      </c>
      <c r="CL143" s="187" t="str">
        <f t="shared" si="116"/>
        <v>-</v>
      </c>
      <c r="CM143" s="189" t="str">
        <f t="shared" si="117"/>
        <v>FAC/DEP: 00,00%
__________
FAC/FAC: -
__________
AÑO: 00,00%
S. 1: 00,00%
S. 2: 00,00%</v>
      </c>
      <c r="CN143" s="187"/>
      <c r="CO143" s="187"/>
      <c r="CP143" s="188">
        <f t="shared" si="118"/>
        <v>0</v>
      </c>
      <c r="CQ143" s="187"/>
      <c r="CR143" s="187"/>
      <c r="CS143" s="187"/>
      <c r="CT143" s="191" t="str">
        <f t="shared" si="119"/>
        <v>0</v>
      </c>
      <c r="CU143" s="187" t="str">
        <f t="shared" si="120"/>
        <v>-</v>
      </c>
      <c r="CV143" s="189" t="str">
        <f t="shared" si="121"/>
        <v>FAC/DEP: 00,00%
__________
FAC/FAC: -
__________
AÑO: 00,00%
S. 1: 00,00%
S. 2: 00,00%</v>
      </c>
      <c r="CW143" s="187"/>
      <c r="CX143" s="187"/>
      <c r="CY143" s="188">
        <f t="shared" si="122"/>
        <v>0</v>
      </c>
      <c r="CZ143" s="187"/>
      <c r="DA143" s="187"/>
      <c r="DB143" s="187"/>
      <c r="DC143" s="191" t="str">
        <f t="shared" si="123"/>
        <v>0</v>
      </c>
      <c r="DD143" s="191" t="str">
        <f t="shared" si="124"/>
        <v>-</v>
      </c>
      <c r="DE143" s="196" t="str">
        <f t="shared" si="125"/>
        <v>FAC/DEP: 00,00%
__________
FAC/FAC: -
__________
AÑO: 00,00%
S. 1: 00,00%
S. 2: 00,00%</v>
      </c>
      <c r="DF143" s="209">
        <f t="shared" si="126"/>
        <v>0</v>
      </c>
      <c r="DG143" s="245"/>
      <c r="DH143" s="245"/>
    </row>
    <row r="144" spans="1:112" s="218" customFormat="1" ht="28.5" hidden="1" customHeight="1">
      <c r="A144" s="218" t="str">
        <f>Lists!C232</f>
        <v/>
      </c>
      <c r="B144" s="240" t="str">
        <f>IF(A144="","",INDEX(FORMULACIÓN!$A$10:$U$1010,'FORMULACIÓN Y SEG. FACULTADES'!$A144,'FORMULACIÓN Y SEG. FACULTADES'!B$8))</f>
        <v/>
      </c>
      <c r="C144" s="238" t="str">
        <f>IF($A144="","",INDEX(FORMULACIÓN!$A$10:$U$1010,'FORMULACIÓN Y SEG. FACULTADES'!$A144,'FORMULACIÓN Y SEG. FACULTADES'!C$8))</f>
        <v/>
      </c>
      <c r="D144" s="240" t="str">
        <f>IF(B144="","",INDEX(FORMULACIÓN!$A$10:$U$1010,'FORMULACIÓN Y SEG. FACULTADES'!$A144,'FORMULACIÓN Y SEG. FACULTADES'!D$8))</f>
        <v/>
      </c>
      <c r="E144" s="240" t="str">
        <f>IF($A144="","",INDEX(FORMULACIÓN!$A$10:$U$1010,'FORMULACIÓN Y SEG. FACULTADES'!$A144,'FORMULACIÓN Y SEG. FACULTADES'!E$8))</f>
        <v/>
      </c>
      <c r="F144" s="240" t="str">
        <f>IF($A144="","",INDEX(FORMULACIÓN!$A$10:$U$1010,'FORMULACIÓN Y SEG. FACULTADES'!$A144,'FORMULACIÓN Y SEG. FACULTADES'!F$8))</f>
        <v/>
      </c>
      <c r="G144" s="240" t="str">
        <f>IF($A144="","",INDEX(FORMULACIÓN!$A$10:$U$1010,'FORMULACIÓN Y SEG. FACULTADES'!$A144,'FORMULACIÓN Y SEG. FACULTADES'!G$8))</f>
        <v/>
      </c>
      <c r="H144" s="240" t="str">
        <f>IF($A144="","",INDEX(FORMULACIÓN!$A$10:$U$1010,'FORMULACIÓN Y SEG. FACULTADES'!$A144,'FORMULACIÓN Y SEG. FACULTADES'!H$8))</f>
        <v/>
      </c>
      <c r="I144" s="240" t="str">
        <f>IF($A144="","",INDEX(FORMULACIÓN!$A$10:$U$1010,'FORMULACIÓN Y SEG. FACULTADES'!$A144,'FORMULACIÓN Y SEG. FACULTADES'!I$8))</f>
        <v/>
      </c>
      <c r="J144" s="242"/>
      <c r="K144" s="242"/>
      <c r="L144" s="240" t="str">
        <f>IF($A144="","",INDEX(FORMULACIÓN!$A$10:$U$1010,'FORMULACIÓN Y SEG. FACULTADES'!$A144,'FORMULACIÓN Y SEG. FACULTADES'!L$8))</f>
        <v/>
      </c>
      <c r="M144" s="240" t="str">
        <f>IF($A144="","",INDEX(FORMULACIÓN!$A$10:$U$1010,'FORMULACIÓN Y SEG. FACULTADES'!$A144,'FORMULACIÓN Y SEG. FACULTADES'!M$8))</f>
        <v/>
      </c>
      <c r="N144" s="240" t="str">
        <f>IF($A144="","",INDEX(FORMULACIÓN!$A$10:$U$1010,'FORMULACIÓN Y SEG. FACULTADES'!$A144,'FORMULACIÓN Y SEG. FACULTADES'!N$8))</f>
        <v/>
      </c>
      <c r="O144" s="240" t="str">
        <f>IF($A144="","",INDEX(FORMULACIÓN!$A$10:$U$1010,'FORMULACIÓN Y SEG. FACULTADES'!$A144,'FORMULACIÓN Y SEG. FACULTADES'!O$8))</f>
        <v/>
      </c>
      <c r="P144" s="240" t="str">
        <f>IF($A144="","",INDEX(FORMULACIÓN!$A$10:$U$1010,'FORMULACIÓN Y SEG. FACULTADES'!$A144,'FORMULACIÓN Y SEG. FACULTADES'!P$8))</f>
        <v/>
      </c>
      <c r="Q144" s="241"/>
      <c r="R144" s="46" t="str">
        <f>IF($A144="","",INDEX(FORMULACIÓN!$A$10:$Y$1010,'FORMULACIÓN Y SEG. FACULTADES'!$A144,'FORMULACIÓN Y SEG. FACULTADES'!R$8))</f>
        <v/>
      </c>
      <c r="S144" s="175" t="str">
        <f>IF($A144="","",INDEX(FORMULACIÓN!$A$10:$U$1010,'FORMULACIÓN Y SEG. FACULTADES'!$A144,'FORMULACIÓN Y SEG. FACULTADES'!S$8))</f>
        <v/>
      </c>
      <c r="T144" s="187"/>
      <c r="U144" s="187"/>
      <c r="V144" s="188">
        <f t="shared" si="87"/>
        <v>0</v>
      </c>
      <c r="W144" s="187"/>
      <c r="X144" s="187"/>
      <c r="Y144" s="187"/>
      <c r="Z144" s="191" t="str">
        <f t="shared" si="88"/>
        <v>0</v>
      </c>
      <c r="AA144" s="191" t="str">
        <f t="shared" si="89"/>
        <v>-</v>
      </c>
      <c r="AB144" s="189" t="str">
        <f t="shared" si="86"/>
        <v>FAC/DEP: 00,00%
__________
FAC/FAC: -
__________
AÑO: 00,00%
S. 1: 00,00%
S. 2: 00,00%</v>
      </c>
      <c r="AC144" s="187"/>
      <c r="AD144" s="187"/>
      <c r="AE144" s="188">
        <f t="shared" si="90"/>
        <v>0</v>
      </c>
      <c r="AF144" s="187"/>
      <c r="AG144" s="187"/>
      <c r="AH144" s="187"/>
      <c r="AI144" s="191" t="str">
        <f t="shared" si="91"/>
        <v>0</v>
      </c>
      <c r="AJ144" s="187" t="str">
        <f t="shared" si="92"/>
        <v>-</v>
      </c>
      <c r="AK144" s="189" t="str">
        <f t="shared" si="93"/>
        <v>FAC/DEP: 00,00%
__________
FAC/FAC: -
__________
AÑO: 00,00%
S. 1: 00,00%
S. 2: 00,00%</v>
      </c>
      <c r="AL144" s="187"/>
      <c r="AM144" s="187"/>
      <c r="AN144" s="188">
        <f t="shared" si="94"/>
        <v>0</v>
      </c>
      <c r="AO144" s="187"/>
      <c r="AP144" s="187"/>
      <c r="AQ144" s="187"/>
      <c r="AR144" s="191" t="str">
        <f t="shared" si="95"/>
        <v>0</v>
      </c>
      <c r="AS144" s="187" t="str">
        <f t="shared" si="96"/>
        <v>-</v>
      </c>
      <c r="AT144" s="189" t="str">
        <f t="shared" si="97"/>
        <v>FAC/DEP: 00,00%
__________
FAC/FAC: -
__________
AÑO: 00,00%
S. 1: 00,00%
S. 2: 00,00%</v>
      </c>
      <c r="AU144" s="187"/>
      <c r="AV144" s="187"/>
      <c r="AW144" s="188">
        <f t="shared" si="98"/>
        <v>0</v>
      </c>
      <c r="AX144" s="187"/>
      <c r="AY144" s="187"/>
      <c r="AZ144" s="187"/>
      <c r="BA144" s="191" t="str">
        <f t="shared" si="99"/>
        <v>0</v>
      </c>
      <c r="BB144" s="187" t="str">
        <f t="shared" si="100"/>
        <v>-</v>
      </c>
      <c r="BC144" s="189" t="str">
        <f t="shared" si="101"/>
        <v>FAC/DEP: 00,00%
__________
FAC/FAC: -
__________
AÑO: 00,00%
S. 1: 00,00%
S. 2: 00,00%</v>
      </c>
      <c r="BD144" s="187"/>
      <c r="BE144" s="187"/>
      <c r="BF144" s="188">
        <f t="shared" si="102"/>
        <v>0</v>
      </c>
      <c r="BG144" s="187"/>
      <c r="BH144" s="187"/>
      <c r="BI144" s="187"/>
      <c r="BJ144" s="191" t="str">
        <f t="shared" si="103"/>
        <v>0</v>
      </c>
      <c r="BK144" s="187" t="str">
        <f t="shared" si="104"/>
        <v>-</v>
      </c>
      <c r="BL144" s="189" t="str">
        <f t="shared" si="105"/>
        <v>FAC/DEP: 00,00%
__________
FAC/FAC: -
__________
AÑO: 00,00%
S. 1: 00,00%
S. 2: 00,00%</v>
      </c>
      <c r="BM144" s="187"/>
      <c r="BN144" s="187"/>
      <c r="BO144" s="188">
        <f t="shared" si="106"/>
        <v>0</v>
      </c>
      <c r="BP144" s="187"/>
      <c r="BQ144" s="187"/>
      <c r="BR144" s="187"/>
      <c r="BS144" s="191" t="str">
        <f t="shared" si="107"/>
        <v>0</v>
      </c>
      <c r="BT144" s="187" t="str">
        <f t="shared" si="108"/>
        <v>-</v>
      </c>
      <c r="BU144" s="189" t="str">
        <f t="shared" si="109"/>
        <v>FAC/DEP: 00,00%
__________
FAC/FAC: -
__________
AÑO: 00,00%
S. 1: 00,00%
S. 2: 00,00%</v>
      </c>
      <c r="BV144" s="187"/>
      <c r="BW144" s="187"/>
      <c r="BX144" s="188">
        <f t="shared" si="110"/>
        <v>0</v>
      </c>
      <c r="BY144" s="187"/>
      <c r="BZ144" s="187"/>
      <c r="CA144" s="187"/>
      <c r="CB144" s="191" t="str">
        <f t="shared" si="111"/>
        <v>0</v>
      </c>
      <c r="CC144" s="187" t="str">
        <f t="shared" si="112"/>
        <v>-</v>
      </c>
      <c r="CD144" s="189" t="str">
        <f t="shared" si="113"/>
        <v>FAC/DEP: 00,00%
__________
FAC/FAC: -
__________
AÑO: 00,00%
S. 1: 00,00%
S. 2: 00,00%</v>
      </c>
      <c r="CE144" s="187"/>
      <c r="CF144" s="187"/>
      <c r="CG144" s="188">
        <f t="shared" si="114"/>
        <v>0</v>
      </c>
      <c r="CH144" s="187"/>
      <c r="CI144" s="187"/>
      <c r="CJ144" s="187"/>
      <c r="CK144" s="191" t="str">
        <f t="shared" si="115"/>
        <v>0</v>
      </c>
      <c r="CL144" s="187" t="str">
        <f t="shared" si="116"/>
        <v>-</v>
      </c>
      <c r="CM144" s="189" t="str">
        <f t="shared" si="117"/>
        <v>FAC/DEP: 00,00%
__________
FAC/FAC: -
__________
AÑO: 00,00%
S. 1: 00,00%
S. 2: 00,00%</v>
      </c>
      <c r="CN144" s="187"/>
      <c r="CO144" s="187"/>
      <c r="CP144" s="188">
        <f t="shared" si="118"/>
        <v>0</v>
      </c>
      <c r="CQ144" s="187"/>
      <c r="CR144" s="187"/>
      <c r="CS144" s="187"/>
      <c r="CT144" s="191" t="str">
        <f t="shared" si="119"/>
        <v>0</v>
      </c>
      <c r="CU144" s="187" t="str">
        <f t="shared" si="120"/>
        <v>-</v>
      </c>
      <c r="CV144" s="189" t="str">
        <f t="shared" si="121"/>
        <v>FAC/DEP: 00,00%
__________
FAC/FAC: -
__________
AÑO: 00,00%
S. 1: 00,00%
S. 2: 00,00%</v>
      </c>
      <c r="CW144" s="187"/>
      <c r="CX144" s="187"/>
      <c r="CY144" s="188">
        <f t="shared" si="122"/>
        <v>0</v>
      </c>
      <c r="CZ144" s="187"/>
      <c r="DA144" s="187"/>
      <c r="DB144" s="187"/>
      <c r="DC144" s="191" t="str">
        <f t="shared" si="123"/>
        <v>0</v>
      </c>
      <c r="DD144" s="191" t="str">
        <f t="shared" si="124"/>
        <v>-</v>
      </c>
      <c r="DE144" s="196" t="str">
        <f t="shared" si="125"/>
        <v>FAC/DEP: 00,00%
__________
FAC/FAC: -
__________
AÑO: 00,00%
S. 1: 00,00%
S. 2: 00,00%</v>
      </c>
      <c r="DF144" s="209">
        <f t="shared" si="126"/>
        <v>0</v>
      </c>
      <c r="DG144" s="245"/>
      <c r="DH144" s="245"/>
    </row>
    <row r="145" spans="1:112" s="218" customFormat="1" ht="28.5" hidden="1" customHeight="1">
      <c r="A145" s="218" t="str">
        <f>Lists!C233</f>
        <v/>
      </c>
      <c r="B145" s="240" t="str">
        <f>IF(A145="","",INDEX(FORMULACIÓN!$A$10:$U$1010,'FORMULACIÓN Y SEG. FACULTADES'!$A145,'FORMULACIÓN Y SEG. FACULTADES'!B$8))</f>
        <v/>
      </c>
      <c r="C145" s="238" t="str">
        <f>IF($A145="","",INDEX(FORMULACIÓN!$A$10:$U$1010,'FORMULACIÓN Y SEG. FACULTADES'!$A145,'FORMULACIÓN Y SEG. FACULTADES'!C$8))</f>
        <v/>
      </c>
      <c r="D145" s="240" t="str">
        <f>IF(B145="","",INDEX(FORMULACIÓN!$A$10:$U$1010,'FORMULACIÓN Y SEG. FACULTADES'!$A145,'FORMULACIÓN Y SEG. FACULTADES'!D$8))</f>
        <v/>
      </c>
      <c r="E145" s="240" t="str">
        <f>IF($A145="","",INDEX(FORMULACIÓN!$A$10:$U$1010,'FORMULACIÓN Y SEG. FACULTADES'!$A145,'FORMULACIÓN Y SEG. FACULTADES'!E$8))</f>
        <v/>
      </c>
      <c r="F145" s="240" t="str">
        <f>IF($A145="","",INDEX(FORMULACIÓN!$A$10:$U$1010,'FORMULACIÓN Y SEG. FACULTADES'!$A145,'FORMULACIÓN Y SEG. FACULTADES'!F$8))</f>
        <v/>
      </c>
      <c r="G145" s="240" t="str">
        <f>IF($A145="","",INDEX(FORMULACIÓN!$A$10:$U$1010,'FORMULACIÓN Y SEG. FACULTADES'!$A145,'FORMULACIÓN Y SEG. FACULTADES'!G$8))</f>
        <v/>
      </c>
      <c r="H145" s="240" t="str">
        <f>IF($A145="","",INDEX(FORMULACIÓN!$A$10:$U$1010,'FORMULACIÓN Y SEG. FACULTADES'!$A145,'FORMULACIÓN Y SEG. FACULTADES'!H$8))</f>
        <v/>
      </c>
      <c r="I145" s="240" t="str">
        <f>IF($A145="","",INDEX(FORMULACIÓN!$A$10:$U$1010,'FORMULACIÓN Y SEG. FACULTADES'!$A145,'FORMULACIÓN Y SEG. FACULTADES'!I$8))</f>
        <v/>
      </c>
      <c r="J145" s="242"/>
      <c r="K145" s="242"/>
      <c r="L145" s="240" t="str">
        <f>IF($A145="","",INDEX(FORMULACIÓN!$A$10:$U$1010,'FORMULACIÓN Y SEG. FACULTADES'!$A145,'FORMULACIÓN Y SEG. FACULTADES'!L$8))</f>
        <v/>
      </c>
      <c r="M145" s="240" t="str">
        <f>IF($A145="","",INDEX(FORMULACIÓN!$A$10:$U$1010,'FORMULACIÓN Y SEG. FACULTADES'!$A145,'FORMULACIÓN Y SEG. FACULTADES'!M$8))</f>
        <v/>
      </c>
      <c r="N145" s="240" t="str">
        <f>IF($A145="","",INDEX(FORMULACIÓN!$A$10:$U$1010,'FORMULACIÓN Y SEG. FACULTADES'!$A145,'FORMULACIÓN Y SEG. FACULTADES'!N$8))</f>
        <v/>
      </c>
      <c r="O145" s="240" t="str">
        <f>IF($A145="","",INDEX(FORMULACIÓN!$A$10:$U$1010,'FORMULACIÓN Y SEG. FACULTADES'!$A145,'FORMULACIÓN Y SEG. FACULTADES'!O$8))</f>
        <v/>
      </c>
      <c r="P145" s="240" t="str">
        <f>IF($A145="","",INDEX(FORMULACIÓN!$A$10:$U$1010,'FORMULACIÓN Y SEG. FACULTADES'!$A145,'FORMULACIÓN Y SEG. FACULTADES'!P$8))</f>
        <v/>
      </c>
      <c r="Q145" s="241"/>
      <c r="R145" s="46" t="str">
        <f>IF($A145="","",INDEX(FORMULACIÓN!$A$10:$Y$1010,'FORMULACIÓN Y SEG. FACULTADES'!$A145,'FORMULACIÓN Y SEG. FACULTADES'!R$8))</f>
        <v/>
      </c>
      <c r="S145" s="175" t="str">
        <f>IF($A145="","",INDEX(FORMULACIÓN!$A$10:$U$1010,'FORMULACIÓN Y SEG. FACULTADES'!$A145,'FORMULACIÓN Y SEG. FACULTADES'!S$8))</f>
        <v/>
      </c>
      <c r="T145" s="187"/>
      <c r="U145" s="187"/>
      <c r="V145" s="188">
        <f t="shared" si="87"/>
        <v>0</v>
      </c>
      <c r="W145" s="187"/>
      <c r="X145" s="187"/>
      <c r="Y145" s="187"/>
      <c r="Z145" s="191" t="str">
        <f t="shared" si="88"/>
        <v>0</v>
      </c>
      <c r="AA145" s="191" t="str">
        <f t="shared" si="89"/>
        <v>-</v>
      </c>
      <c r="AB145" s="189" t="str">
        <f t="shared" si="86"/>
        <v>FAC/DEP: 00,00%
__________
FAC/FAC: -
__________
AÑO: 00,00%
S. 1: 00,00%
S. 2: 00,00%</v>
      </c>
      <c r="AC145" s="187"/>
      <c r="AD145" s="187"/>
      <c r="AE145" s="188">
        <f t="shared" si="90"/>
        <v>0</v>
      </c>
      <c r="AF145" s="187"/>
      <c r="AG145" s="187"/>
      <c r="AH145" s="187"/>
      <c r="AI145" s="191" t="str">
        <f t="shared" si="91"/>
        <v>0</v>
      </c>
      <c r="AJ145" s="187" t="str">
        <f t="shared" si="92"/>
        <v>-</v>
      </c>
      <c r="AK145" s="189" t="str">
        <f t="shared" si="93"/>
        <v>FAC/DEP: 00,00%
__________
FAC/FAC: -
__________
AÑO: 00,00%
S. 1: 00,00%
S. 2: 00,00%</v>
      </c>
      <c r="AL145" s="187"/>
      <c r="AM145" s="187"/>
      <c r="AN145" s="188">
        <f t="shared" si="94"/>
        <v>0</v>
      </c>
      <c r="AO145" s="187"/>
      <c r="AP145" s="187"/>
      <c r="AQ145" s="187"/>
      <c r="AR145" s="191" t="str">
        <f t="shared" si="95"/>
        <v>0</v>
      </c>
      <c r="AS145" s="187" t="str">
        <f t="shared" si="96"/>
        <v>-</v>
      </c>
      <c r="AT145" s="189" t="str">
        <f t="shared" si="97"/>
        <v>FAC/DEP: 00,00%
__________
FAC/FAC: -
__________
AÑO: 00,00%
S. 1: 00,00%
S. 2: 00,00%</v>
      </c>
      <c r="AU145" s="187"/>
      <c r="AV145" s="187"/>
      <c r="AW145" s="188">
        <f t="shared" si="98"/>
        <v>0</v>
      </c>
      <c r="AX145" s="187"/>
      <c r="AY145" s="187"/>
      <c r="AZ145" s="187"/>
      <c r="BA145" s="191" t="str">
        <f t="shared" si="99"/>
        <v>0</v>
      </c>
      <c r="BB145" s="187" t="str">
        <f t="shared" si="100"/>
        <v>-</v>
      </c>
      <c r="BC145" s="189" t="str">
        <f t="shared" si="101"/>
        <v>FAC/DEP: 00,00%
__________
FAC/FAC: -
__________
AÑO: 00,00%
S. 1: 00,00%
S. 2: 00,00%</v>
      </c>
      <c r="BD145" s="187"/>
      <c r="BE145" s="187"/>
      <c r="BF145" s="188">
        <f t="shared" si="102"/>
        <v>0</v>
      </c>
      <c r="BG145" s="187"/>
      <c r="BH145" s="187"/>
      <c r="BI145" s="187"/>
      <c r="BJ145" s="191" t="str">
        <f t="shared" si="103"/>
        <v>0</v>
      </c>
      <c r="BK145" s="187" t="str">
        <f t="shared" si="104"/>
        <v>-</v>
      </c>
      <c r="BL145" s="189" t="str">
        <f t="shared" si="105"/>
        <v>FAC/DEP: 00,00%
__________
FAC/FAC: -
__________
AÑO: 00,00%
S. 1: 00,00%
S. 2: 00,00%</v>
      </c>
      <c r="BM145" s="187"/>
      <c r="BN145" s="187"/>
      <c r="BO145" s="188">
        <f t="shared" si="106"/>
        <v>0</v>
      </c>
      <c r="BP145" s="187"/>
      <c r="BQ145" s="187"/>
      <c r="BR145" s="187"/>
      <c r="BS145" s="191" t="str">
        <f t="shared" si="107"/>
        <v>0</v>
      </c>
      <c r="BT145" s="187" t="str">
        <f t="shared" si="108"/>
        <v>-</v>
      </c>
      <c r="BU145" s="189" t="str">
        <f t="shared" si="109"/>
        <v>FAC/DEP: 00,00%
__________
FAC/FAC: -
__________
AÑO: 00,00%
S. 1: 00,00%
S. 2: 00,00%</v>
      </c>
      <c r="BV145" s="187"/>
      <c r="BW145" s="187"/>
      <c r="BX145" s="188">
        <f t="shared" si="110"/>
        <v>0</v>
      </c>
      <c r="BY145" s="187"/>
      <c r="BZ145" s="187"/>
      <c r="CA145" s="187"/>
      <c r="CB145" s="191" t="str">
        <f t="shared" si="111"/>
        <v>0</v>
      </c>
      <c r="CC145" s="187" t="str">
        <f t="shared" si="112"/>
        <v>-</v>
      </c>
      <c r="CD145" s="189" t="str">
        <f t="shared" si="113"/>
        <v>FAC/DEP: 00,00%
__________
FAC/FAC: -
__________
AÑO: 00,00%
S. 1: 00,00%
S. 2: 00,00%</v>
      </c>
      <c r="CE145" s="187"/>
      <c r="CF145" s="187"/>
      <c r="CG145" s="188">
        <f t="shared" si="114"/>
        <v>0</v>
      </c>
      <c r="CH145" s="187"/>
      <c r="CI145" s="187"/>
      <c r="CJ145" s="187"/>
      <c r="CK145" s="191" t="str">
        <f t="shared" si="115"/>
        <v>0</v>
      </c>
      <c r="CL145" s="187" t="str">
        <f t="shared" si="116"/>
        <v>-</v>
      </c>
      <c r="CM145" s="189" t="str">
        <f t="shared" si="117"/>
        <v>FAC/DEP: 00,00%
__________
FAC/FAC: -
__________
AÑO: 00,00%
S. 1: 00,00%
S. 2: 00,00%</v>
      </c>
      <c r="CN145" s="187"/>
      <c r="CO145" s="187"/>
      <c r="CP145" s="188">
        <f t="shared" si="118"/>
        <v>0</v>
      </c>
      <c r="CQ145" s="187"/>
      <c r="CR145" s="187"/>
      <c r="CS145" s="187"/>
      <c r="CT145" s="191" t="str">
        <f t="shared" si="119"/>
        <v>0</v>
      </c>
      <c r="CU145" s="187" t="str">
        <f t="shared" si="120"/>
        <v>-</v>
      </c>
      <c r="CV145" s="189" t="str">
        <f t="shared" si="121"/>
        <v>FAC/DEP: 00,00%
__________
FAC/FAC: -
__________
AÑO: 00,00%
S. 1: 00,00%
S. 2: 00,00%</v>
      </c>
      <c r="CW145" s="187"/>
      <c r="CX145" s="187"/>
      <c r="CY145" s="188">
        <f t="shared" si="122"/>
        <v>0</v>
      </c>
      <c r="CZ145" s="187"/>
      <c r="DA145" s="187"/>
      <c r="DB145" s="187"/>
      <c r="DC145" s="191" t="str">
        <f t="shared" si="123"/>
        <v>0</v>
      </c>
      <c r="DD145" s="191" t="str">
        <f t="shared" si="124"/>
        <v>-</v>
      </c>
      <c r="DE145" s="196" t="str">
        <f t="shared" si="125"/>
        <v>FAC/DEP: 00,00%
__________
FAC/FAC: -
__________
AÑO: 00,00%
S. 1: 00,00%
S. 2: 00,00%</v>
      </c>
      <c r="DF145" s="209">
        <f t="shared" si="126"/>
        <v>0</v>
      </c>
      <c r="DG145" s="245"/>
      <c r="DH145" s="245"/>
    </row>
    <row r="146" spans="1:112" s="218" customFormat="1" ht="28.5" hidden="1" customHeight="1">
      <c r="A146" s="218" t="str">
        <f>Lists!C234</f>
        <v/>
      </c>
      <c r="B146" s="240" t="str">
        <f>IF(A146="","",INDEX(FORMULACIÓN!$A$10:$U$1010,'FORMULACIÓN Y SEG. FACULTADES'!$A146,'FORMULACIÓN Y SEG. FACULTADES'!B$8))</f>
        <v/>
      </c>
      <c r="C146" s="238" t="str">
        <f>IF($A146="","",INDEX(FORMULACIÓN!$A$10:$U$1010,'FORMULACIÓN Y SEG. FACULTADES'!$A146,'FORMULACIÓN Y SEG. FACULTADES'!C$8))</f>
        <v/>
      </c>
      <c r="D146" s="240" t="str">
        <f>IF(B146="","",INDEX(FORMULACIÓN!$A$10:$U$1010,'FORMULACIÓN Y SEG. FACULTADES'!$A146,'FORMULACIÓN Y SEG. FACULTADES'!D$8))</f>
        <v/>
      </c>
      <c r="E146" s="240" t="str">
        <f>IF($A146="","",INDEX(FORMULACIÓN!$A$10:$U$1010,'FORMULACIÓN Y SEG. FACULTADES'!$A146,'FORMULACIÓN Y SEG. FACULTADES'!E$8))</f>
        <v/>
      </c>
      <c r="F146" s="240" t="str">
        <f>IF($A146="","",INDEX(FORMULACIÓN!$A$10:$U$1010,'FORMULACIÓN Y SEG. FACULTADES'!$A146,'FORMULACIÓN Y SEG. FACULTADES'!F$8))</f>
        <v/>
      </c>
      <c r="G146" s="240" t="str">
        <f>IF($A146="","",INDEX(FORMULACIÓN!$A$10:$U$1010,'FORMULACIÓN Y SEG. FACULTADES'!$A146,'FORMULACIÓN Y SEG. FACULTADES'!G$8))</f>
        <v/>
      </c>
      <c r="H146" s="240" t="str">
        <f>IF($A146="","",INDEX(FORMULACIÓN!$A$10:$U$1010,'FORMULACIÓN Y SEG. FACULTADES'!$A146,'FORMULACIÓN Y SEG. FACULTADES'!H$8))</f>
        <v/>
      </c>
      <c r="I146" s="240" t="str">
        <f>IF($A146="","",INDEX(FORMULACIÓN!$A$10:$U$1010,'FORMULACIÓN Y SEG. FACULTADES'!$A146,'FORMULACIÓN Y SEG. FACULTADES'!I$8))</f>
        <v/>
      </c>
      <c r="J146" s="242"/>
      <c r="K146" s="242"/>
      <c r="L146" s="240" t="str">
        <f>IF($A146="","",INDEX(FORMULACIÓN!$A$10:$U$1010,'FORMULACIÓN Y SEG. FACULTADES'!$A146,'FORMULACIÓN Y SEG. FACULTADES'!L$8))</f>
        <v/>
      </c>
      <c r="M146" s="240" t="str">
        <f>IF($A146="","",INDEX(FORMULACIÓN!$A$10:$U$1010,'FORMULACIÓN Y SEG. FACULTADES'!$A146,'FORMULACIÓN Y SEG. FACULTADES'!M$8))</f>
        <v/>
      </c>
      <c r="N146" s="240" t="str">
        <f>IF($A146="","",INDEX(FORMULACIÓN!$A$10:$U$1010,'FORMULACIÓN Y SEG. FACULTADES'!$A146,'FORMULACIÓN Y SEG. FACULTADES'!N$8))</f>
        <v/>
      </c>
      <c r="O146" s="240" t="str">
        <f>IF($A146="","",INDEX(FORMULACIÓN!$A$10:$U$1010,'FORMULACIÓN Y SEG. FACULTADES'!$A146,'FORMULACIÓN Y SEG. FACULTADES'!O$8))</f>
        <v/>
      </c>
      <c r="P146" s="240" t="str">
        <f>IF($A146="","",INDEX(FORMULACIÓN!$A$10:$U$1010,'FORMULACIÓN Y SEG. FACULTADES'!$A146,'FORMULACIÓN Y SEG. FACULTADES'!P$8))</f>
        <v/>
      </c>
      <c r="Q146" s="241"/>
      <c r="R146" s="46" t="str">
        <f>IF($A146="","",INDEX(FORMULACIÓN!$A$10:$Y$1010,'FORMULACIÓN Y SEG. FACULTADES'!$A146,'FORMULACIÓN Y SEG. FACULTADES'!R$8))</f>
        <v/>
      </c>
      <c r="S146" s="175" t="str">
        <f>IF($A146="","",INDEX(FORMULACIÓN!$A$10:$U$1010,'FORMULACIÓN Y SEG. FACULTADES'!$A146,'FORMULACIÓN Y SEG. FACULTADES'!S$8))</f>
        <v/>
      </c>
      <c r="T146" s="187"/>
      <c r="U146" s="187"/>
      <c r="V146" s="188">
        <f t="shared" si="87"/>
        <v>0</v>
      </c>
      <c r="W146" s="187"/>
      <c r="X146" s="187"/>
      <c r="Y146" s="187"/>
      <c r="Z146" s="191" t="str">
        <f t="shared" si="88"/>
        <v>0</v>
      </c>
      <c r="AA146" s="191" t="str">
        <f t="shared" si="89"/>
        <v>-</v>
      </c>
      <c r="AB146" s="189" t="str">
        <f t="shared" si="86"/>
        <v>FAC/DEP: 00,00%
__________
FAC/FAC: -
__________
AÑO: 00,00%
S. 1: 00,00%
S. 2: 00,00%</v>
      </c>
      <c r="AC146" s="187"/>
      <c r="AD146" s="187"/>
      <c r="AE146" s="188">
        <f t="shared" si="90"/>
        <v>0</v>
      </c>
      <c r="AF146" s="187"/>
      <c r="AG146" s="187"/>
      <c r="AH146" s="187"/>
      <c r="AI146" s="191" t="str">
        <f t="shared" si="91"/>
        <v>0</v>
      </c>
      <c r="AJ146" s="187" t="str">
        <f t="shared" si="92"/>
        <v>-</v>
      </c>
      <c r="AK146" s="189" t="str">
        <f t="shared" si="93"/>
        <v>FAC/DEP: 00,00%
__________
FAC/FAC: -
__________
AÑO: 00,00%
S. 1: 00,00%
S. 2: 00,00%</v>
      </c>
      <c r="AL146" s="187"/>
      <c r="AM146" s="187"/>
      <c r="AN146" s="188">
        <f t="shared" si="94"/>
        <v>0</v>
      </c>
      <c r="AO146" s="187"/>
      <c r="AP146" s="187"/>
      <c r="AQ146" s="187"/>
      <c r="AR146" s="191" t="str">
        <f t="shared" si="95"/>
        <v>0</v>
      </c>
      <c r="AS146" s="187" t="str">
        <f t="shared" si="96"/>
        <v>-</v>
      </c>
      <c r="AT146" s="189" t="str">
        <f t="shared" si="97"/>
        <v>FAC/DEP: 00,00%
__________
FAC/FAC: -
__________
AÑO: 00,00%
S. 1: 00,00%
S. 2: 00,00%</v>
      </c>
      <c r="AU146" s="187"/>
      <c r="AV146" s="187"/>
      <c r="AW146" s="188">
        <f t="shared" si="98"/>
        <v>0</v>
      </c>
      <c r="AX146" s="187"/>
      <c r="AY146" s="187"/>
      <c r="AZ146" s="187"/>
      <c r="BA146" s="191" t="str">
        <f t="shared" si="99"/>
        <v>0</v>
      </c>
      <c r="BB146" s="187" t="str">
        <f t="shared" si="100"/>
        <v>-</v>
      </c>
      <c r="BC146" s="189" t="str">
        <f t="shared" si="101"/>
        <v>FAC/DEP: 00,00%
__________
FAC/FAC: -
__________
AÑO: 00,00%
S. 1: 00,00%
S. 2: 00,00%</v>
      </c>
      <c r="BD146" s="187"/>
      <c r="BE146" s="187"/>
      <c r="BF146" s="188">
        <f t="shared" si="102"/>
        <v>0</v>
      </c>
      <c r="BG146" s="187"/>
      <c r="BH146" s="187"/>
      <c r="BI146" s="187"/>
      <c r="BJ146" s="191" t="str">
        <f t="shared" si="103"/>
        <v>0</v>
      </c>
      <c r="BK146" s="187" t="str">
        <f t="shared" si="104"/>
        <v>-</v>
      </c>
      <c r="BL146" s="189" t="str">
        <f t="shared" si="105"/>
        <v>FAC/DEP: 00,00%
__________
FAC/FAC: -
__________
AÑO: 00,00%
S. 1: 00,00%
S. 2: 00,00%</v>
      </c>
      <c r="BM146" s="187"/>
      <c r="BN146" s="187"/>
      <c r="BO146" s="188">
        <f t="shared" si="106"/>
        <v>0</v>
      </c>
      <c r="BP146" s="187"/>
      <c r="BQ146" s="187"/>
      <c r="BR146" s="187"/>
      <c r="BS146" s="191" t="str">
        <f t="shared" si="107"/>
        <v>0</v>
      </c>
      <c r="BT146" s="187" t="str">
        <f t="shared" si="108"/>
        <v>-</v>
      </c>
      <c r="BU146" s="189" t="str">
        <f t="shared" si="109"/>
        <v>FAC/DEP: 00,00%
__________
FAC/FAC: -
__________
AÑO: 00,00%
S. 1: 00,00%
S. 2: 00,00%</v>
      </c>
      <c r="BV146" s="187"/>
      <c r="BW146" s="187"/>
      <c r="BX146" s="188">
        <f t="shared" si="110"/>
        <v>0</v>
      </c>
      <c r="BY146" s="187"/>
      <c r="BZ146" s="187"/>
      <c r="CA146" s="187"/>
      <c r="CB146" s="191" t="str">
        <f t="shared" si="111"/>
        <v>0</v>
      </c>
      <c r="CC146" s="187" t="str">
        <f t="shared" si="112"/>
        <v>-</v>
      </c>
      <c r="CD146" s="189" t="str">
        <f t="shared" si="113"/>
        <v>FAC/DEP: 00,00%
__________
FAC/FAC: -
__________
AÑO: 00,00%
S. 1: 00,00%
S. 2: 00,00%</v>
      </c>
      <c r="CE146" s="187"/>
      <c r="CF146" s="187"/>
      <c r="CG146" s="188">
        <f t="shared" si="114"/>
        <v>0</v>
      </c>
      <c r="CH146" s="187"/>
      <c r="CI146" s="187"/>
      <c r="CJ146" s="187"/>
      <c r="CK146" s="191" t="str">
        <f t="shared" si="115"/>
        <v>0</v>
      </c>
      <c r="CL146" s="187" t="str">
        <f t="shared" si="116"/>
        <v>-</v>
      </c>
      <c r="CM146" s="189" t="str">
        <f t="shared" si="117"/>
        <v>FAC/DEP: 00,00%
__________
FAC/FAC: -
__________
AÑO: 00,00%
S. 1: 00,00%
S. 2: 00,00%</v>
      </c>
      <c r="CN146" s="187"/>
      <c r="CO146" s="187"/>
      <c r="CP146" s="188">
        <f t="shared" si="118"/>
        <v>0</v>
      </c>
      <c r="CQ146" s="187"/>
      <c r="CR146" s="187"/>
      <c r="CS146" s="187"/>
      <c r="CT146" s="191" t="str">
        <f t="shared" si="119"/>
        <v>0</v>
      </c>
      <c r="CU146" s="187" t="str">
        <f t="shared" si="120"/>
        <v>-</v>
      </c>
      <c r="CV146" s="189" t="str">
        <f t="shared" si="121"/>
        <v>FAC/DEP: 00,00%
__________
FAC/FAC: -
__________
AÑO: 00,00%
S. 1: 00,00%
S. 2: 00,00%</v>
      </c>
      <c r="CW146" s="187"/>
      <c r="CX146" s="187"/>
      <c r="CY146" s="188">
        <f t="shared" si="122"/>
        <v>0</v>
      </c>
      <c r="CZ146" s="187"/>
      <c r="DA146" s="187"/>
      <c r="DB146" s="187"/>
      <c r="DC146" s="191" t="str">
        <f t="shared" si="123"/>
        <v>0</v>
      </c>
      <c r="DD146" s="191" t="str">
        <f t="shared" si="124"/>
        <v>-</v>
      </c>
      <c r="DE146" s="196" t="str">
        <f t="shared" si="125"/>
        <v>FAC/DEP: 00,00%
__________
FAC/FAC: -
__________
AÑO: 00,00%
S. 1: 00,00%
S. 2: 00,00%</v>
      </c>
      <c r="DF146" s="209">
        <f t="shared" si="126"/>
        <v>0</v>
      </c>
      <c r="DG146" s="245"/>
      <c r="DH146" s="245"/>
    </row>
    <row r="147" spans="1:112" s="218" customFormat="1" ht="28.5" hidden="1" customHeight="1">
      <c r="A147" s="218" t="str">
        <f>Lists!C235</f>
        <v/>
      </c>
      <c r="B147" s="240" t="str">
        <f>IF(A147="","",INDEX(FORMULACIÓN!$A$10:$U$1010,'FORMULACIÓN Y SEG. FACULTADES'!$A147,'FORMULACIÓN Y SEG. FACULTADES'!B$8))</f>
        <v/>
      </c>
      <c r="C147" s="238" t="str">
        <f>IF($A147="","",INDEX(FORMULACIÓN!$A$10:$U$1010,'FORMULACIÓN Y SEG. FACULTADES'!$A147,'FORMULACIÓN Y SEG. FACULTADES'!C$8))</f>
        <v/>
      </c>
      <c r="D147" s="240" t="str">
        <f>IF(B147="","",INDEX(FORMULACIÓN!$A$10:$U$1010,'FORMULACIÓN Y SEG. FACULTADES'!$A147,'FORMULACIÓN Y SEG. FACULTADES'!D$8))</f>
        <v/>
      </c>
      <c r="E147" s="240" t="str">
        <f>IF($A147="","",INDEX(FORMULACIÓN!$A$10:$U$1010,'FORMULACIÓN Y SEG. FACULTADES'!$A147,'FORMULACIÓN Y SEG. FACULTADES'!E$8))</f>
        <v/>
      </c>
      <c r="F147" s="240" t="str">
        <f>IF($A147="","",INDEX(FORMULACIÓN!$A$10:$U$1010,'FORMULACIÓN Y SEG. FACULTADES'!$A147,'FORMULACIÓN Y SEG. FACULTADES'!F$8))</f>
        <v/>
      </c>
      <c r="G147" s="240" t="str">
        <f>IF($A147="","",INDEX(FORMULACIÓN!$A$10:$U$1010,'FORMULACIÓN Y SEG. FACULTADES'!$A147,'FORMULACIÓN Y SEG. FACULTADES'!G$8))</f>
        <v/>
      </c>
      <c r="H147" s="240" t="str">
        <f>IF($A147="","",INDEX(FORMULACIÓN!$A$10:$U$1010,'FORMULACIÓN Y SEG. FACULTADES'!$A147,'FORMULACIÓN Y SEG. FACULTADES'!H$8))</f>
        <v/>
      </c>
      <c r="I147" s="240" t="str">
        <f>IF($A147="","",INDEX(FORMULACIÓN!$A$10:$U$1010,'FORMULACIÓN Y SEG. FACULTADES'!$A147,'FORMULACIÓN Y SEG. FACULTADES'!I$8))</f>
        <v/>
      </c>
      <c r="J147" s="242"/>
      <c r="K147" s="242"/>
      <c r="L147" s="240" t="str">
        <f>IF($A147="","",INDEX(FORMULACIÓN!$A$10:$U$1010,'FORMULACIÓN Y SEG. FACULTADES'!$A147,'FORMULACIÓN Y SEG. FACULTADES'!L$8))</f>
        <v/>
      </c>
      <c r="M147" s="240" t="str">
        <f>IF($A147="","",INDEX(FORMULACIÓN!$A$10:$U$1010,'FORMULACIÓN Y SEG. FACULTADES'!$A147,'FORMULACIÓN Y SEG. FACULTADES'!M$8))</f>
        <v/>
      </c>
      <c r="N147" s="240" t="str">
        <f>IF($A147="","",INDEX(FORMULACIÓN!$A$10:$U$1010,'FORMULACIÓN Y SEG. FACULTADES'!$A147,'FORMULACIÓN Y SEG. FACULTADES'!N$8))</f>
        <v/>
      </c>
      <c r="O147" s="240" t="str">
        <f>IF($A147="","",INDEX(FORMULACIÓN!$A$10:$U$1010,'FORMULACIÓN Y SEG. FACULTADES'!$A147,'FORMULACIÓN Y SEG. FACULTADES'!O$8))</f>
        <v/>
      </c>
      <c r="P147" s="240" t="str">
        <f>IF($A147="","",INDEX(FORMULACIÓN!$A$10:$U$1010,'FORMULACIÓN Y SEG. FACULTADES'!$A147,'FORMULACIÓN Y SEG. FACULTADES'!P$8))</f>
        <v/>
      </c>
      <c r="Q147" s="241"/>
      <c r="R147" s="46" t="str">
        <f>IF($A147="","",INDEX(FORMULACIÓN!$A$10:$Y$1010,'FORMULACIÓN Y SEG. FACULTADES'!$A147,'FORMULACIÓN Y SEG. FACULTADES'!R$8))</f>
        <v/>
      </c>
      <c r="S147" s="175" t="str">
        <f>IF($A147="","",INDEX(FORMULACIÓN!$A$10:$U$1010,'FORMULACIÓN Y SEG. FACULTADES'!$A147,'FORMULACIÓN Y SEG. FACULTADES'!S$8))</f>
        <v/>
      </c>
      <c r="T147" s="187"/>
      <c r="U147" s="187"/>
      <c r="V147" s="188">
        <f t="shared" si="87"/>
        <v>0</v>
      </c>
      <c r="W147" s="187"/>
      <c r="X147" s="187"/>
      <c r="Y147" s="187"/>
      <c r="Z147" s="191" t="str">
        <f t="shared" si="88"/>
        <v>0</v>
      </c>
      <c r="AA147" s="191" t="str">
        <f t="shared" si="89"/>
        <v>-</v>
      </c>
      <c r="AB147" s="189" t="str">
        <f t="shared" si="86"/>
        <v>FAC/DEP: 00,00%
__________
FAC/FAC: -
__________
AÑO: 00,00%
S. 1: 00,00%
S. 2: 00,00%</v>
      </c>
      <c r="AC147" s="187"/>
      <c r="AD147" s="187"/>
      <c r="AE147" s="188">
        <f t="shared" si="90"/>
        <v>0</v>
      </c>
      <c r="AF147" s="187"/>
      <c r="AG147" s="187"/>
      <c r="AH147" s="187"/>
      <c r="AI147" s="191" t="str">
        <f t="shared" si="91"/>
        <v>0</v>
      </c>
      <c r="AJ147" s="187" t="str">
        <f t="shared" si="92"/>
        <v>-</v>
      </c>
      <c r="AK147" s="189" t="str">
        <f t="shared" si="93"/>
        <v>FAC/DEP: 00,00%
__________
FAC/FAC: -
__________
AÑO: 00,00%
S. 1: 00,00%
S. 2: 00,00%</v>
      </c>
      <c r="AL147" s="187"/>
      <c r="AM147" s="187"/>
      <c r="AN147" s="188">
        <f t="shared" si="94"/>
        <v>0</v>
      </c>
      <c r="AO147" s="187"/>
      <c r="AP147" s="187"/>
      <c r="AQ147" s="187"/>
      <c r="AR147" s="191" t="str">
        <f t="shared" si="95"/>
        <v>0</v>
      </c>
      <c r="AS147" s="187" t="str">
        <f t="shared" si="96"/>
        <v>-</v>
      </c>
      <c r="AT147" s="189" t="str">
        <f t="shared" si="97"/>
        <v>FAC/DEP: 00,00%
__________
FAC/FAC: -
__________
AÑO: 00,00%
S. 1: 00,00%
S. 2: 00,00%</v>
      </c>
      <c r="AU147" s="187"/>
      <c r="AV147" s="187"/>
      <c r="AW147" s="188">
        <f t="shared" si="98"/>
        <v>0</v>
      </c>
      <c r="AX147" s="187"/>
      <c r="AY147" s="187"/>
      <c r="AZ147" s="187"/>
      <c r="BA147" s="191" t="str">
        <f t="shared" si="99"/>
        <v>0</v>
      </c>
      <c r="BB147" s="187" t="str">
        <f t="shared" si="100"/>
        <v>-</v>
      </c>
      <c r="BC147" s="189" t="str">
        <f t="shared" si="101"/>
        <v>FAC/DEP: 00,00%
__________
FAC/FAC: -
__________
AÑO: 00,00%
S. 1: 00,00%
S. 2: 00,00%</v>
      </c>
      <c r="BD147" s="187"/>
      <c r="BE147" s="187"/>
      <c r="BF147" s="188">
        <f t="shared" si="102"/>
        <v>0</v>
      </c>
      <c r="BG147" s="187"/>
      <c r="BH147" s="187"/>
      <c r="BI147" s="187"/>
      <c r="BJ147" s="191" t="str">
        <f t="shared" si="103"/>
        <v>0</v>
      </c>
      <c r="BK147" s="187" t="str">
        <f t="shared" si="104"/>
        <v>-</v>
      </c>
      <c r="BL147" s="189" t="str">
        <f t="shared" si="105"/>
        <v>FAC/DEP: 00,00%
__________
FAC/FAC: -
__________
AÑO: 00,00%
S. 1: 00,00%
S. 2: 00,00%</v>
      </c>
      <c r="BM147" s="187"/>
      <c r="BN147" s="187"/>
      <c r="BO147" s="188">
        <f t="shared" si="106"/>
        <v>0</v>
      </c>
      <c r="BP147" s="187"/>
      <c r="BQ147" s="187"/>
      <c r="BR147" s="187"/>
      <c r="BS147" s="191" t="str">
        <f t="shared" si="107"/>
        <v>0</v>
      </c>
      <c r="BT147" s="187" t="str">
        <f t="shared" si="108"/>
        <v>-</v>
      </c>
      <c r="BU147" s="189" t="str">
        <f t="shared" si="109"/>
        <v>FAC/DEP: 00,00%
__________
FAC/FAC: -
__________
AÑO: 00,00%
S. 1: 00,00%
S. 2: 00,00%</v>
      </c>
      <c r="BV147" s="187"/>
      <c r="BW147" s="187"/>
      <c r="BX147" s="188">
        <f t="shared" si="110"/>
        <v>0</v>
      </c>
      <c r="BY147" s="187"/>
      <c r="BZ147" s="187"/>
      <c r="CA147" s="187"/>
      <c r="CB147" s="191" t="str">
        <f t="shared" si="111"/>
        <v>0</v>
      </c>
      <c r="CC147" s="187" t="str">
        <f t="shared" si="112"/>
        <v>-</v>
      </c>
      <c r="CD147" s="189" t="str">
        <f t="shared" si="113"/>
        <v>FAC/DEP: 00,00%
__________
FAC/FAC: -
__________
AÑO: 00,00%
S. 1: 00,00%
S. 2: 00,00%</v>
      </c>
      <c r="CE147" s="187"/>
      <c r="CF147" s="187"/>
      <c r="CG147" s="188">
        <f t="shared" si="114"/>
        <v>0</v>
      </c>
      <c r="CH147" s="187"/>
      <c r="CI147" s="187"/>
      <c r="CJ147" s="187"/>
      <c r="CK147" s="191" t="str">
        <f t="shared" si="115"/>
        <v>0</v>
      </c>
      <c r="CL147" s="187" t="str">
        <f t="shared" si="116"/>
        <v>-</v>
      </c>
      <c r="CM147" s="189" t="str">
        <f t="shared" si="117"/>
        <v>FAC/DEP: 00,00%
__________
FAC/FAC: -
__________
AÑO: 00,00%
S. 1: 00,00%
S. 2: 00,00%</v>
      </c>
      <c r="CN147" s="187"/>
      <c r="CO147" s="187"/>
      <c r="CP147" s="188">
        <f t="shared" si="118"/>
        <v>0</v>
      </c>
      <c r="CQ147" s="187"/>
      <c r="CR147" s="187"/>
      <c r="CS147" s="187"/>
      <c r="CT147" s="191" t="str">
        <f t="shared" si="119"/>
        <v>0</v>
      </c>
      <c r="CU147" s="187" t="str">
        <f t="shared" si="120"/>
        <v>-</v>
      </c>
      <c r="CV147" s="189" t="str">
        <f t="shared" si="121"/>
        <v>FAC/DEP: 00,00%
__________
FAC/FAC: -
__________
AÑO: 00,00%
S. 1: 00,00%
S. 2: 00,00%</v>
      </c>
      <c r="CW147" s="187"/>
      <c r="CX147" s="187"/>
      <c r="CY147" s="188">
        <f t="shared" si="122"/>
        <v>0</v>
      </c>
      <c r="CZ147" s="187"/>
      <c r="DA147" s="187"/>
      <c r="DB147" s="187"/>
      <c r="DC147" s="191" t="str">
        <f t="shared" si="123"/>
        <v>0</v>
      </c>
      <c r="DD147" s="191" t="str">
        <f t="shared" si="124"/>
        <v>-</v>
      </c>
      <c r="DE147" s="196" t="str">
        <f t="shared" si="125"/>
        <v>FAC/DEP: 00,00%
__________
FAC/FAC: -
__________
AÑO: 00,00%
S. 1: 00,00%
S. 2: 00,00%</v>
      </c>
      <c r="DF147" s="209">
        <f t="shared" si="126"/>
        <v>0</v>
      </c>
      <c r="DG147" s="245"/>
      <c r="DH147" s="245"/>
    </row>
    <row r="148" spans="1:112" s="218" customFormat="1" ht="28.5" hidden="1" customHeight="1">
      <c r="A148" s="218" t="str">
        <f>Lists!C236</f>
        <v/>
      </c>
      <c r="B148" s="240" t="str">
        <f>IF(A148="","",INDEX(FORMULACIÓN!$A$10:$U$1010,'FORMULACIÓN Y SEG. FACULTADES'!$A148,'FORMULACIÓN Y SEG. FACULTADES'!B$8))</f>
        <v/>
      </c>
      <c r="C148" s="238" t="str">
        <f>IF($A148="","",INDEX(FORMULACIÓN!$A$10:$U$1010,'FORMULACIÓN Y SEG. FACULTADES'!$A148,'FORMULACIÓN Y SEG. FACULTADES'!C$8))</f>
        <v/>
      </c>
      <c r="D148" s="240" t="str">
        <f>IF(B148="","",INDEX(FORMULACIÓN!$A$10:$U$1010,'FORMULACIÓN Y SEG. FACULTADES'!$A148,'FORMULACIÓN Y SEG. FACULTADES'!D$8))</f>
        <v/>
      </c>
      <c r="E148" s="240" t="str">
        <f>IF($A148="","",INDEX(FORMULACIÓN!$A$10:$U$1010,'FORMULACIÓN Y SEG. FACULTADES'!$A148,'FORMULACIÓN Y SEG. FACULTADES'!E$8))</f>
        <v/>
      </c>
      <c r="F148" s="240" t="str">
        <f>IF($A148="","",INDEX(FORMULACIÓN!$A$10:$U$1010,'FORMULACIÓN Y SEG. FACULTADES'!$A148,'FORMULACIÓN Y SEG. FACULTADES'!F$8))</f>
        <v/>
      </c>
      <c r="G148" s="240" t="str">
        <f>IF($A148="","",INDEX(FORMULACIÓN!$A$10:$U$1010,'FORMULACIÓN Y SEG. FACULTADES'!$A148,'FORMULACIÓN Y SEG. FACULTADES'!G$8))</f>
        <v/>
      </c>
      <c r="H148" s="240" t="str">
        <f>IF($A148="","",INDEX(FORMULACIÓN!$A$10:$U$1010,'FORMULACIÓN Y SEG. FACULTADES'!$A148,'FORMULACIÓN Y SEG. FACULTADES'!H$8))</f>
        <v/>
      </c>
      <c r="I148" s="240" t="str">
        <f>IF($A148="","",INDEX(FORMULACIÓN!$A$10:$U$1010,'FORMULACIÓN Y SEG. FACULTADES'!$A148,'FORMULACIÓN Y SEG. FACULTADES'!I$8))</f>
        <v/>
      </c>
      <c r="J148" s="242"/>
      <c r="K148" s="242"/>
      <c r="L148" s="240" t="str">
        <f>IF($A148="","",INDEX(FORMULACIÓN!$A$10:$U$1010,'FORMULACIÓN Y SEG. FACULTADES'!$A148,'FORMULACIÓN Y SEG. FACULTADES'!L$8))</f>
        <v/>
      </c>
      <c r="M148" s="240" t="str">
        <f>IF($A148="","",INDEX(FORMULACIÓN!$A$10:$U$1010,'FORMULACIÓN Y SEG. FACULTADES'!$A148,'FORMULACIÓN Y SEG. FACULTADES'!M$8))</f>
        <v/>
      </c>
      <c r="N148" s="240" t="str">
        <f>IF($A148="","",INDEX(FORMULACIÓN!$A$10:$U$1010,'FORMULACIÓN Y SEG. FACULTADES'!$A148,'FORMULACIÓN Y SEG. FACULTADES'!N$8))</f>
        <v/>
      </c>
      <c r="O148" s="240" t="str">
        <f>IF($A148="","",INDEX(FORMULACIÓN!$A$10:$U$1010,'FORMULACIÓN Y SEG. FACULTADES'!$A148,'FORMULACIÓN Y SEG. FACULTADES'!O$8))</f>
        <v/>
      </c>
      <c r="P148" s="240" t="str">
        <f>IF($A148="","",INDEX(FORMULACIÓN!$A$10:$U$1010,'FORMULACIÓN Y SEG. FACULTADES'!$A148,'FORMULACIÓN Y SEG. FACULTADES'!P$8))</f>
        <v/>
      </c>
      <c r="Q148" s="241"/>
      <c r="R148" s="46" t="str">
        <f>IF($A148="","",INDEX(FORMULACIÓN!$A$10:$Y$1010,'FORMULACIÓN Y SEG. FACULTADES'!$A148,'FORMULACIÓN Y SEG. FACULTADES'!R$8))</f>
        <v/>
      </c>
      <c r="S148" s="175" t="str">
        <f>IF($A148="","",INDEX(FORMULACIÓN!$A$10:$U$1010,'FORMULACIÓN Y SEG. FACULTADES'!$A148,'FORMULACIÓN Y SEG. FACULTADES'!S$8))</f>
        <v/>
      </c>
      <c r="T148" s="187"/>
      <c r="U148" s="187"/>
      <c r="V148" s="188">
        <f t="shared" si="87"/>
        <v>0</v>
      </c>
      <c r="W148" s="187"/>
      <c r="X148" s="187"/>
      <c r="Y148" s="187"/>
      <c r="Z148" s="191" t="str">
        <f t="shared" si="88"/>
        <v>0</v>
      </c>
      <c r="AA148" s="191" t="str">
        <f t="shared" si="89"/>
        <v>-</v>
      </c>
      <c r="AB148" s="189" t="str">
        <f t="shared" si="86"/>
        <v>FAC/DEP: 00,00%
__________
FAC/FAC: -
__________
AÑO: 00,00%
S. 1: 00,00%
S. 2: 00,00%</v>
      </c>
      <c r="AC148" s="187"/>
      <c r="AD148" s="187"/>
      <c r="AE148" s="188">
        <f t="shared" si="90"/>
        <v>0</v>
      </c>
      <c r="AF148" s="187"/>
      <c r="AG148" s="187"/>
      <c r="AH148" s="187"/>
      <c r="AI148" s="191" t="str">
        <f t="shared" si="91"/>
        <v>0</v>
      </c>
      <c r="AJ148" s="187" t="str">
        <f t="shared" si="92"/>
        <v>-</v>
      </c>
      <c r="AK148" s="189" t="str">
        <f t="shared" si="93"/>
        <v>FAC/DEP: 00,00%
__________
FAC/FAC: -
__________
AÑO: 00,00%
S. 1: 00,00%
S. 2: 00,00%</v>
      </c>
      <c r="AL148" s="187"/>
      <c r="AM148" s="187"/>
      <c r="AN148" s="188">
        <f t="shared" si="94"/>
        <v>0</v>
      </c>
      <c r="AO148" s="187"/>
      <c r="AP148" s="187"/>
      <c r="AQ148" s="187"/>
      <c r="AR148" s="191" t="str">
        <f t="shared" si="95"/>
        <v>0</v>
      </c>
      <c r="AS148" s="187" t="str">
        <f t="shared" si="96"/>
        <v>-</v>
      </c>
      <c r="AT148" s="189" t="str">
        <f t="shared" si="97"/>
        <v>FAC/DEP: 00,00%
__________
FAC/FAC: -
__________
AÑO: 00,00%
S. 1: 00,00%
S. 2: 00,00%</v>
      </c>
      <c r="AU148" s="187"/>
      <c r="AV148" s="187"/>
      <c r="AW148" s="188">
        <f t="shared" si="98"/>
        <v>0</v>
      </c>
      <c r="AX148" s="187"/>
      <c r="AY148" s="187"/>
      <c r="AZ148" s="187"/>
      <c r="BA148" s="191" t="str">
        <f t="shared" si="99"/>
        <v>0</v>
      </c>
      <c r="BB148" s="187" t="str">
        <f t="shared" si="100"/>
        <v>-</v>
      </c>
      <c r="BC148" s="189" t="str">
        <f t="shared" si="101"/>
        <v>FAC/DEP: 00,00%
__________
FAC/FAC: -
__________
AÑO: 00,00%
S. 1: 00,00%
S. 2: 00,00%</v>
      </c>
      <c r="BD148" s="187"/>
      <c r="BE148" s="187"/>
      <c r="BF148" s="188">
        <f t="shared" si="102"/>
        <v>0</v>
      </c>
      <c r="BG148" s="187"/>
      <c r="BH148" s="187"/>
      <c r="BI148" s="187"/>
      <c r="BJ148" s="191" t="str">
        <f t="shared" si="103"/>
        <v>0</v>
      </c>
      <c r="BK148" s="187" t="str">
        <f t="shared" si="104"/>
        <v>-</v>
      </c>
      <c r="BL148" s="189" t="str">
        <f t="shared" si="105"/>
        <v>FAC/DEP: 00,00%
__________
FAC/FAC: -
__________
AÑO: 00,00%
S. 1: 00,00%
S. 2: 00,00%</v>
      </c>
      <c r="BM148" s="187"/>
      <c r="BN148" s="187"/>
      <c r="BO148" s="188">
        <f t="shared" si="106"/>
        <v>0</v>
      </c>
      <c r="BP148" s="187"/>
      <c r="BQ148" s="187"/>
      <c r="BR148" s="187"/>
      <c r="BS148" s="191" t="str">
        <f t="shared" si="107"/>
        <v>0</v>
      </c>
      <c r="BT148" s="187" t="str">
        <f t="shared" si="108"/>
        <v>-</v>
      </c>
      <c r="BU148" s="189" t="str">
        <f t="shared" si="109"/>
        <v>FAC/DEP: 00,00%
__________
FAC/FAC: -
__________
AÑO: 00,00%
S. 1: 00,00%
S. 2: 00,00%</v>
      </c>
      <c r="BV148" s="187"/>
      <c r="BW148" s="187"/>
      <c r="BX148" s="188">
        <f t="shared" si="110"/>
        <v>0</v>
      </c>
      <c r="BY148" s="187"/>
      <c r="BZ148" s="187"/>
      <c r="CA148" s="187"/>
      <c r="CB148" s="191" t="str">
        <f t="shared" si="111"/>
        <v>0</v>
      </c>
      <c r="CC148" s="187" t="str">
        <f t="shared" si="112"/>
        <v>-</v>
      </c>
      <c r="CD148" s="189" t="str">
        <f t="shared" si="113"/>
        <v>FAC/DEP: 00,00%
__________
FAC/FAC: -
__________
AÑO: 00,00%
S. 1: 00,00%
S. 2: 00,00%</v>
      </c>
      <c r="CE148" s="187"/>
      <c r="CF148" s="187"/>
      <c r="CG148" s="188">
        <f t="shared" si="114"/>
        <v>0</v>
      </c>
      <c r="CH148" s="187"/>
      <c r="CI148" s="187"/>
      <c r="CJ148" s="187"/>
      <c r="CK148" s="191" t="str">
        <f t="shared" si="115"/>
        <v>0</v>
      </c>
      <c r="CL148" s="187" t="str">
        <f t="shared" si="116"/>
        <v>-</v>
      </c>
      <c r="CM148" s="189" t="str">
        <f t="shared" si="117"/>
        <v>FAC/DEP: 00,00%
__________
FAC/FAC: -
__________
AÑO: 00,00%
S. 1: 00,00%
S. 2: 00,00%</v>
      </c>
      <c r="CN148" s="187"/>
      <c r="CO148" s="187"/>
      <c r="CP148" s="188">
        <f t="shared" si="118"/>
        <v>0</v>
      </c>
      <c r="CQ148" s="187"/>
      <c r="CR148" s="187"/>
      <c r="CS148" s="187"/>
      <c r="CT148" s="191" t="str">
        <f t="shared" si="119"/>
        <v>0</v>
      </c>
      <c r="CU148" s="187" t="str">
        <f t="shared" si="120"/>
        <v>-</v>
      </c>
      <c r="CV148" s="189" t="str">
        <f t="shared" si="121"/>
        <v>FAC/DEP: 00,00%
__________
FAC/FAC: -
__________
AÑO: 00,00%
S. 1: 00,00%
S. 2: 00,00%</v>
      </c>
      <c r="CW148" s="187"/>
      <c r="CX148" s="187"/>
      <c r="CY148" s="188">
        <f t="shared" si="122"/>
        <v>0</v>
      </c>
      <c r="CZ148" s="187"/>
      <c r="DA148" s="187"/>
      <c r="DB148" s="187"/>
      <c r="DC148" s="191" t="str">
        <f t="shared" si="123"/>
        <v>0</v>
      </c>
      <c r="DD148" s="191" t="str">
        <f t="shared" si="124"/>
        <v>-</v>
      </c>
      <c r="DE148" s="196" t="str">
        <f t="shared" si="125"/>
        <v>FAC/DEP: 00,00%
__________
FAC/FAC: -
__________
AÑO: 00,00%
S. 1: 00,00%
S. 2: 00,00%</v>
      </c>
      <c r="DF148" s="209">
        <f t="shared" si="126"/>
        <v>0</v>
      </c>
      <c r="DG148" s="245"/>
      <c r="DH148" s="245"/>
    </row>
    <row r="149" spans="1:112" s="218" customFormat="1" ht="28.5" hidden="1" customHeight="1">
      <c r="A149" s="218" t="str">
        <f>Lists!C237</f>
        <v/>
      </c>
      <c r="B149" s="240" t="str">
        <f>IF(A149="","",INDEX(FORMULACIÓN!$A$10:$U$1010,'FORMULACIÓN Y SEG. FACULTADES'!$A149,'FORMULACIÓN Y SEG. FACULTADES'!B$8))</f>
        <v/>
      </c>
      <c r="C149" s="238" t="str">
        <f>IF($A149="","",INDEX(FORMULACIÓN!$A$10:$U$1010,'FORMULACIÓN Y SEG. FACULTADES'!$A149,'FORMULACIÓN Y SEG. FACULTADES'!C$8))</f>
        <v/>
      </c>
      <c r="D149" s="240" t="str">
        <f>IF(B149="","",INDEX(FORMULACIÓN!$A$10:$U$1010,'FORMULACIÓN Y SEG. FACULTADES'!$A149,'FORMULACIÓN Y SEG. FACULTADES'!D$8))</f>
        <v/>
      </c>
      <c r="E149" s="240" t="str">
        <f>IF($A149="","",INDEX(FORMULACIÓN!$A$10:$U$1010,'FORMULACIÓN Y SEG. FACULTADES'!$A149,'FORMULACIÓN Y SEG. FACULTADES'!E$8))</f>
        <v/>
      </c>
      <c r="F149" s="240" t="str">
        <f>IF($A149="","",INDEX(FORMULACIÓN!$A$10:$U$1010,'FORMULACIÓN Y SEG. FACULTADES'!$A149,'FORMULACIÓN Y SEG. FACULTADES'!F$8))</f>
        <v/>
      </c>
      <c r="G149" s="240" t="str">
        <f>IF($A149="","",INDEX(FORMULACIÓN!$A$10:$U$1010,'FORMULACIÓN Y SEG. FACULTADES'!$A149,'FORMULACIÓN Y SEG. FACULTADES'!G$8))</f>
        <v/>
      </c>
      <c r="H149" s="240" t="str">
        <f>IF($A149="","",INDEX(FORMULACIÓN!$A$10:$U$1010,'FORMULACIÓN Y SEG. FACULTADES'!$A149,'FORMULACIÓN Y SEG. FACULTADES'!H$8))</f>
        <v/>
      </c>
      <c r="I149" s="240" t="str">
        <f>IF($A149="","",INDEX(FORMULACIÓN!$A$10:$U$1010,'FORMULACIÓN Y SEG. FACULTADES'!$A149,'FORMULACIÓN Y SEG. FACULTADES'!I$8))</f>
        <v/>
      </c>
      <c r="J149" s="242"/>
      <c r="K149" s="242"/>
      <c r="L149" s="240" t="str">
        <f>IF($A149="","",INDEX(FORMULACIÓN!$A$10:$U$1010,'FORMULACIÓN Y SEG. FACULTADES'!$A149,'FORMULACIÓN Y SEG. FACULTADES'!L$8))</f>
        <v/>
      </c>
      <c r="M149" s="240" t="str">
        <f>IF($A149="","",INDEX(FORMULACIÓN!$A$10:$U$1010,'FORMULACIÓN Y SEG. FACULTADES'!$A149,'FORMULACIÓN Y SEG. FACULTADES'!M$8))</f>
        <v/>
      </c>
      <c r="N149" s="240" t="str">
        <f>IF($A149="","",INDEX(FORMULACIÓN!$A$10:$U$1010,'FORMULACIÓN Y SEG. FACULTADES'!$A149,'FORMULACIÓN Y SEG. FACULTADES'!N$8))</f>
        <v/>
      </c>
      <c r="O149" s="240" t="str">
        <f>IF($A149="","",INDEX(FORMULACIÓN!$A$10:$U$1010,'FORMULACIÓN Y SEG. FACULTADES'!$A149,'FORMULACIÓN Y SEG. FACULTADES'!O$8))</f>
        <v/>
      </c>
      <c r="P149" s="240" t="str">
        <f>IF($A149="","",INDEX(FORMULACIÓN!$A$10:$U$1010,'FORMULACIÓN Y SEG. FACULTADES'!$A149,'FORMULACIÓN Y SEG. FACULTADES'!P$8))</f>
        <v/>
      </c>
      <c r="Q149" s="241"/>
      <c r="R149" s="46" t="str">
        <f>IF($A149="","",INDEX(FORMULACIÓN!$A$10:$Y$1010,'FORMULACIÓN Y SEG. FACULTADES'!$A149,'FORMULACIÓN Y SEG. FACULTADES'!R$8))</f>
        <v/>
      </c>
      <c r="S149" s="175" t="str">
        <f>IF($A149="","",INDEX(FORMULACIÓN!$A$10:$U$1010,'FORMULACIÓN Y SEG. FACULTADES'!$A149,'FORMULACIÓN Y SEG. FACULTADES'!S$8))</f>
        <v/>
      </c>
      <c r="T149" s="187"/>
      <c r="U149" s="187"/>
      <c r="V149" s="188">
        <f t="shared" si="87"/>
        <v>0</v>
      </c>
      <c r="W149" s="187"/>
      <c r="X149" s="187"/>
      <c r="Y149" s="187"/>
      <c r="Z149" s="191" t="str">
        <f t="shared" si="88"/>
        <v>0</v>
      </c>
      <c r="AA149" s="191" t="str">
        <f t="shared" si="89"/>
        <v>-</v>
      </c>
      <c r="AB149" s="189" t="str">
        <f t="shared" si="86"/>
        <v>FAC/DEP: 00,00%
__________
FAC/FAC: -
__________
AÑO: 00,00%
S. 1: 00,00%
S. 2: 00,00%</v>
      </c>
      <c r="AC149" s="187"/>
      <c r="AD149" s="187"/>
      <c r="AE149" s="188">
        <f t="shared" si="90"/>
        <v>0</v>
      </c>
      <c r="AF149" s="187"/>
      <c r="AG149" s="187"/>
      <c r="AH149" s="187"/>
      <c r="AI149" s="191" t="str">
        <f t="shared" si="91"/>
        <v>0</v>
      </c>
      <c r="AJ149" s="187" t="str">
        <f t="shared" si="92"/>
        <v>-</v>
      </c>
      <c r="AK149" s="189" t="str">
        <f t="shared" si="93"/>
        <v>FAC/DEP: 00,00%
__________
FAC/FAC: -
__________
AÑO: 00,00%
S. 1: 00,00%
S. 2: 00,00%</v>
      </c>
      <c r="AL149" s="187"/>
      <c r="AM149" s="187"/>
      <c r="AN149" s="188">
        <f t="shared" si="94"/>
        <v>0</v>
      </c>
      <c r="AO149" s="187"/>
      <c r="AP149" s="187"/>
      <c r="AQ149" s="187"/>
      <c r="AR149" s="191" t="str">
        <f t="shared" si="95"/>
        <v>0</v>
      </c>
      <c r="AS149" s="187" t="str">
        <f t="shared" si="96"/>
        <v>-</v>
      </c>
      <c r="AT149" s="189" t="str">
        <f t="shared" si="97"/>
        <v>FAC/DEP: 00,00%
__________
FAC/FAC: -
__________
AÑO: 00,00%
S. 1: 00,00%
S. 2: 00,00%</v>
      </c>
      <c r="AU149" s="187"/>
      <c r="AV149" s="187"/>
      <c r="AW149" s="188">
        <f t="shared" si="98"/>
        <v>0</v>
      </c>
      <c r="AX149" s="187"/>
      <c r="AY149" s="187"/>
      <c r="AZ149" s="187"/>
      <c r="BA149" s="191" t="str">
        <f t="shared" si="99"/>
        <v>0</v>
      </c>
      <c r="BB149" s="187" t="str">
        <f t="shared" si="100"/>
        <v>-</v>
      </c>
      <c r="BC149" s="189" t="str">
        <f t="shared" si="101"/>
        <v>FAC/DEP: 00,00%
__________
FAC/FAC: -
__________
AÑO: 00,00%
S. 1: 00,00%
S. 2: 00,00%</v>
      </c>
      <c r="BD149" s="187"/>
      <c r="BE149" s="187"/>
      <c r="BF149" s="188">
        <f t="shared" si="102"/>
        <v>0</v>
      </c>
      <c r="BG149" s="187"/>
      <c r="BH149" s="187"/>
      <c r="BI149" s="187"/>
      <c r="BJ149" s="191" t="str">
        <f t="shared" si="103"/>
        <v>0</v>
      </c>
      <c r="BK149" s="187" t="str">
        <f t="shared" si="104"/>
        <v>-</v>
      </c>
      <c r="BL149" s="189" t="str">
        <f t="shared" si="105"/>
        <v>FAC/DEP: 00,00%
__________
FAC/FAC: -
__________
AÑO: 00,00%
S. 1: 00,00%
S. 2: 00,00%</v>
      </c>
      <c r="BM149" s="187"/>
      <c r="BN149" s="187"/>
      <c r="BO149" s="188">
        <f t="shared" si="106"/>
        <v>0</v>
      </c>
      <c r="BP149" s="187"/>
      <c r="BQ149" s="187"/>
      <c r="BR149" s="187"/>
      <c r="BS149" s="191" t="str">
        <f t="shared" si="107"/>
        <v>0</v>
      </c>
      <c r="BT149" s="187" t="str">
        <f t="shared" si="108"/>
        <v>-</v>
      </c>
      <c r="BU149" s="189" t="str">
        <f t="shared" si="109"/>
        <v>FAC/DEP: 00,00%
__________
FAC/FAC: -
__________
AÑO: 00,00%
S. 1: 00,00%
S. 2: 00,00%</v>
      </c>
      <c r="BV149" s="187"/>
      <c r="BW149" s="187"/>
      <c r="BX149" s="188">
        <f t="shared" si="110"/>
        <v>0</v>
      </c>
      <c r="BY149" s="187"/>
      <c r="BZ149" s="187"/>
      <c r="CA149" s="187"/>
      <c r="CB149" s="191" t="str">
        <f t="shared" si="111"/>
        <v>0</v>
      </c>
      <c r="CC149" s="187" t="str">
        <f t="shared" si="112"/>
        <v>-</v>
      </c>
      <c r="CD149" s="189" t="str">
        <f t="shared" si="113"/>
        <v>FAC/DEP: 00,00%
__________
FAC/FAC: -
__________
AÑO: 00,00%
S. 1: 00,00%
S. 2: 00,00%</v>
      </c>
      <c r="CE149" s="187"/>
      <c r="CF149" s="187"/>
      <c r="CG149" s="188">
        <f t="shared" si="114"/>
        <v>0</v>
      </c>
      <c r="CH149" s="187"/>
      <c r="CI149" s="187"/>
      <c r="CJ149" s="187"/>
      <c r="CK149" s="191" t="str">
        <f t="shared" si="115"/>
        <v>0</v>
      </c>
      <c r="CL149" s="187" t="str">
        <f t="shared" si="116"/>
        <v>-</v>
      </c>
      <c r="CM149" s="189" t="str">
        <f t="shared" si="117"/>
        <v>FAC/DEP: 00,00%
__________
FAC/FAC: -
__________
AÑO: 00,00%
S. 1: 00,00%
S. 2: 00,00%</v>
      </c>
      <c r="CN149" s="187"/>
      <c r="CO149" s="187"/>
      <c r="CP149" s="188">
        <f t="shared" si="118"/>
        <v>0</v>
      </c>
      <c r="CQ149" s="187"/>
      <c r="CR149" s="187"/>
      <c r="CS149" s="187"/>
      <c r="CT149" s="191" t="str">
        <f t="shared" si="119"/>
        <v>0</v>
      </c>
      <c r="CU149" s="187" t="str">
        <f t="shared" si="120"/>
        <v>-</v>
      </c>
      <c r="CV149" s="189" t="str">
        <f t="shared" si="121"/>
        <v>FAC/DEP: 00,00%
__________
FAC/FAC: -
__________
AÑO: 00,00%
S. 1: 00,00%
S. 2: 00,00%</v>
      </c>
      <c r="CW149" s="187"/>
      <c r="CX149" s="187"/>
      <c r="CY149" s="188">
        <f t="shared" si="122"/>
        <v>0</v>
      </c>
      <c r="CZ149" s="187"/>
      <c r="DA149" s="187"/>
      <c r="DB149" s="187"/>
      <c r="DC149" s="191" t="str">
        <f t="shared" si="123"/>
        <v>0</v>
      </c>
      <c r="DD149" s="191" t="str">
        <f t="shared" si="124"/>
        <v>-</v>
      </c>
      <c r="DE149" s="196" t="str">
        <f t="shared" si="125"/>
        <v>FAC/DEP: 00,00%
__________
FAC/FAC: -
__________
AÑO: 00,00%
S. 1: 00,00%
S. 2: 00,00%</v>
      </c>
      <c r="DF149" s="209">
        <f t="shared" si="126"/>
        <v>0</v>
      </c>
      <c r="DG149" s="245"/>
      <c r="DH149" s="245"/>
    </row>
    <row r="150" spans="1:112" s="218" customFormat="1" ht="28.5" hidden="1" customHeight="1">
      <c r="A150" s="218" t="str">
        <f>Lists!C238</f>
        <v/>
      </c>
      <c r="B150" s="240" t="str">
        <f>IF(A150="","",INDEX(FORMULACIÓN!$A$10:$U$1010,'FORMULACIÓN Y SEG. FACULTADES'!$A150,'FORMULACIÓN Y SEG. FACULTADES'!B$8))</f>
        <v/>
      </c>
      <c r="C150" s="238" t="str">
        <f>IF($A150="","",INDEX(FORMULACIÓN!$A$10:$U$1010,'FORMULACIÓN Y SEG. FACULTADES'!$A150,'FORMULACIÓN Y SEG. FACULTADES'!C$8))</f>
        <v/>
      </c>
      <c r="D150" s="240" t="str">
        <f>IF(B150="","",INDEX(FORMULACIÓN!$A$10:$U$1010,'FORMULACIÓN Y SEG. FACULTADES'!$A150,'FORMULACIÓN Y SEG. FACULTADES'!D$8))</f>
        <v/>
      </c>
      <c r="E150" s="240" t="str">
        <f>IF($A150="","",INDEX(FORMULACIÓN!$A$10:$U$1010,'FORMULACIÓN Y SEG. FACULTADES'!$A150,'FORMULACIÓN Y SEG. FACULTADES'!E$8))</f>
        <v/>
      </c>
      <c r="F150" s="240" t="str">
        <f>IF($A150="","",INDEX(FORMULACIÓN!$A$10:$U$1010,'FORMULACIÓN Y SEG. FACULTADES'!$A150,'FORMULACIÓN Y SEG. FACULTADES'!F$8))</f>
        <v/>
      </c>
      <c r="G150" s="240" t="str">
        <f>IF($A150="","",INDEX(FORMULACIÓN!$A$10:$U$1010,'FORMULACIÓN Y SEG. FACULTADES'!$A150,'FORMULACIÓN Y SEG. FACULTADES'!G$8))</f>
        <v/>
      </c>
      <c r="H150" s="240" t="str">
        <f>IF($A150="","",INDEX(FORMULACIÓN!$A$10:$U$1010,'FORMULACIÓN Y SEG. FACULTADES'!$A150,'FORMULACIÓN Y SEG. FACULTADES'!H$8))</f>
        <v/>
      </c>
      <c r="I150" s="240" t="str">
        <f>IF($A150="","",INDEX(FORMULACIÓN!$A$10:$U$1010,'FORMULACIÓN Y SEG. FACULTADES'!$A150,'FORMULACIÓN Y SEG. FACULTADES'!I$8))</f>
        <v/>
      </c>
      <c r="J150" s="242"/>
      <c r="K150" s="242"/>
      <c r="L150" s="240" t="str">
        <f>IF($A150="","",INDEX(FORMULACIÓN!$A$10:$U$1010,'FORMULACIÓN Y SEG. FACULTADES'!$A150,'FORMULACIÓN Y SEG. FACULTADES'!L$8))</f>
        <v/>
      </c>
      <c r="M150" s="240" t="str">
        <f>IF($A150="","",INDEX(FORMULACIÓN!$A$10:$U$1010,'FORMULACIÓN Y SEG. FACULTADES'!$A150,'FORMULACIÓN Y SEG. FACULTADES'!M$8))</f>
        <v/>
      </c>
      <c r="N150" s="240" t="str">
        <f>IF($A150="","",INDEX(FORMULACIÓN!$A$10:$U$1010,'FORMULACIÓN Y SEG. FACULTADES'!$A150,'FORMULACIÓN Y SEG. FACULTADES'!N$8))</f>
        <v/>
      </c>
      <c r="O150" s="240" t="str">
        <f>IF($A150="","",INDEX(FORMULACIÓN!$A$10:$U$1010,'FORMULACIÓN Y SEG. FACULTADES'!$A150,'FORMULACIÓN Y SEG. FACULTADES'!O$8))</f>
        <v/>
      </c>
      <c r="P150" s="240" t="str">
        <f>IF($A150="","",INDEX(FORMULACIÓN!$A$10:$U$1010,'FORMULACIÓN Y SEG. FACULTADES'!$A150,'FORMULACIÓN Y SEG. FACULTADES'!P$8))</f>
        <v/>
      </c>
      <c r="Q150" s="241"/>
      <c r="R150" s="46" t="str">
        <f>IF($A150="","",INDEX(FORMULACIÓN!$A$10:$Y$1010,'FORMULACIÓN Y SEG. FACULTADES'!$A150,'FORMULACIÓN Y SEG. FACULTADES'!R$8))</f>
        <v/>
      </c>
      <c r="S150" s="175" t="str">
        <f>IF($A150="","",INDEX(FORMULACIÓN!$A$10:$U$1010,'FORMULACIÓN Y SEG. FACULTADES'!$A150,'FORMULACIÓN Y SEG. FACULTADES'!S$8))</f>
        <v/>
      </c>
      <c r="T150" s="187"/>
      <c r="U150" s="187"/>
      <c r="V150" s="188">
        <f t="shared" si="87"/>
        <v>0</v>
      </c>
      <c r="W150" s="187"/>
      <c r="X150" s="187"/>
      <c r="Y150" s="187"/>
      <c r="Z150" s="191" t="str">
        <f t="shared" si="88"/>
        <v>0</v>
      </c>
      <c r="AA150" s="191" t="str">
        <f t="shared" si="89"/>
        <v>-</v>
      </c>
      <c r="AB150" s="189" t="str">
        <f t="shared" si="86"/>
        <v>FAC/DEP: 00,00%
__________
FAC/FAC: -
__________
AÑO: 00,00%
S. 1: 00,00%
S. 2: 00,00%</v>
      </c>
      <c r="AC150" s="187"/>
      <c r="AD150" s="187"/>
      <c r="AE150" s="188">
        <f t="shared" si="90"/>
        <v>0</v>
      </c>
      <c r="AF150" s="187"/>
      <c r="AG150" s="187"/>
      <c r="AH150" s="187"/>
      <c r="AI150" s="191" t="str">
        <f t="shared" si="91"/>
        <v>0</v>
      </c>
      <c r="AJ150" s="187" t="str">
        <f t="shared" si="92"/>
        <v>-</v>
      </c>
      <c r="AK150" s="189" t="str">
        <f t="shared" si="93"/>
        <v>FAC/DEP: 00,00%
__________
FAC/FAC: -
__________
AÑO: 00,00%
S. 1: 00,00%
S. 2: 00,00%</v>
      </c>
      <c r="AL150" s="187"/>
      <c r="AM150" s="187"/>
      <c r="AN150" s="188">
        <f t="shared" si="94"/>
        <v>0</v>
      </c>
      <c r="AO150" s="187"/>
      <c r="AP150" s="187"/>
      <c r="AQ150" s="187"/>
      <c r="AR150" s="191" t="str">
        <f t="shared" si="95"/>
        <v>0</v>
      </c>
      <c r="AS150" s="187" t="str">
        <f t="shared" si="96"/>
        <v>-</v>
      </c>
      <c r="AT150" s="189" t="str">
        <f t="shared" si="97"/>
        <v>FAC/DEP: 00,00%
__________
FAC/FAC: -
__________
AÑO: 00,00%
S. 1: 00,00%
S. 2: 00,00%</v>
      </c>
      <c r="AU150" s="187"/>
      <c r="AV150" s="187"/>
      <c r="AW150" s="188">
        <f t="shared" si="98"/>
        <v>0</v>
      </c>
      <c r="AX150" s="187"/>
      <c r="AY150" s="187"/>
      <c r="AZ150" s="187"/>
      <c r="BA150" s="191" t="str">
        <f t="shared" si="99"/>
        <v>0</v>
      </c>
      <c r="BB150" s="187" t="str">
        <f t="shared" si="100"/>
        <v>-</v>
      </c>
      <c r="BC150" s="189" t="str">
        <f t="shared" si="101"/>
        <v>FAC/DEP: 00,00%
__________
FAC/FAC: -
__________
AÑO: 00,00%
S. 1: 00,00%
S. 2: 00,00%</v>
      </c>
      <c r="BD150" s="187"/>
      <c r="BE150" s="187"/>
      <c r="BF150" s="188">
        <f t="shared" si="102"/>
        <v>0</v>
      </c>
      <c r="BG150" s="187"/>
      <c r="BH150" s="187"/>
      <c r="BI150" s="187"/>
      <c r="BJ150" s="191" t="str">
        <f t="shared" si="103"/>
        <v>0</v>
      </c>
      <c r="BK150" s="187" t="str">
        <f t="shared" si="104"/>
        <v>-</v>
      </c>
      <c r="BL150" s="189" t="str">
        <f t="shared" si="105"/>
        <v>FAC/DEP: 00,00%
__________
FAC/FAC: -
__________
AÑO: 00,00%
S. 1: 00,00%
S. 2: 00,00%</v>
      </c>
      <c r="BM150" s="187"/>
      <c r="BN150" s="187"/>
      <c r="BO150" s="188">
        <f t="shared" si="106"/>
        <v>0</v>
      </c>
      <c r="BP150" s="187"/>
      <c r="BQ150" s="187"/>
      <c r="BR150" s="187"/>
      <c r="BS150" s="191" t="str">
        <f t="shared" si="107"/>
        <v>0</v>
      </c>
      <c r="BT150" s="187" t="str">
        <f t="shared" si="108"/>
        <v>-</v>
      </c>
      <c r="BU150" s="189" t="str">
        <f t="shared" si="109"/>
        <v>FAC/DEP: 00,00%
__________
FAC/FAC: -
__________
AÑO: 00,00%
S. 1: 00,00%
S. 2: 00,00%</v>
      </c>
      <c r="BV150" s="187"/>
      <c r="BW150" s="187"/>
      <c r="BX150" s="188">
        <f t="shared" si="110"/>
        <v>0</v>
      </c>
      <c r="BY150" s="187"/>
      <c r="BZ150" s="187"/>
      <c r="CA150" s="187"/>
      <c r="CB150" s="191" t="str">
        <f t="shared" si="111"/>
        <v>0</v>
      </c>
      <c r="CC150" s="187" t="str">
        <f t="shared" si="112"/>
        <v>-</v>
      </c>
      <c r="CD150" s="189" t="str">
        <f t="shared" si="113"/>
        <v>FAC/DEP: 00,00%
__________
FAC/FAC: -
__________
AÑO: 00,00%
S. 1: 00,00%
S. 2: 00,00%</v>
      </c>
      <c r="CE150" s="187"/>
      <c r="CF150" s="187"/>
      <c r="CG150" s="188">
        <f t="shared" si="114"/>
        <v>0</v>
      </c>
      <c r="CH150" s="187"/>
      <c r="CI150" s="187"/>
      <c r="CJ150" s="187"/>
      <c r="CK150" s="191" t="str">
        <f t="shared" si="115"/>
        <v>0</v>
      </c>
      <c r="CL150" s="187" t="str">
        <f t="shared" si="116"/>
        <v>-</v>
      </c>
      <c r="CM150" s="189" t="str">
        <f t="shared" si="117"/>
        <v>FAC/DEP: 00,00%
__________
FAC/FAC: -
__________
AÑO: 00,00%
S. 1: 00,00%
S. 2: 00,00%</v>
      </c>
      <c r="CN150" s="187"/>
      <c r="CO150" s="187"/>
      <c r="CP150" s="188">
        <f t="shared" si="118"/>
        <v>0</v>
      </c>
      <c r="CQ150" s="187"/>
      <c r="CR150" s="187"/>
      <c r="CS150" s="187"/>
      <c r="CT150" s="191" t="str">
        <f t="shared" si="119"/>
        <v>0</v>
      </c>
      <c r="CU150" s="187" t="str">
        <f t="shared" si="120"/>
        <v>-</v>
      </c>
      <c r="CV150" s="189" t="str">
        <f t="shared" si="121"/>
        <v>FAC/DEP: 00,00%
__________
FAC/FAC: -
__________
AÑO: 00,00%
S. 1: 00,00%
S. 2: 00,00%</v>
      </c>
      <c r="CW150" s="187"/>
      <c r="CX150" s="187"/>
      <c r="CY150" s="188">
        <f t="shared" si="122"/>
        <v>0</v>
      </c>
      <c r="CZ150" s="187"/>
      <c r="DA150" s="187"/>
      <c r="DB150" s="187"/>
      <c r="DC150" s="191" t="str">
        <f t="shared" si="123"/>
        <v>0</v>
      </c>
      <c r="DD150" s="191" t="str">
        <f t="shared" si="124"/>
        <v>-</v>
      </c>
      <c r="DE150" s="196" t="str">
        <f t="shared" si="125"/>
        <v>FAC/DEP: 00,00%
__________
FAC/FAC: -
__________
AÑO: 00,00%
S. 1: 00,00%
S. 2: 00,00%</v>
      </c>
      <c r="DF150" s="209">
        <f t="shared" si="126"/>
        <v>0</v>
      </c>
      <c r="DG150" s="245"/>
      <c r="DH150" s="245"/>
    </row>
    <row r="151" spans="1:112" s="218" customFormat="1" ht="28.5" hidden="1" customHeight="1">
      <c r="A151" s="218" t="str">
        <f>Lists!C239</f>
        <v/>
      </c>
      <c r="B151" s="240" t="str">
        <f>IF(A151="","",INDEX(FORMULACIÓN!$A$10:$U$1010,'FORMULACIÓN Y SEG. FACULTADES'!$A151,'FORMULACIÓN Y SEG. FACULTADES'!B$8))</f>
        <v/>
      </c>
      <c r="C151" s="238" t="str">
        <f>IF($A151="","",INDEX(FORMULACIÓN!$A$10:$U$1010,'FORMULACIÓN Y SEG. FACULTADES'!$A151,'FORMULACIÓN Y SEG. FACULTADES'!C$8))</f>
        <v/>
      </c>
      <c r="D151" s="240" t="str">
        <f>IF(B151="","",INDEX(FORMULACIÓN!$A$10:$U$1010,'FORMULACIÓN Y SEG. FACULTADES'!$A151,'FORMULACIÓN Y SEG. FACULTADES'!D$8))</f>
        <v/>
      </c>
      <c r="E151" s="240" t="str">
        <f>IF($A151="","",INDEX(FORMULACIÓN!$A$10:$U$1010,'FORMULACIÓN Y SEG. FACULTADES'!$A151,'FORMULACIÓN Y SEG. FACULTADES'!E$8))</f>
        <v/>
      </c>
      <c r="F151" s="240" t="str">
        <f>IF($A151="","",INDEX(FORMULACIÓN!$A$10:$U$1010,'FORMULACIÓN Y SEG. FACULTADES'!$A151,'FORMULACIÓN Y SEG. FACULTADES'!F$8))</f>
        <v/>
      </c>
      <c r="G151" s="240" t="str">
        <f>IF($A151="","",INDEX(FORMULACIÓN!$A$10:$U$1010,'FORMULACIÓN Y SEG. FACULTADES'!$A151,'FORMULACIÓN Y SEG. FACULTADES'!G$8))</f>
        <v/>
      </c>
      <c r="H151" s="240" t="str">
        <f>IF($A151="","",INDEX(FORMULACIÓN!$A$10:$U$1010,'FORMULACIÓN Y SEG. FACULTADES'!$A151,'FORMULACIÓN Y SEG. FACULTADES'!H$8))</f>
        <v/>
      </c>
      <c r="I151" s="240" t="str">
        <f>IF($A151="","",INDEX(FORMULACIÓN!$A$10:$U$1010,'FORMULACIÓN Y SEG. FACULTADES'!$A151,'FORMULACIÓN Y SEG. FACULTADES'!I$8))</f>
        <v/>
      </c>
      <c r="J151" s="242"/>
      <c r="K151" s="242"/>
      <c r="L151" s="240" t="str">
        <f>IF($A151="","",INDEX(FORMULACIÓN!$A$10:$U$1010,'FORMULACIÓN Y SEG. FACULTADES'!$A151,'FORMULACIÓN Y SEG. FACULTADES'!L$8))</f>
        <v/>
      </c>
      <c r="M151" s="240" t="str">
        <f>IF($A151="","",INDEX(FORMULACIÓN!$A$10:$U$1010,'FORMULACIÓN Y SEG. FACULTADES'!$A151,'FORMULACIÓN Y SEG. FACULTADES'!M$8))</f>
        <v/>
      </c>
      <c r="N151" s="240" t="str">
        <f>IF($A151="","",INDEX(FORMULACIÓN!$A$10:$U$1010,'FORMULACIÓN Y SEG. FACULTADES'!$A151,'FORMULACIÓN Y SEG. FACULTADES'!N$8))</f>
        <v/>
      </c>
      <c r="O151" s="240" t="str">
        <f>IF($A151="","",INDEX(FORMULACIÓN!$A$10:$U$1010,'FORMULACIÓN Y SEG. FACULTADES'!$A151,'FORMULACIÓN Y SEG. FACULTADES'!O$8))</f>
        <v/>
      </c>
      <c r="P151" s="240" t="str">
        <f>IF($A151="","",INDEX(FORMULACIÓN!$A$10:$U$1010,'FORMULACIÓN Y SEG. FACULTADES'!$A151,'FORMULACIÓN Y SEG. FACULTADES'!P$8))</f>
        <v/>
      </c>
      <c r="Q151" s="241"/>
      <c r="R151" s="46" t="str">
        <f>IF($A151="","",INDEX(FORMULACIÓN!$A$10:$Y$1010,'FORMULACIÓN Y SEG. FACULTADES'!$A151,'FORMULACIÓN Y SEG. FACULTADES'!R$8))</f>
        <v/>
      </c>
      <c r="S151" s="175" t="str">
        <f>IF($A151="","",INDEX(FORMULACIÓN!$A$10:$U$1010,'FORMULACIÓN Y SEG. FACULTADES'!$A151,'FORMULACIÓN Y SEG. FACULTADES'!S$8))</f>
        <v/>
      </c>
      <c r="T151" s="187"/>
      <c r="U151" s="187"/>
      <c r="V151" s="188">
        <f t="shared" si="87"/>
        <v>0</v>
      </c>
      <c r="W151" s="187"/>
      <c r="X151" s="187"/>
      <c r="Y151" s="187"/>
      <c r="Z151" s="191" t="str">
        <f t="shared" si="88"/>
        <v>0</v>
      </c>
      <c r="AA151" s="191" t="str">
        <f t="shared" si="89"/>
        <v>-</v>
      </c>
      <c r="AB151" s="189" t="str">
        <f t="shared" si="86"/>
        <v>FAC/DEP: 00,00%
__________
FAC/FAC: -
__________
AÑO: 00,00%
S. 1: 00,00%
S. 2: 00,00%</v>
      </c>
      <c r="AC151" s="187"/>
      <c r="AD151" s="187"/>
      <c r="AE151" s="188">
        <f t="shared" si="90"/>
        <v>0</v>
      </c>
      <c r="AF151" s="187"/>
      <c r="AG151" s="187"/>
      <c r="AH151" s="187"/>
      <c r="AI151" s="191" t="str">
        <f t="shared" si="91"/>
        <v>0</v>
      </c>
      <c r="AJ151" s="187" t="str">
        <f t="shared" si="92"/>
        <v>-</v>
      </c>
      <c r="AK151" s="189" t="str">
        <f t="shared" si="93"/>
        <v>FAC/DEP: 00,00%
__________
FAC/FAC: -
__________
AÑO: 00,00%
S. 1: 00,00%
S. 2: 00,00%</v>
      </c>
      <c r="AL151" s="187"/>
      <c r="AM151" s="187"/>
      <c r="AN151" s="188">
        <f t="shared" si="94"/>
        <v>0</v>
      </c>
      <c r="AO151" s="187"/>
      <c r="AP151" s="187"/>
      <c r="AQ151" s="187"/>
      <c r="AR151" s="191" t="str">
        <f t="shared" si="95"/>
        <v>0</v>
      </c>
      <c r="AS151" s="187" t="str">
        <f t="shared" si="96"/>
        <v>-</v>
      </c>
      <c r="AT151" s="189" t="str">
        <f t="shared" si="97"/>
        <v>FAC/DEP: 00,00%
__________
FAC/FAC: -
__________
AÑO: 00,00%
S. 1: 00,00%
S. 2: 00,00%</v>
      </c>
      <c r="AU151" s="187"/>
      <c r="AV151" s="187"/>
      <c r="AW151" s="188">
        <f t="shared" si="98"/>
        <v>0</v>
      </c>
      <c r="AX151" s="187"/>
      <c r="AY151" s="187"/>
      <c r="AZ151" s="187"/>
      <c r="BA151" s="191" t="str">
        <f t="shared" si="99"/>
        <v>0</v>
      </c>
      <c r="BB151" s="187" t="str">
        <f t="shared" si="100"/>
        <v>-</v>
      </c>
      <c r="BC151" s="189" t="str">
        <f t="shared" si="101"/>
        <v>FAC/DEP: 00,00%
__________
FAC/FAC: -
__________
AÑO: 00,00%
S. 1: 00,00%
S. 2: 00,00%</v>
      </c>
      <c r="BD151" s="187"/>
      <c r="BE151" s="187"/>
      <c r="BF151" s="188">
        <f t="shared" si="102"/>
        <v>0</v>
      </c>
      <c r="BG151" s="187"/>
      <c r="BH151" s="187"/>
      <c r="BI151" s="187"/>
      <c r="BJ151" s="191" t="str">
        <f t="shared" si="103"/>
        <v>0</v>
      </c>
      <c r="BK151" s="187" t="str">
        <f t="shared" si="104"/>
        <v>-</v>
      </c>
      <c r="BL151" s="189" t="str">
        <f t="shared" si="105"/>
        <v>FAC/DEP: 00,00%
__________
FAC/FAC: -
__________
AÑO: 00,00%
S. 1: 00,00%
S. 2: 00,00%</v>
      </c>
      <c r="BM151" s="187"/>
      <c r="BN151" s="187"/>
      <c r="BO151" s="188">
        <f t="shared" si="106"/>
        <v>0</v>
      </c>
      <c r="BP151" s="187"/>
      <c r="BQ151" s="187"/>
      <c r="BR151" s="187"/>
      <c r="BS151" s="191" t="str">
        <f t="shared" si="107"/>
        <v>0</v>
      </c>
      <c r="BT151" s="187" t="str">
        <f t="shared" si="108"/>
        <v>-</v>
      </c>
      <c r="BU151" s="189" t="str">
        <f t="shared" si="109"/>
        <v>FAC/DEP: 00,00%
__________
FAC/FAC: -
__________
AÑO: 00,00%
S. 1: 00,00%
S. 2: 00,00%</v>
      </c>
      <c r="BV151" s="187"/>
      <c r="BW151" s="187"/>
      <c r="BX151" s="188">
        <f t="shared" si="110"/>
        <v>0</v>
      </c>
      <c r="BY151" s="187"/>
      <c r="BZ151" s="187"/>
      <c r="CA151" s="187"/>
      <c r="CB151" s="191" t="str">
        <f t="shared" si="111"/>
        <v>0</v>
      </c>
      <c r="CC151" s="187" t="str">
        <f t="shared" si="112"/>
        <v>-</v>
      </c>
      <c r="CD151" s="189" t="str">
        <f t="shared" si="113"/>
        <v>FAC/DEP: 00,00%
__________
FAC/FAC: -
__________
AÑO: 00,00%
S. 1: 00,00%
S. 2: 00,00%</v>
      </c>
      <c r="CE151" s="187"/>
      <c r="CF151" s="187"/>
      <c r="CG151" s="188">
        <f t="shared" si="114"/>
        <v>0</v>
      </c>
      <c r="CH151" s="187"/>
      <c r="CI151" s="187"/>
      <c r="CJ151" s="187"/>
      <c r="CK151" s="191" t="str">
        <f t="shared" si="115"/>
        <v>0</v>
      </c>
      <c r="CL151" s="187" t="str">
        <f t="shared" si="116"/>
        <v>-</v>
      </c>
      <c r="CM151" s="189" t="str">
        <f t="shared" si="117"/>
        <v>FAC/DEP: 00,00%
__________
FAC/FAC: -
__________
AÑO: 00,00%
S. 1: 00,00%
S. 2: 00,00%</v>
      </c>
      <c r="CN151" s="187"/>
      <c r="CO151" s="187"/>
      <c r="CP151" s="188">
        <f t="shared" si="118"/>
        <v>0</v>
      </c>
      <c r="CQ151" s="187"/>
      <c r="CR151" s="187"/>
      <c r="CS151" s="187"/>
      <c r="CT151" s="191" t="str">
        <f t="shared" si="119"/>
        <v>0</v>
      </c>
      <c r="CU151" s="187" t="str">
        <f t="shared" si="120"/>
        <v>-</v>
      </c>
      <c r="CV151" s="189" t="str">
        <f t="shared" si="121"/>
        <v>FAC/DEP: 00,00%
__________
FAC/FAC: -
__________
AÑO: 00,00%
S. 1: 00,00%
S. 2: 00,00%</v>
      </c>
      <c r="CW151" s="187"/>
      <c r="CX151" s="187"/>
      <c r="CY151" s="188">
        <f t="shared" si="122"/>
        <v>0</v>
      </c>
      <c r="CZ151" s="187"/>
      <c r="DA151" s="187"/>
      <c r="DB151" s="187"/>
      <c r="DC151" s="191" t="str">
        <f t="shared" si="123"/>
        <v>0</v>
      </c>
      <c r="DD151" s="191" t="str">
        <f t="shared" si="124"/>
        <v>-</v>
      </c>
      <c r="DE151" s="196" t="str">
        <f t="shared" si="125"/>
        <v>FAC/DEP: 00,00%
__________
FAC/FAC: -
__________
AÑO: 00,00%
S. 1: 00,00%
S. 2: 00,00%</v>
      </c>
      <c r="DF151" s="209">
        <f t="shared" si="126"/>
        <v>0</v>
      </c>
      <c r="DG151" s="245"/>
      <c r="DH151" s="245"/>
    </row>
    <row r="152" spans="1:112" s="218" customFormat="1" ht="28.5" hidden="1" customHeight="1">
      <c r="A152" s="218" t="str">
        <f>Lists!C240</f>
        <v/>
      </c>
      <c r="B152" s="240" t="str">
        <f>IF(A152="","",INDEX(FORMULACIÓN!$A$10:$U$1010,'FORMULACIÓN Y SEG. FACULTADES'!$A152,'FORMULACIÓN Y SEG. FACULTADES'!B$8))</f>
        <v/>
      </c>
      <c r="C152" s="238" t="str">
        <f>IF($A152="","",INDEX(FORMULACIÓN!$A$10:$U$1010,'FORMULACIÓN Y SEG. FACULTADES'!$A152,'FORMULACIÓN Y SEG. FACULTADES'!C$8))</f>
        <v/>
      </c>
      <c r="D152" s="240" t="str">
        <f>IF(B152="","",INDEX(FORMULACIÓN!$A$10:$U$1010,'FORMULACIÓN Y SEG. FACULTADES'!$A152,'FORMULACIÓN Y SEG. FACULTADES'!D$8))</f>
        <v/>
      </c>
      <c r="E152" s="240" t="str">
        <f>IF($A152="","",INDEX(FORMULACIÓN!$A$10:$U$1010,'FORMULACIÓN Y SEG. FACULTADES'!$A152,'FORMULACIÓN Y SEG. FACULTADES'!E$8))</f>
        <v/>
      </c>
      <c r="F152" s="240" t="str">
        <f>IF($A152="","",INDEX(FORMULACIÓN!$A$10:$U$1010,'FORMULACIÓN Y SEG. FACULTADES'!$A152,'FORMULACIÓN Y SEG. FACULTADES'!F$8))</f>
        <v/>
      </c>
      <c r="G152" s="240" t="str">
        <f>IF($A152="","",INDEX(FORMULACIÓN!$A$10:$U$1010,'FORMULACIÓN Y SEG. FACULTADES'!$A152,'FORMULACIÓN Y SEG. FACULTADES'!G$8))</f>
        <v/>
      </c>
      <c r="H152" s="240" t="str">
        <f>IF($A152="","",INDEX(FORMULACIÓN!$A$10:$U$1010,'FORMULACIÓN Y SEG. FACULTADES'!$A152,'FORMULACIÓN Y SEG. FACULTADES'!H$8))</f>
        <v/>
      </c>
      <c r="I152" s="240" t="str">
        <f>IF($A152="","",INDEX(FORMULACIÓN!$A$10:$U$1010,'FORMULACIÓN Y SEG. FACULTADES'!$A152,'FORMULACIÓN Y SEG. FACULTADES'!I$8))</f>
        <v/>
      </c>
      <c r="J152" s="242"/>
      <c r="K152" s="242"/>
      <c r="L152" s="240" t="str">
        <f>IF($A152="","",INDEX(FORMULACIÓN!$A$10:$U$1010,'FORMULACIÓN Y SEG. FACULTADES'!$A152,'FORMULACIÓN Y SEG. FACULTADES'!L$8))</f>
        <v/>
      </c>
      <c r="M152" s="240" t="str">
        <f>IF($A152="","",INDEX(FORMULACIÓN!$A$10:$U$1010,'FORMULACIÓN Y SEG. FACULTADES'!$A152,'FORMULACIÓN Y SEG. FACULTADES'!M$8))</f>
        <v/>
      </c>
      <c r="N152" s="240" t="str">
        <f>IF($A152="","",INDEX(FORMULACIÓN!$A$10:$U$1010,'FORMULACIÓN Y SEG. FACULTADES'!$A152,'FORMULACIÓN Y SEG. FACULTADES'!N$8))</f>
        <v/>
      </c>
      <c r="O152" s="240" t="str">
        <f>IF($A152="","",INDEX(FORMULACIÓN!$A$10:$U$1010,'FORMULACIÓN Y SEG. FACULTADES'!$A152,'FORMULACIÓN Y SEG. FACULTADES'!O$8))</f>
        <v/>
      </c>
      <c r="P152" s="240" t="str">
        <f>IF($A152="","",INDEX(FORMULACIÓN!$A$10:$U$1010,'FORMULACIÓN Y SEG. FACULTADES'!$A152,'FORMULACIÓN Y SEG. FACULTADES'!P$8))</f>
        <v/>
      </c>
      <c r="Q152" s="241"/>
      <c r="R152" s="46" t="str">
        <f>IF($A152="","",INDEX(FORMULACIÓN!$A$10:$Y$1010,'FORMULACIÓN Y SEG. FACULTADES'!$A152,'FORMULACIÓN Y SEG. FACULTADES'!R$8))</f>
        <v/>
      </c>
      <c r="S152" s="175" t="str">
        <f>IF($A152="","",INDEX(FORMULACIÓN!$A$10:$U$1010,'FORMULACIÓN Y SEG. FACULTADES'!$A152,'FORMULACIÓN Y SEG. FACULTADES'!S$8))</f>
        <v/>
      </c>
      <c r="T152" s="187"/>
      <c r="U152" s="187"/>
      <c r="V152" s="188">
        <f t="shared" si="87"/>
        <v>0</v>
      </c>
      <c r="W152" s="187"/>
      <c r="X152" s="187"/>
      <c r="Y152" s="187"/>
      <c r="Z152" s="191" t="str">
        <f t="shared" si="88"/>
        <v>0</v>
      </c>
      <c r="AA152" s="191" t="str">
        <f t="shared" si="89"/>
        <v>-</v>
      </c>
      <c r="AB152" s="189" t="str">
        <f t="shared" si="86"/>
        <v>FAC/DEP: 00,00%
__________
FAC/FAC: -
__________
AÑO: 00,00%
S. 1: 00,00%
S. 2: 00,00%</v>
      </c>
      <c r="AC152" s="187"/>
      <c r="AD152" s="187"/>
      <c r="AE152" s="188">
        <f t="shared" si="90"/>
        <v>0</v>
      </c>
      <c r="AF152" s="187"/>
      <c r="AG152" s="187"/>
      <c r="AH152" s="187"/>
      <c r="AI152" s="191" t="str">
        <f t="shared" si="91"/>
        <v>0</v>
      </c>
      <c r="AJ152" s="187" t="str">
        <f t="shared" si="92"/>
        <v>-</v>
      </c>
      <c r="AK152" s="189" t="str">
        <f t="shared" si="93"/>
        <v>FAC/DEP: 00,00%
__________
FAC/FAC: -
__________
AÑO: 00,00%
S. 1: 00,00%
S. 2: 00,00%</v>
      </c>
      <c r="AL152" s="187"/>
      <c r="AM152" s="187"/>
      <c r="AN152" s="188">
        <f t="shared" si="94"/>
        <v>0</v>
      </c>
      <c r="AO152" s="187"/>
      <c r="AP152" s="187"/>
      <c r="AQ152" s="187"/>
      <c r="AR152" s="191" t="str">
        <f t="shared" si="95"/>
        <v>0</v>
      </c>
      <c r="AS152" s="187" t="str">
        <f t="shared" si="96"/>
        <v>-</v>
      </c>
      <c r="AT152" s="189" t="str">
        <f t="shared" si="97"/>
        <v>FAC/DEP: 00,00%
__________
FAC/FAC: -
__________
AÑO: 00,00%
S. 1: 00,00%
S. 2: 00,00%</v>
      </c>
      <c r="AU152" s="187"/>
      <c r="AV152" s="187"/>
      <c r="AW152" s="188">
        <f t="shared" si="98"/>
        <v>0</v>
      </c>
      <c r="AX152" s="187"/>
      <c r="AY152" s="187"/>
      <c r="AZ152" s="187"/>
      <c r="BA152" s="191" t="str">
        <f t="shared" si="99"/>
        <v>0</v>
      </c>
      <c r="BB152" s="187" t="str">
        <f t="shared" si="100"/>
        <v>-</v>
      </c>
      <c r="BC152" s="189" t="str">
        <f t="shared" si="101"/>
        <v>FAC/DEP: 00,00%
__________
FAC/FAC: -
__________
AÑO: 00,00%
S. 1: 00,00%
S. 2: 00,00%</v>
      </c>
      <c r="BD152" s="187"/>
      <c r="BE152" s="187"/>
      <c r="BF152" s="188">
        <f t="shared" si="102"/>
        <v>0</v>
      </c>
      <c r="BG152" s="187"/>
      <c r="BH152" s="187"/>
      <c r="BI152" s="187"/>
      <c r="BJ152" s="191" t="str">
        <f t="shared" si="103"/>
        <v>0</v>
      </c>
      <c r="BK152" s="187" t="str">
        <f t="shared" si="104"/>
        <v>-</v>
      </c>
      <c r="BL152" s="189" t="str">
        <f t="shared" si="105"/>
        <v>FAC/DEP: 00,00%
__________
FAC/FAC: -
__________
AÑO: 00,00%
S. 1: 00,00%
S. 2: 00,00%</v>
      </c>
      <c r="BM152" s="187"/>
      <c r="BN152" s="187"/>
      <c r="BO152" s="188">
        <f t="shared" si="106"/>
        <v>0</v>
      </c>
      <c r="BP152" s="187"/>
      <c r="BQ152" s="187"/>
      <c r="BR152" s="187"/>
      <c r="BS152" s="191" t="str">
        <f t="shared" si="107"/>
        <v>0</v>
      </c>
      <c r="BT152" s="187" t="str">
        <f t="shared" si="108"/>
        <v>-</v>
      </c>
      <c r="BU152" s="189" t="str">
        <f t="shared" si="109"/>
        <v>FAC/DEP: 00,00%
__________
FAC/FAC: -
__________
AÑO: 00,00%
S. 1: 00,00%
S. 2: 00,00%</v>
      </c>
      <c r="BV152" s="187"/>
      <c r="BW152" s="187"/>
      <c r="BX152" s="188">
        <f t="shared" si="110"/>
        <v>0</v>
      </c>
      <c r="BY152" s="187"/>
      <c r="BZ152" s="187"/>
      <c r="CA152" s="187"/>
      <c r="CB152" s="191" t="str">
        <f t="shared" si="111"/>
        <v>0</v>
      </c>
      <c r="CC152" s="187" t="str">
        <f t="shared" si="112"/>
        <v>-</v>
      </c>
      <c r="CD152" s="189" t="str">
        <f t="shared" si="113"/>
        <v>FAC/DEP: 00,00%
__________
FAC/FAC: -
__________
AÑO: 00,00%
S. 1: 00,00%
S. 2: 00,00%</v>
      </c>
      <c r="CE152" s="187"/>
      <c r="CF152" s="187"/>
      <c r="CG152" s="188">
        <f t="shared" si="114"/>
        <v>0</v>
      </c>
      <c r="CH152" s="187"/>
      <c r="CI152" s="187"/>
      <c r="CJ152" s="187"/>
      <c r="CK152" s="191" t="str">
        <f t="shared" si="115"/>
        <v>0</v>
      </c>
      <c r="CL152" s="187" t="str">
        <f t="shared" si="116"/>
        <v>-</v>
      </c>
      <c r="CM152" s="189" t="str">
        <f t="shared" si="117"/>
        <v>FAC/DEP: 00,00%
__________
FAC/FAC: -
__________
AÑO: 00,00%
S. 1: 00,00%
S. 2: 00,00%</v>
      </c>
      <c r="CN152" s="187"/>
      <c r="CO152" s="187"/>
      <c r="CP152" s="188">
        <f t="shared" si="118"/>
        <v>0</v>
      </c>
      <c r="CQ152" s="187"/>
      <c r="CR152" s="187"/>
      <c r="CS152" s="187"/>
      <c r="CT152" s="191" t="str">
        <f t="shared" si="119"/>
        <v>0</v>
      </c>
      <c r="CU152" s="187" t="str">
        <f t="shared" si="120"/>
        <v>-</v>
      </c>
      <c r="CV152" s="189" t="str">
        <f t="shared" si="121"/>
        <v>FAC/DEP: 00,00%
__________
FAC/FAC: -
__________
AÑO: 00,00%
S. 1: 00,00%
S. 2: 00,00%</v>
      </c>
      <c r="CW152" s="187"/>
      <c r="CX152" s="187"/>
      <c r="CY152" s="188">
        <f t="shared" si="122"/>
        <v>0</v>
      </c>
      <c r="CZ152" s="187"/>
      <c r="DA152" s="187"/>
      <c r="DB152" s="187"/>
      <c r="DC152" s="191" t="str">
        <f t="shared" si="123"/>
        <v>0</v>
      </c>
      <c r="DD152" s="191" t="str">
        <f t="shared" si="124"/>
        <v>-</v>
      </c>
      <c r="DE152" s="196" t="str">
        <f t="shared" si="125"/>
        <v>FAC/DEP: 00,00%
__________
FAC/FAC: -
__________
AÑO: 00,00%
S. 1: 00,00%
S. 2: 00,00%</v>
      </c>
      <c r="DF152" s="209">
        <f t="shared" si="126"/>
        <v>0</v>
      </c>
      <c r="DG152" s="245"/>
      <c r="DH152" s="245"/>
    </row>
    <row r="153" spans="1:112" s="218" customFormat="1" ht="28.5" hidden="1" customHeight="1">
      <c r="A153" s="218" t="str">
        <f>Lists!C241</f>
        <v/>
      </c>
      <c r="B153" s="240" t="str">
        <f>IF(A153="","",INDEX(FORMULACIÓN!$A$10:$U$1010,'FORMULACIÓN Y SEG. FACULTADES'!$A153,'FORMULACIÓN Y SEG. FACULTADES'!B$8))</f>
        <v/>
      </c>
      <c r="C153" s="238" t="str">
        <f>IF($A153="","",INDEX(FORMULACIÓN!$A$10:$U$1010,'FORMULACIÓN Y SEG. FACULTADES'!$A153,'FORMULACIÓN Y SEG. FACULTADES'!C$8))</f>
        <v/>
      </c>
      <c r="D153" s="240" t="str">
        <f>IF(B153="","",INDEX(FORMULACIÓN!$A$10:$U$1010,'FORMULACIÓN Y SEG. FACULTADES'!$A153,'FORMULACIÓN Y SEG. FACULTADES'!D$8))</f>
        <v/>
      </c>
      <c r="E153" s="240" t="str">
        <f>IF($A153="","",INDEX(FORMULACIÓN!$A$10:$U$1010,'FORMULACIÓN Y SEG. FACULTADES'!$A153,'FORMULACIÓN Y SEG. FACULTADES'!E$8))</f>
        <v/>
      </c>
      <c r="F153" s="240" t="str">
        <f>IF($A153="","",INDEX(FORMULACIÓN!$A$10:$U$1010,'FORMULACIÓN Y SEG. FACULTADES'!$A153,'FORMULACIÓN Y SEG. FACULTADES'!F$8))</f>
        <v/>
      </c>
      <c r="G153" s="240" t="str">
        <f>IF($A153="","",INDEX(FORMULACIÓN!$A$10:$U$1010,'FORMULACIÓN Y SEG. FACULTADES'!$A153,'FORMULACIÓN Y SEG. FACULTADES'!G$8))</f>
        <v/>
      </c>
      <c r="H153" s="240" t="str">
        <f>IF($A153="","",INDEX(FORMULACIÓN!$A$10:$U$1010,'FORMULACIÓN Y SEG. FACULTADES'!$A153,'FORMULACIÓN Y SEG. FACULTADES'!H$8))</f>
        <v/>
      </c>
      <c r="I153" s="240" t="str">
        <f>IF($A153="","",INDEX(FORMULACIÓN!$A$10:$U$1010,'FORMULACIÓN Y SEG. FACULTADES'!$A153,'FORMULACIÓN Y SEG. FACULTADES'!I$8))</f>
        <v/>
      </c>
      <c r="J153" s="242"/>
      <c r="K153" s="242"/>
      <c r="L153" s="240" t="str">
        <f>IF($A153="","",INDEX(FORMULACIÓN!$A$10:$U$1010,'FORMULACIÓN Y SEG. FACULTADES'!$A153,'FORMULACIÓN Y SEG. FACULTADES'!L$8))</f>
        <v/>
      </c>
      <c r="M153" s="240" t="str">
        <f>IF($A153="","",INDEX(FORMULACIÓN!$A$10:$U$1010,'FORMULACIÓN Y SEG. FACULTADES'!$A153,'FORMULACIÓN Y SEG. FACULTADES'!M$8))</f>
        <v/>
      </c>
      <c r="N153" s="240" t="str">
        <f>IF($A153="","",INDEX(FORMULACIÓN!$A$10:$U$1010,'FORMULACIÓN Y SEG. FACULTADES'!$A153,'FORMULACIÓN Y SEG. FACULTADES'!N$8))</f>
        <v/>
      </c>
      <c r="O153" s="240" t="str">
        <f>IF($A153="","",INDEX(FORMULACIÓN!$A$10:$U$1010,'FORMULACIÓN Y SEG. FACULTADES'!$A153,'FORMULACIÓN Y SEG. FACULTADES'!O$8))</f>
        <v/>
      </c>
      <c r="P153" s="240" t="str">
        <f>IF($A153="","",INDEX(FORMULACIÓN!$A$10:$U$1010,'FORMULACIÓN Y SEG. FACULTADES'!$A153,'FORMULACIÓN Y SEG. FACULTADES'!P$8))</f>
        <v/>
      </c>
      <c r="Q153" s="241"/>
      <c r="R153" s="46" t="str">
        <f>IF($A153="","",INDEX(FORMULACIÓN!$A$10:$Y$1010,'FORMULACIÓN Y SEG. FACULTADES'!$A153,'FORMULACIÓN Y SEG. FACULTADES'!R$8))</f>
        <v/>
      </c>
      <c r="S153" s="175" t="str">
        <f>IF($A153="","",INDEX(FORMULACIÓN!$A$10:$U$1010,'FORMULACIÓN Y SEG. FACULTADES'!$A153,'FORMULACIÓN Y SEG. FACULTADES'!S$8))</f>
        <v/>
      </c>
      <c r="T153" s="187"/>
      <c r="U153" s="187"/>
      <c r="V153" s="188">
        <f t="shared" si="87"/>
        <v>0</v>
      </c>
      <c r="W153" s="187"/>
      <c r="X153" s="187"/>
      <c r="Y153" s="187"/>
      <c r="Z153" s="191" t="str">
        <f t="shared" si="88"/>
        <v>0</v>
      </c>
      <c r="AA153" s="191" t="str">
        <f t="shared" si="89"/>
        <v>-</v>
      </c>
      <c r="AB153" s="189" t="str">
        <f t="shared" si="86"/>
        <v>FAC/DEP: 00,00%
__________
FAC/FAC: -
__________
AÑO: 00,00%
S. 1: 00,00%
S. 2: 00,00%</v>
      </c>
      <c r="AC153" s="187"/>
      <c r="AD153" s="187"/>
      <c r="AE153" s="188">
        <f t="shared" si="90"/>
        <v>0</v>
      </c>
      <c r="AF153" s="187"/>
      <c r="AG153" s="187"/>
      <c r="AH153" s="187"/>
      <c r="AI153" s="191" t="str">
        <f t="shared" si="91"/>
        <v>0</v>
      </c>
      <c r="AJ153" s="187" t="str">
        <f t="shared" si="92"/>
        <v>-</v>
      </c>
      <c r="AK153" s="189" t="str">
        <f t="shared" si="93"/>
        <v>FAC/DEP: 00,00%
__________
FAC/FAC: -
__________
AÑO: 00,00%
S. 1: 00,00%
S. 2: 00,00%</v>
      </c>
      <c r="AL153" s="187"/>
      <c r="AM153" s="187"/>
      <c r="AN153" s="188">
        <f t="shared" si="94"/>
        <v>0</v>
      </c>
      <c r="AO153" s="187"/>
      <c r="AP153" s="187"/>
      <c r="AQ153" s="187"/>
      <c r="AR153" s="191" t="str">
        <f t="shared" si="95"/>
        <v>0</v>
      </c>
      <c r="AS153" s="187" t="str">
        <f t="shared" si="96"/>
        <v>-</v>
      </c>
      <c r="AT153" s="189" t="str">
        <f t="shared" si="97"/>
        <v>FAC/DEP: 00,00%
__________
FAC/FAC: -
__________
AÑO: 00,00%
S. 1: 00,00%
S. 2: 00,00%</v>
      </c>
      <c r="AU153" s="187"/>
      <c r="AV153" s="187"/>
      <c r="AW153" s="188">
        <f t="shared" si="98"/>
        <v>0</v>
      </c>
      <c r="AX153" s="187"/>
      <c r="AY153" s="187"/>
      <c r="AZ153" s="187"/>
      <c r="BA153" s="191" t="str">
        <f t="shared" si="99"/>
        <v>0</v>
      </c>
      <c r="BB153" s="187" t="str">
        <f t="shared" si="100"/>
        <v>-</v>
      </c>
      <c r="BC153" s="189" t="str">
        <f t="shared" si="101"/>
        <v>FAC/DEP: 00,00%
__________
FAC/FAC: -
__________
AÑO: 00,00%
S. 1: 00,00%
S. 2: 00,00%</v>
      </c>
      <c r="BD153" s="187"/>
      <c r="BE153" s="187"/>
      <c r="BF153" s="188">
        <f t="shared" si="102"/>
        <v>0</v>
      </c>
      <c r="BG153" s="187"/>
      <c r="BH153" s="187"/>
      <c r="BI153" s="187"/>
      <c r="BJ153" s="191" t="str">
        <f t="shared" si="103"/>
        <v>0</v>
      </c>
      <c r="BK153" s="187" t="str">
        <f t="shared" si="104"/>
        <v>-</v>
      </c>
      <c r="BL153" s="189" t="str">
        <f t="shared" si="105"/>
        <v>FAC/DEP: 00,00%
__________
FAC/FAC: -
__________
AÑO: 00,00%
S. 1: 00,00%
S. 2: 00,00%</v>
      </c>
      <c r="BM153" s="187"/>
      <c r="BN153" s="187"/>
      <c r="BO153" s="188">
        <f t="shared" si="106"/>
        <v>0</v>
      </c>
      <c r="BP153" s="187"/>
      <c r="BQ153" s="187"/>
      <c r="BR153" s="187"/>
      <c r="BS153" s="191" t="str">
        <f t="shared" si="107"/>
        <v>0</v>
      </c>
      <c r="BT153" s="187" t="str">
        <f t="shared" si="108"/>
        <v>-</v>
      </c>
      <c r="BU153" s="189" t="str">
        <f t="shared" si="109"/>
        <v>FAC/DEP: 00,00%
__________
FAC/FAC: -
__________
AÑO: 00,00%
S. 1: 00,00%
S. 2: 00,00%</v>
      </c>
      <c r="BV153" s="187"/>
      <c r="BW153" s="187"/>
      <c r="BX153" s="188">
        <f t="shared" si="110"/>
        <v>0</v>
      </c>
      <c r="BY153" s="187"/>
      <c r="BZ153" s="187"/>
      <c r="CA153" s="187"/>
      <c r="CB153" s="191" t="str">
        <f t="shared" si="111"/>
        <v>0</v>
      </c>
      <c r="CC153" s="187" t="str">
        <f t="shared" si="112"/>
        <v>-</v>
      </c>
      <c r="CD153" s="189" t="str">
        <f t="shared" si="113"/>
        <v>FAC/DEP: 00,00%
__________
FAC/FAC: -
__________
AÑO: 00,00%
S. 1: 00,00%
S. 2: 00,00%</v>
      </c>
      <c r="CE153" s="187"/>
      <c r="CF153" s="187"/>
      <c r="CG153" s="188">
        <f t="shared" si="114"/>
        <v>0</v>
      </c>
      <c r="CH153" s="187"/>
      <c r="CI153" s="187"/>
      <c r="CJ153" s="187"/>
      <c r="CK153" s="191" t="str">
        <f t="shared" si="115"/>
        <v>0</v>
      </c>
      <c r="CL153" s="187" t="str">
        <f t="shared" si="116"/>
        <v>-</v>
      </c>
      <c r="CM153" s="189" t="str">
        <f t="shared" si="117"/>
        <v>FAC/DEP: 00,00%
__________
FAC/FAC: -
__________
AÑO: 00,00%
S. 1: 00,00%
S. 2: 00,00%</v>
      </c>
      <c r="CN153" s="187"/>
      <c r="CO153" s="187"/>
      <c r="CP153" s="188">
        <f t="shared" si="118"/>
        <v>0</v>
      </c>
      <c r="CQ153" s="187"/>
      <c r="CR153" s="187"/>
      <c r="CS153" s="187"/>
      <c r="CT153" s="191" t="str">
        <f t="shared" si="119"/>
        <v>0</v>
      </c>
      <c r="CU153" s="187" t="str">
        <f t="shared" si="120"/>
        <v>-</v>
      </c>
      <c r="CV153" s="189" t="str">
        <f t="shared" si="121"/>
        <v>FAC/DEP: 00,00%
__________
FAC/FAC: -
__________
AÑO: 00,00%
S. 1: 00,00%
S. 2: 00,00%</v>
      </c>
      <c r="CW153" s="187"/>
      <c r="CX153" s="187"/>
      <c r="CY153" s="188">
        <f t="shared" si="122"/>
        <v>0</v>
      </c>
      <c r="CZ153" s="187"/>
      <c r="DA153" s="187"/>
      <c r="DB153" s="187"/>
      <c r="DC153" s="191" t="str">
        <f t="shared" si="123"/>
        <v>0</v>
      </c>
      <c r="DD153" s="191" t="str">
        <f t="shared" si="124"/>
        <v>-</v>
      </c>
      <c r="DE153" s="196" t="str">
        <f t="shared" si="125"/>
        <v>FAC/DEP: 00,00%
__________
FAC/FAC: -
__________
AÑO: 00,00%
S. 1: 00,00%
S. 2: 00,00%</v>
      </c>
      <c r="DF153" s="209">
        <f t="shared" si="126"/>
        <v>0</v>
      </c>
      <c r="DG153" s="245"/>
      <c r="DH153" s="245"/>
    </row>
    <row r="154" spans="1:112" s="218" customFormat="1" ht="28.5" hidden="1" customHeight="1">
      <c r="A154" s="218" t="str">
        <f>Lists!C242</f>
        <v/>
      </c>
      <c r="B154" s="240" t="str">
        <f>IF(A154="","",INDEX(FORMULACIÓN!$A$10:$U$1010,'FORMULACIÓN Y SEG. FACULTADES'!$A154,'FORMULACIÓN Y SEG. FACULTADES'!B$8))</f>
        <v/>
      </c>
      <c r="C154" s="238" t="str">
        <f>IF($A154="","",INDEX(FORMULACIÓN!$A$10:$U$1010,'FORMULACIÓN Y SEG. FACULTADES'!$A154,'FORMULACIÓN Y SEG. FACULTADES'!C$8))</f>
        <v/>
      </c>
      <c r="D154" s="240" t="str">
        <f>IF(B154="","",INDEX(FORMULACIÓN!$A$10:$U$1010,'FORMULACIÓN Y SEG. FACULTADES'!$A154,'FORMULACIÓN Y SEG. FACULTADES'!D$8))</f>
        <v/>
      </c>
      <c r="E154" s="240" t="str">
        <f>IF($A154="","",INDEX(FORMULACIÓN!$A$10:$U$1010,'FORMULACIÓN Y SEG. FACULTADES'!$A154,'FORMULACIÓN Y SEG. FACULTADES'!E$8))</f>
        <v/>
      </c>
      <c r="F154" s="240" t="str">
        <f>IF($A154="","",INDEX(FORMULACIÓN!$A$10:$U$1010,'FORMULACIÓN Y SEG. FACULTADES'!$A154,'FORMULACIÓN Y SEG. FACULTADES'!F$8))</f>
        <v/>
      </c>
      <c r="G154" s="240" t="str">
        <f>IF($A154="","",INDEX(FORMULACIÓN!$A$10:$U$1010,'FORMULACIÓN Y SEG. FACULTADES'!$A154,'FORMULACIÓN Y SEG. FACULTADES'!G$8))</f>
        <v/>
      </c>
      <c r="H154" s="240" t="str">
        <f>IF($A154="","",INDEX(FORMULACIÓN!$A$10:$U$1010,'FORMULACIÓN Y SEG. FACULTADES'!$A154,'FORMULACIÓN Y SEG. FACULTADES'!H$8))</f>
        <v/>
      </c>
      <c r="I154" s="240" t="str">
        <f>IF($A154="","",INDEX(FORMULACIÓN!$A$10:$U$1010,'FORMULACIÓN Y SEG. FACULTADES'!$A154,'FORMULACIÓN Y SEG. FACULTADES'!I$8))</f>
        <v/>
      </c>
      <c r="J154" s="242"/>
      <c r="K154" s="242"/>
      <c r="L154" s="240" t="str">
        <f>IF($A154="","",INDEX(FORMULACIÓN!$A$10:$U$1010,'FORMULACIÓN Y SEG. FACULTADES'!$A154,'FORMULACIÓN Y SEG. FACULTADES'!L$8))</f>
        <v/>
      </c>
      <c r="M154" s="240" t="str">
        <f>IF($A154="","",INDEX(FORMULACIÓN!$A$10:$U$1010,'FORMULACIÓN Y SEG. FACULTADES'!$A154,'FORMULACIÓN Y SEG. FACULTADES'!M$8))</f>
        <v/>
      </c>
      <c r="N154" s="240" t="str">
        <f>IF($A154="","",INDEX(FORMULACIÓN!$A$10:$U$1010,'FORMULACIÓN Y SEG. FACULTADES'!$A154,'FORMULACIÓN Y SEG. FACULTADES'!N$8))</f>
        <v/>
      </c>
      <c r="O154" s="240" t="str">
        <f>IF($A154="","",INDEX(FORMULACIÓN!$A$10:$U$1010,'FORMULACIÓN Y SEG. FACULTADES'!$A154,'FORMULACIÓN Y SEG. FACULTADES'!O$8))</f>
        <v/>
      </c>
      <c r="P154" s="240" t="str">
        <f>IF($A154="","",INDEX(FORMULACIÓN!$A$10:$U$1010,'FORMULACIÓN Y SEG. FACULTADES'!$A154,'FORMULACIÓN Y SEG. FACULTADES'!P$8))</f>
        <v/>
      </c>
      <c r="Q154" s="241"/>
      <c r="R154" s="46" t="str">
        <f>IF($A154="","",INDEX(FORMULACIÓN!$A$10:$Y$1010,'FORMULACIÓN Y SEG. FACULTADES'!$A154,'FORMULACIÓN Y SEG. FACULTADES'!R$8))</f>
        <v/>
      </c>
      <c r="S154" s="175" t="str">
        <f>IF($A154="","",INDEX(FORMULACIÓN!$A$10:$U$1010,'FORMULACIÓN Y SEG. FACULTADES'!$A154,'FORMULACIÓN Y SEG. FACULTADES'!S$8))</f>
        <v/>
      </c>
      <c r="T154" s="187"/>
      <c r="U154" s="187"/>
      <c r="V154" s="188">
        <f t="shared" si="87"/>
        <v>0</v>
      </c>
      <c r="W154" s="187"/>
      <c r="X154" s="187"/>
      <c r="Y154" s="187"/>
      <c r="Z154" s="191" t="str">
        <f t="shared" si="88"/>
        <v>0</v>
      </c>
      <c r="AA154" s="191" t="str">
        <f t="shared" si="89"/>
        <v>-</v>
      </c>
      <c r="AB154" s="189" t="str">
        <f t="shared" si="86"/>
        <v>FAC/DEP: 00,00%
__________
FAC/FAC: -
__________
AÑO: 00,00%
S. 1: 00,00%
S. 2: 00,00%</v>
      </c>
      <c r="AC154" s="187"/>
      <c r="AD154" s="187"/>
      <c r="AE154" s="188">
        <f t="shared" si="90"/>
        <v>0</v>
      </c>
      <c r="AF154" s="187"/>
      <c r="AG154" s="187"/>
      <c r="AH154" s="187"/>
      <c r="AI154" s="191" t="str">
        <f t="shared" si="91"/>
        <v>0</v>
      </c>
      <c r="AJ154" s="187" t="str">
        <f t="shared" si="92"/>
        <v>-</v>
      </c>
      <c r="AK154" s="189" t="str">
        <f t="shared" si="93"/>
        <v>FAC/DEP: 00,00%
__________
FAC/FAC: -
__________
AÑO: 00,00%
S. 1: 00,00%
S. 2: 00,00%</v>
      </c>
      <c r="AL154" s="187"/>
      <c r="AM154" s="187"/>
      <c r="AN154" s="188">
        <f t="shared" si="94"/>
        <v>0</v>
      </c>
      <c r="AO154" s="187"/>
      <c r="AP154" s="187"/>
      <c r="AQ154" s="187"/>
      <c r="AR154" s="191" t="str">
        <f t="shared" si="95"/>
        <v>0</v>
      </c>
      <c r="AS154" s="187" t="str">
        <f t="shared" si="96"/>
        <v>-</v>
      </c>
      <c r="AT154" s="189" t="str">
        <f t="shared" si="97"/>
        <v>FAC/DEP: 00,00%
__________
FAC/FAC: -
__________
AÑO: 00,00%
S. 1: 00,00%
S. 2: 00,00%</v>
      </c>
      <c r="AU154" s="187"/>
      <c r="AV154" s="187"/>
      <c r="AW154" s="188">
        <f t="shared" si="98"/>
        <v>0</v>
      </c>
      <c r="AX154" s="187"/>
      <c r="AY154" s="187"/>
      <c r="AZ154" s="187"/>
      <c r="BA154" s="191" t="str">
        <f t="shared" si="99"/>
        <v>0</v>
      </c>
      <c r="BB154" s="187" t="str">
        <f t="shared" si="100"/>
        <v>-</v>
      </c>
      <c r="BC154" s="189" t="str">
        <f t="shared" si="101"/>
        <v>FAC/DEP: 00,00%
__________
FAC/FAC: -
__________
AÑO: 00,00%
S. 1: 00,00%
S. 2: 00,00%</v>
      </c>
      <c r="BD154" s="187"/>
      <c r="BE154" s="187"/>
      <c r="BF154" s="188">
        <f t="shared" si="102"/>
        <v>0</v>
      </c>
      <c r="BG154" s="187"/>
      <c r="BH154" s="187"/>
      <c r="BI154" s="187"/>
      <c r="BJ154" s="191" t="str">
        <f t="shared" si="103"/>
        <v>0</v>
      </c>
      <c r="BK154" s="187" t="str">
        <f t="shared" si="104"/>
        <v>-</v>
      </c>
      <c r="BL154" s="189" t="str">
        <f t="shared" si="105"/>
        <v>FAC/DEP: 00,00%
__________
FAC/FAC: -
__________
AÑO: 00,00%
S. 1: 00,00%
S. 2: 00,00%</v>
      </c>
      <c r="BM154" s="187"/>
      <c r="BN154" s="187"/>
      <c r="BO154" s="188">
        <f t="shared" si="106"/>
        <v>0</v>
      </c>
      <c r="BP154" s="187"/>
      <c r="BQ154" s="187"/>
      <c r="BR154" s="187"/>
      <c r="BS154" s="191" t="str">
        <f t="shared" si="107"/>
        <v>0</v>
      </c>
      <c r="BT154" s="187" t="str">
        <f t="shared" si="108"/>
        <v>-</v>
      </c>
      <c r="BU154" s="189" t="str">
        <f t="shared" si="109"/>
        <v>FAC/DEP: 00,00%
__________
FAC/FAC: -
__________
AÑO: 00,00%
S. 1: 00,00%
S. 2: 00,00%</v>
      </c>
      <c r="BV154" s="187"/>
      <c r="BW154" s="187"/>
      <c r="BX154" s="188">
        <f t="shared" si="110"/>
        <v>0</v>
      </c>
      <c r="BY154" s="187"/>
      <c r="BZ154" s="187"/>
      <c r="CA154" s="187"/>
      <c r="CB154" s="191" t="str">
        <f t="shared" si="111"/>
        <v>0</v>
      </c>
      <c r="CC154" s="187" t="str">
        <f t="shared" si="112"/>
        <v>-</v>
      </c>
      <c r="CD154" s="189" t="str">
        <f t="shared" si="113"/>
        <v>FAC/DEP: 00,00%
__________
FAC/FAC: -
__________
AÑO: 00,00%
S. 1: 00,00%
S. 2: 00,00%</v>
      </c>
      <c r="CE154" s="187"/>
      <c r="CF154" s="187"/>
      <c r="CG154" s="188">
        <f t="shared" si="114"/>
        <v>0</v>
      </c>
      <c r="CH154" s="187"/>
      <c r="CI154" s="187"/>
      <c r="CJ154" s="187"/>
      <c r="CK154" s="191" t="str">
        <f t="shared" si="115"/>
        <v>0</v>
      </c>
      <c r="CL154" s="187" t="str">
        <f t="shared" si="116"/>
        <v>-</v>
      </c>
      <c r="CM154" s="189" t="str">
        <f t="shared" si="117"/>
        <v>FAC/DEP: 00,00%
__________
FAC/FAC: -
__________
AÑO: 00,00%
S. 1: 00,00%
S. 2: 00,00%</v>
      </c>
      <c r="CN154" s="187"/>
      <c r="CO154" s="187"/>
      <c r="CP154" s="188">
        <f t="shared" si="118"/>
        <v>0</v>
      </c>
      <c r="CQ154" s="187"/>
      <c r="CR154" s="187"/>
      <c r="CS154" s="187"/>
      <c r="CT154" s="191" t="str">
        <f t="shared" si="119"/>
        <v>0</v>
      </c>
      <c r="CU154" s="187" t="str">
        <f t="shared" si="120"/>
        <v>-</v>
      </c>
      <c r="CV154" s="189" t="str">
        <f t="shared" si="121"/>
        <v>FAC/DEP: 00,00%
__________
FAC/FAC: -
__________
AÑO: 00,00%
S. 1: 00,00%
S. 2: 00,00%</v>
      </c>
      <c r="CW154" s="187"/>
      <c r="CX154" s="187"/>
      <c r="CY154" s="188">
        <f t="shared" si="122"/>
        <v>0</v>
      </c>
      <c r="CZ154" s="187"/>
      <c r="DA154" s="187"/>
      <c r="DB154" s="187"/>
      <c r="DC154" s="191" t="str">
        <f t="shared" si="123"/>
        <v>0</v>
      </c>
      <c r="DD154" s="191" t="str">
        <f t="shared" si="124"/>
        <v>-</v>
      </c>
      <c r="DE154" s="196" t="str">
        <f t="shared" si="125"/>
        <v>FAC/DEP: 00,00%
__________
FAC/FAC: -
__________
AÑO: 00,00%
S. 1: 00,00%
S. 2: 00,00%</v>
      </c>
      <c r="DF154" s="209">
        <f t="shared" si="126"/>
        <v>0</v>
      </c>
      <c r="DG154" s="245"/>
      <c r="DH154" s="245"/>
    </row>
    <row r="155" spans="1:112" s="218" customFormat="1" ht="28.5" hidden="1" customHeight="1">
      <c r="A155" s="218" t="str">
        <f>Lists!C243</f>
        <v/>
      </c>
      <c r="B155" s="240" t="str">
        <f>IF(A155="","",INDEX(FORMULACIÓN!$A$10:$U$1010,'FORMULACIÓN Y SEG. FACULTADES'!$A155,'FORMULACIÓN Y SEG. FACULTADES'!B$8))</f>
        <v/>
      </c>
      <c r="C155" s="238" t="str">
        <f>IF($A155="","",INDEX(FORMULACIÓN!$A$10:$U$1010,'FORMULACIÓN Y SEG. FACULTADES'!$A155,'FORMULACIÓN Y SEG. FACULTADES'!C$8))</f>
        <v/>
      </c>
      <c r="D155" s="240" t="str">
        <f>IF(B155="","",INDEX(FORMULACIÓN!$A$10:$U$1010,'FORMULACIÓN Y SEG. FACULTADES'!$A155,'FORMULACIÓN Y SEG. FACULTADES'!D$8))</f>
        <v/>
      </c>
      <c r="E155" s="240" t="str">
        <f>IF($A155="","",INDEX(FORMULACIÓN!$A$10:$U$1010,'FORMULACIÓN Y SEG. FACULTADES'!$A155,'FORMULACIÓN Y SEG. FACULTADES'!E$8))</f>
        <v/>
      </c>
      <c r="F155" s="240" t="str">
        <f>IF($A155="","",INDEX(FORMULACIÓN!$A$10:$U$1010,'FORMULACIÓN Y SEG. FACULTADES'!$A155,'FORMULACIÓN Y SEG. FACULTADES'!F$8))</f>
        <v/>
      </c>
      <c r="G155" s="240" t="str">
        <f>IF($A155="","",INDEX(FORMULACIÓN!$A$10:$U$1010,'FORMULACIÓN Y SEG. FACULTADES'!$A155,'FORMULACIÓN Y SEG. FACULTADES'!G$8))</f>
        <v/>
      </c>
      <c r="H155" s="240" t="str">
        <f>IF($A155="","",INDEX(FORMULACIÓN!$A$10:$U$1010,'FORMULACIÓN Y SEG. FACULTADES'!$A155,'FORMULACIÓN Y SEG. FACULTADES'!H$8))</f>
        <v/>
      </c>
      <c r="I155" s="240" t="str">
        <f>IF($A155="","",INDEX(FORMULACIÓN!$A$10:$U$1010,'FORMULACIÓN Y SEG. FACULTADES'!$A155,'FORMULACIÓN Y SEG. FACULTADES'!I$8))</f>
        <v/>
      </c>
      <c r="J155" s="242"/>
      <c r="K155" s="242"/>
      <c r="L155" s="240" t="str">
        <f>IF($A155="","",INDEX(FORMULACIÓN!$A$10:$U$1010,'FORMULACIÓN Y SEG. FACULTADES'!$A155,'FORMULACIÓN Y SEG. FACULTADES'!L$8))</f>
        <v/>
      </c>
      <c r="M155" s="240" t="str">
        <f>IF($A155="","",INDEX(FORMULACIÓN!$A$10:$U$1010,'FORMULACIÓN Y SEG. FACULTADES'!$A155,'FORMULACIÓN Y SEG. FACULTADES'!M$8))</f>
        <v/>
      </c>
      <c r="N155" s="240" t="str">
        <f>IF($A155="","",INDEX(FORMULACIÓN!$A$10:$U$1010,'FORMULACIÓN Y SEG. FACULTADES'!$A155,'FORMULACIÓN Y SEG. FACULTADES'!N$8))</f>
        <v/>
      </c>
      <c r="O155" s="240" t="str">
        <f>IF($A155="","",INDEX(FORMULACIÓN!$A$10:$U$1010,'FORMULACIÓN Y SEG. FACULTADES'!$A155,'FORMULACIÓN Y SEG. FACULTADES'!O$8))</f>
        <v/>
      </c>
      <c r="P155" s="240" t="str">
        <f>IF($A155="","",INDEX(FORMULACIÓN!$A$10:$U$1010,'FORMULACIÓN Y SEG. FACULTADES'!$A155,'FORMULACIÓN Y SEG. FACULTADES'!P$8))</f>
        <v/>
      </c>
      <c r="Q155" s="241"/>
      <c r="R155" s="46" t="str">
        <f>IF($A155="","",INDEX(FORMULACIÓN!$A$10:$Y$1010,'FORMULACIÓN Y SEG. FACULTADES'!$A155,'FORMULACIÓN Y SEG. FACULTADES'!R$8))</f>
        <v/>
      </c>
      <c r="S155" s="175" t="str">
        <f>IF($A155="","",INDEX(FORMULACIÓN!$A$10:$U$1010,'FORMULACIÓN Y SEG. FACULTADES'!$A155,'FORMULACIÓN Y SEG. FACULTADES'!S$8))</f>
        <v/>
      </c>
      <c r="T155" s="187"/>
      <c r="U155" s="187"/>
      <c r="V155" s="188">
        <f t="shared" si="87"/>
        <v>0</v>
      </c>
      <c r="W155" s="187"/>
      <c r="X155" s="187"/>
      <c r="Y155" s="187"/>
      <c r="Z155" s="191" t="str">
        <f t="shared" si="88"/>
        <v>0</v>
      </c>
      <c r="AA155" s="191" t="str">
        <f t="shared" si="89"/>
        <v>-</v>
      </c>
      <c r="AB155" s="189" t="str">
        <f t="shared" si="86"/>
        <v>FAC/DEP: 00,00%
__________
FAC/FAC: -
__________
AÑO: 00,00%
S. 1: 00,00%
S. 2: 00,00%</v>
      </c>
      <c r="AC155" s="187"/>
      <c r="AD155" s="187"/>
      <c r="AE155" s="188">
        <f t="shared" si="90"/>
        <v>0</v>
      </c>
      <c r="AF155" s="187"/>
      <c r="AG155" s="187"/>
      <c r="AH155" s="187"/>
      <c r="AI155" s="191" t="str">
        <f t="shared" si="91"/>
        <v>0</v>
      </c>
      <c r="AJ155" s="187" t="str">
        <f t="shared" si="92"/>
        <v>-</v>
      </c>
      <c r="AK155" s="189" t="str">
        <f t="shared" si="93"/>
        <v>FAC/DEP: 00,00%
__________
FAC/FAC: -
__________
AÑO: 00,00%
S. 1: 00,00%
S. 2: 00,00%</v>
      </c>
      <c r="AL155" s="187"/>
      <c r="AM155" s="187"/>
      <c r="AN155" s="188">
        <f t="shared" si="94"/>
        <v>0</v>
      </c>
      <c r="AO155" s="187"/>
      <c r="AP155" s="187"/>
      <c r="AQ155" s="187"/>
      <c r="AR155" s="191" t="str">
        <f t="shared" si="95"/>
        <v>0</v>
      </c>
      <c r="AS155" s="187" t="str">
        <f t="shared" si="96"/>
        <v>-</v>
      </c>
      <c r="AT155" s="189" t="str">
        <f t="shared" si="97"/>
        <v>FAC/DEP: 00,00%
__________
FAC/FAC: -
__________
AÑO: 00,00%
S. 1: 00,00%
S. 2: 00,00%</v>
      </c>
      <c r="AU155" s="187"/>
      <c r="AV155" s="187"/>
      <c r="AW155" s="188">
        <f t="shared" si="98"/>
        <v>0</v>
      </c>
      <c r="AX155" s="187"/>
      <c r="AY155" s="187"/>
      <c r="AZ155" s="187"/>
      <c r="BA155" s="191" t="str">
        <f t="shared" si="99"/>
        <v>0</v>
      </c>
      <c r="BB155" s="187" t="str">
        <f t="shared" si="100"/>
        <v>-</v>
      </c>
      <c r="BC155" s="189" t="str">
        <f t="shared" si="101"/>
        <v>FAC/DEP: 00,00%
__________
FAC/FAC: -
__________
AÑO: 00,00%
S. 1: 00,00%
S. 2: 00,00%</v>
      </c>
      <c r="BD155" s="187"/>
      <c r="BE155" s="187"/>
      <c r="BF155" s="188">
        <f t="shared" si="102"/>
        <v>0</v>
      </c>
      <c r="BG155" s="187"/>
      <c r="BH155" s="187"/>
      <c r="BI155" s="187"/>
      <c r="BJ155" s="191" t="str">
        <f t="shared" si="103"/>
        <v>0</v>
      </c>
      <c r="BK155" s="187" t="str">
        <f t="shared" si="104"/>
        <v>-</v>
      </c>
      <c r="BL155" s="189" t="str">
        <f t="shared" si="105"/>
        <v>FAC/DEP: 00,00%
__________
FAC/FAC: -
__________
AÑO: 00,00%
S. 1: 00,00%
S. 2: 00,00%</v>
      </c>
      <c r="BM155" s="187"/>
      <c r="BN155" s="187"/>
      <c r="BO155" s="188">
        <f t="shared" si="106"/>
        <v>0</v>
      </c>
      <c r="BP155" s="187"/>
      <c r="BQ155" s="187"/>
      <c r="BR155" s="187"/>
      <c r="BS155" s="191" t="str">
        <f t="shared" si="107"/>
        <v>0</v>
      </c>
      <c r="BT155" s="187" t="str">
        <f t="shared" si="108"/>
        <v>-</v>
      </c>
      <c r="BU155" s="189" t="str">
        <f t="shared" si="109"/>
        <v>FAC/DEP: 00,00%
__________
FAC/FAC: -
__________
AÑO: 00,00%
S. 1: 00,00%
S. 2: 00,00%</v>
      </c>
      <c r="BV155" s="187"/>
      <c r="BW155" s="187"/>
      <c r="BX155" s="188">
        <f t="shared" si="110"/>
        <v>0</v>
      </c>
      <c r="BY155" s="187"/>
      <c r="BZ155" s="187"/>
      <c r="CA155" s="187"/>
      <c r="CB155" s="191" t="str">
        <f t="shared" si="111"/>
        <v>0</v>
      </c>
      <c r="CC155" s="187" t="str">
        <f t="shared" si="112"/>
        <v>-</v>
      </c>
      <c r="CD155" s="189" t="str">
        <f t="shared" si="113"/>
        <v>FAC/DEP: 00,00%
__________
FAC/FAC: -
__________
AÑO: 00,00%
S. 1: 00,00%
S. 2: 00,00%</v>
      </c>
      <c r="CE155" s="187"/>
      <c r="CF155" s="187"/>
      <c r="CG155" s="188">
        <f t="shared" si="114"/>
        <v>0</v>
      </c>
      <c r="CH155" s="187"/>
      <c r="CI155" s="187"/>
      <c r="CJ155" s="187"/>
      <c r="CK155" s="191" t="str">
        <f t="shared" si="115"/>
        <v>0</v>
      </c>
      <c r="CL155" s="187" t="str">
        <f t="shared" si="116"/>
        <v>-</v>
      </c>
      <c r="CM155" s="189" t="str">
        <f t="shared" si="117"/>
        <v>FAC/DEP: 00,00%
__________
FAC/FAC: -
__________
AÑO: 00,00%
S. 1: 00,00%
S. 2: 00,00%</v>
      </c>
      <c r="CN155" s="187"/>
      <c r="CO155" s="187"/>
      <c r="CP155" s="188">
        <f t="shared" si="118"/>
        <v>0</v>
      </c>
      <c r="CQ155" s="187"/>
      <c r="CR155" s="187"/>
      <c r="CS155" s="187"/>
      <c r="CT155" s="191" t="str">
        <f t="shared" si="119"/>
        <v>0</v>
      </c>
      <c r="CU155" s="187" t="str">
        <f t="shared" si="120"/>
        <v>-</v>
      </c>
      <c r="CV155" s="189" t="str">
        <f t="shared" si="121"/>
        <v>FAC/DEP: 00,00%
__________
FAC/FAC: -
__________
AÑO: 00,00%
S. 1: 00,00%
S. 2: 00,00%</v>
      </c>
      <c r="CW155" s="187"/>
      <c r="CX155" s="187"/>
      <c r="CY155" s="188">
        <f t="shared" si="122"/>
        <v>0</v>
      </c>
      <c r="CZ155" s="187"/>
      <c r="DA155" s="187"/>
      <c r="DB155" s="187"/>
      <c r="DC155" s="191" t="str">
        <f t="shared" si="123"/>
        <v>0</v>
      </c>
      <c r="DD155" s="191" t="str">
        <f t="shared" si="124"/>
        <v>-</v>
      </c>
      <c r="DE155" s="196" t="str">
        <f t="shared" si="125"/>
        <v>FAC/DEP: 00,00%
__________
FAC/FAC: -
__________
AÑO: 00,00%
S. 1: 00,00%
S. 2: 00,00%</v>
      </c>
      <c r="DF155" s="209">
        <f t="shared" si="126"/>
        <v>0</v>
      </c>
      <c r="DG155" s="245"/>
      <c r="DH155" s="245"/>
    </row>
    <row r="156" spans="1:112" s="218" customFormat="1" ht="28.5" hidden="1" customHeight="1">
      <c r="A156" s="218" t="str">
        <f>Lists!C244</f>
        <v/>
      </c>
      <c r="B156" s="240" t="str">
        <f>IF(A156="","",INDEX(FORMULACIÓN!$A$10:$U$1010,'FORMULACIÓN Y SEG. FACULTADES'!$A156,'FORMULACIÓN Y SEG. FACULTADES'!B$8))</f>
        <v/>
      </c>
      <c r="C156" s="238" t="str">
        <f>IF($A156="","",INDEX(FORMULACIÓN!$A$10:$U$1010,'FORMULACIÓN Y SEG. FACULTADES'!$A156,'FORMULACIÓN Y SEG. FACULTADES'!C$8))</f>
        <v/>
      </c>
      <c r="D156" s="240" t="str">
        <f>IF(B156="","",INDEX(FORMULACIÓN!$A$10:$U$1010,'FORMULACIÓN Y SEG. FACULTADES'!$A156,'FORMULACIÓN Y SEG. FACULTADES'!D$8))</f>
        <v/>
      </c>
      <c r="E156" s="240" t="str">
        <f>IF($A156="","",INDEX(FORMULACIÓN!$A$10:$U$1010,'FORMULACIÓN Y SEG. FACULTADES'!$A156,'FORMULACIÓN Y SEG. FACULTADES'!E$8))</f>
        <v/>
      </c>
      <c r="F156" s="240" t="str">
        <f>IF($A156="","",INDEX(FORMULACIÓN!$A$10:$U$1010,'FORMULACIÓN Y SEG. FACULTADES'!$A156,'FORMULACIÓN Y SEG. FACULTADES'!F$8))</f>
        <v/>
      </c>
      <c r="G156" s="240" t="str">
        <f>IF($A156="","",INDEX(FORMULACIÓN!$A$10:$U$1010,'FORMULACIÓN Y SEG. FACULTADES'!$A156,'FORMULACIÓN Y SEG. FACULTADES'!G$8))</f>
        <v/>
      </c>
      <c r="H156" s="240" t="str">
        <f>IF($A156="","",INDEX(FORMULACIÓN!$A$10:$U$1010,'FORMULACIÓN Y SEG. FACULTADES'!$A156,'FORMULACIÓN Y SEG. FACULTADES'!H$8))</f>
        <v/>
      </c>
      <c r="I156" s="240" t="str">
        <f>IF($A156="","",INDEX(FORMULACIÓN!$A$10:$U$1010,'FORMULACIÓN Y SEG. FACULTADES'!$A156,'FORMULACIÓN Y SEG. FACULTADES'!I$8))</f>
        <v/>
      </c>
      <c r="J156" s="242"/>
      <c r="K156" s="242"/>
      <c r="L156" s="240" t="str">
        <f>IF($A156="","",INDEX(FORMULACIÓN!$A$10:$U$1010,'FORMULACIÓN Y SEG. FACULTADES'!$A156,'FORMULACIÓN Y SEG. FACULTADES'!L$8))</f>
        <v/>
      </c>
      <c r="M156" s="240" t="str">
        <f>IF($A156="","",INDEX(FORMULACIÓN!$A$10:$U$1010,'FORMULACIÓN Y SEG. FACULTADES'!$A156,'FORMULACIÓN Y SEG. FACULTADES'!M$8))</f>
        <v/>
      </c>
      <c r="N156" s="240" t="str">
        <f>IF($A156="","",INDEX(FORMULACIÓN!$A$10:$U$1010,'FORMULACIÓN Y SEG. FACULTADES'!$A156,'FORMULACIÓN Y SEG. FACULTADES'!N$8))</f>
        <v/>
      </c>
      <c r="O156" s="240" t="str">
        <f>IF($A156="","",INDEX(FORMULACIÓN!$A$10:$U$1010,'FORMULACIÓN Y SEG. FACULTADES'!$A156,'FORMULACIÓN Y SEG. FACULTADES'!O$8))</f>
        <v/>
      </c>
      <c r="P156" s="240" t="str">
        <f>IF($A156="","",INDEX(FORMULACIÓN!$A$10:$U$1010,'FORMULACIÓN Y SEG. FACULTADES'!$A156,'FORMULACIÓN Y SEG. FACULTADES'!P$8))</f>
        <v/>
      </c>
      <c r="Q156" s="241"/>
      <c r="R156" s="46" t="str">
        <f>IF($A156="","",INDEX(FORMULACIÓN!$A$10:$Y$1010,'FORMULACIÓN Y SEG. FACULTADES'!$A156,'FORMULACIÓN Y SEG. FACULTADES'!R$8))</f>
        <v/>
      </c>
      <c r="S156" s="175" t="str">
        <f>IF($A156="","",INDEX(FORMULACIÓN!$A$10:$U$1010,'FORMULACIÓN Y SEG. FACULTADES'!$A156,'FORMULACIÓN Y SEG. FACULTADES'!S$8))</f>
        <v/>
      </c>
      <c r="T156" s="187"/>
      <c r="U156" s="187"/>
      <c r="V156" s="188">
        <f t="shared" si="87"/>
        <v>0</v>
      </c>
      <c r="W156" s="187"/>
      <c r="X156" s="187"/>
      <c r="Y156" s="187"/>
      <c r="Z156" s="191" t="str">
        <f t="shared" si="88"/>
        <v>0</v>
      </c>
      <c r="AA156" s="191" t="str">
        <f t="shared" si="89"/>
        <v>-</v>
      </c>
      <c r="AB156" s="189" t="str">
        <f t="shared" si="86"/>
        <v>FAC/DEP: 00,00%
__________
FAC/FAC: -
__________
AÑO: 00,00%
S. 1: 00,00%
S. 2: 00,00%</v>
      </c>
      <c r="AC156" s="187"/>
      <c r="AD156" s="187"/>
      <c r="AE156" s="188">
        <f t="shared" si="90"/>
        <v>0</v>
      </c>
      <c r="AF156" s="187"/>
      <c r="AG156" s="187"/>
      <c r="AH156" s="187"/>
      <c r="AI156" s="191" t="str">
        <f t="shared" si="91"/>
        <v>0</v>
      </c>
      <c r="AJ156" s="187" t="str">
        <f t="shared" si="92"/>
        <v>-</v>
      </c>
      <c r="AK156" s="189" t="str">
        <f t="shared" si="93"/>
        <v>FAC/DEP: 00,00%
__________
FAC/FAC: -
__________
AÑO: 00,00%
S. 1: 00,00%
S. 2: 00,00%</v>
      </c>
      <c r="AL156" s="187"/>
      <c r="AM156" s="187"/>
      <c r="AN156" s="188">
        <f t="shared" si="94"/>
        <v>0</v>
      </c>
      <c r="AO156" s="187"/>
      <c r="AP156" s="187"/>
      <c r="AQ156" s="187"/>
      <c r="AR156" s="191" t="str">
        <f t="shared" si="95"/>
        <v>0</v>
      </c>
      <c r="AS156" s="187" t="str">
        <f t="shared" si="96"/>
        <v>-</v>
      </c>
      <c r="AT156" s="189" t="str">
        <f t="shared" si="97"/>
        <v>FAC/DEP: 00,00%
__________
FAC/FAC: -
__________
AÑO: 00,00%
S. 1: 00,00%
S. 2: 00,00%</v>
      </c>
      <c r="AU156" s="187"/>
      <c r="AV156" s="187"/>
      <c r="AW156" s="188">
        <f t="shared" si="98"/>
        <v>0</v>
      </c>
      <c r="AX156" s="187"/>
      <c r="AY156" s="187"/>
      <c r="AZ156" s="187"/>
      <c r="BA156" s="191" t="str">
        <f t="shared" si="99"/>
        <v>0</v>
      </c>
      <c r="BB156" s="187" t="str">
        <f t="shared" si="100"/>
        <v>-</v>
      </c>
      <c r="BC156" s="189" t="str">
        <f t="shared" si="101"/>
        <v>FAC/DEP: 00,00%
__________
FAC/FAC: -
__________
AÑO: 00,00%
S. 1: 00,00%
S. 2: 00,00%</v>
      </c>
      <c r="BD156" s="187"/>
      <c r="BE156" s="187"/>
      <c r="BF156" s="188">
        <f t="shared" si="102"/>
        <v>0</v>
      </c>
      <c r="BG156" s="187"/>
      <c r="BH156" s="187"/>
      <c r="BI156" s="187"/>
      <c r="BJ156" s="191" t="str">
        <f t="shared" si="103"/>
        <v>0</v>
      </c>
      <c r="BK156" s="187" t="str">
        <f t="shared" si="104"/>
        <v>-</v>
      </c>
      <c r="BL156" s="189" t="str">
        <f t="shared" si="105"/>
        <v>FAC/DEP: 00,00%
__________
FAC/FAC: -
__________
AÑO: 00,00%
S. 1: 00,00%
S. 2: 00,00%</v>
      </c>
      <c r="BM156" s="187"/>
      <c r="BN156" s="187"/>
      <c r="BO156" s="188">
        <f t="shared" si="106"/>
        <v>0</v>
      </c>
      <c r="BP156" s="187"/>
      <c r="BQ156" s="187"/>
      <c r="BR156" s="187"/>
      <c r="BS156" s="191" t="str">
        <f t="shared" si="107"/>
        <v>0</v>
      </c>
      <c r="BT156" s="187" t="str">
        <f t="shared" si="108"/>
        <v>-</v>
      </c>
      <c r="BU156" s="189" t="str">
        <f t="shared" si="109"/>
        <v>FAC/DEP: 00,00%
__________
FAC/FAC: -
__________
AÑO: 00,00%
S. 1: 00,00%
S. 2: 00,00%</v>
      </c>
      <c r="BV156" s="187"/>
      <c r="BW156" s="187"/>
      <c r="BX156" s="188">
        <f t="shared" si="110"/>
        <v>0</v>
      </c>
      <c r="BY156" s="187"/>
      <c r="BZ156" s="187"/>
      <c r="CA156" s="187"/>
      <c r="CB156" s="191" t="str">
        <f t="shared" si="111"/>
        <v>0</v>
      </c>
      <c r="CC156" s="187" t="str">
        <f t="shared" si="112"/>
        <v>-</v>
      </c>
      <c r="CD156" s="189" t="str">
        <f t="shared" si="113"/>
        <v>FAC/DEP: 00,00%
__________
FAC/FAC: -
__________
AÑO: 00,00%
S. 1: 00,00%
S. 2: 00,00%</v>
      </c>
      <c r="CE156" s="187"/>
      <c r="CF156" s="187"/>
      <c r="CG156" s="188">
        <f t="shared" si="114"/>
        <v>0</v>
      </c>
      <c r="CH156" s="187"/>
      <c r="CI156" s="187"/>
      <c r="CJ156" s="187"/>
      <c r="CK156" s="191" t="str">
        <f t="shared" si="115"/>
        <v>0</v>
      </c>
      <c r="CL156" s="187" t="str">
        <f t="shared" si="116"/>
        <v>-</v>
      </c>
      <c r="CM156" s="189" t="str">
        <f t="shared" si="117"/>
        <v>FAC/DEP: 00,00%
__________
FAC/FAC: -
__________
AÑO: 00,00%
S. 1: 00,00%
S. 2: 00,00%</v>
      </c>
      <c r="CN156" s="187"/>
      <c r="CO156" s="187"/>
      <c r="CP156" s="188">
        <f t="shared" si="118"/>
        <v>0</v>
      </c>
      <c r="CQ156" s="187"/>
      <c r="CR156" s="187"/>
      <c r="CS156" s="187"/>
      <c r="CT156" s="191" t="str">
        <f t="shared" si="119"/>
        <v>0</v>
      </c>
      <c r="CU156" s="187" t="str">
        <f t="shared" si="120"/>
        <v>-</v>
      </c>
      <c r="CV156" s="189" t="str">
        <f t="shared" si="121"/>
        <v>FAC/DEP: 00,00%
__________
FAC/FAC: -
__________
AÑO: 00,00%
S. 1: 00,00%
S. 2: 00,00%</v>
      </c>
      <c r="CW156" s="187"/>
      <c r="CX156" s="187"/>
      <c r="CY156" s="188">
        <f t="shared" si="122"/>
        <v>0</v>
      </c>
      <c r="CZ156" s="187"/>
      <c r="DA156" s="187"/>
      <c r="DB156" s="187"/>
      <c r="DC156" s="191" t="str">
        <f t="shared" si="123"/>
        <v>0</v>
      </c>
      <c r="DD156" s="191" t="str">
        <f t="shared" si="124"/>
        <v>-</v>
      </c>
      <c r="DE156" s="196" t="str">
        <f t="shared" si="125"/>
        <v>FAC/DEP: 00,00%
__________
FAC/FAC: -
__________
AÑO: 00,00%
S. 1: 00,00%
S. 2: 00,00%</v>
      </c>
      <c r="DF156" s="209">
        <f t="shared" si="126"/>
        <v>0</v>
      </c>
      <c r="DG156" s="245"/>
      <c r="DH156" s="245"/>
    </row>
    <row r="157" spans="1:112" s="218" customFormat="1" ht="28.5" hidden="1" customHeight="1">
      <c r="A157" s="218" t="str">
        <f>Lists!C245</f>
        <v/>
      </c>
      <c r="B157" s="240" t="str">
        <f>IF(A157="","",INDEX(FORMULACIÓN!$A$10:$U$1010,'FORMULACIÓN Y SEG. FACULTADES'!$A157,'FORMULACIÓN Y SEG. FACULTADES'!B$8))</f>
        <v/>
      </c>
      <c r="C157" s="238" t="str">
        <f>IF($A157="","",INDEX(FORMULACIÓN!$A$10:$U$1010,'FORMULACIÓN Y SEG. FACULTADES'!$A157,'FORMULACIÓN Y SEG. FACULTADES'!C$8))</f>
        <v/>
      </c>
      <c r="D157" s="240" t="str">
        <f>IF(B157="","",INDEX(FORMULACIÓN!$A$10:$U$1010,'FORMULACIÓN Y SEG. FACULTADES'!$A157,'FORMULACIÓN Y SEG. FACULTADES'!D$8))</f>
        <v/>
      </c>
      <c r="E157" s="240" t="str">
        <f>IF($A157="","",INDEX(FORMULACIÓN!$A$10:$U$1010,'FORMULACIÓN Y SEG. FACULTADES'!$A157,'FORMULACIÓN Y SEG. FACULTADES'!E$8))</f>
        <v/>
      </c>
      <c r="F157" s="240" t="str">
        <f>IF($A157="","",INDEX(FORMULACIÓN!$A$10:$U$1010,'FORMULACIÓN Y SEG. FACULTADES'!$A157,'FORMULACIÓN Y SEG. FACULTADES'!F$8))</f>
        <v/>
      </c>
      <c r="G157" s="240" t="str">
        <f>IF($A157="","",INDEX(FORMULACIÓN!$A$10:$U$1010,'FORMULACIÓN Y SEG. FACULTADES'!$A157,'FORMULACIÓN Y SEG. FACULTADES'!G$8))</f>
        <v/>
      </c>
      <c r="H157" s="240" t="str">
        <f>IF($A157="","",INDEX(FORMULACIÓN!$A$10:$U$1010,'FORMULACIÓN Y SEG. FACULTADES'!$A157,'FORMULACIÓN Y SEG. FACULTADES'!H$8))</f>
        <v/>
      </c>
      <c r="I157" s="240" t="str">
        <f>IF($A157="","",INDEX(FORMULACIÓN!$A$10:$U$1010,'FORMULACIÓN Y SEG. FACULTADES'!$A157,'FORMULACIÓN Y SEG. FACULTADES'!I$8))</f>
        <v/>
      </c>
      <c r="J157" s="242"/>
      <c r="K157" s="242"/>
      <c r="L157" s="240" t="str">
        <f>IF($A157="","",INDEX(FORMULACIÓN!$A$10:$U$1010,'FORMULACIÓN Y SEG. FACULTADES'!$A157,'FORMULACIÓN Y SEG. FACULTADES'!L$8))</f>
        <v/>
      </c>
      <c r="M157" s="240" t="str">
        <f>IF($A157="","",INDEX(FORMULACIÓN!$A$10:$U$1010,'FORMULACIÓN Y SEG. FACULTADES'!$A157,'FORMULACIÓN Y SEG. FACULTADES'!M$8))</f>
        <v/>
      </c>
      <c r="N157" s="240" t="str">
        <f>IF($A157="","",INDEX(FORMULACIÓN!$A$10:$U$1010,'FORMULACIÓN Y SEG. FACULTADES'!$A157,'FORMULACIÓN Y SEG. FACULTADES'!N$8))</f>
        <v/>
      </c>
      <c r="O157" s="240" t="str">
        <f>IF($A157="","",INDEX(FORMULACIÓN!$A$10:$U$1010,'FORMULACIÓN Y SEG. FACULTADES'!$A157,'FORMULACIÓN Y SEG. FACULTADES'!O$8))</f>
        <v/>
      </c>
      <c r="P157" s="240" t="str">
        <f>IF($A157="","",INDEX(FORMULACIÓN!$A$10:$U$1010,'FORMULACIÓN Y SEG. FACULTADES'!$A157,'FORMULACIÓN Y SEG. FACULTADES'!P$8))</f>
        <v/>
      </c>
      <c r="Q157" s="241"/>
      <c r="R157" s="46" t="str">
        <f>IF($A157="","",INDEX(FORMULACIÓN!$A$10:$Y$1010,'FORMULACIÓN Y SEG. FACULTADES'!$A157,'FORMULACIÓN Y SEG. FACULTADES'!R$8))</f>
        <v/>
      </c>
      <c r="S157" s="175" t="str">
        <f>IF($A157="","",INDEX(FORMULACIÓN!$A$10:$U$1010,'FORMULACIÓN Y SEG. FACULTADES'!$A157,'FORMULACIÓN Y SEG. FACULTADES'!S$8))</f>
        <v/>
      </c>
      <c r="T157" s="187"/>
      <c r="U157" s="187"/>
      <c r="V157" s="188">
        <f t="shared" si="87"/>
        <v>0</v>
      </c>
      <c r="W157" s="187"/>
      <c r="X157" s="187"/>
      <c r="Y157" s="187"/>
      <c r="Z157" s="191" t="str">
        <f t="shared" si="88"/>
        <v>0</v>
      </c>
      <c r="AA157" s="191" t="str">
        <f t="shared" si="89"/>
        <v>-</v>
      </c>
      <c r="AB157" s="189" t="str">
        <f t="shared" si="86"/>
        <v>FAC/DEP: 00,00%
__________
FAC/FAC: -
__________
AÑO: 00,00%
S. 1: 00,00%
S. 2: 00,00%</v>
      </c>
      <c r="AC157" s="187"/>
      <c r="AD157" s="187"/>
      <c r="AE157" s="188">
        <f t="shared" si="90"/>
        <v>0</v>
      </c>
      <c r="AF157" s="187"/>
      <c r="AG157" s="187"/>
      <c r="AH157" s="187"/>
      <c r="AI157" s="191" t="str">
        <f t="shared" si="91"/>
        <v>0</v>
      </c>
      <c r="AJ157" s="187" t="str">
        <f t="shared" si="92"/>
        <v>-</v>
      </c>
      <c r="AK157" s="189" t="str">
        <f t="shared" si="93"/>
        <v>FAC/DEP: 00,00%
__________
FAC/FAC: -
__________
AÑO: 00,00%
S. 1: 00,00%
S. 2: 00,00%</v>
      </c>
      <c r="AL157" s="187"/>
      <c r="AM157" s="187"/>
      <c r="AN157" s="188">
        <f t="shared" si="94"/>
        <v>0</v>
      </c>
      <c r="AO157" s="187"/>
      <c r="AP157" s="187"/>
      <c r="AQ157" s="187"/>
      <c r="AR157" s="191" t="str">
        <f t="shared" si="95"/>
        <v>0</v>
      </c>
      <c r="AS157" s="187" t="str">
        <f t="shared" si="96"/>
        <v>-</v>
      </c>
      <c r="AT157" s="189" t="str">
        <f t="shared" si="97"/>
        <v>FAC/DEP: 00,00%
__________
FAC/FAC: -
__________
AÑO: 00,00%
S. 1: 00,00%
S. 2: 00,00%</v>
      </c>
      <c r="AU157" s="187"/>
      <c r="AV157" s="187"/>
      <c r="AW157" s="188">
        <f t="shared" si="98"/>
        <v>0</v>
      </c>
      <c r="AX157" s="187"/>
      <c r="AY157" s="187"/>
      <c r="AZ157" s="187"/>
      <c r="BA157" s="191" t="str">
        <f t="shared" si="99"/>
        <v>0</v>
      </c>
      <c r="BB157" s="187" t="str">
        <f t="shared" si="100"/>
        <v>-</v>
      </c>
      <c r="BC157" s="189" t="str">
        <f t="shared" si="101"/>
        <v>FAC/DEP: 00,00%
__________
FAC/FAC: -
__________
AÑO: 00,00%
S. 1: 00,00%
S. 2: 00,00%</v>
      </c>
      <c r="BD157" s="187"/>
      <c r="BE157" s="187"/>
      <c r="BF157" s="188">
        <f t="shared" si="102"/>
        <v>0</v>
      </c>
      <c r="BG157" s="187"/>
      <c r="BH157" s="187"/>
      <c r="BI157" s="187"/>
      <c r="BJ157" s="191" t="str">
        <f t="shared" si="103"/>
        <v>0</v>
      </c>
      <c r="BK157" s="187" t="str">
        <f t="shared" si="104"/>
        <v>-</v>
      </c>
      <c r="BL157" s="189" t="str">
        <f t="shared" si="105"/>
        <v>FAC/DEP: 00,00%
__________
FAC/FAC: -
__________
AÑO: 00,00%
S. 1: 00,00%
S. 2: 00,00%</v>
      </c>
      <c r="BM157" s="187"/>
      <c r="BN157" s="187"/>
      <c r="BO157" s="188">
        <f t="shared" si="106"/>
        <v>0</v>
      </c>
      <c r="BP157" s="187"/>
      <c r="BQ157" s="187"/>
      <c r="BR157" s="187"/>
      <c r="BS157" s="191" t="str">
        <f t="shared" si="107"/>
        <v>0</v>
      </c>
      <c r="BT157" s="187" t="str">
        <f t="shared" si="108"/>
        <v>-</v>
      </c>
      <c r="BU157" s="189" t="str">
        <f t="shared" si="109"/>
        <v>FAC/DEP: 00,00%
__________
FAC/FAC: -
__________
AÑO: 00,00%
S. 1: 00,00%
S. 2: 00,00%</v>
      </c>
      <c r="BV157" s="187"/>
      <c r="BW157" s="187"/>
      <c r="BX157" s="188">
        <f t="shared" si="110"/>
        <v>0</v>
      </c>
      <c r="BY157" s="187"/>
      <c r="BZ157" s="187"/>
      <c r="CA157" s="187"/>
      <c r="CB157" s="191" t="str">
        <f t="shared" si="111"/>
        <v>0</v>
      </c>
      <c r="CC157" s="187" t="str">
        <f t="shared" si="112"/>
        <v>-</v>
      </c>
      <c r="CD157" s="189" t="str">
        <f t="shared" si="113"/>
        <v>FAC/DEP: 00,00%
__________
FAC/FAC: -
__________
AÑO: 00,00%
S. 1: 00,00%
S. 2: 00,00%</v>
      </c>
      <c r="CE157" s="187"/>
      <c r="CF157" s="187"/>
      <c r="CG157" s="188">
        <f t="shared" si="114"/>
        <v>0</v>
      </c>
      <c r="CH157" s="187"/>
      <c r="CI157" s="187"/>
      <c r="CJ157" s="187"/>
      <c r="CK157" s="191" t="str">
        <f t="shared" si="115"/>
        <v>0</v>
      </c>
      <c r="CL157" s="187" t="str">
        <f t="shared" si="116"/>
        <v>-</v>
      </c>
      <c r="CM157" s="189" t="str">
        <f t="shared" si="117"/>
        <v>FAC/DEP: 00,00%
__________
FAC/FAC: -
__________
AÑO: 00,00%
S. 1: 00,00%
S. 2: 00,00%</v>
      </c>
      <c r="CN157" s="187"/>
      <c r="CO157" s="187"/>
      <c r="CP157" s="188">
        <f t="shared" si="118"/>
        <v>0</v>
      </c>
      <c r="CQ157" s="187"/>
      <c r="CR157" s="187"/>
      <c r="CS157" s="187"/>
      <c r="CT157" s="191" t="str">
        <f t="shared" si="119"/>
        <v>0</v>
      </c>
      <c r="CU157" s="187" t="str">
        <f t="shared" si="120"/>
        <v>-</v>
      </c>
      <c r="CV157" s="189" t="str">
        <f t="shared" si="121"/>
        <v>FAC/DEP: 00,00%
__________
FAC/FAC: -
__________
AÑO: 00,00%
S. 1: 00,00%
S. 2: 00,00%</v>
      </c>
      <c r="CW157" s="187"/>
      <c r="CX157" s="187"/>
      <c r="CY157" s="188">
        <f t="shared" si="122"/>
        <v>0</v>
      </c>
      <c r="CZ157" s="187"/>
      <c r="DA157" s="187"/>
      <c r="DB157" s="187"/>
      <c r="DC157" s="191" t="str">
        <f t="shared" si="123"/>
        <v>0</v>
      </c>
      <c r="DD157" s="191" t="str">
        <f t="shared" si="124"/>
        <v>-</v>
      </c>
      <c r="DE157" s="196" t="str">
        <f t="shared" si="125"/>
        <v>FAC/DEP: 00,00%
__________
FAC/FAC: -
__________
AÑO: 00,00%
S. 1: 00,00%
S. 2: 00,00%</v>
      </c>
      <c r="DF157" s="209">
        <f t="shared" si="126"/>
        <v>0</v>
      </c>
      <c r="DG157" s="245"/>
      <c r="DH157" s="245"/>
    </row>
    <row r="158" spans="1:112" s="218" customFormat="1" ht="28.5" hidden="1" customHeight="1">
      <c r="A158" s="218" t="str">
        <f>Lists!C246</f>
        <v/>
      </c>
      <c r="B158" s="240" t="str">
        <f>IF(A158="","",INDEX(FORMULACIÓN!$A$10:$U$1010,'FORMULACIÓN Y SEG. FACULTADES'!$A158,'FORMULACIÓN Y SEG. FACULTADES'!B$8))</f>
        <v/>
      </c>
      <c r="C158" s="238" t="str">
        <f>IF($A158="","",INDEX(FORMULACIÓN!$A$10:$U$1010,'FORMULACIÓN Y SEG. FACULTADES'!$A158,'FORMULACIÓN Y SEG. FACULTADES'!C$8))</f>
        <v/>
      </c>
      <c r="D158" s="240" t="str">
        <f>IF(B158="","",INDEX(FORMULACIÓN!$A$10:$U$1010,'FORMULACIÓN Y SEG. FACULTADES'!$A158,'FORMULACIÓN Y SEG. FACULTADES'!D$8))</f>
        <v/>
      </c>
      <c r="E158" s="240" t="str">
        <f>IF($A158="","",INDEX(FORMULACIÓN!$A$10:$U$1010,'FORMULACIÓN Y SEG. FACULTADES'!$A158,'FORMULACIÓN Y SEG. FACULTADES'!E$8))</f>
        <v/>
      </c>
      <c r="F158" s="240" t="str">
        <f>IF($A158="","",INDEX(FORMULACIÓN!$A$10:$U$1010,'FORMULACIÓN Y SEG. FACULTADES'!$A158,'FORMULACIÓN Y SEG. FACULTADES'!F$8))</f>
        <v/>
      </c>
      <c r="G158" s="240" t="str">
        <f>IF($A158="","",INDEX(FORMULACIÓN!$A$10:$U$1010,'FORMULACIÓN Y SEG. FACULTADES'!$A158,'FORMULACIÓN Y SEG. FACULTADES'!G$8))</f>
        <v/>
      </c>
      <c r="H158" s="240" t="str">
        <f>IF($A158="","",INDEX(FORMULACIÓN!$A$10:$U$1010,'FORMULACIÓN Y SEG. FACULTADES'!$A158,'FORMULACIÓN Y SEG. FACULTADES'!H$8))</f>
        <v/>
      </c>
      <c r="I158" s="240" t="str">
        <f>IF($A158="","",INDEX(FORMULACIÓN!$A$10:$U$1010,'FORMULACIÓN Y SEG. FACULTADES'!$A158,'FORMULACIÓN Y SEG. FACULTADES'!I$8))</f>
        <v/>
      </c>
      <c r="J158" s="242"/>
      <c r="K158" s="242"/>
      <c r="L158" s="240" t="str">
        <f>IF($A158="","",INDEX(FORMULACIÓN!$A$10:$U$1010,'FORMULACIÓN Y SEG. FACULTADES'!$A158,'FORMULACIÓN Y SEG. FACULTADES'!L$8))</f>
        <v/>
      </c>
      <c r="M158" s="240" t="str">
        <f>IF($A158="","",INDEX(FORMULACIÓN!$A$10:$U$1010,'FORMULACIÓN Y SEG. FACULTADES'!$A158,'FORMULACIÓN Y SEG. FACULTADES'!M$8))</f>
        <v/>
      </c>
      <c r="N158" s="240" t="str">
        <f>IF($A158="","",INDEX(FORMULACIÓN!$A$10:$U$1010,'FORMULACIÓN Y SEG. FACULTADES'!$A158,'FORMULACIÓN Y SEG. FACULTADES'!N$8))</f>
        <v/>
      </c>
      <c r="O158" s="240" t="str">
        <f>IF($A158="","",INDEX(FORMULACIÓN!$A$10:$U$1010,'FORMULACIÓN Y SEG. FACULTADES'!$A158,'FORMULACIÓN Y SEG. FACULTADES'!O$8))</f>
        <v/>
      </c>
      <c r="P158" s="240" t="str">
        <f>IF($A158="","",INDEX(FORMULACIÓN!$A$10:$U$1010,'FORMULACIÓN Y SEG. FACULTADES'!$A158,'FORMULACIÓN Y SEG. FACULTADES'!P$8))</f>
        <v/>
      </c>
      <c r="Q158" s="241"/>
      <c r="R158" s="46" t="str">
        <f>IF($A158="","",INDEX(FORMULACIÓN!$A$10:$Y$1010,'FORMULACIÓN Y SEG. FACULTADES'!$A158,'FORMULACIÓN Y SEG. FACULTADES'!R$8))</f>
        <v/>
      </c>
      <c r="S158" s="175" t="str">
        <f>IF($A158="","",INDEX(FORMULACIÓN!$A$10:$U$1010,'FORMULACIÓN Y SEG. FACULTADES'!$A158,'FORMULACIÓN Y SEG. FACULTADES'!S$8))</f>
        <v/>
      </c>
      <c r="T158" s="187"/>
      <c r="U158" s="187"/>
      <c r="V158" s="188">
        <f t="shared" si="87"/>
        <v>0</v>
      </c>
      <c r="W158" s="187"/>
      <c r="X158" s="187"/>
      <c r="Y158" s="187"/>
      <c r="Z158" s="191" t="str">
        <f t="shared" si="88"/>
        <v>0</v>
      </c>
      <c r="AA158" s="191" t="str">
        <f t="shared" si="89"/>
        <v>-</v>
      </c>
      <c r="AB158" s="189" t="str">
        <f t="shared" si="86"/>
        <v>FAC/DEP: 00,00%
__________
FAC/FAC: -
__________
AÑO: 00,00%
S. 1: 00,00%
S. 2: 00,00%</v>
      </c>
      <c r="AC158" s="187"/>
      <c r="AD158" s="187"/>
      <c r="AE158" s="188">
        <f t="shared" si="90"/>
        <v>0</v>
      </c>
      <c r="AF158" s="187"/>
      <c r="AG158" s="187"/>
      <c r="AH158" s="187"/>
      <c r="AI158" s="191" t="str">
        <f t="shared" si="91"/>
        <v>0</v>
      </c>
      <c r="AJ158" s="187" t="str">
        <f t="shared" si="92"/>
        <v>-</v>
      </c>
      <c r="AK158" s="189" t="str">
        <f t="shared" si="93"/>
        <v>FAC/DEP: 00,00%
__________
FAC/FAC: -
__________
AÑO: 00,00%
S. 1: 00,00%
S. 2: 00,00%</v>
      </c>
      <c r="AL158" s="187"/>
      <c r="AM158" s="187"/>
      <c r="AN158" s="188">
        <f t="shared" si="94"/>
        <v>0</v>
      </c>
      <c r="AO158" s="187"/>
      <c r="AP158" s="187"/>
      <c r="AQ158" s="187"/>
      <c r="AR158" s="191" t="str">
        <f t="shared" si="95"/>
        <v>0</v>
      </c>
      <c r="AS158" s="187" t="str">
        <f t="shared" si="96"/>
        <v>-</v>
      </c>
      <c r="AT158" s="189" t="str">
        <f t="shared" si="97"/>
        <v>FAC/DEP: 00,00%
__________
FAC/FAC: -
__________
AÑO: 00,00%
S. 1: 00,00%
S. 2: 00,00%</v>
      </c>
      <c r="AU158" s="187"/>
      <c r="AV158" s="187"/>
      <c r="AW158" s="188">
        <f t="shared" si="98"/>
        <v>0</v>
      </c>
      <c r="AX158" s="187"/>
      <c r="AY158" s="187"/>
      <c r="AZ158" s="187"/>
      <c r="BA158" s="191" t="str">
        <f t="shared" si="99"/>
        <v>0</v>
      </c>
      <c r="BB158" s="187" t="str">
        <f t="shared" si="100"/>
        <v>-</v>
      </c>
      <c r="BC158" s="189" t="str">
        <f t="shared" si="101"/>
        <v>FAC/DEP: 00,00%
__________
FAC/FAC: -
__________
AÑO: 00,00%
S. 1: 00,00%
S. 2: 00,00%</v>
      </c>
      <c r="BD158" s="187"/>
      <c r="BE158" s="187"/>
      <c r="BF158" s="188">
        <f t="shared" si="102"/>
        <v>0</v>
      </c>
      <c r="BG158" s="187"/>
      <c r="BH158" s="187"/>
      <c r="BI158" s="187"/>
      <c r="BJ158" s="191" t="str">
        <f t="shared" si="103"/>
        <v>0</v>
      </c>
      <c r="BK158" s="187" t="str">
        <f t="shared" si="104"/>
        <v>-</v>
      </c>
      <c r="BL158" s="189" t="str">
        <f t="shared" si="105"/>
        <v>FAC/DEP: 00,00%
__________
FAC/FAC: -
__________
AÑO: 00,00%
S. 1: 00,00%
S. 2: 00,00%</v>
      </c>
      <c r="BM158" s="187"/>
      <c r="BN158" s="187"/>
      <c r="BO158" s="188">
        <f t="shared" si="106"/>
        <v>0</v>
      </c>
      <c r="BP158" s="187"/>
      <c r="BQ158" s="187"/>
      <c r="BR158" s="187"/>
      <c r="BS158" s="191" t="str">
        <f t="shared" si="107"/>
        <v>0</v>
      </c>
      <c r="BT158" s="187" t="str">
        <f t="shared" si="108"/>
        <v>-</v>
      </c>
      <c r="BU158" s="189" t="str">
        <f t="shared" si="109"/>
        <v>FAC/DEP: 00,00%
__________
FAC/FAC: -
__________
AÑO: 00,00%
S. 1: 00,00%
S. 2: 00,00%</v>
      </c>
      <c r="BV158" s="187"/>
      <c r="BW158" s="187"/>
      <c r="BX158" s="188">
        <f t="shared" si="110"/>
        <v>0</v>
      </c>
      <c r="BY158" s="187"/>
      <c r="BZ158" s="187"/>
      <c r="CA158" s="187"/>
      <c r="CB158" s="191" t="str">
        <f t="shared" si="111"/>
        <v>0</v>
      </c>
      <c r="CC158" s="187" t="str">
        <f t="shared" si="112"/>
        <v>-</v>
      </c>
      <c r="CD158" s="189" t="str">
        <f t="shared" si="113"/>
        <v>FAC/DEP: 00,00%
__________
FAC/FAC: -
__________
AÑO: 00,00%
S. 1: 00,00%
S. 2: 00,00%</v>
      </c>
      <c r="CE158" s="187"/>
      <c r="CF158" s="187"/>
      <c r="CG158" s="188">
        <f t="shared" si="114"/>
        <v>0</v>
      </c>
      <c r="CH158" s="187"/>
      <c r="CI158" s="187"/>
      <c r="CJ158" s="187"/>
      <c r="CK158" s="191" t="str">
        <f t="shared" si="115"/>
        <v>0</v>
      </c>
      <c r="CL158" s="187" t="str">
        <f t="shared" si="116"/>
        <v>-</v>
      </c>
      <c r="CM158" s="189" t="str">
        <f t="shared" si="117"/>
        <v>FAC/DEP: 00,00%
__________
FAC/FAC: -
__________
AÑO: 00,00%
S. 1: 00,00%
S. 2: 00,00%</v>
      </c>
      <c r="CN158" s="187"/>
      <c r="CO158" s="187"/>
      <c r="CP158" s="188">
        <f t="shared" si="118"/>
        <v>0</v>
      </c>
      <c r="CQ158" s="187"/>
      <c r="CR158" s="187"/>
      <c r="CS158" s="187"/>
      <c r="CT158" s="191" t="str">
        <f t="shared" si="119"/>
        <v>0</v>
      </c>
      <c r="CU158" s="187" t="str">
        <f t="shared" si="120"/>
        <v>-</v>
      </c>
      <c r="CV158" s="189" t="str">
        <f t="shared" si="121"/>
        <v>FAC/DEP: 00,00%
__________
FAC/FAC: -
__________
AÑO: 00,00%
S. 1: 00,00%
S. 2: 00,00%</v>
      </c>
      <c r="CW158" s="187"/>
      <c r="CX158" s="187"/>
      <c r="CY158" s="188">
        <f t="shared" si="122"/>
        <v>0</v>
      </c>
      <c r="CZ158" s="187"/>
      <c r="DA158" s="187"/>
      <c r="DB158" s="187"/>
      <c r="DC158" s="191" t="str">
        <f t="shared" si="123"/>
        <v>0</v>
      </c>
      <c r="DD158" s="191" t="str">
        <f t="shared" si="124"/>
        <v>-</v>
      </c>
      <c r="DE158" s="196" t="str">
        <f t="shared" si="125"/>
        <v>FAC/DEP: 00,00%
__________
FAC/FAC: -
__________
AÑO: 00,00%
S. 1: 00,00%
S. 2: 00,00%</v>
      </c>
      <c r="DF158" s="209">
        <f t="shared" si="126"/>
        <v>0</v>
      </c>
      <c r="DG158" s="245"/>
      <c r="DH158" s="245"/>
    </row>
    <row r="159" spans="1:112" s="218" customFormat="1" ht="28.5" hidden="1" customHeight="1">
      <c r="A159" s="218" t="str">
        <f>Lists!C247</f>
        <v/>
      </c>
      <c r="B159" s="240" t="str">
        <f>IF(A159="","",INDEX(FORMULACIÓN!$A$10:$U$1010,'FORMULACIÓN Y SEG. FACULTADES'!$A159,'FORMULACIÓN Y SEG. FACULTADES'!B$8))</f>
        <v/>
      </c>
      <c r="C159" s="238" t="str">
        <f>IF($A159="","",INDEX(FORMULACIÓN!$A$10:$U$1010,'FORMULACIÓN Y SEG. FACULTADES'!$A159,'FORMULACIÓN Y SEG. FACULTADES'!C$8))</f>
        <v/>
      </c>
      <c r="D159" s="240" t="str">
        <f>IF(B159="","",INDEX(FORMULACIÓN!$A$10:$U$1010,'FORMULACIÓN Y SEG. FACULTADES'!$A159,'FORMULACIÓN Y SEG. FACULTADES'!D$8))</f>
        <v/>
      </c>
      <c r="E159" s="240" t="str">
        <f>IF($A159="","",INDEX(FORMULACIÓN!$A$10:$U$1010,'FORMULACIÓN Y SEG. FACULTADES'!$A159,'FORMULACIÓN Y SEG. FACULTADES'!E$8))</f>
        <v/>
      </c>
      <c r="F159" s="240" t="str">
        <f>IF($A159="","",INDEX(FORMULACIÓN!$A$10:$U$1010,'FORMULACIÓN Y SEG. FACULTADES'!$A159,'FORMULACIÓN Y SEG. FACULTADES'!F$8))</f>
        <v/>
      </c>
      <c r="G159" s="240" t="str">
        <f>IF($A159="","",INDEX(FORMULACIÓN!$A$10:$U$1010,'FORMULACIÓN Y SEG. FACULTADES'!$A159,'FORMULACIÓN Y SEG. FACULTADES'!G$8))</f>
        <v/>
      </c>
      <c r="H159" s="240" t="str">
        <f>IF($A159="","",INDEX(FORMULACIÓN!$A$10:$U$1010,'FORMULACIÓN Y SEG. FACULTADES'!$A159,'FORMULACIÓN Y SEG. FACULTADES'!H$8))</f>
        <v/>
      </c>
      <c r="I159" s="240" t="str">
        <f>IF($A159="","",INDEX(FORMULACIÓN!$A$10:$U$1010,'FORMULACIÓN Y SEG. FACULTADES'!$A159,'FORMULACIÓN Y SEG. FACULTADES'!I$8))</f>
        <v/>
      </c>
      <c r="J159" s="242"/>
      <c r="K159" s="242"/>
      <c r="L159" s="240" t="str">
        <f>IF($A159="","",INDEX(FORMULACIÓN!$A$10:$U$1010,'FORMULACIÓN Y SEG. FACULTADES'!$A159,'FORMULACIÓN Y SEG. FACULTADES'!L$8))</f>
        <v/>
      </c>
      <c r="M159" s="240" t="str">
        <f>IF($A159="","",INDEX(FORMULACIÓN!$A$10:$U$1010,'FORMULACIÓN Y SEG. FACULTADES'!$A159,'FORMULACIÓN Y SEG. FACULTADES'!M$8))</f>
        <v/>
      </c>
      <c r="N159" s="240" t="str">
        <f>IF($A159="","",INDEX(FORMULACIÓN!$A$10:$U$1010,'FORMULACIÓN Y SEG. FACULTADES'!$A159,'FORMULACIÓN Y SEG. FACULTADES'!N$8))</f>
        <v/>
      </c>
      <c r="O159" s="240" t="str">
        <f>IF($A159="","",INDEX(FORMULACIÓN!$A$10:$U$1010,'FORMULACIÓN Y SEG. FACULTADES'!$A159,'FORMULACIÓN Y SEG. FACULTADES'!O$8))</f>
        <v/>
      </c>
      <c r="P159" s="240" t="str">
        <f>IF($A159="","",INDEX(FORMULACIÓN!$A$10:$U$1010,'FORMULACIÓN Y SEG. FACULTADES'!$A159,'FORMULACIÓN Y SEG. FACULTADES'!P$8))</f>
        <v/>
      </c>
      <c r="Q159" s="241"/>
      <c r="R159" s="46" t="str">
        <f>IF($A159="","",INDEX(FORMULACIÓN!$A$10:$Y$1010,'FORMULACIÓN Y SEG. FACULTADES'!$A159,'FORMULACIÓN Y SEG. FACULTADES'!R$8))</f>
        <v/>
      </c>
      <c r="S159" s="175" t="str">
        <f>IF($A159="","",INDEX(FORMULACIÓN!$A$10:$U$1010,'FORMULACIÓN Y SEG. FACULTADES'!$A159,'FORMULACIÓN Y SEG. FACULTADES'!S$8))</f>
        <v/>
      </c>
      <c r="T159" s="187"/>
      <c r="U159" s="187"/>
      <c r="V159" s="188">
        <f t="shared" si="87"/>
        <v>0</v>
      </c>
      <c r="W159" s="187"/>
      <c r="X159" s="187"/>
      <c r="Y159" s="187"/>
      <c r="Z159" s="191" t="str">
        <f t="shared" si="88"/>
        <v>0</v>
      </c>
      <c r="AA159" s="191" t="str">
        <f t="shared" si="89"/>
        <v>-</v>
      </c>
      <c r="AB159" s="189" t="str">
        <f t="shared" si="86"/>
        <v>FAC/DEP: 00,00%
__________
FAC/FAC: -
__________
AÑO: 00,00%
S. 1: 00,00%
S. 2: 00,00%</v>
      </c>
      <c r="AC159" s="187"/>
      <c r="AD159" s="187"/>
      <c r="AE159" s="188">
        <f t="shared" si="90"/>
        <v>0</v>
      </c>
      <c r="AF159" s="187"/>
      <c r="AG159" s="187"/>
      <c r="AH159" s="187"/>
      <c r="AI159" s="191" t="str">
        <f t="shared" si="91"/>
        <v>0</v>
      </c>
      <c r="AJ159" s="187" t="str">
        <f t="shared" si="92"/>
        <v>-</v>
      </c>
      <c r="AK159" s="189" t="str">
        <f t="shared" si="93"/>
        <v>FAC/DEP: 00,00%
__________
FAC/FAC: -
__________
AÑO: 00,00%
S. 1: 00,00%
S. 2: 00,00%</v>
      </c>
      <c r="AL159" s="187"/>
      <c r="AM159" s="187"/>
      <c r="AN159" s="188">
        <f t="shared" si="94"/>
        <v>0</v>
      </c>
      <c r="AO159" s="187"/>
      <c r="AP159" s="187"/>
      <c r="AQ159" s="187"/>
      <c r="AR159" s="191" t="str">
        <f t="shared" si="95"/>
        <v>0</v>
      </c>
      <c r="AS159" s="187" t="str">
        <f t="shared" si="96"/>
        <v>-</v>
      </c>
      <c r="AT159" s="189" t="str">
        <f t="shared" si="97"/>
        <v>FAC/DEP: 00,00%
__________
FAC/FAC: -
__________
AÑO: 00,00%
S. 1: 00,00%
S. 2: 00,00%</v>
      </c>
      <c r="AU159" s="187"/>
      <c r="AV159" s="187"/>
      <c r="AW159" s="188">
        <f t="shared" si="98"/>
        <v>0</v>
      </c>
      <c r="AX159" s="187"/>
      <c r="AY159" s="187"/>
      <c r="AZ159" s="187"/>
      <c r="BA159" s="191" t="str">
        <f t="shared" si="99"/>
        <v>0</v>
      </c>
      <c r="BB159" s="187" t="str">
        <f t="shared" si="100"/>
        <v>-</v>
      </c>
      <c r="BC159" s="189" t="str">
        <f t="shared" si="101"/>
        <v>FAC/DEP: 00,00%
__________
FAC/FAC: -
__________
AÑO: 00,00%
S. 1: 00,00%
S. 2: 00,00%</v>
      </c>
      <c r="BD159" s="187"/>
      <c r="BE159" s="187"/>
      <c r="BF159" s="188">
        <f t="shared" si="102"/>
        <v>0</v>
      </c>
      <c r="BG159" s="187"/>
      <c r="BH159" s="187"/>
      <c r="BI159" s="187"/>
      <c r="BJ159" s="191" t="str">
        <f t="shared" si="103"/>
        <v>0</v>
      </c>
      <c r="BK159" s="187" t="str">
        <f t="shared" si="104"/>
        <v>-</v>
      </c>
      <c r="BL159" s="189" t="str">
        <f t="shared" si="105"/>
        <v>FAC/DEP: 00,00%
__________
FAC/FAC: -
__________
AÑO: 00,00%
S. 1: 00,00%
S. 2: 00,00%</v>
      </c>
      <c r="BM159" s="187"/>
      <c r="BN159" s="187"/>
      <c r="BO159" s="188">
        <f t="shared" si="106"/>
        <v>0</v>
      </c>
      <c r="BP159" s="187"/>
      <c r="BQ159" s="187"/>
      <c r="BR159" s="187"/>
      <c r="BS159" s="191" t="str">
        <f t="shared" si="107"/>
        <v>0</v>
      </c>
      <c r="BT159" s="187" t="str">
        <f t="shared" si="108"/>
        <v>-</v>
      </c>
      <c r="BU159" s="189" t="str">
        <f t="shared" si="109"/>
        <v>FAC/DEP: 00,00%
__________
FAC/FAC: -
__________
AÑO: 00,00%
S. 1: 00,00%
S. 2: 00,00%</v>
      </c>
      <c r="BV159" s="187"/>
      <c r="BW159" s="187"/>
      <c r="BX159" s="188">
        <f t="shared" si="110"/>
        <v>0</v>
      </c>
      <c r="BY159" s="187"/>
      <c r="BZ159" s="187"/>
      <c r="CA159" s="187"/>
      <c r="CB159" s="191" t="str">
        <f t="shared" si="111"/>
        <v>0</v>
      </c>
      <c r="CC159" s="187" t="str">
        <f t="shared" si="112"/>
        <v>-</v>
      </c>
      <c r="CD159" s="189" t="str">
        <f t="shared" si="113"/>
        <v>FAC/DEP: 00,00%
__________
FAC/FAC: -
__________
AÑO: 00,00%
S. 1: 00,00%
S. 2: 00,00%</v>
      </c>
      <c r="CE159" s="187"/>
      <c r="CF159" s="187"/>
      <c r="CG159" s="188">
        <f t="shared" si="114"/>
        <v>0</v>
      </c>
      <c r="CH159" s="187"/>
      <c r="CI159" s="187"/>
      <c r="CJ159" s="187"/>
      <c r="CK159" s="191" t="str">
        <f t="shared" si="115"/>
        <v>0</v>
      </c>
      <c r="CL159" s="187" t="str">
        <f t="shared" si="116"/>
        <v>-</v>
      </c>
      <c r="CM159" s="189" t="str">
        <f t="shared" si="117"/>
        <v>FAC/DEP: 00,00%
__________
FAC/FAC: -
__________
AÑO: 00,00%
S. 1: 00,00%
S. 2: 00,00%</v>
      </c>
      <c r="CN159" s="187"/>
      <c r="CO159" s="187"/>
      <c r="CP159" s="188">
        <f t="shared" si="118"/>
        <v>0</v>
      </c>
      <c r="CQ159" s="187"/>
      <c r="CR159" s="187"/>
      <c r="CS159" s="187"/>
      <c r="CT159" s="191" t="str">
        <f t="shared" si="119"/>
        <v>0</v>
      </c>
      <c r="CU159" s="187" t="str">
        <f t="shared" si="120"/>
        <v>-</v>
      </c>
      <c r="CV159" s="189" t="str">
        <f t="shared" si="121"/>
        <v>FAC/DEP: 00,00%
__________
FAC/FAC: -
__________
AÑO: 00,00%
S. 1: 00,00%
S. 2: 00,00%</v>
      </c>
      <c r="CW159" s="187"/>
      <c r="CX159" s="187"/>
      <c r="CY159" s="188">
        <f t="shared" si="122"/>
        <v>0</v>
      </c>
      <c r="CZ159" s="187"/>
      <c r="DA159" s="187"/>
      <c r="DB159" s="187"/>
      <c r="DC159" s="191" t="str">
        <f t="shared" si="123"/>
        <v>0</v>
      </c>
      <c r="DD159" s="191" t="str">
        <f t="shared" si="124"/>
        <v>-</v>
      </c>
      <c r="DE159" s="196" t="str">
        <f t="shared" si="125"/>
        <v>FAC/DEP: 00,00%
__________
FAC/FAC: -
__________
AÑO: 00,00%
S. 1: 00,00%
S. 2: 00,00%</v>
      </c>
      <c r="DF159" s="209">
        <f t="shared" si="126"/>
        <v>0</v>
      </c>
      <c r="DG159" s="245"/>
      <c r="DH159" s="245"/>
    </row>
    <row r="160" spans="1:112" s="218" customFormat="1" ht="28.5" hidden="1" customHeight="1">
      <c r="A160" s="218" t="str">
        <f>Lists!C248</f>
        <v/>
      </c>
      <c r="B160" s="240" t="str">
        <f>IF(A160="","",INDEX(FORMULACIÓN!$A$10:$U$1010,'FORMULACIÓN Y SEG. FACULTADES'!$A160,'FORMULACIÓN Y SEG. FACULTADES'!B$8))</f>
        <v/>
      </c>
      <c r="C160" s="238" t="str">
        <f>IF($A160="","",INDEX(FORMULACIÓN!$A$10:$U$1010,'FORMULACIÓN Y SEG. FACULTADES'!$A160,'FORMULACIÓN Y SEG. FACULTADES'!C$8))</f>
        <v/>
      </c>
      <c r="D160" s="240" t="str">
        <f>IF(B160="","",INDEX(FORMULACIÓN!$A$10:$U$1010,'FORMULACIÓN Y SEG. FACULTADES'!$A160,'FORMULACIÓN Y SEG. FACULTADES'!D$8))</f>
        <v/>
      </c>
      <c r="E160" s="240" t="str">
        <f>IF($A160="","",INDEX(FORMULACIÓN!$A$10:$U$1010,'FORMULACIÓN Y SEG. FACULTADES'!$A160,'FORMULACIÓN Y SEG. FACULTADES'!E$8))</f>
        <v/>
      </c>
      <c r="F160" s="240" t="str">
        <f>IF($A160="","",INDEX(FORMULACIÓN!$A$10:$U$1010,'FORMULACIÓN Y SEG. FACULTADES'!$A160,'FORMULACIÓN Y SEG. FACULTADES'!F$8))</f>
        <v/>
      </c>
      <c r="G160" s="240" t="str">
        <f>IF($A160="","",INDEX(FORMULACIÓN!$A$10:$U$1010,'FORMULACIÓN Y SEG. FACULTADES'!$A160,'FORMULACIÓN Y SEG. FACULTADES'!G$8))</f>
        <v/>
      </c>
      <c r="H160" s="240" t="str">
        <f>IF($A160="","",INDEX(FORMULACIÓN!$A$10:$U$1010,'FORMULACIÓN Y SEG. FACULTADES'!$A160,'FORMULACIÓN Y SEG. FACULTADES'!H$8))</f>
        <v/>
      </c>
      <c r="I160" s="240" t="str">
        <f>IF($A160="","",INDEX(FORMULACIÓN!$A$10:$U$1010,'FORMULACIÓN Y SEG. FACULTADES'!$A160,'FORMULACIÓN Y SEG. FACULTADES'!I$8))</f>
        <v/>
      </c>
      <c r="J160" s="242"/>
      <c r="K160" s="242"/>
      <c r="L160" s="240" t="str">
        <f>IF($A160="","",INDEX(FORMULACIÓN!$A$10:$U$1010,'FORMULACIÓN Y SEG. FACULTADES'!$A160,'FORMULACIÓN Y SEG. FACULTADES'!L$8))</f>
        <v/>
      </c>
      <c r="M160" s="240" t="str">
        <f>IF($A160="","",INDEX(FORMULACIÓN!$A$10:$U$1010,'FORMULACIÓN Y SEG. FACULTADES'!$A160,'FORMULACIÓN Y SEG. FACULTADES'!M$8))</f>
        <v/>
      </c>
      <c r="N160" s="240" t="str">
        <f>IF($A160="","",INDEX(FORMULACIÓN!$A$10:$U$1010,'FORMULACIÓN Y SEG. FACULTADES'!$A160,'FORMULACIÓN Y SEG. FACULTADES'!N$8))</f>
        <v/>
      </c>
      <c r="O160" s="240" t="str">
        <f>IF($A160="","",INDEX(FORMULACIÓN!$A$10:$U$1010,'FORMULACIÓN Y SEG. FACULTADES'!$A160,'FORMULACIÓN Y SEG. FACULTADES'!O$8))</f>
        <v/>
      </c>
      <c r="P160" s="240" t="str">
        <f>IF($A160="","",INDEX(FORMULACIÓN!$A$10:$U$1010,'FORMULACIÓN Y SEG. FACULTADES'!$A160,'FORMULACIÓN Y SEG. FACULTADES'!P$8))</f>
        <v/>
      </c>
      <c r="Q160" s="241"/>
      <c r="R160" s="46" t="str">
        <f>IF($A160="","",INDEX(FORMULACIÓN!$A$10:$Y$1010,'FORMULACIÓN Y SEG. FACULTADES'!$A160,'FORMULACIÓN Y SEG. FACULTADES'!R$8))</f>
        <v/>
      </c>
      <c r="S160" s="175" t="str">
        <f>IF($A160="","",INDEX(FORMULACIÓN!$A$10:$U$1010,'FORMULACIÓN Y SEG. FACULTADES'!$A160,'FORMULACIÓN Y SEG. FACULTADES'!S$8))</f>
        <v/>
      </c>
      <c r="T160" s="187"/>
      <c r="U160" s="187"/>
      <c r="V160" s="188">
        <f t="shared" si="87"/>
        <v>0</v>
      </c>
      <c r="W160" s="187"/>
      <c r="X160" s="187"/>
      <c r="Y160" s="187"/>
      <c r="Z160" s="191" t="str">
        <f t="shared" si="88"/>
        <v>0</v>
      </c>
      <c r="AA160" s="191" t="str">
        <f t="shared" si="89"/>
        <v>-</v>
      </c>
      <c r="AB160" s="189" t="str">
        <f t="shared" si="86"/>
        <v>FAC/DEP: 00,00%
__________
FAC/FAC: -
__________
AÑO: 00,00%
S. 1: 00,00%
S. 2: 00,00%</v>
      </c>
      <c r="AC160" s="187"/>
      <c r="AD160" s="187"/>
      <c r="AE160" s="188">
        <f t="shared" si="90"/>
        <v>0</v>
      </c>
      <c r="AF160" s="187"/>
      <c r="AG160" s="187"/>
      <c r="AH160" s="187"/>
      <c r="AI160" s="191" t="str">
        <f t="shared" si="91"/>
        <v>0</v>
      </c>
      <c r="AJ160" s="187" t="str">
        <f t="shared" si="92"/>
        <v>-</v>
      </c>
      <c r="AK160" s="189" t="str">
        <f t="shared" si="93"/>
        <v>FAC/DEP: 00,00%
__________
FAC/FAC: -
__________
AÑO: 00,00%
S. 1: 00,00%
S. 2: 00,00%</v>
      </c>
      <c r="AL160" s="187"/>
      <c r="AM160" s="187"/>
      <c r="AN160" s="188">
        <f t="shared" si="94"/>
        <v>0</v>
      </c>
      <c r="AO160" s="187"/>
      <c r="AP160" s="187"/>
      <c r="AQ160" s="187"/>
      <c r="AR160" s="191" t="str">
        <f t="shared" si="95"/>
        <v>0</v>
      </c>
      <c r="AS160" s="187" t="str">
        <f t="shared" si="96"/>
        <v>-</v>
      </c>
      <c r="AT160" s="189" t="str">
        <f t="shared" si="97"/>
        <v>FAC/DEP: 00,00%
__________
FAC/FAC: -
__________
AÑO: 00,00%
S. 1: 00,00%
S. 2: 00,00%</v>
      </c>
      <c r="AU160" s="187"/>
      <c r="AV160" s="187"/>
      <c r="AW160" s="188">
        <f t="shared" si="98"/>
        <v>0</v>
      </c>
      <c r="AX160" s="187"/>
      <c r="AY160" s="187"/>
      <c r="AZ160" s="187"/>
      <c r="BA160" s="191" t="str">
        <f t="shared" si="99"/>
        <v>0</v>
      </c>
      <c r="BB160" s="187" t="str">
        <f t="shared" si="100"/>
        <v>-</v>
      </c>
      <c r="BC160" s="189" t="str">
        <f t="shared" si="101"/>
        <v>FAC/DEP: 00,00%
__________
FAC/FAC: -
__________
AÑO: 00,00%
S. 1: 00,00%
S. 2: 00,00%</v>
      </c>
      <c r="BD160" s="187"/>
      <c r="BE160" s="187"/>
      <c r="BF160" s="188">
        <f t="shared" si="102"/>
        <v>0</v>
      </c>
      <c r="BG160" s="187"/>
      <c r="BH160" s="187"/>
      <c r="BI160" s="187"/>
      <c r="BJ160" s="191" t="str">
        <f t="shared" si="103"/>
        <v>0</v>
      </c>
      <c r="BK160" s="187" t="str">
        <f t="shared" si="104"/>
        <v>-</v>
      </c>
      <c r="BL160" s="189" t="str">
        <f t="shared" si="105"/>
        <v>FAC/DEP: 00,00%
__________
FAC/FAC: -
__________
AÑO: 00,00%
S. 1: 00,00%
S. 2: 00,00%</v>
      </c>
      <c r="BM160" s="187"/>
      <c r="BN160" s="187"/>
      <c r="BO160" s="188">
        <f t="shared" si="106"/>
        <v>0</v>
      </c>
      <c r="BP160" s="187"/>
      <c r="BQ160" s="187"/>
      <c r="BR160" s="187"/>
      <c r="BS160" s="191" t="str">
        <f t="shared" si="107"/>
        <v>0</v>
      </c>
      <c r="BT160" s="187" t="str">
        <f t="shared" si="108"/>
        <v>-</v>
      </c>
      <c r="BU160" s="189" t="str">
        <f t="shared" si="109"/>
        <v>FAC/DEP: 00,00%
__________
FAC/FAC: -
__________
AÑO: 00,00%
S. 1: 00,00%
S. 2: 00,00%</v>
      </c>
      <c r="BV160" s="187"/>
      <c r="BW160" s="187"/>
      <c r="BX160" s="188">
        <f t="shared" si="110"/>
        <v>0</v>
      </c>
      <c r="BY160" s="187"/>
      <c r="BZ160" s="187"/>
      <c r="CA160" s="187"/>
      <c r="CB160" s="191" t="str">
        <f t="shared" si="111"/>
        <v>0</v>
      </c>
      <c r="CC160" s="187" t="str">
        <f t="shared" si="112"/>
        <v>-</v>
      </c>
      <c r="CD160" s="189" t="str">
        <f t="shared" si="113"/>
        <v>FAC/DEP: 00,00%
__________
FAC/FAC: -
__________
AÑO: 00,00%
S. 1: 00,00%
S. 2: 00,00%</v>
      </c>
      <c r="CE160" s="187"/>
      <c r="CF160" s="187"/>
      <c r="CG160" s="188">
        <f t="shared" si="114"/>
        <v>0</v>
      </c>
      <c r="CH160" s="187"/>
      <c r="CI160" s="187"/>
      <c r="CJ160" s="187"/>
      <c r="CK160" s="191" t="str">
        <f t="shared" si="115"/>
        <v>0</v>
      </c>
      <c r="CL160" s="187" t="str">
        <f t="shared" si="116"/>
        <v>-</v>
      </c>
      <c r="CM160" s="189" t="str">
        <f t="shared" si="117"/>
        <v>FAC/DEP: 00,00%
__________
FAC/FAC: -
__________
AÑO: 00,00%
S. 1: 00,00%
S. 2: 00,00%</v>
      </c>
      <c r="CN160" s="187"/>
      <c r="CO160" s="187"/>
      <c r="CP160" s="188">
        <f t="shared" si="118"/>
        <v>0</v>
      </c>
      <c r="CQ160" s="187"/>
      <c r="CR160" s="187"/>
      <c r="CS160" s="187"/>
      <c r="CT160" s="191" t="str">
        <f t="shared" si="119"/>
        <v>0</v>
      </c>
      <c r="CU160" s="187" t="str">
        <f t="shared" si="120"/>
        <v>-</v>
      </c>
      <c r="CV160" s="189" t="str">
        <f t="shared" si="121"/>
        <v>FAC/DEP: 00,00%
__________
FAC/FAC: -
__________
AÑO: 00,00%
S. 1: 00,00%
S. 2: 00,00%</v>
      </c>
      <c r="CW160" s="187"/>
      <c r="CX160" s="187"/>
      <c r="CY160" s="188">
        <f t="shared" si="122"/>
        <v>0</v>
      </c>
      <c r="CZ160" s="187"/>
      <c r="DA160" s="187"/>
      <c r="DB160" s="187"/>
      <c r="DC160" s="191" t="str">
        <f t="shared" si="123"/>
        <v>0</v>
      </c>
      <c r="DD160" s="191" t="str">
        <f t="shared" si="124"/>
        <v>-</v>
      </c>
      <c r="DE160" s="196" t="str">
        <f t="shared" si="125"/>
        <v>FAC/DEP: 00,00%
__________
FAC/FAC: -
__________
AÑO: 00,00%
S. 1: 00,00%
S. 2: 00,00%</v>
      </c>
      <c r="DF160" s="209">
        <f t="shared" si="126"/>
        <v>0</v>
      </c>
      <c r="DG160" s="245"/>
      <c r="DH160" s="245"/>
    </row>
    <row r="161" spans="1:112" s="218" customFormat="1" ht="28.5" hidden="1" customHeight="1">
      <c r="A161" s="218" t="str">
        <f>Lists!C249</f>
        <v/>
      </c>
      <c r="B161" s="240" t="str">
        <f>IF(A161="","",INDEX(FORMULACIÓN!$A$10:$U$1010,'FORMULACIÓN Y SEG. FACULTADES'!$A161,'FORMULACIÓN Y SEG. FACULTADES'!B$8))</f>
        <v/>
      </c>
      <c r="C161" s="238" t="str">
        <f>IF($A161="","",INDEX(FORMULACIÓN!$A$10:$U$1010,'FORMULACIÓN Y SEG. FACULTADES'!$A161,'FORMULACIÓN Y SEG. FACULTADES'!C$8))</f>
        <v/>
      </c>
      <c r="D161" s="240" t="str">
        <f>IF(B161="","",INDEX(FORMULACIÓN!$A$10:$U$1010,'FORMULACIÓN Y SEG. FACULTADES'!$A161,'FORMULACIÓN Y SEG. FACULTADES'!D$8))</f>
        <v/>
      </c>
      <c r="E161" s="240" t="str">
        <f>IF($A161="","",INDEX(FORMULACIÓN!$A$10:$U$1010,'FORMULACIÓN Y SEG. FACULTADES'!$A161,'FORMULACIÓN Y SEG. FACULTADES'!E$8))</f>
        <v/>
      </c>
      <c r="F161" s="240" t="str">
        <f>IF($A161="","",INDEX(FORMULACIÓN!$A$10:$U$1010,'FORMULACIÓN Y SEG. FACULTADES'!$A161,'FORMULACIÓN Y SEG. FACULTADES'!F$8))</f>
        <v/>
      </c>
      <c r="G161" s="240" t="str">
        <f>IF($A161="","",INDEX(FORMULACIÓN!$A$10:$U$1010,'FORMULACIÓN Y SEG. FACULTADES'!$A161,'FORMULACIÓN Y SEG. FACULTADES'!G$8))</f>
        <v/>
      </c>
      <c r="H161" s="240" t="str">
        <f>IF($A161="","",INDEX(FORMULACIÓN!$A$10:$U$1010,'FORMULACIÓN Y SEG. FACULTADES'!$A161,'FORMULACIÓN Y SEG. FACULTADES'!H$8))</f>
        <v/>
      </c>
      <c r="I161" s="240" t="str">
        <f>IF($A161="","",INDEX(FORMULACIÓN!$A$10:$U$1010,'FORMULACIÓN Y SEG. FACULTADES'!$A161,'FORMULACIÓN Y SEG. FACULTADES'!I$8))</f>
        <v/>
      </c>
      <c r="J161" s="242"/>
      <c r="K161" s="242"/>
      <c r="L161" s="240" t="str">
        <f>IF($A161="","",INDEX(FORMULACIÓN!$A$10:$U$1010,'FORMULACIÓN Y SEG. FACULTADES'!$A161,'FORMULACIÓN Y SEG. FACULTADES'!L$8))</f>
        <v/>
      </c>
      <c r="M161" s="240" t="str">
        <f>IF($A161="","",INDEX(FORMULACIÓN!$A$10:$U$1010,'FORMULACIÓN Y SEG. FACULTADES'!$A161,'FORMULACIÓN Y SEG. FACULTADES'!M$8))</f>
        <v/>
      </c>
      <c r="N161" s="240" t="str">
        <f>IF($A161="","",INDEX(FORMULACIÓN!$A$10:$U$1010,'FORMULACIÓN Y SEG. FACULTADES'!$A161,'FORMULACIÓN Y SEG. FACULTADES'!N$8))</f>
        <v/>
      </c>
      <c r="O161" s="240" t="str">
        <f>IF($A161="","",INDEX(FORMULACIÓN!$A$10:$U$1010,'FORMULACIÓN Y SEG. FACULTADES'!$A161,'FORMULACIÓN Y SEG. FACULTADES'!O$8))</f>
        <v/>
      </c>
      <c r="P161" s="240" t="str">
        <f>IF($A161="","",INDEX(FORMULACIÓN!$A$10:$U$1010,'FORMULACIÓN Y SEG. FACULTADES'!$A161,'FORMULACIÓN Y SEG. FACULTADES'!P$8))</f>
        <v/>
      </c>
      <c r="Q161" s="241"/>
      <c r="R161" s="46" t="str">
        <f>IF($A161="","",INDEX(FORMULACIÓN!$A$10:$Y$1010,'FORMULACIÓN Y SEG. FACULTADES'!$A161,'FORMULACIÓN Y SEG. FACULTADES'!R$8))</f>
        <v/>
      </c>
      <c r="S161" s="175" t="str">
        <f>IF($A161="","",INDEX(FORMULACIÓN!$A$10:$U$1010,'FORMULACIÓN Y SEG. FACULTADES'!$A161,'FORMULACIÓN Y SEG. FACULTADES'!S$8))</f>
        <v/>
      </c>
      <c r="T161" s="187"/>
      <c r="U161" s="187"/>
      <c r="V161" s="188">
        <f t="shared" si="87"/>
        <v>0</v>
      </c>
      <c r="W161" s="187"/>
      <c r="X161" s="187"/>
      <c r="Y161" s="187"/>
      <c r="Z161" s="191" t="str">
        <f t="shared" si="88"/>
        <v>0</v>
      </c>
      <c r="AA161" s="191" t="str">
        <f t="shared" si="89"/>
        <v>-</v>
      </c>
      <c r="AB161" s="189" t="str">
        <f t="shared" si="86"/>
        <v>FAC/DEP: 00,00%
__________
FAC/FAC: -
__________
AÑO: 00,00%
S. 1: 00,00%
S. 2: 00,00%</v>
      </c>
      <c r="AC161" s="187"/>
      <c r="AD161" s="187"/>
      <c r="AE161" s="188">
        <f t="shared" si="90"/>
        <v>0</v>
      </c>
      <c r="AF161" s="187"/>
      <c r="AG161" s="187"/>
      <c r="AH161" s="187"/>
      <c r="AI161" s="191" t="str">
        <f t="shared" si="91"/>
        <v>0</v>
      </c>
      <c r="AJ161" s="187" t="str">
        <f t="shared" si="92"/>
        <v>-</v>
      </c>
      <c r="AK161" s="189" t="str">
        <f t="shared" si="93"/>
        <v>FAC/DEP: 00,00%
__________
FAC/FAC: -
__________
AÑO: 00,00%
S. 1: 00,00%
S. 2: 00,00%</v>
      </c>
      <c r="AL161" s="187"/>
      <c r="AM161" s="187"/>
      <c r="AN161" s="188">
        <f t="shared" si="94"/>
        <v>0</v>
      </c>
      <c r="AO161" s="187"/>
      <c r="AP161" s="187"/>
      <c r="AQ161" s="187"/>
      <c r="AR161" s="191" t="str">
        <f t="shared" si="95"/>
        <v>0</v>
      </c>
      <c r="AS161" s="187" t="str">
        <f t="shared" si="96"/>
        <v>-</v>
      </c>
      <c r="AT161" s="189" t="str">
        <f t="shared" si="97"/>
        <v>FAC/DEP: 00,00%
__________
FAC/FAC: -
__________
AÑO: 00,00%
S. 1: 00,00%
S. 2: 00,00%</v>
      </c>
      <c r="AU161" s="187"/>
      <c r="AV161" s="187"/>
      <c r="AW161" s="188">
        <f t="shared" si="98"/>
        <v>0</v>
      </c>
      <c r="AX161" s="187"/>
      <c r="AY161" s="187"/>
      <c r="AZ161" s="187"/>
      <c r="BA161" s="191" t="str">
        <f t="shared" si="99"/>
        <v>0</v>
      </c>
      <c r="BB161" s="187" t="str">
        <f t="shared" si="100"/>
        <v>-</v>
      </c>
      <c r="BC161" s="189" t="str">
        <f t="shared" si="101"/>
        <v>FAC/DEP: 00,00%
__________
FAC/FAC: -
__________
AÑO: 00,00%
S. 1: 00,00%
S. 2: 00,00%</v>
      </c>
      <c r="BD161" s="187"/>
      <c r="BE161" s="187"/>
      <c r="BF161" s="188">
        <f t="shared" si="102"/>
        <v>0</v>
      </c>
      <c r="BG161" s="187"/>
      <c r="BH161" s="187"/>
      <c r="BI161" s="187"/>
      <c r="BJ161" s="191" t="str">
        <f t="shared" si="103"/>
        <v>0</v>
      </c>
      <c r="BK161" s="187" t="str">
        <f t="shared" si="104"/>
        <v>-</v>
      </c>
      <c r="BL161" s="189" t="str">
        <f t="shared" si="105"/>
        <v>FAC/DEP: 00,00%
__________
FAC/FAC: -
__________
AÑO: 00,00%
S. 1: 00,00%
S. 2: 00,00%</v>
      </c>
      <c r="BM161" s="187"/>
      <c r="BN161" s="187"/>
      <c r="BO161" s="188">
        <f t="shared" si="106"/>
        <v>0</v>
      </c>
      <c r="BP161" s="187"/>
      <c r="BQ161" s="187"/>
      <c r="BR161" s="187"/>
      <c r="BS161" s="191" t="str">
        <f t="shared" si="107"/>
        <v>0</v>
      </c>
      <c r="BT161" s="187" t="str">
        <f t="shared" si="108"/>
        <v>-</v>
      </c>
      <c r="BU161" s="189" t="str">
        <f t="shared" si="109"/>
        <v>FAC/DEP: 00,00%
__________
FAC/FAC: -
__________
AÑO: 00,00%
S. 1: 00,00%
S. 2: 00,00%</v>
      </c>
      <c r="BV161" s="187"/>
      <c r="BW161" s="187"/>
      <c r="BX161" s="188">
        <f t="shared" si="110"/>
        <v>0</v>
      </c>
      <c r="BY161" s="187"/>
      <c r="BZ161" s="187"/>
      <c r="CA161" s="187"/>
      <c r="CB161" s="191" t="str">
        <f t="shared" si="111"/>
        <v>0</v>
      </c>
      <c r="CC161" s="187" t="str">
        <f t="shared" si="112"/>
        <v>-</v>
      </c>
      <c r="CD161" s="189" t="str">
        <f t="shared" si="113"/>
        <v>FAC/DEP: 00,00%
__________
FAC/FAC: -
__________
AÑO: 00,00%
S. 1: 00,00%
S. 2: 00,00%</v>
      </c>
      <c r="CE161" s="187"/>
      <c r="CF161" s="187"/>
      <c r="CG161" s="188">
        <f t="shared" si="114"/>
        <v>0</v>
      </c>
      <c r="CH161" s="187"/>
      <c r="CI161" s="187"/>
      <c r="CJ161" s="187"/>
      <c r="CK161" s="191" t="str">
        <f t="shared" si="115"/>
        <v>0</v>
      </c>
      <c r="CL161" s="187" t="str">
        <f t="shared" si="116"/>
        <v>-</v>
      </c>
      <c r="CM161" s="189" t="str">
        <f t="shared" si="117"/>
        <v>FAC/DEP: 00,00%
__________
FAC/FAC: -
__________
AÑO: 00,00%
S. 1: 00,00%
S. 2: 00,00%</v>
      </c>
      <c r="CN161" s="187"/>
      <c r="CO161" s="187"/>
      <c r="CP161" s="188">
        <f t="shared" si="118"/>
        <v>0</v>
      </c>
      <c r="CQ161" s="187"/>
      <c r="CR161" s="187"/>
      <c r="CS161" s="187"/>
      <c r="CT161" s="191" t="str">
        <f t="shared" si="119"/>
        <v>0</v>
      </c>
      <c r="CU161" s="187" t="str">
        <f t="shared" si="120"/>
        <v>-</v>
      </c>
      <c r="CV161" s="189" t="str">
        <f t="shared" si="121"/>
        <v>FAC/DEP: 00,00%
__________
FAC/FAC: -
__________
AÑO: 00,00%
S. 1: 00,00%
S. 2: 00,00%</v>
      </c>
      <c r="CW161" s="187"/>
      <c r="CX161" s="187"/>
      <c r="CY161" s="188">
        <f t="shared" si="122"/>
        <v>0</v>
      </c>
      <c r="CZ161" s="187"/>
      <c r="DA161" s="187"/>
      <c r="DB161" s="187"/>
      <c r="DC161" s="191" t="str">
        <f t="shared" si="123"/>
        <v>0</v>
      </c>
      <c r="DD161" s="191" t="str">
        <f t="shared" si="124"/>
        <v>-</v>
      </c>
      <c r="DE161" s="196" t="str">
        <f t="shared" si="125"/>
        <v>FAC/DEP: 00,00%
__________
FAC/FAC: -
__________
AÑO: 00,00%
S. 1: 00,00%
S. 2: 00,00%</v>
      </c>
      <c r="DF161" s="209">
        <f t="shared" si="126"/>
        <v>0</v>
      </c>
      <c r="DG161" s="245"/>
      <c r="DH161" s="245"/>
    </row>
    <row r="162" spans="1:112" s="218" customFormat="1" ht="28.5" hidden="1" customHeight="1">
      <c r="A162" s="218" t="str">
        <f>Lists!C250</f>
        <v/>
      </c>
      <c r="B162" s="240" t="str">
        <f>IF(A162="","",INDEX(FORMULACIÓN!$A$10:$U$1010,'FORMULACIÓN Y SEG. FACULTADES'!$A162,'FORMULACIÓN Y SEG. FACULTADES'!B$8))</f>
        <v/>
      </c>
      <c r="C162" s="238" t="str">
        <f>IF($A162="","",INDEX(FORMULACIÓN!$A$10:$U$1010,'FORMULACIÓN Y SEG. FACULTADES'!$A162,'FORMULACIÓN Y SEG. FACULTADES'!C$8))</f>
        <v/>
      </c>
      <c r="D162" s="240" t="str">
        <f>IF(B162="","",INDEX(FORMULACIÓN!$A$10:$U$1010,'FORMULACIÓN Y SEG. FACULTADES'!$A162,'FORMULACIÓN Y SEG. FACULTADES'!D$8))</f>
        <v/>
      </c>
      <c r="E162" s="240" t="str">
        <f>IF($A162="","",INDEX(FORMULACIÓN!$A$10:$U$1010,'FORMULACIÓN Y SEG. FACULTADES'!$A162,'FORMULACIÓN Y SEG. FACULTADES'!E$8))</f>
        <v/>
      </c>
      <c r="F162" s="240" t="str">
        <f>IF($A162="","",INDEX(FORMULACIÓN!$A$10:$U$1010,'FORMULACIÓN Y SEG. FACULTADES'!$A162,'FORMULACIÓN Y SEG. FACULTADES'!F$8))</f>
        <v/>
      </c>
      <c r="G162" s="240" t="str">
        <f>IF($A162="","",INDEX(FORMULACIÓN!$A$10:$U$1010,'FORMULACIÓN Y SEG. FACULTADES'!$A162,'FORMULACIÓN Y SEG. FACULTADES'!G$8))</f>
        <v/>
      </c>
      <c r="H162" s="240" t="str">
        <f>IF($A162="","",INDEX(FORMULACIÓN!$A$10:$U$1010,'FORMULACIÓN Y SEG. FACULTADES'!$A162,'FORMULACIÓN Y SEG. FACULTADES'!H$8))</f>
        <v/>
      </c>
      <c r="I162" s="240" t="str">
        <f>IF($A162="","",INDEX(FORMULACIÓN!$A$10:$U$1010,'FORMULACIÓN Y SEG. FACULTADES'!$A162,'FORMULACIÓN Y SEG. FACULTADES'!I$8))</f>
        <v/>
      </c>
      <c r="J162" s="242"/>
      <c r="K162" s="242"/>
      <c r="L162" s="240" t="str">
        <f>IF($A162="","",INDEX(FORMULACIÓN!$A$10:$U$1010,'FORMULACIÓN Y SEG. FACULTADES'!$A162,'FORMULACIÓN Y SEG. FACULTADES'!L$8))</f>
        <v/>
      </c>
      <c r="M162" s="240" t="str">
        <f>IF($A162="","",INDEX(FORMULACIÓN!$A$10:$U$1010,'FORMULACIÓN Y SEG. FACULTADES'!$A162,'FORMULACIÓN Y SEG. FACULTADES'!M$8))</f>
        <v/>
      </c>
      <c r="N162" s="240" t="str">
        <f>IF($A162="","",INDEX(FORMULACIÓN!$A$10:$U$1010,'FORMULACIÓN Y SEG. FACULTADES'!$A162,'FORMULACIÓN Y SEG. FACULTADES'!N$8))</f>
        <v/>
      </c>
      <c r="O162" s="240" t="str">
        <f>IF($A162="","",INDEX(FORMULACIÓN!$A$10:$U$1010,'FORMULACIÓN Y SEG. FACULTADES'!$A162,'FORMULACIÓN Y SEG. FACULTADES'!O$8))</f>
        <v/>
      </c>
      <c r="P162" s="240" t="str">
        <f>IF($A162="","",INDEX(FORMULACIÓN!$A$10:$U$1010,'FORMULACIÓN Y SEG. FACULTADES'!$A162,'FORMULACIÓN Y SEG. FACULTADES'!P$8))</f>
        <v/>
      </c>
      <c r="Q162" s="241"/>
      <c r="R162" s="46" t="str">
        <f>IF($A162="","",INDEX(FORMULACIÓN!$A$10:$Y$1010,'FORMULACIÓN Y SEG. FACULTADES'!$A162,'FORMULACIÓN Y SEG. FACULTADES'!R$8))</f>
        <v/>
      </c>
      <c r="S162" s="175" t="str">
        <f>IF($A162="","",INDEX(FORMULACIÓN!$A$10:$U$1010,'FORMULACIÓN Y SEG. FACULTADES'!$A162,'FORMULACIÓN Y SEG. FACULTADES'!S$8))</f>
        <v/>
      </c>
      <c r="T162" s="187"/>
      <c r="U162" s="187"/>
      <c r="V162" s="188">
        <f t="shared" si="87"/>
        <v>0</v>
      </c>
      <c r="W162" s="187"/>
      <c r="X162" s="187"/>
      <c r="Y162" s="187"/>
      <c r="Z162" s="191" t="str">
        <f t="shared" si="88"/>
        <v>0</v>
      </c>
      <c r="AA162" s="191" t="str">
        <f t="shared" si="89"/>
        <v>-</v>
      </c>
      <c r="AB162" s="189" t="str">
        <f t="shared" si="86"/>
        <v>FAC/DEP: 00,00%
__________
FAC/FAC: -
__________
AÑO: 00,00%
S. 1: 00,00%
S. 2: 00,00%</v>
      </c>
      <c r="AC162" s="187"/>
      <c r="AD162" s="187"/>
      <c r="AE162" s="188">
        <f t="shared" si="90"/>
        <v>0</v>
      </c>
      <c r="AF162" s="187"/>
      <c r="AG162" s="187"/>
      <c r="AH162" s="187"/>
      <c r="AI162" s="191" t="str">
        <f t="shared" si="91"/>
        <v>0</v>
      </c>
      <c r="AJ162" s="187" t="str">
        <f t="shared" si="92"/>
        <v>-</v>
      </c>
      <c r="AK162" s="189" t="str">
        <f t="shared" si="93"/>
        <v>FAC/DEP: 00,00%
__________
FAC/FAC: -
__________
AÑO: 00,00%
S. 1: 00,00%
S. 2: 00,00%</v>
      </c>
      <c r="AL162" s="187"/>
      <c r="AM162" s="187"/>
      <c r="AN162" s="188">
        <f t="shared" si="94"/>
        <v>0</v>
      </c>
      <c r="AO162" s="187"/>
      <c r="AP162" s="187"/>
      <c r="AQ162" s="187"/>
      <c r="AR162" s="191" t="str">
        <f t="shared" si="95"/>
        <v>0</v>
      </c>
      <c r="AS162" s="187" t="str">
        <f t="shared" si="96"/>
        <v>-</v>
      </c>
      <c r="AT162" s="189" t="str">
        <f t="shared" si="97"/>
        <v>FAC/DEP: 00,00%
__________
FAC/FAC: -
__________
AÑO: 00,00%
S. 1: 00,00%
S. 2: 00,00%</v>
      </c>
      <c r="AU162" s="187"/>
      <c r="AV162" s="187"/>
      <c r="AW162" s="188">
        <f t="shared" si="98"/>
        <v>0</v>
      </c>
      <c r="AX162" s="187"/>
      <c r="AY162" s="187"/>
      <c r="AZ162" s="187"/>
      <c r="BA162" s="191" t="str">
        <f t="shared" si="99"/>
        <v>0</v>
      </c>
      <c r="BB162" s="187" t="str">
        <f t="shared" si="100"/>
        <v>-</v>
      </c>
      <c r="BC162" s="189" t="str">
        <f t="shared" si="101"/>
        <v>FAC/DEP: 00,00%
__________
FAC/FAC: -
__________
AÑO: 00,00%
S. 1: 00,00%
S. 2: 00,00%</v>
      </c>
      <c r="BD162" s="187"/>
      <c r="BE162" s="187"/>
      <c r="BF162" s="188">
        <f t="shared" si="102"/>
        <v>0</v>
      </c>
      <c r="BG162" s="187"/>
      <c r="BH162" s="187"/>
      <c r="BI162" s="187"/>
      <c r="BJ162" s="191" t="str">
        <f t="shared" si="103"/>
        <v>0</v>
      </c>
      <c r="BK162" s="187" t="str">
        <f t="shared" si="104"/>
        <v>-</v>
      </c>
      <c r="BL162" s="189" t="str">
        <f t="shared" si="105"/>
        <v>FAC/DEP: 00,00%
__________
FAC/FAC: -
__________
AÑO: 00,00%
S. 1: 00,00%
S. 2: 00,00%</v>
      </c>
      <c r="BM162" s="187"/>
      <c r="BN162" s="187"/>
      <c r="BO162" s="188">
        <f t="shared" si="106"/>
        <v>0</v>
      </c>
      <c r="BP162" s="187"/>
      <c r="BQ162" s="187"/>
      <c r="BR162" s="187"/>
      <c r="BS162" s="191" t="str">
        <f t="shared" si="107"/>
        <v>0</v>
      </c>
      <c r="BT162" s="187" t="str">
        <f t="shared" si="108"/>
        <v>-</v>
      </c>
      <c r="BU162" s="189" t="str">
        <f t="shared" si="109"/>
        <v>FAC/DEP: 00,00%
__________
FAC/FAC: -
__________
AÑO: 00,00%
S. 1: 00,00%
S. 2: 00,00%</v>
      </c>
      <c r="BV162" s="187"/>
      <c r="BW162" s="187"/>
      <c r="BX162" s="188">
        <f t="shared" si="110"/>
        <v>0</v>
      </c>
      <c r="BY162" s="187"/>
      <c r="BZ162" s="187"/>
      <c r="CA162" s="187"/>
      <c r="CB162" s="191" t="str">
        <f t="shared" si="111"/>
        <v>0</v>
      </c>
      <c r="CC162" s="187" t="str">
        <f t="shared" si="112"/>
        <v>-</v>
      </c>
      <c r="CD162" s="189" t="str">
        <f t="shared" si="113"/>
        <v>FAC/DEP: 00,00%
__________
FAC/FAC: -
__________
AÑO: 00,00%
S. 1: 00,00%
S. 2: 00,00%</v>
      </c>
      <c r="CE162" s="187"/>
      <c r="CF162" s="187"/>
      <c r="CG162" s="188">
        <f t="shared" si="114"/>
        <v>0</v>
      </c>
      <c r="CH162" s="187"/>
      <c r="CI162" s="187"/>
      <c r="CJ162" s="187"/>
      <c r="CK162" s="191" t="str">
        <f t="shared" si="115"/>
        <v>0</v>
      </c>
      <c r="CL162" s="187" t="str">
        <f t="shared" si="116"/>
        <v>-</v>
      </c>
      <c r="CM162" s="189" t="str">
        <f t="shared" si="117"/>
        <v>FAC/DEP: 00,00%
__________
FAC/FAC: -
__________
AÑO: 00,00%
S. 1: 00,00%
S. 2: 00,00%</v>
      </c>
      <c r="CN162" s="187"/>
      <c r="CO162" s="187"/>
      <c r="CP162" s="188">
        <f t="shared" si="118"/>
        <v>0</v>
      </c>
      <c r="CQ162" s="187"/>
      <c r="CR162" s="187"/>
      <c r="CS162" s="187"/>
      <c r="CT162" s="191" t="str">
        <f t="shared" si="119"/>
        <v>0</v>
      </c>
      <c r="CU162" s="187" t="str">
        <f t="shared" si="120"/>
        <v>-</v>
      </c>
      <c r="CV162" s="189" t="str">
        <f t="shared" si="121"/>
        <v>FAC/DEP: 00,00%
__________
FAC/FAC: -
__________
AÑO: 00,00%
S. 1: 00,00%
S. 2: 00,00%</v>
      </c>
      <c r="CW162" s="187"/>
      <c r="CX162" s="187"/>
      <c r="CY162" s="188">
        <f t="shared" si="122"/>
        <v>0</v>
      </c>
      <c r="CZ162" s="187"/>
      <c r="DA162" s="187"/>
      <c r="DB162" s="187"/>
      <c r="DC162" s="191" t="str">
        <f t="shared" si="123"/>
        <v>0</v>
      </c>
      <c r="DD162" s="191" t="str">
        <f t="shared" si="124"/>
        <v>-</v>
      </c>
      <c r="DE162" s="196" t="str">
        <f t="shared" si="125"/>
        <v>FAC/DEP: 00,00%
__________
FAC/FAC: -
__________
AÑO: 00,00%
S. 1: 00,00%
S. 2: 00,00%</v>
      </c>
      <c r="DF162" s="209">
        <f t="shared" si="126"/>
        <v>0</v>
      </c>
      <c r="DG162" s="245"/>
      <c r="DH162" s="245"/>
    </row>
    <row r="163" spans="1:112" s="218" customFormat="1" ht="28.5" hidden="1" customHeight="1">
      <c r="A163" s="218" t="str">
        <f>Lists!C251</f>
        <v/>
      </c>
      <c r="B163" s="240" t="str">
        <f>IF(A163="","",INDEX(FORMULACIÓN!$A$10:$U$1010,'FORMULACIÓN Y SEG. FACULTADES'!$A163,'FORMULACIÓN Y SEG. FACULTADES'!B$8))</f>
        <v/>
      </c>
      <c r="C163" s="238" t="str">
        <f>IF($A163="","",INDEX(FORMULACIÓN!$A$10:$U$1010,'FORMULACIÓN Y SEG. FACULTADES'!$A163,'FORMULACIÓN Y SEG. FACULTADES'!C$8))</f>
        <v/>
      </c>
      <c r="D163" s="240" t="str">
        <f>IF(B163="","",INDEX(FORMULACIÓN!$A$10:$U$1010,'FORMULACIÓN Y SEG. FACULTADES'!$A163,'FORMULACIÓN Y SEG. FACULTADES'!D$8))</f>
        <v/>
      </c>
      <c r="E163" s="240" t="str">
        <f>IF($A163="","",INDEX(FORMULACIÓN!$A$10:$U$1010,'FORMULACIÓN Y SEG. FACULTADES'!$A163,'FORMULACIÓN Y SEG. FACULTADES'!E$8))</f>
        <v/>
      </c>
      <c r="F163" s="240" t="str">
        <f>IF($A163="","",INDEX(FORMULACIÓN!$A$10:$U$1010,'FORMULACIÓN Y SEG. FACULTADES'!$A163,'FORMULACIÓN Y SEG. FACULTADES'!F$8))</f>
        <v/>
      </c>
      <c r="G163" s="240" t="str">
        <f>IF($A163="","",INDEX(FORMULACIÓN!$A$10:$U$1010,'FORMULACIÓN Y SEG. FACULTADES'!$A163,'FORMULACIÓN Y SEG. FACULTADES'!G$8))</f>
        <v/>
      </c>
      <c r="H163" s="240" t="str">
        <f>IF($A163="","",INDEX(FORMULACIÓN!$A$10:$U$1010,'FORMULACIÓN Y SEG. FACULTADES'!$A163,'FORMULACIÓN Y SEG. FACULTADES'!H$8))</f>
        <v/>
      </c>
      <c r="I163" s="240" t="str">
        <f>IF($A163="","",INDEX(FORMULACIÓN!$A$10:$U$1010,'FORMULACIÓN Y SEG. FACULTADES'!$A163,'FORMULACIÓN Y SEG. FACULTADES'!I$8))</f>
        <v/>
      </c>
      <c r="J163" s="242"/>
      <c r="K163" s="242"/>
      <c r="L163" s="240" t="str">
        <f>IF($A163="","",INDEX(FORMULACIÓN!$A$10:$U$1010,'FORMULACIÓN Y SEG. FACULTADES'!$A163,'FORMULACIÓN Y SEG. FACULTADES'!L$8))</f>
        <v/>
      </c>
      <c r="M163" s="240" t="str">
        <f>IF($A163="","",INDEX(FORMULACIÓN!$A$10:$U$1010,'FORMULACIÓN Y SEG. FACULTADES'!$A163,'FORMULACIÓN Y SEG. FACULTADES'!M$8))</f>
        <v/>
      </c>
      <c r="N163" s="240" t="str">
        <f>IF($A163="","",INDEX(FORMULACIÓN!$A$10:$U$1010,'FORMULACIÓN Y SEG. FACULTADES'!$A163,'FORMULACIÓN Y SEG. FACULTADES'!N$8))</f>
        <v/>
      </c>
      <c r="O163" s="240" t="str">
        <f>IF($A163="","",INDEX(FORMULACIÓN!$A$10:$U$1010,'FORMULACIÓN Y SEG. FACULTADES'!$A163,'FORMULACIÓN Y SEG. FACULTADES'!O$8))</f>
        <v/>
      </c>
      <c r="P163" s="240" t="str">
        <f>IF($A163="","",INDEX(FORMULACIÓN!$A$10:$U$1010,'FORMULACIÓN Y SEG. FACULTADES'!$A163,'FORMULACIÓN Y SEG. FACULTADES'!P$8))</f>
        <v/>
      </c>
      <c r="Q163" s="241"/>
      <c r="R163" s="46" t="str">
        <f>IF($A163="","",INDEX(FORMULACIÓN!$A$10:$Y$1010,'FORMULACIÓN Y SEG. FACULTADES'!$A163,'FORMULACIÓN Y SEG. FACULTADES'!R$8))</f>
        <v/>
      </c>
      <c r="S163" s="175" t="str">
        <f>IF($A163="","",INDEX(FORMULACIÓN!$A$10:$U$1010,'FORMULACIÓN Y SEG. FACULTADES'!$A163,'FORMULACIÓN Y SEG. FACULTADES'!S$8))</f>
        <v/>
      </c>
      <c r="T163" s="187"/>
      <c r="U163" s="187"/>
      <c r="V163" s="188">
        <f t="shared" si="87"/>
        <v>0</v>
      </c>
      <c r="W163" s="187"/>
      <c r="X163" s="187"/>
      <c r="Y163" s="187"/>
      <c r="Z163" s="191" t="str">
        <f t="shared" si="88"/>
        <v>0</v>
      </c>
      <c r="AA163" s="191" t="str">
        <f t="shared" si="89"/>
        <v>-</v>
      </c>
      <c r="AB163" s="189" t="str">
        <f t="shared" si="86"/>
        <v>FAC/DEP: 00,00%
__________
FAC/FAC: -
__________
AÑO: 00,00%
S. 1: 00,00%
S. 2: 00,00%</v>
      </c>
      <c r="AC163" s="187"/>
      <c r="AD163" s="187"/>
      <c r="AE163" s="188">
        <f t="shared" si="90"/>
        <v>0</v>
      </c>
      <c r="AF163" s="187"/>
      <c r="AG163" s="187"/>
      <c r="AH163" s="187"/>
      <c r="AI163" s="191" t="str">
        <f t="shared" si="91"/>
        <v>0</v>
      </c>
      <c r="AJ163" s="187" t="str">
        <f t="shared" si="92"/>
        <v>-</v>
      </c>
      <c r="AK163" s="189" t="str">
        <f t="shared" si="93"/>
        <v>FAC/DEP: 00,00%
__________
FAC/FAC: -
__________
AÑO: 00,00%
S. 1: 00,00%
S. 2: 00,00%</v>
      </c>
      <c r="AL163" s="187"/>
      <c r="AM163" s="187"/>
      <c r="AN163" s="188">
        <f t="shared" si="94"/>
        <v>0</v>
      </c>
      <c r="AO163" s="187"/>
      <c r="AP163" s="187"/>
      <c r="AQ163" s="187"/>
      <c r="AR163" s="191" t="str">
        <f t="shared" si="95"/>
        <v>0</v>
      </c>
      <c r="AS163" s="187" t="str">
        <f t="shared" si="96"/>
        <v>-</v>
      </c>
      <c r="AT163" s="189" t="str">
        <f t="shared" si="97"/>
        <v>FAC/DEP: 00,00%
__________
FAC/FAC: -
__________
AÑO: 00,00%
S. 1: 00,00%
S. 2: 00,00%</v>
      </c>
      <c r="AU163" s="187"/>
      <c r="AV163" s="187"/>
      <c r="AW163" s="188">
        <f t="shared" si="98"/>
        <v>0</v>
      </c>
      <c r="AX163" s="187"/>
      <c r="AY163" s="187"/>
      <c r="AZ163" s="187"/>
      <c r="BA163" s="191" t="str">
        <f t="shared" si="99"/>
        <v>0</v>
      </c>
      <c r="BB163" s="187" t="str">
        <f t="shared" si="100"/>
        <v>-</v>
      </c>
      <c r="BC163" s="189" t="str">
        <f t="shared" si="101"/>
        <v>FAC/DEP: 00,00%
__________
FAC/FAC: -
__________
AÑO: 00,00%
S. 1: 00,00%
S. 2: 00,00%</v>
      </c>
      <c r="BD163" s="187"/>
      <c r="BE163" s="187"/>
      <c r="BF163" s="188">
        <f t="shared" si="102"/>
        <v>0</v>
      </c>
      <c r="BG163" s="187"/>
      <c r="BH163" s="187"/>
      <c r="BI163" s="187"/>
      <c r="BJ163" s="191" t="str">
        <f t="shared" si="103"/>
        <v>0</v>
      </c>
      <c r="BK163" s="187" t="str">
        <f t="shared" si="104"/>
        <v>-</v>
      </c>
      <c r="BL163" s="189" t="str">
        <f t="shared" si="105"/>
        <v>FAC/DEP: 00,00%
__________
FAC/FAC: -
__________
AÑO: 00,00%
S. 1: 00,00%
S. 2: 00,00%</v>
      </c>
      <c r="BM163" s="187"/>
      <c r="BN163" s="187"/>
      <c r="BO163" s="188">
        <f t="shared" si="106"/>
        <v>0</v>
      </c>
      <c r="BP163" s="187"/>
      <c r="BQ163" s="187"/>
      <c r="BR163" s="187"/>
      <c r="BS163" s="191" t="str">
        <f t="shared" si="107"/>
        <v>0</v>
      </c>
      <c r="BT163" s="187" t="str">
        <f t="shared" si="108"/>
        <v>-</v>
      </c>
      <c r="BU163" s="189" t="str">
        <f t="shared" si="109"/>
        <v>FAC/DEP: 00,00%
__________
FAC/FAC: -
__________
AÑO: 00,00%
S. 1: 00,00%
S. 2: 00,00%</v>
      </c>
      <c r="BV163" s="187"/>
      <c r="BW163" s="187"/>
      <c r="BX163" s="188">
        <f t="shared" si="110"/>
        <v>0</v>
      </c>
      <c r="BY163" s="187"/>
      <c r="BZ163" s="187"/>
      <c r="CA163" s="187"/>
      <c r="CB163" s="191" t="str">
        <f t="shared" si="111"/>
        <v>0</v>
      </c>
      <c r="CC163" s="187" t="str">
        <f t="shared" si="112"/>
        <v>-</v>
      </c>
      <c r="CD163" s="189" t="str">
        <f t="shared" si="113"/>
        <v>FAC/DEP: 00,00%
__________
FAC/FAC: -
__________
AÑO: 00,00%
S. 1: 00,00%
S. 2: 00,00%</v>
      </c>
      <c r="CE163" s="187"/>
      <c r="CF163" s="187"/>
      <c r="CG163" s="188">
        <f t="shared" si="114"/>
        <v>0</v>
      </c>
      <c r="CH163" s="187"/>
      <c r="CI163" s="187"/>
      <c r="CJ163" s="187"/>
      <c r="CK163" s="191" t="str">
        <f t="shared" si="115"/>
        <v>0</v>
      </c>
      <c r="CL163" s="187" t="str">
        <f t="shared" si="116"/>
        <v>-</v>
      </c>
      <c r="CM163" s="189" t="str">
        <f t="shared" si="117"/>
        <v>FAC/DEP: 00,00%
__________
FAC/FAC: -
__________
AÑO: 00,00%
S. 1: 00,00%
S. 2: 00,00%</v>
      </c>
      <c r="CN163" s="187"/>
      <c r="CO163" s="187"/>
      <c r="CP163" s="188">
        <f t="shared" si="118"/>
        <v>0</v>
      </c>
      <c r="CQ163" s="187"/>
      <c r="CR163" s="187"/>
      <c r="CS163" s="187"/>
      <c r="CT163" s="191" t="str">
        <f t="shared" si="119"/>
        <v>0</v>
      </c>
      <c r="CU163" s="187" t="str">
        <f t="shared" si="120"/>
        <v>-</v>
      </c>
      <c r="CV163" s="189" t="str">
        <f t="shared" si="121"/>
        <v>FAC/DEP: 00,00%
__________
FAC/FAC: -
__________
AÑO: 00,00%
S. 1: 00,00%
S. 2: 00,00%</v>
      </c>
      <c r="CW163" s="187"/>
      <c r="CX163" s="187"/>
      <c r="CY163" s="188">
        <f t="shared" si="122"/>
        <v>0</v>
      </c>
      <c r="CZ163" s="187"/>
      <c r="DA163" s="187"/>
      <c r="DB163" s="187"/>
      <c r="DC163" s="191" t="str">
        <f t="shared" si="123"/>
        <v>0</v>
      </c>
      <c r="DD163" s="191" t="str">
        <f t="shared" si="124"/>
        <v>-</v>
      </c>
      <c r="DE163" s="196" t="str">
        <f t="shared" si="125"/>
        <v>FAC/DEP: 00,00%
__________
FAC/FAC: -
__________
AÑO: 00,00%
S. 1: 00,00%
S. 2: 00,00%</v>
      </c>
      <c r="DF163" s="209">
        <f t="shared" si="126"/>
        <v>0</v>
      </c>
      <c r="DG163" s="245"/>
      <c r="DH163" s="245"/>
    </row>
    <row r="164" spans="1:112" s="218" customFormat="1" ht="28.5" hidden="1" customHeight="1">
      <c r="A164" s="218" t="str">
        <f>Lists!C252</f>
        <v/>
      </c>
      <c r="B164" s="240" t="str">
        <f>IF(A164="","",INDEX(FORMULACIÓN!$A$10:$U$1010,'FORMULACIÓN Y SEG. FACULTADES'!$A164,'FORMULACIÓN Y SEG. FACULTADES'!B$8))</f>
        <v/>
      </c>
      <c r="C164" s="238" t="str">
        <f>IF($A164="","",INDEX(FORMULACIÓN!$A$10:$U$1010,'FORMULACIÓN Y SEG. FACULTADES'!$A164,'FORMULACIÓN Y SEG. FACULTADES'!C$8))</f>
        <v/>
      </c>
      <c r="D164" s="240" t="str">
        <f>IF(B164="","",INDEX(FORMULACIÓN!$A$10:$U$1010,'FORMULACIÓN Y SEG. FACULTADES'!$A164,'FORMULACIÓN Y SEG. FACULTADES'!D$8))</f>
        <v/>
      </c>
      <c r="E164" s="240" t="str">
        <f>IF($A164="","",INDEX(FORMULACIÓN!$A$10:$U$1010,'FORMULACIÓN Y SEG. FACULTADES'!$A164,'FORMULACIÓN Y SEG. FACULTADES'!E$8))</f>
        <v/>
      </c>
      <c r="F164" s="240" t="str">
        <f>IF($A164="","",INDEX(FORMULACIÓN!$A$10:$U$1010,'FORMULACIÓN Y SEG. FACULTADES'!$A164,'FORMULACIÓN Y SEG. FACULTADES'!F$8))</f>
        <v/>
      </c>
      <c r="G164" s="240" t="str">
        <f>IF($A164="","",INDEX(FORMULACIÓN!$A$10:$U$1010,'FORMULACIÓN Y SEG. FACULTADES'!$A164,'FORMULACIÓN Y SEG. FACULTADES'!G$8))</f>
        <v/>
      </c>
      <c r="H164" s="240" t="str">
        <f>IF($A164="","",INDEX(FORMULACIÓN!$A$10:$U$1010,'FORMULACIÓN Y SEG. FACULTADES'!$A164,'FORMULACIÓN Y SEG. FACULTADES'!H$8))</f>
        <v/>
      </c>
      <c r="I164" s="240" t="str">
        <f>IF($A164="","",INDEX(FORMULACIÓN!$A$10:$U$1010,'FORMULACIÓN Y SEG. FACULTADES'!$A164,'FORMULACIÓN Y SEG. FACULTADES'!I$8))</f>
        <v/>
      </c>
      <c r="J164" s="242"/>
      <c r="K164" s="242"/>
      <c r="L164" s="240" t="str">
        <f>IF($A164="","",INDEX(FORMULACIÓN!$A$10:$U$1010,'FORMULACIÓN Y SEG. FACULTADES'!$A164,'FORMULACIÓN Y SEG. FACULTADES'!L$8))</f>
        <v/>
      </c>
      <c r="M164" s="240" t="str">
        <f>IF($A164="","",INDEX(FORMULACIÓN!$A$10:$U$1010,'FORMULACIÓN Y SEG. FACULTADES'!$A164,'FORMULACIÓN Y SEG. FACULTADES'!M$8))</f>
        <v/>
      </c>
      <c r="N164" s="240" t="str">
        <f>IF($A164="","",INDEX(FORMULACIÓN!$A$10:$U$1010,'FORMULACIÓN Y SEG. FACULTADES'!$A164,'FORMULACIÓN Y SEG. FACULTADES'!N$8))</f>
        <v/>
      </c>
      <c r="O164" s="240" t="str">
        <f>IF($A164="","",INDEX(FORMULACIÓN!$A$10:$U$1010,'FORMULACIÓN Y SEG. FACULTADES'!$A164,'FORMULACIÓN Y SEG. FACULTADES'!O$8))</f>
        <v/>
      </c>
      <c r="P164" s="240" t="str">
        <f>IF($A164="","",INDEX(FORMULACIÓN!$A$10:$U$1010,'FORMULACIÓN Y SEG. FACULTADES'!$A164,'FORMULACIÓN Y SEG. FACULTADES'!P$8))</f>
        <v/>
      </c>
      <c r="Q164" s="241"/>
      <c r="R164" s="46" t="str">
        <f>IF($A164="","",INDEX(FORMULACIÓN!$A$10:$Y$1010,'FORMULACIÓN Y SEG. FACULTADES'!$A164,'FORMULACIÓN Y SEG. FACULTADES'!R$8))</f>
        <v/>
      </c>
      <c r="S164" s="175" t="str">
        <f>IF($A164="","",INDEX(FORMULACIÓN!$A$10:$U$1010,'FORMULACIÓN Y SEG. FACULTADES'!$A164,'FORMULACIÓN Y SEG. FACULTADES'!S$8))</f>
        <v/>
      </c>
      <c r="T164" s="187"/>
      <c r="U164" s="187"/>
      <c r="V164" s="188">
        <f t="shared" si="87"/>
        <v>0</v>
      </c>
      <c r="W164" s="187"/>
      <c r="X164" s="187"/>
      <c r="Y164" s="187"/>
      <c r="Z164" s="191" t="str">
        <f t="shared" si="88"/>
        <v>0</v>
      </c>
      <c r="AA164" s="191" t="str">
        <f t="shared" si="89"/>
        <v>-</v>
      </c>
      <c r="AB164" s="189" t="str">
        <f t="shared" si="86"/>
        <v>FAC/DEP: 00,00%
__________
FAC/FAC: -
__________
AÑO: 00,00%
S. 1: 00,00%
S. 2: 00,00%</v>
      </c>
      <c r="AC164" s="187"/>
      <c r="AD164" s="187"/>
      <c r="AE164" s="188">
        <f t="shared" si="90"/>
        <v>0</v>
      </c>
      <c r="AF164" s="187"/>
      <c r="AG164" s="187"/>
      <c r="AH164" s="187"/>
      <c r="AI164" s="191" t="str">
        <f t="shared" si="91"/>
        <v>0</v>
      </c>
      <c r="AJ164" s="187" t="str">
        <f t="shared" si="92"/>
        <v>-</v>
      </c>
      <c r="AK164" s="189" t="str">
        <f t="shared" si="93"/>
        <v>FAC/DEP: 00,00%
__________
FAC/FAC: -
__________
AÑO: 00,00%
S. 1: 00,00%
S. 2: 00,00%</v>
      </c>
      <c r="AL164" s="187"/>
      <c r="AM164" s="187"/>
      <c r="AN164" s="188">
        <f t="shared" si="94"/>
        <v>0</v>
      </c>
      <c r="AO164" s="187"/>
      <c r="AP164" s="187"/>
      <c r="AQ164" s="187"/>
      <c r="AR164" s="191" t="str">
        <f t="shared" si="95"/>
        <v>0</v>
      </c>
      <c r="AS164" s="187" t="str">
        <f t="shared" si="96"/>
        <v>-</v>
      </c>
      <c r="AT164" s="189" t="str">
        <f t="shared" si="97"/>
        <v>FAC/DEP: 00,00%
__________
FAC/FAC: -
__________
AÑO: 00,00%
S. 1: 00,00%
S. 2: 00,00%</v>
      </c>
      <c r="AU164" s="187"/>
      <c r="AV164" s="187"/>
      <c r="AW164" s="188">
        <f t="shared" si="98"/>
        <v>0</v>
      </c>
      <c r="AX164" s="187"/>
      <c r="AY164" s="187"/>
      <c r="AZ164" s="187"/>
      <c r="BA164" s="191" t="str">
        <f t="shared" si="99"/>
        <v>0</v>
      </c>
      <c r="BB164" s="187" t="str">
        <f t="shared" si="100"/>
        <v>-</v>
      </c>
      <c r="BC164" s="189" t="str">
        <f t="shared" si="101"/>
        <v>FAC/DEP: 00,00%
__________
FAC/FAC: -
__________
AÑO: 00,00%
S. 1: 00,00%
S. 2: 00,00%</v>
      </c>
      <c r="BD164" s="187"/>
      <c r="BE164" s="187"/>
      <c r="BF164" s="188">
        <f t="shared" si="102"/>
        <v>0</v>
      </c>
      <c r="BG164" s="187"/>
      <c r="BH164" s="187"/>
      <c r="BI164" s="187"/>
      <c r="BJ164" s="191" t="str">
        <f t="shared" si="103"/>
        <v>0</v>
      </c>
      <c r="BK164" s="187" t="str">
        <f t="shared" si="104"/>
        <v>-</v>
      </c>
      <c r="BL164" s="189" t="str">
        <f t="shared" si="105"/>
        <v>FAC/DEP: 00,00%
__________
FAC/FAC: -
__________
AÑO: 00,00%
S. 1: 00,00%
S. 2: 00,00%</v>
      </c>
      <c r="BM164" s="187"/>
      <c r="BN164" s="187"/>
      <c r="BO164" s="188">
        <f t="shared" si="106"/>
        <v>0</v>
      </c>
      <c r="BP164" s="187"/>
      <c r="BQ164" s="187"/>
      <c r="BR164" s="187"/>
      <c r="BS164" s="191" t="str">
        <f t="shared" si="107"/>
        <v>0</v>
      </c>
      <c r="BT164" s="187" t="str">
        <f t="shared" si="108"/>
        <v>-</v>
      </c>
      <c r="BU164" s="189" t="str">
        <f t="shared" si="109"/>
        <v>FAC/DEP: 00,00%
__________
FAC/FAC: -
__________
AÑO: 00,00%
S. 1: 00,00%
S. 2: 00,00%</v>
      </c>
      <c r="BV164" s="187"/>
      <c r="BW164" s="187"/>
      <c r="BX164" s="188">
        <f t="shared" si="110"/>
        <v>0</v>
      </c>
      <c r="BY164" s="187"/>
      <c r="BZ164" s="187"/>
      <c r="CA164" s="187"/>
      <c r="CB164" s="191" t="str">
        <f t="shared" si="111"/>
        <v>0</v>
      </c>
      <c r="CC164" s="187" t="str">
        <f t="shared" si="112"/>
        <v>-</v>
      </c>
      <c r="CD164" s="189" t="str">
        <f t="shared" si="113"/>
        <v>FAC/DEP: 00,00%
__________
FAC/FAC: -
__________
AÑO: 00,00%
S. 1: 00,00%
S. 2: 00,00%</v>
      </c>
      <c r="CE164" s="187"/>
      <c r="CF164" s="187"/>
      <c r="CG164" s="188">
        <f t="shared" si="114"/>
        <v>0</v>
      </c>
      <c r="CH164" s="187"/>
      <c r="CI164" s="187"/>
      <c r="CJ164" s="187"/>
      <c r="CK164" s="191" t="str">
        <f t="shared" si="115"/>
        <v>0</v>
      </c>
      <c r="CL164" s="187" t="str">
        <f t="shared" si="116"/>
        <v>-</v>
      </c>
      <c r="CM164" s="189" t="str">
        <f t="shared" si="117"/>
        <v>FAC/DEP: 00,00%
__________
FAC/FAC: -
__________
AÑO: 00,00%
S. 1: 00,00%
S. 2: 00,00%</v>
      </c>
      <c r="CN164" s="187"/>
      <c r="CO164" s="187"/>
      <c r="CP164" s="188">
        <f t="shared" si="118"/>
        <v>0</v>
      </c>
      <c r="CQ164" s="187"/>
      <c r="CR164" s="187"/>
      <c r="CS164" s="187"/>
      <c r="CT164" s="191" t="str">
        <f t="shared" si="119"/>
        <v>0</v>
      </c>
      <c r="CU164" s="187" t="str">
        <f t="shared" si="120"/>
        <v>-</v>
      </c>
      <c r="CV164" s="189" t="str">
        <f t="shared" si="121"/>
        <v>FAC/DEP: 00,00%
__________
FAC/FAC: -
__________
AÑO: 00,00%
S. 1: 00,00%
S. 2: 00,00%</v>
      </c>
      <c r="CW164" s="187"/>
      <c r="CX164" s="187"/>
      <c r="CY164" s="188">
        <f t="shared" si="122"/>
        <v>0</v>
      </c>
      <c r="CZ164" s="187"/>
      <c r="DA164" s="187"/>
      <c r="DB164" s="187"/>
      <c r="DC164" s="191" t="str">
        <f t="shared" si="123"/>
        <v>0</v>
      </c>
      <c r="DD164" s="191" t="str">
        <f t="shared" si="124"/>
        <v>-</v>
      </c>
      <c r="DE164" s="196" t="str">
        <f t="shared" si="125"/>
        <v>FAC/DEP: 00,00%
__________
FAC/FAC: -
__________
AÑO: 00,00%
S. 1: 00,00%
S. 2: 00,00%</v>
      </c>
      <c r="DF164" s="209">
        <f t="shared" si="126"/>
        <v>0</v>
      </c>
      <c r="DG164" s="245"/>
      <c r="DH164" s="245"/>
    </row>
    <row r="165" spans="1:112" s="218" customFormat="1" ht="28.5" hidden="1" customHeight="1">
      <c r="A165" s="218" t="str">
        <f>Lists!C253</f>
        <v/>
      </c>
      <c r="B165" s="240" t="str">
        <f>IF(A165="","",INDEX(FORMULACIÓN!$A$10:$U$1010,'FORMULACIÓN Y SEG. FACULTADES'!$A165,'FORMULACIÓN Y SEG. FACULTADES'!B$8))</f>
        <v/>
      </c>
      <c r="C165" s="238" t="str">
        <f>IF($A165="","",INDEX(FORMULACIÓN!$A$10:$U$1010,'FORMULACIÓN Y SEG. FACULTADES'!$A165,'FORMULACIÓN Y SEG. FACULTADES'!C$8))</f>
        <v/>
      </c>
      <c r="D165" s="240" t="str">
        <f>IF(B165="","",INDEX(FORMULACIÓN!$A$10:$U$1010,'FORMULACIÓN Y SEG. FACULTADES'!$A165,'FORMULACIÓN Y SEG. FACULTADES'!D$8))</f>
        <v/>
      </c>
      <c r="E165" s="240" t="str">
        <f>IF($A165="","",INDEX(FORMULACIÓN!$A$10:$U$1010,'FORMULACIÓN Y SEG. FACULTADES'!$A165,'FORMULACIÓN Y SEG. FACULTADES'!E$8))</f>
        <v/>
      </c>
      <c r="F165" s="240" t="str">
        <f>IF($A165="","",INDEX(FORMULACIÓN!$A$10:$U$1010,'FORMULACIÓN Y SEG. FACULTADES'!$A165,'FORMULACIÓN Y SEG. FACULTADES'!F$8))</f>
        <v/>
      </c>
      <c r="G165" s="240" t="str">
        <f>IF($A165="","",INDEX(FORMULACIÓN!$A$10:$U$1010,'FORMULACIÓN Y SEG. FACULTADES'!$A165,'FORMULACIÓN Y SEG. FACULTADES'!G$8))</f>
        <v/>
      </c>
      <c r="H165" s="240" t="str">
        <f>IF($A165="","",INDEX(FORMULACIÓN!$A$10:$U$1010,'FORMULACIÓN Y SEG. FACULTADES'!$A165,'FORMULACIÓN Y SEG. FACULTADES'!H$8))</f>
        <v/>
      </c>
      <c r="I165" s="240" t="str">
        <f>IF($A165="","",INDEX(FORMULACIÓN!$A$10:$U$1010,'FORMULACIÓN Y SEG. FACULTADES'!$A165,'FORMULACIÓN Y SEG. FACULTADES'!I$8))</f>
        <v/>
      </c>
      <c r="J165" s="242"/>
      <c r="K165" s="242"/>
      <c r="L165" s="240" t="str">
        <f>IF($A165="","",INDEX(FORMULACIÓN!$A$10:$U$1010,'FORMULACIÓN Y SEG. FACULTADES'!$A165,'FORMULACIÓN Y SEG. FACULTADES'!L$8))</f>
        <v/>
      </c>
      <c r="M165" s="240" t="str">
        <f>IF($A165="","",INDEX(FORMULACIÓN!$A$10:$U$1010,'FORMULACIÓN Y SEG. FACULTADES'!$A165,'FORMULACIÓN Y SEG. FACULTADES'!M$8))</f>
        <v/>
      </c>
      <c r="N165" s="240" t="str">
        <f>IF($A165="","",INDEX(FORMULACIÓN!$A$10:$U$1010,'FORMULACIÓN Y SEG. FACULTADES'!$A165,'FORMULACIÓN Y SEG. FACULTADES'!N$8))</f>
        <v/>
      </c>
      <c r="O165" s="240" t="str">
        <f>IF($A165="","",INDEX(FORMULACIÓN!$A$10:$U$1010,'FORMULACIÓN Y SEG. FACULTADES'!$A165,'FORMULACIÓN Y SEG. FACULTADES'!O$8))</f>
        <v/>
      </c>
      <c r="P165" s="240" t="str">
        <f>IF($A165="","",INDEX(FORMULACIÓN!$A$10:$U$1010,'FORMULACIÓN Y SEG. FACULTADES'!$A165,'FORMULACIÓN Y SEG. FACULTADES'!P$8))</f>
        <v/>
      </c>
      <c r="Q165" s="241"/>
      <c r="R165" s="46" t="str">
        <f>IF($A165="","",INDEX(FORMULACIÓN!$A$10:$Y$1010,'FORMULACIÓN Y SEG. FACULTADES'!$A165,'FORMULACIÓN Y SEG. FACULTADES'!R$8))</f>
        <v/>
      </c>
      <c r="S165" s="175" t="str">
        <f>IF($A165="","",INDEX(FORMULACIÓN!$A$10:$U$1010,'FORMULACIÓN Y SEG. FACULTADES'!$A165,'FORMULACIÓN Y SEG. FACULTADES'!S$8))</f>
        <v/>
      </c>
      <c r="T165" s="187"/>
      <c r="U165" s="187"/>
      <c r="V165" s="188">
        <f t="shared" si="87"/>
        <v>0</v>
      </c>
      <c r="W165" s="187"/>
      <c r="X165" s="187"/>
      <c r="Y165" s="187"/>
      <c r="Z165" s="191" t="str">
        <f t="shared" si="88"/>
        <v>0</v>
      </c>
      <c r="AA165" s="191" t="str">
        <f t="shared" si="89"/>
        <v>-</v>
      </c>
      <c r="AB165" s="189" t="str">
        <f t="shared" si="86"/>
        <v>FAC/DEP: 00,00%
__________
FAC/FAC: -
__________
AÑO: 00,00%
S. 1: 00,00%
S. 2: 00,00%</v>
      </c>
      <c r="AC165" s="187"/>
      <c r="AD165" s="187"/>
      <c r="AE165" s="188">
        <f t="shared" si="90"/>
        <v>0</v>
      </c>
      <c r="AF165" s="187"/>
      <c r="AG165" s="187"/>
      <c r="AH165" s="187"/>
      <c r="AI165" s="191" t="str">
        <f t="shared" si="91"/>
        <v>0</v>
      </c>
      <c r="AJ165" s="187" t="str">
        <f t="shared" si="92"/>
        <v>-</v>
      </c>
      <c r="AK165" s="189" t="str">
        <f t="shared" si="93"/>
        <v>FAC/DEP: 00,00%
__________
FAC/FAC: -
__________
AÑO: 00,00%
S. 1: 00,00%
S. 2: 00,00%</v>
      </c>
      <c r="AL165" s="187"/>
      <c r="AM165" s="187"/>
      <c r="AN165" s="188">
        <f t="shared" si="94"/>
        <v>0</v>
      </c>
      <c r="AO165" s="187"/>
      <c r="AP165" s="187"/>
      <c r="AQ165" s="187"/>
      <c r="AR165" s="191" t="str">
        <f t="shared" si="95"/>
        <v>0</v>
      </c>
      <c r="AS165" s="187" t="str">
        <f t="shared" si="96"/>
        <v>-</v>
      </c>
      <c r="AT165" s="189" t="str">
        <f t="shared" si="97"/>
        <v>FAC/DEP: 00,00%
__________
FAC/FAC: -
__________
AÑO: 00,00%
S. 1: 00,00%
S. 2: 00,00%</v>
      </c>
      <c r="AU165" s="187"/>
      <c r="AV165" s="187"/>
      <c r="AW165" s="188">
        <f t="shared" si="98"/>
        <v>0</v>
      </c>
      <c r="AX165" s="187"/>
      <c r="AY165" s="187"/>
      <c r="AZ165" s="187"/>
      <c r="BA165" s="191" t="str">
        <f t="shared" si="99"/>
        <v>0</v>
      </c>
      <c r="BB165" s="187" t="str">
        <f t="shared" si="100"/>
        <v>-</v>
      </c>
      <c r="BC165" s="189" t="str">
        <f t="shared" si="101"/>
        <v>FAC/DEP: 00,00%
__________
FAC/FAC: -
__________
AÑO: 00,00%
S. 1: 00,00%
S. 2: 00,00%</v>
      </c>
      <c r="BD165" s="187"/>
      <c r="BE165" s="187"/>
      <c r="BF165" s="188">
        <f t="shared" si="102"/>
        <v>0</v>
      </c>
      <c r="BG165" s="187"/>
      <c r="BH165" s="187"/>
      <c r="BI165" s="187"/>
      <c r="BJ165" s="191" t="str">
        <f t="shared" si="103"/>
        <v>0</v>
      </c>
      <c r="BK165" s="187" t="str">
        <f t="shared" si="104"/>
        <v>-</v>
      </c>
      <c r="BL165" s="189" t="str">
        <f t="shared" si="105"/>
        <v>FAC/DEP: 00,00%
__________
FAC/FAC: -
__________
AÑO: 00,00%
S. 1: 00,00%
S. 2: 00,00%</v>
      </c>
      <c r="BM165" s="187"/>
      <c r="BN165" s="187"/>
      <c r="BO165" s="188">
        <f t="shared" si="106"/>
        <v>0</v>
      </c>
      <c r="BP165" s="187"/>
      <c r="BQ165" s="187"/>
      <c r="BR165" s="187"/>
      <c r="BS165" s="191" t="str">
        <f t="shared" si="107"/>
        <v>0</v>
      </c>
      <c r="BT165" s="187" t="str">
        <f t="shared" si="108"/>
        <v>-</v>
      </c>
      <c r="BU165" s="189" t="str">
        <f t="shared" si="109"/>
        <v>FAC/DEP: 00,00%
__________
FAC/FAC: -
__________
AÑO: 00,00%
S. 1: 00,00%
S. 2: 00,00%</v>
      </c>
      <c r="BV165" s="187"/>
      <c r="BW165" s="187"/>
      <c r="BX165" s="188">
        <f t="shared" si="110"/>
        <v>0</v>
      </c>
      <c r="BY165" s="187"/>
      <c r="BZ165" s="187"/>
      <c r="CA165" s="187"/>
      <c r="CB165" s="191" t="str">
        <f t="shared" si="111"/>
        <v>0</v>
      </c>
      <c r="CC165" s="187" t="str">
        <f t="shared" si="112"/>
        <v>-</v>
      </c>
      <c r="CD165" s="189" t="str">
        <f t="shared" si="113"/>
        <v>FAC/DEP: 00,00%
__________
FAC/FAC: -
__________
AÑO: 00,00%
S. 1: 00,00%
S. 2: 00,00%</v>
      </c>
      <c r="CE165" s="187"/>
      <c r="CF165" s="187"/>
      <c r="CG165" s="188">
        <f t="shared" si="114"/>
        <v>0</v>
      </c>
      <c r="CH165" s="187"/>
      <c r="CI165" s="187"/>
      <c r="CJ165" s="187"/>
      <c r="CK165" s="191" t="str">
        <f t="shared" si="115"/>
        <v>0</v>
      </c>
      <c r="CL165" s="187" t="str">
        <f t="shared" si="116"/>
        <v>-</v>
      </c>
      <c r="CM165" s="189" t="str">
        <f t="shared" si="117"/>
        <v>FAC/DEP: 00,00%
__________
FAC/FAC: -
__________
AÑO: 00,00%
S. 1: 00,00%
S. 2: 00,00%</v>
      </c>
      <c r="CN165" s="187"/>
      <c r="CO165" s="187"/>
      <c r="CP165" s="188">
        <f t="shared" si="118"/>
        <v>0</v>
      </c>
      <c r="CQ165" s="187"/>
      <c r="CR165" s="187"/>
      <c r="CS165" s="187"/>
      <c r="CT165" s="191" t="str">
        <f t="shared" si="119"/>
        <v>0</v>
      </c>
      <c r="CU165" s="187" t="str">
        <f t="shared" si="120"/>
        <v>-</v>
      </c>
      <c r="CV165" s="189" t="str">
        <f t="shared" si="121"/>
        <v>FAC/DEP: 00,00%
__________
FAC/FAC: -
__________
AÑO: 00,00%
S. 1: 00,00%
S. 2: 00,00%</v>
      </c>
      <c r="CW165" s="187"/>
      <c r="CX165" s="187"/>
      <c r="CY165" s="188">
        <f t="shared" si="122"/>
        <v>0</v>
      </c>
      <c r="CZ165" s="187"/>
      <c r="DA165" s="187"/>
      <c r="DB165" s="187"/>
      <c r="DC165" s="191" t="str">
        <f t="shared" si="123"/>
        <v>0</v>
      </c>
      <c r="DD165" s="191" t="str">
        <f t="shared" si="124"/>
        <v>-</v>
      </c>
      <c r="DE165" s="196" t="str">
        <f t="shared" si="125"/>
        <v>FAC/DEP: 00,00%
__________
FAC/FAC: -
__________
AÑO: 00,00%
S. 1: 00,00%
S. 2: 00,00%</v>
      </c>
      <c r="DF165" s="209">
        <f t="shared" si="126"/>
        <v>0</v>
      </c>
      <c r="DG165" s="245"/>
      <c r="DH165" s="245"/>
    </row>
    <row r="166" spans="1:112" s="218" customFormat="1" ht="28.5" hidden="1" customHeight="1">
      <c r="A166" s="218" t="str">
        <f>Lists!C254</f>
        <v/>
      </c>
      <c r="B166" s="240" t="str">
        <f>IF(A166="","",INDEX(FORMULACIÓN!$A$10:$U$1010,'FORMULACIÓN Y SEG. FACULTADES'!$A166,'FORMULACIÓN Y SEG. FACULTADES'!B$8))</f>
        <v/>
      </c>
      <c r="C166" s="238" t="str">
        <f>IF($A166="","",INDEX(FORMULACIÓN!$A$10:$U$1010,'FORMULACIÓN Y SEG. FACULTADES'!$A166,'FORMULACIÓN Y SEG. FACULTADES'!C$8))</f>
        <v/>
      </c>
      <c r="D166" s="240" t="str">
        <f>IF(B166="","",INDEX(FORMULACIÓN!$A$10:$U$1010,'FORMULACIÓN Y SEG. FACULTADES'!$A166,'FORMULACIÓN Y SEG. FACULTADES'!D$8))</f>
        <v/>
      </c>
      <c r="E166" s="240" t="str">
        <f>IF($A166="","",INDEX(FORMULACIÓN!$A$10:$U$1010,'FORMULACIÓN Y SEG. FACULTADES'!$A166,'FORMULACIÓN Y SEG. FACULTADES'!E$8))</f>
        <v/>
      </c>
      <c r="F166" s="240" t="str">
        <f>IF($A166="","",INDEX(FORMULACIÓN!$A$10:$U$1010,'FORMULACIÓN Y SEG. FACULTADES'!$A166,'FORMULACIÓN Y SEG. FACULTADES'!F$8))</f>
        <v/>
      </c>
      <c r="G166" s="240" t="str">
        <f>IF($A166="","",INDEX(FORMULACIÓN!$A$10:$U$1010,'FORMULACIÓN Y SEG. FACULTADES'!$A166,'FORMULACIÓN Y SEG. FACULTADES'!G$8))</f>
        <v/>
      </c>
      <c r="H166" s="240" t="str">
        <f>IF($A166="","",INDEX(FORMULACIÓN!$A$10:$U$1010,'FORMULACIÓN Y SEG. FACULTADES'!$A166,'FORMULACIÓN Y SEG. FACULTADES'!H$8))</f>
        <v/>
      </c>
      <c r="I166" s="240" t="str">
        <f>IF($A166="","",INDEX(FORMULACIÓN!$A$10:$U$1010,'FORMULACIÓN Y SEG. FACULTADES'!$A166,'FORMULACIÓN Y SEG. FACULTADES'!I$8))</f>
        <v/>
      </c>
      <c r="J166" s="242"/>
      <c r="K166" s="242"/>
      <c r="L166" s="240" t="str">
        <f>IF($A166="","",INDEX(FORMULACIÓN!$A$10:$U$1010,'FORMULACIÓN Y SEG. FACULTADES'!$A166,'FORMULACIÓN Y SEG. FACULTADES'!L$8))</f>
        <v/>
      </c>
      <c r="M166" s="240" t="str">
        <f>IF($A166="","",INDEX(FORMULACIÓN!$A$10:$U$1010,'FORMULACIÓN Y SEG. FACULTADES'!$A166,'FORMULACIÓN Y SEG. FACULTADES'!M$8))</f>
        <v/>
      </c>
      <c r="N166" s="240" t="str">
        <f>IF($A166="","",INDEX(FORMULACIÓN!$A$10:$U$1010,'FORMULACIÓN Y SEG. FACULTADES'!$A166,'FORMULACIÓN Y SEG. FACULTADES'!N$8))</f>
        <v/>
      </c>
      <c r="O166" s="240" t="str">
        <f>IF($A166="","",INDEX(FORMULACIÓN!$A$10:$U$1010,'FORMULACIÓN Y SEG. FACULTADES'!$A166,'FORMULACIÓN Y SEG. FACULTADES'!O$8))</f>
        <v/>
      </c>
      <c r="P166" s="240" t="str">
        <f>IF($A166="","",INDEX(FORMULACIÓN!$A$10:$U$1010,'FORMULACIÓN Y SEG. FACULTADES'!$A166,'FORMULACIÓN Y SEG. FACULTADES'!P$8))</f>
        <v/>
      </c>
      <c r="Q166" s="241"/>
      <c r="R166" s="46" t="str">
        <f>IF($A166="","",INDEX(FORMULACIÓN!$A$10:$Y$1010,'FORMULACIÓN Y SEG. FACULTADES'!$A166,'FORMULACIÓN Y SEG. FACULTADES'!R$8))</f>
        <v/>
      </c>
      <c r="S166" s="175" t="str">
        <f>IF($A166="","",INDEX(FORMULACIÓN!$A$10:$U$1010,'FORMULACIÓN Y SEG. FACULTADES'!$A166,'FORMULACIÓN Y SEG. FACULTADES'!S$8))</f>
        <v/>
      </c>
      <c r="T166" s="187"/>
      <c r="U166" s="187"/>
      <c r="V166" s="188">
        <f t="shared" si="87"/>
        <v>0</v>
      </c>
      <c r="W166" s="187"/>
      <c r="X166" s="187"/>
      <c r="Y166" s="187"/>
      <c r="Z166" s="191" t="str">
        <f t="shared" si="88"/>
        <v>0</v>
      </c>
      <c r="AA166" s="191" t="str">
        <f t="shared" si="89"/>
        <v>-</v>
      </c>
      <c r="AB166" s="189" t="str">
        <f t="shared" si="86"/>
        <v>FAC/DEP: 00,00%
__________
FAC/FAC: -
__________
AÑO: 00,00%
S. 1: 00,00%
S. 2: 00,00%</v>
      </c>
      <c r="AC166" s="187"/>
      <c r="AD166" s="187"/>
      <c r="AE166" s="188">
        <f t="shared" si="90"/>
        <v>0</v>
      </c>
      <c r="AF166" s="187"/>
      <c r="AG166" s="187"/>
      <c r="AH166" s="187"/>
      <c r="AI166" s="191" t="str">
        <f t="shared" si="91"/>
        <v>0</v>
      </c>
      <c r="AJ166" s="187" t="str">
        <f t="shared" si="92"/>
        <v>-</v>
      </c>
      <c r="AK166" s="189" t="str">
        <f t="shared" si="93"/>
        <v>FAC/DEP: 00,00%
__________
FAC/FAC: -
__________
AÑO: 00,00%
S. 1: 00,00%
S. 2: 00,00%</v>
      </c>
      <c r="AL166" s="187"/>
      <c r="AM166" s="187"/>
      <c r="AN166" s="188">
        <f t="shared" si="94"/>
        <v>0</v>
      </c>
      <c r="AO166" s="187"/>
      <c r="AP166" s="187"/>
      <c r="AQ166" s="187"/>
      <c r="AR166" s="191" t="str">
        <f t="shared" si="95"/>
        <v>0</v>
      </c>
      <c r="AS166" s="187" t="str">
        <f t="shared" si="96"/>
        <v>-</v>
      </c>
      <c r="AT166" s="189" t="str">
        <f t="shared" si="97"/>
        <v>FAC/DEP: 00,00%
__________
FAC/FAC: -
__________
AÑO: 00,00%
S. 1: 00,00%
S. 2: 00,00%</v>
      </c>
      <c r="AU166" s="187"/>
      <c r="AV166" s="187"/>
      <c r="AW166" s="188">
        <f t="shared" si="98"/>
        <v>0</v>
      </c>
      <c r="AX166" s="187"/>
      <c r="AY166" s="187"/>
      <c r="AZ166" s="187"/>
      <c r="BA166" s="191" t="str">
        <f t="shared" si="99"/>
        <v>0</v>
      </c>
      <c r="BB166" s="187" t="str">
        <f t="shared" si="100"/>
        <v>-</v>
      </c>
      <c r="BC166" s="189" t="str">
        <f t="shared" si="101"/>
        <v>FAC/DEP: 00,00%
__________
FAC/FAC: -
__________
AÑO: 00,00%
S. 1: 00,00%
S. 2: 00,00%</v>
      </c>
      <c r="BD166" s="187"/>
      <c r="BE166" s="187"/>
      <c r="BF166" s="188">
        <f t="shared" si="102"/>
        <v>0</v>
      </c>
      <c r="BG166" s="187"/>
      <c r="BH166" s="187"/>
      <c r="BI166" s="187"/>
      <c r="BJ166" s="191" t="str">
        <f t="shared" si="103"/>
        <v>0</v>
      </c>
      <c r="BK166" s="187" t="str">
        <f t="shared" si="104"/>
        <v>-</v>
      </c>
      <c r="BL166" s="189" t="str">
        <f t="shared" si="105"/>
        <v>FAC/DEP: 00,00%
__________
FAC/FAC: -
__________
AÑO: 00,00%
S. 1: 00,00%
S. 2: 00,00%</v>
      </c>
      <c r="BM166" s="187"/>
      <c r="BN166" s="187"/>
      <c r="BO166" s="188">
        <f t="shared" si="106"/>
        <v>0</v>
      </c>
      <c r="BP166" s="187"/>
      <c r="BQ166" s="187"/>
      <c r="BR166" s="187"/>
      <c r="BS166" s="191" t="str">
        <f t="shared" si="107"/>
        <v>0</v>
      </c>
      <c r="BT166" s="187" t="str">
        <f t="shared" si="108"/>
        <v>-</v>
      </c>
      <c r="BU166" s="189" t="str">
        <f t="shared" si="109"/>
        <v>FAC/DEP: 00,00%
__________
FAC/FAC: -
__________
AÑO: 00,00%
S. 1: 00,00%
S. 2: 00,00%</v>
      </c>
      <c r="BV166" s="187"/>
      <c r="BW166" s="187"/>
      <c r="BX166" s="188">
        <f t="shared" si="110"/>
        <v>0</v>
      </c>
      <c r="BY166" s="187"/>
      <c r="BZ166" s="187"/>
      <c r="CA166" s="187"/>
      <c r="CB166" s="191" t="str">
        <f t="shared" si="111"/>
        <v>0</v>
      </c>
      <c r="CC166" s="187" t="str">
        <f t="shared" si="112"/>
        <v>-</v>
      </c>
      <c r="CD166" s="189" t="str">
        <f t="shared" si="113"/>
        <v>FAC/DEP: 00,00%
__________
FAC/FAC: -
__________
AÑO: 00,00%
S. 1: 00,00%
S. 2: 00,00%</v>
      </c>
      <c r="CE166" s="187"/>
      <c r="CF166" s="187"/>
      <c r="CG166" s="188">
        <f t="shared" si="114"/>
        <v>0</v>
      </c>
      <c r="CH166" s="187"/>
      <c r="CI166" s="187"/>
      <c r="CJ166" s="187"/>
      <c r="CK166" s="191" t="str">
        <f t="shared" si="115"/>
        <v>0</v>
      </c>
      <c r="CL166" s="187" t="str">
        <f t="shared" si="116"/>
        <v>-</v>
      </c>
      <c r="CM166" s="189" t="str">
        <f t="shared" si="117"/>
        <v>FAC/DEP: 00,00%
__________
FAC/FAC: -
__________
AÑO: 00,00%
S. 1: 00,00%
S. 2: 00,00%</v>
      </c>
      <c r="CN166" s="187"/>
      <c r="CO166" s="187"/>
      <c r="CP166" s="188">
        <f t="shared" si="118"/>
        <v>0</v>
      </c>
      <c r="CQ166" s="187"/>
      <c r="CR166" s="187"/>
      <c r="CS166" s="187"/>
      <c r="CT166" s="191" t="str">
        <f t="shared" si="119"/>
        <v>0</v>
      </c>
      <c r="CU166" s="187" t="str">
        <f t="shared" si="120"/>
        <v>-</v>
      </c>
      <c r="CV166" s="189" t="str">
        <f t="shared" si="121"/>
        <v>FAC/DEP: 00,00%
__________
FAC/FAC: -
__________
AÑO: 00,00%
S. 1: 00,00%
S. 2: 00,00%</v>
      </c>
      <c r="CW166" s="187"/>
      <c r="CX166" s="187"/>
      <c r="CY166" s="188">
        <f t="shared" si="122"/>
        <v>0</v>
      </c>
      <c r="CZ166" s="187"/>
      <c r="DA166" s="187"/>
      <c r="DB166" s="187"/>
      <c r="DC166" s="191" t="str">
        <f t="shared" si="123"/>
        <v>0</v>
      </c>
      <c r="DD166" s="191" t="str">
        <f t="shared" si="124"/>
        <v>-</v>
      </c>
      <c r="DE166" s="196" t="str">
        <f t="shared" si="125"/>
        <v>FAC/DEP: 00,00%
__________
FAC/FAC: -
__________
AÑO: 00,00%
S. 1: 00,00%
S. 2: 00,00%</v>
      </c>
      <c r="DF166" s="209">
        <f t="shared" si="126"/>
        <v>0</v>
      </c>
      <c r="DG166" s="245"/>
      <c r="DH166" s="245"/>
    </row>
    <row r="167" spans="1:112" s="218" customFormat="1" ht="28.5" hidden="1" customHeight="1">
      <c r="A167" s="218" t="str">
        <f>Lists!C255</f>
        <v/>
      </c>
      <c r="B167" s="240" t="str">
        <f>IF(A167="","",INDEX(FORMULACIÓN!$A$10:$U$1010,'FORMULACIÓN Y SEG. FACULTADES'!$A167,'FORMULACIÓN Y SEG. FACULTADES'!B$8))</f>
        <v/>
      </c>
      <c r="C167" s="238" t="str">
        <f>IF($A167="","",INDEX(FORMULACIÓN!$A$10:$U$1010,'FORMULACIÓN Y SEG. FACULTADES'!$A167,'FORMULACIÓN Y SEG. FACULTADES'!C$8))</f>
        <v/>
      </c>
      <c r="D167" s="240" t="str">
        <f>IF(B167="","",INDEX(FORMULACIÓN!$A$10:$U$1010,'FORMULACIÓN Y SEG. FACULTADES'!$A167,'FORMULACIÓN Y SEG. FACULTADES'!D$8))</f>
        <v/>
      </c>
      <c r="E167" s="240" t="str">
        <f>IF($A167="","",INDEX(FORMULACIÓN!$A$10:$U$1010,'FORMULACIÓN Y SEG. FACULTADES'!$A167,'FORMULACIÓN Y SEG. FACULTADES'!E$8))</f>
        <v/>
      </c>
      <c r="F167" s="240" t="str">
        <f>IF($A167="","",INDEX(FORMULACIÓN!$A$10:$U$1010,'FORMULACIÓN Y SEG. FACULTADES'!$A167,'FORMULACIÓN Y SEG. FACULTADES'!F$8))</f>
        <v/>
      </c>
      <c r="G167" s="240" t="str">
        <f>IF($A167="","",INDEX(FORMULACIÓN!$A$10:$U$1010,'FORMULACIÓN Y SEG. FACULTADES'!$A167,'FORMULACIÓN Y SEG. FACULTADES'!G$8))</f>
        <v/>
      </c>
      <c r="H167" s="240" t="str">
        <f>IF($A167="","",INDEX(FORMULACIÓN!$A$10:$U$1010,'FORMULACIÓN Y SEG. FACULTADES'!$A167,'FORMULACIÓN Y SEG. FACULTADES'!H$8))</f>
        <v/>
      </c>
      <c r="I167" s="240" t="str">
        <f>IF($A167="","",INDEX(FORMULACIÓN!$A$10:$U$1010,'FORMULACIÓN Y SEG. FACULTADES'!$A167,'FORMULACIÓN Y SEG. FACULTADES'!I$8))</f>
        <v/>
      </c>
      <c r="J167" s="242"/>
      <c r="K167" s="242"/>
      <c r="L167" s="240" t="str">
        <f>IF($A167="","",INDEX(FORMULACIÓN!$A$10:$U$1010,'FORMULACIÓN Y SEG. FACULTADES'!$A167,'FORMULACIÓN Y SEG. FACULTADES'!L$8))</f>
        <v/>
      </c>
      <c r="M167" s="240" t="str">
        <f>IF($A167="","",INDEX(FORMULACIÓN!$A$10:$U$1010,'FORMULACIÓN Y SEG. FACULTADES'!$A167,'FORMULACIÓN Y SEG. FACULTADES'!M$8))</f>
        <v/>
      </c>
      <c r="N167" s="240" t="str">
        <f>IF($A167="","",INDEX(FORMULACIÓN!$A$10:$U$1010,'FORMULACIÓN Y SEG. FACULTADES'!$A167,'FORMULACIÓN Y SEG. FACULTADES'!N$8))</f>
        <v/>
      </c>
      <c r="O167" s="240" t="str">
        <f>IF($A167="","",INDEX(FORMULACIÓN!$A$10:$U$1010,'FORMULACIÓN Y SEG. FACULTADES'!$A167,'FORMULACIÓN Y SEG. FACULTADES'!O$8))</f>
        <v/>
      </c>
      <c r="P167" s="240" t="str">
        <f>IF($A167="","",INDEX(FORMULACIÓN!$A$10:$U$1010,'FORMULACIÓN Y SEG. FACULTADES'!$A167,'FORMULACIÓN Y SEG. FACULTADES'!P$8))</f>
        <v/>
      </c>
      <c r="Q167" s="241"/>
      <c r="R167" s="46" t="str">
        <f>IF($A167="","",INDEX(FORMULACIÓN!$A$10:$Y$1010,'FORMULACIÓN Y SEG. FACULTADES'!$A167,'FORMULACIÓN Y SEG. FACULTADES'!R$8))</f>
        <v/>
      </c>
      <c r="S167" s="175" t="str">
        <f>IF($A167="","",INDEX(FORMULACIÓN!$A$10:$U$1010,'FORMULACIÓN Y SEG. FACULTADES'!$A167,'FORMULACIÓN Y SEG. FACULTADES'!S$8))</f>
        <v/>
      </c>
      <c r="T167" s="187"/>
      <c r="U167" s="187"/>
      <c r="V167" s="188">
        <f t="shared" si="87"/>
        <v>0</v>
      </c>
      <c r="W167" s="187"/>
      <c r="X167" s="187"/>
      <c r="Y167" s="187"/>
      <c r="Z167" s="191" t="str">
        <f t="shared" si="88"/>
        <v>0</v>
      </c>
      <c r="AA167" s="191" t="str">
        <f t="shared" si="89"/>
        <v>-</v>
      </c>
      <c r="AB167" s="189" t="str">
        <f t="shared" si="86"/>
        <v>FAC/DEP: 00,00%
__________
FAC/FAC: -
__________
AÑO: 00,00%
S. 1: 00,00%
S. 2: 00,00%</v>
      </c>
      <c r="AC167" s="187"/>
      <c r="AD167" s="187"/>
      <c r="AE167" s="188">
        <f t="shared" si="90"/>
        <v>0</v>
      </c>
      <c r="AF167" s="187"/>
      <c r="AG167" s="187"/>
      <c r="AH167" s="187"/>
      <c r="AI167" s="191" t="str">
        <f t="shared" si="91"/>
        <v>0</v>
      </c>
      <c r="AJ167" s="187" t="str">
        <f t="shared" si="92"/>
        <v>-</v>
      </c>
      <c r="AK167" s="189" t="str">
        <f t="shared" si="93"/>
        <v>FAC/DEP: 00,00%
__________
FAC/FAC: -
__________
AÑO: 00,00%
S. 1: 00,00%
S. 2: 00,00%</v>
      </c>
      <c r="AL167" s="187"/>
      <c r="AM167" s="187"/>
      <c r="AN167" s="188">
        <f t="shared" si="94"/>
        <v>0</v>
      </c>
      <c r="AO167" s="187"/>
      <c r="AP167" s="187"/>
      <c r="AQ167" s="187"/>
      <c r="AR167" s="191" t="str">
        <f t="shared" si="95"/>
        <v>0</v>
      </c>
      <c r="AS167" s="187" t="str">
        <f t="shared" si="96"/>
        <v>-</v>
      </c>
      <c r="AT167" s="189" t="str">
        <f t="shared" si="97"/>
        <v>FAC/DEP: 00,00%
__________
FAC/FAC: -
__________
AÑO: 00,00%
S. 1: 00,00%
S. 2: 00,00%</v>
      </c>
      <c r="AU167" s="187"/>
      <c r="AV167" s="187"/>
      <c r="AW167" s="188">
        <f t="shared" si="98"/>
        <v>0</v>
      </c>
      <c r="AX167" s="187"/>
      <c r="AY167" s="187"/>
      <c r="AZ167" s="187"/>
      <c r="BA167" s="191" t="str">
        <f t="shared" si="99"/>
        <v>0</v>
      </c>
      <c r="BB167" s="187" t="str">
        <f t="shared" si="100"/>
        <v>-</v>
      </c>
      <c r="BC167" s="189" t="str">
        <f t="shared" si="101"/>
        <v>FAC/DEP: 00,00%
__________
FAC/FAC: -
__________
AÑO: 00,00%
S. 1: 00,00%
S. 2: 00,00%</v>
      </c>
      <c r="BD167" s="187"/>
      <c r="BE167" s="187"/>
      <c r="BF167" s="188">
        <f t="shared" si="102"/>
        <v>0</v>
      </c>
      <c r="BG167" s="187"/>
      <c r="BH167" s="187"/>
      <c r="BI167" s="187"/>
      <c r="BJ167" s="191" t="str">
        <f t="shared" si="103"/>
        <v>0</v>
      </c>
      <c r="BK167" s="187" t="str">
        <f t="shared" si="104"/>
        <v>-</v>
      </c>
      <c r="BL167" s="189" t="str">
        <f t="shared" si="105"/>
        <v>FAC/DEP: 00,00%
__________
FAC/FAC: -
__________
AÑO: 00,00%
S. 1: 00,00%
S. 2: 00,00%</v>
      </c>
      <c r="BM167" s="187"/>
      <c r="BN167" s="187"/>
      <c r="BO167" s="188">
        <f t="shared" si="106"/>
        <v>0</v>
      </c>
      <c r="BP167" s="187"/>
      <c r="BQ167" s="187"/>
      <c r="BR167" s="187"/>
      <c r="BS167" s="191" t="str">
        <f t="shared" si="107"/>
        <v>0</v>
      </c>
      <c r="BT167" s="187" t="str">
        <f t="shared" si="108"/>
        <v>-</v>
      </c>
      <c r="BU167" s="189" t="str">
        <f t="shared" si="109"/>
        <v>FAC/DEP: 00,00%
__________
FAC/FAC: -
__________
AÑO: 00,00%
S. 1: 00,00%
S. 2: 00,00%</v>
      </c>
      <c r="BV167" s="187"/>
      <c r="BW167" s="187"/>
      <c r="BX167" s="188">
        <f t="shared" si="110"/>
        <v>0</v>
      </c>
      <c r="BY167" s="187"/>
      <c r="BZ167" s="187"/>
      <c r="CA167" s="187"/>
      <c r="CB167" s="191" t="str">
        <f t="shared" si="111"/>
        <v>0</v>
      </c>
      <c r="CC167" s="187" t="str">
        <f t="shared" si="112"/>
        <v>-</v>
      </c>
      <c r="CD167" s="189" t="str">
        <f t="shared" si="113"/>
        <v>FAC/DEP: 00,00%
__________
FAC/FAC: -
__________
AÑO: 00,00%
S. 1: 00,00%
S. 2: 00,00%</v>
      </c>
      <c r="CE167" s="187"/>
      <c r="CF167" s="187"/>
      <c r="CG167" s="188">
        <f t="shared" si="114"/>
        <v>0</v>
      </c>
      <c r="CH167" s="187"/>
      <c r="CI167" s="187"/>
      <c r="CJ167" s="187"/>
      <c r="CK167" s="191" t="str">
        <f t="shared" si="115"/>
        <v>0</v>
      </c>
      <c r="CL167" s="187" t="str">
        <f t="shared" si="116"/>
        <v>-</v>
      </c>
      <c r="CM167" s="189" t="str">
        <f t="shared" si="117"/>
        <v>FAC/DEP: 00,00%
__________
FAC/FAC: -
__________
AÑO: 00,00%
S. 1: 00,00%
S. 2: 00,00%</v>
      </c>
      <c r="CN167" s="187"/>
      <c r="CO167" s="187"/>
      <c r="CP167" s="188">
        <f t="shared" si="118"/>
        <v>0</v>
      </c>
      <c r="CQ167" s="187"/>
      <c r="CR167" s="187"/>
      <c r="CS167" s="187"/>
      <c r="CT167" s="191" t="str">
        <f t="shared" si="119"/>
        <v>0</v>
      </c>
      <c r="CU167" s="187" t="str">
        <f t="shared" si="120"/>
        <v>-</v>
      </c>
      <c r="CV167" s="189" t="str">
        <f t="shared" si="121"/>
        <v>FAC/DEP: 00,00%
__________
FAC/FAC: -
__________
AÑO: 00,00%
S. 1: 00,00%
S. 2: 00,00%</v>
      </c>
      <c r="CW167" s="187"/>
      <c r="CX167" s="187"/>
      <c r="CY167" s="188">
        <f t="shared" si="122"/>
        <v>0</v>
      </c>
      <c r="CZ167" s="187"/>
      <c r="DA167" s="187"/>
      <c r="DB167" s="187"/>
      <c r="DC167" s="191" t="str">
        <f t="shared" si="123"/>
        <v>0</v>
      </c>
      <c r="DD167" s="191" t="str">
        <f t="shared" si="124"/>
        <v>-</v>
      </c>
      <c r="DE167" s="196" t="str">
        <f t="shared" si="125"/>
        <v>FAC/DEP: 00,00%
__________
FAC/FAC: -
__________
AÑO: 00,00%
S. 1: 00,00%
S. 2: 00,00%</v>
      </c>
      <c r="DF167" s="209">
        <f t="shared" si="126"/>
        <v>0</v>
      </c>
      <c r="DG167" s="245"/>
      <c r="DH167" s="245"/>
    </row>
    <row r="168" spans="1:112" s="218" customFormat="1" ht="28.5" hidden="1" customHeight="1">
      <c r="A168" s="218" t="str">
        <f>Lists!C256</f>
        <v/>
      </c>
      <c r="B168" s="240" t="str">
        <f>IF(A168="","",INDEX(FORMULACIÓN!$A$10:$U$1010,'FORMULACIÓN Y SEG. FACULTADES'!$A168,'FORMULACIÓN Y SEG. FACULTADES'!B$8))</f>
        <v/>
      </c>
      <c r="C168" s="238" t="str">
        <f>IF($A168="","",INDEX(FORMULACIÓN!$A$10:$U$1010,'FORMULACIÓN Y SEG. FACULTADES'!$A168,'FORMULACIÓN Y SEG. FACULTADES'!C$8))</f>
        <v/>
      </c>
      <c r="D168" s="240" t="str">
        <f>IF(B168="","",INDEX(FORMULACIÓN!$A$10:$U$1010,'FORMULACIÓN Y SEG. FACULTADES'!$A168,'FORMULACIÓN Y SEG. FACULTADES'!D$8))</f>
        <v/>
      </c>
      <c r="E168" s="240" t="str">
        <f>IF($A168="","",INDEX(FORMULACIÓN!$A$10:$U$1010,'FORMULACIÓN Y SEG. FACULTADES'!$A168,'FORMULACIÓN Y SEG. FACULTADES'!E$8))</f>
        <v/>
      </c>
      <c r="F168" s="240" t="str">
        <f>IF($A168="","",INDEX(FORMULACIÓN!$A$10:$U$1010,'FORMULACIÓN Y SEG. FACULTADES'!$A168,'FORMULACIÓN Y SEG. FACULTADES'!F$8))</f>
        <v/>
      </c>
      <c r="G168" s="240" t="str">
        <f>IF($A168="","",INDEX(FORMULACIÓN!$A$10:$U$1010,'FORMULACIÓN Y SEG. FACULTADES'!$A168,'FORMULACIÓN Y SEG. FACULTADES'!G$8))</f>
        <v/>
      </c>
      <c r="H168" s="240" t="str">
        <f>IF($A168="","",INDEX(FORMULACIÓN!$A$10:$U$1010,'FORMULACIÓN Y SEG. FACULTADES'!$A168,'FORMULACIÓN Y SEG. FACULTADES'!H$8))</f>
        <v/>
      </c>
      <c r="I168" s="240" t="str">
        <f>IF($A168="","",INDEX(FORMULACIÓN!$A$10:$U$1010,'FORMULACIÓN Y SEG. FACULTADES'!$A168,'FORMULACIÓN Y SEG. FACULTADES'!I$8))</f>
        <v/>
      </c>
      <c r="J168" s="242"/>
      <c r="K168" s="242"/>
      <c r="L168" s="240" t="str">
        <f>IF($A168="","",INDEX(FORMULACIÓN!$A$10:$U$1010,'FORMULACIÓN Y SEG. FACULTADES'!$A168,'FORMULACIÓN Y SEG. FACULTADES'!L$8))</f>
        <v/>
      </c>
      <c r="M168" s="240" t="str">
        <f>IF($A168="","",INDEX(FORMULACIÓN!$A$10:$U$1010,'FORMULACIÓN Y SEG. FACULTADES'!$A168,'FORMULACIÓN Y SEG. FACULTADES'!M$8))</f>
        <v/>
      </c>
      <c r="N168" s="240" t="str">
        <f>IF($A168="","",INDEX(FORMULACIÓN!$A$10:$U$1010,'FORMULACIÓN Y SEG. FACULTADES'!$A168,'FORMULACIÓN Y SEG. FACULTADES'!N$8))</f>
        <v/>
      </c>
      <c r="O168" s="240" t="str">
        <f>IF($A168="","",INDEX(FORMULACIÓN!$A$10:$U$1010,'FORMULACIÓN Y SEG. FACULTADES'!$A168,'FORMULACIÓN Y SEG. FACULTADES'!O$8))</f>
        <v/>
      </c>
      <c r="P168" s="240" t="str">
        <f>IF($A168="","",INDEX(FORMULACIÓN!$A$10:$U$1010,'FORMULACIÓN Y SEG. FACULTADES'!$A168,'FORMULACIÓN Y SEG. FACULTADES'!P$8))</f>
        <v/>
      </c>
      <c r="Q168" s="241"/>
      <c r="R168" s="46" t="str">
        <f>IF($A168="","",INDEX(FORMULACIÓN!$A$10:$Y$1010,'FORMULACIÓN Y SEG. FACULTADES'!$A168,'FORMULACIÓN Y SEG. FACULTADES'!R$8))</f>
        <v/>
      </c>
      <c r="S168" s="175" t="str">
        <f>IF($A168="","",INDEX(FORMULACIÓN!$A$10:$U$1010,'FORMULACIÓN Y SEG. FACULTADES'!$A168,'FORMULACIÓN Y SEG. FACULTADES'!S$8))</f>
        <v/>
      </c>
      <c r="T168" s="187"/>
      <c r="U168" s="187"/>
      <c r="V168" s="188">
        <f t="shared" si="87"/>
        <v>0</v>
      </c>
      <c r="W168" s="187"/>
      <c r="X168" s="187"/>
      <c r="Y168" s="187"/>
      <c r="Z168" s="191" t="str">
        <f t="shared" si="88"/>
        <v>0</v>
      </c>
      <c r="AA168" s="191" t="str">
        <f t="shared" si="89"/>
        <v>-</v>
      </c>
      <c r="AB168" s="189" t="str">
        <f t="shared" si="86"/>
        <v>FAC/DEP: 00,00%
__________
FAC/FAC: -
__________
AÑO: 00,00%
S. 1: 00,00%
S. 2: 00,00%</v>
      </c>
      <c r="AC168" s="187"/>
      <c r="AD168" s="187"/>
      <c r="AE168" s="188">
        <f t="shared" si="90"/>
        <v>0</v>
      </c>
      <c r="AF168" s="187"/>
      <c r="AG168" s="187"/>
      <c r="AH168" s="187"/>
      <c r="AI168" s="191" t="str">
        <f t="shared" si="91"/>
        <v>0</v>
      </c>
      <c r="AJ168" s="187" t="str">
        <f t="shared" si="92"/>
        <v>-</v>
      </c>
      <c r="AK168" s="189" t="str">
        <f t="shared" si="93"/>
        <v>FAC/DEP: 00,00%
__________
FAC/FAC: -
__________
AÑO: 00,00%
S. 1: 00,00%
S. 2: 00,00%</v>
      </c>
      <c r="AL168" s="187"/>
      <c r="AM168" s="187"/>
      <c r="AN168" s="188">
        <f t="shared" si="94"/>
        <v>0</v>
      </c>
      <c r="AO168" s="187"/>
      <c r="AP168" s="187"/>
      <c r="AQ168" s="187"/>
      <c r="AR168" s="191" t="str">
        <f t="shared" si="95"/>
        <v>0</v>
      </c>
      <c r="AS168" s="187" t="str">
        <f t="shared" si="96"/>
        <v>-</v>
      </c>
      <c r="AT168" s="189" t="str">
        <f t="shared" si="97"/>
        <v>FAC/DEP: 00,00%
__________
FAC/FAC: -
__________
AÑO: 00,00%
S. 1: 00,00%
S. 2: 00,00%</v>
      </c>
      <c r="AU168" s="187"/>
      <c r="AV168" s="187"/>
      <c r="AW168" s="188">
        <f t="shared" si="98"/>
        <v>0</v>
      </c>
      <c r="AX168" s="187"/>
      <c r="AY168" s="187"/>
      <c r="AZ168" s="187"/>
      <c r="BA168" s="191" t="str">
        <f t="shared" si="99"/>
        <v>0</v>
      </c>
      <c r="BB168" s="187" t="str">
        <f t="shared" si="100"/>
        <v>-</v>
      </c>
      <c r="BC168" s="189" t="str">
        <f t="shared" si="101"/>
        <v>FAC/DEP: 00,00%
__________
FAC/FAC: -
__________
AÑO: 00,00%
S. 1: 00,00%
S. 2: 00,00%</v>
      </c>
      <c r="BD168" s="187"/>
      <c r="BE168" s="187"/>
      <c r="BF168" s="188">
        <f t="shared" si="102"/>
        <v>0</v>
      </c>
      <c r="BG168" s="187"/>
      <c r="BH168" s="187"/>
      <c r="BI168" s="187"/>
      <c r="BJ168" s="191" t="str">
        <f t="shared" si="103"/>
        <v>0</v>
      </c>
      <c r="BK168" s="187" t="str">
        <f t="shared" si="104"/>
        <v>-</v>
      </c>
      <c r="BL168" s="189" t="str">
        <f t="shared" si="105"/>
        <v>FAC/DEP: 00,00%
__________
FAC/FAC: -
__________
AÑO: 00,00%
S. 1: 00,00%
S. 2: 00,00%</v>
      </c>
      <c r="BM168" s="187"/>
      <c r="BN168" s="187"/>
      <c r="BO168" s="188">
        <f t="shared" si="106"/>
        <v>0</v>
      </c>
      <c r="BP168" s="187"/>
      <c r="BQ168" s="187"/>
      <c r="BR168" s="187"/>
      <c r="BS168" s="191" t="str">
        <f t="shared" si="107"/>
        <v>0</v>
      </c>
      <c r="BT168" s="187" t="str">
        <f t="shared" si="108"/>
        <v>-</v>
      </c>
      <c r="BU168" s="189" t="str">
        <f t="shared" si="109"/>
        <v>FAC/DEP: 00,00%
__________
FAC/FAC: -
__________
AÑO: 00,00%
S. 1: 00,00%
S. 2: 00,00%</v>
      </c>
      <c r="BV168" s="187"/>
      <c r="BW168" s="187"/>
      <c r="BX168" s="188">
        <f t="shared" si="110"/>
        <v>0</v>
      </c>
      <c r="BY168" s="187"/>
      <c r="BZ168" s="187"/>
      <c r="CA168" s="187"/>
      <c r="CB168" s="191" t="str">
        <f t="shared" si="111"/>
        <v>0</v>
      </c>
      <c r="CC168" s="187" t="str">
        <f t="shared" si="112"/>
        <v>-</v>
      </c>
      <c r="CD168" s="189" t="str">
        <f t="shared" si="113"/>
        <v>FAC/DEP: 00,00%
__________
FAC/FAC: -
__________
AÑO: 00,00%
S. 1: 00,00%
S. 2: 00,00%</v>
      </c>
      <c r="CE168" s="187"/>
      <c r="CF168" s="187"/>
      <c r="CG168" s="188">
        <f t="shared" si="114"/>
        <v>0</v>
      </c>
      <c r="CH168" s="187"/>
      <c r="CI168" s="187"/>
      <c r="CJ168" s="187"/>
      <c r="CK168" s="191" t="str">
        <f t="shared" si="115"/>
        <v>0</v>
      </c>
      <c r="CL168" s="187" t="str">
        <f t="shared" si="116"/>
        <v>-</v>
      </c>
      <c r="CM168" s="189" t="str">
        <f t="shared" si="117"/>
        <v>FAC/DEP: 00,00%
__________
FAC/FAC: -
__________
AÑO: 00,00%
S. 1: 00,00%
S. 2: 00,00%</v>
      </c>
      <c r="CN168" s="187"/>
      <c r="CO168" s="187"/>
      <c r="CP168" s="188">
        <f t="shared" si="118"/>
        <v>0</v>
      </c>
      <c r="CQ168" s="187"/>
      <c r="CR168" s="187"/>
      <c r="CS168" s="187"/>
      <c r="CT168" s="191" t="str">
        <f t="shared" si="119"/>
        <v>0</v>
      </c>
      <c r="CU168" s="187" t="str">
        <f t="shared" si="120"/>
        <v>-</v>
      </c>
      <c r="CV168" s="189" t="str">
        <f t="shared" si="121"/>
        <v>FAC/DEP: 00,00%
__________
FAC/FAC: -
__________
AÑO: 00,00%
S. 1: 00,00%
S. 2: 00,00%</v>
      </c>
      <c r="CW168" s="187"/>
      <c r="CX168" s="187"/>
      <c r="CY168" s="188">
        <f t="shared" si="122"/>
        <v>0</v>
      </c>
      <c r="CZ168" s="187"/>
      <c r="DA168" s="187"/>
      <c r="DB168" s="187"/>
      <c r="DC168" s="191" t="str">
        <f t="shared" si="123"/>
        <v>0</v>
      </c>
      <c r="DD168" s="191" t="str">
        <f t="shared" si="124"/>
        <v>-</v>
      </c>
      <c r="DE168" s="196" t="str">
        <f t="shared" si="125"/>
        <v>FAC/DEP: 00,00%
__________
FAC/FAC: -
__________
AÑO: 00,00%
S. 1: 00,00%
S. 2: 00,00%</v>
      </c>
      <c r="DF168" s="209">
        <f t="shared" si="126"/>
        <v>0</v>
      </c>
      <c r="DG168" s="245"/>
      <c r="DH168" s="245"/>
    </row>
    <row r="169" spans="1:112" s="218" customFormat="1" ht="28.5" hidden="1" customHeight="1">
      <c r="A169" s="218" t="str">
        <f>Lists!C257</f>
        <v/>
      </c>
      <c r="B169" s="240" t="str">
        <f>IF(A169="","",INDEX(FORMULACIÓN!$A$10:$U$1010,'FORMULACIÓN Y SEG. FACULTADES'!$A169,'FORMULACIÓN Y SEG. FACULTADES'!B$8))</f>
        <v/>
      </c>
      <c r="C169" s="238" t="str">
        <f>IF($A169="","",INDEX(FORMULACIÓN!$A$10:$U$1010,'FORMULACIÓN Y SEG. FACULTADES'!$A169,'FORMULACIÓN Y SEG. FACULTADES'!C$8))</f>
        <v/>
      </c>
      <c r="D169" s="240" t="str">
        <f>IF(B169="","",INDEX(FORMULACIÓN!$A$10:$U$1010,'FORMULACIÓN Y SEG. FACULTADES'!$A169,'FORMULACIÓN Y SEG. FACULTADES'!D$8))</f>
        <v/>
      </c>
      <c r="E169" s="240" t="str">
        <f>IF($A169="","",INDEX(FORMULACIÓN!$A$10:$U$1010,'FORMULACIÓN Y SEG. FACULTADES'!$A169,'FORMULACIÓN Y SEG. FACULTADES'!E$8))</f>
        <v/>
      </c>
      <c r="F169" s="240" t="str">
        <f>IF($A169="","",INDEX(FORMULACIÓN!$A$10:$U$1010,'FORMULACIÓN Y SEG. FACULTADES'!$A169,'FORMULACIÓN Y SEG. FACULTADES'!F$8))</f>
        <v/>
      </c>
      <c r="G169" s="240" t="str">
        <f>IF($A169="","",INDEX(FORMULACIÓN!$A$10:$U$1010,'FORMULACIÓN Y SEG. FACULTADES'!$A169,'FORMULACIÓN Y SEG. FACULTADES'!G$8))</f>
        <v/>
      </c>
      <c r="H169" s="240" t="str">
        <f>IF($A169="","",INDEX(FORMULACIÓN!$A$10:$U$1010,'FORMULACIÓN Y SEG. FACULTADES'!$A169,'FORMULACIÓN Y SEG. FACULTADES'!H$8))</f>
        <v/>
      </c>
      <c r="I169" s="240" t="str">
        <f>IF($A169="","",INDEX(FORMULACIÓN!$A$10:$U$1010,'FORMULACIÓN Y SEG. FACULTADES'!$A169,'FORMULACIÓN Y SEG. FACULTADES'!I$8))</f>
        <v/>
      </c>
      <c r="J169" s="242"/>
      <c r="K169" s="242"/>
      <c r="L169" s="240" t="str">
        <f>IF($A169="","",INDEX(FORMULACIÓN!$A$10:$U$1010,'FORMULACIÓN Y SEG. FACULTADES'!$A169,'FORMULACIÓN Y SEG. FACULTADES'!L$8))</f>
        <v/>
      </c>
      <c r="M169" s="240" t="str">
        <f>IF($A169="","",INDEX(FORMULACIÓN!$A$10:$U$1010,'FORMULACIÓN Y SEG. FACULTADES'!$A169,'FORMULACIÓN Y SEG. FACULTADES'!M$8))</f>
        <v/>
      </c>
      <c r="N169" s="240" t="str">
        <f>IF($A169="","",INDEX(FORMULACIÓN!$A$10:$U$1010,'FORMULACIÓN Y SEG. FACULTADES'!$A169,'FORMULACIÓN Y SEG. FACULTADES'!N$8))</f>
        <v/>
      </c>
      <c r="O169" s="240" t="str">
        <f>IF($A169="","",INDEX(FORMULACIÓN!$A$10:$U$1010,'FORMULACIÓN Y SEG. FACULTADES'!$A169,'FORMULACIÓN Y SEG. FACULTADES'!O$8))</f>
        <v/>
      </c>
      <c r="P169" s="240" t="str">
        <f>IF($A169="","",INDEX(FORMULACIÓN!$A$10:$U$1010,'FORMULACIÓN Y SEG. FACULTADES'!$A169,'FORMULACIÓN Y SEG. FACULTADES'!P$8))</f>
        <v/>
      </c>
      <c r="Q169" s="241"/>
      <c r="R169" s="46" t="str">
        <f>IF($A169="","",INDEX(FORMULACIÓN!$A$10:$Y$1010,'FORMULACIÓN Y SEG. FACULTADES'!$A169,'FORMULACIÓN Y SEG. FACULTADES'!R$8))</f>
        <v/>
      </c>
      <c r="S169" s="175" t="str">
        <f>IF($A169="","",INDEX(FORMULACIÓN!$A$10:$U$1010,'FORMULACIÓN Y SEG. FACULTADES'!$A169,'FORMULACIÓN Y SEG. FACULTADES'!S$8))</f>
        <v/>
      </c>
      <c r="T169" s="187"/>
      <c r="U169" s="187"/>
      <c r="V169" s="188">
        <f t="shared" si="87"/>
        <v>0</v>
      </c>
      <c r="W169" s="187"/>
      <c r="X169" s="187"/>
      <c r="Y169" s="187"/>
      <c r="Z169" s="191" t="str">
        <f t="shared" si="88"/>
        <v>0</v>
      </c>
      <c r="AA169" s="191" t="str">
        <f t="shared" si="89"/>
        <v>-</v>
      </c>
      <c r="AB169" s="189" t="str">
        <f t="shared" si="86"/>
        <v>FAC/DEP: 00,00%
__________
FAC/FAC: -
__________
AÑO: 00,00%
S. 1: 00,00%
S. 2: 00,00%</v>
      </c>
      <c r="AC169" s="187"/>
      <c r="AD169" s="187"/>
      <c r="AE169" s="188">
        <f t="shared" si="90"/>
        <v>0</v>
      </c>
      <c r="AF169" s="187"/>
      <c r="AG169" s="187"/>
      <c r="AH169" s="187"/>
      <c r="AI169" s="191" t="str">
        <f t="shared" si="91"/>
        <v>0</v>
      </c>
      <c r="AJ169" s="187" t="str">
        <f t="shared" si="92"/>
        <v>-</v>
      </c>
      <c r="AK169" s="189" t="str">
        <f t="shared" si="93"/>
        <v>FAC/DEP: 00,00%
__________
FAC/FAC: -
__________
AÑO: 00,00%
S. 1: 00,00%
S. 2: 00,00%</v>
      </c>
      <c r="AL169" s="187"/>
      <c r="AM169" s="187"/>
      <c r="AN169" s="188">
        <f t="shared" si="94"/>
        <v>0</v>
      </c>
      <c r="AO169" s="187"/>
      <c r="AP169" s="187"/>
      <c r="AQ169" s="187"/>
      <c r="AR169" s="191" t="str">
        <f t="shared" si="95"/>
        <v>0</v>
      </c>
      <c r="AS169" s="187" t="str">
        <f t="shared" si="96"/>
        <v>-</v>
      </c>
      <c r="AT169" s="189" t="str">
        <f t="shared" si="97"/>
        <v>FAC/DEP: 00,00%
__________
FAC/FAC: -
__________
AÑO: 00,00%
S. 1: 00,00%
S. 2: 00,00%</v>
      </c>
      <c r="AU169" s="187"/>
      <c r="AV169" s="187"/>
      <c r="AW169" s="188">
        <f t="shared" si="98"/>
        <v>0</v>
      </c>
      <c r="AX169" s="187"/>
      <c r="AY169" s="187"/>
      <c r="AZ169" s="187"/>
      <c r="BA169" s="191" t="str">
        <f t="shared" si="99"/>
        <v>0</v>
      </c>
      <c r="BB169" s="187" t="str">
        <f t="shared" si="100"/>
        <v>-</v>
      </c>
      <c r="BC169" s="189" t="str">
        <f t="shared" si="101"/>
        <v>FAC/DEP: 00,00%
__________
FAC/FAC: -
__________
AÑO: 00,00%
S. 1: 00,00%
S. 2: 00,00%</v>
      </c>
      <c r="BD169" s="187"/>
      <c r="BE169" s="187"/>
      <c r="BF169" s="188">
        <f t="shared" si="102"/>
        <v>0</v>
      </c>
      <c r="BG169" s="187"/>
      <c r="BH169" s="187"/>
      <c r="BI169" s="187"/>
      <c r="BJ169" s="191" t="str">
        <f t="shared" si="103"/>
        <v>0</v>
      </c>
      <c r="BK169" s="187" t="str">
        <f t="shared" si="104"/>
        <v>-</v>
      </c>
      <c r="BL169" s="189" t="str">
        <f t="shared" si="105"/>
        <v>FAC/DEP: 00,00%
__________
FAC/FAC: -
__________
AÑO: 00,00%
S. 1: 00,00%
S. 2: 00,00%</v>
      </c>
      <c r="BM169" s="187"/>
      <c r="BN169" s="187"/>
      <c r="BO169" s="188">
        <f t="shared" si="106"/>
        <v>0</v>
      </c>
      <c r="BP169" s="187"/>
      <c r="BQ169" s="187"/>
      <c r="BR169" s="187"/>
      <c r="BS169" s="191" t="str">
        <f t="shared" si="107"/>
        <v>0</v>
      </c>
      <c r="BT169" s="187" t="str">
        <f t="shared" si="108"/>
        <v>-</v>
      </c>
      <c r="BU169" s="189" t="str">
        <f t="shared" si="109"/>
        <v>FAC/DEP: 00,00%
__________
FAC/FAC: -
__________
AÑO: 00,00%
S. 1: 00,00%
S. 2: 00,00%</v>
      </c>
      <c r="BV169" s="187"/>
      <c r="BW169" s="187"/>
      <c r="BX169" s="188">
        <f t="shared" si="110"/>
        <v>0</v>
      </c>
      <c r="BY169" s="187"/>
      <c r="BZ169" s="187"/>
      <c r="CA169" s="187"/>
      <c r="CB169" s="191" t="str">
        <f t="shared" si="111"/>
        <v>0</v>
      </c>
      <c r="CC169" s="187" t="str">
        <f t="shared" si="112"/>
        <v>-</v>
      </c>
      <c r="CD169" s="189" t="str">
        <f t="shared" si="113"/>
        <v>FAC/DEP: 00,00%
__________
FAC/FAC: -
__________
AÑO: 00,00%
S. 1: 00,00%
S. 2: 00,00%</v>
      </c>
      <c r="CE169" s="187"/>
      <c r="CF169" s="187"/>
      <c r="CG169" s="188">
        <f t="shared" si="114"/>
        <v>0</v>
      </c>
      <c r="CH169" s="187"/>
      <c r="CI169" s="187"/>
      <c r="CJ169" s="187"/>
      <c r="CK169" s="191" t="str">
        <f t="shared" si="115"/>
        <v>0</v>
      </c>
      <c r="CL169" s="187" t="str">
        <f t="shared" si="116"/>
        <v>-</v>
      </c>
      <c r="CM169" s="189" t="str">
        <f t="shared" si="117"/>
        <v>FAC/DEP: 00,00%
__________
FAC/FAC: -
__________
AÑO: 00,00%
S. 1: 00,00%
S. 2: 00,00%</v>
      </c>
      <c r="CN169" s="187"/>
      <c r="CO169" s="187"/>
      <c r="CP169" s="188">
        <f t="shared" si="118"/>
        <v>0</v>
      </c>
      <c r="CQ169" s="187"/>
      <c r="CR169" s="187"/>
      <c r="CS169" s="187"/>
      <c r="CT169" s="191" t="str">
        <f t="shared" si="119"/>
        <v>0</v>
      </c>
      <c r="CU169" s="187" t="str">
        <f t="shared" si="120"/>
        <v>-</v>
      </c>
      <c r="CV169" s="189" t="str">
        <f t="shared" si="121"/>
        <v>FAC/DEP: 00,00%
__________
FAC/FAC: -
__________
AÑO: 00,00%
S. 1: 00,00%
S. 2: 00,00%</v>
      </c>
      <c r="CW169" s="187"/>
      <c r="CX169" s="187"/>
      <c r="CY169" s="188">
        <f t="shared" si="122"/>
        <v>0</v>
      </c>
      <c r="CZ169" s="187"/>
      <c r="DA169" s="187"/>
      <c r="DB169" s="187"/>
      <c r="DC169" s="191" t="str">
        <f t="shared" si="123"/>
        <v>0</v>
      </c>
      <c r="DD169" s="191" t="str">
        <f t="shared" si="124"/>
        <v>-</v>
      </c>
      <c r="DE169" s="196" t="str">
        <f t="shared" si="125"/>
        <v>FAC/DEP: 00,00%
__________
FAC/FAC: -
__________
AÑO: 00,00%
S. 1: 00,00%
S. 2: 00,00%</v>
      </c>
      <c r="DF169" s="209">
        <f t="shared" si="126"/>
        <v>0</v>
      </c>
      <c r="DG169" s="245"/>
      <c r="DH169" s="245"/>
    </row>
    <row r="170" spans="1:112" s="218" customFormat="1" ht="28.5" hidden="1" customHeight="1">
      <c r="A170" s="218" t="str">
        <f>Lists!C258</f>
        <v/>
      </c>
      <c r="B170" s="240" t="str">
        <f>IF(A170="","",INDEX(FORMULACIÓN!$A$10:$U$1010,'FORMULACIÓN Y SEG. FACULTADES'!$A170,'FORMULACIÓN Y SEG. FACULTADES'!B$8))</f>
        <v/>
      </c>
      <c r="C170" s="238" t="str">
        <f>IF($A170="","",INDEX(FORMULACIÓN!$A$10:$U$1010,'FORMULACIÓN Y SEG. FACULTADES'!$A170,'FORMULACIÓN Y SEG. FACULTADES'!C$8))</f>
        <v/>
      </c>
      <c r="D170" s="240" t="str">
        <f>IF(B170="","",INDEX(FORMULACIÓN!$A$10:$U$1010,'FORMULACIÓN Y SEG. FACULTADES'!$A170,'FORMULACIÓN Y SEG. FACULTADES'!D$8))</f>
        <v/>
      </c>
      <c r="E170" s="240" t="str">
        <f>IF($A170="","",INDEX(FORMULACIÓN!$A$10:$U$1010,'FORMULACIÓN Y SEG. FACULTADES'!$A170,'FORMULACIÓN Y SEG. FACULTADES'!E$8))</f>
        <v/>
      </c>
      <c r="F170" s="240" t="str">
        <f>IF($A170="","",INDEX(FORMULACIÓN!$A$10:$U$1010,'FORMULACIÓN Y SEG. FACULTADES'!$A170,'FORMULACIÓN Y SEG. FACULTADES'!F$8))</f>
        <v/>
      </c>
      <c r="G170" s="240" t="str">
        <f>IF($A170="","",INDEX(FORMULACIÓN!$A$10:$U$1010,'FORMULACIÓN Y SEG. FACULTADES'!$A170,'FORMULACIÓN Y SEG. FACULTADES'!G$8))</f>
        <v/>
      </c>
      <c r="H170" s="240" t="str">
        <f>IF($A170="","",INDEX(FORMULACIÓN!$A$10:$U$1010,'FORMULACIÓN Y SEG. FACULTADES'!$A170,'FORMULACIÓN Y SEG. FACULTADES'!H$8))</f>
        <v/>
      </c>
      <c r="I170" s="240" t="str">
        <f>IF($A170="","",INDEX(FORMULACIÓN!$A$10:$U$1010,'FORMULACIÓN Y SEG. FACULTADES'!$A170,'FORMULACIÓN Y SEG. FACULTADES'!I$8))</f>
        <v/>
      </c>
      <c r="J170" s="242"/>
      <c r="K170" s="242"/>
      <c r="L170" s="240" t="str">
        <f>IF($A170="","",INDEX(FORMULACIÓN!$A$10:$U$1010,'FORMULACIÓN Y SEG. FACULTADES'!$A170,'FORMULACIÓN Y SEG. FACULTADES'!L$8))</f>
        <v/>
      </c>
      <c r="M170" s="240" t="str">
        <f>IF($A170="","",INDEX(FORMULACIÓN!$A$10:$U$1010,'FORMULACIÓN Y SEG. FACULTADES'!$A170,'FORMULACIÓN Y SEG. FACULTADES'!M$8))</f>
        <v/>
      </c>
      <c r="N170" s="240" t="str">
        <f>IF($A170="","",INDEX(FORMULACIÓN!$A$10:$U$1010,'FORMULACIÓN Y SEG. FACULTADES'!$A170,'FORMULACIÓN Y SEG. FACULTADES'!N$8))</f>
        <v/>
      </c>
      <c r="O170" s="240" t="str">
        <f>IF($A170="","",INDEX(FORMULACIÓN!$A$10:$U$1010,'FORMULACIÓN Y SEG. FACULTADES'!$A170,'FORMULACIÓN Y SEG. FACULTADES'!O$8))</f>
        <v/>
      </c>
      <c r="P170" s="240" t="str">
        <f>IF($A170="","",INDEX(FORMULACIÓN!$A$10:$U$1010,'FORMULACIÓN Y SEG. FACULTADES'!$A170,'FORMULACIÓN Y SEG. FACULTADES'!P$8))</f>
        <v/>
      </c>
      <c r="Q170" s="241"/>
      <c r="R170" s="46" t="str">
        <f>IF($A170="","",INDEX(FORMULACIÓN!$A$10:$Y$1010,'FORMULACIÓN Y SEG. FACULTADES'!$A170,'FORMULACIÓN Y SEG. FACULTADES'!R$8))</f>
        <v/>
      </c>
      <c r="S170" s="175" t="str">
        <f>IF($A170="","",INDEX(FORMULACIÓN!$A$10:$U$1010,'FORMULACIÓN Y SEG. FACULTADES'!$A170,'FORMULACIÓN Y SEG. FACULTADES'!S$8))</f>
        <v/>
      </c>
      <c r="T170" s="187"/>
      <c r="U170" s="187"/>
      <c r="V170" s="188">
        <f t="shared" si="87"/>
        <v>0</v>
      </c>
      <c r="W170" s="187"/>
      <c r="X170" s="187"/>
      <c r="Y170" s="187"/>
      <c r="Z170" s="191" t="str">
        <f t="shared" si="88"/>
        <v>0</v>
      </c>
      <c r="AA170" s="191" t="str">
        <f t="shared" si="89"/>
        <v>-</v>
      </c>
      <c r="AB170" s="189" t="str">
        <f t="shared" si="86"/>
        <v>FAC/DEP: 00,00%
__________
FAC/FAC: -
__________
AÑO: 00,00%
S. 1: 00,00%
S. 2: 00,00%</v>
      </c>
      <c r="AC170" s="187"/>
      <c r="AD170" s="187"/>
      <c r="AE170" s="188">
        <f t="shared" si="90"/>
        <v>0</v>
      </c>
      <c r="AF170" s="187"/>
      <c r="AG170" s="187"/>
      <c r="AH170" s="187"/>
      <c r="AI170" s="191" t="str">
        <f t="shared" si="91"/>
        <v>0</v>
      </c>
      <c r="AJ170" s="187" t="str">
        <f t="shared" si="92"/>
        <v>-</v>
      </c>
      <c r="AK170" s="189" t="str">
        <f t="shared" si="93"/>
        <v>FAC/DEP: 00,00%
__________
FAC/FAC: -
__________
AÑO: 00,00%
S. 1: 00,00%
S. 2: 00,00%</v>
      </c>
      <c r="AL170" s="187"/>
      <c r="AM170" s="187"/>
      <c r="AN170" s="188">
        <f t="shared" si="94"/>
        <v>0</v>
      </c>
      <c r="AO170" s="187"/>
      <c r="AP170" s="187"/>
      <c r="AQ170" s="187"/>
      <c r="AR170" s="191" t="str">
        <f t="shared" si="95"/>
        <v>0</v>
      </c>
      <c r="AS170" s="187" t="str">
        <f t="shared" si="96"/>
        <v>-</v>
      </c>
      <c r="AT170" s="189" t="str">
        <f t="shared" si="97"/>
        <v>FAC/DEP: 00,00%
__________
FAC/FAC: -
__________
AÑO: 00,00%
S. 1: 00,00%
S. 2: 00,00%</v>
      </c>
      <c r="AU170" s="187"/>
      <c r="AV170" s="187"/>
      <c r="AW170" s="188">
        <f t="shared" si="98"/>
        <v>0</v>
      </c>
      <c r="AX170" s="187"/>
      <c r="AY170" s="187"/>
      <c r="AZ170" s="187"/>
      <c r="BA170" s="191" t="str">
        <f t="shared" si="99"/>
        <v>0</v>
      </c>
      <c r="BB170" s="187" t="str">
        <f t="shared" si="100"/>
        <v>-</v>
      </c>
      <c r="BC170" s="189" t="str">
        <f t="shared" si="101"/>
        <v>FAC/DEP: 00,00%
__________
FAC/FAC: -
__________
AÑO: 00,00%
S. 1: 00,00%
S. 2: 00,00%</v>
      </c>
      <c r="BD170" s="187"/>
      <c r="BE170" s="187"/>
      <c r="BF170" s="188">
        <f t="shared" si="102"/>
        <v>0</v>
      </c>
      <c r="BG170" s="187"/>
      <c r="BH170" s="187"/>
      <c r="BI170" s="187"/>
      <c r="BJ170" s="191" t="str">
        <f t="shared" si="103"/>
        <v>0</v>
      </c>
      <c r="BK170" s="187" t="str">
        <f t="shared" si="104"/>
        <v>-</v>
      </c>
      <c r="BL170" s="189" t="str">
        <f t="shared" si="105"/>
        <v>FAC/DEP: 00,00%
__________
FAC/FAC: -
__________
AÑO: 00,00%
S. 1: 00,00%
S. 2: 00,00%</v>
      </c>
      <c r="BM170" s="187"/>
      <c r="BN170" s="187"/>
      <c r="BO170" s="188">
        <f t="shared" si="106"/>
        <v>0</v>
      </c>
      <c r="BP170" s="187"/>
      <c r="BQ170" s="187"/>
      <c r="BR170" s="187"/>
      <c r="BS170" s="191" t="str">
        <f t="shared" si="107"/>
        <v>0</v>
      </c>
      <c r="BT170" s="187" t="str">
        <f t="shared" si="108"/>
        <v>-</v>
      </c>
      <c r="BU170" s="189" t="str">
        <f t="shared" si="109"/>
        <v>FAC/DEP: 00,00%
__________
FAC/FAC: -
__________
AÑO: 00,00%
S. 1: 00,00%
S. 2: 00,00%</v>
      </c>
      <c r="BV170" s="187"/>
      <c r="BW170" s="187"/>
      <c r="BX170" s="188">
        <f t="shared" si="110"/>
        <v>0</v>
      </c>
      <c r="BY170" s="187"/>
      <c r="BZ170" s="187"/>
      <c r="CA170" s="187"/>
      <c r="CB170" s="191" t="str">
        <f t="shared" si="111"/>
        <v>0</v>
      </c>
      <c r="CC170" s="187" t="str">
        <f t="shared" si="112"/>
        <v>-</v>
      </c>
      <c r="CD170" s="189" t="str">
        <f t="shared" si="113"/>
        <v>FAC/DEP: 00,00%
__________
FAC/FAC: -
__________
AÑO: 00,00%
S. 1: 00,00%
S. 2: 00,00%</v>
      </c>
      <c r="CE170" s="187"/>
      <c r="CF170" s="187"/>
      <c r="CG170" s="188">
        <f t="shared" si="114"/>
        <v>0</v>
      </c>
      <c r="CH170" s="187"/>
      <c r="CI170" s="187"/>
      <c r="CJ170" s="187"/>
      <c r="CK170" s="191" t="str">
        <f t="shared" si="115"/>
        <v>0</v>
      </c>
      <c r="CL170" s="187" t="str">
        <f t="shared" si="116"/>
        <v>-</v>
      </c>
      <c r="CM170" s="189" t="str">
        <f t="shared" si="117"/>
        <v>FAC/DEP: 00,00%
__________
FAC/FAC: -
__________
AÑO: 00,00%
S. 1: 00,00%
S. 2: 00,00%</v>
      </c>
      <c r="CN170" s="187"/>
      <c r="CO170" s="187"/>
      <c r="CP170" s="188">
        <f t="shared" si="118"/>
        <v>0</v>
      </c>
      <c r="CQ170" s="187"/>
      <c r="CR170" s="187"/>
      <c r="CS170" s="187"/>
      <c r="CT170" s="191" t="str">
        <f t="shared" si="119"/>
        <v>0</v>
      </c>
      <c r="CU170" s="187" t="str">
        <f t="shared" si="120"/>
        <v>-</v>
      </c>
      <c r="CV170" s="189" t="str">
        <f t="shared" si="121"/>
        <v>FAC/DEP: 00,00%
__________
FAC/FAC: -
__________
AÑO: 00,00%
S. 1: 00,00%
S. 2: 00,00%</v>
      </c>
      <c r="CW170" s="187"/>
      <c r="CX170" s="187"/>
      <c r="CY170" s="188">
        <f t="shared" si="122"/>
        <v>0</v>
      </c>
      <c r="CZ170" s="187"/>
      <c r="DA170" s="187"/>
      <c r="DB170" s="187"/>
      <c r="DC170" s="191" t="str">
        <f t="shared" si="123"/>
        <v>0</v>
      </c>
      <c r="DD170" s="191" t="str">
        <f t="shared" si="124"/>
        <v>-</v>
      </c>
      <c r="DE170" s="196" t="str">
        <f t="shared" si="125"/>
        <v>FAC/DEP: 00,00%
__________
FAC/FAC: -
__________
AÑO: 00,00%
S. 1: 00,00%
S. 2: 00,00%</v>
      </c>
      <c r="DF170" s="209">
        <f t="shared" si="126"/>
        <v>0</v>
      </c>
      <c r="DG170" s="245"/>
      <c r="DH170" s="245"/>
    </row>
    <row r="171" spans="1:112" s="218" customFormat="1" ht="28.5" hidden="1" customHeight="1">
      <c r="A171" s="218" t="str">
        <f>Lists!C259</f>
        <v/>
      </c>
      <c r="B171" s="240" t="str">
        <f>IF(A171="","",INDEX(FORMULACIÓN!$A$10:$U$1010,'FORMULACIÓN Y SEG. FACULTADES'!$A171,'FORMULACIÓN Y SEG. FACULTADES'!B$8))</f>
        <v/>
      </c>
      <c r="C171" s="238" t="str">
        <f>IF($A171="","",INDEX(FORMULACIÓN!$A$10:$U$1010,'FORMULACIÓN Y SEG. FACULTADES'!$A171,'FORMULACIÓN Y SEG. FACULTADES'!C$8))</f>
        <v/>
      </c>
      <c r="D171" s="240" t="str">
        <f>IF(B171="","",INDEX(FORMULACIÓN!$A$10:$U$1010,'FORMULACIÓN Y SEG. FACULTADES'!$A171,'FORMULACIÓN Y SEG. FACULTADES'!D$8))</f>
        <v/>
      </c>
      <c r="E171" s="240" t="str">
        <f>IF($A171="","",INDEX(FORMULACIÓN!$A$10:$U$1010,'FORMULACIÓN Y SEG. FACULTADES'!$A171,'FORMULACIÓN Y SEG. FACULTADES'!E$8))</f>
        <v/>
      </c>
      <c r="F171" s="240" t="str">
        <f>IF($A171="","",INDEX(FORMULACIÓN!$A$10:$U$1010,'FORMULACIÓN Y SEG. FACULTADES'!$A171,'FORMULACIÓN Y SEG. FACULTADES'!F$8))</f>
        <v/>
      </c>
      <c r="G171" s="240" t="str">
        <f>IF($A171="","",INDEX(FORMULACIÓN!$A$10:$U$1010,'FORMULACIÓN Y SEG. FACULTADES'!$A171,'FORMULACIÓN Y SEG. FACULTADES'!G$8))</f>
        <v/>
      </c>
      <c r="H171" s="240" t="str">
        <f>IF($A171="","",INDEX(FORMULACIÓN!$A$10:$U$1010,'FORMULACIÓN Y SEG. FACULTADES'!$A171,'FORMULACIÓN Y SEG. FACULTADES'!H$8))</f>
        <v/>
      </c>
      <c r="I171" s="240" t="str">
        <f>IF($A171="","",INDEX(FORMULACIÓN!$A$10:$U$1010,'FORMULACIÓN Y SEG. FACULTADES'!$A171,'FORMULACIÓN Y SEG. FACULTADES'!I$8))</f>
        <v/>
      </c>
      <c r="J171" s="242"/>
      <c r="K171" s="242"/>
      <c r="L171" s="240" t="str">
        <f>IF($A171="","",INDEX(FORMULACIÓN!$A$10:$U$1010,'FORMULACIÓN Y SEG. FACULTADES'!$A171,'FORMULACIÓN Y SEG. FACULTADES'!L$8))</f>
        <v/>
      </c>
      <c r="M171" s="240" t="str">
        <f>IF($A171="","",INDEX(FORMULACIÓN!$A$10:$U$1010,'FORMULACIÓN Y SEG. FACULTADES'!$A171,'FORMULACIÓN Y SEG. FACULTADES'!M$8))</f>
        <v/>
      </c>
      <c r="N171" s="240" t="str">
        <f>IF($A171="","",INDEX(FORMULACIÓN!$A$10:$U$1010,'FORMULACIÓN Y SEG. FACULTADES'!$A171,'FORMULACIÓN Y SEG. FACULTADES'!N$8))</f>
        <v/>
      </c>
      <c r="O171" s="240" t="str">
        <f>IF($A171="","",INDEX(FORMULACIÓN!$A$10:$U$1010,'FORMULACIÓN Y SEG. FACULTADES'!$A171,'FORMULACIÓN Y SEG. FACULTADES'!O$8))</f>
        <v/>
      </c>
      <c r="P171" s="240" t="str">
        <f>IF($A171="","",INDEX(FORMULACIÓN!$A$10:$U$1010,'FORMULACIÓN Y SEG. FACULTADES'!$A171,'FORMULACIÓN Y SEG. FACULTADES'!P$8))</f>
        <v/>
      </c>
      <c r="Q171" s="241"/>
      <c r="R171" s="46" t="str">
        <f>IF($A171="","",INDEX(FORMULACIÓN!$A$10:$Y$1010,'FORMULACIÓN Y SEG. FACULTADES'!$A171,'FORMULACIÓN Y SEG. FACULTADES'!R$8))</f>
        <v/>
      </c>
      <c r="S171" s="175" t="str">
        <f>IF($A171="","",INDEX(FORMULACIÓN!$A$10:$U$1010,'FORMULACIÓN Y SEG. FACULTADES'!$A171,'FORMULACIÓN Y SEG. FACULTADES'!S$8))</f>
        <v/>
      </c>
      <c r="T171" s="187"/>
      <c r="U171" s="187"/>
      <c r="V171" s="188">
        <f t="shared" si="87"/>
        <v>0</v>
      </c>
      <c r="W171" s="187"/>
      <c r="X171" s="187"/>
      <c r="Y171" s="187"/>
      <c r="Z171" s="191" t="str">
        <f t="shared" si="88"/>
        <v>0</v>
      </c>
      <c r="AA171" s="191" t="str">
        <f t="shared" si="89"/>
        <v>-</v>
      </c>
      <c r="AB171" s="189" t="str">
        <f t="shared" si="86"/>
        <v>FAC/DEP: 00,00%
__________
FAC/FAC: -
__________
AÑO: 00,00%
S. 1: 00,00%
S. 2: 00,00%</v>
      </c>
      <c r="AC171" s="187"/>
      <c r="AD171" s="187"/>
      <c r="AE171" s="188">
        <f t="shared" si="90"/>
        <v>0</v>
      </c>
      <c r="AF171" s="187"/>
      <c r="AG171" s="187"/>
      <c r="AH171" s="187"/>
      <c r="AI171" s="191" t="str">
        <f t="shared" si="91"/>
        <v>0</v>
      </c>
      <c r="AJ171" s="187" t="str">
        <f t="shared" si="92"/>
        <v>-</v>
      </c>
      <c r="AK171" s="189" t="str">
        <f t="shared" si="93"/>
        <v>FAC/DEP: 00,00%
__________
FAC/FAC: -
__________
AÑO: 00,00%
S. 1: 00,00%
S. 2: 00,00%</v>
      </c>
      <c r="AL171" s="187"/>
      <c r="AM171" s="187"/>
      <c r="AN171" s="188">
        <f t="shared" si="94"/>
        <v>0</v>
      </c>
      <c r="AO171" s="187"/>
      <c r="AP171" s="187"/>
      <c r="AQ171" s="187"/>
      <c r="AR171" s="191" t="str">
        <f t="shared" si="95"/>
        <v>0</v>
      </c>
      <c r="AS171" s="187" t="str">
        <f t="shared" si="96"/>
        <v>-</v>
      </c>
      <c r="AT171" s="189" t="str">
        <f t="shared" si="97"/>
        <v>FAC/DEP: 00,00%
__________
FAC/FAC: -
__________
AÑO: 00,00%
S. 1: 00,00%
S. 2: 00,00%</v>
      </c>
      <c r="AU171" s="187"/>
      <c r="AV171" s="187"/>
      <c r="AW171" s="188">
        <f t="shared" si="98"/>
        <v>0</v>
      </c>
      <c r="AX171" s="187"/>
      <c r="AY171" s="187"/>
      <c r="AZ171" s="187"/>
      <c r="BA171" s="191" t="str">
        <f t="shared" si="99"/>
        <v>0</v>
      </c>
      <c r="BB171" s="187" t="str">
        <f t="shared" si="100"/>
        <v>-</v>
      </c>
      <c r="BC171" s="189" t="str">
        <f t="shared" si="101"/>
        <v>FAC/DEP: 00,00%
__________
FAC/FAC: -
__________
AÑO: 00,00%
S. 1: 00,00%
S. 2: 00,00%</v>
      </c>
      <c r="BD171" s="187"/>
      <c r="BE171" s="187"/>
      <c r="BF171" s="188">
        <f t="shared" si="102"/>
        <v>0</v>
      </c>
      <c r="BG171" s="187"/>
      <c r="BH171" s="187"/>
      <c r="BI171" s="187"/>
      <c r="BJ171" s="191" t="str">
        <f t="shared" si="103"/>
        <v>0</v>
      </c>
      <c r="BK171" s="187" t="str">
        <f t="shared" si="104"/>
        <v>-</v>
      </c>
      <c r="BL171" s="189" t="str">
        <f t="shared" si="105"/>
        <v>FAC/DEP: 00,00%
__________
FAC/FAC: -
__________
AÑO: 00,00%
S. 1: 00,00%
S. 2: 00,00%</v>
      </c>
      <c r="BM171" s="187"/>
      <c r="BN171" s="187"/>
      <c r="BO171" s="188">
        <f t="shared" si="106"/>
        <v>0</v>
      </c>
      <c r="BP171" s="187"/>
      <c r="BQ171" s="187"/>
      <c r="BR171" s="187"/>
      <c r="BS171" s="191" t="str">
        <f t="shared" si="107"/>
        <v>0</v>
      </c>
      <c r="BT171" s="187" t="str">
        <f t="shared" si="108"/>
        <v>-</v>
      </c>
      <c r="BU171" s="189" t="str">
        <f t="shared" si="109"/>
        <v>FAC/DEP: 00,00%
__________
FAC/FAC: -
__________
AÑO: 00,00%
S. 1: 00,00%
S. 2: 00,00%</v>
      </c>
      <c r="BV171" s="187"/>
      <c r="BW171" s="187"/>
      <c r="BX171" s="188">
        <f t="shared" si="110"/>
        <v>0</v>
      </c>
      <c r="BY171" s="187"/>
      <c r="BZ171" s="187"/>
      <c r="CA171" s="187"/>
      <c r="CB171" s="191" t="str">
        <f t="shared" si="111"/>
        <v>0</v>
      </c>
      <c r="CC171" s="187" t="str">
        <f t="shared" si="112"/>
        <v>-</v>
      </c>
      <c r="CD171" s="189" t="str">
        <f t="shared" si="113"/>
        <v>FAC/DEP: 00,00%
__________
FAC/FAC: -
__________
AÑO: 00,00%
S. 1: 00,00%
S. 2: 00,00%</v>
      </c>
      <c r="CE171" s="187"/>
      <c r="CF171" s="187"/>
      <c r="CG171" s="188">
        <f t="shared" si="114"/>
        <v>0</v>
      </c>
      <c r="CH171" s="187"/>
      <c r="CI171" s="187"/>
      <c r="CJ171" s="187"/>
      <c r="CK171" s="191" t="str">
        <f t="shared" si="115"/>
        <v>0</v>
      </c>
      <c r="CL171" s="187" t="str">
        <f t="shared" si="116"/>
        <v>-</v>
      </c>
      <c r="CM171" s="189" t="str">
        <f t="shared" si="117"/>
        <v>FAC/DEP: 00,00%
__________
FAC/FAC: -
__________
AÑO: 00,00%
S. 1: 00,00%
S. 2: 00,00%</v>
      </c>
      <c r="CN171" s="187"/>
      <c r="CO171" s="187"/>
      <c r="CP171" s="188">
        <f t="shared" si="118"/>
        <v>0</v>
      </c>
      <c r="CQ171" s="187"/>
      <c r="CR171" s="187"/>
      <c r="CS171" s="187"/>
      <c r="CT171" s="191" t="str">
        <f t="shared" si="119"/>
        <v>0</v>
      </c>
      <c r="CU171" s="187" t="str">
        <f t="shared" si="120"/>
        <v>-</v>
      </c>
      <c r="CV171" s="189" t="str">
        <f t="shared" si="121"/>
        <v>FAC/DEP: 00,00%
__________
FAC/FAC: -
__________
AÑO: 00,00%
S. 1: 00,00%
S. 2: 00,00%</v>
      </c>
      <c r="CW171" s="187"/>
      <c r="CX171" s="187"/>
      <c r="CY171" s="188">
        <f t="shared" si="122"/>
        <v>0</v>
      </c>
      <c r="CZ171" s="187"/>
      <c r="DA171" s="187"/>
      <c r="DB171" s="187"/>
      <c r="DC171" s="191" t="str">
        <f t="shared" si="123"/>
        <v>0</v>
      </c>
      <c r="DD171" s="191" t="str">
        <f t="shared" si="124"/>
        <v>-</v>
      </c>
      <c r="DE171" s="196" t="str">
        <f t="shared" si="125"/>
        <v>FAC/DEP: 00,00%
__________
FAC/FAC: -
__________
AÑO: 00,00%
S. 1: 00,00%
S. 2: 00,00%</v>
      </c>
      <c r="DF171" s="209">
        <f t="shared" si="126"/>
        <v>0</v>
      </c>
      <c r="DG171" s="245"/>
      <c r="DH171" s="245"/>
    </row>
    <row r="172" spans="1:112" s="218" customFormat="1" ht="28.5" hidden="1" customHeight="1">
      <c r="A172" s="218" t="str">
        <f>Lists!C260</f>
        <v/>
      </c>
      <c r="B172" s="240" t="str">
        <f>IF(A172="","",INDEX(FORMULACIÓN!$A$10:$U$1010,'FORMULACIÓN Y SEG. FACULTADES'!$A172,'FORMULACIÓN Y SEG. FACULTADES'!B$8))</f>
        <v/>
      </c>
      <c r="C172" s="238" t="str">
        <f>IF($A172="","",INDEX(FORMULACIÓN!$A$10:$U$1010,'FORMULACIÓN Y SEG. FACULTADES'!$A172,'FORMULACIÓN Y SEG. FACULTADES'!C$8))</f>
        <v/>
      </c>
      <c r="D172" s="240" t="str">
        <f>IF(B172="","",INDEX(FORMULACIÓN!$A$10:$U$1010,'FORMULACIÓN Y SEG. FACULTADES'!$A172,'FORMULACIÓN Y SEG. FACULTADES'!D$8))</f>
        <v/>
      </c>
      <c r="E172" s="240" t="str">
        <f>IF($A172="","",INDEX(FORMULACIÓN!$A$10:$U$1010,'FORMULACIÓN Y SEG. FACULTADES'!$A172,'FORMULACIÓN Y SEG. FACULTADES'!E$8))</f>
        <v/>
      </c>
      <c r="F172" s="240" t="str">
        <f>IF($A172="","",INDEX(FORMULACIÓN!$A$10:$U$1010,'FORMULACIÓN Y SEG. FACULTADES'!$A172,'FORMULACIÓN Y SEG. FACULTADES'!F$8))</f>
        <v/>
      </c>
      <c r="G172" s="240" t="str">
        <f>IF($A172="","",INDEX(FORMULACIÓN!$A$10:$U$1010,'FORMULACIÓN Y SEG. FACULTADES'!$A172,'FORMULACIÓN Y SEG. FACULTADES'!G$8))</f>
        <v/>
      </c>
      <c r="H172" s="240" t="str">
        <f>IF($A172="","",INDEX(FORMULACIÓN!$A$10:$U$1010,'FORMULACIÓN Y SEG. FACULTADES'!$A172,'FORMULACIÓN Y SEG. FACULTADES'!H$8))</f>
        <v/>
      </c>
      <c r="I172" s="240" t="str">
        <f>IF($A172="","",INDEX(FORMULACIÓN!$A$10:$U$1010,'FORMULACIÓN Y SEG. FACULTADES'!$A172,'FORMULACIÓN Y SEG. FACULTADES'!I$8))</f>
        <v/>
      </c>
      <c r="J172" s="242"/>
      <c r="K172" s="242"/>
      <c r="L172" s="240" t="str">
        <f>IF($A172="","",INDEX(FORMULACIÓN!$A$10:$U$1010,'FORMULACIÓN Y SEG. FACULTADES'!$A172,'FORMULACIÓN Y SEG. FACULTADES'!L$8))</f>
        <v/>
      </c>
      <c r="M172" s="240" t="str">
        <f>IF($A172="","",INDEX(FORMULACIÓN!$A$10:$U$1010,'FORMULACIÓN Y SEG. FACULTADES'!$A172,'FORMULACIÓN Y SEG. FACULTADES'!M$8))</f>
        <v/>
      </c>
      <c r="N172" s="240" t="str">
        <f>IF($A172="","",INDEX(FORMULACIÓN!$A$10:$U$1010,'FORMULACIÓN Y SEG. FACULTADES'!$A172,'FORMULACIÓN Y SEG. FACULTADES'!N$8))</f>
        <v/>
      </c>
      <c r="O172" s="240" t="str">
        <f>IF($A172="","",INDEX(FORMULACIÓN!$A$10:$U$1010,'FORMULACIÓN Y SEG. FACULTADES'!$A172,'FORMULACIÓN Y SEG. FACULTADES'!O$8))</f>
        <v/>
      </c>
      <c r="P172" s="240" t="str">
        <f>IF($A172="","",INDEX(FORMULACIÓN!$A$10:$U$1010,'FORMULACIÓN Y SEG. FACULTADES'!$A172,'FORMULACIÓN Y SEG. FACULTADES'!P$8))</f>
        <v/>
      </c>
      <c r="Q172" s="241"/>
      <c r="R172" s="46" t="str">
        <f>IF($A172="","",INDEX(FORMULACIÓN!$A$10:$Y$1010,'FORMULACIÓN Y SEG. FACULTADES'!$A172,'FORMULACIÓN Y SEG. FACULTADES'!R$8))</f>
        <v/>
      </c>
      <c r="S172" s="175" t="str">
        <f>IF($A172="","",INDEX(FORMULACIÓN!$A$10:$U$1010,'FORMULACIÓN Y SEG. FACULTADES'!$A172,'FORMULACIÓN Y SEG. FACULTADES'!S$8))</f>
        <v/>
      </c>
      <c r="T172" s="187"/>
      <c r="U172" s="187"/>
      <c r="V172" s="188">
        <f t="shared" si="87"/>
        <v>0</v>
      </c>
      <c r="W172" s="187"/>
      <c r="X172" s="187"/>
      <c r="Y172" s="187"/>
      <c r="Z172" s="191" t="str">
        <f t="shared" si="88"/>
        <v>0</v>
      </c>
      <c r="AA172" s="191" t="str">
        <f t="shared" si="89"/>
        <v>-</v>
      </c>
      <c r="AB172" s="189" t="str">
        <f t="shared" si="86"/>
        <v>FAC/DEP: 00,00%
__________
FAC/FAC: -
__________
AÑO: 00,00%
S. 1: 00,00%
S. 2: 00,00%</v>
      </c>
      <c r="AC172" s="187"/>
      <c r="AD172" s="187"/>
      <c r="AE172" s="188">
        <f t="shared" si="90"/>
        <v>0</v>
      </c>
      <c r="AF172" s="187"/>
      <c r="AG172" s="187"/>
      <c r="AH172" s="187"/>
      <c r="AI172" s="191" t="str">
        <f t="shared" si="91"/>
        <v>0</v>
      </c>
      <c r="AJ172" s="187" t="str">
        <f t="shared" si="92"/>
        <v>-</v>
      </c>
      <c r="AK172" s="189" t="str">
        <f t="shared" si="93"/>
        <v>FAC/DEP: 00,00%
__________
FAC/FAC: -
__________
AÑO: 00,00%
S. 1: 00,00%
S. 2: 00,00%</v>
      </c>
      <c r="AL172" s="187"/>
      <c r="AM172" s="187"/>
      <c r="AN172" s="188">
        <f t="shared" si="94"/>
        <v>0</v>
      </c>
      <c r="AO172" s="187"/>
      <c r="AP172" s="187"/>
      <c r="AQ172" s="187"/>
      <c r="AR172" s="191" t="str">
        <f t="shared" si="95"/>
        <v>0</v>
      </c>
      <c r="AS172" s="187" t="str">
        <f t="shared" si="96"/>
        <v>-</v>
      </c>
      <c r="AT172" s="189" t="str">
        <f t="shared" si="97"/>
        <v>FAC/DEP: 00,00%
__________
FAC/FAC: -
__________
AÑO: 00,00%
S. 1: 00,00%
S. 2: 00,00%</v>
      </c>
      <c r="AU172" s="187"/>
      <c r="AV172" s="187"/>
      <c r="AW172" s="188">
        <f t="shared" si="98"/>
        <v>0</v>
      </c>
      <c r="AX172" s="187"/>
      <c r="AY172" s="187"/>
      <c r="AZ172" s="187"/>
      <c r="BA172" s="191" t="str">
        <f t="shared" si="99"/>
        <v>0</v>
      </c>
      <c r="BB172" s="187" t="str">
        <f t="shared" si="100"/>
        <v>-</v>
      </c>
      <c r="BC172" s="189" t="str">
        <f t="shared" si="101"/>
        <v>FAC/DEP: 00,00%
__________
FAC/FAC: -
__________
AÑO: 00,00%
S. 1: 00,00%
S. 2: 00,00%</v>
      </c>
      <c r="BD172" s="187"/>
      <c r="BE172" s="187"/>
      <c r="BF172" s="188">
        <f t="shared" si="102"/>
        <v>0</v>
      </c>
      <c r="BG172" s="187"/>
      <c r="BH172" s="187"/>
      <c r="BI172" s="187"/>
      <c r="BJ172" s="191" t="str">
        <f t="shared" si="103"/>
        <v>0</v>
      </c>
      <c r="BK172" s="187" t="str">
        <f t="shared" si="104"/>
        <v>-</v>
      </c>
      <c r="BL172" s="189" t="str">
        <f t="shared" si="105"/>
        <v>FAC/DEP: 00,00%
__________
FAC/FAC: -
__________
AÑO: 00,00%
S. 1: 00,00%
S. 2: 00,00%</v>
      </c>
      <c r="BM172" s="187"/>
      <c r="BN172" s="187"/>
      <c r="BO172" s="188">
        <f t="shared" si="106"/>
        <v>0</v>
      </c>
      <c r="BP172" s="187"/>
      <c r="BQ172" s="187"/>
      <c r="BR172" s="187"/>
      <c r="BS172" s="191" t="str">
        <f t="shared" si="107"/>
        <v>0</v>
      </c>
      <c r="BT172" s="187" t="str">
        <f t="shared" si="108"/>
        <v>-</v>
      </c>
      <c r="BU172" s="189" t="str">
        <f t="shared" si="109"/>
        <v>FAC/DEP: 00,00%
__________
FAC/FAC: -
__________
AÑO: 00,00%
S. 1: 00,00%
S. 2: 00,00%</v>
      </c>
      <c r="BV172" s="187"/>
      <c r="BW172" s="187"/>
      <c r="BX172" s="188">
        <f t="shared" si="110"/>
        <v>0</v>
      </c>
      <c r="BY172" s="187"/>
      <c r="BZ172" s="187"/>
      <c r="CA172" s="187"/>
      <c r="CB172" s="191" t="str">
        <f t="shared" si="111"/>
        <v>0</v>
      </c>
      <c r="CC172" s="187" t="str">
        <f t="shared" si="112"/>
        <v>-</v>
      </c>
      <c r="CD172" s="189" t="str">
        <f t="shared" si="113"/>
        <v>FAC/DEP: 00,00%
__________
FAC/FAC: -
__________
AÑO: 00,00%
S. 1: 00,00%
S. 2: 00,00%</v>
      </c>
      <c r="CE172" s="187"/>
      <c r="CF172" s="187"/>
      <c r="CG172" s="188">
        <f t="shared" si="114"/>
        <v>0</v>
      </c>
      <c r="CH172" s="187"/>
      <c r="CI172" s="187"/>
      <c r="CJ172" s="187"/>
      <c r="CK172" s="191" t="str">
        <f t="shared" si="115"/>
        <v>0</v>
      </c>
      <c r="CL172" s="187" t="str">
        <f t="shared" si="116"/>
        <v>-</v>
      </c>
      <c r="CM172" s="189" t="str">
        <f t="shared" si="117"/>
        <v>FAC/DEP: 00,00%
__________
FAC/FAC: -
__________
AÑO: 00,00%
S. 1: 00,00%
S. 2: 00,00%</v>
      </c>
      <c r="CN172" s="187"/>
      <c r="CO172" s="187"/>
      <c r="CP172" s="188">
        <f t="shared" si="118"/>
        <v>0</v>
      </c>
      <c r="CQ172" s="187"/>
      <c r="CR172" s="187"/>
      <c r="CS172" s="187"/>
      <c r="CT172" s="191" t="str">
        <f t="shared" si="119"/>
        <v>0</v>
      </c>
      <c r="CU172" s="187" t="str">
        <f t="shared" si="120"/>
        <v>-</v>
      </c>
      <c r="CV172" s="189" t="str">
        <f t="shared" si="121"/>
        <v>FAC/DEP: 00,00%
__________
FAC/FAC: -
__________
AÑO: 00,00%
S. 1: 00,00%
S. 2: 00,00%</v>
      </c>
      <c r="CW172" s="187"/>
      <c r="CX172" s="187"/>
      <c r="CY172" s="188">
        <f t="shared" si="122"/>
        <v>0</v>
      </c>
      <c r="CZ172" s="187"/>
      <c r="DA172" s="187"/>
      <c r="DB172" s="187"/>
      <c r="DC172" s="191" t="str">
        <f t="shared" si="123"/>
        <v>0</v>
      </c>
      <c r="DD172" s="191" t="str">
        <f t="shared" si="124"/>
        <v>-</v>
      </c>
      <c r="DE172" s="196" t="str">
        <f t="shared" si="125"/>
        <v>FAC/DEP: 00,00%
__________
FAC/FAC: -
__________
AÑO: 00,00%
S. 1: 00,00%
S. 2: 00,00%</v>
      </c>
      <c r="DF172" s="209">
        <f t="shared" si="126"/>
        <v>0</v>
      </c>
      <c r="DG172" s="245"/>
      <c r="DH172" s="245"/>
    </row>
    <row r="173" spans="1:112" s="218" customFormat="1" ht="28.5" hidden="1" customHeight="1">
      <c r="A173" s="218" t="str">
        <f>Lists!C261</f>
        <v/>
      </c>
      <c r="B173" s="240" t="str">
        <f>IF(A173="","",INDEX(FORMULACIÓN!$A$10:$U$1010,'FORMULACIÓN Y SEG. FACULTADES'!$A173,'FORMULACIÓN Y SEG. FACULTADES'!B$8))</f>
        <v/>
      </c>
      <c r="C173" s="238" t="str">
        <f>IF($A173="","",INDEX(FORMULACIÓN!$A$10:$U$1010,'FORMULACIÓN Y SEG. FACULTADES'!$A173,'FORMULACIÓN Y SEG. FACULTADES'!C$8))</f>
        <v/>
      </c>
      <c r="D173" s="240" t="str">
        <f>IF(B173="","",INDEX(FORMULACIÓN!$A$10:$U$1010,'FORMULACIÓN Y SEG. FACULTADES'!$A173,'FORMULACIÓN Y SEG. FACULTADES'!D$8))</f>
        <v/>
      </c>
      <c r="E173" s="240" t="str">
        <f>IF($A173="","",INDEX(FORMULACIÓN!$A$10:$U$1010,'FORMULACIÓN Y SEG. FACULTADES'!$A173,'FORMULACIÓN Y SEG. FACULTADES'!E$8))</f>
        <v/>
      </c>
      <c r="F173" s="240" t="str">
        <f>IF($A173="","",INDEX(FORMULACIÓN!$A$10:$U$1010,'FORMULACIÓN Y SEG. FACULTADES'!$A173,'FORMULACIÓN Y SEG. FACULTADES'!F$8))</f>
        <v/>
      </c>
      <c r="G173" s="240" t="str">
        <f>IF($A173="","",INDEX(FORMULACIÓN!$A$10:$U$1010,'FORMULACIÓN Y SEG. FACULTADES'!$A173,'FORMULACIÓN Y SEG. FACULTADES'!G$8))</f>
        <v/>
      </c>
      <c r="H173" s="240" t="str">
        <f>IF($A173="","",INDEX(FORMULACIÓN!$A$10:$U$1010,'FORMULACIÓN Y SEG. FACULTADES'!$A173,'FORMULACIÓN Y SEG. FACULTADES'!H$8))</f>
        <v/>
      </c>
      <c r="I173" s="240" t="str">
        <f>IF($A173="","",INDEX(FORMULACIÓN!$A$10:$U$1010,'FORMULACIÓN Y SEG. FACULTADES'!$A173,'FORMULACIÓN Y SEG. FACULTADES'!I$8))</f>
        <v/>
      </c>
      <c r="J173" s="242"/>
      <c r="K173" s="242"/>
      <c r="L173" s="240" t="str">
        <f>IF($A173="","",INDEX(FORMULACIÓN!$A$10:$U$1010,'FORMULACIÓN Y SEG. FACULTADES'!$A173,'FORMULACIÓN Y SEG. FACULTADES'!L$8))</f>
        <v/>
      </c>
      <c r="M173" s="240" t="str">
        <f>IF($A173="","",INDEX(FORMULACIÓN!$A$10:$U$1010,'FORMULACIÓN Y SEG. FACULTADES'!$A173,'FORMULACIÓN Y SEG. FACULTADES'!M$8))</f>
        <v/>
      </c>
      <c r="N173" s="240" t="str">
        <f>IF($A173="","",INDEX(FORMULACIÓN!$A$10:$U$1010,'FORMULACIÓN Y SEG. FACULTADES'!$A173,'FORMULACIÓN Y SEG. FACULTADES'!N$8))</f>
        <v/>
      </c>
      <c r="O173" s="240" t="str">
        <f>IF($A173="","",INDEX(FORMULACIÓN!$A$10:$U$1010,'FORMULACIÓN Y SEG. FACULTADES'!$A173,'FORMULACIÓN Y SEG. FACULTADES'!O$8))</f>
        <v/>
      </c>
      <c r="P173" s="240" t="str">
        <f>IF($A173="","",INDEX(FORMULACIÓN!$A$10:$U$1010,'FORMULACIÓN Y SEG. FACULTADES'!$A173,'FORMULACIÓN Y SEG. FACULTADES'!P$8))</f>
        <v/>
      </c>
      <c r="Q173" s="241"/>
      <c r="R173" s="46" t="str">
        <f>IF($A173="","",INDEX(FORMULACIÓN!$A$10:$Y$1010,'FORMULACIÓN Y SEG. FACULTADES'!$A173,'FORMULACIÓN Y SEG. FACULTADES'!R$8))</f>
        <v/>
      </c>
      <c r="S173" s="175" t="str">
        <f>IF($A173="","",INDEX(FORMULACIÓN!$A$10:$U$1010,'FORMULACIÓN Y SEG. FACULTADES'!$A173,'FORMULACIÓN Y SEG. FACULTADES'!S$8))</f>
        <v/>
      </c>
      <c r="T173" s="187"/>
      <c r="U173" s="187"/>
      <c r="V173" s="188">
        <f t="shared" si="87"/>
        <v>0</v>
      </c>
      <c r="W173" s="187"/>
      <c r="X173" s="187"/>
      <c r="Y173" s="187"/>
      <c r="Z173" s="191" t="str">
        <f t="shared" si="88"/>
        <v>0</v>
      </c>
      <c r="AA173" s="191" t="str">
        <f t="shared" si="89"/>
        <v>-</v>
      </c>
      <c r="AB173" s="189" t="str">
        <f t="shared" si="86"/>
        <v>FAC/DEP: 00,00%
__________
FAC/FAC: -
__________
AÑO: 00,00%
S. 1: 00,00%
S. 2: 00,00%</v>
      </c>
      <c r="AC173" s="187"/>
      <c r="AD173" s="187"/>
      <c r="AE173" s="188">
        <f t="shared" si="90"/>
        <v>0</v>
      </c>
      <c r="AF173" s="187"/>
      <c r="AG173" s="187"/>
      <c r="AH173" s="187"/>
      <c r="AI173" s="191" t="str">
        <f t="shared" si="91"/>
        <v>0</v>
      </c>
      <c r="AJ173" s="187" t="str">
        <f t="shared" si="92"/>
        <v>-</v>
      </c>
      <c r="AK173" s="189" t="str">
        <f t="shared" si="93"/>
        <v>FAC/DEP: 00,00%
__________
FAC/FAC: -
__________
AÑO: 00,00%
S. 1: 00,00%
S. 2: 00,00%</v>
      </c>
      <c r="AL173" s="187"/>
      <c r="AM173" s="187"/>
      <c r="AN173" s="188">
        <f t="shared" si="94"/>
        <v>0</v>
      </c>
      <c r="AO173" s="187"/>
      <c r="AP173" s="187"/>
      <c r="AQ173" s="187"/>
      <c r="AR173" s="191" t="str">
        <f t="shared" si="95"/>
        <v>0</v>
      </c>
      <c r="AS173" s="187" t="str">
        <f t="shared" si="96"/>
        <v>-</v>
      </c>
      <c r="AT173" s="189" t="str">
        <f t="shared" si="97"/>
        <v>FAC/DEP: 00,00%
__________
FAC/FAC: -
__________
AÑO: 00,00%
S. 1: 00,00%
S. 2: 00,00%</v>
      </c>
      <c r="AU173" s="187"/>
      <c r="AV173" s="187"/>
      <c r="AW173" s="188">
        <f t="shared" si="98"/>
        <v>0</v>
      </c>
      <c r="AX173" s="187"/>
      <c r="AY173" s="187"/>
      <c r="AZ173" s="187"/>
      <c r="BA173" s="191" t="str">
        <f t="shared" si="99"/>
        <v>0</v>
      </c>
      <c r="BB173" s="187" t="str">
        <f t="shared" si="100"/>
        <v>-</v>
      </c>
      <c r="BC173" s="189" t="str">
        <f t="shared" si="101"/>
        <v>FAC/DEP: 00,00%
__________
FAC/FAC: -
__________
AÑO: 00,00%
S. 1: 00,00%
S. 2: 00,00%</v>
      </c>
      <c r="BD173" s="187"/>
      <c r="BE173" s="187"/>
      <c r="BF173" s="188">
        <f t="shared" si="102"/>
        <v>0</v>
      </c>
      <c r="BG173" s="187"/>
      <c r="BH173" s="187"/>
      <c r="BI173" s="187"/>
      <c r="BJ173" s="191" t="str">
        <f t="shared" si="103"/>
        <v>0</v>
      </c>
      <c r="BK173" s="187" t="str">
        <f t="shared" si="104"/>
        <v>-</v>
      </c>
      <c r="BL173" s="189" t="str">
        <f t="shared" si="105"/>
        <v>FAC/DEP: 00,00%
__________
FAC/FAC: -
__________
AÑO: 00,00%
S. 1: 00,00%
S. 2: 00,00%</v>
      </c>
      <c r="BM173" s="187"/>
      <c r="BN173" s="187"/>
      <c r="BO173" s="188">
        <f t="shared" si="106"/>
        <v>0</v>
      </c>
      <c r="BP173" s="187"/>
      <c r="BQ173" s="187"/>
      <c r="BR173" s="187"/>
      <c r="BS173" s="191" t="str">
        <f t="shared" si="107"/>
        <v>0</v>
      </c>
      <c r="BT173" s="187" t="str">
        <f t="shared" si="108"/>
        <v>-</v>
      </c>
      <c r="BU173" s="189" t="str">
        <f t="shared" si="109"/>
        <v>FAC/DEP: 00,00%
__________
FAC/FAC: -
__________
AÑO: 00,00%
S. 1: 00,00%
S. 2: 00,00%</v>
      </c>
      <c r="BV173" s="187"/>
      <c r="BW173" s="187"/>
      <c r="BX173" s="188">
        <f t="shared" si="110"/>
        <v>0</v>
      </c>
      <c r="BY173" s="187"/>
      <c r="BZ173" s="187"/>
      <c r="CA173" s="187"/>
      <c r="CB173" s="191" t="str">
        <f t="shared" si="111"/>
        <v>0</v>
      </c>
      <c r="CC173" s="187" t="str">
        <f t="shared" si="112"/>
        <v>-</v>
      </c>
      <c r="CD173" s="189" t="str">
        <f t="shared" si="113"/>
        <v>FAC/DEP: 00,00%
__________
FAC/FAC: -
__________
AÑO: 00,00%
S. 1: 00,00%
S. 2: 00,00%</v>
      </c>
      <c r="CE173" s="187"/>
      <c r="CF173" s="187"/>
      <c r="CG173" s="188">
        <f t="shared" si="114"/>
        <v>0</v>
      </c>
      <c r="CH173" s="187"/>
      <c r="CI173" s="187"/>
      <c r="CJ173" s="187"/>
      <c r="CK173" s="191" t="str">
        <f t="shared" si="115"/>
        <v>0</v>
      </c>
      <c r="CL173" s="187" t="str">
        <f t="shared" si="116"/>
        <v>-</v>
      </c>
      <c r="CM173" s="189" t="str">
        <f t="shared" si="117"/>
        <v>FAC/DEP: 00,00%
__________
FAC/FAC: -
__________
AÑO: 00,00%
S. 1: 00,00%
S. 2: 00,00%</v>
      </c>
      <c r="CN173" s="187"/>
      <c r="CO173" s="187"/>
      <c r="CP173" s="188">
        <f t="shared" si="118"/>
        <v>0</v>
      </c>
      <c r="CQ173" s="187"/>
      <c r="CR173" s="187"/>
      <c r="CS173" s="187"/>
      <c r="CT173" s="191" t="str">
        <f t="shared" si="119"/>
        <v>0</v>
      </c>
      <c r="CU173" s="187" t="str">
        <f t="shared" si="120"/>
        <v>-</v>
      </c>
      <c r="CV173" s="189" t="str">
        <f t="shared" si="121"/>
        <v>FAC/DEP: 00,00%
__________
FAC/FAC: -
__________
AÑO: 00,00%
S. 1: 00,00%
S. 2: 00,00%</v>
      </c>
      <c r="CW173" s="187"/>
      <c r="CX173" s="187"/>
      <c r="CY173" s="188">
        <f t="shared" si="122"/>
        <v>0</v>
      </c>
      <c r="CZ173" s="187"/>
      <c r="DA173" s="187"/>
      <c r="DB173" s="187"/>
      <c r="DC173" s="191" t="str">
        <f t="shared" si="123"/>
        <v>0</v>
      </c>
      <c r="DD173" s="191" t="str">
        <f t="shared" si="124"/>
        <v>-</v>
      </c>
      <c r="DE173" s="196" t="str">
        <f t="shared" si="125"/>
        <v>FAC/DEP: 00,00%
__________
FAC/FAC: -
__________
AÑO: 00,00%
S. 1: 00,00%
S. 2: 00,00%</v>
      </c>
      <c r="DF173" s="209">
        <f t="shared" si="126"/>
        <v>0</v>
      </c>
      <c r="DG173" s="245"/>
      <c r="DH173" s="245"/>
    </row>
    <row r="174" spans="1:112" s="218" customFormat="1" ht="28.5" hidden="1" customHeight="1">
      <c r="A174" s="218" t="str">
        <f>Lists!C262</f>
        <v/>
      </c>
      <c r="B174" s="240" t="str">
        <f>IF(A174="","",INDEX(FORMULACIÓN!$A$10:$U$1010,'FORMULACIÓN Y SEG. FACULTADES'!$A174,'FORMULACIÓN Y SEG. FACULTADES'!B$8))</f>
        <v/>
      </c>
      <c r="C174" s="238" t="str">
        <f>IF($A174="","",INDEX(FORMULACIÓN!$A$10:$U$1010,'FORMULACIÓN Y SEG. FACULTADES'!$A174,'FORMULACIÓN Y SEG. FACULTADES'!C$8))</f>
        <v/>
      </c>
      <c r="D174" s="240" t="str">
        <f>IF(B174="","",INDEX(FORMULACIÓN!$A$10:$U$1010,'FORMULACIÓN Y SEG. FACULTADES'!$A174,'FORMULACIÓN Y SEG. FACULTADES'!D$8))</f>
        <v/>
      </c>
      <c r="E174" s="240" t="str">
        <f>IF($A174="","",INDEX(FORMULACIÓN!$A$10:$U$1010,'FORMULACIÓN Y SEG. FACULTADES'!$A174,'FORMULACIÓN Y SEG. FACULTADES'!E$8))</f>
        <v/>
      </c>
      <c r="F174" s="240" t="str">
        <f>IF($A174="","",INDEX(FORMULACIÓN!$A$10:$U$1010,'FORMULACIÓN Y SEG. FACULTADES'!$A174,'FORMULACIÓN Y SEG. FACULTADES'!F$8))</f>
        <v/>
      </c>
      <c r="G174" s="240" t="str">
        <f>IF($A174="","",INDEX(FORMULACIÓN!$A$10:$U$1010,'FORMULACIÓN Y SEG. FACULTADES'!$A174,'FORMULACIÓN Y SEG. FACULTADES'!G$8))</f>
        <v/>
      </c>
      <c r="H174" s="240" t="str">
        <f>IF($A174="","",INDEX(FORMULACIÓN!$A$10:$U$1010,'FORMULACIÓN Y SEG. FACULTADES'!$A174,'FORMULACIÓN Y SEG. FACULTADES'!H$8))</f>
        <v/>
      </c>
      <c r="I174" s="240" t="str">
        <f>IF($A174="","",INDEX(FORMULACIÓN!$A$10:$U$1010,'FORMULACIÓN Y SEG. FACULTADES'!$A174,'FORMULACIÓN Y SEG. FACULTADES'!I$8))</f>
        <v/>
      </c>
      <c r="J174" s="242"/>
      <c r="K174" s="242"/>
      <c r="L174" s="240" t="str">
        <f>IF($A174="","",INDEX(FORMULACIÓN!$A$10:$U$1010,'FORMULACIÓN Y SEG. FACULTADES'!$A174,'FORMULACIÓN Y SEG. FACULTADES'!L$8))</f>
        <v/>
      </c>
      <c r="M174" s="240" t="str">
        <f>IF($A174="","",INDEX(FORMULACIÓN!$A$10:$U$1010,'FORMULACIÓN Y SEG. FACULTADES'!$A174,'FORMULACIÓN Y SEG. FACULTADES'!M$8))</f>
        <v/>
      </c>
      <c r="N174" s="240" t="str">
        <f>IF($A174="","",INDEX(FORMULACIÓN!$A$10:$U$1010,'FORMULACIÓN Y SEG. FACULTADES'!$A174,'FORMULACIÓN Y SEG. FACULTADES'!N$8))</f>
        <v/>
      </c>
      <c r="O174" s="240" t="str">
        <f>IF($A174="","",INDEX(FORMULACIÓN!$A$10:$U$1010,'FORMULACIÓN Y SEG. FACULTADES'!$A174,'FORMULACIÓN Y SEG. FACULTADES'!O$8))</f>
        <v/>
      </c>
      <c r="P174" s="240" t="str">
        <f>IF($A174="","",INDEX(FORMULACIÓN!$A$10:$U$1010,'FORMULACIÓN Y SEG. FACULTADES'!$A174,'FORMULACIÓN Y SEG. FACULTADES'!P$8))</f>
        <v/>
      </c>
      <c r="Q174" s="241"/>
      <c r="R174" s="46" t="str">
        <f>IF($A174="","",INDEX(FORMULACIÓN!$A$10:$Y$1010,'FORMULACIÓN Y SEG. FACULTADES'!$A174,'FORMULACIÓN Y SEG. FACULTADES'!R$8))</f>
        <v/>
      </c>
      <c r="S174" s="175" t="str">
        <f>IF($A174="","",INDEX(FORMULACIÓN!$A$10:$U$1010,'FORMULACIÓN Y SEG. FACULTADES'!$A174,'FORMULACIÓN Y SEG. FACULTADES'!S$8))</f>
        <v/>
      </c>
      <c r="T174" s="187"/>
      <c r="U174" s="187"/>
      <c r="V174" s="188">
        <f t="shared" si="87"/>
        <v>0</v>
      </c>
      <c r="W174" s="187"/>
      <c r="X174" s="187"/>
      <c r="Y174" s="187"/>
      <c r="Z174" s="191" t="str">
        <f t="shared" si="88"/>
        <v>0</v>
      </c>
      <c r="AA174" s="191" t="str">
        <f t="shared" si="89"/>
        <v>-</v>
      </c>
      <c r="AB174" s="189" t="str">
        <f t="shared" si="86"/>
        <v>FAC/DEP: 00,00%
__________
FAC/FAC: -
__________
AÑO: 00,00%
S. 1: 00,00%
S. 2: 00,00%</v>
      </c>
      <c r="AC174" s="187"/>
      <c r="AD174" s="187"/>
      <c r="AE174" s="188">
        <f t="shared" si="90"/>
        <v>0</v>
      </c>
      <c r="AF174" s="187"/>
      <c r="AG174" s="187"/>
      <c r="AH174" s="187"/>
      <c r="AI174" s="191" t="str">
        <f t="shared" si="91"/>
        <v>0</v>
      </c>
      <c r="AJ174" s="187" t="str">
        <f t="shared" si="92"/>
        <v>-</v>
      </c>
      <c r="AK174" s="189" t="str">
        <f t="shared" si="93"/>
        <v>FAC/DEP: 00,00%
__________
FAC/FAC: -
__________
AÑO: 00,00%
S. 1: 00,00%
S. 2: 00,00%</v>
      </c>
      <c r="AL174" s="187"/>
      <c r="AM174" s="187"/>
      <c r="AN174" s="188">
        <f t="shared" si="94"/>
        <v>0</v>
      </c>
      <c r="AO174" s="187"/>
      <c r="AP174" s="187"/>
      <c r="AQ174" s="187"/>
      <c r="AR174" s="191" t="str">
        <f t="shared" si="95"/>
        <v>0</v>
      </c>
      <c r="AS174" s="187" t="str">
        <f t="shared" si="96"/>
        <v>-</v>
      </c>
      <c r="AT174" s="189" t="str">
        <f t="shared" si="97"/>
        <v>FAC/DEP: 00,00%
__________
FAC/FAC: -
__________
AÑO: 00,00%
S. 1: 00,00%
S. 2: 00,00%</v>
      </c>
      <c r="AU174" s="187"/>
      <c r="AV174" s="187"/>
      <c r="AW174" s="188">
        <f t="shared" si="98"/>
        <v>0</v>
      </c>
      <c r="AX174" s="187"/>
      <c r="AY174" s="187"/>
      <c r="AZ174" s="187"/>
      <c r="BA174" s="191" t="str">
        <f t="shared" si="99"/>
        <v>0</v>
      </c>
      <c r="BB174" s="187" t="str">
        <f t="shared" si="100"/>
        <v>-</v>
      </c>
      <c r="BC174" s="189" t="str">
        <f t="shared" si="101"/>
        <v>FAC/DEP: 00,00%
__________
FAC/FAC: -
__________
AÑO: 00,00%
S. 1: 00,00%
S. 2: 00,00%</v>
      </c>
      <c r="BD174" s="187"/>
      <c r="BE174" s="187"/>
      <c r="BF174" s="188">
        <f t="shared" si="102"/>
        <v>0</v>
      </c>
      <c r="BG174" s="187"/>
      <c r="BH174" s="187"/>
      <c r="BI174" s="187"/>
      <c r="BJ174" s="191" t="str">
        <f t="shared" si="103"/>
        <v>0</v>
      </c>
      <c r="BK174" s="187" t="str">
        <f t="shared" si="104"/>
        <v>-</v>
      </c>
      <c r="BL174" s="189" t="str">
        <f t="shared" si="105"/>
        <v>FAC/DEP: 00,00%
__________
FAC/FAC: -
__________
AÑO: 00,00%
S. 1: 00,00%
S. 2: 00,00%</v>
      </c>
      <c r="BM174" s="187"/>
      <c r="BN174" s="187"/>
      <c r="BO174" s="188">
        <f t="shared" si="106"/>
        <v>0</v>
      </c>
      <c r="BP174" s="187"/>
      <c r="BQ174" s="187"/>
      <c r="BR174" s="187"/>
      <c r="BS174" s="191" t="str">
        <f t="shared" si="107"/>
        <v>0</v>
      </c>
      <c r="BT174" s="187" t="str">
        <f t="shared" si="108"/>
        <v>-</v>
      </c>
      <c r="BU174" s="189" t="str">
        <f t="shared" si="109"/>
        <v>FAC/DEP: 00,00%
__________
FAC/FAC: -
__________
AÑO: 00,00%
S. 1: 00,00%
S. 2: 00,00%</v>
      </c>
      <c r="BV174" s="187"/>
      <c r="BW174" s="187"/>
      <c r="BX174" s="188">
        <f t="shared" si="110"/>
        <v>0</v>
      </c>
      <c r="BY174" s="187"/>
      <c r="BZ174" s="187"/>
      <c r="CA174" s="187"/>
      <c r="CB174" s="191" t="str">
        <f t="shared" si="111"/>
        <v>0</v>
      </c>
      <c r="CC174" s="187" t="str">
        <f t="shared" si="112"/>
        <v>-</v>
      </c>
      <c r="CD174" s="189" t="str">
        <f t="shared" si="113"/>
        <v>FAC/DEP: 00,00%
__________
FAC/FAC: -
__________
AÑO: 00,00%
S. 1: 00,00%
S. 2: 00,00%</v>
      </c>
      <c r="CE174" s="187"/>
      <c r="CF174" s="187"/>
      <c r="CG174" s="188">
        <f t="shared" si="114"/>
        <v>0</v>
      </c>
      <c r="CH174" s="187"/>
      <c r="CI174" s="187"/>
      <c r="CJ174" s="187"/>
      <c r="CK174" s="191" t="str">
        <f t="shared" si="115"/>
        <v>0</v>
      </c>
      <c r="CL174" s="187" t="str">
        <f t="shared" si="116"/>
        <v>-</v>
      </c>
      <c r="CM174" s="189" t="str">
        <f t="shared" si="117"/>
        <v>FAC/DEP: 00,00%
__________
FAC/FAC: -
__________
AÑO: 00,00%
S. 1: 00,00%
S. 2: 00,00%</v>
      </c>
      <c r="CN174" s="187"/>
      <c r="CO174" s="187"/>
      <c r="CP174" s="188">
        <f t="shared" si="118"/>
        <v>0</v>
      </c>
      <c r="CQ174" s="187"/>
      <c r="CR174" s="187"/>
      <c r="CS174" s="187"/>
      <c r="CT174" s="191" t="str">
        <f t="shared" si="119"/>
        <v>0</v>
      </c>
      <c r="CU174" s="187" t="str">
        <f t="shared" si="120"/>
        <v>-</v>
      </c>
      <c r="CV174" s="189" t="str">
        <f t="shared" si="121"/>
        <v>FAC/DEP: 00,00%
__________
FAC/FAC: -
__________
AÑO: 00,00%
S. 1: 00,00%
S. 2: 00,00%</v>
      </c>
      <c r="CW174" s="187"/>
      <c r="CX174" s="187"/>
      <c r="CY174" s="188">
        <f t="shared" si="122"/>
        <v>0</v>
      </c>
      <c r="CZ174" s="187"/>
      <c r="DA174" s="187"/>
      <c r="DB174" s="187"/>
      <c r="DC174" s="191" t="str">
        <f t="shared" si="123"/>
        <v>0</v>
      </c>
      <c r="DD174" s="191" t="str">
        <f t="shared" si="124"/>
        <v>-</v>
      </c>
      <c r="DE174" s="196" t="str">
        <f t="shared" si="125"/>
        <v>FAC/DEP: 00,00%
__________
FAC/FAC: -
__________
AÑO: 00,00%
S. 1: 00,00%
S. 2: 00,00%</v>
      </c>
      <c r="DF174" s="209">
        <f t="shared" si="126"/>
        <v>0</v>
      </c>
      <c r="DG174" s="245"/>
      <c r="DH174" s="245"/>
    </row>
    <row r="175" spans="1:112" s="218" customFormat="1" ht="28.5" hidden="1" customHeight="1">
      <c r="A175" s="218" t="str">
        <f>Lists!C263</f>
        <v/>
      </c>
      <c r="B175" s="240" t="str">
        <f>IF(A175="","",INDEX(FORMULACIÓN!$A$10:$U$1010,'FORMULACIÓN Y SEG. FACULTADES'!$A175,'FORMULACIÓN Y SEG. FACULTADES'!B$8))</f>
        <v/>
      </c>
      <c r="C175" s="238" t="str">
        <f>IF($A175="","",INDEX(FORMULACIÓN!$A$10:$U$1010,'FORMULACIÓN Y SEG. FACULTADES'!$A175,'FORMULACIÓN Y SEG. FACULTADES'!C$8))</f>
        <v/>
      </c>
      <c r="D175" s="240" t="str">
        <f>IF(B175="","",INDEX(FORMULACIÓN!$A$10:$U$1010,'FORMULACIÓN Y SEG. FACULTADES'!$A175,'FORMULACIÓN Y SEG. FACULTADES'!D$8))</f>
        <v/>
      </c>
      <c r="E175" s="240" t="str">
        <f>IF($A175="","",INDEX(FORMULACIÓN!$A$10:$U$1010,'FORMULACIÓN Y SEG. FACULTADES'!$A175,'FORMULACIÓN Y SEG. FACULTADES'!E$8))</f>
        <v/>
      </c>
      <c r="F175" s="240" t="str">
        <f>IF($A175="","",INDEX(FORMULACIÓN!$A$10:$U$1010,'FORMULACIÓN Y SEG. FACULTADES'!$A175,'FORMULACIÓN Y SEG. FACULTADES'!F$8))</f>
        <v/>
      </c>
      <c r="G175" s="240" t="str">
        <f>IF($A175="","",INDEX(FORMULACIÓN!$A$10:$U$1010,'FORMULACIÓN Y SEG. FACULTADES'!$A175,'FORMULACIÓN Y SEG. FACULTADES'!G$8))</f>
        <v/>
      </c>
      <c r="H175" s="240" t="str">
        <f>IF($A175="","",INDEX(FORMULACIÓN!$A$10:$U$1010,'FORMULACIÓN Y SEG. FACULTADES'!$A175,'FORMULACIÓN Y SEG. FACULTADES'!H$8))</f>
        <v/>
      </c>
      <c r="I175" s="240" t="str">
        <f>IF($A175="","",INDEX(FORMULACIÓN!$A$10:$U$1010,'FORMULACIÓN Y SEG. FACULTADES'!$A175,'FORMULACIÓN Y SEG. FACULTADES'!I$8))</f>
        <v/>
      </c>
      <c r="J175" s="242"/>
      <c r="K175" s="242"/>
      <c r="L175" s="240" t="str">
        <f>IF($A175="","",INDEX(FORMULACIÓN!$A$10:$U$1010,'FORMULACIÓN Y SEG. FACULTADES'!$A175,'FORMULACIÓN Y SEG. FACULTADES'!L$8))</f>
        <v/>
      </c>
      <c r="M175" s="240" t="str">
        <f>IF($A175="","",INDEX(FORMULACIÓN!$A$10:$U$1010,'FORMULACIÓN Y SEG. FACULTADES'!$A175,'FORMULACIÓN Y SEG. FACULTADES'!M$8))</f>
        <v/>
      </c>
      <c r="N175" s="240" t="str">
        <f>IF($A175="","",INDEX(FORMULACIÓN!$A$10:$U$1010,'FORMULACIÓN Y SEG. FACULTADES'!$A175,'FORMULACIÓN Y SEG. FACULTADES'!N$8))</f>
        <v/>
      </c>
      <c r="O175" s="240" t="str">
        <f>IF($A175="","",INDEX(FORMULACIÓN!$A$10:$U$1010,'FORMULACIÓN Y SEG. FACULTADES'!$A175,'FORMULACIÓN Y SEG. FACULTADES'!O$8))</f>
        <v/>
      </c>
      <c r="P175" s="240" t="str">
        <f>IF($A175="","",INDEX(FORMULACIÓN!$A$10:$U$1010,'FORMULACIÓN Y SEG. FACULTADES'!$A175,'FORMULACIÓN Y SEG. FACULTADES'!P$8))</f>
        <v/>
      </c>
      <c r="Q175" s="241"/>
      <c r="R175" s="46" t="str">
        <f>IF($A175="","",INDEX(FORMULACIÓN!$A$10:$Y$1010,'FORMULACIÓN Y SEG. FACULTADES'!$A175,'FORMULACIÓN Y SEG. FACULTADES'!R$8))</f>
        <v/>
      </c>
      <c r="S175" s="175" t="str">
        <f>IF($A175="","",INDEX(FORMULACIÓN!$A$10:$U$1010,'FORMULACIÓN Y SEG. FACULTADES'!$A175,'FORMULACIÓN Y SEG. FACULTADES'!S$8))</f>
        <v/>
      </c>
      <c r="T175" s="187"/>
      <c r="U175" s="187"/>
      <c r="V175" s="188">
        <f t="shared" si="87"/>
        <v>0</v>
      </c>
      <c r="W175" s="187"/>
      <c r="X175" s="187"/>
      <c r="Y175" s="187"/>
      <c r="Z175" s="191" t="str">
        <f t="shared" si="88"/>
        <v>0</v>
      </c>
      <c r="AA175" s="191" t="str">
        <f t="shared" si="89"/>
        <v>-</v>
      </c>
      <c r="AB175" s="189" t="str">
        <f t="shared" si="86"/>
        <v>FAC/DEP: 00,00%
__________
FAC/FAC: -
__________
AÑO: 00,00%
S. 1: 00,00%
S. 2: 00,00%</v>
      </c>
      <c r="AC175" s="187"/>
      <c r="AD175" s="187"/>
      <c r="AE175" s="188">
        <f t="shared" si="90"/>
        <v>0</v>
      </c>
      <c r="AF175" s="187"/>
      <c r="AG175" s="187"/>
      <c r="AH175" s="187"/>
      <c r="AI175" s="191" t="str">
        <f t="shared" si="91"/>
        <v>0</v>
      </c>
      <c r="AJ175" s="187" t="str">
        <f t="shared" si="92"/>
        <v>-</v>
      </c>
      <c r="AK175" s="189" t="str">
        <f t="shared" si="93"/>
        <v>FAC/DEP: 00,00%
__________
FAC/FAC: -
__________
AÑO: 00,00%
S. 1: 00,00%
S. 2: 00,00%</v>
      </c>
      <c r="AL175" s="187"/>
      <c r="AM175" s="187"/>
      <c r="AN175" s="188">
        <f t="shared" si="94"/>
        <v>0</v>
      </c>
      <c r="AO175" s="187"/>
      <c r="AP175" s="187"/>
      <c r="AQ175" s="187"/>
      <c r="AR175" s="191" t="str">
        <f t="shared" si="95"/>
        <v>0</v>
      </c>
      <c r="AS175" s="187" t="str">
        <f t="shared" si="96"/>
        <v>-</v>
      </c>
      <c r="AT175" s="189" t="str">
        <f t="shared" si="97"/>
        <v>FAC/DEP: 00,00%
__________
FAC/FAC: -
__________
AÑO: 00,00%
S. 1: 00,00%
S. 2: 00,00%</v>
      </c>
      <c r="AU175" s="187"/>
      <c r="AV175" s="187"/>
      <c r="AW175" s="188">
        <f t="shared" si="98"/>
        <v>0</v>
      </c>
      <c r="AX175" s="187"/>
      <c r="AY175" s="187"/>
      <c r="AZ175" s="187"/>
      <c r="BA175" s="191" t="str">
        <f t="shared" si="99"/>
        <v>0</v>
      </c>
      <c r="BB175" s="187" t="str">
        <f t="shared" si="100"/>
        <v>-</v>
      </c>
      <c r="BC175" s="189" t="str">
        <f t="shared" si="101"/>
        <v>FAC/DEP: 00,00%
__________
FAC/FAC: -
__________
AÑO: 00,00%
S. 1: 00,00%
S. 2: 00,00%</v>
      </c>
      <c r="BD175" s="187"/>
      <c r="BE175" s="187"/>
      <c r="BF175" s="188">
        <f t="shared" si="102"/>
        <v>0</v>
      </c>
      <c r="BG175" s="187"/>
      <c r="BH175" s="187"/>
      <c r="BI175" s="187"/>
      <c r="BJ175" s="191" t="str">
        <f t="shared" si="103"/>
        <v>0</v>
      </c>
      <c r="BK175" s="187" t="str">
        <f t="shared" si="104"/>
        <v>-</v>
      </c>
      <c r="BL175" s="189" t="str">
        <f t="shared" si="105"/>
        <v>FAC/DEP: 00,00%
__________
FAC/FAC: -
__________
AÑO: 00,00%
S. 1: 00,00%
S. 2: 00,00%</v>
      </c>
      <c r="BM175" s="187"/>
      <c r="BN175" s="187"/>
      <c r="BO175" s="188">
        <f t="shared" si="106"/>
        <v>0</v>
      </c>
      <c r="BP175" s="187"/>
      <c r="BQ175" s="187"/>
      <c r="BR175" s="187"/>
      <c r="BS175" s="191" t="str">
        <f t="shared" si="107"/>
        <v>0</v>
      </c>
      <c r="BT175" s="187" t="str">
        <f t="shared" si="108"/>
        <v>-</v>
      </c>
      <c r="BU175" s="189" t="str">
        <f t="shared" si="109"/>
        <v>FAC/DEP: 00,00%
__________
FAC/FAC: -
__________
AÑO: 00,00%
S. 1: 00,00%
S. 2: 00,00%</v>
      </c>
      <c r="BV175" s="187"/>
      <c r="BW175" s="187"/>
      <c r="BX175" s="188">
        <f t="shared" si="110"/>
        <v>0</v>
      </c>
      <c r="BY175" s="187"/>
      <c r="BZ175" s="187"/>
      <c r="CA175" s="187"/>
      <c r="CB175" s="191" t="str">
        <f t="shared" si="111"/>
        <v>0</v>
      </c>
      <c r="CC175" s="187" t="str">
        <f t="shared" si="112"/>
        <v>-</v>
      </c>
      <c r="CD175" s="189" t="str">
        <f t="shared" si="113"/>
        <v>FAC/DEP: 00,00%
__________
FAC/FAC: -
__________
AÑO: 00,00%
S. 1: 00,00%
S. 2: 00,00%</v>
      </c>
      <c r="CE175" s="187"/>
      <c r="CF175" s="187"/>
      <c r="CG175" s="188">
        <f t="shared" si="114"/>
        <v>0</v>
      </c>
      <c r="CH175" s="187"/>
      <c r="CI175" s="187"/>
      <c r="CJ175" s="187"/>
      <c r="CK175" s="191" t="str">
        <f t="shared" si="115"/>
        <v>0</v>
      </c>
      <c r="CL175" s="187" t="str">
        <f t="shared" si="116"/>
        <v>-</v>
      </c>
      <c r="CM175" s="189" t="str">
        <f t="shared" si="117"/>
        <v>FAC/DEP: 00,00%
__________
FAC/FAC: -
__________
AÑO: 00,00%
S. 1: 00,00%
S. 2: 00,00%</v>
      </c>
      <c r="CN175" s="187"/>
      <c r="CO175" s="187"/>
      <c r="CP175" s="188">
        <f t="shared" si="118"/>
        <v>0</v>
      </c>
      <c r="CQ175" s="187"/>
      <c r="CR175" s="187"/>
      <c r="CS175" s="187"/>
      <c r="CT175" s="191" t="str">
        <f t="shared" si="119"/>
        <v>0</v>
      </c>
      <c r="CU175" s="187" t="str">
        <f t="shared" si="120"/>
        <v>-</v>
      </c>
      <c r="CV175" s="189" t="str">
        <f t="shared" si="121"/>
        <v>FAC/DEP: 00,00%
__________
FAC/FAC: -
__________
AÑO: 00,00%
S. 1: 00,00%
S. 2: 00,00%</v>
      </c>
      <c r="CW175" s="187"/>
      <c r="CX175" s="187"/>
      <c r="CY175" s="188">
        <f t="shared" si="122"/>
        <v>0</v>
      </c>
      <c r="CZ175" s="187"/>
      <c r="DA175" s="187"/>
      <c r="DB175" s="187"/>
      <c r="DC175" s="191" t="str">
        <f t="shared" si="123"/>
        <v>0</v>
      </c>
      <c r="DD175" s="191" t="str">
        <f t="shared" si="124"/>
        <v>-</v>
      </c>
      <c r="DE175" s="196" t="str">
        <f t="shared" si="125"/>
        <v>FAC/DEP: 00,00%
__________
FAC/FAC: -
__________
AÑO: 00,00%
S. 1: 00,00%
S. 2: 00,00%</v>
      </c>
      <c r="DF175" s="209">
        <f t="shared" si="126"/>
        <v>0</v>
      </c>
      <c r="DG175" s="245"/>
      <c r="DH175" s="245"/>
    </row>
    <row r="176" spans="1:112" s="218" customFormat="1" ht="28.5" hidden="1" customHeight="1">
      <c r="A176" s="218" t="str">
        <f>Lists!C264</f>
        <v/>
      </c>
      <c r="B176" s="240" t="str">
        <f>IF(A176="","",INDEX(FORMULACIÓN!$A$10:$U$1010,'FORMULACIÓN Y SEG. FACULTADES'!$A176,'FORMULACIÓN Y SEG. FACULTADES'!B$8))</f>
        <v/>
      </c>
      <c r="C176" s="238" t="str">
        <f>IF($A176="","",INDEX(FORMULACIÓN!$A$10:$U$1010,'FORMULACIÓN Y SEG. FACULTADES'!$A176,'FORMULACIÓN Y SEG. FACULTADES'!C$8))</f>
        <v/>
      </c>
      <c r="D176" s="240" t="str">
        <f>IF(B176="","",INDEX(FORMULACIÓN!$A$10:$U$1010,'FORMULACIÓN Y SEG. FACULTADES'!$A176,'FORMULACIÓN Y SEG. FACULTADES'!D$8))</f>
        <v/>
      </c>
      <c r="E176" s="240" t="str">
        <f>IF($A176="","",INDEX(FORMULACIÓN!$A$10:$U$1010,'FORMULACIÓN Y SEG. FACULTADES'!$A176,'FORMULACIÓN Y SEG. FACULTADES'!E$8))</f>
        <v/>
      </c>
      <c r="F176" s="240" t="str">
        <f>IF($A176="","",INDEX(FORMULACIÓN!$A$10:$U$1010,'FORMULACIÓN Y SEG. FACULTADES'!$A176,'FORMULACIÓN Y SEG. FACULTADES'!F$8))</f>
        <v/>
      </c>
      <c r="G176" s="240" t="str">
        <f>IF($A176="","",INDEX(FORMULACIÓN!$A$10:$U$1010,'FORMULACIÓN Y SEG. FACULTADES'!$A176,'FORMULACIÓN Y SEG. FACULTADES'!G$8))</f>
        <v/>
      </c>
      <c r="H176" s="240" t="str">
        <f>IF($A176="","",INDEX(FORMULACIÓN!$A$10:$U$1010,'FORMULACIÓN Y SEG. FACULTADES'!$A176,'FORMULACIÓN Y SEG. FACULTADES'!H$8))</f>
        <v/>
      </c>
      <c r="I176" s="240" t="str">
        <f>IF($A176="","",INDEX(FORMULACIÓN!$A$10:$U$1010,'FORMULACIÓN Y SEG. FACULTADES'!$A176,'FORMULACIÓN Y SEG. FACULTADES'!I$8))</f>
        <v/>
      </c>
      <c r="J176" s="242"/>
      <c r="K176" s="242"/>
      <c r="L176" s="240" t="str">
        <f>IF($A176="","",INDEX(FORMULACIÓN!$A$10:$U$1010,'FORMULACIÓN Y SEG. FACULTADES'!$A176,'FORMULACIÓN Y SEG. FACULTADES'!L$8))</f>
        <v/>
      </c>
      <c r="M176" s="240" t="str">
        <f>IF($A176="","",INDEX(FORMULACIÓN!$A$10:$U$1010,'FORMULACIÓN Y SEG. FACULTADES'!$A176,'FORMULACIÓN Y SEG. FACULTADES'!M$8))</f>
        <v/>
      </c>
      <c r="N176" s="240" t="str">
        <f>IF($A176="","",INDEX(FORMULACIÓN!$A$10:$U$1010,'FORMULACIÓN Y SEG. FACULTADES'!$A176,'FORMULACIÓN Y SEG. FACULTADES'!N$8))</f>
        <v/>
      </c>
      <c r="O176" s="240" t="str">
        <f>IF($A176="","",INDEX(FORMULACIÓN!$A$10:$U$1010,'FORMULACIÓN Y SEG. FACULTADES'!$A176,'FORMULACIÓN Y SEG. FACULTADES'!O$8))</f>
        <v/>
      </c>
      <c r="P176" s="240" t="str">
        <f>IF($A176="","",INDEX(FORMULACIÓN!$A$10:$U$1010,'FORMULACIÓN Y SEG. FACULTADES'!$A176,'FORMULACIÓN Y SEG. FACULTADES'!P$8))</f>
        <v/>
      </c>
      <c r="Q176" s="241"/>
      <c r="R176" s="46" t="str">
        <f>IF($A176="","",INDEX(FORMULACIÓN!$A$10:$Y$1010,'FORMULACIÓN Y SEG. FACULTADES'!$A176,'FORMULACIÓN Y SEG. FACULTADES'!R$8))</f>
        <v/>
      </c>
      <c r="S176" s="175" t="str">
        <f>IF($A176="","",INDEX(FORMULACIÓN!$A$10:$U$1010,'FORMULACIÓN Y SEG. FACULTADES'!$A176,'FORMULACIÓN Y SEG. FACULTADES'!S$8))</f>
        <v/>
      </c>
      <c r="T176" s="187"/>
      <c r="U176" s="187"/>
      <c r="V176" s="188">
        <f t="shared" si="87"/>
        <v>0</v>
      </c>
      <c r="W176" s="187"/>
      <c r="X176" s="187"/>
      <c r="Y176" s="187"/>
      <c r="Z176" s="191" t="str">
        <f t="shared" si="88"/>
        <v>0</v>
      </c>
      <c r="AA176" s="191" t="str">
        <f t="shared" si="89"/>
        <v>-</v>
      </c>
      <c r="AB176" s="189" t="str">
        <f t="shared" si="86"/>
        <v>FAC/DEP: 00,00%
__________
FAC/FAC: -
__________
AÑO: 00,00%
S. 1: 00,00%
S. 2: 00,00%</v>
      </c>
      <c r="AC176" s="187"/>
      <c r="AD176" s="187"/>
      <c r="AE176" s="188">
        <f t="shared" si="90"/>
        <v>0</v>
      </c>
      <c r="AF176" s="187"/>
      <c r="AG176" s="187"/>
      <c r="AH176" s="187"/>
      <c r="AI176" s="191" t="str">
        <f t="shared" si="91"/>
        <v>0</v>
      </c>
      <c r="AJ176" s="187" t="str">
        <f t="shared" si="92"/>
        <v>-</v>
      </c>
      <c r="AK176" s="189" t="str">
        <f t="shared" si="93"/>
        <v>FAC/DEP: 00,00%
__________
FAC/FAC: -
__________
AÑO: 00,00%
S. 1: 00,00%
S. 2: 00,00%</v>
      </c>
      <c r="AL176" s="187"/>
      <c r="AM176" s="187"/>
      <c r="AN176" s="188">
        <f t="shared" si="94"/>
        <v>0</v>
      </c>
      <c r="AO176" s="187"/>
      <c r="AP176" s="187"/>
      <c r="AQ176" s="187"/>
      <c r="AR176" s="191" t="str">
        <f t="shared" si="95"/>
        <v>0</v>
      </c>
      <c r="AS176" s="187" t="str">
        <f t="shared" si="96"/>
        <v>-</v>
      </c>
      <c r="AT176" s="189" t="str">
        <f t="shared" si="97"/>
        <v>FAC/DEP: 00,00%
__________
FAC/FAC: -
__________
AÑO: 00,00%
S. 1: 00,00%
S. 2: 00,00%</v>
      </c>
      <c r="AU176" s="187"/>
      <c r="AV176" s="187"/>
      <c r="AW176" s="188">
        <f t="shared" si="98"/>
        <v>0</v>
      </c>
      <c r="AX176" s="187"/>
      <c r="AY176" s="187"/>
      <c r="AZ176" s="187"/>
      <c r="BA176" s="191" t="str">
        <f t="shared" si="99"/>
        <v>0</v>
      </c>
      <c r="BB176" s="187" t="str">
        <f t="shared" si="100"/>
        <v>-</v>
      </c>
      <c r="BC176" s="189" t="str">
        <f t="shared" si="101"/>
        <v>FAC/DEP: 00,00%
__________
FAC/FAC: -
__________
AÑO: 00,00%
S. 1: 00,00%
S. 2: 00,00%</v>
      </c>
      <c r="BD176" s="187"/>
      <c r="BE176" s="187"/>
      <c r="BF176" s="188">
        <f t="shared" si="102"/>
        <v>0</v>
      </c>
      <c r="BG176" s="187"/>
      <c r="BH176" s="187"/>
      <c r="BI176" s="187"/>
      <c r="BJ176" s="191" t="str">
        <f t="shared" si="103"/>
        <v>0</v>
      </c>
      <c r="BK176" s="187" t="str">
        <f t="shared" si="104"/>
        <v>-</v>
      </c>
      <c r="BL176" s="189" t="str">
        <f t="shared" si="105"/>
        <v>FAC/DEP: 00,00%
__________
FAC/FAC: -
__________
AÑO: 00,00%
S. 1: 00,00%
S. 2: 00,00%</v>
      </c>
      <c r="BM176" s="187"/>
      <c r="BN176" s="187"/>
      <c r="BO176" s="188">
        <f t="shared" si="106"/>
        <v>0</v>
      </c>
      <c r="BP176" s="187"/>
      <c r="BQ176" s="187"/>
      <c r="BR176" s="187"/>
      <c r="BS176" s="191" t="str">
        <f t="shared" si="107"/>
        <v>0</v>
      </c>
      <c r="BT176" s="187" t="str">
        <f t="shared" si="108"/>
        <v>-</v>
      </c>
      <c r="BU176" s="189" t="str">
        <f t="shared" si="109"/>
        <v>FAC/DEP: 00,00%
__________
FAC/FAC: -
__________
AÑO: 00,00%
S. 1: 00,00%
S. 2: 00,00%</v>
      </c>
      <c r="BV176" s="187"/>
      <c r="BW176" s="187"/>
      <c r="BX176" s="188">
        <f t="shared" si="110"/>
        <v>0</v>
      </c>
      <c r="BY176" s="187"/>
      <c r="BZ176" s="187"/>
      <c r="CA176" s="187"/>
      <c r="CB176" s="191" t="str">
        <f t="shared" si="111"/>
        <v>0</v>
      </c>
      <c r="CC176" s="187" t="str">
        <f t="shared" si="112"/>
        <v>-</v>
      </c>
      <c r="CD176" s="189" t="str">
        <f t="shared" si="113"/>
        <v>FAC/DEP: 00,00%
__________
FAC/FAC: -
__________
AÑO: 00,00%
S. 1: 00,00%
S. 2: 00,00%</v>
      </c>
      <c r="CE176" s="187"/>
      <c r="CF176" s="187"/>
      <c r="CG176" s="188">
        <f t="shared" si="114"/>
        <v>0</v>
      </c>
      <c r="CH176" s="187"/>
      <c r="CI176" s="187"/>
      <c r="CJ176" s="187"/>
      <c r="CK176" s="191" t="str">
        <f t="shared" si="115"/>
        <v>0</v>
      </c>
      <c r="CL176" s="187" t="str">
        <f t="shared" si="116"/>
        <v>-</v>
      </c>
      <c r="CM176" s="189" t="str">
        <f t="shared" si="117"/>
        <v>FAC/DEP: 00,00%
__________
FAC/FAC: -
__________
AÑO: 00,00%
S. 1: 00,00%
S. 2: 00,00%</v>
      </c>
      <c r="CN176" s="187"/>
      <c r="CO176" s="187"/>
      <c r="CP176" s="188">
        <f t="shared" si="118"/>
        <v>0</v>
      </c>
      <c r="CQ176" s="187"/>
      <c r="CR176" s="187"/>
      <c r="CS176" s="187"/>
      <c r="CT176" s="191" t="str">
        <f t="shared" si="119"/>
        <v>0</v>
      </c>
      <c r="CU176" s="187" t="str">
        <f t="shared" si="120"/>
        <v>-</v>
      </c>
      <c r="CV176" s="189" t="str">
        <f t="shared" si="121"/>
        <v>FAC/DEP: 00,00%
__________
FAC/FAC: -
__________
AÑO: 00,00%
S. 1: 00,00%
S. 2: 00,00%</v>
      </c>
      <c r="CW176" s="187"/>
      <c r="CX176" s="187"/>
      <c r="CY176" s="188">
        <f t="shared" si="122"/>
        <v>0</v>
      </c>
      <c r="CZ176" s="187"/>
      <c r="DA176" s="187"/>
      <c r="DB176" s="187"/>
      <c r="DC176" s="191" t="str">
        <f t="shared" si="123"/>
        <v>0</v>
      </c>
      <c r="DD176" s="191" t="str">
        <f t="shared" si="124"/>
        <v>-</v>
      </c>
      <c r="DE176" s="196" t="str">
        <f t="shared" si="125"/>
        <v>FAC/DEP: 00,00%
__________
FAC/FAC: -
__________
AÑO: 00,00%
S. 1: 00,00%
S. 2: 00,00%</v>
      </c>
      <c r="DF176" s="209">
        <f t="shared" si="126"/>
        <v>0</v>
      </c>
      <c r="DG176" s="245"/>
      <c r="DH176" s="245"/>
    </row>
    <row r="177" spans="1:112" s="218" customFormat="1" ht="28.5" hidden="1" customHeight="1">
      <c r="A177" s="218" t="str">
        <f>Lists!C265</f>
        <v/>
      </c>
      <c r="B177" s="240" t="str">
        <f>IF(A177="","",INDEX(FORMULACIÓN!$A$10:$U$1010,'FORMULACIÓN Y SEG. FACULTADES'!$A177,'FORMULACIÓN Y SEG. FACULTADES'!B$8))</f>
        <v/>
      </c>
      <c r="C177" s="238" t="str">
        <f>IF($A177="","",INDEX(FORMULACIÓN!$A$10:$U$1010,'FORMULACIÓN Y SEG. FACULTADES'!$A177,'FORMULACIÓN Y SEG. FACULTADES'!C$8))</f>
        <v/>
      </c>
      <c r="D177" s="240" t="str">
        <f>IF(B177="","",INDEX(FORMULACIÓN!$A$10:$U$1010,'FORMULACIÓN Y SEG. FACULTADES'!$A177,'FORMULACIÓN Y SEG. FACULTADES'!D$8))</f>
        <v/>
      </c>
      <c r="E177" s="240" t="str">
        <f>IF($A177="","",INDEX(FORMULACIÓN!$A$10:$U$1010,'FORMULACIÓN Y SEG. FACULTADES'!$A177,'FORMULACIÓN Y SEG. FACULTADES'!E$8))</f>
        <v/>
      </c>
      <c r="F177" s="240" t="str">
        <f>IF($A177="","",INDEX(FORMULACIÓN!$A$10:$U$1010,'FORMULACIÓN Y SEG. FACULTADES'!$A177,'FORMULACIÓN Y SEG. FACULTADES'!F$8))</f>
        <v/>
      </c>
      <c r="G177" s="240" t="str">
        <f>IF($A177="","",INDEX(FORMULACIÓN!$A$10:$U$1010,'FORMULACIÓN Y SEG. FACULTADES'!$A177,'FORMULACIÓN Y SEG. FACULTADES'!G$8))</f>
        <v/>
      </c>
      <c r="H177" s="240" t="str">
        <f>IF($A177="","",INDEX(FORMULACIÓN!$A$10:$U$1010,'FORMULACIÓN Y SEG. FACULTADES'!$A177,'FORMULACIÓN Y SEG. FACULTADES'!H$8))</f>
        <v/>
      </c>
      <c r="I177" s="240" t="str">
        <f>IF($A177="","",INDEX(FORMULACIÓN!$A$10:$U$1010,'FORMULACIÓN Y SEG. FACULTADES'!$A177,'FORMULACIÓN Y SEG. FACULTADES'!I$8))</f>
        <v/>
      </c>
      <c r="J177" s="242"/>
      <c r="K177" s="242"/>
      <c r="L177" s="240" t="str">
        <f>IF($A177="","",INDEX(FORMULACIÓN!$A$10:$U$1010,'FORMULACIÓN Y SEG. FACULTADES'!$A177,'FORMULACIÓN Y SEG. FACULTADES'!L$8))</f>
        <v/>
      </c>
      <c r="M177" s="240" t="str">
        <f>IF($A177="","",INDEX(FORMULACIÓN!$A$10:$U$1010,'FORMULACIÓN Y SEG. FACULTADES'!$A177,'FORMULACIÓN Y SEG. FACULTADES'!M$8))</f>
        <v/>
      </c>
      <c r="N177" s="240" t="str">
        <f>IF($A177="","",INDEX(FORMULACIÓN!$A$10:$U$1010,'FORMULACIÓN Y SEG. FACULTADES'!$A177,'FORMULACIÓN Y SEG. FACULTADES'!N$8))</f>
        <v/>
      </c>
      <c r="O177" s="240" t="str">
        <f>IF($A177="","",INDEX(FORMULACIÓN!$A$10:$U$1010,'FORMULACIÓN Y SEG. FACULTADES'!$A177,'FORMULACIÓN Y SEG. FACULTADES'!O$8))</f>
        <v/>
      </c>
      <c r="P177" s="240" t="str">
        <f>IF($A177="","",INDEX(FORMULACIÓN!$A$10:$U$1010,'FORMULACIÓN Y SEG. FACULTADES'!$A177,'FORMULACIÓN Y SEG. FACULTADES'!P$8))</f>
        <v/>
      </c>
      <c r="Q177" s="241"/>
      <c r="R177" s="46" t="str">
        <f>IF($A177="","",INDEX(FORMULACIÓN!$A$10:$Y$1010,'FORMULACIÓN Y SEG. FACULTADES'!$A177,'FORMULACIÓN Y SEG. FACULTADES'!R$8))</f>
        <v/>
      </c>
      <c r="S177" s="175" t="str">
        <f>IF($A177="","",INDEX(FORMULACIÓN!$A$10:$U$1010,'FORMULACIÓN Y SEG. FACULTADES'!$A177,'FORMULACIÓN Y SEG. FACULTADES'!S$8))</f>
        <v/>
      </c>
      <c r="T177" s="187"/>
      <c r="U177" s="187"/>
      <c r="V177" s="188">
        <f t="shared" si="87"/>
        <v>0</v>
      </c>
      <c r="W177" s="187"/>
      <c r="X177" s="187"/>
      <c r="Y177" s="187"/>
      <c r="Z177" s="191" t="str">
        <f t="shared" si="88"/>
        <v>0</v>
      </c>
      <c r="AA177" s="191" t="str">
        <f t="shared" si="89"/>
        <v>-</v>
      </c>
      <c r="AB177" s="189" t="str">
        <f t="shared" si="86"/>
        <v>FAC/DEP: 00,00%
__________
FAC/FAC: -
__________
AÑO: 00,00%
S. 1: 00,00%
S. 2: 00,00%</v>
      </c>
      <c r="AC177" s="187"/>
      <c r="AD177" s="187"/>
      <c r="AE177" s="188">
        <f t="shared" si="90"/>
        <v>0</v>
      </c>
      <c r="AF177" s="187"/>
      <c r="AG177" s="187"/>
      <c r="AH177" s="187"/>
      <c r="AI177" s="191" t="str">
        <f t="shared" si="91"/>
        <v>0</v>
      </c>
      <c r="AJ177" s="187" t="str">
        <f t="shared" si="92"/>
        <v>-</v>
      </c>
      <c r="AK177" s="189" t="str">
        <f t="shared" si="93"/>
        <v>FAC/DEP: 00,00%
__________
FAC/FAC: -
__________
AÑO: 00,00%
S. 1: 00,00%
S. 2: 00,00%</v>
      </c>
      <c r="AL177" s="187"/>
      <c r="AM177" s="187"/>
      <c r="AN177" s="188">
        <f t="shared" si="94"/>
        <v>0</v>
      </c>
      <c r="AO177" s="187"/>
      <c r="AP177" s="187"/>
      <c r="AQ177" s="187"/>
      <c r="AR177" s="191" t="str">
        <f t="shared" si="95"/>
        <v>0</v>
      </c>
      <c r="AS177" s="187" t="str">
        <f t="shared" si="96"/>
        <v>-</v>
      </c>
      <c r="AT177" s="189" t="str">
        <f t="shared" si="97"/>
        <v>FAC/DEP: 00,00%
__________
FAC/FAC: -
__________
AÑO: 00,00%
S. 1: 00,00%
S. 2: 00,00%</v>
      </c>
      <c r="AU177" s="187"/>
      <c r="AV177" s="187"/>
      <c r="AW177" s="188">
        <f t="shared" si="98"/>
        <v>0</v>
      </c>
      <c r="AX177" s="187"/>
      <c r="AY177" s="187"/>
      <c r="AZ177" s="187"/>
      <c r="BA177" s="191" t="str">
        <f t="shared" si="99"/>
        <v>0</v>
      </c>
      <c r="BB177" s="187" t="str">
        <f t="shared" si="100"/>
        <v>-</v>
      </c>
      <c r="BC177" s="189" t="str">
        <f t="shared" si="101"/>
        <v>FAC/DEP: 00,00%
__________
FAC/FAC: -
__________
AÑO: 00,00%
S. 1: 00,00%
S. 2: 00,00%</v>
      </c>
      <c r="BD177" s="187"/>
      <c r="BE177" s="187"/>
      <c r="BF177" s="188">
        <f t="shared" si="102"/>
        <v>0</v>
      </c>
      <c r="BG177" s="187"/>
      <c r="BH177" s="187"/>
      <c r="BI177" s="187"/>
      <c r="BJ177" s="191" t="str">
        <f t="shared" si="103"/>
        <v>0</v>
      </c>
      <c r="BK177" s="187" t="str">
        <f t="shared" si="104"/>
        <v>-</v>
      </c>
      <c r="BL177" s="189" t="str">
        <f t="shared" si="105"/>
        <v>FAC/DEP: 00,00%
__________
FAC/FAC: -
__________
AÑO: 00,00%
S. 1: 00,00%
S. 2: 00,00%</v>
      </c>
      <c r="BM177" s="187"/>
      <c r="BN177" s="187"/>
      <c r="BO177" s="188">
        <f t="shared" si="106"/>
        <v>0</v>
      </c>
      <c r="BP177" s="187"/>
      <c r="BQ177" s="187"/>
      <c r="BR177" s="187"/>
      <c r="BS177" s="191" t="str">
        <f t="shared" si="107"/>
        <v>0</v>
      </c>
      <c r="BT177" s="187" t="str">
        <f t="shared" si="108"/>
        <v>-</v>
      </c>
      <c r="BU177" s="189" t="str">
        <f t="shared" si="109"/>
        <v>FAC/DEP: 00,00%
__________
FAC/FAC: -
__________
AÑO: 00,00%
S. 1: 00,00%
S. 2: 00,00%</v>
      </c>
      <c r="BV177" s="187"/>
      <c r="BW177" s="187"/>
      <c r="BX177" s="188">
        <f t="shared" si="110"/>
        <v>0</v>
      </c>
      <c r="BY177" s="187"/>
      <c r="BZ177" s="187"/>
      <c r="CA177" s="187"/>
      <c r="CB177" s="191" t="str">
        <f t="shared" si="111"/>
        <v>0</v>
      </c>
      <c r="CC177" s="187" t="str">
        <f t="shared" si="112"/>
        <v>-</v>
      </c>
      <c r="CD177" s="189" t="str">
        <f t="shared" si="113"/>
        <v>FAC/DEP: 00,00%
__________
FAC/FAC: -
__________
AÑO: 00,00%
S. 1: 00,00%
S. 2: 00,00%</v>
      </c>
      <c r="CE177" s="187"/>
      <c r="CF177" s="187"/>
      <c r="CG177" s="188">
        <f t="shared" si="114"/>
        <v>0</v>
      </c>
      <c r="CH177" s="187"/>
      <c r="CI177" s="187"/>
      <c r="CJ177" s="187"/>
      <c r="CK177" s="191" t="str">
        <f t="shared" si="115"/>
        <v>0</v>
      </c>
      <c r="CL177" s="187" t="str">
        <f t="shared" si="116"/>
        <v>-</v>
      </c>
      <c r="CM177" s="189" t="str">
        <f t="shared" si="117"/>
        <v>FAC/DEP: 00,00%
__________
FAC/FAC: -
__________
AÑO: 00,00%
S. 1: 00,00%
S. 2: 00,00%</v>
      </c>
      <c r="CN177" s="187"/>
      <c r="CO177" s="187"/>
      <c r="CP177" s="188">
        <f t="shared" si="118"/>
        <v>0</v>
      </c>
      <c r="CQ177" s="187"/>
      <c r="CR177" s="187"/>
      <c r="CS177" s="187"/>
      <c r="CT177" s="191" t="str">
        <f t="shared" si="119"/>
        <v>0</v>
      </c>
      <c r="CU177" s="187" t="str">
        <f t="shared" si="120"/>
        <v>-</v>
      </c>
      <c r="CV177" s="189" t="str">
        <f t="shared" si="121"/>
        <v>FAC/DEP: 00,00%
__________
FAC/FAC: -
__________
AÑO: 00,00%
S. 1: 00,00%
S. 2: 00,00%</v>
      </c>
      <c r="CW177" s="187"/>
      <c r="CX177" s="187"/>
      <c r="CY177" s="188">
        <f t="shared" si="122"/>
        <v>0</v>
      </c>
      <c r="CZ177" s="187"/>
      <c r="DA177" s="187"/>
      <c r="DB177" s="187"/>
      <c r="DC177" s="191" t="str">
        <f t="shared" si="123"/>
        <v>0</v>
      </c>
      <c r="DD177" s="191" t="str">
        <f t="shared" si="124"/>
        <v>-</v>
      </c>
      <c r="DE177" s="196" t="str">
        <f t="shared" si="125"/>
        <v>FAC/DEP: 00,00%
__________
FAC/FAC: -
__________
AÑO: 00,00%
S. 1: 00,00%
S. 2: 00,00%</v>
      </c>
      <c r="DF177" s="209">
        <f t="shared" si="126"/>
        <v>0</v>
      </c>
      <c r="DG177" s="245"/>
      <c r="DH177" s="245"/>
    </row>
    <row r="178" spans="1:112" s="218" customFormat="1" ht="28.5" hidden="1" customHeight="1">
      <c r="A178" s="218" t="str">
        <f>Lists!C266</f>
        <v/>
      </c>
      <c r="B178" s="240" t="str">
        <f>IF(A178="","",INDEX(FORMULACIÓN!$A$10:$U$1010,'FORMULACIÓN Y SEG. FACULTADES'!$A178,'FORMULACIÓN Y SEG. FACULTADES'!B$8))</f>
        <v/>
      </c>
      <c r="C178" s="238" t="str">
        <f>IF($A178="","",INDEX(FORMULACIÓN!$A$10:$U$1010,'FORMULACIÓN Y SEG. FACULTADES'!$A178,'FORMULACIÓN Y SEG. FACULTADES'!C$8))</f>
        <v/>
      </c>
      <c r="D178" s="240" t="str">
        <f>IF(B178="","",INDEX(FORMULACIÓN!$A$10:$U$1010,'FORMULACIÓN Y SEG. FACULTADES'!$A178,'FORMULACIÓN Y SEG. FACULTADES'!D$8))</f>
        <v/>
      </c>
      <c r="E178" s="240" t="str">
        <f>IF($A178="","",INDEX(FORMULACIÓN!$A$10:$U$1010,'FORMULACIÓN Y SEG. FACULTADES'!$A178,'FORMULACIÓN Y SEG. FACULTADES'!E$8))</f>
        <v/>
      </c>
      <c r="F178" s="240" t="str">
        <f>IF($A178="","",INDEX(FORMULACIÓN!$A$10:$U$1010,'FORMULACIÓN Y SEG. FACULTADES'!$A178,'FORMULACIÓN Y SEG. FACULTADES'!F$8))</f>
        <v/>
      </c>
      <c r="G178" s="240" t="str">
        <f>IF($A178="","",INDEX(FORMULACIÓN!$A$10:$U$1010,'FORMULACIÓN Y SEG. FACULTADES'!$A178,'FORMULACIÓN Y SEG. FACULTADES'!G$8))</f>
        <v/>
      </c>
      <c r="H178" s="240" t="str">
        <f>IF($A178="","",INDEX(FORMULACIÓN!$A$10:$U$1010,'FORMULACIÓN Y SEG. FACULTADES'!$A178,'FORMULACIÓN Y SEG. FACULTADES'!H$8))</f>
        <v/>
      </c>
      <c r="I178" s="240" t="str">
        <f>IF($A178="","",INDEX(FORMULACIÓN!$A$10:$U$1010,'FORMULACIÓN Y SEG. FACULTADES'!$A178,'FORMULACIÓN Y SEG. FACULTADES'!I$8))</f>
        <v/>
      </c>
      <c r="J178" s="242"/>
      <c r="K178" s="242"/>
      <c r="L178" s="240" t="str">
        <f>IF($A178="","",INDEX(FORMULACIÓN!$A$10:$U$1010,'FORMULACIÓN Y SEG. FACULTADES'!$A178,'FORMULACIÓN Y SEG. FACULTADES'!L$8))</f>
        <v/>
      </c>
      <c r="M178" s="240" t="str">
        <f>IF($A178="","",INDEX(FORMULACIÓN!$A$10:$U$1010,'FORMULACIÓN Y SEG. FACULTADES'!$A178,'FORMULACIÓN Y SEG. FACULTADES'!M$8))</f>
        <v/>
      </c>
      <c r="N178" s="240" t="str">
        <f>IF($A178="","",INDEX(FORMULACIÓN!$A$10:$U$1010,'FORMULACIÓN Y SEG. FACULTADES'!$A178,'FORMULACIÓN Y SEG. FACULTADES'!N$8))</f>
        <v/>
      </c>
      <c r="O178" s="240" t="str">
        <f>IF($A178="","",INDEX(FORMULACIÓN!$A$10:$U$1010,'FORMULACIÓN Y SEG. FACULTADES'!$A178,'FORMULACIÓN Y SEG. FACULTADES'!O$8))</f>
        <v/>
      </c>
      <c r="P178" s="240" t="str">
        <f>IF($A178="","",INDEX(FORMULACIÓN!$A$10:$U$1010,'FORMULACIÓN Y SEG. FACULTADES'!$A178,'FORMULACIÓN Y SEG. FACULTADES'!P$8))</f>
        <v/>
      </c>
      <c r="Q178" s="241"/>
      <c r="R178" s="46" t="str">
        <f>IF($A178="","",INDEX(FORMULACIÓN!$A$10:$Y$1010,'FORMULACIÓN Y SEG. FACULTADES'!$A178,'FORMULACIÓN Y SEG. FACULTADES'!R$8))</f>
        <v/>
      </c>
      <c r="S178" s="175" t="str">
        <f>IF($A178="","",INDEX(FORMULACIÓN!$A$10:$U$1010,'FORMULACIÓN Y SEG. FACULTADES'!$A178,'FORMULACIÓN Y SEG. FACULTADES'!S$8))</f>
        <v/>
      </c>
      <c r="T178" s="187"/>
      <c r="U178" s="187"/>
      <c r="V178" s="188">
        <f t="shared" si="87"/>
        <v>0</v>
      </c>
      <c r="W178" s="187"/>
      <c r="X178" s="187"/>
      <c r="Y178" s="187"/>
      <c r="Z178" s="191" t="str">
        <f t="shared" si="88"/>
        <v>0</v>
      </c>
      <c r="AA178" s="191" t="str">
        <f t="shared" si="89"/>
        <v>-</v>
      </c>
      <c r="AB178" s="189" t="str">
        <f t="shared" si="86"/>
        <v>FAC/DEP: 00,00%
__________
FAC/FAC: -
__________
AÑO: 00,00%
S. 1: 00,00%
S. 2: 00,00%</v>
      </c>
      <c r="AC178" s="187"/>
      <c r="AD178" s="187"/>
      <c r="AE178" s="188">
        <f t="shared" si="90"/>
        <v>0</v>
      </c>
      <c r="AF178" s="187"/>
      <c r="AG178" s="187"/>
      <c r="AH178" s="187"/>
      <c r="AI178" s="191" t="str">
        <f t="shared" si="91"/>
        <v>0</v>
      </c>
      <c r="AJ178" s="187" t="str">
        <f t="shared" si="92"/>
        <v>-</v>
      </c>
      <c r="AK178" s="189" t="str">
        <f t="shared" si="93"/>
        <v>FAC/DEP: 00,00%
__________
FAC/FAC: -
__________
AÑO: 00,00%
S. 1: 00,00%
S. 2: 00,00%</v>
      </c>
      <c r="AL178" s="187"/>
      <c r="AM178" s="187"/>
      <c r="AN178" s="188">
        <f t="shared" si="94"/>
        <v>0</v>
      </c>
      <c r="AO178" s="187"/>
      <c r="AP178" s="187"/>
      <c r="AQ178" s="187"/>
      <c r="AR178" s="191" t="str">
        <f t="shared" si="95"/>
        <v>0</v>
      </c>
      <c r="AS178" s="187" t="str">
        <f t="shared" si="96"/>
        <v>-</v>
      </c>
      <c r="AT178" s="189" t="str">
        <f t="shared" si="97"/>
        <v>FAC/DEP: 00,00%
__________
FAC/FAC: -
__________
AÑO: 00,00%
S. 1: 00,00%
S. 2: 00,00%</v>
      </c>
      <c r="AU178" s="187"/>
      <c r="AV178" s="187"/>
      <c r="AW178" s="188">
        <f t="shared" si="98"/>
        <v>0</v>
      </c>
      <c r="AX178" s="187"/>
      <c r="AY178" s="187"/>
      <c r="AZ178" s="187"/>
      <c r="BA178" s="191" t="str">
        <f t="shared" si="99"/>
        <v>0</v>
      </c>
      <c r="BB178" s="187" t="str">
        <f t="shared" si="100"/>
        <v>-</v>
      </c>
      <c r="BC178" s="189" t="str">
        <f t="shared" si="101"/>
        <v>FAC/DEP: 00,00%
__________
FAC/FAC: -
__________
AÑO: 00,00%
S. 1: 00,00%
S. 2: 00,00%</v>
      </c>
      <c r="BD178" s="187"/>
      <c r="BE178" s="187"/>
      <c r="BF178" s="188">
        <f t="shared" si="102"/>
        <v>0</v>
      </c>
      <c r="BG178" s="187"/>
      <c r="BH178" s="187"/>
      <c r="BI178" s="187"/>
      <c r="BJ178" s="191" t="str">
        <f t="shared" si="103"/>
        <v>0</v>
      </c>
      <c r="BK178" s="187" t="str">
        <f t="shared" si="104"/>
        <v>-</v>
      </c>
      <c r="BL178" s="189" t="str">
        <f t="shared" si="105"/>
        <v>FAC/DEP: 00,00%
__________
FAC/FAC: -
__________
AÑO: 00,00%
S. 1: 00,00%
S. 2: 00,00%</v>
      </c>
      <c r="BM178" s="187"/>
      <c r="BN178" s="187"/>
      <c r="BO178" s="188">
        <f t="shared" si="106"/>
        <v>0</v>
      </c>
      <c r="BP178" s="187"/>
      <c r="BQ178" s="187"/>
      <c r="BR178" s="187"/>
      <c r="BS178" s="191" t="str">
        <f t="shared" si="107"/>
        <v>0</v>
      </c>
      <c r="BT178" s="187" t="str">
        <f t="shared" si="108"/>
        <v>-</v>
      </c>
      <c r="BU178" s="189" t="str">
        <f t="shared" si="109"/>
        <v>FAC/DEP: 00,00%
__________
FAC/FAC: -
__________
AÑO: 00,00%
S. 1: 00,00%
S. 2: 00,00%</v>
      </c>
      <c r="BV178" s="187"/>
      <c r="BW178" s="187"/>
      <c r="BX178" s="188">
        <f t="shared" si="110"/>
        <v>0</v>
      </c>
      <c r="BY178" s="187"/>
      <c r="BZ178" s="187"/>
      <c r="CA178" s="187"/>
      <c r="CB178" s="191" t="str">
        <f t="shared" si="111"/>
        <v>0</v>
      </c>
      <c r="CC178" s="187" t="str">
        <f t="shared" si="112"/>
        <v>-</v>
      </c>
      <c r="CD178" s="189" t="str">
        <f t="shared" si="113"/>
        <v>FAC/DEP: 00,00%
__________
FAC/FAC: -
__________
AÑO: 00,00%
S. 1: 00,00%
S. 2: 00,00%</v>
      </c>
      <c r="CE178" s="187"/>
      <c r="CF178" s="187"/>
      <c r="CG178" s="188">
        <f t="shared" si="114"/>
        <v>0</v>
      </c>
      <c r="CH178" s="187"/>
      <c r="CI178" s="187"/>
      <c r="CJ178" s="187"/>
      <c r="CK178" s="191" t="str">
        <f t="shared" si="115"/>
        <v>0</v>
      </c>
      <c r="CL178" s="187" t="str">
        <f t="shared" si="116"/>
        <v>-</v>
      </c>
      <c r="CM178" s="189" t="str">
        <f t="shared" si="117"/>
        <v>FAC/DEP: 00,00%
__________
FAC/FAC: -
__________
AÑO: 00,00%
S. 1: 00,00%
S. 2: 00,00%</v>
      </c>
      <c r="CN178" s="187"/>
      <c r="CO178" s="187"/>
      <c r="CP178" s="188">
        <f t="shared" si="118"/>
        <v>0</v>
      </c>
      <c r="CQ178" s="187"/>
      <c r="CR178" s="187"/>
      <c r="CS178" s="187"/>
      <c r="CT178" s="191" t="str">
        <f t="shared" si="119"/>
        <v>0</v>
      </c>
      <c r="CU178" s="187" t="str">
        <f t="shared" si="120"/>
        <v>-</v>
      </c>
      <c r="CV178" s="189" t="str">
        <f t="shared" si="121"/>
        <v>FAC/DEP: 00,00%
__________
FAC/FAC: -
__________
AÑO: 00,00%
S. 1: 00,00%
S. 2: 00,00%</v>
      </c>
      <c r="CW178" s="187"/>
      <c r="CX178" s="187"/>
      <c r="CY178" s="188">
        <f t="shared" si="122"/>
        <v>0</v>
      </c>
      <c r="CZ178" s="187"/>
      <c r="DA178" s="187"/>
      <c r="DB178" s="187"/>
      <c r="DC178" s="191" t="str">
        <f t="shared" si="123"/>
        <v>0</v>
      </c>
      <c r="DD178" s="191" t="str">
        <f t="shared" si="124"/>
        <v>-</v>
      </c>
      <c r="DE178" s="196" t="str">
        <f t="shared" si="125"/>
        <v>FAC/DEP: 00,00%
__________
FAC/FAC: -
__________
AÑO: 00,00%
S. 1: 00,00%
S. 2: 00,00%</v>
      </c>
      <c r="DF178" s="209">
        <f t="shared" si="126"/>
        <v>0</v>
      </c>
      <c r="DG178" s="245"/>
      <c r="DH178" s="245"/>
    </row>
    <row r="179" spans="1:112" s="218" customFormat="1" ht="28.5" hidden="1" customHeight="1">
      <c r="A179" s="218" t="str">
        <f>Lists!C267</f>
        <v/>
      </c>
      <c r="B179" s="240" t="str">
        <f>IF(A179="","",INDEX(FORMULACIÓN!$A$10:$U$1010,'FORMULACIÓN Y SEG. FACULTADES'!$A179,'FORMULACIÓN Y SEG. FACULTADES'!B$8))</f>
        <v/>
      </c>
      <c r="C179" s="238" t="str">
        <f>IF($A179="","",INDEX(FORMULACIÓN!$A$10:$U$1010,'FORMULACIÓN Y SEG. FACULTADES'!$A179,'FORMULACIÓN Y SEG. FACULTADES'!C$8))</f>
        <v/>
      </c>
      <c r="D179" s="240" t="str">
        <f>IF(B179="","",INDEX(FORMULACIÓN!$A$10:$U$1010,'FORMULACIÓN Y SEG. FACULTADES'!$A179,'FORMULACIÓN Y SEG. FACULTADES'!D$8))</f>
        <v/>
      </c>
      <c r="E179" s="240" t="str">
        <f>IF($A179="","",INDEX(FORMULACIÓN!$A$10:$U$1010,'FORMULACIÓN Y SEG. FACULTADES'!$A179,'FORMULACIÓN Y SEG. FACULTADES'!E$8))</f>
        <v/>
      </c>
      <c r="F179" s="240" t="str">
        <f>IF($A179="","",INDEX(FORMULACIÓN!$A$10:$U$1010,'FORMULACIÓN Y SEG. FACULTADES'!$A179,'FORMULACIÓN Y SEG. FACULTADES'!F$8))</f>
        <v/>
      </c>
      <c r="G179" s="240" t="str">
        <f>IF($A179="","",INDEX(FORMULACIÓN!$A$10:$U$1010,'FORMULACIÓN Y SEG. FACULTADES'!$A179,'FORMULACIÓN Y SEG. FACULTADES'!G$8))</f>
        <v/>
      </c>
      <c r="H179" s="240" t="str">
        <f>IF($A179="","",INDEX(FORMULACIÓN!$A$10:$U$1010,'FORMULACIÓN Y SEG. FACULTADES'!$A179,'FORMULACIÓN Y SEG. FACULTADES'!H$8))</f>
        <v/>
      </c>
      <c r="I179" s="240" t="str">
        <f>IF($A179="","",INDEX(FORMULACIÓN!$A$10:$U$1010,'FORMULACIÓN Y SEG. FACULTADES'!$A179,'FORMULACIÓN Y SEG. FACULTADES'!I$8))</f>
        <v/>
      </c>
      <c r="J179" s="242"/>
      <c r="K179" s="242"/>
      <c r="L179" s="240" t="str">
        <f>IF($A179="","",INDEX(FORMULACIÓN!$A$10:$U$1010,'FORMULACIÓN Y SEG. FACULTADES'!$A179,'FORMULACIÓN Y SEG. FACULTADES'!L$8))</f>
        <v/>
      </c>
      <c r="M179" s="240" t="str">
        <f>IF($A179="","",INDEX(FORMULACIÓN!$A$10:$U$1010,'FORMULACIÓN Y SEG. FACULTADES'!$A179,'FORMULACIÓN Y SEG. FACULTADES'!M$8))</f>
        <v/>
      </c>
      <c r="N179" s="240" t="str">
        <f>IF($A179="","",INDEX(FORMULACIÓN!$A$10:$U$1010,'FORMULACIÓN Y SEG. FACULTADES'!$A179,'FORMULACIÓN Y SEG. FACULTADES'!N$8))</f>
        <v/>
      </c>
      <c r="O179" s="240" t="str">
        <f>IF($A179="","",INDEX(FORMULACIÓN!$A$10:$U$1010,'FORMULACIÓN Y SEG. FACULTADES'!$A179,'FORMULACIÓN Y SEG. FACULTADES'!O$8))</f>
        <v/>
      </c>
      <c r="P179" s="240" t="str">
        <f>IF($A179="","",INDEX(FORMULACIÓN!$A$10:$U$1010,'FORMULACIÓN Y SEG. FACULTADES'!$A179,'FORMULACIÓN Y SEG. FACULTADES'!P$8))</f>
        <v/>
      </c>
      <c r="Q179" s="241"/>
      <c r="R179" s="46" t="str">
        <f>IF($A179="","",INDEX(FORMULACIÓN!$A$10:$Y$1010,'FORMULACIÓN Y SEG. FACULTADES'!$A179,'FORMULACIÓN Y SEG. FACULTADES'!R$8))</f>
        <v/>
      </c>
      <c r="S179" s="175" t="str">
        <f>IF($A179="","",INDEX(FORMULACIÓN!$A$10:$U$1010,'FORMULACIÓN Y SEG. FACULTADES'!$A179,'FORMULACIÓN Y SEG. FACULTADES'!S$8))</f>
        <v/>
      </c>
      <c r="T179" s="187"/>
      <c r="U179" s="187"/>
      <c r="V179" s="188">
        <f t="shared" si="87"/>
        <v>0</v>
      </c>
      <c r="W179" s="187"/>
      <c r="X179" s="187"/>
      <c r="Y179" s="187"/>
      <c r="Z179" s="191" t="str">
        <f t="shared" si="88"/>
        <v>0</v>
      </c>
      <c r="AA179" s="191" t="str">
        <f t="shared" si="89"/>
        <v>-</v>
      </c>
      <c r="AB179" s="189" t="str">
        <f t="shared" si="86"/>
        <v>FAC/DEP: 00,00%
__________
FAC/FAC: -
__________
AÑO: 00,00%
S. 1: 00,00%
S. 2: 00,00%</v>
      </c>
      <c r="AC179" s="187"/>
      <c r="AD179" s="187"/>
      <c r="AE179" s="188">
        <f t="shared" si="90"/>
        <v>0</v>
      </c>
      <c r="AF179" s="187"/>
      <c r="AG179" s="187"/>
      <c r="AH179" s="187"/>
      <c r="AI179" s="191" t="str">
        <f t="shared" si="91"/>
        <v>0</v>
      </c>
      <c r="AJ179" s="187" t="str">
        <f t="shared" si="92"/>
        <v>-</v>
      </c>
      <c r="AK179" s="189" t="str">
        <f t="shared" si="93"/>
        <v>FAC/DEP: 00,00%
__________
FAC/FAC: -
__________
AÑO: 00,00%
S. 1: 00,00%
S. 2: 00,00%</v>
      </c>
      <c r="AL179" s="187"/>
      <c r="AM179" s="187"/>
      <c r="AN179" s="188">
        <f t="shared" si="94"/>
        <v>0</v>
      </c>
      <c r="AO179" s="187"/>
      <c r="AP179" s="187"/>
      <c r="AQ179" s="187"/>
      <c r="AR179" s="191" t="str">
        <f t="shared" si="95"/>
        <v>0</v>
      </c>
      <c r="AS179" s="187" t="str">
        <f t="shared" si="96"/>
        <v>-</v>
      </c>
      <c r="AT179" s="189" t="str">
        <f t="shared" si="97"/>
        <v>FAC/DEP: 00,00%
__________
FAC/FAC: -
__________
AÑO: 00,00%
S. 1: 00,00%
S. 2: 00,00%</v>
      </c>
      <c r="AU179" s="187"/>
      <c r="AV179" s="187"/>
      <c r="AW179" s="188">
        <f t="shared" si="98"/>
        <v>0</v>
      </c>
      <c r="AX179" s="187"/>
      <c r="AY179" s="187"/>
      <c r="AZ179" s="187"/>
      <c r="BA179" s="191" t="str">
        <f t="shared" si="99"/>
        <v>0</v>
      </c>
      <c r="BB179" s="187" t="str">
        <f t="shared" si="100"/>
        <v>-</v>
      </c>
      <c r="BC179" s="189" t="str">
        <f t="shared" si="101"/>
        <v>FAC/DEP: 00,00%
__________
FAC/FAC: -
__________
AÑO: 00,00%
S. 1: 00,00%
S. 2: 00,00%</v>
      </c>
      <c r="BD179" s="187"/>
      <c r="BE179" s="187"/>
      <c r="BF179" s="188">
        <f t="shared" si="102"/>
        <v>0</v>
      </c>
      <c r="BG179" s="187"/>
      <c r="BH179" s="187"/>
      <c r="BI179" s="187"/>
      <c r="BJ179" s="191" t="str">
        <f t="shared" si="103"/>
        <v>0</v>
      </c>
      <c r="BK179" s="187" t="str">
        <f t="shared" si="104"/>
        <v>-</v>
      </c>
      <c r="BL179" s="189" t="str">
        <f t="shared" si="105"/>
        <v>FAC/DEP: 00,00%
__________
FAC/FAC: -
__________
AÑO: 00,00%
S. 1: 00,00%
S. 2: 00,00%</v>
      </c>
      <c r="BM179" s="187"/>
      <c r="BN179" s="187"/>
      <c r="BO179" s="188">
        <f t="shared" si="106"/>
        <v>0</v>
      </c>
      <c r="BP179" s="187"/>
      <c r="BQ179" s="187"/>
      <c r="BR179" s="187"/>
      <c r="BS179" s="191" t="str">
        <f t="shared" si="107"/>
        <v>0</v>
      </c>
      <c r="BT179" s="187" t="str">
        <f t="shared" si="108"/>
        <v>-</v>
      </c>
      <c r="BU179" s="189" t="str">
        <f t="shared" si="109"/>
        <v>FAC/DEP: 00,00%
__________
FAC/FAC: -
__________
AÑO: 00,00%
S. 1: 00,00%
S. 2: 00,00%</v>
      </c>
      <c r="BV179" s="187"/>
      <c r="BW179" s="187"/>
      <c r="BX179" s="188">
        <f t="shared" si="110"/>
        <v>0</v>
      </c>
      <c r="BY179" s="187"/>
      <c r="BZ179" s="187"/>
      <c r="CA179" s="187"/>
      <c r="CB179" s="191" t="str">
        <f t="shared" si="111"/>
        <v>0</v>
      </c>
      <c r="CC179" s="187" t="str">
        <f t="shared" si="112"/>
        <v>-</v>
      </c>
      <c r="CD179" s="189" t="str">
        <f t="shared" si="113"/>
        <v>FAC/DEP: 00,00%
__________
FAC/FAC: -
__________
AÑO: 00,00%
S. 1: 00,00%
S. 2: 00,00%</v>
      </c>
      <c r="CE179" s="187"/>
      <c r="CF179" s="187"/>
      <c r="CG179" s="188">
        <f t="shared" si="114"/>
        <v>0</v>
      </c>
      <c r="CH179" s="187"/>
      <c r="CI179" s="187"/>
      <c r="CJ179" s="187"/>
      <c r="CK179" s="191" t="str">
        <f t="shared" si="115"/>
        <v>0</v>
      </c>
      <c r="CL179" s="187" t="str">
        <f t="shared" si="116"/>
        <v>-</v>
      </c>
      <c r="CM179" s="189" t="str">
        <f t="shared" si="117"/>
        <v>FAC/DEP: 00,00%
__________
FAC/FAC: -
__________
AÑO: 00,00%
S. 1: 00,00%
S. 2: 00,00%</v>
      </c>
      <c r="CN179" s="187"/>
      <c r="CO179" s="187"/>
      <c r="CP179" s="188">
        <f t="shared" si="118"/>
        <v>0</v>
      </c>
      <c r="CQ179" s="187"/>
      <c r="CR179" s="187"/>
      <c r="CS179" s="187"/>
      <c r="CT179" s="191" t="str">
        <f t="shared" si="119"/>
        <v>0</v>
      </c>
      <c r="CU179" s="187" t="str">
        <f t="shared" si="120"/>
        <v>-</v>
      </c>
      <c r="CV179" s="189" t="str">
        <f t="shared" si="121"/>
        <v>FAC/DEP: 00,00%
__________
FAC/FAC: -
__________
AÑO: 00,00%
S. 1: 00,00%
S. 2: 00,00%</v>
      </c>
      <c r="CW179" s="187"/>
      <c r="CX179" s="187"/>
      <c r="CY179" s="188">
        <f t="shared" si="122"/>
        <v>0</v>
      </c>
      <c r="CZ179" s="187"/>
      <c r="DA179" s="187"/>
      <c r="DB179" s="187"/>
      <c r="DC179" s="191" t="str">
        <f t="shared" si="123"/>
        <v>0</v>
      </c>
      <c r="DD179" s="191" t="str">
        <f t="shared" si="124"/>
        <v>-</v>
      </c>
      <c r="DE179" s="196" t="str">
        <f t="shared" si="125"/>
        <v>FAC/DEP: 00,00%
__________
FAC/FAC: -
__________
AÑO: 00,00%
S. 1: 00,00%
S. 2: 00,00%</v>
      </c>
      <c r="DF179" s="209">
        <f t="shared" si="126"/>
        <v>0</v>
      </c>
      <c r="DG179" s="245"/>
      <c r="DH179" s="245"/>
    </row>
    <row r="180" spans="1:112" s="218" customFormat="1" ht="28.5" hidden="1" customHeight="1">
      <c r="A180" s="218" t="str">
        <f>Lists!C268</f>
        <v/>
      </c>
      <c r="B180" s="240" t="str">
        <f>IF(A180="","",INDEX(FORMULACIÓN!$A$10:$U$1010,'FORMULACIÓN Y SEG. FACULTADES'!$A180,'FORMULACIÓN Y SEG. FACULTADES'!B$8))</f>
        <v/>
      </c>
      <c r="C180" s="238" t="str">
        <f>IF($A180="","",INDEX(FORMULACIÓN!$A$10:$U$1010,'FORMULACIÓN Y SEG. FACULTADES'!$A180,'FORMULACIÓN Y SEG. FACULTADES'!C$8))</f>
        <v/>
      </c>
      <c r="D180" s="240" t="str">
        <f>IF(B180="","",INDEX(FORMULACIÓN!$A$10:$U$1010,'FORMULACIÓN Y SEG. FACULTADES'!$A180,'FORMULACIÓN Y SEG. FACULTADES'!D$8))</f>
        <v/>
      </c>
      <c r="E180" s="240" t="str">
        <f>IF($A180="","",INDEX(FORMULACIÓN!$A$10:$U$1010,'FORMULACIÓN Y SEG. FACULTADES'!$A180,'FORMULACIÓN Y SEG. FACULTADES'!E$8))</f>
        <v/>
      </c>
      <c r="F180" s="240" t="str">
        <f>IF($A180="","",INDEX(FORMULACIÓN!$A$10:$U$1010,'FORMULACIÓN Y SEG. FACULTADES'!$A180,'FORMULACIÓN Y SEG. FACULTADES'!F$8))</f>
        <v/>
      </c>
      <c r="G180" s="240" t="str">
        <f>IF($A180="","",INDEX(FORMULACIÓN!$A$10:$U$1010,'FORMULACIÓN Y SEG. FACULTADES'!$A180,'FORMULACIÓN Y SEG. FACULTADES'!G$8))</f>
        <v/>
      </c>
      <c r="H180" s="240" t="str">
        <f>IF($A180="","",INDEX(FORMULACIÓN!$A$10:$U$1010,'FORMULACIÓN Y SEG. FACULTADES'!$A180,'FORMULACIÓN Y SEG. FACULTADES'!H$8))</f>
        <v/>
      </c>
      <c r="I180" s="240" t="str">
        <f>IF($A180="","",INDEX(FORMULACIÓN!$A$10:$U$1010,'FORMULACIÓN Y SEG. FACULTADES'!$A180,'FORMULACIÓN Y SEG. FACULTADES'!I$8))</f>
        <v/>
      </c>
      <c r="J180" s="242"/>
      <c r="K180" s="242"/>
      <c r="L180" s="240" t="str">
        <f>IF($A180="","",INDEX(FORMULACIÓN!$A$10:$U$1010,'FORMULACIÓN Y SEG. FACULTADES'!$A180,'FORMULACIÓN Y SEG. FACULTADES'!L$8))</f>
        <v/>
      </c>
      <c r="M180" s="240" t="str">
        <f>IF($A180="","",INDEX(FORMULACIÓN!$A$10:$U$1010,'FORMULACIÓN Y SEG. FACULTADES'!$A180,'FORMULACIÓN Y SEG. FACULTADES'!M$8))</f>
        <v/>
      </c>
      <c r="N180" s="240" t="str">
        <f>IF($A180="","",INDEX(FORMULACIÓN!$A$10:$U$1010,'FORMULACIÓN Y SEG. FACULTADES'!$A180,'FORMULACIÓN Y SEG. FACULTADES'!N$8))</f>
        <v/>
      </c>
      <c r="O180" s="240" t="str">
        <f>IF($A180="","",INDEX(FORMULACIÓN!$A$10:$U$1010,'FORMULACIÓN Y SEG. FACULTADES'!$A180,'FORMULACIÓN Y SEG. FACULTADES'!O$8))</f>
        <v/>
      </c>
      <c r="P180" s="240" t="str">
        <f>IF($A180="","",INDEX(FORMULACIÓN!$A$10:$U$1010,'FORMULACIÓN Y SEG. FACULTADES'!$A180,'FORMULACIÓN Y SEG. FACULTADES'!P$8))</f>
        <v/>
      </c>
      <c r="Q180" s="241"/>
      <c r="R180" s="46" t="str">
        <f>IF($A180="","",INDEX(FORMULACIÓN!$A$10:$Y$1010,'FORMULACIÓN Y SEG. FACULTADES'!$A180,'FORMULACIÓN Y SEG. FACULTADES'!R$8))</f>
        <v/>
      </c>
      <c r="S180" s="175" t="str">
        <f>IF($A180="","",INDEX(FORMULACIÓN!$A$10:$U$1010,'FORMULACIÓN Y SEG. FACULTADES'!$A180,'FORMULACIÓN Y SEG. FACULTADES'!S$8))</f>
        <v/>
      </c>
      <c r="T180" s="187"/>
      <c r="U180" s="187"/>
      <c r="V180" s="188">
        <f t="shared" si="87"/>
        <v>0</v>
      </c>
      <c r="W180" s="187"/>
      <c r="X180" s="187"/>
      <c r="Y180" s="187"/>
      <c r="Z180" s="191" t="str">
        <f t="shared" si="88"/>
        <v>0</v>
      </c>
      <c r="AA180" s="191" t="str">
        <f t="shared" si="89"/>
        <v>-</v>
      </c>
      <c r="AB180" s="189" t="str">
        <f t="shared" si="86"/>
        <v>FAC/DEP: 00,00%
__________
FAC/FAC: -
__________
AÑO: 00,00%
S. 1: 00,00%
S. 2: 00,00%</v>
      </c>
      <c r="AC180" s="187"/>
      <c r="AD180" s="187"/>
      <c r="AE180" s="188">
        <f t="shared" si="90"/>
        <v>0</v>
      </c>
      <c r="AF180" s="187"/>
      <c r="AG180" s="187"/>
      <c r="AH180" s="187"/>
      <c r="AI180" s="191" t="str">
        <f t="shared" si="91"/>
        <v>0</v>
      </c>
      <c r="AJ180" s="187" t="str">
        <f t="shared" si="92"/>
        <v>-</v>
      </c>
      <c r="AK180" s="189" t="str">
        <f t="shared" si="93"/>
        <v>FAC/DEP: 00,00%
__________
FAC/FAC: -
__________
AÑO: 00,00%
S. 1: 00,00%
S. 2: 00,00%</v>
      </c>
      <c r="AL180" s="187"/>
      <c r="AM180" s="187"/>
      <c r="AN180" s="188">
        <f t="shared" si="94"/>
        <v>0</v>
      </c>
      <c r="AO180" s="187"/>
      <c r="AP180" s="187"/>
      <c r="AQ180" s="187"/>
      <c r="AR180" s="191" t="str">
        <f t="shared" si="95"/>
        <v>0</v>
      </c>
      <c r="AS180" s="187" t="str">
        <f t="shared" si="96"/>
        <v>-</v>
      </c>
      <c r="AT180" s="189" t="str">
        <f t="shared" si="97"/>
        <v>FAC/DEP: 00,00%
__________
FAC/FAC: -
__________
AÑO: 00,00%
S. 1: 00,00%
S. 2: 00,00%</v>
      </c>
      <c r="AU180" s="187"/>
      <c r="AV180" s="187"/>
      <c r="AW180" s="188">
        <f t="shared" si="98"/>
        <v>0</v>
      </c>
      <c r="AX180" s="187"/>
      <c r="AY180" s="187"/>
      <c r="AZ180" s="187"/>
      <c r="BA180" s="191" t="str">
        <f t="shared" si="99"/>
        <v>0</v>
      </c>
      <c r="BB180" s="187" t="str">
        <f t="shared" si="100"/>
        <v>-</v>
      </c>
      <c r="BC180" s="189" t="str">
        <f t="shared" si="101"/>
        <v>FAC/DEP: 00,00%
__________
FAC/FAC: -
__________
AÑO: 00,00%
S. 1: 00,00%
S. 2: 00,00%</v>
      </c>
      <c r="BD180" s="187"/>
      <c r="BE180" s="187"/>
      <c r="BF180" s="188">
        <f t="shared" si="102"/>
        <v>0</v>
      </c>
      <c r="BG180" s="187"/>
      <c r="BH180" s="187"/>
      <c r="BI180" s="187"/>
      <c r="BJ180" s="191" t="str">
        <f t="shared" si="103"/>
        <v>0</v>
      </c>
      <c r="BK180" s="187" t="str">
        <f t="shared" si="104"/>
        <v>-</v>
      </c>
      <c r="BL180" s="189" t="str">
        <f t="shared" si="105"/>
        <v>FAC/DEP: 00,00%
__________
FAC/FAC: -
__________
AÑO: 00,00%
S. 1: 00,00%
S. 2: 00,00%</v>
      </c>
      <c r="BM180" s="187"/>
      <c r="BN180" s="187"/>
      <c r="BO180" s="188">
        <f t="shared" si="106"/>
        <v>0</v>
      </c>
      <c r="BP180" s="187"/>
      <c r="BQ180" s="187"/>
      <c r="BR180" s="187"/>
      <c r="BS180" s="191" t="str">
        <f t="shared" si="107"/>
        <v>0</v>
      </c>
      <c r="BT180" s="187" t="str">
        <f t="shared" si="108"/>
        <v>-</v>
      </c>
      <c r="BU180" s="189" t="str">
        <f t="shared" si="109"/>
        <v>FAC/DEP: 00,00%
__________
FAC/FAC: -
__________
AÑO: 00,00%
S. 1: 00,00%
S. 2: 00,00%</v>
      </c>
      <c r="BV180" s="187"/>
      <c r="BW180" s="187"/>
      <c r="BX180" s="188">
        <f t="shared" si="110"/>
        <v>0</v>
      </c>
      <c r="BY180" s="187"/>
      <c r="BZ180" s="187"/>
      <c r="CA180" s="187"/>
      <c r="CB180" s="191" t="str">
        <f t="shared" si="111"/>
        <v>0</v>
      </c>
      <c r="CC180" s="187" t="str">
        <f t="shared" si="112"/>
        <v>-</v>
      </c>
      <c r="CD180" s="189" t="str">
        <f t="shared" si="113"/>
        <v>FAC/DEP: 00,00%
__________
FAC/FAC: -
__________
AÑO: 00,00%
S. 1: 00,00%
S. 2: 00,00%</v>
      </c>
      <c r="CE180" s="187"/>
      <c r="CF180" s="187"/>
      <c r="CG180" s="188">
        <f t="shared" si="114"/>
        <v>0</v>
      </c>
      <c r="CH180" s="187"/>
      <c r="CI180" s="187"/>
      <c r="CJ180" s="187"/>
      <c r="CK180" s="191" t="str">
        <f t="shared" si="115"/>
        <v>0</v>
      </c>
      <c r="CL180" s="187" t="str">
        <f t="shared" si="116"/>
        <v>-</v>
      </c>
      <c r="CM180" s="189" t="str">
        <f t="shared" si="117"/>
        <v>FAC/DEP: 00,00%
__________
FAC/FAC: -
__________
AÑO: 00,00%
S. 1: 00,00%
S. 2: 00,00%</v>
      </c>
      <c r="CN180" s="187"/>
      <c r="CO180" s="187"/>
      <c r="CP180" s="188">
        <f t="shared" si="118"/>
        <v>0</v>
      </c>
      <c r="CQ180" s="187"/>
      <c r="CR180" s="187"/>
      <c r="CS180" s="187"/>
      <c r="CT180" s="191" t="str">
        <f t="shared" si="119"/>
        <v>0</v>
      </c>
      <c r="CU180" s="187" t="str">
        <f t="shared" si="120"/>
        <v>-</v>
      </c>
      <c r="CV180" s="189" t="str">
        <f t="shared" si="121"/>
        <v>FAC/DEP: 00,00%
__________
FAC/FAC: -
__________
AÑO: 00,00%
S. 1: 00,00%
S. 2: 00,00%</v>
      </c>
      <c r="CW180" s="187"/>
      <c r="CX180" s="187"/>
      <c r="CY180" s="188">
        <f t="shared" si="122"/>
        <v>0</v>
      </c>
      <c r="CZ180" s="187"/>
      <c r="DA180" s="187"/>
      <c r="DB180" s="187"/>
      <c r="DC180" s="191" t="str">
        <f t="shared" si="123"/>
        <v>0</v>
      </c>
      <c r="DD180" s="191" t="str">
        <f t="shared" si="124"/>
        <v>-</v>
      </c>
      <c r="DE180" s="196" t="str">
        <f t="shared" si="125"/>
        <v>FAC/DEP: 00,00%
__________
FAC/FAC: -
__________
AÑO: 00,00%
S. 1: 00,00%
S. 2: 00,00%</v>
      </c>
      <c r="DF180" s="209">
        <f t="shared" si="126"/>
        <v>0</v>
      </c>
      <c r="DG180" s="245"/>
      <c r="DH180" s="245"/>
    </row>
    <row r="181" spans="1:112" s="218" customFormat="1" ht="28.5" hidden="1" customHeight="1">
      <c r="A181" s="218" t="str">
        <f>Lists!C269</f>
        <v/>
      </c>
      <c r="B181" s="240" t="str">
        <f>IF(A181="","",INDEX(FORMULACIÓN!$A$10:$U$1010,'FORMULACIÓN Y SEG. FACULTADES'!$A181,'FORMULACIÓN Y SEG. FACULTADES'!B$8))</f>
        <v/>
      </c>
      <c r="C181" s="238" t="str">
        <f>IF($A181="","",INDEX(FORMULACIÓN!$A$10:$U$1010,'FORMULACIÓN Y SEG. FACULTADES'!$A181,'FORMULACIÓN Y SEG. FACULTADES'!C$8))</f>
        <v/>
      </c>
      <c r="D181" s="240" t="str">
        <f>IF(B181="","",INDEX(FORMULACIÓN!$A$10:$U$1010,'FORMULACIÓN Y SEG. FACULTADES'!$A181,'FORMULACIÓN Y SEG. FACULTADES'!D$8))</f>
        <v/>
      </c>
      <c r="E181" s="240" t="str">
        <f>IF($A181="","",INDEX(FORMULACIÓN!$A$10:$U$1010,'FORMULACIÓN Y SEG. FACULTADES'!$A181,'FORMULACIÓN Y SEG. FACULTADES'!E$8))</f>
        <v/>
      </c>
      <c r="F181" s="240" t="str">
        <f>IF($A181="","",INDEX(FORMULACIÓN!$A$10:$U$1010,'FORMULACIÓN Y SEG. FACULTADES'!$A181,'FORMULACIÓN Y SEG. FACULTADES'!F$8))</f>
        <v/>
      </c>
      <c r="G181" s="240" t="str">
        <f>IF($A181="","",INDEX(FORMULACIÓN!$A$10:$U$1010,'FORMULACIÓN Y SEG. FACULTADES'!$A181,'FORMULACIÓN Y SEG. FACULTADES'!G$8))</f>
        <v/>
      </c>
      <c r="H181" s="240" t="str">
        <f>IF($A181="","",INDEX(FORMULACIÓN!$A$10:$U$1010,'FORMULACIÓN Y SEG. FACULTADES'!$A181,'FORMULACIÓN Y SEG. FACULTADES'!H$8))</f>
        <v/>
      </c>
      <c r="I181" s="240" t="str">
        <f>IF($A181="","",INDEX(FORMULACIÓN!$A$10:$U$1010,'FORMULACIÓN Y SEG. FACULTADES'!$A181,'FORMULACIÓN Y SEG. FACULTADES'!I$8))</f>
        <v/>
      </c>
      <c r="J181" s="242"/>
      <c r="K181" s="242"/>
      <c r="L181" s="240" t="str">
        <f>IF($A181="","",INDEX(FORMULACIÓN!$A$10:$U$1010,'FORMULACIÓN Y SEG. FACULTADES'!$A181,'FORMULACIÓN Y SEG. FACULTADES'!L$8))</f>
        <v/>
      </c>
      <c r="M181" s="240" t="str">
        <f>IF($A181="","",INDEX(FORMULACIÓN!$A$10:$U$1010,'FORMULACIÓN Y SEG. FACULTADES'!$A181,'FORMULACIÓN Y SEG. FACULTADES'!M$8))</f>
        <v/>
      </c>
      <c r="N181" s="240" t="str">
        <f>IF($A181="","",INDEX(FORMULACIÓN!$A$10:$U$1010,'FORMULACIÓN Y SEG. FACULTADES'!$A181,'FORMULACIÓN Y SEG. FACULTADES'!N$8))</f>
        <v/>
      </c>
      <c r="O181" s="240" t="str">
        <f>IF($A181="","",INDEX(FORMULACIÓN!$A$10:$U$1010,'FORMULACIÓN Y SEG. FACULTADES'!$A181,'FORMULACIÓN Y SEG. FACULTADES'!O$8))</f>
        <v/>
      </c>
      <c r="P181" s="240" t="str">
        <f>IF($A181="","",INDEX(FORMULACIÓN!$A$10:$U$1010,'FORMULACIÓN Y SEG. FACULTADES'!$A181,'FORMULACIÓN Y SEG. FACULTADES'!P$8))</f>
        <v/>
      </c>
      <c r="Q181" s="241"/>
      <c r="R181" s="46" t="str">
        <f>IF($A181="","",INDEX(FORMULACIÓN!$A$10:$Y$1010,'FORMULACIÓN Y SEG. FACULTADES'!$A181,'FORMULACIÓN Y SEG. FACULTADES'!R$8))</f>
        <v/>
      </c>
      <c r="S181" s="175" t="str">
        <f>IF($A181="","",INDEX(FORMULACIÓN!$A$10:$U$1010,'FORMULACIÓN Y SEG. FACULTADES'!$A181,'FORMULACIÓN Y SEG. FACULTADES'!S$8))</f>
        <v/>
      </c>
      <c r="T181" s="187"/>
      <c r="U181" s="187"/>
      <c r="V181" s="188">
        <f t="shared" si="87"/>
        <v>0</v>
      </c>
      <c r="W181" s="187"/>
      <c r="X181" s="187"/>
      <c r="Y181" s="187"/>
      <c r="Z181" s="191" t="str">
        <f t="shared" si="88"/>
        <v>0</v>
      </c>
      <c r="AA181" s="191" t="str">
        <f t="shared" si="89"/>
        <v>-</v>
      </c>
      <c r="AB181" s="189" t="str">
        <f t="shared" si="86"/>
        <v>FAC/DEP: 00,00%
__________
FAC/FAC: -
__________
AÑO: 00,00%
S. 1: 00,00%
S. 2: 00,00%</v>
      </c>
      <c r="AC181" s="187"/>
      <c r="AD181" s="187"/>
      <c r="AE181" s="188">
        <f t="shared" si="90"/>
        <v>0</v>
      </c>
      <c r="AF181" s="187"/>
      <c r="AG181" s="187"/>
      <c r="AH181" s="187"/>
      <c r="AI181" s="191" t="str">
        <f t="shared" si="91"/>
        <v>0</v>
      </c>
      <c r="AJ181" s="187" t="str">
        <f t="shared" si="92"/>
        <v>-</v>
      </c>
      <c r="AK181" s="189" t="str">
        <f t="shared" si="93"/>
        <v>FAC/DEP: 00,00%
__________
FAC/FAC: -
__________
AÑO: 00,00%
S. 1: 00,00%
S. 2: 00,00%</v>
      </c>
      <c r="AL181" s="187"/>
      <c r="AM181" s="187"/>
      <c r="AN181" s="188">
        <f t="shared" si="94"/>
        <v>0</v>
      </c>
      <c r="AO181" s="187"/>
      <c r="AP181" s="187"/>
      <c r="AQ181" s="187"/>
      <c r="AR181" s="191" t="str">
        <f t="shared" si="95"/>
        <v>0</v>
      </c>
      <c r="AS181" s="187" t="str">
        <f t="shared" si="96"/>
        <v>-</v>
      </c>
      <c r="AT181" s="189" t="str">
        <f t="shared" si="97"/>
        <v>FAC/DEP: 00,00%
__________
FAC/FAC: -
__________
AÑO: 00,00%
S. 1: 00,00%
S. 2: 00,00%</v>
      </c>
      <c r="AU181" s="187"/>
      <c r="AV181" s="187"/>
      <c r="AW181" s="188">
        <f t="shared" si="98"/>
        <v>0</v>
      </c>
      <c r="AX181" s="187"/>
      <c r="AY181" s="187"/>
      <c r="AZ181" s="187"/>
      <c r="BA181" s="191" t="str">
        <f t="shared" si="99"/>
        <v>0</v>
      </c>
      <c r="BB181" s="187" t="str">
        <f t="shared" si="100"/>
        <v>-</v>
      </c>
      <c r="BC181" s="189" t="str">
        <f t="shared" si="101"/>
        <v>FAC/DEP: 00,00%
__________
FAC/FAC: -
__________
AÑO: 00,00%
S. 1: 00,00%
S. 2: 00,00%</v>
      </c>
      <c r="BD181" s="187"/>
      <c r="BE181" s="187"/>
      <c r="BF181" s="188">
        <f t="shared" si="102"/>
        <v>0</v>
      </c>
      <c r="BG181" s="187"/>
      <c r="BH181" s="187"/>
      <c r="BI181" s="187"/>
      <c r="BJ181" s="191" t="str">
        <f t="shared" si="103"/>
        <v>0</v>
      </c>
      <c r="BK181" s="187" t="str">
        <f t="shared" si="104"/>
        <v>-</v>
      </c>
      <c r="BL181" s="189" t="str">
        <f t="shared" si="105"/>
        <v>FAC/DEP: 00,00%
__________
FAC/FAC: -
__________
AÑO: 00,00%
S. 1: 00,00%
S. 2: 00,00%</v>
      </c>
      <c r="BM181" s="187"/>
      <c r="BN181" s="187"/>
      <c r="BO181" s="188">
        <f t="shared" si="106"/>
        <v>0</v>
      </c>
      <c r="BP181" s="187"/>
      <c r="BQ181" s="187"/>
      <c r="BR181" s="187"/>
      <c r="BS181" s="191" t="str">
        <f t="shared" si="107"/>
        <v>0</v>
      </c>
      <c r="BT181" s="187" t="str">
        <f t="shared" si="108"/>
        <v>-</v>
      </c>
      <c r="BU181" s="189" t="str">
        <f t="shared" si="109"/>
        <v>FAC/DEP: 00,00%
__________
FAC/FAC: -
__________
AÑO: 00,00%
S. 1: 00,00%
S. 2: 00,00%</v>
      </c>
      <c r="BV181" s="187"/>
      <c r="BW181" s="187"/>
      <c r="BX181" s="188">
        <f t="shared" si="110"/>
        <v>0</v>
      </c>
      <c r="BY181" s="187"/>
      <c r="BZ181" s="187"/>
      <c r="CA181" s="187"/>
      <c r="CB181" s="191" t="str">
        <f t="shared" si="111"/>
        <v>0</v>
      </c>
      <c r="CC181" s="187" t="str">
        <f t="shared" si="112"/>
        <v>-</v>
      </c>
      <c r="CD181" s="189" t="str">
        <f t="shared" si="113"/>
        <v>FAC/DEP: 00,00%
__________
FAC/FAC: -
__________
AÑO: 00,00%
S. 1: 00,00%
S. 2: 00,00%</v>
      </c>
      <c r="CE181" s="187"/>
      <c r="CF181" s="187"/>
      <c r="CG181" s="188">
        <f t="shared" si="114"/>
        <v>0</v>
      </c>
      <c r="CH181" s="187"/>
      <c r="CI181" s="187"/>
      <c r="CJ181" s="187"/>
      <c r="CK181" s="191" t="str">
        <f t="shared" si="115"/>
        <v>0</v>
      </c>
      <c r="CL181" s="187" t="str">
        <f t="shared" si="116"/>
        <v>-</v>
      </c>
      <c r="CM181" s="189" t="str">
        <f t="shared" si="117"/>
        <v>FAC/DEP: 00,00%
__________
FAC/FAC: -
__________
AÑO: 00,00%
S. 1: 00,00%
S. 2: 00,00%</v>
      </c>
      <c r="CN181" s="187"/>
      <c r="CO181" s="187"/>
      <c r="CP181" s="188">
        <f t="shared" si="118"/>
        <v>0</v>
      </c>
      <c r="CQ181" s="187"/>
      <c r="CR181" s="187"/>
      <c r="CS181" s="187"/>
      <c r="CT181" s="191" t="str">
        <f t="shared" si="119"/>
        <v>0</v>
      </c>
      <c r="CU181" s="187" t="str">
        <f t="shared" si="120"/>
        <v>-</v>
      </c>
      <c r="CV181" s="189" t="str">
        <f t="shared" si="121"/>
        <v>FAC/DEP: 00,00%
__________
FAC/FAC: -
__________
AÑO: 00,00%
S. 1: 00,00%
S. 2: 00,00%</v>
      </c>
      <c r="CW181" s="187"/>
      <c r="CX181" s="187"/>
      <c r="CY181" s="188">
        <f t="shared" si="122"/>
        <v>0</v>
      </c>
      <c r="CZ181" s="187"/>
      <c r="DA181" s="187"/>
      <c r="DB181" s="187"/>
      <c r="DC181" s="191" t="str">
        <f t="shared" si="123"/>
        <v>0</v>
      </c>
      <c r="DD181" s="191" t="str">
        <f t="shared" si="124"/>
        <v>-</v>
      </c>
      <c r="DE181" s="196" t="str">
        <f t="shared" si="125"/>
        <v>FAC/DEP: 00,00%
__________
FAC/FAC: -
__________
AÑO: 00,00%
S. 1: 00,00%
S. 2: 00,00%</v>
      </c>
      <c r="DF181" s="209">
        <f t="shared" si="126"/>
        <v>0</v>
      </c>
      <c r="DG181" s="245"/>
      <c r="DH181" s="245"/>
    </row>
    <row r="182" spans="1:112" s="218" customFormat="1" ht="28.5" hidden="1" customHeight="1">
      <c r="A182" s="218" t="str">
        <f>Lists!C270</f>
        <v/>
      </c>
      <c r="B182" s="240" t="str">
        <f>IF(A182="","",INDEX(FORMULACIÓN!$A$10:$U$1010,'FORMULACIÓN Y SEG. FACULTADES'!$A182,'FORMULACIÓN Y SEG. FACULTADES'!B$8))</f>
        <v/>
      </c>
      <c r="C182" s="238" t="str">
        <f>IF($A182="","",INDEX(FORMULACIÓN!$A$10:$U$1010,'FORMULACIÓN Y SEG. FACULTADES'!$A182,'FORMULACIÓN Y SEG. FACULTADES'!C$8))</f>
        <v/>
      </c>
      <c r="D182" s="240" t="str">
        <f>IF(B182="","",INDEX(FORMULACIÓN!$A$10:$U$1010,'FORMULACIÓN Y SEG. FACULTADES'!$A182,'FORMULACIÓN Y SEG. FACULTADES'!D$8))</f>
        <v/>
      </c>
      <c r="E182" s="240" t="str">
        <f>IF($A182="","",INDEX(FORMULACIÓN!$A$10:$U$1010,'FORMULACIÓN Y SEG. FACULTADES'!$A182,'FORMULACIÓN Y SEG. FACULTADES'!E$8))</f>
        <v/>
      </c>
      <c r="F182" s="240" t="str">
        <f>IF($A182="","",INDEX(FORMULACIÓN!$A$10:$U$1010,'FORMULACIÓN Y SEG. FACULTADES'!$A182,'FORMULACIÓN Y SEG. FACULTADES'!F$8))</f>
        <v/>
      </c>
      <c r="G182" s="240" t="str">
        <f>IF($A182="","",INDEX(FORMULACIÓN!$A$10:$U$1010,'FORMULACIÓN Y SEG. FACULTADES'!$A182,'FORMULACIÓN Y SEG. FACULTADES'!G$8))</f>
        <v/>
      </c>
      <c r="H182" s="240" t="str">
        <f>IF($A182="","",INDEX(FORMULACIÓN!$A$10:$U$1010,'FORMULACIÓN Y SEG. FACULTADES'!$A182,'FORMULACIÓN Y SEG. FACULTADES'!H$8))</f>
        <v/>
      </c>
      <c r="I182" s="240" t="str">
        <f>IF($A182="","",INDEX(FORMULACIÓN!$A$10:$U$1010,'FORMULACIÓN Y SEG. FACULTADES'!$A182,'FORMULACIÓN Y SEG. FACULTADES'!I$8))</f>
        <v/>
      </c>
      <c r="J182" s="242"/>
      <c r="K182" s="242"/>
      <c r="L182" s="240" t="str">
        <f>IF($A182="","",INDEX(FORMULACIÓN!$A$10:$U$1010,'FORMULACIÓN Y SEG. FACULTADES'!$A182,'FORMULACIÓN Y SEG. FACULTADES'!L$8))</f>
        <v/>
      </c>
      <c r="M182" s="240" t="str">
        <f>IF($A182="","",INDEX(FORMULACIÓN!$A$10:$U$1010,'FORMULACIÓN Y SEG. FACULTADES'!$A182,'FORMULACIÓN Y SEG. FACULTADES'!M$8))</f>
        <v/>
      </c>
      <c r="N182" s="240" t="str">
        <f>IF($A182="","",INDEX(FORMULACIÓN!$A$10:$U$1010,'FORMULACIÓN Y SEG. FACULTADES'!$A182,'FORMULACIÓN Y SEG. FACULTADES'!N$8))</f>
        <v/>
      </c>
      <c r="O182" s="240" t="str">
        <f>IF($A182="","",INDEX(FORMULACIÓN!$A$10:$U$1010,'FORMULACIÓN Y SEG. FACULTADES'!$A182,'FORMULACIÓN Y SEG. FACULTADES'!O$8))</f>
        <v/>
      </c>
      <c r="P182" s="240" t="str">
        <f>IF($A182="","",INDEX(FORMULACIÓN!$A$10:$U$1010,'FORMULACIÓN Y SEG. FACULTADES'!$A182,'FORMULACIÓN Y SEG. FACULTADES'!P$8))</f>
        <v/>
      </c>
      <c r="Q182" s="241"/>
      <c r="R182" s="46" t="str">
        <f>IF($A182="","",INDEX(FORMULACIÓN!$A$10:$Y$1010,'FORMULACIÓN Y SEG. FACULTADES'!$A182,'FORMULACIÓN Y SEG. FACULTADES'!R$8))</f>
        <v/>
      </c>
      <c r="S182" s="175" t="str">
        <f>IF($A182="","",INDEX(FORMULACIÓN!$A$10:$U$1010,'FORMULACIÓN Y SEG. FACULTADES'!$A182,'FORMULACIÓN Y SEG. FACULTADES'!S$8))</f>
        <v/>
      </c>
      <c r="T182" s="187"/>
      <c r="U182" s="187"/>
      <c r="V182" s="188">
        <f t="shared" si="87"/>
        <v>0</v>
      </c>
      <c r="W182" s="187"/>
      <c r="X182" s="187"/>
      <c r="Y182" s="187"/>
      <c r="Z182" s="191" t="str">
        <f t="shared" si="88"/>
        <v>0</v>
      </c>
      <c r="AA182" s="191" t="str">
        <f t="shared" si="89"/>
        <v>-</v>
      </c>
      <c r="AB182" s="189" t="str">
        <f t="shared" si="86"/>
        <v>FAC/DEP: 00,00%
__________
FAC/FAC: -
__________
AÑO: 00,00%
S. 1: 00,00%
S. 2: 00,00%</v>
      </c>
      <c r="AC182" s="187"/>
      <c r="AD182" s="187"/>
      <c r="AE182" s="188">
        <f t="shared" si="90"/>
        <v>0</v>
      </c>
      <c r="AF182" s="187"/>
      <c r="AG182" s="187"/>
      <c r="AH182" s="187"/>
      <c r="AI182" s="191" t="str">
        <f t="shared" si="91"/>
        <v>0</v>
      </c>
      <c r="AJ182" s="187" t="str">
        <f t="shared" si="92"/>
        <v>-</v>
      </c>
      <c r="AK182" s="189" t="str">
        <f t="shared" si="93"/>
        <v>FAC/DEP: 00,00%
__________
FAC/FAC: -
__________
AÑO: 00,00%
S. 1: 00,00%
S. 2: 00,00%</v>
      </c>
      <c r="AL182" s="187"/>
      <c r="AM182" s="187"/>
      <c r="AN182" s="188">
        <f t="shared" si="94"/>
        <v>0</v>
      </c>
      <c r="AO182" s="187"/>
      <c r="AP182" s="187"/>
      <c r="AQ182" s="187"/>
      <c r="AR182" s="191" t="str">
        <f t="shared" si="95"/>
        <v>0</v>
      </c>
      <c r="AS182" s="187" t="str">
        <f t="shared" si="96"/>
        <v>-</v>
      </c>
      <c r="AT182" s="189" t="str">
        <f t="shared" si="97"/>
        <v>FAC/DEP: 00,00%
__________
FAC/FAC: -
__________
AÑO: 00,00%
S. 1: 00,00%
S. 2: 00,00%</v>
      </c>
      <c r="AU182" s="187"/>
      <c r="AV182" s="187"/>
      <c r="AW182" s="188">
        <f t="shared" si="98"/>
        <v>0</v>
      </c>
      <c r="AX182" s="187"/>
      <c r="AY182" s="187"/>
      <c r="AZ182" s="187"/>
      <c r="BA182" s="191" t="str">
        <f t="shared" si="99"/>
        <v>0</v>
      </c>
      <c r="BB182" s="187" t="str">
        <f t="shared" si="100"/>
        <v>-</v>
      </c>
      <c r="BC182" s="189" t="str">
        <f t="shared" si="101"/>
        <v>FAC/DEP: 00,00%
__________
FAC/FAC: -
__________
AÑO: 00,00%
S. 1: 00,00%
S. 2: 00,00%</v>
      </c>
      <c r="BD182" s="187"/>
      <c r="BE182" s="187"/>
      <c r="BF182" s="188">
        <f t="shared" si="102"/>
        <v>0</v>
      </c>
      <c r="BG182" s="187"/>
      <c r="BH182" s="187"/>
      <c r="BI182" s="187"/>
      <c r="BJ182" s="191" t="str">
        <f t="shared" si="103"/>
        <v>0</v>
      </c>
      <c r="BK182" s="187" t="str">
        <f t="shared" si="104"/>
        <v>-</v>
      </c>
      <c r="BL182" s="189" t="str">
        <f t="shared" si="105"/>
        <v>FAC/DEP: 00,00%
__________
FAC/FAC: -
__________
AÑO: 00,00%
S. 1: 00,00%
S. 2: 00,00%</v>
      </c>
      <c r="BM182" s="187"/>
      <c r="BN182" s="187"/>
      <c r="BO182" s="188">
        <f t="shared" si="106"/>
        <v>0</v>
      </c>
      <c r="BP182" s="187"/>
      <c r="BQ182" s="187"/>
      <c r="BR182" s="187"/>
      <c r="BS182" s="191" t="str">
        <f t="shared" si="107"/>
        <v>0</v>
      </c>
      <c r="BT182" s="187" t="str">
        <f t="shared" si="108"/>
        <v>-</v>
      </c>
      <c r="BU182" s="189" t="str">
        <f t="shared" si="109"/>
        <v>FAC/DEP: 00,00%
__________
FAC/FAC: -
__________
AÑO: 00,00%
S. 1: 00,00%
S. 2: 00,00%</v>
      </c>
      <c r="BV182" s="187"/>
      <c r="BW182" s="187"/>
      <c r="BX182" s="188">
        <f t="shared" si="110"/>
        <v>0</v>
      </c>
      <c r="BY182" s="187"/>
      <c r="BZ182" s="187"/>
      <c r="CA182" s="187"/>
      <c r="CB182" s="191" t="str">
        <f t="shared" si="111"/>
        <v>0</v>
      </c>
      <c r="CC182" s="187" t="str">
        <f t="shared" si="112"/>
        <v>-</v>
      </c>
      <c r="CD182" s="189" t="str">
        <f t="shared" si="113"/>
        <v>FAC/DEP: 00,00%
__________
FAC/FAC: -
__________
AÑO: 00,00%
S. 1: 00,00%
S. 2: 00,00%</v>
      </c>
      <c r="CE182" s="187"/>
      <c r="CF182" s="187"/>
      <c r="CG182" s="188">
        <f t="shared" si="114"/>
        <v>0</v>
      </c>
      <c r="CH182" s="187"/>
      <c r="CI182" s="187"/>
      <c r="CJ182" s="187"/>
      <c r="CK182" s="191" t="str">
        <f t="shared" si="115"/>
        <v>0</v>
      </c>
      <c r="CL182" s="187" t="str">
        <f t="shared" si="116"/>
        <v>-</v>
      </c>
      <c r="CM182" s="189" t="str">
        <f t="shared" si="117"/>
        <v>FAC/DEP: 00,00%
__________
FAC/FAC: -
__________
AÑO: 00,00%
S. 1: 00,00%
S. 2: 00,00%</v>
      </c>
      <c r="CN182" s="187"/>
      <c r="CO182" s="187"/>
      <c r="CP182" s="188">
        <f t="shared" si="118"/>
        <v>0</v>
      </c>
      <c r="CQ182" s="187"/>
      <c r="CR182" s="187"/>
      <c r="CS182" s="187"/>
      <c r="CT182" s="191" t="str">
        <f t="shared" si="119"/>
        <v>0</v>
      </c>
      <c r="CU182" s="187" t="str">
        <f t="shared" si="120"/>
        <v>-</v>
      </c>
      <c r="CV182" s="189" t="str">
        <f t="shared" si="121"/>
        <v>FAC/DEP: 00,00%
__________
FAC/FAC: -
__________
AÑO: 00,00%
S. 1: 00,00%
S. 2: 00,00%</v>
      </c>
      <c r="CW182" s="187"/>
      <c r="CX182" s="187"/>
      <c r="CY182" s="188">
        <f t="shared" si="122"/>
        <v>0</v>
      </c>
      <c r="CZ182" s="187"/>
      <c r="DA182" s="187"/>
      <c r="DB182" s="187"/>
      <c r="DC182" s="191" t="str">
        <f t="shared" si="123"/>
        <v>0</v>
      </c>
      <c r="DD182" s="191" t="str">
        <f t="shared" si="124"/>
        <v>-</v>
      </c>
      <c r="DE182" s="196" t="str">
        <f t="shared" si="125"/>
        <v>FAC/DEP: 00,00%
__________
FAC/FAC: -
__________
AÑO: 00,00%
S. 1: 00,00%
S. 2: 00,00%</v>
      </c>
      <c r="DF182" s="209">
        <f t="shared" si="126"/>
        <v>0</v>
      </c>
      <c r="DG182" s="245"/>
      <c r="DH182" s="245"/>
    </row>
    <row r="183" spans="1:112" s="218" customFormat="1" ht="28.5" hidden="1" customHeight="1">
      <c r="A183" s="218" t="str">
        <f>Lists!C271</f>
        <v/>
      </c>
      <c r="B183" s="240" t="str">
        <f>IF(A183="","",INDEX(FORMULACIÓN!$A$10:$U$1010,'FORMULACIÓN Y SEG. FACULTADES'!$A183,'FORMULACIÓN Y SEG. FACULTADES'!B$8))</f>
        <v/>
      </c>
      <c r="C183" s="238" t="str">
        <f>IF($A183="","",INDEX(FORMULACIÓN!$A$10:$U$1010,'FORMULACIÓN Y SEG. FACULTADES'!$A183,'FORMULACIÓN Y SEG. FACULTADES'!C$8))</f>
        <v/>
      </c>
      <c r="D183" s="240" t="str">
        <f>IF(B183="","",INDEX(FORMULACIÓN!$A$10:$U$1010,'FORMULACIÓN Y SEG. FACULTADES'!$A183,'FORMULACIÓN Y SEG. FACULTADES'!D$8))</f>
        <v/>
      </c>
      <c r="E183" s="240" t="str">
        <f>IF($A183="","",INDEX(FORMULACIÓN!$A$10:$U$1010,'FORMULACIÓN Y SEG. FACULTADES'!$A183,'FORMULACIÓN Y SEG. FACULTADES'!E$8))</f>
        <v/>
      </c>
      <c r="F183" s="240" t="str">
        <f>IF($A183="","",INDEX(FORMULACIÓN!$A$10:$U$1010,'FORMULACIÓN Y SEG. FACULTADES'!$A183,'FORMULACIÓN Y SEG. FACULTADES'!F$8))</f>
        <v/>
      </c>
      <c r="G183" s="240" t="str">
        <f>IF($A183="","",INDEX(FORMULACIÓN!$A$10:$U$1010,'FORMULACIÓN Y SEG. FACULTADES'!$A183,'FORMULACIÓN Y SEG. FACULTADES'!G$8))</f>
        <v/>
      </c>
      <c r="H183" s="240" t="str">
        <f>IF($A183="","",INDEX(FORMULACIÓN!$A$10:$U$1010,'FORMULACIÓN Y SEG. FACULTADES'!$A183,'FORMULACIÓN Y SEG. FACULTADES'!H$8))</f>
        <v/>
      </c>
      <c r="I183" s="240" t="str">
        <f>IF($A183="","",INDEX(FORMULACIÓN!$A$10:$U$1010,'FORMULACIÓN Y SEG. FACULTADES'!$A183,'FORMULACIÓN Y SEG. FACULTADES'!I$8))</f>
        <v/>
      </c>
      <c r="J183" s="242"/>
      <c r="K183" s="242"/>
      <c r="L183" s="240" t="str">
        <f>IF($A183="","",INDEX(FORMULACIÓN!$A$10:$U$1010,'FORMULACIÓN Y SEG. FACULTADES'!$A183,'FORMULACIÓN Y SEG. FACULTADES'!L$8))</f>
        <v/>
      </c>
      <c r="M183" s="240" t="str">
        <f>IF($A183="","",INDEX(FORMULACIÓN!$A$10:$U$1010,'FORMULACIÓN Y SEG. FACULTADES'!$A183,'FORMULACIÓN Y SEG. FACULTADES'!M$8))</f>
        <v/>
      </c>
      <c r="N183" s="240" t="str">
        <f>IF($A183="","",INDEX(FORMULACIÓN!$A$10:$U$1010,'FORMULACIÓN Y SEG. FACULTADES'!$A183,'FORMULACIÓN Y SEG. FACULTADES'!N$8))</f>
        <v/>
      </c>
      <c r="O183" s="240" t="str">
        <f>IF($A183="","",INDEX(FORMULACIÓN!$A$10:$U$1010,'FORMULACIÓN Y SEG. FACULTADES'!$A183,'FORMULACIÓN Y SEG. FACULTADES'!O$8))</f>
        <v/>
      </c>
      <c r="P183" s="240" t="str">
        <f>IF($A183="","",INDEX(FORMULACIÓN!$A$10:$U$1010,'FORMULACIÓN Y SEG. FACULTADES'!$A183,'FORMULACIÓN Y SEG. FACULTADES'!P$8))</f>
        <v/>
      </c>
      <c r="Q183" s="241"/>
      <c r="R183" s="46" t="str">
        <f>IF($A183="","",INDEX(FORMULACIÓN!$A$10:$Y$1010,'FORMULACIÓN Y SEG. FACULTADES'!$A183,'FORMULACIÓN Y SEG. FACULTADES'!R$8))</f>
        <v/>
      </c>
      <c r="S183" s="175" t="str">
        <f>IF($A183="","",INDEX(FORMULACIÓN!$A$10:$U$1010,'FORMULACIÓN Y SEG. FACULTADES'!$A183,'FORMULACIÓN Y SEG. FACULTADES'!S$8))</f>
        <v/>
      </c>
      <c r="T183" s="187"/>
      <c r="U183" s="187"/>
      <c r="V183" s="188">
        <f t="shared" si="87"/>
        <v>0</v>
      </c>
      <c r="W183" s="187"/>
      <c r="X183" s="187"/>
      <c r="Y183" s="187"/>
      <c r="Z183" s="191" t="str">
        <f t="shared" si="88"/>
        <v>0</v>
      </c>
      <c r="AA183" s="191" t="str">
        <f t="shared" si="89"/>
        <v>-</v>
      </c>
      <c r="AB183" s="189" t="str">
        <f t="shared" si="86"/>
        <v>FAC/DEP: 00,00%
__________
FAC/FAC: -
__________
AÑO: 00,00%
S. 1: 00,00%
S. 2: 00,00%</v>
      </c>
      <c r="AC183" s="187"/>
      <c r="AD183" s="187"/>
      <c r="AE183" s="188">
        <f t="shared" si="90"/>
        <v>0</v>
      </c>
      <c r="AF183" s="187"/>
      <c r="AG183" s="187"/>
      <c r="AH183" s="187"/>
      <c r="AI183" s="191" t="str">
        <f t="shared" si="91"/>
        <v>0</v>
      </c>
      <c r="AJ183" s="187" t="str">
        <f t="shared" si="92"/>
        <v>-</v>
      </c>
      <c r="AK183" s="189" t="str">
        <f t="shared" si="93"/>
        <v>FAC/DEP: 00,00%
__________
FAC/FAC: -
__________
AÑO: 00,00%
S. 1: 00,00%
S. 2: 00,00%</v>
      </c>
      <c r="AL183" s="187"/>
      <c r="AM183" s="187"/>
      <c r="AN183" s="188">
        <f t="shared" si="94"/>
        <v>0</v>
      </c>
      <c r="AO183" s="187"/>
      <c r="AP183" s="187"/>
      <c r="AQ183" s="187"/>
      <c r="AR183" s="191" t="str">
        <f t="shared" si="95"/>
        <v>0</v>
      </c>
      <c r="AS183" s="187" t="str">
        <f t="shared" si="96"/>
        <v>-</v>
      </c>
      <c r="AT183" s="189" t="str">
        <f t="shared" si="97"/>
        <v>FAC/DEP: 00,00%
__________
FAC/FAC: -
__________
AÑO: 00,00%
S. 1: 00,00%
S. 2: 00,00%</v>
      </c>
      <c r="AU183" s="187"/>
      <c r="AV183" s="187"/>
      <c r="AW183" s="188">
        <f t="shared" si="98"/>
        <v>0</v>
      </c>
      <c r="AX183" s="187"/>
      <c r="AY183" s="187"/>
      <c r="AZ183" s="187"/>
      <c r="BA183" s="191" t="str">
        <f t="shared" si="99"/>
        <v>0</v>
      </c>
      <c r="BB183" s="187" t="str">
        <f t="shared" si="100"/>
        <v>-</v>
      </c>
      <c r="BC183" s="189" t="str">
        <f t="shared" si="101"/>
        <v>FAC/DEP: 00,00%
__________
FAC/FAC: -
__________
AÑO: 00,00%
S. 1: 00,00%
S. 2: 00,00%</v>
      </c>
      <c r="BD183" s="187"/>
      <c r="BE183" s="187"/>
      <c r="BF183" s="188">
        <f t="shared" si="102"/>
        <v>0</v>
      </c>
      <c r="BG183" s="187"/>
      <c r="BH183" s="187"/>
      <c r="BI183" s="187"/>
      <c r="BJ183" s="191" t="str">
        <f t="shared" si="103"/>
        <v>0</v>
      </c>
      <c r="BK183" s="187" t="str">
        <f t="shared" si="104"/>
        <v>-</v>
      </c>
      <c r="BL183" s="189" t="str">
        <f t="shared" si="105"/>
        <v>FAC/DEP: 00,00%
__________
FAC/FAC: -
__________
AÑO: 00,00%
S. 1: 00,00%
S. 2: 00,00%</v>
      </c>
      <c r="BM183" s="187"/>
      <c r="BN183" s="187"/>
      <c r="BO183" s="188">
        <f t="shared" si="106"/>
        <v>0</v>
      </c>
      <c r="BP183" s="187"/>
      <c r="BQ183" s="187"/>
      <c r="BR183" s="187"/>
      <c r="BS183" s="191" t="str">
        <f t="shared" si="107"/>
        <v>0</v>
      </c>
      <c r="BT183" s="187" t="str">
        <f t="shared" si="108"/>
        <v>-</v>
      </c>
      <c r="BU183" s="189" t="str">
        <f t="shared" si="109"/>
        <v>FAC/DEP: 00,00%
__________
FAC/FAC: -
__________
AÑO: 00,00%
S. 1: 00,00%
S. 2: 00,00%</v>
      </c>
      <c r="BV183" s="187"/>
      <c r="BW183" s="187"/>
      <c r="BX183" s="188">
        <f t="shared" si="110"/>
        <v>0</v>
      </c>
      <c r="BY183" s="187"/>
      <c r="BZ183" s="187"/>
      <c r="CA183" s="187"/>
      <c r="CB183" s="191" t="str">
        <f t="shared" si="111"/>
        <v>0</v>
      </c>
      <c r="CC183" s="187" t="str">
        <f t="shared" si="112"/>
        <v>-</v>
      </c>
      <c r="CD183" s="189" t="str">
        <f t="shared" si="113"/>
        <v>FAC/DEP: 00,00%
__________
FAC/FAC: -
__________
AÑO: 00,00%
S. 1: 00,00%
S. 2: 00,00%</v>
      </c>
      <c r="CE183" s="187"/>
      <c r="CF183" s="187"/>
      <c r="CG183" s="188">
        <f t="shared" si="114"/>
        <v>0</v>
      </c>
      <c r="CH183" s="187"/>
      <c r="CI183" s="187"/>
      <c r="CJ183" s="187"/>
      <c r="CK183" s="191" t="str">
        <f t="shared" si="115"/>
        <v>0</v>
      </c>
      <c r="CL183" s="187" t="str">
        <f t="shared" si="116"/>
        <v>-</v>
      </c>
      <c r="CM183" s="189" t="str">
        <f t="shared" si="117"/>
        <v>FAC/DEP: 00,00%
__________
FAC/FAC: -
__________
AÑO: 00,00%
S. 1: 00,00%
S. 2: 00,00%</v>
      </c>
      <c r="CN183" s="187"/>
      <c r="CO183" s="187"/>
      <c r="CP183" s="188">
        <f t="shared" si="118"/>
        <v>0</v>
      </c>
      <c r="CQ183" s="187"/>
      <c r="CR183" s="187"/>
      <c r="CS183" s="187"/>
      <c r="CT183" s="191" t="str">
        <f t="shared" si="119"/>
        <v>0</v>
      </c>
      <c r="CU183" s="187" t="str">
        <f t="shared" si="120"/>
        <v>-</v>
      </c>
      <c r="CV183" s="189" t="str">
        <f t="shared" si="121"/>
        <v>FAC/DEP: 00,00%
__________
FAC/FAC: -
__________
AÑO: 00,00%
S. 1: 00,00%
S. 2: 00,00%</v>
      </c>
      <c r="CW183" s="187"/>
      <c r="CX183" s="187"/>
      <c r="CY183" s="188">
        <f t="shared" si="122"/>
        <v>0</v>
      </c>
      <c r="CZ183" s="187"/>
      <c r="DA183" s="187"/>
      <c r="DB183" s="187"/>
      <c r="DC183" s="191" t="str">
        <f t="shared" si="123"/>
        <v>0</v>
      </c>
      <c r="DD183" s="191" t="str">
        <f t="shared" si="124"/>
        <v>-</v>
      </c>
      <c r="DE183" s="196" t="str">
        <f t="shared" si="125"/>
        <v>FAC/DEP: 00,00%
__________
FAC/FAC: -
__________
AÑO: 00,00%
S. 1: 00,00%
S. 2: 00,00%</v>
      </c>
      <c r="DF183" s="209">
        <f t="shared" si="126"/>
        <v>0</v>
      </c>
      <c r="DG183" s="245"/>
      <c r="DH183" s="245"/>
    </row>
    <row r="184" spans="1:112" s="218" customFormat="1" ht="28.5" hidden="1" customHeight="1">
      <c r="A184" s="218" t="str">
        <f>Lists!C272</f>
        <v/>
      </c>
      <c r="B184" s="240" t="str">
        <f>IF(A184="","",INDEX(FORMULACIÓN!$A$10:$U$1010,'FORMULACIÓN Y SEG. FACULTADES'!$A184,'FORMULACIÓN Y SEG. FACULTADES'!B$8))</f>
        <v/>
      </c>
      <c r="C184" s="238" t="str">
        <f>IF($A184="","",INDEX(FORMULACIÓN!$A$10:$U$1010,'FORMULACIÓN Y SEG. FACULTADES'!$A184,'FORMULACIÓN Y SEG. FACULTADES'!C$8))</f>
        <v/>
      </c>
      <c r="D184" s="240" t="str">
        <f>IF(B184="","",INDEX(FORMULACIÓN!$A$10:$U$1010,'FORMULACIÓN Y SEG. FACULTADES'!$A184,'FORMULACIÓN Y SEG. FACULTADES'!D$8))</f>
        <v/>
      </c>
      <c r="E184" s="240" t="str">
        <f>IF($A184="","",INDEX(FORMULACIÓN!$A$10:$U$1010,'FORMULACIÓN Y SEG. FACULTADES'!$A184,'FORMULACIÓN Y SEG. FACULTADES'!E$8))</f>
        <v/>
      </c>
      <c r="F184" s="240" t="str">
        <f>IF($A184="","",INDEX(FORMULACIÓN!$A$10:$U$1010,'FORMULACIÓN Y SEG. FACULTADES'!$A184,'FORMULACIÓN Y SEG. FACULTADES'!F$8))</f>
        <v/>
      </c>
      <c r="G184" s="240" t="str">
        <f>IF($A184="","",INDEX(FORMULACIÓN!$A$10:$U$1010,'FORMULACIÓN Y SEG. FACULTADES'!$A184,'FORMULACIÓN Y SEG. FACULTADES'!G$8))</f>
        <v/>
      </c>
      <c r="H184" s="240" t="str">
        <f>IF($A184="","",INDEX(FORMULACIÓN!$A$10:$U$1010,'FORMULACIÓN Y SEG. FACULTADES'!$A184,'FORMULACIÓN Y SEG. FACULTADES'!H$8))</f>
        <v/>
      </c>
      <c r="I184" s="240" t="str">
        <f>IF($A184="","",INDEX(FORMULACIÓN!$A$10:$U$1010,'FORMULACIÓN Y SEG. FACULTADES'!$A184,'FORMULACIÓN Y SEG. FACULTADES'!I$8))</f>
        <v/>
      </c>
      <c r="J184" s="242"/>
      <c r="K184" s="242"/>
      <c r="L184" s="240" t="str">
        <f>IF($A184="","",INDEX(FORMULACIÓN!$A$10:$U$1010,'FORMULACIÓN Y SEG. FACULTADES'!$A184,'FORMULACIÓN Y SEG. FACULTADES'!L$8))</f>
        <v/>
      </c>
      <c r="M184" s="240" t="str">
        <f>IF($A184="","",INDEX(FORMULACIÓN!$A$10:$U$1010,'FORMULACIÓN Y SEG. FACULTADES'!$A184,'FORMULACIÓN Y SEG. FACULTADES'!M$8))</f>
        <v/>
      </c>
      <c r="N184" s="240" t="str">
        <f>IF($A184="","",INDEX(FORMULACIÓN!$A$10:$U$1010,'FORMULACIÓN Y SEG. FACULTADES'!$A184,'FORMULACIÓN Y SEG. FACULTADES'!N$8))</f>
        <v/>
      </c>
      <c r="O184" s="240" t="str">
        <f>IF($A184="","",INDEX(FORMULACIÓN!$A$10:$U$1010,'FORMULACIÓN Y SEG. FACULTADES'!$A184,'FORMULACIÓN Y SEG. FACULTADES'!O$8))</f>
        <v/>
      </c>
      <c r="P184" s="240" t="str">
        <f>IF($A184="","",INDEX(FORMULACIÓN!$A$10:$U$1010,'FORMULACIÓN Y SEG. FACULTADES'!$A184,'FORMULACIÓN Y SEG. FACULTADES'!P$8))</f>
        <v/>
      </c>
      <c r="Q184" s="241"/>
      <c r="R184" s="46" t="str">
        <f>IF($A184="","",INDEX(FORMULACIÓN!$A$10:$Y$1010,'FORMULACIÓN Y SEG. FACULTADES'!$A184,'FORMULACIÓN Y SEG. FACULTADES'!R$8))</f>
        <v/>
      </c>
      <c r="S184" s="175" t="str">
        <f>IF($A184="","",INDEX(FORMULACIÓN!$A$10:$U$1010,'FORMULACIÓN Y SEG. FACULTADES'!$A184,'FORMULACIÓN Y SEG. FACULTADES'!S$8))</f>
        <v/>
      </c>
      <c r="T184" s="187"/>
      <c r="U184" s="187"/>
      <c r="V184" s="188">
        <f t="shared" si="87"/>
        <v>0</v>
      </c>
      <c r="W184" s="187"/>
      <c r="X184" s="187"/>
      <c r="Y184" s="187"/>
      <c r="Z184" s="191" t="str">
        <f t="shared" si="88"/>
        <v>0</v>
      </c>
      <c r="AA184" s="191" t="str">
        <f t="shared" si="89"/>
        <v>-</v>
      </c>
      <c r="AB184" s="189" t="str">
        <f t="shared" si="86"/>
        <v>FAC/DEP: 00,00%
__________
FAC/FAC: -
__________
AÑO: 00,00%
S. 1: 00,00%
S. 2: 00,00%</v>
      </c>
      <c r="AC184" s="187"/>
      <c r="AD184" s="187"/>
      <c r="AE184" s="188">
        <f t="shared" si="90"/>
        <v>0</v>
      </c>
      <c r="AF184" s="187"/>
      <c r="AG184" s="187"/>
      <c r="AH184" s="187"/>
      <c r="AI184" s="191" t="str">
        <f t="shared" si="91"/>
        <v>0</v>
      </c>
      <c r="AJ184" s="187" t="str">
        <f t="shared" si="92"/>
        <v>-</v>
      </c>
      <c r="AK184" s="189" t="str">
        <f t="shared" si="93"/>
        <v>FAC/DEP: 00,00%
__________
FAC/FAC: -
__________
AÑO: 00,00%
S. 1: 00,00%
S. 2: 00,00%</v>
      </c>
      <c r="AL184" s="187"/>
      <c r="AM184" s="187"/>
      <c r="AN184" s="188">
        <f t="shared" si="94"/>
        <v>0</v>
      </c>
      <c r="AO184" s="187"/>
      <c r="AP184" s="187"/>
      <c r="AQ184" s="187"/>
      <c r="AR184" s="191" t="str">
        <f t="shared" si="95"/>
        <v>0</v>
      </c>
      <c r="AS184" s="187" t="str">
        <f t="shared" si="96"/>
        <v>-</v>
      </c>
      <c r="AT184" s="189" t="str">
        <f t="shared" si="97"/>
        <v>FAC/DEP: 00,00%
__________
FAC/FAC: -
__________
AÑO: 00,00%
S. 1: 00,00%
S. 2: 00,00%</v>
      </c>
      <c r="AU184" s="187"/>
      <c r="AV184" s="187"/>
      <c r="AW184" s="188">
        <f t="shared" si="98"/>
        <v>0</v>
      </c>
      <c r="AX184" s="187"/>
      <c r="AY184" s="187"/>
      <c r="AZ184" s="187"/>
      <c r="BA184" s="191" t="str">
        <f t="shared" si="99"/>
        <v>0</v>
      </c>
      <c r="BB184" s="187" t="str">
        <f t="shared" si="100"/>
        <v>-</v>
      </c>
      <c r="BC184" s="189" t="str">
        <f t="shared" si="101"/>
        <v>FAC/DEP: 00,00%
__________
FAC/FAC: -
__________
AÑO: 00,00%
S. 1: 00,00%
S. 2: 00,00%</v>
      </c>
      <c r="BD184" s="187"/>
      <c r="BE184" s="187"/>
      <c r="BF184" s="188">
        <f t="shared" si="102"/>
        <v>0</v>
      </c>
      <c r="BG184" s="187"/>
      <c r="BH184" s="187"/>
      <c r="BI184" s="187"/>
      <c r="BJ184" s="191" t="str">
        <f t="shared" si="103"/>
        <v>0</v>
      </c>
      <c r="BK184" s="187" t="str">
        <f t="shared" si="104"/>
        <v>-</v>
      </c>
      <c r="BL184" s="189" t="str">
        <f t="shared" si="105"/>
        <v>FAC/DEP: 00,00%
__________
FAC/FAC: -
__________
AÑO: 00,00%
S. 1: 00,00%
S. 2: 00,00%</v>
      </c>
      <c r="BM184" s="187"/>
      <c r="BN184" s="187"/>
      <c r="BO184" s="188">
        <f t="shared" si="106"/>
        <v>0</v>
      </c>
      <c r="BP184" s="187"/>
      <c r="BQ184" s="187"/>
      <c r="BR184" s="187"/>
      <c r="BS184" s="191" t="str">
        <f t="shared" si="107"/>
        <v>0</v>
      </c>
      <c r="BT184" s="187" t="str">
        <f t="shared" si="108"/>
        <v>-</v>
      </c>
      <c r="BU184" s="189" t="str">
        <f t="shared" si="109"/>
        <v>FAC/DEP: 00,00%
__________
FAC/FAC: -
__________
AÑO: 00,00%
S. 1: 00,00%
S. 2: 00,00%</v>
      </c>
      <c r="BV184" s="187"/>
      <c r="BW184" s="187"/>
      <c r="BX184" s="188">
        <f t="shared" si="110"/>
        <v>0</v>
      </c>
      <c r="BY184" s="187"/>
      <c r="BZ184" s="187"/>
      <c r="CA184" s="187"/>
      <c r="CB184" s="191" t="str">
        <f t="shared" si="111"/>
        <v>0</v>
      </c>
      <c r="CC184" s="187" t="str">
        <f t="shared" si="112"/>
        <v>-</v>
      </c>
      <c r="CD184" s="189" t="str">
        <f t="shared" si="113"/>
        <v>FAC/DEP: 00,00%
__________
FAC/FAC: -
__________
AÑO: 00,00%
S. 1: 00,00%
S. 2: 00,00%</v>
      </c>
      <c r="CE184" s="187"/>
      <c r="CF184" s="187"/>
      <c r="CG184" s="188">
        <f t="shared" si="114"/>
        <v>0</v>
      </c>
      <c r="CH184" s="187"/>
      <c r="CI184" s="187"/>
      <c r="CJ184" s="187"/>
      <c r="CK184" s="191" t="str">
        <f t="shared" si="115"/>
        <v>0</v>
      </c>
      <c r="CL184" s="187" t="str">
        <f t="shared" si="116"/>
        <v>-</v>
      </c>
      <c r="CM184" s="189" t="str">
        <f t="shared" si="117"/>
        <v>FAC/DEP: 00,00%
__________
FAC/FAC: -
__________
AÑO: 00,00%
S. 1: 00,00%
S. 2: 00,00%</v>
      </c>
      <c r="CN184" s="187"/>
      <c r="CO184" s="187"/>
      <c r="CP184" s="188">
        <f t="shared" si="118"/>
        <v>0</v>
      </c>
      <c r="CQ184" s="187"/>
      <c r="CR184" s="187"/>
      <c r="CS184" s="187"/>
      <c r="CT184" s="191" t="str">
        <f t="shared" si="119"/>
        <v>0</v>
      </c>
      <c r="CU184" s="187" t="str">
        <f t="shared" si="120"/>
        <v>-</v>
      </c>
      <c r="CV184" s="189" t="str">
        <f t="shared" si="121"/>
        <v>FAC/DEP: 00,00%
__________
FAC/FAC: -
__________
AÑO: 00,00%
S. 1: 00,00%
S. 2: 00,00%</v>
      </c>
      <c r="CW184" s="187"/>
      <c r="CX184" s="187"/>
      <c r="CY184" s="188">
        <f t="shared" si="122"/>
        <v>0</v>
      </c>
      <c r="CZ184" s="187"/>
      <c r="DA184" s="187"/>
      <c r="DB184" s="187"/>
      <c r="DC184" s="191" t="str">
        <f t="shared" si="123"/>
        <v>0</v>
      </c>
      <c r="DD184" s="191" t="str">
        <f t="shared" si="124"/>
        <v>-</v>
      </c>
      <c r="DE184" s="196" t="str">
        <f t="shared" si="125"/>
        <v>FAC/DEP: 00,00%
__________
FAC/FAC: -
__________
AÑO: 00,00%
S. 1: 00,00%
S. 2: 00,00%</v>
      </c>
      <c r="DF184" s="209">
        <f t="shared" si="126"/>
        <v>0</v>
      </c>
      <c r="DG184" s="245"/>
      <c r="DH184" s="245"/>
    </row>
    <row r="185" spans="1:112" s="218" customFormat="1" ht="28.5" hidden="1" customHeight="1">
      <c r="A185" s="218" t="str">
        <f>Lists!C273</f>
        <v/>
      </c>
      <c r="B185" s="240" t="str">
        <f>IF(A185="","",INDEX(FORMULACIÓN!$A$10:$U$1010,'FORMULACIÓN Y SEG. FACULTADES'!$A185,'FORMULACIÓN Y SEG. FACULTADES'!B$8))</f>
        <v/>
      </c>
      <c r="C185" s="238" t="str">
        <f>IF($A185="","",INDEX(FORMULACIÓN!$A$10:$U$1010,'FORMULACIÓN Y SEG. FACULTADES'!$A185,'FORMULACIÓN Y SEG. FACULTADES'!C$8))</f>
        <v/>
      </c>
      <c r="D185" s="240" t="str">
        <f>IF(B185="","",INDEX(FORMULACIÓN!$A$10:$U$1010,'FORMULACIÓN Y SEG. FACULTADES'!$A185,'FORMULACIÓN Y SEG. FACULTADES'!D$8))</f>
        <v/>
      </c>
      <c r="E185" s="240" t="str">
        <f>IF($A185="","",INDEX(FORMULACIÓN!$A$10:$U$1010,'FORMULACIÓN Y SEG. FACULTADES'!$A185,'FORMULACIÓN Y SEG. FACULTADES'!E$8))</f>
        <v/>
      </c>
      <c r="F185" s="240" t="str">
        <f>IF($A185="","",INDEX(FORMULACIÓN!$A$10:$U$1010,'FORMULACIÓN Y SEG. FACULTADES'!$A185,'FORMULACIÓN Y SEG. FACULTADES'!F$8))</f>
        <v/>
      </c>
      <c r="G185" s="240" t="str">
        <f>IF($A185="","",INDEX(FORMULACIÓN!$A$10:$U$1010,'FORMULACIÓN Y SEG. FACULTADES'!$A185,'FORMULACIÓN Y SEG. FACULTADES'!G$8))</f>
        <v/>
      </c>
      <c r="H185" s="240" t="str">
        <f>IF($A185="","",INDEX(FORMULACIÓN!$A$10:$U$1010,'FORMULACIÓN Y SEG. FACULTADES'!$A185,'FORMULACIÓN Y SEG. FACULTADES'!H$8))</f>
        <v/>
      </c>
      <c r="I185" s="240" t="str">
        <f>IF($A185="","",INDEX(FORMULACIÓN!$A$10:$U$1010,'FORMULACIÓN Y SEG. FACULTADES'!$A185,'FORMULACIÓN Y SEG. FACULTADES'!I$8))</f>
        <v/>
      </c>
      <c r="J185" s="242"/>
      <c r="K185" s="242"/>
      <c r="L185" s="240" t="str">
        <f>IF($A185="","",INDEX(FORMULACIÓN!$A$10:$U$1010,'FORMULACIÓN Y SEG. FACULTADES'!$A185,'FORMULACIÓN Y SEG. FACULTADES'!L$8))</f>
        <v/>
      </c>
      <c r="M185" s="240" t="str">
        <f>IF($A185="","",INDEX(FORMULACIÓN!$A$10:$U$1010,'FORMULACIÓN Y SEG. FACULTADES'!$A185,'FORMULACIÓN Y SEG. FACULTADES'!M$8))</f>
        <v/>
      </c>
      <c r="N185" s="240" t="str">
        <f>IF($A185="","",INDEX(FORMULACIÓN!$A$10:$U$1010,'FORMULACIÓN Y SEG. FACULTADES'!$A185,'FORMULACIÓN Y SEG. FACULTADES'!N$8))</f>
        <v/>
      </c>
      <c r="O185" s="240" t="str">
        <f>IF($A185="","",INDEX(FORMULACIÓN!$A$10:$U$1010,'FORMULACIÓN Y SEG. FACULTADES'!$A185,'FORMULACIÓN Y SEG. FACULTADES'!O$8))</f>
        <v/>
      </c>
      <c r="P185" s="240" t="str">
        <f>IF($A185="","",INDEX(FORMULACIÓN!$A$10:$U$1010,'FORMULACIÓN Y SEG. FACULTADES'!$A185,'FORMULACIÓN Y SEG. FACULTADES'!P$8))</f>
        <v/>
      </c>
      <c r="Q185" s="241"/>
      <c r="R185" s="46" t="str">
        <f>IF($A185="","",INDEX(FORMULACIÓN!$A$10:$Y$1010,'FORMULACIÓN Y SEG. FACULTADES'!$A185,'FORMULACIÓN Y SEG. FACULTADES'!R$8))</f>
        <v/>
      </c>
      <c r="S185" s="175" t="str">
        <f>IF($A185="","",INDEX(FORMULACIÓN!$A$10:$U$1010,'FORMULACIÓN Y SEG. FACULTADES'!$A185,'FORMULACIÓN Y SEG. FACULTADES'!S$8))</f>
        <v/>
      </c>
      <c r="T185" s="187"/>
      <c r="U185" s="187"/>
      <c r="V185" s="188">
        <f t="shared" si="87"/>
        <v>0</v>
      </c>
      <c r="W185" s="187"/>
      <c r="X185" s="187"/>
      <c r="Y185" s="187"/>
      <c r="Z185" s="191" t="str">
        <f t="shared" si="88"/>
        <v>0</v>
      </c>
      <c r="AA185" s="191" t="str">
        <f t="shared" si="89"/>
        <v>-</v>
      </c>
      <c r="AB185" s="189" t="str">
        <f t="shared" si="86"/>
        <v>FAC/DEP: 00,00%
__________
FAC/FAC: -
__________
AÑO: 00,00%
S. 1: 00,00%
S. 2: 00,00%</v>
      </c>
      <c r="AC185" s="187"/>
      <c r="AD185" s="187"/>
      <c r="AE185" s="188">
        <f t="shared" si="90"/>
        <v>0</v>
      </c>
      <c r="AF185" s="187"/>
      <c r="AG185" s="187"/>
      <c r="AH185" s="187"/>
      <c r="AI185" s="191" t="str">
        <f t="shared" si="91"/>
        <v>0</v>
      </c>
      <c r="AJ185" s="187" t="str">
        <f t="shared" si="92"/>
        <v>-</v>
      </c>
      <c r="AK185" s="189" t="str">
        <f t="shared" si="93"/>
        <v>FAC/DEP: 00,00%
__________
FAC/FAC: -
__________
AÑO: 00,00%
S. 1: 00,00%
S. 2: 00,00%</v>
      </c>
      <c r="AL185" s="187"/>
      <c r="AM185" s="187"/>
      <c r="AN185" s="188">
        <f t="shared" si="94"/>
        <v>0</v>
      </c>
      <c r="AO185" s="187"/>
      <c r="AP185" s="187"/>
      <c r="AQ185" s="187"/>
      <c r="AR185" s="191" t="str">
        <f t="shared" si="95"/>
        <v>0</v>
      </c>
      <c r="AS185" s="187" t="str">
        <f t="shared" si="96"/>
        <v>-</v>
      </c>
      <c r="AT185" s="189" t="str">
        <f t="shared" si="97"/>
        <v>FAC/DEP: 00,00%
__________
FAC/FAC: -
__________
AÑO: 00,00%
S. 1: 00,00%
S. 2: 00,00%</v>
      </c>
      <c r="AU185" s="187"/>
      <c r="AV185" s="187"/>
      <c r="AW185" s="188">
        <f t="shared" si="98"/>
        <v>0</v>
      </c>
      <c r="AX185" s="187"/>
      <c r="AY185" s="187"/>
      <c r="AZ185" s="187"/>
      <c r="BA185" s="191" t="str">
        <f t="shared" si="99"/>
        <v>0</v>
      </c>
      <c r="BB185" s="187" t="str">
        <f t="shared" si="100"/>
        <v>-</v>
      </c>
      <c r="BC185" s="189" t="str">
        <f t="shared" si="101"/>
        <v>FAC/DEP: 00,00%
__________
FAC/FAC: -
__________
AÑO: 00,00%
S. 1: 00,00%
S. 2: 00,00%</v>
      </c>
      <c r="BD185" s="187"/>
      <c r="BE185" s="187"/>
      <c r="BF185" s="188">
        <f t="shared" si="102"/>
        <v>0</v>
      </c>
      <c r="BG185" s="187"/>
      <c r="BH185" s="187"/>
      <c r="BI185" s="187"/>
      <c r="BJ185" s="191" t="str">
        <f t="shared" si="103"/>
        <v>0</v>
      </c>
      <c r="BK185" s="187" t="str">
        <f t="shared" si="104"/>
        <v>-</v>
      </c>
      <c r="BL185" s="189" t="str">
        <f t="shared" si="105"/>
        <v>FAC/DEP: 00,00%
__________
FAC/FAC: -
__________
AÑO: 00,00%
S. 1: 00,00%
S. 2: 00,00%</v>
      </c>
      <c r="BM185" s="187"/>
      <c r="BN185" s="187"/>
      <c r="BO185" s="188">
        <f t="shared" si="106"/>
        <v>0</v>
      </c>
      <c r="BP185" s="187"/>
      <c r="BQ185" s="187"/>
      <c r="BR185" s="187"/>
      <c r="BS185" s="191" t="str">
        <f t="shared" si="107"/>
        <v>0</v>
      </c>
      <c r="BT185" s="187" t="str">
        <f t="shared" si="108"/>
        <v>-</v>
      </c>
      <c r="BU185" s="189" t="str">
        <f t="shared" si="109"/>
        <v>FAC/DEP: 00,00%
__________
FAC/FAC: -
__________
AÑO: 00,00%
S. 1: 00,00%
S. 2: 00,00%</v>
      </c>
      <c r="BV185" s="187"/>
      <c r="BW185" s="187"/>
      <c r="BX185" s="188">
        <f t="shared" si="110"/>
        <v>0</v>
      </c>
      <c r="BY185" s="187"/>
      <c r="BZ185" s="187"/>
      <c r="CA185" s="187"/>
      <c r="CB185" s="191" t="str">
        <f t="shared" si="111"/>
        <v>0</v>
      </c>
      <c r="CC185" s="187" t="str">
        <f t="shared" si="112"/>
        <v>-</v>
      </c>
      <c r="CD185" s="189" t="str">
        <f t="shared" si="113"/>
        <v>FAC/DEP: 00,00%
__________
FAC/FAC: -
__________
AÑO: 00,00%
S. 1: 00,00%
S. 2: 00,00%</v>
      </c>
      <c r="CE185" s="187"/>
      <c r="CF185" s="187"/>
      <c r="CG185" s="188">
        <f t="shared" si="114"/>
        <v>0</v>
      </c>
      <c r="CH185" s="187"/>
      <c r="CI185" s="187"/>
      <c r="CJ185" s="187"/>
      <c r="CK185" s="191" t="str">
        <f t="shared" si="115"/>
        <v>0</v>
      </c>
      <c r="CL185" s="187" t="str">
        <f t="shared" si="116"/>
        <v>-</v>
      </c>
      <c r="CM185" s="189" t="str">
        <f t="shared" si="117"/>
        <v>FAC/DEP: 00,00%
__________
FAC/FAC: -
__________
AÑO: 00,00%
S. 1: 00,00%
S. 2: 00,00%</v>
      </c>
      <c r="CN185" s="187"/>
      <c r="CO185" s="187"/>
      <c r="CP185" s="188">
        <f t="shared" si="118"/>
        <v>0</v>
      </c>
      <c r="CQ185" s="187"/>
      <c r="CR185" s="187"/>
      <c r="CS185" s="187"/>
      <c r="CT185" s="191" t="str">
        <f t="shared" si="119"/>
        <v>0</v>
      </c>
      <c r="CU185" s="187" t="str">
        <f t="shared" si="120"/>
        <v>-</v>
      </c>
      <c r="CV185" s="189" t="str">
        <f t="shared" si="121"/>
        <v>FAC/DEP: 00,00%
__________
FAC/FAC: -
__________
AÑO: 00,00%
S. 1: 00,00%
S. 2: 00,00%</v>
      </c>
      <c r="CW185" s="187"/>
      <c r="CX185" s="187"/>
      <c r="CY185" s="188">
        <f t="shared" si="122"/>
        <v>0</v>
      </c>
      <c r="CZ185" s="187"/>
      <c r="DA185" s="187"/>
      <c r="DB185" s="187"/>
      <c r="DC185" s="191" t="str">
        <f t="shared" si="123"/>
        <v>0</v>
      </c>
      <c r="DD185" s="191" t="str">
        <f t="shared" si="124"/>
        <v>-</v>
      </c>
      <c r="DE185" s="196" t="str">
        <f t="shared" si="125"/>
        <v>FAC/DEP: 00,00%
__________
FAC/FAC: -
__________
AÑO: 00,00%
S. 1: 00,00%
S. 2: 00,00%</v>
      </c>
      <c r="DF185" s="209">
        <f t="shared" si="126"/>
        <v>0</v>
      </c>
      <c r="DG185" s="245"/>
      <c r="DH185" s="245"/>
    </row>
    <row r="186" spans="1:112" s="218" customFormat="1" ht="28.5" hidden="1" customHeight="1">
      <c r="A186" s="218" t="str">
        <f>Lists!C274</f>
        <v/>
      </c>
      <c r="B186" s="240" t="str">
        <f>IF(A186="","",INDEX(FORMULACIÓN!$A$10:$U$1010,'FORMULACIÓN Y SEG. FACULTADES'!$A186,'FORMULACIÓN Y SEG. FACULTADES'!B$8))</f>
        <v/>
      </c>
      <c r="C186" s="238" t="str">
        <f>IF($A186="","",INDEX(FORMULACIÓN!$A$10:$U$1010,'FORMULACIÓN Y SEG. FACULTADES'!$A186,'FORMULACIÓN Y SEG. FACULTADES'!C$8))</f>
        <v/>
      </c>
      <c r="D186" s="240" t="str">
        <f>IF(B186="","",INDEX(FORMULACIÓN!$A$10:$U$1010,'FORMULACIÓN Y SEG. FACULTADES'!$A186,'FORMULACIÓN Y SEG. FACULTADES'!D$8))</f>
        <v/>
      </c>
      <c r="E186" s="240" t="str">
        <f>IF($A186="","",INDEX(FORMULACIÓN!$A$10:$U$1010,'FORMULACIÓN Y SEG. FACULTADES'!$A186,'FORMULACIÓN Y SEG. FACULTADES'!E$8))</f>
        <v/>
      </c>
      <c r="F186" s="240" t="str">
        <f>IF($A186="","",INDEX(FORMULACIÓN!$A$10:$U$1010,'FORMULACIÓN Y SEG. FACULTADES'!$A186,'FORMULACIÓN Y SEG. FACULTADES'!F$8))</f>
        <v/>
      </c>
      <c r="G186" s="240" t="str">
        <f>IF($A186="","",INDEX(FORMULACIÓN!$A$10:$U$1010,'FORMULACIÓN Y SEG. FACULTADES'!$A186,'FORMULACIÓN Y SEG. FACULTADES'!G$8))</f>
        <v/>
      </c>
      <c r="H186" s="240" t="str">
        <f>IF($A186="","",INDEX(FORMULACIÓN!$A$10:$U$1010,'FORMULACIÓN Y SEG. FACULTADES'!$A186,'FORMULACIÓN Y SEG. FACULTADES'!H$8))</f>
        <v/>
      </c>
      <c r="I186" s="240" t="str">
        <f>IF($A186="","",INDEX(FORMULACIÓN!$A$10:$U$1010,'FORMULACIÓN Y SEG. FACULTADES'!$A186,'FORMULACIÓN Y SEG. FACULTADES'!I$8))</f>
        <v/>
      </c>
      <c r="J186" s="242"/>
      <c r="K186" s="242"/>
      <c r="L186" s="240" t="str">
        <f>IF($A186="","",INDEX(FORMULACIÓN!$A$10:$U$1010,'FORMULACIÓN Y SEG. FACULTADES'!$A186,'FORMULACIÓN Y SEG. FACULTADES'!L$8))</f>
        <v/>
      </c>
      <c r="M186" s="240" t="str">
        <f>IF($A186="","",INDEX(FORMULACIÓN!$A$10:$U$1010,'FORMULACIÓN Y SEG. FACULTADES'!$A186,'FORMULACIÓN Y SEG. FACULTADES'!M$8))</f>
        <v/>
      </c>
      <c r="N186" s="240" t="str">
        <f>IF($A186="","",INDEX(FORMULACIÓN!$A$10:$U$1010,'FORMULACIÓN Y SEG. FACULTADES'!$A186,'FORMULACIÓN Y SEG. FACULTADES'!N$8))</f>
        <v/>
      </c>
      <c r="O186" s="240" t="str">
        <f>IF($A186="","",INDEX(FORMULACIÓN!$A$10:$U$1010,'FORMULACIÓN Y SEG. FACULTADES'!$A186,'FORMULACIÓN Y SEG. FACULTADES'!O$8))</f>
        <v/>
      </c>
      <c r="P186" s="240" t="str">
        <f>IF($A186="","",INDEX(FORMULACIÓN!$A$10:$U$1010,'FORMULACIÓN Y SEG. FACULTADES'!$A186,'FORMULACIÓN Y SEG. FACULTADES'!P$8))</f>
        <v/>
      </c>
      <c r="Q186" s="241"/>
      <c r="R186" s="46" t="str">
        <f>IF($A186="","",INDEX(FORMULACIÓN!$A$10:$Y$1010,'FORMULACIÓN Y SEG. FACULTADES'!$A186,'FORMULACIÓN Y SEG. FACULTADES'!R$8))</f>
        <v/>
      </c>
      <c r="S186" s="175" t="str">
        <f>IF($A186="","",INDEX(FORMULACIÓN!$A$10:$U$1010,'FORMULACIÓN Y SEG. FACULTADES'!$A186,'FORMULACIÓN Y SEG. FACULTADES'!S$8))</f>
        <v/>
      </c>
      <c r="T186" s="187"/>
      <c r="U186" s="187"/>
      <c r="V186" s="188">
        <f t="shared" si="87"/>
        <v>0</v>
      </c>
      <c r="W186" s="187"/>
      <c r="X186" s="187"/>
      <c r="Y186" s="187"/>
      <c r="Z186" s="191" t="str">
        <f t="shared" si="88"/>
        <v>0</v>
      </c>
      <c r="AA186" s="191" t="str">
        <f t="shared" si="89"/>
        <v>-</v>
      </c>
      <c r="AB186" s="189" t="str">
        <f t="shared" si="86"/>
        <v>FAC/DEP: 00,00%
__________
FAC/FAC: -
__________
AÑO: 00,00%
S. 1: 00,00%
S. 2: 00,00%</v>
      </c>
      <c r="AC186" s="187"/>
      <c r="AD186" s="187"/>
      <c r="AE186" s="188">
        <f t="shared" si="90"/>
        <v>0</v>
      </c>
      <c r="AF186" s="187"/>
      <c r="AG186" s="187"/>
      <c r="AH186" s="187"/>
      <c r="AI186" s="191" t="str">
        <f t="shared" si="91"/>
        <v>0</v>
      </c>
      <c r="AJ186" s="187" t="str">
        <f t="shared" si="92"/>
        <v>-</v>
      </c>
      <c r="AK186" s="189" t="str">
        <f t="shared" si="93"/>
        <v>FAC/DEP: 00,00%
__________
FAC/FAC: -
__________
AÑO: 00,00%
S. 1: 00,00%
S. 2: 00,00%</v>
      </c>
      <c r="AL186" s="187"/>
      <c r="AM186" s="187"/>
      <c r="AN186" s="188">
        <f t="shared" si="94"/>
        <v>0</v>
      </c>
      <c r="AO186" s="187"/>
      <c r="AP186" s="187"/>
      <c r="AQ186" s="187"/>
      <c r="AR186" s="191" t="str">
        <f t="shared" si="95"/>
        <v>0</v>
      </c>
      <c r="AS186" s="187" t="str">
        <f t="shared" si="96"/>
        <v>-</v>
      </c>
      <c r="AT186" s="189" t="str">
        <f t="shared" si="97"/>
        <v>FAC/DEP: 00,00%
__________
FAC/FAC: -
__________
AÑO: 00,00%
S. 1: 00,00%
S. 2: 00,00%</v>
      </c>
      <c r="AU186" s="187"/>
      <c r="AV186" s="187"/>
      <c r="AW186" s="188">
        <f t="shared" si="98"/>
        <v>0</v>
      </c>
      <c r="AX186" s="187"/>
      <c r="AY186" s="187"/>
      <c r="AZ186" s="187"/>
      <c r="BA186" s="191" t="str">
        <f t="shared" si="99"/>
        <v>0</v>
      </c>
      <c r="BB186" s="187" t="str">
        <f t="shared" si="100"/>
        <v>-</v>
      </c>
      <c r="BC186" s="189" t="str">
        <f t="shared" si="101"/>
        <v>FAC/DEP: 00,00%
__________
FAC/FAC: -
__________
AÑO: 00,00%
S. 1: 00,00%
S. 2: 00,00%</v>
      </c>
      <c r="BD186" s="187"/>
      <c r="BE186" s="187"/>
      <c r="BF186" s="188">
        <f t="shared" si="102"/>
        <v>0</v>
      </c>
      <c r="BG186" s="187"/>
      <c r="BH186" s="187"/>
      <c r="BI186" s="187"/>
      <c r="BJ186" s="191" t="str">
        <f t="shared" si="103"/>
        <v>0</v>
      </c>
      <c r="BK186" s="187" t="str">
        <f t="shared" si="104"/>
        <v>-</v>
      </c>
      <c r="BL186" s="189" t="str">
        <f t="shared" si="105"/>
        <v>FAC/DEP: 00,00%
__________
FAC/FAC: -
__________
AÑO: 00,00%
S. 1: 00,00%
S. 2: 00,00%</v>
      </c>
      <c r="BM186" s="187"/>
      <c r="BN186" s="187"/>
      <c r="BO186" s="188">
        <f t="shared" si="106"/>
        <v>0</v>
      </c>
      <c r="BP186" s="187"/>
      <c r="BQ186" s="187"/>
      <c r="BR186" s="187"/>
      <c r="BS186" s="191" t="str">
        <f t="shared" si="107"/>
        <v>0</v>
      </c>
      <c r="BT186" s="187" t="str">
        <f t="shared" si="108"/>
        <v>-</v>
      </c>
      <c r="BU186" s="189" t="str">
        <f t="shared" si="109"/>
        <v>FAC/DEP: 00,00%
__________
FAC/FAC: -
__________
AÑO: 00,00%
S. 1: 00,00%
S. 2: 00,00%</v>
      </c>
      <c r="BV186" s="187"/>
      <c r="BW186" s="187"/>
      <c r="BX186" s="188">
        <f t="shared" si="110"/>
        <v>0</v>
      </c>
      <c r="BY186" s="187"/>
      <c r="BZ186" s="187"/>
      <c r="CA186" s="187"/>
      <c r="CB186" s="191" t="str">
        <f t="shared" si="111"/>
        <v>0</v>
      </c>
      <c r="CC186" s="187" t="str">
        <f t="shared" si="112"/>
        <v>-</v>
      </c>
      <c r="CD186" s="189" t="str">
        <f t="shared" si="113"/>
        <v>FAC/DEP: 00,00%
__________
FAC/FAC: -
__________
AÑO: 00,00%
S. 1: 00,00%
S. 2: 00,00%</v>
      </c>
      <c r="CE186" s="187"/>
      <c r="CF186" s="187"/>
      <c r="CG186" s="188">
        <f t="shared" si="114"/>
        <v>0</v>
      </c>
      <c r="CH186" s="187"/>
      <c r="CI186" s="187"/>
      <c r="CJ186" s="187"/>
      <c r="CK186" s="191" t="str">
        <f t="shared" si="115"/>
        <v>0</v>
      </c>
      <c r="CL186" s="187" t="str">
        <f t="shared" si="116"/>
        <v>-</v>
      </c>
      <c r="CM186" s="189" t="str">
        <f t="shared" si="117"/>
        <v>FAC/DEP: 00,00%
__________
FAC/FAC: -
__________
AÑO: 00,00%
S. 1: 00,00%
S. 2: 00,00%</v>
      </c>
      <c r="CN186" s="187"/>
      <c r="CO186" s="187"/>
      <c r="CP186" s="188">
        <f t="shared" si="118"/>
        <v>0</v>
      </c>
      <c r="CQ186" s="187"/>
      <c r="CR186" s="187"/>
      <c r="CS186" s="187"/>
      <c r="CT186" s="191" t="str">
        <f t="shared" si="119"/>
        <v>0</v>
      </c>
      <c r="CU186" s="187" t="str">
        <f t="shared" si="120"/>
        <v>-</v>
      </c>
      <c r="CV186" s="189" t="str">
        <f t="shared" si="121"/>
        <v>FAC/DEP: 00,00%
__________
FAC/FAC: -
__________
AÑO: 00,00%
S. 1: 00,00%
S. 2: 00,00%</v>
      </c>
      <c r="CW186" s="187"/>
      <c r="CX186" s="187"/>
      <c r="CY186" s="188">
        <f t="shared" si="122"/>
        <v>0</v>
      </c>
      <c r="CZ186" s="187"/>
      <c r="DA186" s="187"/>
      <c r="DB186" s="187"/>
      <c r="DC186" s="191" t="str">
        <f t="shared" si="123"/>
        <v>0</v>
      </c>
      <c r="DD186" s="191" t="str">
        <f t="shared" si="124"/>
        <v>-</v>
      </c>
      <c r="DE186" s="196" t="str">
        <f t="shared" si="125"/>
        <v>FAC/DEP: 00,00%
__________
FAC/FAC: -
__________
AÑO: 00,00%
S. 1: 00,00%
S. 2: 00,00%</v>
      </c>
      <c r="DF186" s="209">
        <f t="shared" si="126"/>
        <v>0</v>
      </c>
      <c r="DG186" s="245"/>
      <c r="DH186" s="245"/>
    </row>
    <row r="187" spans="1:112" s="218" customFormat="1" ht="28.5" hidden="1" customHeight="1">
      <c r="A187" s="218" t="str">
        <f>Lists!C275</f>
        <v/>
      </c>
      <c r="B187" s="240" t="str">
        <f>IF(A187="","",INDEX(FORMULACIÓN!$A$10:$U$1010,'FORMULACIÓN Y SEG. FACULTADES'!$A187,'FORMULACIÓN Y SEG. FACULTADES'!B$8))</f>
        <v/>
      </c>
      <c r="C187" s="238" t="str">
        <f>IF($A187="","",INDEX(FORMULACIÓN!$A$10:$U$1010,'FORMULACIÓN Y SEG. FACULTADES'!$A187,'FORMULACIÓN Y SEG. FACULTADES'!C$8))</f>
        <v/>
      </c>
      <c r="D187" s="240" t="str">
        <f>IF(B187="","",INDEX(FORMULACIÓN!$A$10:$U$1010,'FORMULACIÓN Y SEG. FACULTADES'!$A187,'FORMULACIÓN Y SEG. FACULTADES'!D$8))</f>
        <v/>
      </c>
      <c r="E187" s="240" t="str">
        <f>IF($A187="","",INDEX(FORMULACIÓN!$A$10:$U$1010,'FORMULACIÓN Y SEG. FACULTADES'!$A187,'FORMULACIÓN Y SEG. FACULTADES'!E$8))</f>
        <v/>
      </c>
      <c r="F187" s="240" t="str">
        <f>IF($A187="","",INDEX(FORMULACIÓN!$A$10:$U$1010,'FORMULACIÓN Y SEG. FACULTADES'!$A187,'FORMULACIÓN Y SEG. FACULTADES'!F$8))</f>
        <v/>
      </c>
      <c r="G187" s="240" t="str">
        <f>IF($A187="","",INDEX(FORMULACIÓN!$A$10:$U$1010,'FORMULACIÓN Y SEG. FACULTADES'!$A187,'FORMULACIÓN Y SEG. FACULTADES'!G$8))</f>
        <v/>
      </c>
      <c r="H187" s="240" t="str">
        <f>IF($A187="","",INDEX(FORMULACIÓN!$A$10:$U$1010,'FORMULACIÓN Y SEG. FACULTADES'!$A187,'FORMULACIÓN Y SEG. FACULTADES'!H$8))</f>
        <v/>
      </c>
      <c r="I187" s="240" t="str">
        <f>IF($A187="","",INDEX(FORMULACIÓN!$A$10:$U$1010,'FORMULACIÓN Y SEG. FACULTADES'!$A187,'FORMULACIÓN Y SEG. FACULTADES'!I$8))</f>
        <v/>
      </c>
      <c r="J187" s="242"/>
      <c r="K187" s="242"/>
      <c r="L187" s="240" t="str">
        <f>IF($A187="","",INDEX(FORMULACIÓN!$A$10:$U$1010,'FORMULACIÓN Y SEG. FACULTADES'!$A187,'FORMULACIÓN Y SEG. FACULTADES'!L$8))</f>
        <v/>
      </c>
      <c r="M187" s="240" t="str">
        <f>IF($A187="","",INDEX(FORMULACIÓN!$A$10:$U$1010,'FORMULACIÓN Y SEG. FACULTADES'!$A187,'FORMULACIÓN Y SEG. FACULTADES'!M$8))</f>
        <v/>
      </c>
      <c r="N187" s="240" t="str">
        <f>IF($A187="","",INDEX(FORMULACIÓN!$A$10:$U$1010,'FORMULACIÓN Y SEG. FACULTADES'!$A187,'FORMULACIÓN Y SEG. FACULTADES'!N$8))</f>
        <v/>
      </c>
      <c r="O187" s="240" t="str">
        <f>IF($A187="","",INDEX(FORMULACIÓN!$A$10:$U$1010,'FORMULACIÓN Y SEG. FACULTADES'!$A187,'FORMULACIÓN Y SEG. FACULTADES'!O$8))</f>
        <v/>
      </c>
      <c r="P187" s="240" t="str">
        <f>IF($A187="","",INDEX(FORMULACIÓN!$A$10:$U$1010,'FORMULACIÓN Y SEG. FACULTADES'!$A187,'FORMULACIÓN Y SEG. FACULTADES'!P$8))</f>
        <v/>
      </c>
      <c r="Q187" s="241"/>
      <c r="R187" s="46" t="str">
        <f>IF($A187="","",INDEX(FORMULACIÓN!$A$10:$Y$1010,'FORMULACIÓN Y SEG. FACULTADES'!$A187,'FORMULACIÓN Y SEG. FACULTADES'!R$8))</f>
        <v/>
      </c>
      <c r="S187" s="175" t="str">
        <f>IF($A187="","",INDEX(FORMULACIÓN!$A$10:$U$1010,'FORMULACIÓN Y SEG. FACULTADES'!$A187,'FORMULACIÓN Y SEG. FACULTADES'!S$8))</f>
        <v/>
      </c>
      <c r="T187" s="187"/>
      <c r="U187" s="187"/>
      <c r="V187" s="188">
        <f t="shared" si="87"/>
        <v>0</v>
      </c>
      <c r="W187" s="187"/>
      <c r="X187" s="187"/>
      <c r="Y187" s="187"/>
      <c r="Z187" s="191" t="str">
        <f t="shared" si="88"/>
        <v>0</v>
      </c>
      <c r="AA187" s="191" t="str">
        <f t="shared" si="89"/>
        <v>-</v>
      </c>
      <c r="AB187" s="189" t="str">
        <f t="shared" si="86"/>
        <v>FAC/DEP: 00,00%
__________
FAC/FAC: -
__________
AÑO: 00,00%
S. 1: 00,00%
S. 2: 00,00%</v>
      </c>
      <c r="AC187" s="187"/>
      <c r="AD187" s="187"/>
      <c r="AE187" s="188">
        <f t="shared" si="90"/>
        <v>0</v>
      </c>
      <c r="AF187" s="187"/>
      <c r="AG187" s="187"/>
      <c r="AH187" s="187"/>
      <c r="AI187" s="191" t="str">
        <f t="shared" si="91"/>
        <v>0</v>
      </c>
      <c r="AJ187" s="187" t="str">
        <f t="shared" si="92"/>
        <v>-</v>
      </c>
      <c r="AK187" s="189" t="str">
        <f t="shared" si="93"/>
        <v>FAC/DEP: 00,00%
__________
FAC/FAC: -
__________
AÑO: 00,00%
S. 1: 00,00%
S. 2: 00,00%</v>
      </c>
      <c r="AL187" s="187"/>
      <c r="AM187" s="187"/>
      <c r="AN187" s="188">
        <f t="shared" si="94"/>
        <v>0</v>
      </c>
      <c r="AO187" s="187"/>
      <c r="AP187" s="187"/>
      <c r="AQ187" s="187"/>
      <c r="AR187" s="191" t="str">
        <f t="shared" si="95"/>
        <v>0</v>
      </c>
      <c r="AS187" s="187" t="str">
        <f t="shared" si="96"/>
        <v>-</v>
      </c>
      <c r="AT187" s="189" t="str">
        <f t="shared" si="97"/>
        <v>FAC/DEP: 00,00%
__________
FAC/FAC: -
__________
AÑO: 00,00%
S. 1: 00,00%
S. 2: 00,00%</v>
      </c>
      <c r="AU187" s="187"/>
      <c r="AV187" s="187"/>
      <c r="AW187" s="188">
        <f t="shared" si="98"/>
        <v>0</v>
      </c>
      <c r="AX187" s="187"/>
      <c r="AY187" s="187"/>
      <c r="AZ187" s="187"/>
      <c r="BA187" s="191" t="str">
        <f t="shared" si="99"/>
        <v>0</v>
      </c>
      <c r="BB187" s="187" t="str">
        <f t="shared" si="100"/>
        <v>-</v>
      </c>
      <c r="BC187" s="189" t="str">
        <f t="shared" si="101"/>
        <v>FAC/DEP: 00,00%
__________
FAC/FAC: -
__________
AÑO: 00,00%
S. 1: 00,00%
S. 2: 00,00%</v>
      </c>
      <c r="BD187" s="187"/>
      <c r="BE187" s="187"/>
      <c r="BF187" s="188">
        <f t="shared" si="102"/>
        <v>0</v>
      </c>
      <c r="BG187" s="187"/>
      <c r="BH187" s="187"/>
      <c r="BI187" s="187"/>
      <c r="BJ187" s="191" t="str">
        <f t="shared" si="103"/>
        <v>0</v>
      </c>
      <c r="BK187" s="187" t="str">
        <f t="shared" si="104"/>
        <v>-</v>
      </c>
      <c r="BL187" s="189" t="str">
        <f t="shared" si="105"/>
        <v>FAC/DEP: 00,00%
__________
FAC/FAC: -
__________
AÑO: 00,00%
S. 1: 00,00%
S. 2: 00,00%</v>
      </c>
      <c r="BM187" s="187"/>
      <c r="BN187" s="187"/>
      <c r="BO187" s="188">
        <f t="shared" si="106"/>
        <v>0</v>
      </c>
      <c r="BP187" s="187"/>
      <c r="BQ187" s="187"/>
      <c r="BR187" s="187"/>
      <c r="BS187" s="191" t="str">
        <f t="shared" si="107"/>
        <v>0</v>
      </c>
      <c r="BT187" s="187" t="str">
        <f t="shared" si="108"/>
        <v>-</v>
      </c>
      <c r="BU187" s="189" t="str">
        <f t="shared" si="109"/>
        <v>FAC/DEP: 00,00%
__________
FAC/FAC: -
__________
AÑO: 00,00%
S. 1: 00,00%
S. 2: 00,00%</v>
      </c>
      <c r="BV187" s="187"/>
      <c r="BW187" s="187"/>
      <c r="BX187" s="188">
        <f t="shared" si="110"/>
        <v>0</v>
      </c>
      <c r="BY187" s="187"/>
      <c r="BZ187" s="187"/>
      <c r="CA187" s="187"/>
      <c r="CB187" s="191" t="str">
        <f t="shared" si="111"/>
        <v>0</v>
      </c>
      <c r="CC187" s="187" t="str">
        <f t="shared" si="112"/>
        <v>-</v>
      </c>
      <c r="CD187" s="189" t="str">
        <f t="shared" si="113"/>
        <v>FAC/DEP: 00,00%
__________
FAC/FAC: -
__________
AÑO: 00,00%
S. 1: 00,00%
S. 2: 00,00%</v>
      </c>
      <c r="CE187" s="187"/>
      <c r="CF187" s="187"/>
      <c r="CG187" s="188">
        <f t="shared" si="114"/>
        <v>0</v>
      </c>
      <c r="CH187" s="187"/>
      <c r="CI187" s="187"/>
      <c r="CJ187" s="187"/>
      <c r="CK187" s="191" t="str">
        <f t="shared" si="115"/>
        <v>0</v>
      </c>
      <c r="CL187" s="187" t="str">
        <f t="shared" si="116"/>
        <v>-</v>
      </c>
      <c r="CM187" s="189" t="str">
        <f t="shared" si="117"/>
        <v>FAC/DEP: 00,00%
__________
FAC/FAC: -
__________
AÑO: 00,00%
S. 1: 00,00%
S. 2: 00,00%</v>
      </c>
      <c r="CN187" s="187"/>
      <c r="CO187" s="187"/>
      <c r="CP187" s="188">
        <f t="shared" si="118"/>
        <v>0</v>
      </c>
      <c r="CQ187" s="187"/>
      <c r="CR187" s="187"/>
      <c r="CS187" s="187"/>
      <c r="CT187" s="191" t="str">
        <f t="shared" si="119"/>
        <v>0</v>
      </c>
      <c r="CU187" s="187" t="str">
        <f t="shared" si="120"/>
        <v>-</v>
      </c>
      <c r="CV187" s="189" t="str">
        <f t="shared" si="121"/>
        <v>FAC/DEP: 00,00%
__________
FAC/FAC: -
__________
AÑO: 00,00%
S. 1: 00,00%
S. 2: 00,00%</v>
      </c>
      <c r="CW187" s="187"/>
      <c r="CX187" s="187"/>
      <c r="CY187" s="188">
        <f t="shared" si="122"/>
        <v>0</v>
      </c>
      <c r="CZ187" s="187"/>
      <c r="DA187" s="187"/>
      <c r="DB187" s="187"/>
      <c r="DC187" s="191" t="str">
        <f t="shared" si="123"/>
        <v>0</v>
      </c>
      <c r="DD187" s="191" t="str">
        <f t="shared" si="124"/>
        <v>-</v>
      </c>
      <c r="DE187" s="196" t="str">
        <f t="shared" si="125"/>
        <v>FAC/DEP: 00,00%
__________
FAC/FAC: -
__________
AÑO: 00,00%
S. 1: 00,00%
S. 2: 00,00%</v>
      </c>
      <c r="DF187" s="209">
        <f t="shared" si="126"/>
        <v>0</v>
      </c>
      <c r="DG187" s="245"/>
      <c r="DH187" s="245"/>
    </row>
    <row r="188" spans="1:112" s="218" customFormat="1" ht="28.5" hidden="1" customHeight="1">
      <c r="A188" s="218" t="str">
        <f>Lists!C276</f>
        <v/>
      </c>
      <c r="B188" s="240" t="str">
        <f>IF(A188="","",INDEX(FORMULACIÓN!$A$10:$U$1010,'FORMULACIÓN Y SEG. FACULTADES'!$A188,'FORMULACIÓN Y SEG. FACULTADES'!B$8))</f>
        <v/>
      </c>
      <c r="C188" s="238" t="str">
        <f>IF($A188="","",INDEX(FORMULACIÓN!$A$10:$U$1010,'FORMULACIÓN Y SEG. FACULTADES'!$A188,'FORMULACIÓN Y SEG. FACULTADES'!C$8))</f>
        <v/>
      </c>
      <c r="D188" s="240" t="str">
        <f>IF(B188="","",INDEX(FORMULACIÓN!$A$10:$U$1010,'FORMULACIÓN Y SEG. FACULTADES'!$A188,'FORMULACIÓN Y SEG. FACULTADES'!D$8))</f>
        <v/>
      </c>
      <c r="E188" s="240" t="str">
        <f>IF($A188="","",INDEX(FORMULACIÓN!$A$10:$U$1010,'FORMULACIÓN Y SEG. FACULTADES'!$A188,'FORMULACIÓN Y SEG. FACULTADES'!E$8))</f>
        <v/>
      </c>
      <c r="F188" s="240" t="str">
        <f>IF($A188="","",INDEX(FORMULACIÓN!$A$10:$U$1010,'FORMULACIÓN Y SEG. FACULTADES'!$A188,'FORMULACIÓN Y SEG. FACULTADES'!F$8))</f>
        <v/>
      </c>
      <c r="G188" s="240" t="str">
        <f>IF($A188="","",INDEX(FORMULACIÓN!$A$10:$U$1010,'FORMULACIÓN Y SEG. FACULTADES'!$A188,'FORMULACIÓN Y SEG. FACULTADES'!G$8))</f>
        <v/>
      </c>
      <c r="H188" s="240" t="str">
        <f>IF($A188="","",INDEX(FORMULACIÓN!$A$10:$U$1010,'FORMULACIÓN Y SEG. FACULTADES'!$A188,'FORMULACIÓN Y SEG. FACULTADES'!H$8))</f>
        <v/>
      </c>
      <c r="I188" s="240" t="str">
        <f>IF($A188="","",INDEX(FORMULACIÓN!$A$10:$U$1010,'FORMULACIÓN Y SEG. FACULTADES'!$A188,'FORMULACIÓN Y SEG. FACULTADES'!I$8))</f>
        <v/>
      </c>
      <c r="J188" s="242"/>
      <c r="K188" s="242"/>
      <c r="L188" s="240" t="str">
        <f>IF($A188="","",INDEX(FORMULACIÓN!$A$10:$U$1010,'FORMULACIÓN Y SEG. FACULTADES'!$A188,'FORMULACIÓN Y SEG. FACULTADES'!L$8))</f>
        <v/>
      </c>
      <c r="M188" s="240" t="str">
        <f>IF($A188="","",INDEX(FORMULACIÓN!$A$10:$U$1010,'FORMULACIÓN Y SEG. FACULTADES'!$A188,'FORMULACIÓN Y SEG. FACULTADES'!M$8))</f>
        <v/>
      </c>
      <c r="N188" s="240" t="str">
        <f>IF($A188="","",INDEX(FORMULACIÓN!$A$10:$U$1010,'FORMULACIÓN Y SEG. FACULTADES'!$A188,'FORMULACIÓN Y SEG. FACULTADES'!N$8))</f>
        <v/>
      </c>
      <c r="O188" s="240" t="str">
        <f>IF($A188="","",INDEX(FORMULACIÓN!$A$10:$U$1010,'FORMULACIÓN Y SEG. FACULTADES'!$A188,'FORMULACIÓN Y SEG. FACULTADES'!O$8))</f>
        <v/>
      </c>
      <c r="P188" s="240" t="str">
        <f>IF($A188="","",INDEX(FORMULACIÓN!$A$10:$U$1010,'FORMULACIÓN Y SEG. FACULTADES'!$A188,'FORMULACIÓN Y SEG. FACULTADES'!P$8))</f>
        <v/>
      </c>
      <c r="Q188" s="241"/>
      <c r="R188" s="46" t="str">
        <f>IF($A188="","",INDEX(FORMULACIÓN!$A$10:$Y$1010,'FORMULACIÓN Y SEG. FACULTADES'!$A188,'FORMULACIÓN Y SEG. FACULTADES'!R$8))</f>
        <v/>
      </c>
      <c r="S188" s="175" t="str">
        <f>IF($A188="","",INDEX(FORMULACIÓN!$A$10:$U$1010,'FORMULACIÓN Y SEG. FACULTADES'!$A188,'FORMULACIÓN Y SEG. FACULTADES'!S$8))</f>
        <v/>
      </c>
      <c r="T188" s="187"/>
      <c r="U188" s="187"/>
      <c r="V188" s="188">
        <f t="shared" si="87"/>
        <v>0</v>
      </c>
      <c r="W188" s="187"/>
      <c r="X188" s="187"/>
      <c r="Y188" s="187"/>
      <c r="Z188" s="191" t="str">
        <f t="shared" si="88"/>
        <v>0</v>
      </c>
      <c r="AA188" s="191" t="str">
        <f t="shared" si="89"/>
        <v>-</v>
      </c>
      <c r="AB188" s="189" t="str">
        <f t="shared" si="86"/>
        <v>FAC/DEP: 00,00%
__________
FAC/FAC: -
__________
AÑO: 00,00%
S. 1: 00,00%
S. 2: 00,00%</v>
      </c>
      <c r="AC188" s="187"/>
      <c r="AD188" s="187"/>
      <c r="AE188" s="188">
        <f t="shared" si="90"/>
        <v>0</v>
      </c>
      <c r="AF188" s="187"/>
      <c r="AG188" s="187"/>
      <c r="AH188" s="187"/>
      <c r="AI188" s="191" t="str">
        <f t="shared" si="91"/>
        <v>0</v>
      </c>
      <c r="AJ188" s="187" t="str">
        <f t="shared" si="92"/>
        <v>-</v>
      </c>
      <c r="AK188" s="189" t="str">
        <f t="shared" si="93"/>
        <v>FAC/DEP: 00,00%
__________
FAC/FAC: -
__________
AÑO: 00,00%
S. 1: 00,00%
S. 2: 00,00%</v>
      </c>
      <c r="AL188" s="187"/>
      <c r="AM188" s="187"/>
      <c r="AN188" s="188">
        <f t="shared" si="94"/>
        <v>0</v>
      </c>
      <c r="AO188" s="187"/>
      <c r="AP188" s="187"/>
      <c r="AQ188" s="187"/>
      <c r="AR188" s="191" t="str">
        <f t="shared" si="95"/>
        <v>0</v>
      </c>
      <c r="AS188" s="187" t="str">
        <f t="shared" si="96"/>
        <v>-</v>
      </c>
      <c r="AT188" s="189" t="str">
        <f t="shared" si="97"/>
        <v>FAC/DEP: 00,00%
__________
FAC/FAC: -
__________
AÑO: 00,00%
S. 1: 00,00%
S. 2: 00,00%</v>
      </c>
      <c r="AU188" s="187"/>
      <c r="AV188" s="187"/>
      <c r="AW188" s="188">
        <f t="shared" si="98"/>
        <v>0</v>
      </c>
      <c r="AX188" s="187"/>
      <c r="AY188" s="187"/>
      <c r="AZ188" s="187"/>
      <c r="BA188" s="191" t="str">
        <f t="shared" si="99"/>
        <v>0</v>
      </c>
      <c r="BB188" s="187" t="str">
        <f t="shared" si="100"/>
        <v>-</v>
      </c>
      <c r="BC188" s="189" t="str">
        <f t="shared" si="101"/>
        <v>FAC/DEP: 00,00%
__________
FAC/FAC: -
__________
AÑO: 00,00%
S. 1: 00,00%
S. 2: 00,00%</v>
      </c>
      <c r="BD188" s="187"/>
      <c r="BE188" s="187"/>
      <c r="BF188" s="188">
        <f t="shared" si="102"/>
        <v>0</v>
      </c>
      <c r="BG188" s="187"/>
      <c r="BH188" s="187"/>
      <c r="BI188" s="187"/>
      <c r="BJ188" s="191" t="str">
        <f t="shared" si="103"/>
        <v>0</v>
      </c>
      <c r="BK188" s="187" t="str">
        <f t="shared" si="104"/>
        <v>-</v>
      </c>
      <c r="BL188" s="189" t="str">
        <f t="shared" si="105"/>
        <v>FAC/DEP: 00,00%
__________
FAC/FAC: -
__________
AÑO: 00,00%
S. 1: 00,00%
S. 2: 00,00%</v>
      </c>
      <c r="BM188" s="187"/>
      <c r="BN188" s="187"/>
      <c r="BO188" s="188">
        <f t="shared" si="106"/>
        <v>0</v>
      </c>
      <c r="BP188" s="187"/>
      <c r="BQ188" s="187"/>
      <c r="BR188" s="187"/>
      <c r="BS188" s="191" t="str">
        <f t="shared" si="107"/>
        <v>0</v>
      </c>
      <c r="BT188" s="187" t="str">
        <f t="shared" si="108"/>
        <v>-</v>
      </c>
      <c r="BU188" s="189" t="str">
        <f t="shared" si="109"/>
        <v>FAC/DEP: 00,00%
__________
FAC/FAC: -
__________
AÑO: 00,00%
S. 1: 00,00%
S. 2: 00,00%</v>
      </c>
      <c r="BV188" s="187"/>
      <c r="BW188" s="187"/>
      <c r="BX188" s="188">
        <f t="shared" si="110"/>
        <v>0</v>
      </c>
      <c r="BY188" s="187"/>
      <c r="BZ188" s="187"/>
      <c r="CA188" s="187"/>
      <c r="CB188" s="191" t="str">
        <f t="shared" si="111"/>
        <v>0</v>
      </c>
      <c r="CC188" s="187" t="str">
        <f t="shared" si="112"/>
        <v>-</v>
      </c>
      <c r="CD188" s="189" t="str">
        <f t="shared" si="113"/>
        <v>FAC/DEP: 00,00%
__________
FAC/FAC: -
__________
AÑO: 00,00%
S. 1: 00,00%
S. 2: 00,00%</v>
      </c>
      <c r="CE188" s="187"/>
      <c r="CF188" s="187"/>
      <c r="CG188" s="188">
        <f t="shared" si="114"/>
        <v>0</v>
      </c>
      <c r="CH188" s="187"/>
      <c r="CI188" s="187"/>
      <c r="CJ188" s="187"/>
      <c r="CK188" s="191" t="str">
        <f t="shared" si="115"/>
        <v>0</v>
      </c>
      <c r="CL188" s="187" t="str">
        <f t="shared" si="116"/>
        <v>-</v>
      </c>
      <c r="CM188" s="189" t="str">
        <f t="shared" si="117"/>
        <v>FAC/DEP: 00,00%
__________
FAC/FAC: -
__________
AÑO: 00,00%
S. 1: 00,00%
S. 2: 00,00%</v>
      </c>
      <c r="CN188" s="187"/>
      <c r="CO188" s="187"/>
      <c r="CP188" s="188">
        <f t="shared" si="118"/>
        <v>0</v>
      </c>
      <c r="CQ188" s="187"/>
      <c r="CR188" s="187"/>
      <c r="CS188" s="187"/>
      <c r="CT188" s="191" t="str">
        <f t="shared" si="119"/>
        <v>0</v>
      </c>
      <c r="CU188" s="187" t="str">
        <f t="shared" si="120"/>
        <v>-</v>
      </c>
      <c r="CV188" s="189" t="str">
        <f t="shared" si="121"/>
        <v>FAC/DEP: 00,00%
__________
FAC/FAC: -
__________
AÑO: 00,00%
S. 1: 00,00%
S. 2: 00,00%</v>
      </c>
      <c r="CW188" s="187"/>
      <c r="CX188" s="187"/>
      <c r="CY188" s="188">
        <f t="shared" si="122"/>
        <v>0</v>
      </c>
      <c r="CZ188" s="187"/>
      <c r="DA188" s="187"/>
      <c r="DB188" s="187"/>
      <c r="DC188" s="191" t="str">
        <f t="shared" si="123"/>
        <v>0</v>
      </c>
      <c r="DD188" s="191" t="str">
        <f t="shared" si="124"/>
        <v>-</v>
      </c>
      <c r="DE188" s="196" t="str">
        <f t="shared" si="125"/>
        <v>FAC/DEP: 00,00%
__________
FAC/FAC: -
__________
AÑO: 00,00%
S. 1: 00,00%
S. 2: 00,00%</v>
      </c>
      <c r="DF188" s="209">
        <f t="shared" si="126"/>
        <v>0</v>
      </c>
      <c r="DG188" s="245"/>
      <c r="DH188" s="245"/>
    </row>
    <row r="189" spans="1:112" s="218" customFormat="1" ht="28.5" hidden="1" customHeight="1">
      <c r="A189" s="218" t="str">
        <f>Lists!C277</f>
        <v/>
      </c>
      <c r="B189" s="240" t="str">
        <f>IF(A189="","",INDEX(FORMULACIÓN!$A$10:$U$1010,'FORMULACIÓN Y SEG. FACULTADES'!$A189,'FORMULACIÓN Y SEG. FACULTADES'!B$8))</f>
        <v/>
      </c>
      <c r="C189" s="238" t="str">
        <f>IF($A189="","",INDEX(FORMULACIÓN!$A$10:$U$1010,'FORMULACIÓN Y SEG. FACULTADES'!$A189,'FORMULACIÓN Y SEG. FACULTADES'!C$8))</f>
        <v/>
      </c>
      <c r="D189" s="240" t="str">
        <f>IF(B189="","",INDEX(FORMULACIÓN!$A$10:$U$1010,'FORMULACIÓN Y SEG. FACULTADES'!$A189,'FORMULACIÓN Y SEG. FACULTADES'!D$8))</f>
        <v/>
      </c>
      <c r="E189" s="240" t="str">
        <f>IF($A189="","",INDEX(FORMULACIÓN!$A$10:$U$1010,'FORMULACIÓN Y SEG. FACULTADES'!$A189,'FORMULACIÓN Y SEG. FACULTADES'!E$8))</f>
        <v/>
      </c>
      <c r="F189" s="240" t="str">
        <f>IF($A189="","",INDEX(FORMULACIÓN!$A$10:$U$1010,'FORMULACIÓN Y SEG. FACULTADES'!$A189,'FORMULACIÓN Y SEG. FACULTADES'!F$8))</f>
        <v/>
      </c>
      <c r="G189" s="240" t="str">
        <f>IF($A189="","",INDEX(FORMULACIÓN!$A$10:$U$1010,'FORMULACIÓN Y SEG. FACULTADES'!$A189,'FORMULACIÓN Y SEG. FACULTADES'!G$8))</f>
        <v/>
      </c>
      <c r="H189" s="240" t="str">
        <f>IF($A189="","",INDEX(FORMULACIÓN!$A$10:$U$1010,'FORMULACIÓN Y SEG. FACULTADES'!$A189,'FORMULACIÓN Y SEG. FACULTADES'!H$8))</f>
        <v/>
      </c>
      <c r="I189" s="240" t="str">
        <f>IF($A189="","",INDEX(FORMULACIÓN!$A$10:$U$1010,'FORMULACIÓN Y SEG. FACULTADES'!$A189,'FORMULACIÓN Y SEG. FACULTADES'!I$8))</f>
        <v/>
      </c>
      <c r="J189" s="242"/>
      <c r="K189" s="242"/>
      <c r="L189" s="240" t="str">
        <f>IF($A189="","",INDEX(FORMULACIÓN!$A$10:$U$1010,'FORMULACIÓN Y SEG. FACULTADES'!$A189,'FORMULACIÓN Y SEG. FACULTADES'!L$8))</f>
        <v/>
      </c>
      <c r="M189" s="240" t="str">
        <f>IF($A189="","",INDEX(FORMULACIÓN!$A$10:$U$1010,'FORMULACIÓN Y SEG. FACULTADES'!$A189,'FORMULACIÓN Y SEG. FACULTADES'!M$8))</f>
        <v/>
      </c>
      <c r="N189" s="240" t="str">
        <f>IF($A189="","",INDEX(FORMULACIÓN!$A$10:$U$1010,'FORMULACIÓN Y SEG. FACULTADES'!$A189,'FORMULACIÓN Y SEG. FACULTADES'!N$8))</f>
        <v/>
      </c>
      <c r="O189" s="240" t="str">
        <f>IF($A189="","",INDEX(FORMULACIÓN!$A$10:$U$1010,'FORMULACIÓN Y SEG. FACULTADES'!$A189,'FORMULACIÓN Y SEG. FACULTADES'!O$8))</f>
        <v/>
      </c>
      <c r="P189" s="240" t="str">
        <f>IF($A189="","",INDEX(FORMULACIÓN!$A$10:$U$1010,'FORMULACIÓN Y SEG. FACULTADES'!$A189,'FORMULACIÓN Y SEG. FACULTADES'!P$8))</f>
        <v/>
      </c>
      <c r="Q189" s="241"/>
      <c r="R189" s="46" t="str">
        <f>IF($A189="","",INDEX(FORMULACIÓN!$A$10:$Y$1010,'FORMULACIÓN Y SEG. FACULTADES'!$A189,'FORMULACIÓN Y SEG. FACULTADES'!R$8))</f>
        <v/>
      </c>
      <c r="S189" s="175" t="str">
        <f>IF($A189="","",INDEX(FORMULACIÓN!$A$10:$U$1010,'FORMULACIÓN Y SEG. FACULTADES'!$A189,'FORMULACIÓN Y SEG. FACULTADES'!S$8))</f>
        <v/>
      </c>
      <c r="T189" s="187"/>
      <c r="U189" s="187"/>
      <c r="V189" s="188">
        <f t="shared" si="87"/>
        <v>0</v>
      </c>
      <c r="W189" s="187"/>
      <c r="X189" s="187"/>
      <c r="Y189" s="187"/>
      <c r="Z189" s="191" t="str">
        <f t="shared" si="88"/>
        <v>0</v>
      </c>
      <c r="AA189" s="191" t="str">
        <f t="shared" si="89"/>
        <v>-</v>
      </c>
      <c r="AB189" s="189" t="str">
        <f t="shared" si="86"/>
        <v>FAC/DEP: 00,00%
__________
FAC/FAC: -
__________
AÑO: 00,00%
S. 1: 00,00%
S. 2: 00,00%</v>
      </c>
      <c r="AC189" s="187"/>
      <c r="AD189" s="187"/>
      <c r="AE189" s="188">
        <f t="shared" si="90"/>
        <v>0</v>
      </c>
      <c r="AF189" s="187"/>
      <c r="AG189" s="187"/>
      <c r="AH189" s="187"/>
      <c r="AI189" s="191" t="str">
        <f t="shared" si="91"/>
        <v>0</v>
      </c>
      <c r="AJ189" s="187" t="str">
        <f t="shared" si="92"/>
        <v>-</v>
      </c>
      <c r="AK189" s="189" t="str">
        <f t="shared" si="93"/>
        <v>FAC/DEP: 00,00%
__________
FAC/FAC: -
__________
AÑO: 00,00%
S. 1: 00,00%
S. 2: 00,00%</v>
      </c>
      <c r="AL189" s="187"/>
      <c r="AM189" s="187"/>
      <c r="AN189" s="188">
        <f t="shared" si="94"/>
        <v>0</v>
      </c>
      <c r="AO189" s="187"/>
      <c r="AP189" s="187"/>
      <c r="AQ189" s="187"/>
      <c r="AR189" s="191" t="str">
        <f t="shared" si="95"/>
        <v>0</v>
      </c>
      <c r="AS189" s="187" t="str">
        <f t="shared" si="96"/>
        <v>-</v>
      </c>
      <c r="AT189" s="189" t="str">
        <f t="shared" si="97"/>
        <v>FAC/DEP: 00,00%
__________
FAC/FAC: -
__________
AÑO: 00,00%
S. 1: 00,00%
S. 2: 00,00%</v>
      </c>
      <c r="AU189" s="187"/>
      <c r="AV189" s="187"/>
      <c r="AW189" s="188">
        <f t="shared" si="98"/>
        <v>0</v>
      </c>
      <c r="AX189" s="187"/>
      <c r="AY189" s="187"/>
      <c r="AZ189" s="187"/>
      <c r="BA189" s="191" t="str">
        <f t="shared" si="99"/>
        <v>0</v>
      </c>
      <c r="BB189" s="187" t="str">
        <f t="shared" si="100"/>
        <v>-</v>
      </c>
      <c r="BC189" s="189" t="str">
        <f t="shared" si="101"/>
        <v>FAC/DEP: 00,00%
__________
FAC/FAC: -
__________
AÑO: 00,00%
S. 1: 00,00%
S. 2: 00,00%</v>
      </c>
      <c r="BD189" s="187"/>
      <c r="BE189" s="187"/>
      <c r="BF189" s="188">
        <f t="shared" si="102"/>
        <v>0</v>
      </c>
      <c r="BG189" s="187"/>
      <c r="BH189" s="187"/>
      <c r="BI189" s="187"/>
      <c r="BJ189" s="191" t="str">
        <f t="shared" si="103"/>
        <v>0</v>
      </c>
      <c r="BK189" s="187" t="str">
        <f t="shared" si="104"/>
        <v>-</v>
      </c>
      <c r="BL189" s="189" t="str">
        <f t="shared" si="105"/>
        <v>FAC/DEP: 00,00%
__________
FAC/FAC: -
__________
AÑO: 00,00%
S. 1: 00,00%
S. 2: 00,00%</v>
      </c>
      <c r="BM189" s="187"/>
      <c r="BN189" s="187"/>
      <c r="BO189" s="188">
        <f t="shared" si="106"/>
        <v>0</v>
      </c>
      <c r="BP189" s="187"/>
      <c r="BQ189" s="187"/>
      <c r="BR189" s="187"/>
      <c r="BS189" s="191" t="str">
        <f t="shared" si="107"/>
        <v>0</v>
      </c>
      <c r="BT189" s="187" t="str">
        <f t="shared" si="108"/>
        <v>-</v>
      </c>
      <c r="BU189" s="189" t="str">
        <f t="shared" si="109"/>
        <v>FAC/DEP: 00,00%
__________
FAC/FAC: -
__________
AÑO: 00,00%
S. 1: 00,00%
S. 2: 00,00%</v>
      </c>
      <c r="BV189" s="187"/>
      <c r="BW189" s="187"/>
      <c r="BX189" s="188">
        <f t="shared" si="110"/>
        <v>0</v>
      </c>
      <c r="BY189" s="187"/>
      <c r="BZ189" s="187"/>
      <c r="CA189" s="187"/>
      <c r="CB189" s="191" t="str">
        <f t="shared" si="111"/>
        <v>0</v>
      </c>
      <c r="CC189" s="187" t="str">
        <f t="shared" si="112"/>
        <v>-</v>
      </c>
      <c r="CD189" s="189" t="str">
        <f t="shared" si="113"/>
        <v>FAC/DEP: 00,00%
__________
FAC/FAC: -
__________
AÑO: 00,00%
S. 1: 00,00%
S. 2: 00,00%</v>
      </c>
      <c r="CE189" s="187"/>
      <c r="CF189" s="187"/>
      <c r="CG189" s="188">
        <f t="shared" si="114"/>
        <v>0</v>
      </c>
      <c r="CH189" s="187"/>
      <c r="CI189" s="187"/>
      <c r="CJ189" s="187"/>
      <c r="CK189" s="191" t="str">
        <f t="shared" si="115"/>
        <v>0</v>
      </c>
      <c r="CL189" s="187" t="str">
        <f t="shared" si="116"/>
        <v>-</v>
      </c>
      <c r="CM189" s="189" t="str">
        <f t="shared" si="117"/>
        <v>FAC/DEP: 00,00%
__________
FAC/FAC: -
__________
AÑO: 00,00%
S. 1: 00,00%
S. 2: 00,00%</v>
      </c>
      <c r="CN189" s="187"/>
      <c r="CO189" s="187"/>
      <c r="CP189" s="188">
        <f t="shared" si="118"/>
        <v>0</v>
      </c>
      <c r="CQ189" s="187"/>
      <c r="CR189" s="187"/>
      <c r="CS189" s="187"/>
      <c r="CT189" s="191" t="str">
        <f t="shared" si="119"/>
        <v>0</v>
      </c>
      <c r="CU189" s="187" t="str">
        <f t="shared" si="120"/>
        <v>-</v>
      </c>
      <c r="CV189" s="189" t="str">
        <f t="shared" si="121"/>
        <v>FAC/DEP: 00,00%
__________
FAC/FAC: -
__________
AÑO: 00,00%
S. 1: 00,00%
S. 2: 00,00%</v>
      </c>
      <c r="CW189" s="187"/>
      <c r="CX189" s="187"/>
      <c r="CY189" s="188">
        <f t="shared" si="122"/>
        <v>0</v>
      </c>
      <c r="CZ189" s="187"/>
      <c r="DA189" s="187"/>
      <c r="DB189" s="187"/>
      <c r="DC189" s="191" t="str">
        <f t="shared" si="123"/>
        <v>0</v>
      </c>
      <c r="DD189" s="191" t="str">
        <f t="shared" si="124"/>
        <v>-</v>
      </c>
      <c r="DE189" s="196" t="str">
        <f t="shared" si="125"/>
        <v>FAC/DEP: 00,00%
__________
FAC/FAC: -
__________
AÑO: 00,00%
S. 1: 00,00%
S. 2: 00,00%</v>
      </c>
      <c r="DF189" s="209">
        <f t="shared" si="126"/>
        <v>0</v>
      </c>
      <c r="DG189" s="245"/>
      <c r="DH189" s="245"/>
    </row>
    <row r="190" spans="1:112" s="218" customFormat="1" ht="28.5" hidden="1" customHeight="1">
      <c r="A190" s="218" t="str">
        <f>Lists!C278</f>
        <v/>
      </c>
      <c r="B190" s="240" t="str">
        <f>IF(A190="","",INDEX(FORMULACIÓN!$A$10:$U$1010,'FORMULACIÓN Y SEG. FACULTADES'!$A190,'FORMULACIÓN Y SEG. FACULTADES'!B$8))</f>
        <v/>
      </c>
      <c r="C190" s="238" t="str">
        <f>IF($A190="","",INDEX(FORMULACIÓN!$A$10:$U$1010,'FORMULACIÓN Y SEG. FACULTADES'!$A190,'FORMULACIÓN Y SEG. FACULTADES'!C$8))</f>
        <v/>
      </c>
      <c r="D190" s="240" t="str">
        <f>IF(B190="","",INDEX(FORMULACIÓN!$A$10:$U$1010,'FORMULACIÓN Y SEG. FACULTADES'!$A190,'FORMULACIÓN Y SEG. FACULTADES'!D$8))</f>
        <v/>
      </c>
      <c r="E190" s="240" t="str">
        <f>IF($A190="","",INDEX(FORMULACIÓN!$A$10:$U$1010,'FORMULACIÓN Y SEG. FACULTADES'!$A190,'FORMULACIÓN Y SEG. FACULTADES'!E$8))</f>
        <v/>
      </c>
      <c r="F190" s="240" t="str">
        <f>IF($A190="","",INDEX(FORMULACIÓN!$A$10:$U$1010,'FORMULACIÓN Y SEG. FACULTADES'!$A190,'FORMULACIÓN Y SEG. FACULTADES'!F$8))</f>
        <v/>
      </c>
      <c r="G190" s="240" t="str">
        <f>IF($A190="","",INDEX(FORMULACIÓN!$A$10:$U$1010,'FORMULACIÓN Y SEG. FACULTADES'!$A190,'FORMULACIÓN Y SEG. FACULTADES'!G$8))</f>
        <v/>
      </c>
      <c r="H190" s="240" t="str">
        <f>IF($A190="","",INDEX(FORMULACIÓN!$A$10:$U$1010,'FORMULACIÓN Y SEG. FACULTADES'!$A190,'FORMULACIÓN Y SEG. FACULTADES'!H$8))</f>
        <v/>
      </c>
      <c r="I190" s="240" t="str">
        <f>IF($A190="","",INDEX(FORMULACIÓN!$A$10:$U$1010,'FORMULACIÓN Y SEG. FACULTADES'!$A190,'FORMULACIÓN Y SEG. FACULTADES'!I$8))</f>
        <v/>
      </c>
      <c r="J190" s="242"/>
      <c r="K190" s="242"/>
      <c r="L190" s="240" t="str">
        <f>IF($A190="","",INDEX(FORMULACIÓN!$A$10:$U$1010,'FORMULACIÓN Y SEG. FACULTADES'!$A190,'FORMULACIÓN Y SEG. FACULTADES'!L$8))</f>
        <v/>
      </c>
      <c r="M190" s="240" t="str">
        <f>IF($A190="","",INDEX(FORMULACIÓN!$A$10:$U$1010,'FORMULACIÓN Y SEG. FACULTADES'!$A190,'FORMULACIÓN Y SEG. FACULTADES'!M$8))</f>
        <v/>
      </c>
      <c r="N190" s="240" t="str">
        <f>IF($A190="","",INDEX(FORMULACIÓN!$A$10:$U$1010,'FORMULACIÓN Y SEG. FACULTADES'!$A190,'FORMULACIÓN Y SEG. FACULTADES'!N$8))</f>
        <v/>
      </c>
      <c r="O190" s="240" t="str">
        <f>IF($A190="","",INDEX(FORMULACIÓN!$A$10:$U$1010,'FORMULACIÓN Y SEG. FACULTADES'!$A190,'FORMULACIÓN Y SEG. FACULTADES'!O$8))</f>
        <v/>
      </c>
      <c r="P190" s="240" t="str">
        <f>IF($A190="","",INDEX(FORMULACIÓN!$A$10:$U$1010,'FORMULACIÓN Y SEG. FACULTADES'!$A190,'FORMULACIÓN Y SEG. FACULTADES'!P$8))</f>
        <v/>
      </c>
      <c r="Q190" s="241"/>
      <c r="R190" s="46" t="str">
        <f>IF($A190="","",INDEX(FORMULACIÓN!$A$10:$Y$1010,'FORMULACIÓN Y SEG. FACULTADES'!$A190,'FORMULACIÓN Y SEG. FACULTADES'!R$8))</f>
        <v/>
      </c>
      <c r="S190" s="175" t="str">
        <f>IF($A190="","",INDEX(FORMULACIÓN!$A$10:$U$1010,'FORMULACIÓN Y SEG. FACULTADES'!$A190,'FORMULACIÓN Y SEG. FACULTADES'!S$8))</f>
        <v/>
      </c>
      <c r="T190" s="187"/>
      <c r="U190" s="187"/>
      <c r="V190" s="188">
        <f t="shared" si="87"/>
        <v>0</v>
      </c>
      <c r="W190" s="187"/>
      <c r="X190" s="187"/>
      <c r="Y190" s="187"/>
      <c r="Z190" s="191" t="str">
        <f t="shared" si="88"/>
        <v>0</v>
      </c>
      <c r="AA190" s="191" t="str">
        <f t="shared" si="89"/>
        <v>-</v>
      </c>
      <c r="AB190" s="189" t="str">
        <f t="shared" si="86"/>
        <v>FAC/DEP: 00,00%
__________
FAC/FAC: -
__________
AÑO: 00,00%
S. 1: 00,00%
S. 2: 00,00%</v>
      </c>
      <c r="AC190" s="187"/>
      <c r="AD190" s="187"/>
      <c r="AE190" s="188">
        <f t="shared" si="90"/>
        <v>0</v>
      </c>
      <c r="AF190" s="187"/>
      <c r="AG190" s="187"/>
      <c r="AH190" s="187"/>
      <c r="AI190" s="191" t="str">
        <f t="shared" si="91"/>
        <v>0</v>
      </c>
      <c r="AJ190" s="187" t="str">
        <f t="shared" si="92"/>
        <v>-</v>
      </c>
      <c r="AK190" s="189" t="str">
        <f t="shared" si="93"/>
        <v>FAC/DEP: 00,00%
__________
FAC/FAC: -
__________
AÑO: 00,00%
S. 1: 00,00%
S. 2: 00,00%</v>
      </c>
      <c r="AL190" s="187"/>
      <c r="AM190" s="187"/>
      <c r="AN190" s="188">
        <f t="shared" si="94"/>
        <v>0</v>
      </c>
      <c r="AO190" s="187"/>
      <c r="AP190" s="187"/>
      <c r="AQ190" s="187"/>
      <c r="AR190" s="191" t="str">
        <f t="shared" si="95"/>
        <v>0</v>
      </c>
      <c r="AS190" s="187" t="str">
        <f t="shared" si="96"/>
        <v>-</v>
      </c>
      <c r="AT190" s="189" t="str">
        <f t="shared" si="97"/>
        <v>FAC/DEP: 00,00%
__________
FAC/FAC: -
__________
AÑO: 00,00%
S. 1: 00,00%
S. 2: 00,00%</v>
      </c>
      <c r="AU190" s="187"/>
      <c r="AV190" s="187"/>
      <c r="AW190" s="188">
        <f t="shared" si="98"/>
        <v>0</v>
      </c>
      <c r="AX190" s="187"/>
      <c r="AY190" s="187"/>
      <c r="AZ190" s="187"/>
      <c r="BA190" s="191" t="str">
        <f t="shared" si="99"/>
        <v>0</v>
      </c>
      <c r="BB190" s="187" t="str">
        <f t="shared" si="100"/>
        <v>-</v>
      </c>
      <c r="BC190" s="189" t="str">
        <f t="shared" si="101"/>
        <v>FAC/DEP: 00,00%
__________
FAC/FAC: -
__________
AÑO: 00,00%
S. 1: 00,00%
S. 2: 00,00%</v>
      </c>
      <c r="BD190" s="187"/>
      <c r="BE190" s="187"/>
      <c r="BF190" s="188">
        <f t="shared" si="102"/>
        <v>0</v>
      </c>
      <c r="BG190" s="187"/>
      <c r="BH190" s="187"/>
      <c r="BI190" s="187"/>
      <c r="BJ190" s="191" t="str">
        <f t="shared" si="103"/>
        <v>0</v>
      </c>
      <c r="BK190" s="187" t="str">
        <f t="shared" si="104"/>
        <v>-</v>
      </c>
      <c r="BL190" s="189" t="str">
        <f t="shared" si="105"/>
        <v>FAC/DEP: 00,00%
__________
FAC/FAC: -
__________
AÑO: 00,00%
S. 1: 00,00%
S. 2: 00,00%</v>
      </c>
      <c r="BM190" s="187"/>
      <c r="BN190" s="187"/>
      <c r="BO190" s="188">
        <f t="shared" si="106"/>
        <v>0</v>
      </c>
      <c r="BP190" s="187"/>
      <c r="BQ190" s="187"/>
      <c r="BR190" s="187"/>
      <c r="BS190" s="191" t="str">
        <f t="shared" si="107"/>
        <v>0</v>
      </c>
      <c r="BT190" s="187" t="str">
        <f t="shared" si="108"/>
        <v>-</v>
      </c>
      <c r="BU190" s="189" t="str">
        <f t="shared" si="109"/>
        <v>FAC/DEP: 00,00%
__________
FAC/FAC: -
__________
AÑO: 00,00%
S. 1: 00,00%
S. 2: 00,00%</v>
      </c>
      <c r="BV190" s="187"/>
      <c r="BW190" s="187"/>
      <c r="BX190" s="188">
        <f t="shared" si="110"/>
        <v>0</v>
      </c>
      <c r="BY190" s="187"/>
      <c r="BZ190" s="187"/>
      <c r="CA190" s="187"/>
      <c r="CB190" s="191" t="str">
        <f t="shared" si="111"/>
        <v>0</v>
      </c>
      <c r="CC190" s="187" t="str">
        <f t="shared" si="112"/>
        <v>-</v>
      </c>
      <c r="CD190" s="189" t="str">
        <f t="shared" si="113"/>
        <v>FAC/DEP: 00,00%
__________
FAC/FAC: -
__________
AÑO: 00,00%
S. 1: 00,00%
S. 2: 00,00%</v>
      </c>
      <c r="CE190" s="187"/>
      <c r="CF190" s="187"/>
      <c r="CG190" s="188">
        <f t="shared" si="114"/>
        <v>0</v>
      </c>
      <c r="CH190" s="187"/>
      <c r="CI190" s="187"/>
      <c r="CJ190" s="187"/>
      <c r="CK190" s="191" t="str">
        <f t="shared" si="115"/>
        <v>0</v>
      </c>
      <c r="CL190" s="187" t="str">
        <f t="shared" si="116"/>
        <v>-</v>
      </c>
      <c r="CM190" s="189" t="str">
        <f t="shared" si="117"/>
        <v>FAC/DEP: 00,00%
__________
FAC/FAC: -
__________
AÑO: 00,00%
S. 1: 00,00%
S. 2: 00,00%</v>
      </c>
      <c r="CN190" s="187"/>
      <c r="CO190" s="187"/>
      <c r="CP190" s="188">
        <f t="shared" si="118"/>
        <v>0</v>
      </c>
      <c r="CQ190" s="187"/>
      <c r="CR190" s="187"/>
      <c r="CS190" s="187"/>
      <c r="CT190" s="191" t="str">
        <f t="shared" si="119"/>
        <v>0</v>
      </c>
      <c r="CU190" s="187" t="str">
        <f t="shared" si="120"/>
        <v>-</v>
      </c>
      <c r="CV190" s="189" t="str">
        <f t="shared" si="121"/>
        <v>FAC/DEP: 00,00%
__________
FAC/FAC: -
__________
AÑO: 00,00%
S. 1: 00,00%
S. 2: 00,00%</v>
      </c>
      <c r="CW190" s="187"/>
      <c r="CX190" s="187"/>
      <c r="CY190" s="188">
        <f t="shared" si="122"/>
        <v>0</v>
      </c>
      <c r="CZ190" s="187"/>
      <c r="DA190" s="187"/>
      <c r="DB190" s="187"/>
      <c r="DC190" s="191" t="str">
        <f t="shared" si="123"/>
        <v>0</v>
      </c>
      <c r="DD190" s="191" t="str">
        <f t="shared" si="124"/>
        <v>-</v>
      </c>
      <c r="DE190" s="196" t="str">
        <f t="shared" si="125"/>
        <v>FAC/DEP: 00,00%
__________
FAC/FAC: -
__________
AÑO: 00,00%
S. 1: 00,00%
S. 2: 00,00%</v>
      </c>
      <c r="DF190" s="209">
        <f t="shared" si="126"/>
        <v>0</v>
      </c>
      <c r="DG190" s="245"/>
      <c r="DH190" s="245"/>
    </row>
    <row r="191" spans="1:112" s="218" customFormat="1" ht="28.5" hidden="1" customHeight="1">
      <c r="A191" s="218" t="str">
        <f>Lists!C279</f>
        <v/>
      </c>
      <c r="B191" s="240" t="str">
        <f>IF(A191="","",INDEX(FORMULACIÓN!$A$10:$U$1010,'FORMULACIÓN Y SEG. FACULTADES'!$A191,'FORMULACIÓN Y SEG. FACULTADES'!B$8))</f>
        <v/>
      </c>
      <c r="C191" s="238" t="str">
        <f>IF($A191="","",INDEX(FORMULACIÓN!$A$10:$U$1010,'FORMULACIÓN Y SEG. FACULTADES'!$A191,'FORMULACIÓN Y SEG. FACULTADES'!C$8))</f>
        <v/>
      </c>
      <c r="D191" s="240" t="str">
        <f>IF(B191="","",INDEX(FORMULACIÓN!$A$10:$U$1010,'FORMULACIÓN Y SEG. FACULTADES'!$A191,'FORMULACIÓN Y SEG. FACULTADES'!D$8))</f>
        <v/>
      </c>
      <c r="E191" s="240" t="str">
        <f>IF($A191="","",INDEX(FORMULACIÓN!$A$10:$U$1010,'FORMULACIÓN Y SEG. FACULTADES'!$A191,'FORMULACIÓN Y SEG. FACULTADES'!E$8))</f>
        <v/>
      </c>
      <c r="F191" s="240" t="str">
        <f>IF($A191="","",INDEX(FORMULACIÓN!$A$10:$U$1010,'FORMULACIÓN Y SEG. FACULTADES'!$A191,'FORMULACIÓN Y SEG. FACULTADES'!F$8))</f>
        <v/>
      </c>
      <c r="G191" s="240" t="str">
        <f>IF($A191="","",INDEX(FORMULACIÓN!$A$10:$U$1010,'FORMULACIÓN Y SEG. FACULTADES'!$A191,'FORMULACIÓN Y SEG. FACULTADES'!G$8))</f>
        <v/>
      </c>
      <c r="H191" s="240" t="str">
        <f>IF($A191="","",INDEX(FORMULACIÓN!$A$10:$U$1010,'FORMULACIÓN Y SEG. FACULTADES'!$A191,'FORMULACIÓN Y SEG. FACULTADES'!H$8))</f>
        <v/>
      </c>
      <c r="I191" s="240" t="str">
        <f>IF($A191="","",INDEX(FORMULACIÓN!$A$10:$U$1010,'FORMULACIÓN Y SEG. FACULTADES'!$A191,'FORMULACIÓN Y SEG. FACULTADES'!I$8))</f>
        <v/>
      </c>
      <c r="J191" s="242"/>
      <c r="K191" s="242"/>
      <c r="L191" s="240" t="str">
        <f>IF($A191="","",INDEX(FORMULACIÓN!$A$10:$U$1010,'FORMULACIÓN Y SEG. FACULTADES'!$A191,'FORMULACIÓN Y SEG. FACULTADES'!L$8))</f>
        <v/>
      </c>
      <c r="M191" s="240" t="str">
        <f>IF($A191="","",INDEX(FORMULACIÓN!$A$10:$U$1010,'FORMULACIÓN Y SEG. FACULTADES'!$A191,'FORMULACIÓN Y SEG. FACULTADES'!M$8))</f>
        <v/>
      </c>
      <c r="N191" s="240" t="str">
        <f>IF($A191="","",INDEX(FORMULACIÓN!$A$10:$U$1010,'FORMULACIÓN Y SEG. FACULTADES'!$A191,'FORMULACIÓN Y SEG. FACULTADES'!N$8))</f>
        <v/>
      </c>
      <c r="O191" s="240" t="str">
        <f>IF($A191="","",INDEX(FORMULACIÓN!$A$10:$U$1010,'FORMULACIÓN Y SEG. FACULTADES'!$A191,'FORMULACIÓN Y SEG. FACULTADES'!O$8))</f>
        <v/>
      </c>
      <c r="P191" s="240" t="str">
        <f>IF($A191="","",INDEX(FORMULACIÓN!$A$10:$U$1010,'FORMULACIÓN Y SEG. FACULTADES'!$A191,'FORMULACIÓN Y SEG. FACULTADES'!P$8))</f>
        <v/>
      </c>
      <c r="Q191" s="241"/>
      <c r="R191" s="46" t="str">
        <f>IF($A191="","",INDEX(FORMULACIÓN!$A$10:$Y$1010,'FORMULACIÓN Y SEG. FACULTADES'!$A191,'FORMULACIÓN Y SEG. FACULTADES'!R$8))</f>
        <v/>
      </c>
      <c r="S191" s="175" t="str">
        <f>IF($A191="","",INDEX(FORMULACIÓN!$A$10:$U$1010,'FORMULACIÓN Y SEG. FACULTADES'!$A191,'FORMULACIÓN Y SEG. FACULTADES'!S$8))</f>
        <v/>
      </c>
      <c r="T191" s="187"/>
      <c r="U191" s="187"/>
      <c r="V191" s="188">
        <f t="shared" si="87"/>
        <v>0</v>
      </c>
      <c r="W191" s="187"/>
      <c r="X191" s="187"/>
      <c r="Y191" s="187"/>
      <c r="Z191" s="191" t="str">
        <f t="shared" si="88"/>
        <v>0</v>
      </c>
      <c r="AA191" s="191" t="str">
        <f t="shared" si="89"/>
        <v>-</v>
      </c>
      <c r="AB191" s="189" t="str">
        <f t="shared" si="86"/>
        <v>FAC/DEP: 00,00%
__________
FAC/FAC: -
__________
AÑO: 00,00%
S. 1: 00,00%
S. 2: 00,00%</v>
      </c>
      <c r="AC191" s="187"/>
      <c r="AD191" s="187"/>
      <c r="AE191" s="188">
        <f t="shared" si="90"/>
        <v>0</v>
      </c>
      <c r="AF191" s="187"/>
      <c r="AG191" s="187"/>
      <c r="AH191" s="187"/>
      <c r="AI191" s="191" t="str">
        <f t="shared" si="91"/>
        <v>0</v>
      </c>
      <c r="AJ191" s="187" t="str">
        <f t="shared" si="92"/>
        <v>-</v>
      </c>
      <c r="AK191" s="189" t="str">
        <f t="shared" si="93"/>
        <v>FAC/DEP: 00,00%
__________
FAC/FAC: -
__________
AÑO: 00,00%
S. 1: 00,00%
S. 2: 00,00%</v>
      </c>
      <c r="AL191" s="187"/>
      <c r="AM191" s="187"/>
      <c r="AN191" s="188">
        <f t="shared" si="94"/>
        <v>0</v>
      </c>
      <c r="AO191" s="187"/>
      <c r="AP191" s="187"/>
      <c r="AQ191" s="187"/>
      <c r="AR191" s="191" t="str">
        <f t="shared" si="95"/>
        <v>0</v>
      </c>
      <c r="AS191" s="187" t="str">
        <f t="shared" si="96"/>
        <v>-</v>
      </c>
      <c r="AT191" s="189" t="str">
        <f t="shared" si="97"/>
        <v>FAC/DEP: 00,00%
__________
FAC/FAC: -
__________
AÑO: 00,00%
S. 1: 00,00%
S. 2: 00,00%</v>
      </c>
      <c r="AU191" s="187"/>
      <c r="AV191" s="187"/>
      <c r="AW191" s="188">
        <f t="shared" si="98"/>
        <v>0</v>
      </c>
      <c r="AX191" s="187"/>
      <c r="AY191" s="187"/>
      <c r="AZ191" s="187"/>
      <c r="BA191" s="191" t="str">
        <f t="shared" si="99"/>
        <v>0</v>
      </c>
      <c r="BB191" s="187" t="str">
        <f t="shared" si="100"/>
        <v>-</v>
      </c>
      <c r="BC191" s="189" t="str">
        <f t="shared" si="101"/>
        <v>FAC/DEP: 00,00%
__________
FAC/FAC: -
__________
AÑO: 00,00%
S. 1: 00,00%
S. 2: 00,00%</v>
      </c>
      <c r="BD191" s="187"/>
      <c r="BE191" s="187"/>
      <c r="BF191" s="188">
        <f t="shared" si="102"/>
        <v>0</v>
      </c>
      <c r="BG191" s="187"/>
      <c r="BH191" s="187"/>
      <c r="BI191" s="187"/>
      <c r="BJ191" s="191" t="str">
        <f t="shared" si="103"/>
        <v>0</v>
      </c>
      <c r="BK191" s="187" t="str">
        <f t="shared" si="104"/>
        <v>-</v>
      </c>
      <c r="BL191" s="189" t="str">
        <f t="shared" si="105"/>
        <v>FAC/DEP: 00,00%
__________
FAC/FAC: -
__________
AÑO: 00,00%
S. 1: 00,00%
S. 2: 00,00%</v>
      </c>
      <c r="BM191" s="187"/>
      <c r="BN191" s="187"/>
      <c r="BO191" s="188">
        <f t="shared" si="106"/>
        <v>0</v>
      </c>
      <c r="BP191" s="187"/>
      <c r="BQ191" s="187"/>
      <c r="BR191" s="187"/>
      <c r="BS191" s="191" t="str">
        <f t="shared" si="107"/>
        <v>0</v>
      </c>
      <c r="BT191" s="187" t="str">
        <f t="shared" si="108"/>
        <v>-</v>
      </c>
      <c r="BU191" s="189" t="str">
        <f t="shared" si="109"/>
        <v>FAC/DEP: 00,00%
__________
FAC/FAC: -
__________
AÑO: 00,00%
S. 1: 00,00%
S. 2: 00,00%</v>
      </c>
      <c r="BV191" s="187"/>
      <c r="BW191" s="187"/>
      <c r="BX191" s="188">
        <f t="shared" si="110"/>
        <v>0</v>
      </c>
      <c r="BY191" s="187"/>
      <c r="BZ191" s="187"/>
      <c r="CA191" s="187"/>
      <c r="CB191" s="191" t="str">
        <f t="shared" si="111"/>
        <v>0</v>
      </c>
      <c r="CC191" s="187" t="str">
        <f t="shared" si="112"/>
        <v>-</v>
      </c>
      <c r="CD191" s="189" t="str">
        <f t="shared" si="113"/>
        <v>FAC/DEP: 00,00%
__________
FAC/FAC: -
__________
AÑO: 00,00%
S. 1: 00,00%
S. 2: 00,00%</v>
      </c>
      <c r="CE191" s="187"/>
      <c r="CF191" s="187"/>
      <c r="CG191" s="188">
        <f t="shared" si="114"/>
        <v>0</v>
      </c>
      <c r="CH191" s="187"/>
      <c r="CI191" s="187"/>
      <c r="CJ191" s="187"/>
      <c r="CK191" s="191" t="str">
        <f t="shared" si="115"/>
        <v>0</v>
      </c>
      <c r="CL191" s="187" t="str">
        <f t="shared" si="116"/>
        <v>-</v>
      </c>
      <c r="CM191" s="189" t="str">
        <f t="shared" si="117"/>
        <v>FAC/DEP: 00,00%
__________
FAC/FAC: -
__________
AÑO: 00,00%
S. 1: 00,00%
S. 2: 00,00%</v>
      </c>
      <c r="CN191" s="187"/>
      <c r="CO191" s="187"/>
      <c r="CP191" s="188">
        <f t="shared" si="118"/>
        <v>0</v>
      </c>
      <c r="CQ191" s="187"/>
      <c r="CR191" s="187"/>
      <c r="CS191" s="187"/>
      <c r="CT191" s="191" t="str">
        <f t="shared" si="119"/>
        <v>0</v>
      </c>
      <c r="CU191" s="187" t="str">
        <f t="shared" si="120"/>
        <v>-</v>
      </c>
      <c r="CV191" s="189" t="str">
        <f t="shared" si="121"/>
        <v>FAC/DEP: 00,00%
__________
FAC/FAC: -
__________
AÑO: 00,00%
S. 1: 00,00%
S. 2: 00,00%</v>
      </c>
      <c r="CW191" s="187"/>
      <c r="CX191" s="187"/>
      <c r="CY191" s="188">
        <f t="shared" si="122"/>
        <v>0</v>
      </c>
      <c r="CZ191" s="187"/>
      <c r="DA191" s="187"/>
      <c r="DB191" s="187"/>
      <c r="DC191" s="191" t="str">
        <f t="shared" si="123"/>
        <v>0</v>
      </c>
      <c r="DD191" s="191" t="str">
        <f t="shared" si="124"/>
        <v>-</v>
      </c>
      <c r="DE191" s="196" t="str">
        <f t="shared" si="125"/>
        <v>FAC/DEP: 00,00%
__________
FAC/FAC: -
__________
AÑO: 00,00%
S. 1: 00,00%
S. 2: 00,00%</v>
      </c>
      <c r="DF191" s="209">
        <f t="shared" si="126"/>
        <v>0</v>
      </c>
      <c r="DG191" s="245"/>
      <c r="DH191" s="245"/>
    </row>
    <row r="192" spans="1:112" s="218" customFormat="1" ht="28.5" hidden="1" customHeight="1">
      <c r="A192" s="218" t="str">
        <f>Lists!C280</f>
        <v/>
      </c>
      <c r="B192" s="240" t="str">
        <f>IF(A192="","",INDEX(FORMULACIÓN!$A$10:$U$1010,'FORMULACIÓN Y SEG. FACULTADES'!$A192,'FORMULACIÓN Y SEG. FACULTADES'!B$8))</f>
        <v/>
      </c>
      <c r="C192" s="238" t="str">
        <f>IF($A192="","",INDEX(FORMULACIÓN!$A$10:$U$1010,'FORMULACIÓN Y SEG. FACULTADES'!$A192,'FORMULACIÓN Y SEG. FACULTADES'!C$8))</f>
        <v/>
      </c>
      <c r="D192" s="240" t="str">
        <f>IF(B192="","",INDEX(FORMULACIÓN!$A$10:$U$1010,'FORMULACIÓN Y SEG. FACULTADES'!$A192,'FORMULACIÓN Y SEG. FACULTADES'!D$8))</f>
        <v/>
      </c>
      <c r="E192" s="240" t="str">
        <f>IF($A192="","",INDEX(FORMULACIÓN!$A$10:$U$1010,'FORMULACIÓN Y SEG. FACULTADES'!$A192,'FORMULACIÓN Y SEG. FACULTADES'!E$8))</f>
        <v/>
      </c>
      <c r="F192" s="240" t="str">
        <f>IF($A192="","",INDEX(FORMULACIÓN!$A$10:$U$1010,'FORMULACIÓN Y SEG. FACULTADES'!$A192,'FORMULACIÓN Y SEG. FACULTADES'!F$8))</f>
        <v/>
      </c>
      <c r="G192" s="240" t="str">
        <f>IF($A192="","",INDEX(FORMULACIÓN!$A$10:$U$1010,'FORMULACIÓN Y SEG. FACULTADES'!$A192,'FORMULACIÓN Y SEG. FACULTADES'!G$8))</f>
        <v/>
      </c>
      <c r="H192" s="240" t="str">
        <f>IF($A192="","",INDEX(FORMULACIÓN!$A$10:$U$1010,'FORMULACIÓN Y SEG. FACULTADES'!$A192,'FORMULACIÓN Y SEG. FACULTADES'!H$8))</f>
        <v/>
      </c>
      <c r="I192" s="240" t="str">
        <f>IF($A192="","",INDEX(FORMULACIÓN!$A$10:$U$1010,'FORMULACIÓN Y SEG. FACULTADES'!$A192,'FORMULACIÓN Y SEG. FACULTADES'!I$8))</f>
        <v/>
      </c>
      <c r="J192" s="242"/>
      <c r="K192" s="242"/>
      <c r="L192" s="240" t="str">
        <f>IF($A192="","",INDEX(FORMULACIÓN!$A$10:$U$1010,'FORMULACIÓN Y SEG. FACULTADES'!$A192,'FORMULACIÓN Y SEG. FACULTADES'!L$8))</f>
        <v/>
      </c>
      <c r="M192" s="240" t="str">
        <f>IF($A192="","",INDEX(FORMULACIÓN!$A$10:$U$1010,'FORMULACIÓN Y SEG. FACULTADES'!$A192,'FORMULACIÓN Y SEG. FACULTADES'!M$8))</f>
        <v/>
      </c>
      <c r="N192" s="240" t="str">
        <f>IF($A192="","",INDEX(FORMULACIÓN!$A$10:$U$1010,'FORMULACIÓN Y SEG. FACULTADES'!$A192,'FORMULACIÓN Y SEG. FACULTADES'!N$8))</f>
        <v/>
      </c>
      <c r="O192" s="240" t="str">
        <f>IF($A192="","",INDEX(FORMULACIÓN!$A$10:$U$1010,'FORMULACIÓN Y SEG. FACULTADES'!$A192,'FORMULACIÓN Y SEG. FACULTADES'!O$8))</f>
        <v/>
      </c>
      <c r="P192" s="240" t="str">
        <f>IF($A192="","",INDEX(FORMULACIÓN!$A$10:$U$1010,'FORMULACIÓN Y SEG. FACULTADES'!$A192,'FORMULACIÓN Y SEG. FACULTADES'!P$8))</f>
        <v/>
      </c>
      <c r="Q192" s="241"/>
      <c r="R192" s="46" t="str">
        <f>IF($A192="","",INDEX(FORMULACIÓN!$A$10:$Y$1010,'FORMULACIÓN Y SEG. FACULTADES'!$A192,'FORMULACIÓN Y SEG. FACULTADES'!R$8))</f>
        <v/>
      </c>
      <c r="S192" s="175" t="str">
        <f>IF($A192="","",INDEX(FORMULACIÓN!$A$10:$U$1010,'FORMULACIÓN Y SEG. FACULTADES'!$A192,'FORMULACIÓN Y SEG. FACULTADES'!S$8))</f>
        <v/>
      </c>
      <c r="T192" s="187"/>
      <c r="U192" s="187"/>
      <c r="V192" s="188">
        <f t="shared" si="87"/>
        <v>0</v>
      </c>
      <c r="W192" s="187"/>
      <c r="X192" s="187"/>
      <c r="Y192" s="187"/>
      <c r="Z192" s="191" t="str">
        <f t="shared" si="88"/>
        <v>0</v>
      </c>
      <c r="AA192" s="191" t="str">
        <f t="shared" si="89"/>
        <v>-</v>
      </c>
      <c r="AB192" s="189" t="str">
        <f t="shared" si="86"/>
        <v>FAC/DEP: 00,00%
__________
FAC/FAC: -
__________
AÑO: 00,00%
S. 1: 00,00%
S. 2: 00,00%</v>
      </c>
      <c r="AC192" s="187"/>
      <c r="AD192" s="187"/>
      <c r="AE192" s="188">
        <f t="shared" si="90"/>
        <v>0</v>
      </c>
      <c r="AF192" s="187"/>
      <c r="AG192" s="187"/>
      <c r="AH192" s="187"/>
      <c r="AI192" s="191" t="str">
        <f t="shared" si="91"/>
        <v>0</v>
      </c>
      <c r="AJ192" s="187" t="str">
        <f t="shared" si="92"/>
        <v>-</v>
      </c>
      <c r="AK192" s="189" t="str">
        <f t="shared" si="93"/>
        <v>FAC/DEP: 00,00%
__________
FAC/FAC: -
__________
AÑO: 00,00%
S. 1: 00,00%
S. 2: 00,00%</v>
      </c>
      <c r="AL192" s="187"/>
      <c r="AM192" s="187"/>
      <c r="AN192" s="188">
        <f t="shared" si="94"/>
        <v>0</v>
      </c>
      <c r="AO192" s="187"/>
      <c r="AP192" s="187"/>
      <c r="AQ192" s="187"/>
      <c r="AR192" s="191" t="str">
        <f t="shared" si="95"/>
        <v>0</v>
      </c>
      <c r="AS192" s="187" t="str">
        <f t="shared" si="96"/>
        <v>-</v>
      </c>
      <c r="AT192" s="189" t="str">
        <f t="shared" si="97"/>
        <v>FAC/DEP: 00,00%
__________
FAC/FAC: -
__________
AÑO: 00,00%
S. 1: 00,00%
S. 2: 00,00%</v>
      </c>
      <c r="AU192" s="187"/>
      <c r="AV192" s="187"/>
      <c r="AW192" s="188">
        <f t="shared" si="98"/>
        <v>0</v>
      </c>
      <c r="AX192" s="187"/>
      <c r="AY192" s="187"/>
      <c r="AZ192" s="187"/>
      <c r="BA192" s="191" t="str">
        <f t="shared" si="99"/>
        <v>0</v>
      </c>
      <c r="BB192" s="187" t="str">
        <f t="shared" si="100"/>
        <v>-</v>
      </c>
      <c r="BC192" s="189" t="str">
        <f t="shared" si="101"/>
        <v>FAC/DEP: 00,00%
__________
FAC/FAC: -
__________
AÑO: 00,00%
S. 1: 00,00%
S. 2: 00,00%</v>
      </c>
      <c r="BD192" s="187"/>
      <c r="BE192" s="187"/>
      <c r="BF192" s="188">
        <f t="shared" si="102"/>
        <v>0</v>
      </c>
      <c r="BG192" s="187"/>
      <c r="BH192" s="187"/>
      <c r="BI192" s="187"/>
      <c r="BJ192" s="191" t="str">
        <f t="shared" si="103"/>
        <v>0</v>
      </c>
      <c r="BK192" s="187" t="str">
        <f t="shared" si="104"/>
        <v>-</v>
      </c>
      <c r="BL192" s="189" t="str">
        <f t="shared" si="105"/>
        <v>FAC/DEP: 00,00%
__________
FAC/FAC: -
__________
AÑO: 00,00%
S. 1: 00,00%
S. 2: 00,00%</v>
      </c>
      <c r="BM192" s="187"/>
      <c r="BN192" s="187"/>
      <c r="BO192" s="188">
        <f t="shared" si="106"/>
        <v>0</v>
      </c>
      <c r="BP192" s="187"/>
      <c r="BQ192" s="187"/>
      <c r="BR192" s="187"/>
      <c r="BS192" s="191" t="str">
        <f t="shared" si="107"/>
        <v>0</v>
      </c>
      <c r="BT192" s="187" t="str">
        <f t="shared" si="108"/>
        <v>-</v>
      </c>
      <c r="BU192" s="189" t="str">
        <f t="shared" si="109"/>
        <v>FAC/DEP: 00,00%
__________
FAC/FAC: -
__________
AÑO: 00,00%
S. 1: 00,00%
S. 2: 00,00%</v>
      </c>
      <c r="BV192" s="187"/>
      <c r="BW192" s="187"/>
      <c r="BX192" s="188">
        <f t="shared" si="110"/>
        <v>0</v>
      </c>
      <c r="BY192" s="187"/>
      <c r="BZ192" s="187"/>
      <c r="CA192" s="187"/>
      <c r="CB192" s="191" t="str">
        <f t="shared" si="111"/>
        <v>0</v>
      </c>
      <c r="CC192" s="187" t="str">
        <f t="shared" si="112"/>
        <v>-</v>
      </c>
      <c r="CD192" s="189" t="str">
        <f t="shared" si="113"/>
        <v>FAC/DEP: 00,00%
__________
FAC/FAC: -
__________
AÑO: 00,00%
S. 1: 00,00%
S. 2: 00,00%</v>
      </c>
      <c r="CE192" s="187"/>
      <c r="CF192" s="187"/>
      <c r="CG192" s="188">
        <f t="shared" si="114"/>
        <v>0</v>
      </c>
      <c r="CH192" s="187"/>
      <c r="CI192" s="187"/>
      <c r="CJ192" s="187"/>
      <c r="CK192" s="191" t="str">
        <f t="shared" si="115"/>
        <v>0</v>
      </c>
      <c r="CL192" s="187" t="str">
        <f t="shared" si="116"/>
        <v>-</v>
      </c>
      <c r="CM192" s="189" t="str">
        <f t="shared" si="117"/>
        <v>FAC/DEP: 00,00%
__________
FAC/FAC: -
__________
AÑO: 00,00%
S. 1: 00,00%
S. 2: 00,00%</v>
      </c>
      <c r="CN192" s="187"/>
      <c r="CO192" s="187"/>
      <c r="CP192" s="188">
        <f t="shared" si="118"/>
        <v>0</v>
      </c>
      <c r="CQ192" s="187"/>
      <c r="CR192" s="187"/>
      <c r="CS192" s="187"/>
      <c r="CT192" s="191" t="str">
        <f t="shared" si="119"/>
        <v>0</v>
      </c>
      <c r="CU192" s="187" t="str">
        <f t="shared" si="120"/>
        <v>-</v>
      </c>
      <c r="CV192" s="189" t="str">
        <f t="shared" si="121"/>
        <v>FAC/DEP: 00,00%
__________
FAC/FAC: -
__________
AÑO: 00,00%
S. 1: 00,00%
S. 2: 00,00%</v>
      </c>
      <c r="CW192" s="187"/>
      <c r="CX192" s="187"/>
      <c r="CY192" s="188">
        <f t="shared" si="122"/>
        <v>0</v>
      </c>
      <c r="CZ192" s="187"/>
      <c r="DA192" s="187"/>
      <c r="DB192" s="187"/>
      <c r="DC192" s="191" t="str">
        <f t="shared" si="123"/>
        <v>0</v>
      </c>
      <c r="DD192" s="191" t="str">
        <f t="shared" si="124"/>
        <v>-</v>
      </c>
      <c r="DE192" s="196" t="str">
        <f t="shared" si="125"/>
        <v>FAC/DEP: 00,00%
__________
FAC/FAC: -
__________
AÑO: 00,00%
S. 1: 00,00%
S. 2: 00,00%</v>
      </c>
      <c r="DF192" s="209">
        <f t="shared" si="126"/>
        <v>0</v>
      </c>
      <c r="DG192" s="245"/>
      <c r="DH192" s="245"/>
    </row>
    <row r="193" spans="1:112" s="218" customFormat="1" ht="28.5" hidden="1" customHeight="1">
      <c r="A193" s="218" t="str">
        <f>Lists!C281</f>
        <v/>
      </c>
      <c r="B193" s="240" t="str">
        <f>IF(A193="","",INDEX(FORMULACIÓN!$A$10:$U$1010,'FORMULACIÓN Y SEG. FACULTADES'!$A193,'FORMULACIÓN Y SEG. FACULTADES'!B$8))</f>
        <v/>
      </c>
      <c r="C193" s="238" t="str">
        <f>IF($A193="","",INDEX(FORMULACIÓN!$A$10:$U$1010,'FORMULACIÓN Y SEG. FACULTADES'!$A193,'FORMULACIÓN Y SEG. FACULTADES'!C$8))</f>
        <v/>
      </c>
      <c r="D193" s="240" t="str">
        <f>IF(B193="","",INDEX(FORMULACIÓN!$A$10:$U$1010,'FORMULACIÓN Y SEG. FACULTADES'!$A193,'FORMULACIÓN Y SEG. FACULTADES'!D$8))</f>
        <v/>
      </c>
      <c r="E193" s="240" t="str">
        <f>IF($A193="","",INDEX(FORMULACIÓN!$A$10:$U$1010,'FORMULACIÓN Y SEG. FACULTADES'!$A193,'FORMULACIÓN Y SEG. FACULTADES'!E$8))</f>
        <v/>
      </c>
      <c r="F193" s="240" t="str">
        <f>IF($A193="","",INDEX(FORMULACIÓN!$A$10:$U$1010,'FORMULACIÓN Y SEG. FACULTADES'!$A193,'FORMULACIÓN Y SEG. FACULTADES'!F$8))</f>
        <v/>
      </c>
      <c r="G193" s="240" t="str">
        <f>IF($A193="","",INDEX(FORMULACIÓN!$A$10:$U$1010,'FORMULACIÓN Y SEG. FACULTADES'!$A193,'FORMULACIÓN Y SEG. FACULTADES'!G$8))</f>
        <v/>
      </c>
      <c r="H193" s="240" t="str">
        <f>IF($A193="","",INDEX(FORMULACIÓN!$A$10:$U$1010,'FORMULACIÓN Y SEG. FACULTADES'!$A193,'FORMULACIÓN Y SEG. FACULTADES'!H$8))</f>
        <v/>
      </c>
      <c r="I193" s="240" t="str">
        <f>IF($A193="","",INDEX(FORMULACIÓN!$A$10:$U$1010,'FORMULACIÓN Y SEG. FACULTADES'!$A193,'FORMULACIÓN Y SEG. FACULTADES'!I$8))</f>
        <v/>
      </c>
      <c r="J193" s="242"/>
      <c r="K193" s="242"/>
      <c r="L193" s="240" t="str">
        <f>IF($A193="","",INDEX(FORMULACIÓN!$A$10:$U$1010,'FORMULACIÓN Y SEG. FACULTADES'!$A193,'FORMULACIÓN Y SEG. FACULTADES'!L$8))</f>
        <v/>
      </c>
      <c r="M193" s="240" t="str">
        <f>IF($A193="","",INDEX(FORMULACIÓN!$A$10:$U$1010,'FORMULACIÓN Y SEG. FACULTADES'!$A193,'FORMULACIÓN Y SEG. FACULTADES'!M$8))</f>
        <v/>
      </c>
      <c r="N193" s="240" t="str">
        <f>IF($A193="","",INDEX(FORMULACIÓN!$A$10:$U$1010,'FORMULACIÓN Y SEG. FACULTADES'!$A193,'FORMULACIÓN Y SEG. FACULTADES'!N$8))</f>
        <v/>
      </c>
      <c r="O193" s="240" t="str">
        <f>IF($A193="","",INDEX(FORMULACIÓN!$A$10:$U$1010,'FORMULACIÓN Y SEG. FACULTADES'!$A193,'FORMULACIÓN Y SEG. FACULTADES'!O$8))</f>
        <v/>
      </c>
      <c r="P193" s="240" t="str">
        <f>IF($A193="","",INDEX(FORMULACIÓN!$A$10:$U$1010,'FORMULACIÓN Y SEG. FACULTADES'!$A193,'FORMULACIÓN Y SEG. FACULTADES'!P$8))</f>
        <v/>
      </c>
      <c r="Q193" s="241"/>
      <c r="R193" s="46" t="str">
        <f>IF($A193="","",INDEX(FORMULACIÓN!$A$10:$Y$1010,'FORMULACIÓN Y SEG. FACULTADES'!$A193,'FORMULACIÓN Y SEG. FACULTADES'!R$8))</f>
        <v/>
      </c>
      <c r="S193" s="175" t="str">
        <f>IF($A193="","",INDEX(FORMULACIÓN!$A$10:$U$1010,'FORMULACIÓN Y SEG. FACULTADES'!$A193,'FORMULACIÓN Y SEG. FACULTADES'!S$8))</f>
        <v/>
      </c>
      <c r="T193" s="187"/>
      <c r="U193" s="187"/>
      <c r="V193" s="188">
        <f t="shared" si="87"/>
        <v>0</v>
      </c>
      <c r="W193" s="187"/>
      <c r="X193" s="187"/>
      <c r="Y193" s="187"/>
      <c r="Z193" s="191" t="str">
        <f t="shared" si="88"/>
        <v>0</v>
      </c>
      <c r="AA193" s="191" t="str">
        <f t="shared" si="89"/>
        <v>-</v>
      </c>
      <c r="AB193" s="189" t="str">
        <f t="shared" si="86"/>
        <v>FAC/DEP: 00,00%
__________
FAC/FAC: -
__________
AÑO: 00,00%
S. 1: 00,00%
S. 2: 00,00%</v>
      </c>
      <c r="AC193" s="187"/>
      <c r="AD193" s="187"/>
      <c r="AE193" s="188">
        <f t="shared" si="90"/>
        <v>0</v>
      </c>
      <c r="AF193" s="187"/>
      <c r="AG193" s="187"/>
      <c r="AH193" s="187"/>
      <c r="AI193" s="191" t="str">
        <f t="shared" si="91"/>
        <v>0</v>
      </c>
      <c r="AJ193" s="187" t="str">
        <f t="shared" si="92"/>
        <v>-</v>
      </c>
      <c r="AK193" s="189" t="str">
        <f t="shared" si="93"/>
        <v>FAC/DEP: 00,00%
__________
FAC/FAC: -
__________
AÑO: 00,00%
S. 1: 00,00%
S. 2: 00,00%</v>
      </c>
      <c r="AL193" s="187"/>
      <c r="AM193" s="187"/>
      <c r="AN193" s="188">
        <f t="shared" si="94"/>
        <v>0</v>
      </c>
      <c r="AO193" s="187"/>
      <c r="AP193" s="187"/>
      <c r="AQ193" s="187"/>
      <c r="AR193" s="191" t="str">
        <f t="shared" si="95"/>
        <v>0</v>
      </c>
      <c r="AS193" s="187" t="str">
        <f t="shared" si="96"/>
        <v>-</v>
      </c>
      <c r="AT193" s="189" t="str">
        <f t="shared" si="97"/>
        <v>FAC/DEP: 00,00%
__________
FAC/FAC: -
__________
AÑO: 00,00%
S. 1: 00,00%
S. 2: 00,00%</v>
      </c>
      <c r="AU193" s="187"/>
      <c r="AV193" s="187"/>
      <c r="AW193" s="188">
        <f t="shared" si="98"/>
        <v>0</v>
      </c>
      <c r="AX193" s="187"/>
      <c r="AY193" s="187"/>
      <c r="AZ193" s="187"/>
      <c r="BA193" s="191" t="str">
        <f t="shared" si="99"/>
        <v>0</v>
      </c>
      <c r="BB193" s="187" t="str">
        <f t="shared" si="100"/>
        <v>-</v>
      </c>
      <c r="BC193" s="189" t="str">
        <f t="shared" si="101"/>
        <v>FAC/DEP: 00,00%
__________
FAC/FAC: -
__________
AÑO: 00,00%
S. 1: 00,00%
S. 2: 00,00%</v>
      </c>
      <c r="BD193" s="187"/>
      <c r="BE193" s="187"/>
      <c r="BF193" s="188">
        <f t="shared" si="102"/>
        <v>0</v>
      </c>
      <c r="BG193" s="187"/>
      <c r="BH193" s="187"/>
      <c r="BI193" s="187"/>
      <c r="BJ193" s="191" t="str">
        <f t="shared" si="103"/>
        <v>0</v>
      </c>
      <c r="BK193" s="187" t="str">
        <f t="shared" si="104"/>
        <v>-</v>
      </c>
      <c r="BL193" s="189" t="str">
        <f t="shared" si="105"/>
        <v>FAC/DEP: 00,00%
__________
FAC/FAC: -
__________
AÑO: 00,00%
S. 1: 00,00%
S. 2: 00,00%</v>
      </c>
      <c r="BM193" s="187"/>
      <c r="BN193" s="187"/>
      <c r="BO193" s="188">
        <f t="shared" si="106"/>
        <v>0</v>
      </c>
      <c r="BP193" s="187"/>
      <c r="BQ193" s="187"/>
      <c r="BR193" s="187"/>
      <c r="BS193" s="191" t="str">
        <f t="shared" si="107"/>
        <v>0</v>
      </c>
      <c r="BT193" s="187" t="str">
        <f t="shared" si="108"/>
        <v>-</v>
      </c>
      <c r="BU193" s="189" t="str">
        <f t="shared" si="109"/>
        <v>FAC/DEP: 00,00%
__________
FAC/FAC: -
__________
AÑO: 00,00%
S. 1: 00,00%
S. 2: 00,00%</v>
      </c>
      <c r="BV193" s="187"/>
      <c r="BW193" s="187"/>
      <c r="BX193" s="188">
        <f t="shared" si="110"/>
        <v>0</v>
      </c>
      <c r="BY193" s="187"/>
      <c r="BZ193" s="187"/>
      <c r="CA193" s="187"/>
      <c r="CB193" s="191" t="str">
        <f t="shared" si="111"/>
        <v>0</v>
      </c>
      <c r="CC193" s="187" t="str">
        <f t="shared" si="112"/>
        <v>-</v>
      </c>
      <c r="CD193" s="189" t="str">
        <f t="shared" si="113"/>
        <v>FAC/DEP: 00,00%
__________
FAC/FAC: -
__________
AÑO: 00,00%
S. 1: 00,00%
S. 2: 00,00%</v>
      </c>
      <c r="CE193" s="187"/>
      <c r="CF193" s="187"/>
      <c r="CG193" s="188">
        <f t="shared" si="114"/>
        <v>0</v>
      </c>
      <c r="CH193" s="187"/>
      <c r="CI193" s="187"/>
      <c r="CJ193" s="187"/>
      <c r="CK193" s="191" t="str">
        <f t="shared" si="115"/>
        <v>0</v>
      </c>
      <c r="CL193" s="187" t="str">
        <f t="shared" si="116"/>
        <v>-</v>
      </c>
      <c r="CM193" s="189" t="str">
        <f t="shared" si="117"/>
        <v>FAC/DEP: 00,00%
__________
FAC/FAC: -
__________
AÑO: 00,00%
S. 1: 00,00%
S. 2: 00,00%</v>
      </c>
      <c r="CN193" s="187"/>
      <c r="CO193" s="187"/>
      <c r="CP193" s="188">
        <f t="shared" si="118"/>
        <v>0</v>
      </c>
      <c r="CQ193" s="187"/>
      <c r="CR193" s="187"/>
      <c r="CS193" s="187"/>
      <c r="CT193" s="191" t="str">
        <f t="shared" si="119"/>
        <v>0</v>
      </c>
      <c r="CU193" s="187" t="str">
        <f t="shared" si="120"/>
        <v>-</v>
      </c>
      <c r="CV193" s="189" t="str">
        <f t="shared" si="121"/>
        <v>FAC/DEP: 00,00%
__________
FAC/FAC: -
__________
AÑO: 00,00%
S. 1: 00,00%
S. 2: 00,00%</v>
      </c>
      <c r="CW193" s="187"/>
      <c r="CX193" s="187"/>
      <c r="CY193" s="188">
        <f t="shared" si="122"/>
        <v>0</v>
      </c>
      <c r="CZ193" s="187"/>
      <c r="DA193" s="187"/>
      <c r="DB193" s="187"/>
      <c r="DC193" s="191" t="str">
        <f t="shared" si="123"/>
        <v>0</v>
      </c>
      <c r="DD193" s="191" t="str">
        <f t="shared" si="124"/>
        <v>-</v>
      </c>
      <c r="DE193" s="196" t="str">
        <f t="shared" si="125"/>
        <v>FAC/DEP: 00,00%
__________
FAC/FAC: -
__________
AÑO: 00,00%
S. 1: 00,00%
S. 2: 00,00%</v>
      </c>
      <c r="DF193" s="209">
        <f t="shared" si="126"/>
        <v>0</v>
      </c>
      <c r="DG193" s="245"/>
      <c r="DH193" s="245"/>
    </row>
    <row r="194" spans="1:112" s="218" customFormat="1" ht="28.5" hidden="1" customHeight="1">
      <c r="A194" s="218" t="str">
        <f>Lists!C282</f>
        <v/>
      </c>
      <c r="B194" s="240" t="str">
        <f>IF(A194="","",INDEX(FORMULACIÓN!$A$10:$U$1010,'FORMULACIÓN Y SEG. FACULTADES'!$A194,'FORMULACIÓN Y SEG. FACULTADES'!B$8))</f>
        <v/>
      </c>
      <c r="C194" s="238" t="str">
        <f>IF($A194="","",INDEX(FORMULACIÓN!$A$10:$U$1010,'FORMULACIÓN Y SEG. FACULTADES'!$A194,'FORMULACIÓN Y SEG. FACULTADES'!C$8))</f>
        <v/>
      </c>
      <c r="D194" s="240" t="str">
        <f>IF(B194="","",INDEX(FORMULACIÓN!$A$10:$U$1010,'FORMULACIÓN Y SEG. FACULTADES'!$A194,'FORMULACIÓN Y SEG. FACULTADES'!D$8))</f>
        <v/>
      </c>
      <c r="E194" s="240" t="str">
        <f>IF($A194="","",INDEX(FORMULACIÓN!$A$10:$U$1010,'FORMULACIÓN Y SEG. FACULTADES'!$A194,'FORMULACIÓN Y SEG. FACULTADES'!E$8))</f>
        <v/>
      </c>
      <c r="F194" s="240" t="str">
        <f>IF($A194="","",INDEX(FORMULACIÓN!$A$10:$U$1010,'FORMULACIÓN Y SEG. FACULTADES'!$A194,'FORMULACIÓN Y SEG. FACULTADES'!F$8))</f>
        <v/>
      </c>
      <c r="G194" s="240" t="str">
        <f>IF($A194="","",INDEX(FORMULACIÓN!$A$10:$U$1010,'FORMULACIÓN Y SEG. FACULTADES'!$A194,'FORMULACIÓN Y SEG. FACULTADES'!G$8))</f>
        <v/>
      </c>
      <c r="H194" s="240" t="str">
        <f>IF($A194="","",INDEX(FORMULACIÓN!$A$10:$U$1010,'FORMULACIÓN Y SEG. FACULTADES'!$A194,'FORMULACIÓN Y SEG. FACULTADES'!H$8))</f>
        <v/>
      </c>
      <c r="I194" s="240" t="str">
        <f>IF($A194="","",INDEX(FORMULACIÓN!$A$10:$U$1010,'FORMULACIÓN Y SEG. FACULTADES'!$A194,'FORMULACIÓN Y SEG. FACULTADES'!I$8))</f>
        <v/>
      </c>
      <c r="J194" s="242"/>
      <c r="K194" s="242"/>
      <c r="L194" s="240" t="str">
        <f>IF($A194="","",INDEX(FORMULACIÓN!$A$10:$U$1010,'FORMULACIÓN Y SEG. FACULTADES'!$A194,'FORMULACIÓN Y SEG. FACULTADES'!L$8))</f>
        <v/>
      </c>
      <c r="M194" s="240" t="str">
        <f>IF($A194="","",INDEX(FORMULACIÓN!$A$10:$U$1010,'FORMULACIÓN Y SEG. FACULTADES'!$A194,'FORMULACIÓN Y SEG. FACULTADES'!M$8))</f>
        <v/>
      </c>
      <c r="N194" s="240" t="str">
        <f>IF($A194="","",INDEX(FORMULACIÓN!$A$10:$U$1010,'FORMULACIÓN Y SEG. FACULTADES'!$A194,'FORMULACIÓN Y SEG. FACULTADES'!N$8))</f>
        <v/>
      </c>
      <c r="O194" s="240" t="str">
        <f>IF($A194="","",INDEX(FORMULACIÓN!$A$10:$U$1010,'FORMULACIÓN Y SEG. FACULTADES'!$A194,'FORMULACIÓN Y SEG. FACULTADES'!O$8))</f>
        <v/>
      </c>
      <c r="P194" s="240" t="str">
        <f>IF($A194="","",INDEX(FORMULACIÓN!$A$10:$U$1010,'FORMULACIÓN Y SEG. FACULTADES'!$A194,'FORMULACIÓN Y SEG. FACULTADES'!P$8))</f>
        <v/>
      </c>
      <c r="Q194" s="241"/>
      <c r="R194" s="46" t="str">
        <f>IF($A194="","",INDEX(FORMULACIÓN!$A$10:$Y$1010,'FORMULACIÓN Y SEG. FACULTADES'!$A194,'FORMULACIÓN Y SEG. FACULTADES'!R$8))</f>
        <v/>
      </c>
      <c r="S194" s="175" t="str">
        <f>IF($A194="","",INDEX(FORMULACIÓN!$A$10:$U$1010,'FORMULACIÓN Y SEG. FACULTADES'!$A194,'FORMULACIÓN Y SEG. FACULTADES'!S$8))</f>
        <v/>
      </c>
      <c r="T194" s="187"/>
      <c r="U194" s="187"/>
      <c r="V194" s="188">
        <f t="shared" si="87"/>
        <v>0</v>
      </c>
      <c r="W194" s="187"/>
      <c r="X194" s="187"/>
      <c r="Y194" s="187"/>
      <c r="Z194" s="191" t="str">
        <f t="shared" si="88"/>
        <v>0</v>
      </c>
      <c r="AA194" s="191" t="str">
        <f t="shared" si="89"/>
        <v>-</v>
      </c>
      <c r="AB194" s="189" t="str">
        <f t="shared" si="86"/>
        <v>FAC/DEP: 00,00%
__________
FAC/FAC: -
__________
AÑO: 00,00%
S. 1: 00,00%
S. 2: 00,00%</v>
      </c>
      <c r="AC194" s="187"/>
      <c r="AD194" s="187"/>
      <c r="AE194" s="188">
        <f t="shared" si="90"/>
        <v>0</v>
      </c>
      <c r="AF194" s="187"/>
      <c r="AG194" s="187"/>
      <c r="AH194" s="187"/>
      <c r="AI194" s="191" t="str">
        <f t="shared" si="91"/>
        <v>0</v>
      </c>
      <c r="AJ194" s="187" t="str">
        <f t="shared" si="92"/>
        <v>-</v>
      </c>
      <c r="AK194" s="189" t="str">
        <f t="shared" si="93"/>
        <v>FAC/DEP: 00,00%
__________
FAC/FAC: -
__________
AÑO: 00,00%
S. 1: 00,00%
S. 2: 00,00%</v>
      </c>
      <c r="AL194" s="187"/>
      <c r="AM194" s="187"/>
      <c r="AN194" s="188">
        <f t="shared" si="94"/>
        <v>0</v>
      </c>
      <c r="AO194" s="187"/>
      <c r="AP194" s="187"/>
      <c r="AQ194" s="187"/>
      <c r="AR194" s="191" t="str">
        <f t="shared" si="95"/>
        <v>0</v>
      </c>
      <c r="AS194" s="187" t="str">
        <f t="shared" si="96"/>
        <v>-</v>
      </c>
      <c r="AT194" s="189" t="str">
        <f t="shared" si="97"/>
        <v>FAC/DEP: 00,00%
__________
FAC/FAC: -
__________
AÑO: 00,00%
S. 1: 00,00%
S. 2: 00,00%</v>
      </c>
      <c r="AU194" s="187"/>
      <c r="AV194" s="187"/>
      <c r="AW194" s="188">
        <f t="shared" si="98"/>
        <v>0</v>
      </c>
      <c r="AX194" s="187"/>
      <c r="AY194" s="187"/>
      <c r="AZ194" s="187"/>
      <c r="BA194" s="191" t="str">
        <f t="shared" si="99"/>
        <v>0</v>
      </c>
      <c r="BB194" s="187" t="str">
        <f t="shared" si="100"/>
        <v>-</v>
      </c>
      <c r="BC194" s="189" t="str">
        <f t="shared" si="101"/>
        <v>FAC/DEP: 00,00%
__________
FAC/FAC: -
__________
AÑO: 00,00%
S. 1: 00,00%
S. 2: 00,00%</v>
      </c>
      <c r="BD194" s="187"/>
      <c r="BE194" s="187"/>
      <c r="BF194" s="188">
        <f t="shared" si="102"/>
        <v>0</v>
      </c>
      <c r="BG194" s="187"/>
      <c r="BH194" s="187"/>
      <c r="BI194" s="187"/>
      <c r="BJ194" s="191" t="str">
        <f t="shared" si="103"/>
        <v>0</v>
      </c>
      <c r="BK194" s="187" t="str">
        <f t="shared" si="104"/>
        <v>-</v>
      </c>
      <c r="BL194" s="189" t="str">
        <f t="shared" si="105"/>
        <v>FAC/DEP: 00,00%
__________
FAC/FAC: -
__________
AÑO: 00,00%
S. 1: 00,00%
S. 2: 00,00%</v>
      </c>
      <c r="BM194" s="187"/>
      <c r="BN194" s="187"/>
      <c r="BO194" s="188">
        <f t="shared" si="106"/>
        <v>0</v>
      </c>
      <c r="BP194" s="187"/>
      <c r="BQ194" s="187"/>
      <c r="BR194" s="187"/>
      <c r="BS194" s="191" t="str">
        <f t="shared" si="107"/>
        <v>0</v>
      </c>
      <c r="BT194" s="187" t="str">
        <f t="shared" si="108"/>
        <v>-</v>
      </c>
      <c r="BU194" s="189" t="str">
        <f t="shared" si="109"/>
        <v>FAC/DEP: 00,00%
__________
FAC/FAC: -
__________
AÑO: 00,00%
S. 1: 00,00%
S. 2: 00,00%</v>
      </c>
      <c r="BV194" s="187"/>
      <c r="BW194" s="187"/>
      <c r="BX194" s="188">
        <f t="shared" si="110"/>
        <v>0</v>
      </c>
      <c r="BY194" s="187"/>
      <c r="BZ194" s="187"/>
      <c r="CA194" s="187"/>
      <c r="CB194" s="191" t="str">
        <f t="shared" si="111"/>
        <v>0</v>
      </c>
      <c r="CC194" s="187" t="str">
        <f t="shared" si="112"/>
        <v>-</v>
      </c>
      <c r="CD194" s="189" t="str">
        <f t="shared" si="113"/>
        <v>FAC/DEP: 00,00%
__________
FAC/FAC: -
__________
AÑO: 00,00%
S. 1: 00,00%
S. 2: 00,00%</v>
      </c>
      <c r="CE194" s="187"/>
      <c r="CF194" s="187"/>
      <c r="CG194" s="188">
        <f t="shared" si="114"/>
        <v>0</v>
      </c>
      <c r="CH194" s="187"/>
      <c r="CI194" s="187"/>
      <c r="CJ194" s="187"/>
      <c r="CK194" s="191" t="str">
        <f t="shared" si="115"/>
        <v>0</v>
      </c>
      <c r="CL194" s="187" t="str">
        <f t="shared" si="116"/>
        <v>-</v>
      </c>
      <c r="CM194" s="189" t="str">
        <f t="shared" si="117"/>
        <v>FAC/DEP: 00,00%
__________
FAC/FAC: -
__________
AÑO: 00,00%
S. 1: 00,00%
S. 2: 00,00%</v>
      </c>
      <c r="CN194" s="187"/>
      <c r="CO194" s="187"/>
      <c r="CP194" s="188">
        <f t="shared" si="118"/>
        <v>0</v>
      </c>
      <c r="CQ194" s="187"/>
      <c r="CR194" s="187"/>
      <c r="CS194" s="187"/>
      <c r="CT194" s="191" t="str">
        <f t="shared" si="119"/>
        <v>0</v>
      </c>
      <c r="CU194" s="187" t="str">
        <f t="shared" si="120"/>
        <v>-</v>
      </c>
      <c r="CV194" s="189" t="str">
        <f t="shared" si="121"/>
        <v>FAC/DEP: 00,00%
__________
FAC/FAC: -
__________
AÑO: 00,00%
S. 1: 00,00%
S. 2: 00,00%</v>
      </c>
      <c r="CW194" s="187"/>
      <c r="CX194" s="187"/>
      <c r="CY194" s="188">
        <f t="shared" si="122"/>
        <v>0</v>
      </c>
      <c r="CZ194" s="187"/>
      <c r="DA194" s="187"/>
      <c r="DB194" s="187"/>
      <c r="DC194" s="191" t="str">
        <f t="shared" si="123"/>
        <v>0</v>
      </c>
      <c r="DD194" s="191" t="str">
        <f t="shared" si="124"/>
        <v>-</v>
      </c>
      <c r="DE194" s="196" t="str">
        <f t="shared" si="125"/>
        <v>FAC/DEP: 00,00%
__________
FAC/FAC: -
__________
AÑO: 00,00%
S. 1: 00,00%
S. 2: 00,00%</v>
      </c>
      <c r="DF194" s="209">
        <f t="shared" si="126"/>
        <v>0</v>
      </c>
      <c r="DG194" s="245"/>
      <c r="DH194" s="245"/>
    </row>
    <row r="195" spans="1:112" s="218" customFormat="1" ht="28.5" hidden="1" customHeight="1">
      <c r="A195" s="218" t="str">
        <f>Lists!C283</f>
        <v/>
      </c>
      <c r="B195" s="240" t="str">
        <f>IF(A195="","",INDEX(FORMULACIÓN!$A$10:$U$1010,'FORMULACIÓN Y SEG. FACULTADES'!$A195,'FORMULACIÓN Y SEG. FACULTADES'!B$8))</f>
        <v/>
      </c>
      <c r="C195" s="238" t="str">
        <f>IF($A195="","",INDEX(FORMULACIÓN!$A$10:$U$1010,'FORMULACIÓN Y SEG. FACULTADES'!$A195,'FORMULACIÓN Y SEG. FACULTADES'!C$8))</f>
        <v/>
      </c>
      <c r="D195" s="240" t="str">
        <f>IF(B195="","",INDEX(FORMULACIÓN!$A$10:$U$1010,'FORMULACIÓN Y SEG. FACULTADES'!$A195,'FORMULACIÓN Y SEG. FACULTADES'!D$8))</f>
        <v/>
      </c>
      <c r="E195" s="240" t="str">
        <f>IF($A195="","",INDEX(FORMULACIÓN!$A$10:$U$1010,'FORMULACIÓN Y SEG. FACULTADES'!$A195,'FORMULACIÓN Y SEG. FACULTADES'!E$8))</f>
        <v/>
      </c>
      <c r="F195" s="240" t="str">
        <f>IF($A195="","",INDEX(FORMULACIÓN!$A$10:$U$1010,'FORMULACIÓN Y SEG. FACULTADES'!$A195,'FORMULACIÓN Y SEG. FACULTADES'!F$8))</f>
        <v/>
      </c>
      <c r="G195" s="240" t="str">
        <f>IF($A195="","",INDEX(FORMULACIÓN!$A$10:$U$1010,'FORMULACIÓN Y SEG. FACULTADES'!$A195,'FORMULACIÓN Y SEG. FACULTADES'!G$8))</f>
        <v/>
      </c>
      <c r="H195" s="240" t="str">
        <f>IF($A195="","",INDEX(FORMULACIÓN!$A$10:$U$1010,'FORMULACIÓN Y SEG. FACULTADES'!$A195,'FORMULACIÓN Y SEG. FACULTADES'!H$8))</f>
        <v/>
      </c>
      <c r="I195" s="240" t="str">
        <f>IF($A195="","",INDEX(FORMULACIÓN!$A$10:$U$1010,'FORMULACIÓN Y SEG. FACULTADES'!$A195,'FORMULACIÓN Y SEG. FACULTADES'!I$8))</f>
        <v/>
      </c>
      <c r="J195" s="242"/>
      <c r="K195" s="242"/>
      <c r="L195" s="240" t="str">
        <f>IF($A195="","",INDEX(FORMULACIÓN!$A$10:$U$1010,'FORMULACIÓN Y SEG. FACULTADES'!$A195,'FORMULACIÓN Y SEG. FACULTADES'!L$8))</f>
        <v/>
      </c>
      <c r="M195" s="240" t="str">
        <f>IF($A195="","",INDEX(FORMULACIÓN!$A$10:$U$1010,'FORMULACIÓN Y SEG. FACULTADES'!$A195,'FORMULACIÓN Y SEG. FACULTADES'!M$8))</f>
        <v/>
      </c>
      <c r="N195" s="240" t="str">
        <f>IF($A195="","",INDEX(FORMULACIÓN!$A$10:$U$1010,'FORMULACIÓN Y SEG. FACULTADES'!$A195,'FORMULACIÓN Y SEG. FACULTADES'!N$8))</f>
        <v/>
      </c>
      <c r="O195" s="240" t="str">
        <f>IF($A195="","",INDEX(FORMULACIÓN!$A$10:$U$1010,'FORMULACIÓN Y SEG. FACULTADES'!$A195,'FORMULACIÓN Y SEG. FACULTADES'!O$8))</f>
        <v/>
      </c>
      <c r="P195" s="240" t="str">
        <f>IF($A195="","",INDEX(FORMULACIÓN!$A$10:$U$1010,'FORMULACIÓN Y SEG. FACULTADES'!$A195,'FORMULACIÓN Y SEG. FACULTADES'!P$8))</f>
        <v/>
      </c>
      <c r="Q195" s="241"/>
      <c r="R195" s="46" t="str">
        <f>IF($A195="","",INDEX(FORMULACIÓN!$A$10:$Y$1010,'FORMULACIÓN Y SEG. FACULTADES'!$A195,'FORMULACIÓN Y SEG. FACULTADES'!R$8))</f>
        <v/>
      </c>
      <c r="S195" s="175" t="str">
        <f>IF($A195="","",INDEX(FORMULACIÓN!$A$10:$U$1010,'FORMULACIÓN Y SEG. FACULTADES'!$A195,'FORMULACIÓN Y SEG. FACULTADES'!S$8))</f>
        <v/>
      </c>
      <c r="T195" s="187"/>
      <c r="U195" s="187"/>
      <c r="V195" s="188">
        <f t="shared" si="87"/>
        <v>0</v>
      </c>
      <c r="W195" s="187"/>
      <c r="X195" s="187"/>
      <c r="Y195" s="187"/>
      <c r="Z195" s="191" t="str">
        <f t="shared" si="88"/>
        <v>0</v>
      </c>
      <c r="AA195" s="191" t="str">
        <f t="shared" si="89"/>
        <v>-</v>
      </c>
      <c r="AB195" s="189" t="str">
        <f t="shared" si="86"/>
        <v>FAC/DEP: 00,00%
__________
FAC/FAC: -
__________
AÑO: 00,00%
S. 1: 00,00%
S. 2: 00,00%</v>
      </c>
      <c r="AC195" s="187"/>
      <c r="AD195" s="187"/>
      <c r="AE195" s="188">
        <f t="shared" si="90"/>
        <v>0</v>
      </c>
      <c r="AF195" s="187"/>
      <c r="AG195" s="187"/>
      <c r="AH195" s="187"/>
      <c r="AI195" s="191" t="str">
        <f t="shared" si="91"/>
        <v>0</v>
      </c>
      <c r="AJ195" s="187" t="str">
        <f t="shared" si="92"/>
        <v>-</v>
      </c>
      <c r="AK195" s="189" t="str">
        <f t="shared" si="93"/>
        <v>FAC/DEP: 00,00%
__________
FAC/FAC: -
__________
AÑO: 00,00%
S. 1: 00,00%
S. 2: 00,00%</v>
      </c>
      <c r="AL195" s="187"/>
      <c r="AM195" s="187"/>
      <c r="AN195" s="188">
        <f t="shared" si="94"/>
        <v>0</v>
      </c>
      <c r="AO195" s="187"/>
      <c r="AP195" s="187"/>
      <c r="AQ195" s="187"/>
      <c r="AR195" s="191" t="str">
        <f t="shared" si="95"/>
        <v>0</v>
      </c>
      <c r="AS195" s="187" t="str">
        <f t="shared" si="96"/>
        <v>-</v>
      </c>
      <c r="AT195" s="189" t="str">
        <f t="shared" si="97"/>
        <v>FAC/DEP: 00,00%
__________
FAC/FAC: -
__________
AÑO: 00,00%
S. 1: 00,00%
S. 2: 00,00%</v>
      </c>
      <c r="AU195" s="187"/>
      <c r="AV195" s="187"/>
      <c r="AW195" s="188">
        <f t="shared" si="98"/>
        <v>0</v>
      </c>
      <c r="AX195" s="187"/>
      <c r="AY195" s="187"/>
      <c r="AZ195" s="187"/>
      <c r="BA195" s="191" t="str">
        <f t="shared" si="99"/>
        <v>0</v>
      </c>
      <c r="BB195" s="187" t="str">
        <f t="shared" si="100"/>
        <v>-</v>
      </c>
      <c r="BC195" s="189" t="str">
        <f t="shared" si="101"/>
        <v>FAC/DEP: 00,00%
__________
FAC/FAC: -
__________
AÑO: 00,00%
S. 1: 00,00%
S. 2: 00,00%</v>
      </c>
      <c r="BD195" s="187"/>
      <c r="BE195" s="187"/>
      <c r="BF195" s="188">
        <f t="shared" si="102"/>
        <v>0</v>
      </c>
      <c r="BG195" s="187"/>
      <c r="BH195" s="187"/>
      <c r="BI195" s="187"/>
      <c r="BJ195" s="191" t="str">
        <f t="shared" si="103"/>
        <v>0</v>
      </c>
      <c r="BK195" s="187" t="str">
        <f t="shared" si="104"/>
        <v>-</v>
      </c>
      <c r="BL195" s="189" t="str">
        <f t="shared" si="105"/>
        <v>FAC/DEP: 00,00%
__________
FAC/FAC: -
__________
AÑO: 00,00%
S. 1: 00,00%
S. 2: 00,00%</v>
      </c>
      <c r="BM195" s="187"/>
      <c r="BN195" s="187"/>
      <c r="BO195" s="188">
        <f t="shared" si="106"/>
        <v>0</v>
      </c>
      <c r="BP195" s="187"/>
      <c r="BQ195" s="187"/>
      <c r="BR195" s="187"/>
      <c r="BS195" s="191" t="str">
        <f t="shared" si="107"/>
        <v>0</v>
      </c>
      <c r="BT195" s="187" t="str">
        <f t="shared" si="108"/>
        <v>-</v>
      </c>
      <c r="BU195" s="189" t="str">
        <f t="shared" si="109"/>
        <v>FAC/DEP: 00,00%
__________
FAC/FAC: -
__________
AÑO: 00,00%
S. 1: 00,00%
S. 2: 00,00%</v>
      </c>
      <c r="BV195" s="187"/>
      <c r="BW195" s="187"/>
      <c r="BX195" s="188">
        <f t="shared" si="110"/>
        <v>0</v>
      </c>
      <c r="BY195" s="187"/>
      <c r="BZ195" s="187"/>
      <c r="CA195" s="187"/>
      <c r="CB195" s="191" t="str">
        <f t="shared" si="111"/>
        <v>0</v>
      </c>
      <c r="CC195" s="187" t="str">
        <f t="shared" si="112"/>
        <v>-</v>
      </c>
      <c r="CD195" s="189" t="str">
        <f t="shared" si="113"/>
        <v>FAC/DEP: 00,00%
__________
FAC/FAC: -
__________
AÑO: 00,00%
S. 1: 00,00%
S. 2: 00,00%</v>
      </c>
      <c r="CE195" s="187"/>
      <c r="CF195" s="187"/>
      <c r="CG195" s="188">
        <f t="shared" si="114"/>
        <v>0</v>
      </c>
      <c r="CH195" s="187"/>
      <c r="CI195" s="187"/>
      <c r="CJ195" s="187"/>
      <c r="CK195" s="191" t="str">
        <f t="shared" si="115"/>
        <v>0</v>
      </c>
      <c r="CL195" s="187" t="str">
        <f t="shared" si="116"/>
        <v>-</v>
      </c>
      <c r="CM195" s="189" t="str">
        <f t="shared" si="117"/>
        <v>FAC/DEP: 00,00%
__________
FAC/FAC: -
__________
AÑO: 00,00%
S. 1: 00,00%
S. 2: 00,00%</v>
      </c>
      <c r="CN195" s="187"/>
      <c r="CO195" s="187"/>
      <c r="CP195" s="188">
        <f t="shared" si="118"/>
        <v>0</v>
      </c>
      <c r="CQ195" s="187"/>
      <c r="CR195" s="187"/>
      <c r="CS195" s="187"/>
      <c r="CT195" s="191" t="str">
        <f t="shared" si="119"/>
        <v>0</v>
      </c>
      <c r="CU195" s="187" t="str">
        <f t="shared" si="120"/>
        <v>-</v>
      </c>
      <c r="CV195" s="189" t="str">
        <f t="shared" si="121"/>
        <v>FAC/DEP: 00,00%
__________
FAC/FAC: -
__________
AÑO: 00,00%
S. 1: 00,00%
S. 2: 00,00%</v>
      </c>
      <c r="CW195" s="187"/>
      <c r="CX195" s="187"/>
      <c r="CY195" s="188">
        <f t="shared" si="122"/>
        <v>0</v>
      </c>
      <c r="CZ195" s="187"/>
      <c r="DA195" s="187"/>
      <c r="DB195" s="187"/>
      <c r="DC195" s="191" t="str">
        <f t="shared" si="123"/>
        <v>0</v>
      </c>
      <c r="DD195" s="191" t="str">
        <f t="shared" si="124"/>
        <v>-</v>
      </c>
      <c r="DE195" s="196" t="str">
        <f t="shared" si="125"/>
        <v>FAC/DEP: 00,00%
__________
FAC/FAC: -
__________
AÑO: 00,00%
S. 1: 00,00%
S. 2: 00,00%</v>
      </c>
      <c r="DF195" s="209">
        <f t="shared" si="126"/>
        <v>0</v>
      </c>
      <c r="DG195" s="245"/>
      <c r="DH195" s="245"/>
    </row>
    <row r="196" spans="1:112" s="218" customFormat="1" ht="28.5" hidden="1" customHeight="1">
      <c r="A196" s="218" t="str">
        <f>Lists!C284</f>
        <v/>
      </c>
      <c r="B196" s="240" t="str">
        <f>IF(A196="","",INDEX(FORMULACIÓN!$A$10:$U$1010,'FORMULACIÓN Y SEG. FACULTADES'!$A196,'FORMULACIÓN Y SEG. FACULTADES'!B$8))</f>
        <v/>
      </c>
      <c r="C196" s="238" t="str">
        <f>IF($A196="","",INDEX(FORMULACIÓN!$A$10:$U$1010,'FORMULACIÓN Y SEG. FACULTADES'!$A196,'FORMULACIÓN Y SEG. FACULTADES'!C$8))</f>
        <v/>
      </c>
      <c r="D196" s="240" t="str">
        <f>IF(B196="","",INDEX(FORMULACIÓN!$A$10:$U$1010,'FORMULACIÓN Y SEG. FACULTADES'!$A196,'FORMULACIÓN Y SEG. FACULTADES'!D$8))</f>
        <v/>
      </c>
      <c r="E196" s="240" t="str">
        <f>IF($A196="","",INDEX(FORMULACIÓN!$A$10:$U$1010,'FORMULACIÓN Y SEG. FACULTADES'!$A196,'FORMULACIÓN Y SEG. FACULTADES'!E$8))</f>
        <v/>
      </c>
      <c r="F196" s="240" t="str">
        <f>IF($A196="","",INDEX(FORMULACIÓN!$A$10:$U$1010,'FORMULACIÓN Y SEG. FACULTADES'!$A196,'FORMULACIÓN Y SEG. FACULTADES'!F$8))</f>
        <v/>
      </c>
      <c r="G196" s="240" t="str">
        <f>IF($A196="","",INDEX(FORMULACIÓN!$A$10:$U$1010,'FORMULACIÓN Y SEG. FACULTADES'!$A196,'FORMULACIÓN Y SEG. FACULTADES'!G$8))</f>
        <v/>
      </c>
      <c r="H196" s="240" t="str">
        <f>IF($A196="","",INDEX(FORMULACIÓN!$A$10:$U$1010,'FORMULACIÓN Y SEG. FACULTADES'!$A196,'FORMULACIÓN Y SEG. FACULTADES'!H$8))</f>
        <v/>
      </c>
      <c r="I196" s="240" t="str">
        <f>IF($A196="","",INDEX(FORMULACIÓN!$A$10:$U$1010,'FORMULACIÓN Y SEG. FACULTADES'!$A196,'FORMULACIÓN Y SEG. FACULTADES'!I$8))</f>
        <v/>
      </c>
      <c r="J196" s="242"/>
      <c r="K196" s="242"/>
      <c r="L196" s="240" t="str">
        <f>IF($A196="","",INDEX(FORMULACIÓN!$A$10:$U$1010,'FORMULACIÓN Y SEG. FACULTADES'!$A196,'FORMULACIÓN Y SEG. FACULTADES'!L$8))</f>
        <v/>
      </c>
      <c r="M196" s="240" t="str">
        <f>IF($A196="","",INDEX(FORMULACIÓN!$A$10:$U$1010,'FORMULACIÓN Y SEG. FACULTADES'!$A196,'FORMULACIÓN Y SEG. FACULTADES'!M$8))</f>
        <v/>
      </c>
      <c r="N196" s="240" t="str">
        <f>IF($A196="","",INDEX(FORMULACIÓN!$A$10:$U$1010,'FORMULACIÓN Y SEG. FACULTADES'!$A196,'FORMULACIÓN Y SEG. FACULTADES'!N$8))</f>
        <v/>
      </c>
      <c r="O196" s="240" t="str">
        <f>IF($A196="","",INDEX(FORMULACIÓN!$A$10:$U$1010,'FORMULACIÓN Y SEG. FACULTADES'!$A196,'FORMULACIÓN Y SEG. FACULTADES'!O$8))</f>
        <v/>
      </c>
      <c r="P196" s="240" t="str">
        <f>IF($A196="","",INDEX(FORMULACIÓN!$A$10:$U$1010,'FORMULACIÓN Y SEG. FACULTADES'!$A196,'FORMULACIÓN Y SEG. FACULTADES'!P$8))</f>
        <v/>
      </c>
      <c r="Q196" s="241"/>
      <c r="R196" s="46" t="str">
        <f>IF($A196="","",INDEX(FORMULACIÓN!$A$10:$Y$1010,'FORMULACIÓN Y SEG. FACULTADES'!$A196,'FORMULACIÓN Y SEG. FACULTADES'!R$8))</f>
        <v/>
      </c>
      <c r="S196" s="175" t="str">
        <f>IF($A196="","",INDEX(FORMULACIÓN!$A$10:$U$1010,'FORMULACIÓN Y SEG. FACULTADES'!$A196,'FORMULACIÓN Y SEG. FACULTADES'!S$8))</f>
        <v/>
      </c>
      <c r="T196" s="187"/>
      <c r="U196" s="187"/>
      <c r="V196" s="188">
        <f t="shared" si="87"/>
        <v>0</v>
      </c>
      <c r="W196" s="187"/>
      <c r="X196" s="187"/>
      <c r="Y196" s="187"/>
      <c r="Z196" s="191" t="str">
        <f t="shared" si="88"/>
        <v>0</v>
      </c>
      <c r="AA196" s="191" t="str">
        <f t="shared" si="89"/>
        <v>-</v>
      </c>
      <c r="AB196" s="189" t="str">
        <f t="shared" si="86"/>
        <v>FAC/DEP: 00,00%
__________
FAC/FAC: -
__________
AÑO: 00,00%
S. 1: 00,00%
S. 2: 00,00%</v>
      </c>
      <c r="AC196" s="187"/>
      <c r="AD196" s="187"/>
      <c r="AE196" s="188">
        <f t="shared" si="90"/>
        <v>0</v>
      </c>
      <c r="AF196" s="187"/>
      <c r="AG196" s="187"/>
      <c r="AH196" s="187"/>
      <c r="AI196" s="191" t="str">
        <f t="shared" si="91"/>
        <v>0</v>
      </c>
      <c r="AJ196" s="187" t="str">
        <f t="shared" si="92"/>
        <v>-</v>
      </c>
      <c r="AK196" s="189" t="str">
        <f t="shared" si="93"/>
        <v>FAC/DEP: 00,00%
__________
FAC/FAC: -
__________
AÑO: 00,00%
S. 1: 00,00%
S. 2: 00,00%</v>
      </c>
      <c r="AL196" s="187"/>
      <c r="AM196" s="187"/>
      <c r="AN196" s="188">
        <f t="shared" si="94"/>
        <v>0</v>
      </c>
      <c r="AO196" s="187"/>
      <c r="AP196" s="187"/>
      <c r="AQ196" s="187"/>
      <c r="AR196" s="191" t="str">
        <f t="shared" si="95"/>
        <v>0</v>
      </c>
      <c r="AS196" s="187" t="str">
        <f t="shared" si="96"/>
        <v>-</v>
      </c>
      <c r="AT196" s="189" t="str">
        <f t="shared" si="97"/>
        <v>FAC/DEP: 00,00%
__________
FAC/FAC: -
__________
AÑO: 00,00%
S. 1: 00,00%
S. 2: 00,00%</v>
      </c>
      <c r="AU196" s="187"/>
      <c r="AV196" s="187"/>
      <c r="AW196" s="188">
        <f t="shared" si="98"/>
        <v>0</v>
      </c>
      <c r="AX196" s="187"/>
      <c r="AY196" s="187"/>
      <c r="AZ196" s="187"/>
      <c r="BA196" s="191" t="str">
        <f t="shared" si="99"/>
        <v>0</v>
      </c>
      <c r="BB196" s="187" t="str">
        <f t="shared" si="100"/>
        <v>-</v>
      </c>
      <c r="BC196" s="189" t="str">
        <f t="shared" si="101"/>
        <v>FAC/DEP: 00,00%
__________
FAC/FAC: -
__________
AÑO: 00,00%
S. 1: 00,00%
S. 2: 00,00%</v>
      </c>
      <c r="BD196" s="187"/>
      <c r="BE196" s="187"/>
      <c r="BF196" s="188">
        <f t="shared" si="102"/>
        <v>0</v>
      </c>
      <c r="BG196" s="187"/>
      <c r="BH196" s="187"/>
      <c r="BI196" s="187"/>
      <c r="BJ196" s="191" t="str">
        <f t="shared" si="103"/>
        <v>0</v>
      </c>
      <c r="BK196" s="187" t="str">
        <f t="shared" si="104"/>
        <v>-</v>
      </c>
      <c r="BL196" s="189" t="str">
        <f t="shared" si="105"/>
        <v>FAC/DEP: 00,00%
__________
FAC/FAC: -
__________
AÑO: 00,00%
S. 1: 00,00%
S. 2: 00,00%</v>
      </c>
      <c r="BM196" s="187"/>
      <c r="BN196" s="187"/>
      <c r="BO196" s="188">
        <f t="shared" si="106"/>
        <v>0</v>
      </c>
      <c r="BP196" s="187"/>
      <c r="BQ196" s="187"/>
      <c r="BR196" s="187"/>
      <c r="BS196" s="191" t="str">
        <f t="shared" si="107"/>
        <v>0</v>
      </c>
      <c r="BT196" s="187" t="str">
        <f t="shared" si="108"/>
        <v>-</v>
      </c>
      <c r="BU196" s="189" t="str">
        <f t="shared" si="109"/>
        <v>FAC/DEP: 00,00%
__________
FAC/FAC: -
__________
AÑO: 00,00%
S. 1: 00,00%
S. 2: 00,00%</v>
      </c>
      <c r="BV196" s="187"/>
      <c r="BW196" s="187"/>
      <c r="BX196" s="188">
        <f t="shared" si="110"/>
        <v>0</v>
      </c>
      <c r="BY196" s="187"/>
      <c r="BZ196" s="187"/>
      <c r="CA196" s="187"/>
      <c r="CB196" s="191" t="str">
        <f t="shared" si="111"/>
        <v>0</v>
      </c>
      <c r="CC196" s="187" t="str">
        <f t="shared" si="112"/>
        <v>-</v>
      </c>
      <c r="CD196" s="189" t="str">
        <f t="shared" si="113"/>
        <v>FAC/DEP: 00,00%
__________
FAC/FAC: -
__________
AÑO: 00,00%
S. 1: 00,00%
S. 2: 00,00%</v>
      </c>
      <c r="CE196" s="187"/>
      <c r="CF196" s="187"/>
      <c r="CG196" s="188">
        <f t="shared" si="114"/>
        <v>0</v>
      </c>
      <c r="CH196" s="187"/>
      <c r="CI196" s="187"/>
      <c r="CJ196" s="187"/>
      <c r="CK196" s="191" t="str">
        <f t="shared" si="115"/>
        <v>0</v>
      </c>
      <c r="CL196" s="187" t="str">
        <f t="shared" si="116"/>
        <v>-</v>
      </c>
      <c r="CM196" s="189" t="str">
        <f t="shared" si="117"/>
        <v>FAC/DEP: 00,00%
__________
FAC/FAC: -
__________
AÑO: 00,00%
S. 1: 00,00%
S. 2: 00,00%</v>
      </c>
      <c r="CN196" s="187"/>
      <c r="CO196" s="187"/>
      <c r="CP196" s="188">
        <f t="shared" si="118"/>
        <v>0</v>
      </c>
      <c r="CQ196" s="187"/>
      <c r="CR196" s="187"/>
      <c r="CS196" s="187"/>
      <c r="CT196" s="191" t="str">
        <f t="shared" si="119"/>
        <v>0</v>
      </c>
      <c r="CU196" s="187" t="str">
        <f t="shared" si="120"/>
        <v>-</v>
      </c>
      <c r="CV196" s="189" t="str">
        <f t="shared" si="121"/>
        <v>FAC/DEP: 00,00%
__________
FAC/FAC: -
__________
AÑO: 00,00%
S. 1: 00,00%
S. 2: 00,00%</v>
      </c>
      <c r="CW196" s="187"/>
      <c r="CX196" s="187"/>
      <c r="CY196" s="188">
        <f t="shared" si="122"/>
        <v>0</v>
      </c>
      <c r="CZ196" s="187"/>
      <c r="DA196" s="187"/>
      <c r="DB196" s="187"/>
      <c r="DC196" s="191" t="str">
        <f t="shared" si="123"/>
        <v>0</v>
      </c>
      <c r="DD196" s="191" t="str">
        <f t="shared" si="124"/>
        <v>-</v>
      </c>
      <c r="DE196" s="196" t="str">
        <f t="shared" si="125"/>
        <v>FAC/DEP: 00,00%
__________
FAC/FAC: -
__________
AÑO: 00,00%
S. 1: 00,00%
S. 2: 00,00%</v>
      </c>
      <c r="DF196" s="209">
        <f t="shared" si="126"/>
        <v>0</v>
      </c>
      <c r="DG196" s="245"/>
      <c r="DH196" s="245"/>
    </row>
    <row r="197" spans="1:112" s="218" customFormat="1" ht="28.5" hidden="1" customHeight="1">
      <c r="A197" s="218" t="str">
        <f>Lists!C285</f>
        <v/>
      </c>
      <c r="B197" s="240" t="str">
        <f>IF(A197="","",INDEX(FORMULACIÓN!$A$10:$U$1010,'FORMULACIÓN Y SEG. FACULTADES'!$A197,'FORMULACIÓN Y SEG. FACULTADES'!B$8))</f>
        <v/>
      </c>
      <c r="C197" s="238" t="str">
        <f>IF($A197="","",INDEX(FORMULACIÓN!$A$10:$U$1010,'FORMULACIÓN Y SEG. FACULTADES'!$A197,'FORMULACIÓN Y SEG. FACULTADES'!C$8))</f>
        <v/>
      </c>
      <c r="D197" s="240" t="str">
        <f>IF(B197="","",INDEX(FORMULACIÓN!$A$10:$U$1010,'FORMULACIÓN Y SEG. FACULTADES'!$A197,'FORMULACIÓN Y SEG. FACULTADES'!D$8))</f>
        <v/>
      </c>
      <c r="E197" s="240" t="str">
        <f>IF($A197="","",INDEX(FORMULACIÓN!$A$10:$U$1010,'FORMULACIÓN Y SEG. FACULTADES'!$A197,'FORMULACIÓN Y SEG. FACULTADES'!E$8))</f>
        <v/>
      </c>
      <c r="F197" s="240" t="str">
        <f>IF($A197="","",INDEX(FORMULACIÓN!$A$10:$U$1010,'FORMULACIÓN Y SEG. FACULTADES'!$A197,'FORMULACIÓN Y SEG. FACULTADES'!F$8))</f>
        <v/>
      </c>
      <c r="G197" s="240" t="str">
        <f>IF($A197="","",INDEX(FORMULACIÓN!$A$10:$U$1010,'FORMULACIÓN Y SEG. FACULTADES'!$A197,'FORMULACIÓN Y SEG. FACULTADES'!G$8))</f>
        <v/>
      </c>
      <c r="H197" s="240" t="str">
        <f>IF($A197="","",INDEX(FORMULACIÓN!$A$10:$U$1010,'FORMULACIÓN Y SEG. FACULTADES'!$A197,'FORMULACIÓN Y SEG. FACULTADES'!H$8))</f>
        <v/>
      </c>
      <c r="I197" s="240" t="str">
        <f>IF($A197="","",INDEX(FORMULACIÓN!$A$10:$U$1010,'FORMULACIÓN Y SEG. FACULTADES'!$A197,'FORMULACIÓN Y SEG. FACULTADES'!I$8))</f>
        <v/>
      </c>
      <c r="J197" s="242"/>
      <c r="K197" s="242"/>
      <c r="L197" s="240" t="str">
        <f>IF($A197="","",INDEX(FORMULACIÓN!$A$10:$U$1010,'FORMULACIÓN Y SEG. FACULTADES'!$A197,'FORMULACIÓN Y SEG. FACULTADES'!L$8))</f>
        <v/>
      </c>
      <c r="M197" s="240" t="str">
        <f>IF($A197="","",INDEX(FORMULACIÓN!$A$10:$U$1010,'FORMULACIÓN Y SEG. FACULTADES'!$A197,'FORMULACIÓN Y SEG. FACULTADES'!M$8))</f>
        <v/>
      </c>
      <c r="N197" s="240" t="str">
        <f>IF($A197="","",INDEX(FORMULACIÓN!$A$10:$U$1010,'FORMULACIÓN Y SEG. FACULTADES'!$A197,'FORMULACIÓN Y SEG. FACULTADES'!N$8))</f>
        <v/>
      </c>
      <c r="O197" s="240" t="str">
        <f>IF($A197="","",INDEX(FORMULACIÓN!$A$10:$U$1010,'FORMULACIÓN Y SEG. FACULTADES'!$A197,'FORMULACIÓN Y SEG. FACULTADES'!O$8))</f>
        <v/>
      </c>
      <c r="P197" s="240" t="str">
        <f>IF($A197="","",INDEX(FORMULACIÓN!$A$10:$U$1010,'FORMULACIÓN Y SEG. FACULTADES'!$A197,'FORMULACIÓN Y SEG. FACULTADES'!P$8))</f>
        <v/>
      </c>
      <c r="Q197" s="241"/>
      <c r="R197" s="46" t="str">
        <f>IF($A197="","",INDEX(FORMULACIÓN!$A$10:$Y$1010,'FORMULACIÓN Y SEG. FACULTADES'!$A197,'FORMULACIÓN Y SEG. FACULTADES'!R$8))</f>
        <v/>
      </c>
      <c r="S197" s="175" t="str">
        <f>IF($A197="","",INDEX(FORMULACIÓN!$A$10:$U$1010,'FORMULACIÓN Y SEG. FACULTADES'!$A197,'FORMULACIÓN Y SEG. FACULTADES'!S$8))</f>
        <v/>
      </c>
      <c r="T197" s="187"/>
      <c r="U197" s="187"/>
      <c r="V197" s="188">
        <f t="shared" si="87"/>
        <v>0</v>
      </c>
      <c r="W197" s="187"/>
      <c r="X197" s="187"/>
      <c r="Y197" s="187"/>
      <c r="Z197" s="191" t="str">
        <f t="shared" si="88"/>
        <v>0</v>
      </c>
      <c r="AA197" s="191" t="str">
        <f t="shared" si="89"/>
        <v>-</v>
      </c>
      <c r="AB197" s="189" t="str">
        <f t="shared" si="86"/>
        <v>FAC/DEP: 00,00%
__________
FAC/FAC: -
__________
AÑO: 00,00%
S. 1: 00,00%
S. 2: 00,00%</v>
      </c>
      <c r="AC197" s="187"/>
      <c r="AD197" s="187"/>
      <c r="AE197" s="188">
        <f t="shared" si="90"/>
        <v>0</v>
      </c>
      <c r="AF197" s="187"/>
      <c r="AG197" s="187"/>
      <c r="AH197" s="187"/>
      <c r="AI197" s="191" t="str">
        <f t="shared" si="91"/>
        <v>0</v>
      </c>
      <c r="AJ197" s="187" t="str">
        <f t="shared" si="92"/>
        <v>-</v>
      </c>
      <c r="AK197" s="189" t="str">
        <f t="shared" si="93"/>
        <v>FAC/DEP: 00,00%
__________
FAC/FAC: -
__________
AÑO: 00,00%
S. 1: 00,00%
S. 2: 00,00%</v>
      </c>
      <c r="AL197" s="187"/>
      <c r="AM197" s="187"/>
      <c r="AN197" s="188">
        <f t="shared" si="94"/>
        <v>0</v>
      </c>
      <c r="AO197" s="187"/>
      <c r="AP197" s="187"/>
      <c r="AQ197" s="187"/>
      <c r="AR197" s="191" t="str">
        <f t="shared" si="95"/>
        <v>0</v>
      </c>
      <c r="AS197" s="187" t="str">
        <f t="shared" si="96"/>
        <v>-</v>
      </c>
      <c r="AT197" s="189" t="str">
        <f t="shared" si="97"/>
        <v>FAC/DEP: 00,00%
__________
FAC/FAC: -
__________
AÑO: 00,00%
S. 1: 00,00%
S. 2: 00,00%</v>
      </c>
      <c r="AU197" s="187"/>
      <c r="AV197" s="187"/>
      <c r="AW197" s="188">
        <f t="shared" si="98"/>
        <v>0</v>
      </c>
      <c r="AX197" s="187"/>
      <c r="AY197" s="187"/>
      <c r="AZ197" s="187"/>
      <c r="BA197" s="191" t="str">
        <f t="shared" si="99"/>
        <v>0</v>
      </c>
      <c r="BB197" s="187" t="str">
        <f t="shared" si="100"/>
        <v>-</v>
      </c>
      <c r="BC197" s="189" t="str">
        <f t="shared" si="101"/>
        <v>FAC/DEP: 00,00%
__________
FAC/FAC: -
__________
AÑO: 00,00%
S. 1: 00,00%
S. 2: 00,00%</v>
      </c>
      <c r="BD197" s="187"/>
      <c r="BE197" s="187"/>
      <c r="BF197" s="188">
        <f t="shared" si="102"/>
        <v>0</v>
      </c>
      <c r="BG197" s="187"/>
      <c r="BH197" s="187"/>
      <c r="BI197" s="187"/>
      <c r="BJ197" s="191" t="str">
        <f t="shared" si="103"/>
        <v>0</v>
      </c>
      <c r="BK197" s="187" t="str">
        <f t="shared" si="104"/>
        <v>-</v>
      </c>
      <c r="BL197" s="189" t="str">
        <f t="shared" si="105"/>
        <v>FAC/DEP: 00,00%
__________
FAC/FAC: -
__________
AÑO: 00,00%
S. 1: 00,00%
S. 2: 00,00%</v>
      </c>
      <c r="BM197" s="187"/>
      <c r="BN197" s="187"/>
      <c r="BO197" s="188">
        <f t="shared" si="106"/>
        <v>0</v>
      </c>
      <c r="BP197" s="187"/>
      <c r="BQ197" s="187"/>
      <c r="BR197" s="187"/>
      <c r="BS197" s="191" t="str">
        <f t="shared" si="107"/>
        <v>0</v>
      </c>
      <c r="BT197" s="187" t="str">
        <f t="shared" si="108"/>
        <v>-</v>
      </c>
      <c r="BU197" s="189" t="str">
        <f t="shared" si="109"/>
        <v>FAC/DEP: 00,00%
__________
FAC/FAC: -
__________
AÑO: 00,00%
S. 1: 00,00%
S. 2: 00,00%</v>
      </c>
      <c r="BV197" s="187"/>
      <c r="BW197" s="187"/>
      <c r="BX197" s="188">
        <f t="shared" si="110"/>
        <v>0</v>
      </c>
      <c r="BY197" s="187"/>
      <c r="BZ197" s="187"/>
      <c r="CA197" s="187"/>
      <c r="CB197" s="191" t="str">
        <f t="shared" si="111"/>
        <v>0</v>
      </c>
      <c r="CC197" s="187" t="str">
        <f t="shared" si="112"/>
        <v>-</v>
      </c>
      <c r="CD197" s="189" t="str">
        <f t="shared" si="113"/>
        <v>FAC/DEP: 00,00%
__________
FAC/FAC: -
__________
AÑO: 00,00%
S. 1: 00,00%
S. 2: 00,00%</v>
      </c>
      <c r="CE197" s="187"/>
      <c r="CF197" s="187"/>
      <c r="CG197" s="188">
        <f t="shared" si="114"/>
        <v>0</v>
      </c>
      <c r="CH197" s="187"/>
      <c r="CI197" s="187"/>
      <c r="CJ197" s="187"/>
      <c r="CK197" s="191" t="str">
        <f t="shared" si="115"/>
        <v>0</v>
      </c>
      <c r="CL197" s="187" t="str">
        <f t="shared" si="116"/>
        <v>-</v>
      </c>
      <c r="CM197" s="189" t="str">
        <f t="shared" si="117"/>
        <v>FAC/DEP: 00,00%
__________
FAC/FAC: -
__________
AÑO: 00,00%
S. 1: 00,00%
S. 2: 00,00%</v>
      </c>
      <c r="CN197" s="187"/>
      <c r="CO197" s="187"/>
      <c r="CP197" s="188">
        <f t="shared" si="118"/>
        <v>0</v>
      </c>
      <c r="CQ197" s="187"/>
      <c r="CR197" s="187"/>
      <c r="CS197" s="187"/>
      <c r="CT197" s="191" t="str">
        <f t="shared" si="119"/>
        <v>0</v>
      </c>
      <c r="CU197" s="187" t="str">
        <f t="shared" si="120"/>
        <v>-</v>
      </c>
      <c r="CV197" s="189" t="str">
        <f t="shared" si="121"/>
        <v>FAC/DEP: 00,00%
__________
FAC/FAC: -
__________
AÑO: 00,00%
S. 1: 00,00%
S. 2: 00,00%</v>
      </c>
      <c r="CW197" s="187"/>
      <c r="CX197" s="187"/>
      <c r="CY197" s="188">
        <f t="shared" si="122"/>
        <v>0</v>
      </c>
      <c r="CZ197" s="187"/>
      <c r="DA197" s="187"/>
      <c r="DB197" s="187"/>
      <c r="DC197" s="191" t="str">
        <f t="shared" si="123"/>
        <v>0</v>
      </c>
      <c r="DD197" s="191" t="str">
        <f t="shared" si="124"/>
        <v>-</v>
      </c>
      <c r="DE197" s="196" t="str">
        <f t="shared" si="125"/>
        <v>FAC/DEP: 00,00%
__________
FAC/FAC: -
__________
AÑO: 00,00%
S. 1: 00,00%
S. 2: 00,00%</v>
      </c>
      <c r="DF197" s="209">
        <f t="shared" si="126"/>
        <v>0</v>
      </c>
      <c r="DG197" s="245"/>
      <c r="DH197" s="245"/>
    </row>
    <row r="198" spans="1:112" s="218" customFormat="1" ht="28.5" hidden="1" customHeight="1">
      <c r="A198" s="218" t="str">
        <f>Lists!C286</f>
        <v/>
      </c>
      <c r="B198" s="240" t="str">
        <f>IF(A198="","",INDEX(FORMULACIÓN!$A$10:$U$1010,'FORMULACIÓN Y SEG. FACULTADES'!$A198,'FORMULACIÓN Y SEG. FACULTADES'!B$8))</f>
        <v/>
      </c>
      <c r="C198" s="238" t="str">
        <f>IF($A198="","",INDEX(FORMULACIÓN!$A$10:$U$1010,'FORMULACIÓN Y SEG. FACULTADES'!$A198,'FORMULACIÓN Y SEG. FACULTADES'!C$8))</f>
        <v/>
      </c>
      <c r="D198" s="240" t="str">
        <f>IF(B198="","",INDEX(FORMULACIÓN!$A$10:$U$1010,'FORMULACIÓN Y SEG. FACULTADES'!$A198,'FORMULACIÓN Y SEG. FACULTADES'!D$8))</f>
        <v/>
      </c>
      <c r="E198" s="240" t="str">
        <f>IF($A198="","",INDEX(FORMULACIÓN!$A$10:$U$1010,'FORMULACIÓN Y SEG. FACULTADES'!$A198,'FORMULACIÓN Y SEG. FACULTADES'!E$8))</f>
        <v/>
      </c>
      <c r="F198" s="240" t="str">
        <f>IF($A198="","",INDEX(FORMULACIÓN!$A$10:$U$1010,'FORMULACIÓN Y SEG. FACULTADES'!$A198,'FORMULACIÓN Y SEG. FACULTADES'!F$8))</f>
        <v/>
      </c>
      <c r="G198" s="240" t="str">
        <f>IF($A198="","",INDEX(FORMULACIÓN!$A$10:$U$1010,'FORMULACIÓN Y SEG. FACULTADES'!$A198,'FORMULACIÓN Y SEG. FACULTADES'!G$8))</f>
        <v/>
      </c>
      <c r="H198" s="240" t="str">
        <f>IF($A198="","",INDEX(FORMULACIÓN!$A$10:$U$1010,'FORMULACIÓN Y SEG. FACULTADES'!$A198,'FORMULACIÓN Y SEG. FACULTADES'!H$8))</f>
        <v/>
      </c>
      <c r="I198" s="240" t="str">
        <f>IF($A198="","",INDEX(FORMULACIÓN!$A$10:$U$1010,'FORMULACIÓN Y SEG. FACULTADES'!$A198,'FORMULACIÓN Y SEG. FACULTADES'!I$8))</f>
        <v/>
      </c>
      <c r="J198" s="242"/>
      <c r="K198" s="242"/>
      <c r="L198" s="240" t="str">
        <f>IF($A198="","",INDEX(FORMULACIÓN!$A$10:$U$1010,'FORMULACIÓN Y SEG. FACULTADES'!$A198,'FORMULACIÓN Y SEG. FACULTADES'!L$8))</f>
        <v/>
      </c>
      <c r="M198" s="240" t="str">
        <f>IF($A198="","",INDEX(FORMULACIÓN!$A$10:$U$1010,'FORMULACIÓN Y SEG. FACULTADES'!$A198,'FORMULACIÓN Y SEG. FACULTADES'!M$8))</f>
        <v/>
      </c>
      <c r="N198" s="240" t="str">
        <f>IF($A198="","",INDEX(FORMULACIÓN!$A$10:$U$1010,'FORMULACIÓN Y SEG. FACULTADES'!$A198,'FORMULACIÓN Y SEG. FACULTADES'!N$8))</f>
        <v/>
      </c>
      <c r="O198" s="240" t="str">
        <f>IF($A198="","",INDEX(FORMULACIÓN!$A$10:$U$1010,'FORMULACIÓN Y SEG. FACULTADES'!$A198,'FORMULACIÓN Y SEG. FACULTADES'!O$8))</f>
        <v/>
      </c>
      <c r="P198" s="240" t="str">
        <f>IF($A198="","",INDEX(FORMULACIÓN!$A$10:$U$1010,'FORMULACIÓN Y SEG. FACULTADES'!$A198,'FORMULACIÓN Y SEG. FACULTADES'!P$8))</f>
        <v/>
      </c>
      <c r="Q198" s="241"/>
      <c r="R198" s="46" t="str">
        <f>IF($A198="","",INDEX(FORMULACIÓN!$A$10:$Y$1010,'FORMULACIÓN Y SEG. FACULTADES'!$A198,'FORMULACIÓN Y SEG. FACULTADES'!R$8))</f>
        <v/>
      </c>
      <c r="S198" s="175" t="str">
        <f>IF($A198="","",INDEX(FORMULACIÓN!$A$10:$U$1010,'FORMULACIÓN Y SEG. FACULTADES'!$A198,'FORMULACIÓN Y SEG. FACULTADES'!S$8))</f>
        <v/>
      </c>
      <c r="T198" s="187"/>
      <c r="U198" s="187"/>
      <c r="V198" s="188">
        <f t="shared" si="87"/>
        <v>0</v>
      </c>
      <c r="W198" s="187"/>
      <c r="X198" s="187"/>
      <c r="Y198" s="187"/>
      <c r="Z198" s="191" t="str">
        <f t="shared" si="88"/>
        <v>0</v>
      </c>
      <c r="AA198" s="191" t="str">
        <f t="shared" si="89"/>
        <v>-</v>
      </c>
      <c r="AB198" s="189" t="str">
        <f t="shared" si="86"/>
        <v>FAC/DEP: 00,00%
__________
FAC/FAC: -
__________
AÑO: 00,00%
S. 1: 00,00%
S. 2: 00,00%</v>
      </c>
      <c r="AC198" s="187"/>
      <c r="AD198" s="187"/>
      <c r="AE198" s="188">
        <f t="shared" si="90"/>
        <v>0</v>
      </c>
      <c r="AF198" s="187"/>
      <c r="AG198" s="187"/>
      <c r="AH198" s="187"/>
      <c r="AI198" s="191" t="str">
        <f t="shared" si="91"/>
        <v>0</v>
      </c>
      <c r="AJ198" s="187" t="str">
        <f t="shared" si="92"/>
        <v>-</v>
      </c>
      <c r="AK198" s="189" t="str">
        <f t="shared" si="93"/>
        <v>FAC/DEP: 00,00%
__________
FAC/FAC: -
__________
AÑO: 00,00%
S. 1: 00,00%
S. 2: 00,00%</v>
      </c>
      <c r="AL198" s="187"/>
      <c r="AM198" s="187"/>
      <c r="AN198" s="188">
        <f t="shared" si="94"/>
        <v>0</v>
      </c>
      <c r="AO198" s="187"/>
      <c r="AP198" s="187"/>
      <c r="AQ198" s="187"/>
      <c r="AR198" s="191" t="str">
        <f t="shared" si="95"/>
        <v>0</v>
      </c>
      <c r="AS198" s="187" t="str">
        <f t="shared" si="96"/>
        <v>-</v>
      </c>
      <c r="AT198" s="189" t="str">
        <f t="shared" si="97"/>
        <v>FAC/DEP: 00,00%
__________
FAC/FAC: -
__________
AÑO: 00,00%
S. 1: 00,00%
S. 2: 00,00%</v>
      </c>
      <c r="AU198" s="187"/>
      <c r="AV198" s="187"/>
      <c r="AW198" s="188">
        <f t="shared" si="98"/>
        <v>0</v>
      </c>
      <c r="AX198" s="187"/>
      <c r="AY198" s="187"/>
      <c r="AZ198" s="187"/>
      <c r="BA198" s="191" t="str">
        <f t="shared" si="99"/>
        <v>0</v>
      </c>
      <c r="BB198" s="187" t="str">
        <f t="shared" si="100"/>
        <v>-</v>
      </c>
      <c r="BC198" s="189" t="str">
        <f t="shared" si="101"/>
        <v>FAC/DEP: 00,00%
__________
FAC/FAC: -
__________
AÑO: 00,00%
S. 1: 00,00%
S. 2: 00,00%</v>
      </c>
      <c r="BD198" s="187"/>
      <c r="BE198" s="187"/>
      <c r="BF198" s="188">
        <f t="shared" si="102"/>
        <v>0</v>
      </c>
      <c r="BG198" s="187"/>
      <c r="BH198" s="187"/>
      <c r="BI198" s="187"/>
      <c r="BJ198" s="191" t="str">
        <f t="shared" si="103"/>
        <v>0</v>
      </c>
      <c r="BK198" s="187" t="str">
        <f t="shared" si="104"/>
        <v>-</v>
      </c>
      <c r="BL198" s="189" t="str">
        <f t="shared" si="105"/>
        <v>FAC/DEP: 00,00%
__________
FAC/FAC: -
__________
AÑO: 00,00%
S. 1: 00,00%
S. 2: 00,00%</v>
      </c>
      <c r="BM198" s="187"/>
      <c r="BN198" s="187"/>
      <c r="BO198" s="188">
        <f t="shared" si="106"/>
        <v>0</v>
      </c>
      <c r="BP198" s="187"/>
      <c r="BQ198" s="187"/>
      <c r="BR198" s="187"/>
      <c r="BS198" s="191" t="str">
        <f t="shared" si="107"/>
        <v>0</v>
      </c>
      <c r="BT198" s="187" t="str">
        <f t="shared" si="108"/>
        <v>-</v>
      </c>
      <c r="BU198" s="189" t="str">
        <f t="shared" si="109"/>
        <v>FAC/DEP: 00,00%
__________
FAC/FAC: -
__________
AÑO: 00,00%
S. 1: 00,00%
S. 2: 00,00%</v>
      </c>
      <c r="BV198" s="187"/>
      <c r="BW198" s="187"/>
      <c r="BX198" s="188">
        <f t="shared" si="110"/>
        <v>0</v>
      </c>
      <c r="BY198" s="187"/>
      <c r="BZ198" s="187"/>
      <c r="CA198" s="187"/>
      <c r="CB198" s="191" t="str">
        <f t="shared" si="111"/>
        <v>0</v>
      </c>
      <c r="CC198" s="187" t="str">
        <f t="shared" si="112"/>
        <v>-</v>
      </c>
      <c r="CD198" s="189" t="str">
        <f t="shared" si="113"/>
        <v>FAC/DEP: 00,00%
__________
FAC/FAC: -
__________
AÑO: 00,00%
S. 1: 00,00%
S. 2: 00,00%</v>
      </c>
      <c r="CE198" s="187"/>
      <c r="CF198" s="187"/>
      <c r="CG198" s="188">
        <f t="shared" si="114"/>
        <v>0</v>
      </c>
      <c r="CH198" s="187"/>
      <c r="CI198" s="187"/>
      <c r="CJ198" s="187"/>
      <c r="CK198" s="191" t="str">
        <f t="shared" si="115"/>
        <v>0</v>
      </c>
      <c r="CL198" s="187" t="str">
        <f t="shared" si="116"/>
        <v>-</v>
      </c>
      <c r="CM198" s="189" t="str">
        <f t="shared" si="117"/>
        <v>FAC/DEP: 00,00%
__________
FAC/FAC: -
__________
AÑO: 00,00%
S. 1: 00,00%
S. 2: 00,00%</v>
      </c>
      <c r="CN198" s="187"/>
      <c r="CO198" s="187"/>
      <c r="CP198" s="188">
        <f t="shared" si="118"/>
        <v>0</v>
      </c>
      <c r="CQ198" s="187"/>
      <c r="CR198" s="187"/>
      <c r="CS198" s="187"/>
      <c r="CT198" s="191" t="str">
        <f t="shared" si="119"/>
        <v>0</v>
      </c>
      <c r="CU198" s="187" t="str">
        <f t="shared" si="120"/>
        <v>-</v>
      </c>
      <c r="CV198" s="189" t="str">
        <f t="shared" si="121"/>
        <v>FAC/DEP: 00,00%
__________
FAC/FAC: -
__________
AÑO: 00,00%
S. 1: 00,00%
S. 2: 00,00%</v>
      </c>
      <c r="CW198" s="187"/>
      <c r="CX198" s="187"/>
      <c r="CY198" s="188">
        <f t="shared" si="122"/>
        <v>0</v>
      </c>
      <c r="CZ198" s="187"/>
      <c r="DA198" s="187"/>
      <c r="DB198" s="187"/>
      <c r="DC198" s="191" t="str">
        <f t="shared" si="123"/>
        <v>0</v>
      </c>
      <c r="DD198" s="191" t="str">
        <f t="shared" si="124"/>
        <v>-</v>
      </c>
      <c r="DE198" s="196" t="str">
        <f t="shared" si="125"/>
        <v>FAC/DEP: 00,00%
__________
FAC/FAC: -
__________
AÑO: 00,00%
S. 1: 00,00%
S. 2: 00,00%</v>
      </c>
      <c r="DF198" s="209">
        <f t="shared" si="126"/>
        <v>0</v>
      </c>
      <c r="DG198" s="245"/>
      <c r="DH198" s="245"/>
    </row>
    <row r="199" spans="1:112" s="218" customFormat="1" ht="28.5" hidden="1" customHeight="1">
      <c r="A199" s="218" t="str">
        <f>Lists!C287</f>
        <v/>
      </c>
      <c r="B199" s="240" t="str">
        <f>IF(A199="","",INDEX(FORMULACIÓN!$A$10:$U$1010,'FORMULACIÓN Y SEG. FACULTADES'!$A199,'FORMULACIÓN Y SEG. FACULTADES'!B$8))</f>
        <v/>
      </c>
      <c r="C199" s="238" t="str">
        <f>IF($A199="","",INDEX(FORMULACIÓN!$A$10:$U$1010,'FORMULACIÓN Y SEG. FACULTADES'!$A199,'FORMULACIÓN Y SEG. FACULTADES'!C$8))</f>
        <v/>
      </c>
      <c r="D199" s="240" t="str">
        <f>IF(B199="","",INDEX(FORMULACIÓN!$A$10:$U$1010,'FORMULACIÓN Y SEG. FACULTADES'!$A199,'FORMULACIÓN Y SEG. FACULTADES'!D$8))</f>
        <v/>
      </c>
      <c r="E199" s="240" t="str">
        <f>IF($A199="","",INDEX(FORMULACIÓN!$A$10:$U$1010,'FORMULACIÓN Y SEG. FACULTADES'!$A199,'FORMULACIÓN Y SEG. FACULTADES'!E$8))</f>
        <v/>
      </c>
      <c r="F199" s="240" t="str">
        <f>IF($A199="","",INDEX(FORMULACIÓN!$A$10:$U$1010,'FORMULACIÓN Y SEG. FACULTADES'!$A199,'FORMULACIÓN Y SEG. FACULTADES'!F$8))</f>
        <v/>
      </c>
      <c r="G199" s="240" t="str">
        <f>IF($A199="","",INDEX(FORMULACIÓN!$A$10:$U$1010,'FORMULACIÓN Y SEG. FACULTADES'!$A199,'FORMULACIÓN Y SEG. FACULTADES'!G$8))</f>
        <v/>
      </c>
      <c r="H199" s="240" t="str">
        <f>IF($A199="","",INDEX(FORMULACIÓN!$A$10:$U$1010,'FORMULACIÓN Y SEG. FACULTADES'!$A199,'FORMULACIÓN Y SEG. FACULTADES'!H$8))</f>
        <v/>
      </c>
      <c r="I199" s="240" t="str">
        <f>IF($A199="","",INDEX(FORMULACIÓN!$A$10:$U$1010,'FORMULACIÓN Y SEG. FACULTADES'!$A199,'FORMULACIÓN Y SEG. FACULTADES'!I$8))</f>
        <v/>
      </c>
      <c r="J199" s="242"/>
      <c r="K199" s="242"/>
      <c r="L199" s="240" t="str">
        <f>IF($A199="","",INDEX(FORMULACIÓN!$A$10:$U$1010,'FORMULACIÓN Y SEG. FACULTADES'!$A199,'FORMULACIÓN Y SEG. FACULTADES'!L$8))</f>
        <v/>
      </c>
      <c r="M199" s="240" t="str">
        <f>IF($A199="","",INDEX(FORMULACIÓN!$A$10:$U$1010,'FORMULACIÓN Y SEG. FACULTADES'!$A199,'FORMULACIÓN Y SEG. FACULTADES'!M$8))</f>
        <v/>
      </c>
      <c r="N199" s="240" t="str">
        <f>IF($A199="","",INDEX(FORMULACIÓN!$A$10:$U$1010,'FORMULACIÓN Y SEG. FACULTADES'!$A199,'FORMULACIÓN Y SEG. FACULTADES'!N$8))</f>
        <v/>
      </c>
      <c r="O199" s="240" t="str">
        <f>IF($A199="","",INDEX(FORMULACIÓN!$A$10:$U$1010,'FORMULACIÓN Y SEG. FACULTADES'!$A199,'FORMULACIÓN Y SEG. FACULTADES'!O$8))</f>
        <v/>
      </c>
      <c r="P199" s="240" t="str">
        <f>IF($A199="","",INDEX(FORMULACIÓN!$A$10:$U$1010,'FORMULACIÓN Y SEG. FACULTADES'!$A199,'FORMULACIÓN Y SEG. FACULTADES'!P$8))</f>
        <v/>
      </c>
      <c r="Q199" s="241"/>
      <c r="R199" s="46" t="str">
        <f>IF($A199="","",INDEX(FORMULACIÓN!$A$10:$Y$1010,'FORMULACIÓN Y SEG. FACULTADES'!$A199,'FORMULACIÓN Y SEG. FACULTADES'!R$8))</f>
        <v/>
      </c>
      <c r="S199" s="175" t="str">
        <f>IF($A199="","",INDEX(FORMULACIÓN!$A$10:$U$1010,'FORMULACIÓN Y SEG. FACULTADES'!$A199,'FORMULACIÓN Y SEG. FACULTADES'!S$8))</f>
        <v/>
      </c>
      <c r="T199" s="187"/>
      <c r="U199" s="187"/>
      <c r="V199" s="188">
        <f t="shared" si="87"/>
        <v>0</v>
      </c>
      <c r="W199" s="187"/>
      <c r="X199" s="187"/>
      <c r="Y199" s="187"/>
      <c r="Z199" s="191" t="str">
        <f t="shared" si="88"/>
        <v>0</v>
      </c>
      <c r="AA199" s="191" t="str">
        <f t="shared" si="89"/>
        <v>-</v>
      </c>
      <c r="AB199" s="189" t="str">
        <f t="shared" si="86"/>
        <v>FAC/DEP: 00,00%
__________
FAC/FAC: -
__________
AÑO: 00,00%
S. 1: 00,00%
S. 2: 00,00%</v>
      </c>
      <c r="AC199" s="187"/>
      <c r="AD199" s="187"/>
      <c r="AE199" s="188">
        <f t="shared" si="90"/>
        <v>0</v>
      </c>
      <c r="AF199" s="187"/>
      <c r="AG199" s="187"/>
      <c r="AH199" s="187"/>
      <c r="AI199" s="191" t="str">
        <f t="shared" si="91"/>
        <v>0</v>
      </c>
      <c r="AJ199" s="187" t="str">
        <f t="shared" si="92"/>
        <v>-</v>
      </c>
      <c r="AK199" s="189" t="str">
        <f t="shared" si="93"/>
        <v>FAC/DEP: 00,00%
__________
FAC/FAC: -
__________
AÑO: 00,00%
S. 1: 00,00%
S. 2: 00,00%</v>
      </c>
      <c r="AL199" s="187"/>
      <c r="AM199" s="187"/>
      <c r="AN199" s="188">
        <f t="shared" si="94"/>
        <v>0</v>
      </c>
      <c r="AO199" s="187"/>
      <c r="AP199" s="187"/>
      <c r="AQ199" s="187"/>
      <c r="AR199" s="191" t="str">
        <f t="shared" si="95"/>
        <v>0</v>
      </c>
      <c r="AS199" s="187" t="str">
        <f t="shared" si="96"/>
        <v>-</v>
      </c>
      <c r="AT199" s="189" t="str">
        <f t="shared" si="97"/>
        <v>FAC/DEP: 00,00%
__________
FAC/FAC: -
__________
AÑO: 00,00%
S. 1: 00,00%
S. 2: 00,00%</v>
      </c>
      <c r="AU199" s="187"/>
      <c r="AV199" s="187"/>
      <c r="AW199" s="188">
        <f t="shared" si="98"/>
        <v>0</v>
      </c>
      <c r="AX199" s="187"/>
      <c r="AY199" s="187"/>
      <c r="AZ199" s="187"/>
      <c r="BA199" s="191" t="str">
        <f t="shared" si="99"/>
        <v>0</v>
      </c>
      <c r="BB199" s="187" t="str">
        <f t="shared" si="100"/>
        <v>-</v>
      </c>
      <c r="BC199" s="189" t="str">
        <f t="shared" si="101"/>
        <v>FAC/DEP: 00,00%
__________
FAC/FAC: -
__________
AÑO: 00,00%
S. 1: 00,00%
S. 2: 00,00%</v>
      </c>
      <c r="BD199" s="187"/>
      <c r="BE199" s="187"/>
      <c r="BF199" s="188">
        <f t="shared" si="102"/>
        <v>0</v>
      </c>
      <c r="BG199" s="187"/>
      <c r="BH199" s="187"/>
      <c r="BI199" s="187"/>
      <c r="BJ199" s="191" t="str">
        <f t="shared" si="103"/>
        <v>0</v>
      </c>
      <c r="BK199" s="187" t="str">
        <f t="shared" si="104"/>
        <v>-</v>
      </c>
      <c r="BL199" s="189" t="str">
        <f t="shared" si="105"/>
        <v>FAC/DEP: 00,00%
__________
FAC/FAC: -
__________
AÑO: 00,00%
S. 1: 00,00%
S. 2: 00,00%</v>
      </c>
      <c r="BM199" s="187"/>
      <c r="BN199" s="187"/>
      <c r="BO199" s="188">
        <f t="shared" si="106"/>
        <v>0</v>
      </c>
      <c r="BP199" s="187"/>
      <c r="BQ199" s="187"/>
      <c r="BR199" s="187"/>
      <c r="BS199" s="191" t="str">
        <f t="shared" si="107"/>
        <v>0</v>
      </c>
      <c r="BT199" s="187" t="str">
        <f t="shared" si="108"/>
        <v>-</v>
      </c>
      <c r="BU199" s="189" t="str">
        <f t="shared" si="109"/>
        <v>FAC/DEP: 00,00%
__________
FAC/FAC: -
__________
AÑO: 00,00%
S. 1: 00,00%
S. 2: 00,00%</v>
      </c>
      <c r="BV199" s="187"/>
      <c r="BW199" s="187"/>
      <c r="BX199" s="188">
        <f t="shared" si="110"/>
        <v>0</v>
      </c>
      <c r="BY199" s="187"/>
      <c r="BZ199" s="187"/>
      <c r="CA199" s="187"/>
      <c r="CB199" s="191" t="str">
        <f t="shared" si="111"/>
        <v>0</v>
      </c>
      <c r="CC199" s="187" t="str">
        <f t="shared" si="112"/>
        <v>-</v>
      </c>
      <c r="CD199" s="189" t="str">
        <f t="shared" si="113"/>
        <v>FAC/DEP: 00,00%
__________
FAC/FAC: -
__________
AÑO: 00,00%
S. 1: 00,00%
S. 2: 00,00%</v>
      </c>
      <c r="CE199" s="187"/>
      <c r="CF199" s="187"/>
      <c r="CG199" s="188">
        <f t="shared" si="114"/>
        <v>0</v>
      </c>
      <c r="CH199" s="187"/>
      <c r="CI199" s="187"/>
      <c r="CJ199" s="187"/>
      <c r="CK199" s="191" t="str">
        <f t="shared" si="115"/>
        <v>0</v>
      </c>
      <c r="CL199" s="187" t="str">
        <f t="shared" si="116"/>
        <v>-</v>
      </c>
      <c r="CM199" s="189" t="str">
        <f t="shared" si="117"/>
        <v>FAC/DEP: 00,00%
__________
FAC/FAC: -
__________
AÑO: 00,00%
S. 1: 00,00%
S. 2: 00,00%</v>
      </c>
      <c r="CN199" s="187"/>
      <c r="CO199" s="187"/>
      <c r="CP199" s="188">
        <f t="shared" si="118"/>
        <v>0</v>
      </c>
      <c r="CQ199" s="187"/>
      <c r="CR199" s="187"/>
      <c r="CS199" s="187"/>
      <c r="CT199" s="191" t="str">
        <f t="shared" si="119"/>
        <v>0</v>
      </c>
      <c r="CU199" s="187" t="str">
        <f t="shared" si="120"/>
        <v>-</v>
      </c>
      <c r="CV199" s="189" t="str">
        <f t="shared" si="121"/>
        <v>FAC/DEP: 00,00%
__________
FAC/FAC: -
__________
AÑO: 00,00%
S. 1: 00,00%
S. 2: 00,00%</v>
      </c>
      <c r="CW199" s="187"/>
      <c r="CX199" s="187"/>
      <c r="CY199" s="188">
        <f t="shared" si="122"/>
        <v>0</v>
      </c>
      <c r="CZ199" s="187"/>
      <c r="DA199" s="187"/>
      <c r="DB199" s="187"/>
      <c r="DC199" s="191" t="str">
        <f t="shared" si="123"/>
        <v>0</v>
      </c>
      <c r="DD199" s="191" t="str">
        <f t="shared" si="124"/>
        <v>-</v>
      </c>
      <c r="DE199" s="196" t="str">
        <f t="shared" si="125"/>
        <v>FAC/DEP: 00,00%
__________
FAC/FAC: -
__________
AÑO: 00,00%
S. 1: 00,00%
S. 2: 00,00%</v>
      </c>
      <c r="DF199" s="209">
        <f t="shared" si="126"/>
        <v>0</v>
      </c>
      <c r="DG199" s="245"/>
      <c r="DH199" s="245"/>
    </row>
    <row r="200" spans="1:112" s="218" customFormat="1" ht="28.5" hidden="1" customHeight="1">
      <c r="A200" s="218" t="str">
        <f>Lists!C288</f>
        <v/>
      </c>
      <c r="B200" s="240" t="str">
        <f>IF(A200="","",INDEX(FORMULACIÓN!$A$10:$U$1010,'FORMULACIÓN Y SEG. FACULTADES'!$A200,'FORMULACIÓN Y SEG. FACULTADES'!B$8))</f>
        <v/>
      </c>
      <c r="C200" s="238" t="str">
        <f>IF($A200="","",INDEX(FORMULACIÓN!$A$10:$U$1010,'FORMULACIÓN Y SEG. FACULTADES'!$A200,'FORMULACIÓN Y SEG. FACULTADES'!C$8))</f>
        <v/>
      </c>
      <c r="D200" s="240" t="str">
        <f>IF(B200="","",INDEX(FORMULACIÓN!$A$10:$U$1010,'FORMULACIÓN Y SEG. FACULTADES'!$A200,'FORMULACIÓN Y SEG. FACULTADES'!D$8))</f>
        <v/>
      </c>
      <c r="E200" s="240" t="str">
        <f>IF($A200="","",INDEX(FORMULACIÓN!$A$10:$U$1010,'FORMULACIÓN Y SEG. FACULTADES'!$A200,'FORMULACIÓN Y SEG. FACULTADES'!E$8))</f>
        <v/>
      </c>
      <c r="F200" s="240" t="str">
        <f>IF($A200="","",INDEX(FORMULACIÓN!$A$10:$U$1010,'FORMULACIÓN Y SEG. FACULTADES'!$A200,'FORMULACIÓN Y SEG. FACULTADES'!F$8))</f>
        <v/>
      </c>
      <c r="G200" s="240" t="str">
        <f>IF($A200="","",INDEX(FORMULACIÓN!$A$10:$U$1010,'FORMULACIÓN Y SEG. FACULTADES'!$A200,'FORMULACIÓN Y SEG. FACULTADES'!G$8))</f>
        <v/>
      </c>
      <c r="H200" s="240" t="str">
        <f>IF($A200="","",INDEX(FORMULACIÓN!$A$10:$U$1010,'FORMULACIÓN Y SEG. FACULTADES'!$A200,'FORMULACIÓN Y SEG. FACULTADES'!H$8))</f>
        <v/>
      </c>
      <c r="I200" s="240" t="str">
        <f>IF($A200="","",INDEX(FORMULACIÓN!$A$10:$U$1010,'FORMULACIÓN Y SEG. FACULTADES'!$A200,'FORMULACIÓN Y SEG. FACULTADES'!I$8))</f>
        <v/>
      </c>
      <c r="J200" s="242"/>
      <c r="K200" s="242"/>
      <c r="L200" s="240" t="str">
        <f>IF($A200="","",INDEX(FORMULACIÓN!$A$10:$U$1010,'FORMULACIÓN Y SEG. FACULTADES'!$A200,'FORMULACIÓN Y SEG. FACULTADES'!L$8))</f>
        <v/>
      </c>
      <c r="M200" s="240" t="str">
        <f>IF($A200="","",INDEX(FORMULACIÓN!$A$10:$U$1010,'FORMULACIÓN Y SEG. FACULTADES'!$A200,'FORMULACIÓN Y SEG. FACULTADES'!M$8))</f>
        <v/>
      </c>
      <c r="N200" s="240" t="str">
        <f>IF($A200="","",INDEX(FORMULACIÓN!$A$10:$U$1010,'FORMULACIÓN Y SEG. FACULTADES'!$A200,'FORMULACIÓN Y SEG. FACULTADES'!N$8))</f>
        <v/>
      </c>
      <c r="O200" s="240" t="str">
        <f>IF($A200="","",INDEX(FORMULACIÓN!$A$10:$U$1010,'FORMULACIÓN Y SEG. FACULTADES'!$A200,'FORMULACIÓN Y SEG. FACULTADES'!O$8))</f>
        <v/>
      </c>
      <c r="P200" s="240" t="str">
        <f>IF($A200="","",INDEX(FORMULACIÓN!$A$10:$U$1010,'FORMULACIÓN Y SEG. FACULTADES'!$A200,'FORMULACIÓN Y SEG. FACULTADES'!P$8))</f>
        <v/>
      </c>
      <c r="Q200" s="241"/>
      <c r="R200" s="46" t="str">
        <f>IF($A200="","",INDEX(FORMULACIÓN!$A$10:$Y$1010,'FORMULACIÓN Y SEG. FACULTADES'!$A200,'FORMULACIÓN Y SEG. FACULTADES'!R$8))</f>
        <v/>
      </c>
      <c r="S200" s="175" t="str">
        <f>IF($A200="","",INDEX(FORMULACIÓN!$A$10:$U$1010,'FORMULACIÓN Y SEG. FACULTADES'!$A200,'FORMULACIÓN Y SEG. FACULTADES'!S$8))</f>
        <v/>
      </c>
      <c r="T200" s="187"/>
      <c r="U200" s="187"/>
      <c r="V200" s="188">
        <f t="shared" si="87"/>
        <v>0</v>
      </c>
      <c r="W200" s="187"/>
      <c r="X200" s="187"/>
      <c r="Y200" s="187"/>
      <c r="Z200" s="191" t="str">
        <f t="shared" si="88"/>
        <v>0</v>
      </c>
      <c r="AA200" s="191" t="str">
        <f t="shared" si="89"/>
        <v>-</v>
      </c>
      <c r="AB200" s="189" t="str">
        <f t="shared" si="86"/>
        <v>FAC/DEP: 00,00%
__________
FAC/FAC: -
__________
AÑO: 00,00%
S. 1: 00,00%
S. 2: 00,00%</v>
      </c>
      <c r="AC200" s="187"/>
      <c r="AD200" s="187"/>
      <c r="AE200" s="188">
        <f t="shared" si="90"/>
        <v>0</v>
      </c>
      <c r="AF200" s="187"/>
      <c r="AG200" s="187"/>
      <c r="AH200" s="187"/>
      <c r="AI200" s="191" t="str">
        <f t="shared" si="91"/>
        <v>0</v>
      </c>
      <c r="AJ200" s="187" t="str">
        <f t="shared" si="92"/>
        <v>-</v>
      </c>
      <c r="AK200" s="189" t="str">
        <f t="shared" si="93"/>
        <v>FAC/DEP: 00,00%
__________
FAC/FAC: -
__________
AÑO: 00,00%
S. 1: 00,00%
S. 2: 00,00%</v>
      </c>
      <c r="AL200" s="187"/>
      <c r="AM200" s="187"/>
      <c r="AN200" s="188">
        <f t="shared" si="94"/>
        <v>0</v>
      </c>
      <c r="AO200" s="187"/>
      <c r="AP200" s="187"/>
      <c r="AQ200" s="187"/>
      <c r="AR200" s="191" t="str">
        <f t="shared" si="95"/>
        <v>0</v>
      </c>
      <c r="AS200" s="187" t="str">
        <f t="shared" si="96"/>
        <v>-</v>
      </c>
      <c r="AT200" s="189" t="str">
        <f t="shared" si="97"/>
        <v>FAC/DEP: 00,00%
__________
FAC/FAC: -
__________
AÑO: 00,00%
S. 1: 00,00%
S. 2: 00,00%</v>
      </c>
      <c r="AU200" s="187"/>
      <c r="AV200" s="187"/>
      <c r="AW200" s="188">
        <f t="shared" si="98"/>
        <v>0</v>
      </c>
      <c r="AX200" s="187"/>
      <c r="AY200" s="187"/>
      <c r="AZ200" s="187"/>
      <c r="BA200" s="191" t="str">
        <f t="shared" si="99"/>
        <v>0</v>
      </c>
      <c r="BB200" s="187" t="str">
        <f t="shared" si="100"/>
        <v>-</v>
      </c>
      <c r="BC200" s="189" t="str">
        <f t="shared" si="101"/>
        <v>FAC/DEP: 00,00%
__________
FAC/FAC: -
__________
AÑO: 00,00%
S. 1: 00,00%
S. 2: 00,00%</v>
      </c>
      <c r="BD200" s="187"/>
      <c r="BE200" s="187"/>
      <c r="BF200" s="188">
        <f t="shared" si="102"/>
        <v>0</v>
      </c>
      <c r="BG200" s="187"/>
      <c r="BH200" s="187"/>
      <c r="BI200" s="187"/>
      <c r="BJ200" s="191" t="str">
        <f t="shared" si="103"/>
        <v>0</v>
      </c>
      <c r="BK200" s="187" t="str">
        <f t="shared" si="104"/>
        <v>-</v>
      </c>
      <c r="BL200" s="189" t="str">
        <f t="shared" si="105"/>
        <v>FAC/DEP: 00,00%
__________
FAC/FAC: -
__________
AÑO: 00,00%
S. 1: 00,00%
S. 2: 00,00%</v>
      </c>
      <c r="BM200" s="187"/>
      <c r="BN200" s="187"/>
      <c r="BO200" s="188">
        <f t="shared" si="106"/>
        <v>0</v>
      </c>
      <c r="BP200" s="187"/>
      <c r="BQ200" s="187"/>
      <c r="BR200" s="187"/>
      <c r="BS200" s="191" t="str">
        <f t="shared" si="107"/>
        <v>0</v>
      </c>
      <c r="BT200" s="187" t="str">
        <f t="shared" si="108"/>
        <v>-</v>
      </c>
      <c r="BU200" s="189" t="str">
        <f t="shared" si="109"/>
        <v>FAC/DEP: 00,00%
__________
FAC/FAC: -
__________
AÑO: 00,00%
S. 1: 00,00%
S. 2: 00,00%</v>
      </c>
      <c r="BV200" s="187"/>
      <c r="BW200" s="187"/>
      <c r="BX200" s="188">
        <f t="shared" si="110"/>
        <v>0</v>
      </c>
      <c r="BY200" s="187"/>
      <c r="BZ200" s="187"/>
      <c r="CA200" s="187"/>
      <c r="CB200" s="191" t="str">
        <f t="shared" si="111"/>
        <v>0</v>
      </c>
      <c r="CC200" s="187" t="str">
        <f t="shared" si="112"/>
        <v>-</v>
      </c>
      <c r="CD200" s="189" t="str">
        <f t="shared" si="113"/>
        <v>FAC/DEP: 00,00%
__________
FAC/FAC: -
__________
AÑO: 00,00%
S. 1: 00,00%
S. 2: 00,00%</v>
      </c>
      <c r="CE200" s="187"/>
      <c r="CF200" s="187"/>
      <c r="CG200" s="188">
        <f t="shared" si="114"/>
        <v>0</v>
      </c>
      <c r="CH200" s="187"/>
      <c r="CI200" s="187"/>
      <c r="CJ200" s="187"/>
      <c r="CK200" s="191" t="str">
        <f t="shared" si="115"/>
        <v>0</v>
      </c>
      <c r="CL200" s="187" t="str">
        <f t="shared" si="116"/>
        <v>-</v>
      </c>
      <c r="CM200" s="189" t="str">
        <f t="shared" si="117"/>
        <v>FAC/DEP: 00,00%
__________
FAC/FAC: -
__________
AÑO: 00,00%
S. 1: 00,00%
S. 2: 00,00%</v>
      </c>
      <c r="CN200" s="187"/>
      <c r="CO200" s="187"/>
      <c r="CP200" s="188">
        <f t="shared" si="118"/>
        <v>0</v>
      </c>
      <c r="CQ200" s="187"/>
      <c r="CR200" s="187"/>
      <c r="CS200" s="187"/>
      <c r="CT200" s="191" t="str">
        <f t="shared" si="119"/>
        <v>0</v>
      </c>
      <c r="CU200" s="187" t="str">
        <f t="shared" si="120"/>
        <v>-</v>
      </c>
      <c r="CV200" s="189" t="str">
        <f t="shared" si="121"/>
        <v>FAC/DEP: 00,00%
__________
FAC/FAC: -
__________
AÑO: 00,00%
S. 1: 00,00%
S. 2: 00,00%</v>
      </c>
      <c r="CW200" s="187"/>
      <c r="CX200" s="187"/>
      <c r="CY200" s="188">
        <f t="shared" si="122"/>
        <v>0</v>
      </c>
      <c r="CZ200" s="187"/>
      <c r="DA200" s="187"/>
      <c r="DB200" s="187"/>
      <c r="DC200" s="191" t="str">
        <f t="shared" si="123"/>
        <v>0</v>
      </c>
      <c r="DD200" s="191" t="str">
        <f t="shared" si="124"/>
        <v>-</v>
      </c>
      <c r="DE200" s="196" t="str">
        <f t="shared" si="125"/>
        <v>FAC/DEP: 00,00%
__________
FAC/FAC: -
__________
AÑO: 00,00%
S. 1: 00,00%
S. 2: 00,00%</v>
      </c>
      <c r="DF200" s="209">
        <f t="shared" si="126"/>
        <v>0</v>
      </c>
      <c r="DG200" s="245"/>
      <c r="DH200" s="245"/>
    </row>
    <row r="201" spans="1:112" s="218" customFormat="1" ht="28.5" hidden="1" customHeight="1">
      <c r="A201" s="218" t="str">
        <f>Lists!C289</f>
        <v/>
      </c>
      <c r="B201" s="240" t="str">
        <f>IF(A201="","",INDEX(FORMULACIÓN!$A$10:$U$1010,'FORMULACIÓN Y SEG. FACULTADES'!$A201,'FORMULACIÓN Y SEG. FACULTADES'!B$8))</f>
        <v/>
      </c>
      <c r="C201" s="238" t="str">
        <f>IF($A201="","",INDEX(FORMULACIÓN!$A$10:$U$1010,'FORMULACIÓN Y SEG. FACULTADES'!$A201,'FORMULACIÓN Y SEG. FACULTADES'!C$8))</f>
        <v/>
      </c>
      <c r="D201" s="240" t="str">
        <f>IF(B201="","",INDEX(FORMULACIÓN!$A$10:$U$1010,'FORMULACIÓN Y SEG. FACULTADES'!$A201,'FORMULACIÓN Y SEG. FACULTADES'!D$8))</f>
        <v/>
      </c>
      <c r="E201" s="240" t="str">
        <f>IF($A201="","",INDEX(FORMULACIÓN!$A$10:$U$1010,'FORMULACIÓN Y SEG. FACULTADES'!$A201,'FORMULACIÓN Y SEG. FACULTADES'!E$8))</f>
        <v/>
      </c>
      <c r="F201" s="240" t="str">
        <f>IF($A201="","",INDEX(FORMULACIÓN!$A$10:$U$1010,'FORMULACIÓN Y SEG. FACULTADES'!$A201,'FORMULACIÓN Y SEG. FACULTADES'!F$8))</f>
        <v/>
      </c>
      <c r="G201" s="240" t="str">
        <f>IF($A201="","",INDEX(FORMULACIÓN!$A$10:$U$1010,'FORMULACIÓN Y SEG. FACULTADES'!$A201,'FORMULACIÓN Y SEG. FACULTADES'!G$8))</f>
        <v/>
      </c>
      <c r="H201" s="240" t="str">
        <f>IF($A201="","",INDEX(FORMULACIÓN!$A$10:$U$1010,'FORMULACIÓN Y SEG. FACULTADES'!$A201,'FORMULACIÓN Y SEG. FACULTADES'!H$8))</f>
        <v/>
      </c>
      <c r="I201" s="240" t="str">
        <f>IF($A201="","",INDEX(FORMULACIÓN!$A$10:$U$1010,'FORMULACIÓN Y SEG. FACULTADES'!$A201,'FORMULACIÓN Y SEG. FACULTADES'!I$8))</f>
        <v/>
      </c>
      <c r="J201" s="242"/>
      <c r="K201" s="242"/>
      <c r="L201" s="240" t="str">
        <f>IF($A201="","",INDEX(FORMULACIÓN!$A$10:$U$1010,'FORMULACIÓN Y SEG. FACULTADES'!$A201,'FORMULACIÓN Y SEG. FACULTADES'!L$8))</f>
        <v/>
      </c>
      <c r="M201" s="240" t="str">
        <f>IF($A201="","",INDEX(FORMULACIÓN!$A$10:$U$1010,'FORMULACIÓN Y SEG. FACULTADES'!$A201,'FORMULACIÓN Y SEG. FACULTADES'!M$8))</f>
        <v/>
      </c>
      <c r="N201" s="240" t="str">
        <f>IF($A201="","",INDEX(FORMULACIÓN!$A$10:$U$1010,'FORMULACIÓN Y SEG. FACULTADES'!$A201,'FORMULACIÓN Y SEG. FACULTADES'!N$8))</f>
        <v/>
      </c>
      <c r="O201" s="240" t="str">
        <f>IF($A201="","",INDEX(FORMULACIÓN!$A$10:$U$1010,'FORMULACIÓN Y SEG. FACULTADES'!$A201,'FORMULACIÓN Y SEG. FACULTADES'!O$8))</f>
        <v/>
      </c>
      <c r="P201" s="240" t="str">
        <f>IF($A201="","",INDEX(FORMULACIÓN!$A$10:$U$1010,'FORMULACIÓN Y SEG. FACULTADES'!$A201,'FORMULACIÓN Y SEG. FACULTADES'!P$8))</f>
        <v/>
      </c>
      <c r="Q201" s="241"/>
      <c r="R201" s="46" t="str">
        <f>IF($A201="","",INDEX(FORMULACIÓN!$A$10:$Y$1010,'FORMULACIÓN Y SEG. FACULTADES'!$A201,'FORMULACIÓN Y SEG. FACULTADES'!R$8))</f>
        <v/>
      </c>
      <c r="S201" s="175" t="str">
        <f>IF($A201="","",INDEX(FORMULACIÓN!$A$10:$U$1010,'FORMULACIÓN Y SEG. FACULTADES'!$A201,'FORMULACIÓN Y SEG. FACULTADES'!S$8))</f>
        <v/>
      </c>
      <c r="T201" s="187"/>
      <c r="U201" s="187"/>
      <c r="V201" s="188">
        <f t="shared" si="87"/>
        <v>0</v>
      </c>
      <c r="W201" s="187"/>
      <c r="X201" s="187"/>
      <c r="Y201" s="187"/>
      <c r="Z201" s="191" t="str">
        <f t="shared" si="88"/>
        <v>0</v>
      </c>
      <c r="AA201" s="191" t="str">
        <f t="shared" si="89"/>
        <v>-</v>
      </c>
      <c r="AB201" s="189" t="str">
        <f t="shared" si="86"/>
        <v>FAC/DEP: 00,00%
__________
FAC/FAC: -
__________
AÑO: 00,00%
S. 1: 00,00%
S. 2: 00,00%</v>
      </c>
      <c r="AC201" s="187"/>
      <c r="AD201" s="187"/>
      <c r="AE201" s="188">
        <f t="shared" si="90"/>
        <v>0</v>
      </c>
      <c r="AF201" s="187"/>
      <c r="AG201" s="187"/>
      <c r="AH201" s="187"/>
      <c r="AI201" s="191" t="str">
        <f t="shared" si="91"/>
        <v>0</v>
      </c>
      <c r="AJ201" s="187" t="str">
        <f t="shared" si="92"/>
        <v>-</v>
      </c>
      <c r="AK201" s="189" t="str">
        <f t="shared" si="93"/>
        <v>FAC/DEP: 00,00%
__________
FAC/FAC: -
__________
AÑO: 00,00%
S. 1: 00,00%
S. 2: 00,00%</v>
      </c>
      <c r="AL201" s="187"/>
      <c r="AM201" s="187"/>
      <c r="AN201" s="188">
        <f t="shared" si="94"/>
        <v>0</v>
      </c>
      <c r="AO201" s="187"/>
      <c r="AP201" s="187"/>
      <c r="AQ201" s="187"/>
      <c r="AR201" s="191" t="str">
        <f t="shared" si="95"/>
        <v>0</v>
      </c>
      <c r="AS201" s="187" t="str">
        <f t="shared" si="96"/>
        <v>-</v>
      </c>
      <c r="AT201" s="189" t="str">
        <f t="shared" si="97"/>
        <v>FAC/DEP: 00,00%
__________
FAC/FAC: -
__________
AÑO: 00,00%
S. 1: 00,00%
S. 2: 00,00%</v>
      </c>
      <c r="AU201" s="187"/>
      <c r="AV201" s="187"/>
      <c r="AW201" s="188">
        <f t="shared" si="98"/>
        <v>0</v>
      </c>
      <c r="AX201" s="187"/>
      <c r="AY201" s="187"/>
      <c r="AZ201" s="187"/>
      <c r="BA201" s="191" t="str">
        <f t="shared" si="99"/>
        <v>0</v>
      </c>
      <c r="BB201" s="187" t="str">
        <f t="shared" si="100"/>
        <v>-</v>
      </c>
      <c r="BC201" s="189" t="str">
        <f t="shared" si="101"/>
        <v>FAC/DEP: 00,00%
__________
FAC/FAC: -
__________
AÑO: 00,00%
S. 1: 00,00%
S. 2: 00,00%</v>
      </c>
      <c r="BD201" s="187"/>
      <c r="BE201" s="187"/>
      <c r="BF201" s="188">
        <f t="shared" si="102"/>
        <v>0</v>
      </c>
      <c r="BG201" s="187"/>
      <c r="BH201" s="187"/>
      <c r="BI201" s="187"/>
      <c r="BJ201" s="191" t="str">
        <f t="shared" si="103"/>
        <v>0</v>
      </c>
      <c r="BK201" s="187" t="str">
        <f t="shared" si="104"/>
        <v>-</v>
      </c>
      <c r="BL201" s="189" t="str">
        <f t="shared" si="105"/>
        <v>FAC/DEP: 00,00%
__________
FAC/FAC: -
__________
AÑO: 00,00%
S. 1: 00,00%
S. 2: 00,00%</v>
      </c>
      <c r="BM201" s="187"/>
      <c r="BN201" s="187"/>
      <c r="BO201" s="188">
        <f t="shared" si="106"/>
        <v>0</v>
      </c>
      <c r="BP201" s="187"/>
      <c r="BQ201" s="187"/>
      <c r="BR201" s="187"/>
      <c r="BS201" s="191" t="str">
        <f t="shared" si="107"/>
        <v>0</v>
      </c>
      <c r="BT201" s="187" t="str">
        <f t="shared" si="108"/>
        <v>-</v>
      </c>
      <c r="BU201" s="189" t="str">
        <f t="shared" si="109"/>
        <v>FAC/DEP: 00,00%
__________
FAC/FAC: -
__________
AÑO: 00,00%
S. 1: 00,00%
S. 2: 00,00%</v>
      </c>
      <c r="BV201" s="187"/>
      <c r="BW201" s="187"/>
      <c r="BX201" s="188">
        <f t="shared" si="110"/>
        <v>0</v>
      </c>
      <c r="BY201" s="187"/>
      <c r="BZ201" s="187"/>
      <c r="CA201" s="187"/>
      <c r="CB201" s="191" t="str">
        <f t="shared" si="111"/>
        <v>0</v>
      </c>
      <c r="CC201" s="187" t="str">
        <f t="shared" si="112"/>
        <v>-</v>
      </c>
      <c r="CD201" s="189" t="str">
        <f t="shared" si="113"/>
        <v>FAC/DEP: 00,00%
__________
FAC/FAC: -
__________
AÑO: 00,00%
S. 1: 00,00%
S. 2: 00,00%</v>
      </c>
      <c r="CE201" s="187"/>
      <c r="CF201" s="187"/>
      <c r="CG201" s="188">
        <f t="shared" si="114"/>
        <v>0</v>
      </c>
      <c r="CH201" s="187"/>
      <c r="CI201" s="187"/>
      <c r="CJ201" s="187"/>
      <c r="CK201" s="191" t="str">
        <f t="shared" si="115"/>
        <v>0</v>
      </c>
      <c r="CL201" s="187" t="str">
        <f t="shared" si="116"/>
        <v>-</v>
      </c>
      <c r="CM201" s="189" t="str">
        <f t="shared" si="117"/>
        <v>FAC/DEP: 00,00%
__________
FAC/FAC: -
__________
AÑO: 00,00%
S. 1: 00,00%
S. 2: 00,00%</v>
      </c>
      <c r="CN201" s="187"/>
      <c r="CO201" s="187"/>
      <c r="CP201" s="188">
        <f t="shared" si="118"/>
        <v>0</v>
      </c>
      <c r="CQ201" s="187"/>
      <c r="CR201" s="187"/>
      <c r="CS201" s="187"/>
      <c r="CT201" s="191" t="str">
        <f t="shared" si="119"/>
        <v>0</v>
      </c>
      <c r="CU201" s="187" t="str">
        <f t="shared" si="120"/>
        <v>-</v>
      </c>
      <c r="CV201" s="189" t="str">
        <f t="shared" si="121"/>
        <v>FAC/DEP: 00,00%
__________
FAC/FAC: -
__________
AÑO: 00,00%
S. 1: 00,00%
S. 2: 00,00%</v>
      </c>
      <c r="CW201" s="187"/>
      <c r="CX201" s="187"/>
      <c r="CY201" s="188">
        <f t="shared" si="122"/>
        <v>0</v>
      </c>
      <c r="CZ201" s="187"/>
      <c r="DA201" s="187"/>
      <c r="DB201" s="187"/>
      <c r="DC201" s="191" t="str">
        <f t="shared" si="123"/>
        <v>0</v>
      </c>
      <c r="DD201" s="191" t="str">
        <f t="shared" si="124"/>
        <v>-</v>
      </c>
      <c r="DE201" s="196" t="str">
        <f t="shared" si="125"/>
        <v>FAC/DEP: 00,00%
__________
FAC/FAC: -
__________
AÑO: 00,00%
S. 1: 00,00%
S. 2: 00,00%</v>
      </c>
      <c r="DF201" s="209">
        <f t="shared" si="126"/>
        <v>0</v>
      </c>
      <c r="DG201" s="245"/>
      <c r="DH201" s="245"/>
    </row>
    <row r="202" spans="1:112" s="218" customFormat="1" ht="28.5" hidden="1" customHeight="1">
      <c r="A202" s="218" t="str">
        <f>Lists!C290</f>
        <v/>
      </c>
      <c r="B202" s="240" t="str">
        <f>IF(A202="","",INDEX(FORMULACIÓN!$A$10:$U$1010,'FORMULACIÓN Y SEG. FACULTADES'!$A202,'FORMULACIÓN Y SEG. FACULTADES'!B$8))</f>
        <v/>
      </c>
      <c r="C202" s="238" t="str">
        <f>IF($A202="","",INDEX(FORMULACIÓN!$A$10:$U$1010,'FORMULACIÓN Y SEG. FACULTADES'!$A202,'FORMULACIÓN Y SEG. FACULTADES'!C$8))</f>
        <v/>
      </c>
      <c r="D202" s="240" t="str">
        <f>IF(B202="","",INDEX(FORMULACIÓN!$A$10:$U$1010,'FORMULACIÓN Y SEG. FACULTADES'!$A202,'FORMULACIÓN Y SEG. FACULTADES'!D$8))</f>
        <v/>
      </c>
      <c r="E202" s="240" t="str">
        <f>IF($A202="","",INDEX(FORMULACIÓN!$A$10:$U$1010,'FORMULACIÓN Y SEG. FACULTADES'!$A202,'FORMULACIÓN Y SEG. FACULTADES'!E$8))</f>
        <v/>
      </c>
      <c r="F202" s="240" t="str">
        <f>IF($A202="","",INDEX(FORMULACIÓN!$A$10:$U$1010,'FORMULACIÓN Y SEG. FACULTADES'!$A202,'FORMULACIÓN Y SEG. FACULTADES'!F$8))</f>
        <v/>
      </c>
      <c r="G202" s="240" t="str">
        <f>IF($A202="","",INDEX(FORMULACIÓN!$A$10:$U$1010,'FORMULACIÓN Y SEG. FACULTADES'!$A202,'FORMULACIÓN Y SEG. FACULTADES'!G$8))</f>
        <v/>
      </c>
      <c r="H202" s="240" t="str">
        <f>IF($A202="","",INDEX(FORMULACIÓN!$A$10:$U$1010,'FORMULACIÓN Y SEG. FACULTADES'!$A202,'FORMULACIÓN Y SEG. FACULTADES'!H$8))</f>
        <v/>
      </c>
      <c r="I202" s="240" t="str">
        <f>IF($A202="","",INDEX(FORMULACIÓN!$A$10:$U$1010,'FORMULACIÓN Y SEG. FACULTADES'!$A202,'FORMULACIÓN Y SEG. FACULTADES'!I$8))</f>
        <v/>
      </c>
      <c r="J202" s="242"/>
      <c r="K202" s="242"/>
      <c r="L202" s="240" t="str">
        <f>IF($A202="","",INDEX(FORMULACIÓN!$A$10:$U$1010,'FORMULACIÓN Y SEG. FACULTADES'!$A202,'FORMULACIÓN Y SEG. FACULTADES'!L$8))</f>
        <v/>
      </c>
      <c r="M202" s="240" t="str">
        <f>IF($A202="","",INDEX(FORMULACIÓN!$A$10:$U$1010,'FORMULACIÓN Y SEG. FACULTADES'!$A202,'FORMULACIÓN Y SEG. FACULTADES'!M$8))</f>
        <v/>
      </c>
      <c r="N202" s="240" t="str">
        <f>IF($A202="","",INDEX(FORMULACIÓN!$A$10:$U$1010,'FORMULACIÓN Y SEG. FACULTADES'!$A202,'FORMULACIÓN Y SEG. FACULTADES'!N$8))</f>
        <v/>
      </c>
      <c r="O202" s="240" t="str">
        <f>IF($A202="","",INDEX(FORMULACIÓN!$A$10:$U$1010,'FORMULACIÓN Y SEG. FACULTADES'!$A202,'FORMULACIÓN Y SEG. FACULTADES'!O$8))</f>
        <v/>
      </c>
      <c r="P202" s="240" t="str">
        <f>IF($A202="","",INDEX(FORMULACIÓN!$A$10:$U$1010,'FORMULACIÓN Y SEG. FACULTADES'!$A202,'FORMULACIÓN Y SEG. FACULTADES'!P$8))</f>
        <v/>
      </c>
      <c r="Q202" s="241"/>
      <c r="R202" s="46" t="str">
        <f>IF($A202="","",INDEX(FORMULACIÓN!$A$10:$Y$1010,'FORMULACIÓN Y SEG. FACULTADES'!$A202,'FORMULACIÓN Y SEG. FACULTADES'!R$8))</f>
        <v/>
      </c>
      <c r="S202" s="175" t="str">
        <f>IF($A202="","",INDEX(FORMULACIÓN!$A$10:$U$1010,'FORMULACIÓN Y SEG. FACULTADES'!$A202,'FORMULACIÓN Y SEG. FACULTADES'!S$8))</f>
        <v/>
      </c>
      <c r="T202" s="187"/>
      <c r="U202" s="187"/>
      <c r="V202" s="188">
        <f t="shared" si="87"/>
        <v>0</v>
      </c>
      <c r="W202" s="187"/>
      <c r="X202" s="187"/>
      <c r="Y202" s="187"/>
      <c r="Z202" s="191" t="str">
        <f t="shared" si="88"/>
        <v>0</v>
      </c>
      <c r="AA202" s="191" t="str">
        <f t="shared" si="89"/>
        <v>-</v>
      </c>
      <c r="AB202" s="189" t="str">
        <f t="shared" si="86"/>
        <v>FAC/DEP: 00,00%
__________
FAC/FAC: -
__________
AÑO: 00,00%
S. 1: 00,00%
S. 2: 00,00%</v>
      </c>
      <c r="AC202" s="187"/>
      <c r="AD202" s="187"/>
      <c r="AE202" s="188">
        <f t="shared" si="90"/>
        <v>0</v>
      </c>
      <c r="AF202" s="187"/>
      <c r="AG202" s="187"/>
      <c r="AH202" s="187"/>
      <c r="AI202" s="191" t="str">
        <f t="shared" si="91"/>
        <v>0</v>
      </c>
      <c r="AJ202" s="187" t="str">
        <f t="shared" si="92"/>
        <v>-</v>
      </c>
      <c r="AK202" s="189" t="str">
        <f t="shared" si="93"/>
        <v>FAC/DEP: 00,00%
__________
FAC/FAC: -
__________
AÑO: 00,00%
S. 1: 00,00%
S. 2: 00,00%</v>
      </c>
      <c r="AL202" s="187"/>
      <c r="AM202" s="187"/>
      <c r="AN202" s="188">
        <f t="shared" si="94"/>
        <v>0</v>
      </c>
      <c r="AO202" s="187"/>
      <c r="AP202" s="187"/>
      <c r="AQ202" s="187"/>
      <c r="AR202" s="191" t="str">
        <f t="shared" si="95"/>
        <v>0</v>
      </c>
      <c r="AS202" s="187" t="str">
        <f t="shared" si="96"/>
        <v>-</v>
      </c>
      <c r="AT202" s="189" t="str">
        <f t="shared" si="97"/>
        <v>FAC/DEP: 00,00%
__________
FAC/FAC: -
__________
AÑO: 00,00%
S. 1: 00,00%
S. 2: 00,00%</v>
      </c>
      <c r="AU202" s="187"/>
      <c r="AV202" s="187"/>
      <c r="AW202" s="188">
        <f t="shared" si="98"/>
        <v>0</v>
      </c>
      <c r="AX202" s="187"/>
      <c r="AY202" s="187"/>
      <c r="AZ202" s="187"/>
      <c r="BA202" s="191" t="str">
        <f t="shared" si="99"/>
        <v>0</v>
      </c>
      <c r="BB202" s="187" t="str">
        <f t="shared" si="100"/>
        <v>-</v>
      </c>
      <c r="BC202" s="189" t="str">
        <f t="shared" si="101"/>
        <v>FAC/DEP: 00,00%
__________
FAC/FAC: -
__________
AÑO: 00,00%
S. 1: 00,00%
S. 2: 00,00%</v>
      </c>
      <c r="BD202" s="187"/>
      <c r="BE202" s="187"/>
      <c r="BF202" s="188">
        <f t="shared" si="102"/>
        <v>0</v>
      </c>
      <c r="BG202" s="187"/>
      <c r="BH202" s="187"/>
      <c r="BI202" s="187"/>
      <c r="BJ202" s="191" t="str">
        <f t="shared" si="103"/>
        <v>0</v>
      </c>
      <c r="BK202" s="187" t="str">
        <f t="shared" si="104"/>
        <v>-</v>
      </c>
      <c r="BL202" s="189" t="str">
        <f t="shared" si="105"/>
        <v>FAC/DEP: 00,00%
__________
FAC/FAC: -
__________
AÑO: 00,00%
S. 1: 00,00%
S. 2: 00,00%</v>
      </c>
      <c r="BM202" s="187"/>
      <c r="BN202" s="187"/>
      <c r="BO202" s="188">
        <f t="shared" si="106"/>
        <v>0</v>
      </c>
      <c r="BP202" s="187"/>
      <c r="BQ202" s="187"/>
      <c r="BR202" s="187"/>
      <c r="BS202" s="191" t="str">
        <f t="shared" si="107"/>
        <v>0</v>
      </c>
      <c r="BT202" s="187" t="str">
        <f t="shared" si="108"/>
        <v>-</v>
      </c>
      <c r="BU202" s="189" t="str">
        <f t="shared" si="109"/>
        <v>FAC/DEP: 00,00%
__________
FAC/FAC: -
__________
AÑO: 00,00%
S. 1: 00,00%
S. 2: 00,00%</v>
      </c>
      <c r="BV202" s="187"/>
      <c r="BW202" s="187"/>
      <c r="BX202" s="188">
        <f t="shared" si="110"/>
        <v>0</v>
      </c>
      <c r="BY202" s="187"/>
      <c r="BZ202" s="187"/>
      <c r="CA202" s="187"/>
      <c r="CB202" s="191" t="str">
        <f t="shared" si="111"/>
        <v>0</v>
      </c>
      <c r="CC202" s="187" t="str">
        <f t="shared" si="112"/>
        <v>-</v>
      </c>
      <c r="CD202" s="189" t="str">
        <f t="shared" si="113"/>
        <v>FAC/DEP: 00,00%
__________
FAC/FAC: -
__________
AÑO: 00,00%
S. 1: 00,00%
S. 2: 00,00%</v>
      </c>
      <c r="CE202" s="187"/>
      <c r="CF202" s="187"/>
      <c r="CG202" s="188">
        <f t="shared" si="114"/>
        <v>0</v>
      </c>
      <c r="CH202" s="187"/>
      <c r="CI202" s="187"/>
      <c r="CJ202" s="187"/>
      <c r="CK202" s="191" t="str">
        <f t="shared" si="115"/>
        <v>0</v>
      </c>
      <c r="CL202" s="187" t="str">
        <f t="shared" si="116"/>
        <v>-</v>
      </c>
      <c r="CM202" s="189" t="str">
        <f t="shared" si="117"/>
        <v>FAC/DEP: 00,00%
__________
FAC/FAC: -
__________
AÑO: 00,00%
S. 1: 00,00%
S. 2: 00,00%</v>
      </c>
      <c r="CN202" s="187"/>
      <c r="CO202" s="187"/>
      <c r="CP202" s="188">
        <f t="shared" si="118"/>
        <v>0</v>
      </c>
      <c r="CQ202" s="187"/>
      <c r="CR202" s="187"/>
      <c r="CS202" s="187"/>
      <c r="CT202" s="191" t="str">
        <f t="shared" si="119"/>
        <v>0</v>
      </c>
      <c r="CU202" s="187" t="str">
        <f t="shared" si="120"/>
        <v>-</v>
      </c>
      <c r="CV202" s="189" t="str">
        <f t="shared" si="121"/>
        <v>FAC/DEP: 00,00%
__________
FAC/FAC: -
__________
AÑO: 00,00%
S. 1: 00,00%
S. 2: 00,00%</v>
      </c>
      <c r="CW202" s="187"/>
      <c r="CX202" s="187"/>
      <c r="CY202" s="188">
        <f t="shared" si="122"/>
        <v>0</v>
      </c>
      <c r="CZ202" s="187"/>
      <c r="DA202" s="187"/>
      <c r="DB202" s="187"/>
      <c r="DC202" s="191" t="str">
        <f t="shared" si="123"/>
        <v>0</v>
      </c>
      <c r="DD202" s="191" t="str">
        <f t="shared" si="124"/>
        <v>-</v>
      </c>
      <c r="DE202" s="196" t="str">
        <f t="shared" si="125"/>
        <v>FAC/DEP: 00,00%
__________
FAC/FAC: -
__________
AÑO: 00,00%
S. 1: 00,00%
S. 2: 00,00%</v>
      </c>
      <c r="DF202" s="209">
        <f t="shared" si="126"/>
        <v>0</v>
      </c>
      <c r="DG202" s="245"/>
      <c r="DH202" s="245"/>
    </row>
    <row r="203" spans="1:112" s="218" customFormat="1" ht="28.5" hidden="1" customHeight="1">
      <c r="A203" s="218" t="str">
        <f>Lists!C291</f>
        <v/>
      </c>
      <c r="B203" s="240" t="str">
        <f>IF(A203="","",INDEX(FORMULACIÓN!$A$10:$U$1010,'FORMULACIÓN Y SEG. FACULTADES'!$A203,'FORMULACIÓN Y SEG. FACULTADES'!B$8))</f>
        <v/>
      </c>
      <c r="C203" s="238" t="str">
        <f>IF($A203="","",INDEX(FORMULACIÓN!$A$10:$U$1010,'FORMULACIÓN Y SEG. FACULTADES'!$A203,'FORMULACIÓN Y SEG. FACULTADES'!C$8))</f>
        <v/>
      </c>
      <c r="D203" s="240" t="str">
        <f>IF(B203="","",INDEX(FORMULACIÓN!$A$10:$U$1010,'FORMULACIÓN Y SEG. FACULTADES'!$A203,'FORMULACIÓN Y SEG. FACULTADES'!D$8))</f>
        <v/>
      </c>
      <c r="E203" s="240" t="str">
        <f>IF($A203="","",INDEX(FORMULACIÓN!$A$10:$U$1010,'FORMULACIÓN Y SEG. FACULTADES'!$A203,'FORMULACIÓN Y SEG. FACULTADES'!E$8))</f>
        <v/>
      </c>
      <c r="F203" s="240" t="str">
        <f>IF($A203="","",INDEX(FORMULACIÓN!$A$10:$U$1010,'FORMULACIÓN Y SEG. FACULTADES'!$A203,'FORMULACIÓN Y SEG. FACULTADES'!F$8))</f>
        <v/>
      </c>
      <c r="G203" s="240" t="str">
        <f>IF($A203="","",INDEX(FORMULACIÓN!$A$10:$U$1010,'FORMULACIÓN Y SEG. FACULTADES'!$A203,'FORMULACIÓN Y SEG. FACULTADES'!G$8))</f>
        <v/>
      </c>
      <c r="H203" s="240" t="str">
        <f>IF($A203="","",INDEX(FORMULACIÓN!$A$10:$U$1010,'FORMULACIÓN Y SEG. FACULTADES'!$A203,'FORMULACIÓN Y SEG. FACULTADES'!H$8))</f>
        <v/>
      </c>
      <c r="I203" s="240" t="str">
        <f>IF($A203="","",INDEX(FORMULACIÓN!$A$10:$U$1010,'FORMULACIÓN Y SEG. FACULTADES'!$A203,'FORMULACIÓN Y SEG. FACULTADES'!I$8))</f>
        <v/>
      </c>
      <c r="J203" s="242"/>
      <c r="K203" s="242"/>
      <c r="L203" s="240" t="str">
        <f>IF($A203="","",INDEX(FORMULACIÓN!$A$10:$U$1010,'FORMULACIÓN Y SEG. FACULTADES'!$A203,'FORMULACIÓN Y SEG. FACULTADES'!L$8))</f>
        <v/>
      </c>
      <c r="M203" s="240" t="str">
        <f>IF($A203="","",INDEX(FORMULACIÓN!$A$10:$U$1010,'FORMULACIÓN Y SEG. FACULTADES'!$A203,'FORMULACIÓN Y SEG. FACULTADES'!M$8))</f>
        <v/>
      </c>
      <c r="N203" s="240" t="str">
        <f>IF($A203="","",INDEX(FORMULACIÓN!$A$10:$U$1010,'FORMULACIÓN Y SEG. FACULTADES'!$A203,'FORMULACIÓN Y SEG. FACULTADES'!N$8))</f>
        <v/>
      </c>
      <c r="O203" s="240" t="str">
        <f>IF($A203="","",INDEX(FORMULACIÓN!$A$10:$U$1010,'FORMULACIÓN Y SEG. FACULTADES'!$A203,'FORMULACIÓN Y SEG. FACULTADES'!O$8))</f>
        <v/>
      </c>
      <c r="P203" s="240" t="str">
        <f>IF($A203="","",INDEX(FORMULACIÓN!$A$10:$U$1010,'FORMULACIÓN Y SEG. FACULTADES'!$A203,'FORMULACIÓN Y SEG. FACULTADES'!P$8))</f>
        <v/>
      </c>
      <c r="Q203" s="241"/>
      <c r="R203" s="46" t="str">
        <f>IF($A203="","",INDEX(FORMULACIÓN!$A$10:$Y$1010,'FORMULACIÓN Y SEG. FACULTADES'!$A203,'FORMULACIÓN Y SEG. FACULTADES'!R$8))</f>
        <v/>
      </c>
      <c r="S203" s="175" t="str">
        <f>IF($A203="","",INDEX(FORMULACIÓN!$A$10:$U$1010,'FORMULACIÓN Y SEG. FACULTADES'!$A203,'FORMULACIÓN Y SEG. FACULTADES'!S$8))</f>
        <v/>
      </c>
      <c r="T203" s="187"/>
      <c r="U203" s="187"/>
      <c r="V203" s="188">
        <f t="shared" si="87"/>
        <v>0</v>
      </c>
      <c r="W203" s="187"/>
      <c r="X203" s="187"/>
      <c r="Y203" s="187"/>
      <c r="Z203" s="191" t="str">
        <f t="shared" si="88"/>
        <v>0</v>
      </c>
      <c r="AA203" s="191" t="str">
        <f t="shared" si="89"/>
        <v>-</v>
      </c>
      <c r="AB203" s="189" t="str">
        <f t="shared" si="86"/>
        <v>FAC/DEP: 00,00%
__________
FAC/FAC: -
__________
AÑO: 00,00%
S. 1: 00,00%
S. 2: 00,00%</v>
      </c>
      <c r="AC203" s="187"/>
      <c r="AD203" s="187"/>
      <c r="AE203" s="188">
        <f t="shared" si="90"/>
        <v>0</v>
      </c>
      <c r="AF203" s="187"/>
      <c r="AG203" s="187"/>
      <c r="AH203" s="187"/>
      <c r="AI203" s="191" t="str">
        <f t="shared" si="91"/>
        <v>0</v>
      </c>
      <c r="AJ203" s="187" t="str">
        <f t="shared" si="92"/>
        <v>-</v>
      </c>
      <c r="AK203" s="189" t="str">
        <f t="shared" si="93"/>
        <v>FAC/DEP: 00,00%
__________
FAC/FAC: -
__________
AÑO: 00,00%
S. 1: 00,00%
S. 2: 00,00%</v>
      </c>
      <c r="AL203" s="187"/>
      <c r="AM203" s="187"/>
      <c r="AN203" s="188">
        <f t="shared" si="94"/>
        <v>0</v>
      </c>
      <c r="AO203" s="187"/>
      <c r="AP203" s="187"/>
      <c r="AQ203" s="187"/>
      <c r="AR203" s="191" t="str">
        <f t="shared" si="95"/>
        <v>0</v>
      </c>
      <c r="AS203" s="187" t="str">
        <f t="shared" si="96"/>
        <v>-</v>
      </c>
      <c r="AT203" s="189" t="str">
        <f t="shared" si="97"/>
        <v>FAC/DEP: 00,00%
__________
FAC/FAC: -
__________
AÑO: 00,00%
S. 1: 00,00%
S. 2: 00,00%</v>
      </c>
      <c r="AU203" s="187"/>
      <c r="AV203" s="187"/>
      <c r="AW203" s="188">
        <f t="shared" si="98"/>
        <v>0</v>
      </c>
      <c r="AX203" s="187"/>
      <c r="AY203" s="187"/>
      <c r="AZ203" s="187"/>
      <c r="BA203" s="191" t="str">
        <f t="shared" si="99"/>
        <v>0</v>
      </c>
      <c r="BB203" s="187" t="str">
        <f t="shared" si="100"/>
        <v>-</v>
      </c>
      <c r="BC203" s="189" t="str">
        <f t="shared" si="101"/>
        <v>FAC/DEP: 00,00%
__________
FAC/FAC: -
__________
AÑO: 00,00%
S. 1: 00,00%
S. 2: 00,00%</v>
      </c>
      <c r="BD203" s="187"/>
      <c r="BE203" s="187"/>
      <c r="BF203" s="188">
        <f t="shared" si="102"/>
        <v>0</v>
      </c>
      <c r="BG203" s="187"/>
      <c r="BH203" s="187"/>
      <c r="BI203" s="187"/>
      <c r="BJ203" s="191" t="str">
        <f t="shared" si="103"/>
        <v>0</v>
      </c>
      <c r="BK203" s="187" t="str">
        <f t="shared" si="104"/>
        <v>-</v>
      </c>
      <c r="BL203" s="189" t="str">
        <f t="shared" si="105"/>
        <v>FAC/DEP: 00,00%
__________
FAC/FAC: -
__________
AÑO: 00,00%
S. 1: 00,00%
S. 2: 00,00%</v>
      </c>
      <c r="BM203" s="187"/>
      <c r="BN203" s="187"/>
      <c r="BO203" s="188">
        <f t="shared" si="106"/>
        <v>0</v>
      </c>
      <c r="BP203" s="187"/>
      <c r="BQ203" s="187"/>
      <c r="BR203" s="187"/>
      <c r="BS203" s="191" t="str">
        <f t="shared" si="107"/>
        <v>0</v>
      </c>
      <c r="BT203" s="187" t="str">
        <f t="shared" si="108"/>
        <v>-</v>
      </c>
      <c r="BU203" s="189" t="str">
        <f t="shared" si="109"/>
        <v>FAC/DEP: 00,00%
__________
FAC/FAC: -
__________
AÑO: 00,00%
S. 1: 00,00%
S. 2: 00,00%</v>
      </c>
      <c r="BV203" s="187"/>
      <c r="BW203" s="187"/>
      <c r="BX203" s="188">
        <f t="shared" si="110"/>
        <v>0</v>
      </c>
      <c r="BY203" s="187"/>
      <c r="BZ203" s="187"/>
      <c r="CA203" s="187"/>
      <c r="CB203" s="191" t="str">
        <f t="shared" si="111"/>
        <v>0</v>
      </c>
      <c r="CC203" s="187" t="str">
        <f t="shared" si="112"/>
        <v>-</v>
      </c>
      <c r="CD203" s="189" t="str">
        <f t="shared" si="113"/>
        <v>FAC/DEP: 00,00%
__________
FAC/FAC: -
__________
AÑO: 00,00%
S. 1: 00,00%
S. 2: 00,00%</v>
      </c>
      <c r="CE203" s="187"/>
      <c r="CF203" s="187"/>
      <c r="CG203" s="188">
        <f t="shared" si="114"/>
        <v>0</v>
      </c>
      <c r="CH203" s="187"/>
      <c r="CI203" s="187"/>
      <c r="CJ203" s="187"/>
      <c r="CK203" s="191" t="str">
        <f t="shared" si="115"/>
        <v>0</v>
      </c>
      <c r="CL203" s="187" t="str">
        <f t="shared" si="116"/>
        <v>-</v>
      </c>
      <c r="CM203" s="189" t="str">
        <f t="shared" si="117"/>
        <v>FAC/DEP: 00,00%
__________
FAC/FAC: -
__________
AÑO: 00,00%
S. 1: 00,00%
S. 2: 00,00%</v>
      </c>
      <c r="CN203" s="187"/>
      <c r="CO203" s="187"/>
      <c r="CP203" s="188">
        <f t="shared" si="118"/>
        <v>0</v>
      </c>
      <c r="CQ203" s="187"/>
      <c r="CR203" s="187"/>
      <c r="CS203" s="187"/>
      <c r="CT203" s="191" t="str">
        <f t="shared" si="119"/>
        <v>0</v>
      </c>
      <c r="CU203" s="187" t="str">
        <f t="shared" si="120"/>
        <v>-</v>
      </c>
      <c r="CV203" s="189" t="str">
        <f t="shared" si="121"/>
        <v>FAC/DEP: 00,00%
__________
FAC/FAC: -
__________
AÑO: 00,00%
S. 1: 00,00%
S. 2: 00,00%</v>
      </c>
      <c r="CW203" s="187"/>
      <c r="CX203" s="187"/>
      <c r="CY203" s="188">
        <f t="shared" si="122"/>
        <v>0</v>
      </c>
      <c r="CZ203" s="187"/>
      <c r="DA203" s="187"/>
      <c r="DB203" s="187"/>
      <c r="DC203" s="191" t="str">
        <f t="shared" si="123"/>
        <v>0</v>
      </c>
      <c r="DD203" s="191" t="str">
        <f t="shared" si="124"/>
        <v>-</v>
      </c>
      <c r="DE203" s="196" t="str">
        <f t="shared" si="125"/>
        <v>FAC/DEP: 00,00%
__________
FAC/FAC: -
__________
AÑO: 00,00%
S. 1: 00,00%
S. 2: 00,00%</v>
      </c>
      <c r="DF203" s="209">
        <f t="shared" si="126"/>
        <v>0</v>
      </c>
      <c r="DG203" s="245"/>
      <c r="DH203" s="245"/>
    </row>
    <row r="204" spans="1:112" s="218" customFormat="1" ht="28.5" hidden="1" customHeight="1">
      <c r="A204" s="218" t="str">
        <f>Lists!C292</f>
        <v/>
      </c>
      <c r="B204" s="240" t="str">
        <f>IF(A204="","",INDEX(FORMULACIÓN!$A$10:$U$1010,'FORMULACIÓN Y SEG. FACULTADES'!$A204,'FORMULACIÓN Y SEG. FACULTADES'!B$8))</f>
        <v/>
      </c>
      <c r="C204" s="238" t="str">
        <f>IF($A204="","",INDEX(FORMULACIÓN!$A$10:$U$1010,'FORMULACIÓN Y SEG. FACULTADES'!$A204,'FORMULACIÓN Y SEG. FACULTADES'!C$8))</f>
        <v/>
      </c>
      <c r="D204" s="240" t="str">
        <f>IF(B204="","",INDEX(FORMULACIÓN!$A$10:$U$1010,'FORMULACIÓN Y SEG. FACULTADES'!$A204,'FORMULACIÓN Y SEG. FACULTADES'!D$8))</f>
        <v/>
      </c>
      <c r="E204" s="240" t="str">
        <f>IF($A204="","",INDEX(FORMULACIÓN!$A$10:$U$1010,'FORMULACIÓN Y SEG. FACULTADES'!$A204,'FORMULACIÓN Y SEG. FACULTADES'!E$8))</f>
        <v/>
      </c>
      <c r="F204" s="240" t="str">
        <f>IF($A204="","",INDEX(FORMULACIÓN!$A$10:$U$1010,'FORMULACIÓN Y SEG. FACULTADES'!$A204,'FORMULACIÓN Y SEG. FACULTADES'!F$8))</f>
        <v/>
      </c>
      <c r="G204" s="240" t="str">
        <f>IF($A204="","",INDEX(FORMULACIÓN!$A$10:$U$1010,'FORMULACIÓN Y SEG. FACULTADES'!$A204,'FORMULACIÓN Y SEG. FACULTADES'!G$8))</f>
        <v/>
      </c>
      <c r="H204" s="240" t="str">
        <f>IF($A204="","",INDEX(FORMULACIÓN!$A$10:$U$1010,'FORMULACIÓN Y SEG. FACULTADES'!$A204,'FORMULACIÓN Y SEG. FACULTADES'!H$8))</f>
        <v/>
      </c>
      <c r="I204" s="240" t="str">
        <f>IF($A204="","",INDEX(FORMULACIÓN!$A$10:$U$1010,'FORMULACIÓN Y SEG. FACULTADES'!$A204,'FORMULACIÓN Y SEG. FACULTADES'!I$8))</f>
        <v/>
      </c>
      <c r="J204" s="242"/>
      <c r="K204" s="242"/>
      <c r="L204" s="240" t="str">
        <f>IF($A204="","",INDEX(FORMULACIÓN!$A$10:$U$1010,'FORMULACIÓN Y SEG. FACULTADES'!$A204,'FORMULACIÓN Y SEG. FACULTADES'!L$8))</f>
        <v/>
      </c>
      <c r="M204" s="240" t="str">
        <f>IF($A204="","",INDEX(FORMULACIÓN!$A$10:$U$1010,'FORMULACIÓN Y SEG. FACULTADES'!$A204,'FORMULACIÓN Y SEG. FACULTADES'!M$8))</f>
        <v/>
      </c>
      <c r="N204" s="240" t="str">
        <f>IF($A204="","",INDEX(FORMULACIÓN!$A$10:$U$1010,'FORMULACIÓN Y SEG. FACULTADES'!$A204,'FORMULACIÓN Y SEG. FACULTADES'!N$8))</f>
        <v/>
      </c>
      <c r="O204" s="240" t="str">
        <f>IF($A204="","",INDEX(FORMULACIÓN!$A$10:$U$1010,'FORMULACIÓN Y SEG. FACULTADES'!$A204,'FORMULACIÓN Y SEG. FACULTADES'!O$8))</f>
        <v/>
      </c>
      <c r="P204" s="240" t="str">
        <f>IF($A204="","",INDEX(FORMULACIÓN!$A$10:$U$1010,'FORMULACIÓN Y SEG. FACULTADES'!$A204,'FORMULACIÓN Y SEG. FACULTADES'!P$8))</f>
        <v/>
      </c>
      <c r="Q204" s="241"/>
      <c r="R204" s="46" t="str">
        <f>IF($A204="","",INDEX(FORMULACIÓN!$A$10:$Y$1010,'FORMULACIÓN Y SEG. FACULTADES'!$A204,'FORMULACIÓN Y SEG. FACULTADES'!R$8))</f>
        <v/>
      </c>
      <c r="S204" s="175" t="str">
        <f>IF($A204="","",INDEX(FORMULACIÓN!$A$10:$U$1010,'FORMULACIÓN Y SEG. FACULTADES'!$A204,'FORMULACIÓN Y SEG. FACULTADES'!S$8))</f>
        <v/>
      </c>
      <c r="T204" s="187"/>
      <c r="U204" s="187"/>
      <c r="V204" s="188">
        <f t="shared" si="87"/>
        <v>0</v>
      </c>
      <c r="W204" s="187"/>
      <c r="X204" s="187"/>
      <c r="Y204" s="187"/>
      <c r="Z204" s="191" t="str">
        <f t="shared" si="88"/>
        <v>0</v>
      </c>
      <c r="AA204" s="191" t="str">
        <f t="shared" si="89"/>
        <v>-</v>
      </c>
      <c r="AB204" s="189" t="str">
        <f t="shared" ref="AB204:AB261" si="127">"FAC/DEP: "&amp;TEXT(IFERROR(IF(V204/$R204&lt;SUM(W204:X204)/V204,V204/$R204,SUM(W204:X204)/V204),0),"00,00%")&amp;CHAR(10)&amp;"__________"&amp;CHAR(10)&amp;"FAC/FAC: "&amp;TEXT(IFERROR(AA204,0),"00,00%")&amp;CHAR(10)&amp;"__________"&amp;CHAR(10)&amp;"AÑO: "&amp;TEXT(IFERROR(((W204/T204)*(T204/V204))+((X204/U204)*(U204/V204)),0),"00,00%")&amp;CHAR(10)&amp;"S. 1: "&amp;TEXT(IFERROR(W204/T204,0),"00,00%")&amp;CHAR(10)&amp;"S. 2: "&amp;TEXT(IFERROR(X204/U204,0),"00,00%")</f>
        <v>FAC/DEP: 00,00%
__________
FAC/FAC: -
__________
AÑO: 00,00%
S. 1: 00,00%
S. 2: 00,00%</v>
      </c>
      <c r="AC204" s="187"/>
      <c r="AD204" s="187"/>
      <c r="AE204" s="188">
        <f t="shared" si="90"/>
        <v>0</v>
      </c>
      <c r="AF204" s="187"/>
      <c r="AG204" s="187"/>
      <c r="AH204" s="187"/>
      <c r="AI204" s="191" t="str">
        <f t="shared" si="91"/>
        <v>0</v>
      </c>
      <c r="AJ204" s="187" t="str">
        <f t="shared" si="92"/>
        <v>-</v>
      </c>
      <c r="AK204" s="189" t="str">
        <f t="shared" si="93"/>
        <v>FAC/DEP: 00,00%
__________
FAC/FAC: -
__________
AÑO: 00,00%
S. 1: 00,00%
S. 2: 00,00%</v>
      </c>
      <c r="AL204" s="187"/>
      <c r="AM204" s="187"/>
      <c r="AN204" s="188">
        <f t="shared" si="94"/>
        <v>0</v>
      </c>
      <c r="AO204" s="187"/>
      <c r="AP204" s="187"/>
      <c r="AQ204" s="187"/>
      <c r="AR204" s="191" t="str">
        <f t="shared" si="95"/>
        <v>0</v>
      </c>
      <c r="AS204" s="187" t="str">
        <f t="shared" si="96"/>
        <v>-</v>
      </c>
      <c r="AT204" s="189" t="str">
        <f t="shared" si="97"/>
        <v>FAC/DEP: 00,00%
__________
FAC/FAC: -
__________
AÑO: 00,00%
S. 1: 00,00%
S. 2: 00,00%</v>
      </c>
      <c r="AU204" s="187"/>
      <c r="AV204" s="187"/>
      <c r="AW204" s="188">
        <f t="shared" si="98"/>
        <v>0</v>
      </c>
      <c r="AX204" s="187"/>
      <c r="AY204" s="187"/>
      <c r="AZ204" s="187"/>
      <c r="BA204" s="191" t="str">
        <f t="shared" si="99"/>
        <v>0</v>
      </c>
      <c r="BB204" s="187" t="str">
        <f t="shared" si="100"/>
        <v>-</v>
      </c>
      <c r="BC204" s="189" t="str">
        <f t="shared" si="101"/>
        <v>FAC/DEP: 00,00%
__________
FAC/FAC: -
__________
AÑO: 00,00%
S. 1: 00,00%
S. 2: 00,00%</v>
      </c>
      <c r="BD204" s="187"/>
      <c r="BE204" s="187"/>
      <c r="BF204" s="188">
        <f t="shared" si="102"/>
        <v>0</v>
      </c>
      <c r="BG204" s="187"/>
      <c r="BH204" s="187"/>
      <c r="BI204" s="187"/>
      <c r="BJ204" s="191" t="str">
        <f t="shared" si="103"/>
        <v>0</v>
      </c>
      <c r="BK204" s="187" t="str">
        <f t="shared" si="104"/>
        <v>-</v>
      </c>
      <c r="BL204" s="189" t="str">
        <f t="shared" si="105"/>
        <v>FAC/DEP: 00,00%
__________
FAC/FAC: -
__________
AÑO: 00,00%
S. 1: 00,00%
S. 2: 00,00%</v>
      </c>
      <c r="BM204" s="187"/>
      <c r="BN204" s="187"/>
      <c r="BO204" s="188">
        <f t="shared" si="106"/>
        <v>0</v>
      </c>
      <c r="BP204" s="187"/>
      <c r="BQ204" s="187"/>
      <c r="BR204" s="187"/>
      <c r="BS204" s="191" t="str">
        <f t="shared" si="107"/>
        <v>0</v>
      </c>
      <c r="BT204" s="187" t="str">
        <f t="shared" si="108"/>
        <v>-</v>
      </c>
      <c r="BU204" s="189" t="str">
        <f t="shared" si="109"/>
        <v>FAC/DEP: 00,00%
__________
FAC/FAC: -
__________
AÑO: 00,00%
S. 1: 00,00%
S. 2: 00,00%</v>
      </c>
      <c r="BV204" s="187"/>
      <c r="BW204" s="187"/>
      <c r="BX204" s="188">
        <f t="shared" si="110"/>
        <v>0</v>
      </c>
      <c r="BY204" s="187"/>
      <c r="BZ204" s="187"/>
      <c r="CA204" s="187"/>
      <c r="CB204" s="191" t="str">
        <f t="shared" si="111"/>
        <v>0</v>
      </c>
      <c r="CC204" s="187" t="str">
        <f t="shared" si="112"/>
        <v>-</v>
      </c>
      <c r="CD204" s="189" t="str">
        <f t="shared" si="113"/>
        <v>FAC/DEP: 00,00%
__________
FAC/FAC: -
__________
AÑO: 00,00%
S. 1: 00,00%
S. 2: 00,00%</v>
      </c>
      <c r="CE204" s="187"/>
      <c r="CF204" s="187"/>
      <c r="CG204" s="188">
        <f t="shared" si="114"/>
        <v>0</v>
      </c>
      <c r="CH204" s="187"/>
      <c r="CI204" s="187"/>
      <c r="CJ204" s="187"/>
      <c r="CK204" s="191" t="str">
        <f t="shared" si="115"/>
        <v>0</v>
      </c>
      <c r="CL204" s="187" t="str">
        <f t="shared" si="116"/>
        <v>-</v>
      </c>
      <c r="CM204" s="189" t="str">
        <f t="shared" si="117"/>
        <v>FAC/DEP: 00,00%
__________
FAC/FAC: -
__________
AÑO: 00,00%
S. 1: 00,00%
S. 2: 00,00%</v>
      </c>
      <c r="CN204" s="187"/>
      <c r="CO204" s="187"/>
      <c r="CP204" s="188">
        <f t="shared" si="118"/>
        <v>0</v>
      </c>
      <c r="CQ204" s="187"/>
      <c r="CR204" s="187"/>
      <c r="CS204" s="187"/>
      <c r="CT204" s="191" t="str">
        <f t="shared" si="119"/>
        <v>0</v>
      </c>
      <c r="CU204" s="187" t="str">
        <f t="shared" si="120"/>
        <v>-</v>
      </c>
      <c r="CV204" s="189" t="str">
        <f t="shared" si="121"/>
        <v>FAC/DEP: 00,00%
__________
FAC/FAC: -
__________
AÑO: 00,00%
S. 1: 00,00%
S. 2: 00,00%</v>
      </c>
      <c r="CW204" s="187"/>
      <c r="CX204" s="187"/>
      <c r="CY204" s="188">
        <f t="shared" si="122"/>
        <v>0</v>
      </c>
      <c r="CZ204" s="187"/>
      <c r="DA204" s="187"/>
      <c r="DB204" s="187"/>
      <c r="DC204" s="191" t="str">
        <f t="shared" si="123"/>
        <v>0</v>
      </c>
      <c r="DD204" s="191" t="str">
        <f t="shared" si="124"/>
        <v>-</v>
      </c>
      <c r="DE204" s="196" t="str">
        <f t="shared" si="125"/>
        <v>FAC/DEP: 00,00%
__________
FAC/FAC: -
__________
AÑO: 00,00%
S. 1: 00,00%
S. 2: 00,00%</v>
      </c>
      <c r="DF204" s="209">
        <f t="shared" si="126"/>
        <v>0</v>
      </c>
      <c r="DG204" s="245"/>
      <c r="DH204" s="245"/>
    </row>
    <row r="205" spans="1:112" s="218" customFormat="1" ht="28.5" hidden="1" customHeight="1">
      <c r="A205" s="218" t="str">
        <f>Lists!C293</f>
        <v/>
      </c>
      <c r="B205" s="240" t="str">
        <f>IF(A205="","",INDEX(FORMULACIÓN!$A$10:$U$1010,'FORMULACIÓN Y SEG. FACULTADES'!$A205,'FORMULACIÓN Y SEG. FACULTADES'!B$8))</f>
        <v/>
      </c>
      <c r="C205" s="238" t="str">
        <f>IF($A205="","",INDEX(FORMULACIÓN!$A$10:$U$1010,'FORMULACIÓN Y SEG. FACULTADES'!$A205,'FORMULACIÓN Y SEG. FACULTADES'!C$8))</f>
        <v/>
      </c>
      <c r="D205" s="240" t="str">
        <f>IF(B205="","",INDEX(FORMULACIÓN!$A$10:$U$1010,'FORMULACIÓN Y SEG. FACULTADES'!$A205,'FORMULACIÓN Y SEG. FACULTADES'!D$8))</f>
        <v/>
      </c>
      <c r="E205" s="240" t="str">
        <f>IF($A205="","",INDEX(FORMULACIÓN!$A$10:$U$1010,'FORMULACIÓN Y SEG. FACULTADES'!$A205,'FORMULACIÓN Y SEG. FACULTADES'!E$8))</f>
        <v/>
      </c>
      <c r="F205" s="240" t="str">
        <f>IF($A205="","",INDEX(FORMULACIÓN!$A$10:$U$1010,'FORMULACIÓN Y SEG. FACULTADES'!$A205,'FORMULACIÓN Y SEG. FACULTADES'!F$8))</f>
        <v/>
      </c>
      <c r="G205" s="240" t="str">
        <f>IF($A205="","",INDEX(FORMULACIÓN!$A$10:$U$1010,'FORMULACIÓN Y SEG. FACULTADES'!$A205,'FORMULACIÓN Y SEG. FACULTADES'!G$8))</f>
        <v/>
      </c>
      <c r="H205" s="240" t="str">
        <f>IF($A205="","",INDEX(FORMULACIÓN!$A$10:$U$1010,'FORMULACIÓN Y SEG. FACULTADES'!$A205,'FORMULACIÓN Y SEG. FACULTADES'!H$8))</f>
        <v/>
      </c>
      <c r="I205" s="240" t="str">
        <f>IF($A205="","",INDEX(FORMULACIÓN!$A$10:$U$1010,'FORMULACIÓN Y SEG. FACULTADES'!$A205,'FORMULACIÓN Y SEG. FACULTADES'!I$8))</f>
        <v/>
      </c>
      <c r="J205" s="242"/>
      <c r="K205" s="242"/>
      <c r="L205" s="240" t="str">
        <f>IF($A205="","",INDEX(FORMULACIÓN!$A$10:$U$1010,'FORMULACIÓN Y SEG. FACULTADES'!$A205,'FORMULACIÓN Y SEG. FACULTADES'!L$8))</f>
        <v/>
      </c>
      <c r="M205" s="240" t="str">
        <f>IF($A205="","",INDEX(FORMULACIÓN!$A$10:$U$1010,'FORMULACIÓN Y SEG. FACULTADES'!$A205,'FORMULACIÓN Y SEG. FACULTADES'!M$8))</f>
        <v/>
      </c>
      <c r="N205" s="240" t="str">
        <f>IF($A205="","",INDEX(FORMULACIÓN!$A$10:$U$1010,'FORMULACIÓN Y SEG. FACULTADES'!$A205,'FORMULACIÓN Y SEG. FACULTADES'!N$8))</f>
        <v/>
      </c>
      <c r="O205" s="240" t="str">
        <f>IF($A205="","",INDEX(FORMULACIÓN!$A$10:$U$1010,'FORMULACIÓN Y SEG. FACULTADES'!$A205,'FORMULACIÓN Y SEG. FACULTADES'!O$8))</f>
        <v/>
      </c>
      <c r="P205" s="240" t="str">
        <f>IF($A205="","",INDEX(FORMULACIÓN!$A$10:$U$1010,'FORMULACIÓN Y SEG. FACULTADES'!$A205,'FORMULACIÓN Y SEG. FACULTADES'!P$8))</f>
        <v/>
      </c>
      <c r="Q205" s="241"/>
      <c r="R205" s="46" t="str">
        <f>IF($A205="","",INDEX(FORMULACIÓN!$A$10:$Y$1010,'FORMULACIÓN Y SEG. FACULTADES'!$A205,'FORMULACIÓN Y SEG. FACULTADES'!R$8))</f>
        <v/>
      </c>
      <c r="S205" s="175" t="str">
        <f>IF($A205="","",INDEX(FORMULACIÓN!$A$10:$U$1010,'FORMULACIÓN Y SEG. FACULTADES'!$A205,'FORMULACIÓN Y SEG. FACULTADES'!S$8))</f>
        <v/>
      </c>
      <c r="T205" s="187"/>
      <c r="U205" s="187"/>
      <c r="V205" s="188">
        <f t="shared" ref="V205:V261" si="128">SUM(T205:U205)</f>
        <v>0</v>
      </c>
      <c r="W205" s="187"/>
      <c r="X205" s="187"/>
      <c r="Y205" s="187"/>
      <c r="Z205" s="191" t="str">
        <f t="shared" ref="Z205:Z261" si="129">IFERROR(SUM(W205:X205)/V205,"0")</f>
        <v>0</v>
      </c>
      <c r="AA205" s="191" t="str">
        <f t="shared" ref="AA205:AA261" si="130">IF(V205=0,"-",IFERROR(IF(Z205&gt;1,1,Z205),"-"))</f>
        <v>-</v>
      </c>
      <c r="AB205" s="189" t="str">
        <f t="shared" si="127"/>
        <v>FAC/DEP: 00,00%
__________
FAC/FAC: -
__________
AÑO: 00,00%
S. 1: 00,00%
S. 2: 00,00%</v>
      </c>
      <c r="AC205" s="187"/>
      <c r="AD205" s="187"/>
      <c r="AE205" s="188">
        <f t="shared" ref="AE205:AE261" si="131">SUM(AC205:AD205)</f>
        <v>0</v>
      </c>
      <c r="AF205" s="187"/>
      <c r="AG205" s="187"/>
      <c r="AH205" s="187"/>
      <c r="AI205" s="191" t="str">
        <f t="shared" ref="AI205:AI261" si="132">IFERROR(SUM(AF205:AG205)/AE205,"0")</f>
        <v>0</v>
      </c>
      <c r="AJ205" s="187" t="str">
        <f t="shared" ref="AJ205:AJ261" si="133">IF(AE205=0,"-",IFERROR(IF(AI205&gt;1,1,AI205),"-"))</f>
        <v>-</v>
      </c>
      <c r="AK205" s="189" t="str">
        <f t="shared" ref="AK205:AK261" si="134">"FAC/DEP: "&amp;TEXT(IFERROR(IF(AE205/$R205&lt;SUM(AF205:AG205)/AE205,AE205/$R205,SUM(AF205:AG205)/AE205),0),"00,00%")&amp;CHAR(10)&amp;"__________"&amp;CHAR(10)&amp;"FAC/FAC: "&amp;TEXT(IFERROR(AJ205,0),"00,00%")&amp;CHAR(10)&amp;"__________"&amp;CHAR(10)&amp;"AÑO: "&amp;TEXT(IFERROR(((AF205/AC205)*(AC205/AE205))+((AG205/AD205)*(AD205/AE205)),0),"00,00%")&amp;CHAR(10)&amp;"S. 1: "&amp;TEXT(IFERROR(AF205/AC205,0),"00,00%")&amp;CHAR(10)&amp;"S. 2: "&amp;TEXT(IFERROR(AG205/AD205,0),"00,00%")</f>
        <v>FAC/DEP: 00,00%
__________
FAC/FAC: -
__________
AÑO: 00,00%
S. 1: 00,00%
S. 2: 00,00%</v>
      </c>
      <c r="AL205" s="187"/>
      <c r="AM205" s="187"/>
      <c r="AN205" s="188">
        <f t="shared" ref="AN205:AN261" si="135">SUM(AL205:AM205)</f>
        <v>0</v>
      </c>
      <c r="AO205" s="187"/>
      <c r="AP205" s="187"/>
      <c r="AQ205" s="187"/>
      <c r="AR205" s="191" t="str">
        <f t="shared" ref="AR205:AR261" si="136">IFERROR(SUM(AO205:AP205)/AN205,"0")</f>
        <v>0</v>
      </c>
      <c r="AS205" s="187" t="str">
        <f t="shared" ref="AS205:AS261" si="137">IF(AN205=0,"-",IFERROR(IF(AR205&gt;1,1,AR205),"-"))</f>
        <v>-</v>
      </c>
      <c r="AT205" s="189" t="str">
        <f t="shared" ref="AT205:AT261" si="138">"FAC/DEP: "&amp;TEXT(IFERROR(IF(AN205/$R205&lt;SUM(AO205:AP205)/AN205,AN205/$R205,SUM(AO205:AP205)/AN205),0),"00,00%")&amp;CHAR(10)&amp;"__________"&amp;CHAR(10)&amp;"FAC/FAC: "&amp;TEXT(IFERROR(AS205,0),"00,00%")&amp;CHAR(10)&amp;"__________"&amp;CHAR(10)&amp;"AÑO: "&amp;TEXT(IFERROR(((AO205/AL205)*(AL205/AN205))+((AP205/AM205)*(AM205/AN205)),0),"00,00%")&amp;CHAR(10)&amp;"S. 1: "&amp;TEXT(IFERROR(AO205/AL205,0),"00,00%")&amp;CHAR(10)&amp;"S. 2: "&amp;TEXT(IFERROR(AP205/AM205,0),"00,00%")</f>
        <v>FAC/DEP: 00,00%
__________
FAC/FAC: -
__________
AÑO: 00,00%
S. 1: 00,00%
S. 2: 00,00%</v>
      </c>
      <c r="AU205" s="187"/>
      <c r="AV205" s="187"/>
      <c r="AW205" s="188">
        <f t="shared" ref="AW205:AW261" si="139">SUM(AU205:AV205)</f>
        <v>0</v>
      </c>
      <c r="AX205" s="187"/>
      <c r="AY205" s="187"/>
      <c r="AZ205" s="187"/>
      <c r="BA205" s="191" t="str">
        <f t="shared" ref="BA205:BA261" si="140">IFERROR(SUM(AX205:AY205)/AW205,"0")</f>
        <v>0</v>
      </c>
      <c r="BB205" s="187" t="str">
        <f t="shared" ref="BB205:BB261" si="141">IF(AW205=0,"-",IFERROR(IF(BA205&gt;1,1,BA205),"-"))</f>
        <v>-</v>
      </c>
      <c r="BC205" s="189" t="str">
        <f t="shared" ref="BC205:BC261" si="142">"FAC/DEP: "&amp;TEXT(IFERROR(IF(AW205/$R205&lt;SUM(AX205:AY205)/AW205,AW205/$R205,SUM(AX205:AY205)/AW205),0),"00,00%")&amp;CHAR(10)&amp;"__________"&amp;CHAR(10)&amp;"FAC/FAC: "&amp;TEXT(IFERROR(BB205,0),"00,00%")&amp;CHAR(10)&amp;"__________"&amp;CHAR(10)&amp;"AÑO: "&amp;TEXT(IFERROR(((AX205/AU205)*(AU205/AW205))+((AY205/AV205)*(AV205/AW205)),0),"00,00%")&amp;CHAR(10)&amp;"S. 1: "&amp;TEXT(IFERROR(AX205/AU205,0),"00,00%")&amp;CHAR(10)&amp;"S. 2: "&amp;TEXT(IFERROR(AY205/AV205,0),"00,00%")</f>
        <v>FAC/DEP: 00,00%
__________
FAC/FAC: -
__________
AÑO: 00,00%
S. 1: 00,00%
S. 2: 00,00%</v>
      </c>
      <c r="BD205" s="187"/>
      <c r="BE205" s="187"/>
      <c r="BF205" s="188">
        <f t="shared" ref="BF205:BF261" si="143">SUM(BD205:BE205)</f>
        <v>0</v>
      </c>
      <c r="BG205" s="187"/>
      <c r="BH205" s="187"/>
      <c r="BI205" s="187"/>
      <c r="BJ205" s="191" t="str">
        <f t="shared" ref="BJ205:BJ261" si="144">IFERROR(SUM(BG205:BH205)/BF205,"0")</f>
        <v>0</v>
      </c>
      <c r="BK205" s="187" t="str">
        <f t="shared" ref="BK205:BK261" si="145">IF(BF205=0,"-",IFERROR(IF(BJ205&gt;1,1,BJ205),"-"))</f>
        <v>-</v>
      </c>
      <c r="BL205" s="189" t="str">
        <f t="shared" ref="BL205:BL261" si="146">"FAC/DEP: "&amp;TEXT(IFERROR(IF(BF205/$R205&lt;SUM(BG205:BH205)/BF205,BF205/$R205,SUM(BG205:BH205)/BF205),0),"00,00%")&amp;CHAR(10)&amp;"__________"&amp;CHAR(10)&amp;"FAC/FAC: "&amp;TEXT(IFERROR(BK205,0),"00,00%")&amp;CHAR(10)&amp;"__________"&amp;CHAR(10)&amp;"AÑO: "&amp;TEXT(IFERROR(((BG205/BD205)*(BD205/BF205))+((BH205/BE205)*(BE205/BF205)),0),"00,00%")&amp;CHAR(10)&amp;"S. 1: "&amp;TEXT(IFERROR(BG205/BD205,0),"00,00%")&amp;CHAR(10)&amp;"S. 2: "&amp;TEXT(IFERROR(BH205/BE205,0),"00,00%")</f>
        <v>FAC/DEP: 00,00%
__________
FAC/FAC: -
__________
AÑO: 00,00%
S. 1: 00,00%
S. 2: 00,00%</v>
      </c>
      <c r="BM205" s="187"/>
      <c r="BN205" s="187"/>
      <c r="BO205" s="188">
        <f t="shared" ref="BO205:BO261" si="147">SUM(BM205:BN205)</f>
        <v>0</v>
      </c>
      <c r="BP205" s="187"/>
      <c r="BQ205" s="187"/>
      <c r="BR205" s="187"/>
      <c r="BS205" s="191" t="str">
        <f t="shared" ref="BS205:BS261" si="148">IFERROR(SUM(BP205:BQ205)/BO205,"0")</f>
        <v>0</v>
      </c>
      <c r="BT205" s="187" t="str">
        <f t="shared" ref="BT205:BT261" si="149">IF(BO205=0,"-",IFERROR(IF(BS205&gt;1,1,BS205),"-"))</f>
        <v>-</v>
      </c>
      <c r="BU205" s="189" t="str">
        <f t="shared" ref="BU205:BU261" si="150">"FAC/DEP: "&amp;TEXT(IFERROR(IF(BO205/$R205&lt;SUM(BP205:BQ205)/BO205,BO205/$R205,SUM(BP205:BQ205)/BO205),0),"00,00%")&amp;CHAR(10)&amp;"__________"&amp;CHAR(10)&amp;"FAC/FAC: "&amp;TEXT(IFERROR(BT205,0),"00,00%")&amp;CHAR(10)&amp;"__________"&amp;CHAR(10)&amp;"AÑO: "&amp;TEXT(IFERROR(((BP205/BM205)*(BM205/BO205))+((BQ205/BN205)*(BN205/BO205)),0),"00,00%")&amp;CHAR(10)&amp;"S. 1: "&amp;TEXT(IFERROR(BP205/BM205,0),"00,00%")&amp;CHAR(10)&amp;"S. 2: "&amp;TEXT(IFERROR(BQ205/BN205,0),"00,00%")</f>
        <v>FAC/DEP: 00,00%
__________
FAC/FAC: -
__________
AÑO: 00,00%
S. 1: 00,00%
S. 2: 00,00%</v>
      </c>
      <c r="BV205" s="187"/>
      <c r="BW205" s="187"/>
      <c r="BX205" s="188">
        <f t="shared" ref="BX205:BX261" si="151">SUM(BV205:BW205)</f>
        <v>0</v>
      </c>
      <c r="BY205" s="187"/>
      <c r="BZ205" s="187"/>
      <c r="CA205" s="187"/>
      <c r="CB205" s="191" t="str">
        <f t="shared" ref="CB205:CB261" si="152">IFERROR(SUM(BY205:BZ205)/BX205,"0")</f>
        <v>0</v>
      </c>
      <c r="CC205" s="187" t="str">
        <f t="shared" ref="CC205:CC261" si="153">IF(BX205=0,"-",IFERROR(IF(CB205&gt;1,1,CB205),"-"))</f>
        <v>-</v>
      </c>
      <c r="CD205" s="189" t="str">
        <f t="shared" ref="CD205:CD261" si="154">"FAC/DEP: "&amp;TEXT(IFERROR(IF(BX205/$R205&lt;SUM(BY205:BZ205)/BX205,BX205/$R205,SUM(BY205:BZ205)/BX205),0),"00,00%")&amp;CHAR(10)&amp;"__________"&amp;CHAR(10)&amp;"FAC/FAC: "&amp;TEXT(IFERROR(CC205,0),"00,00%")&amp;CHAR(10)&amp;"__________"&amp;CHAR(10)&amp;"AÑO: "&amp;TEXT(IFERROR(((BY205/BV205)*(BV205/BX205))+((BZ205/BW205)*(BW205/BX205)),0),"00,00%")&amp;CHAR(10)&amp;"S. 1: "&amp;TEXT(IFERROR(BY205/BV205,0),"00,00%")&amp;CHAR(10)&amp;"S. 2: "&amp;TEXT(IFERROR(BZ205/BW205,0),"00,00%")</f>
        <v>FAC/DEP: 00,00%
__________
FAC/FAC: -
__________
AÑO: 00,00%
S. 1: 00,00%
S. 2: 00,00%</v>
      </c>
      <c r="CE205" s="187"/>
      <c r="CF205" s="187"/>
      <c r="CG205" s="188">
        <f t="shared" ref="CG205:CG261" si="155">SUM(CE205:CF205)</f>
        <v>0</v>
      </c>
      <c r="CH205" s="187"/>
      <c r="CI205" s="187"/>
      <c r="CJ205" s="187"/>
      <c r="CK205" s="191" t="str">
        <f t="shared" ref="CK205:CK261" si="156">IFERROR(SUM(CH205:CI205)/CG205,"0")</f>
        <v>0</v>
      </c>
      <c r="CL205" s="187" t="str">
        <f t="shared" ref="CL205:CL261" si="157">IF(CG205=0,"-",IFERROR(IF(CK205&gt;1,1,CK205),"-"))</f>
        <v>-</v>
      </c>
      <c r="CM205" s="189" t="str">
        <f t="shared" ref="CM205:CM261" si="158">"FAC/DEP: "&amp;TEXT(IFERROR(IF(CG205/$R205&lt;SUM(CH205:CI205)/CG205,CG205/$R205,SUM(CH205:CI205)/CG205),0),"00,00%")&amp;CHAR(10)&amp;"__________"&amp;CHAR(10)&amp;"FAC/FAC: "&amp;TEXT(IFERROR(CL205,0),"00,00%")&amp;CHAR(10)&amp;"__________"&amp;CHAR(10)&amp;"AÑO: "&amp;TEXT(IFERROR(((CH205/CE205)*(CE205/CG205))+((CI205/CF205)*(CF205/CG205)),0),"00,00%")&amp;CHAR(10)&amp;"S. 1: "&amp;TEXT(IFERROR(CH205/CE205,0),"00,00%")&amp;CHAR(10)&amp;"S. 2: "&amp;TEXT(IFERROR(CI205/CF205,0),"00,00%")</f>
        <v>FAC/DEP: 00,00%
__________
FAC/FAC: -
__________
AÑO: 00,00%
S. 1: 00,00%
S. 2: 00,00%</v>
      </c>
      <c r="CN205" s="187"/>
      <c r="CO205" s="187"/>
      <c r="CP205" s="188">
        <f t="shared" ref="CP205:CP261" si="159">SUM(CN205:CO205)</f>
        <v>0</v>
      </c>
      <c r="CQ205" s="187"/>
      <c r="CR205" s="187"/>
      <c r="CS205" s="187"/>
      <c r="CT205" s="191" t="str">
        <f t="shared" ref="CT205:CT261" si="160">IFERROR(SUM(CQ205:CR205)/CP205,"0")</f>
        <v>0</v>
      </c>
      <c r="CU205" s="187" t="str">
        <f t="shared" ref="CU205:CU261" si="161">IF(CP205=0,"-",IFERROR(IF(CT205&gt;1,1,CT205),"-"))</f>
        <v>-</v>
      </c>
      <c r="CV205" s="189" t="str">
        <f t="shared" ref="CV205:CV261" si="162">"FAC/DEP: "&amp;TEXT(IFERROR(IF(CP205/$R205&lt;SUM(CQ205:CR205)/CP205,CP205/$R205,SUM(CQ205:CR205)/CP205),0),"00,00%")&amp;CHAR(10)&amp;"__________"&amp;CHAR(10)&amp;"FAC/FAC: "&amp;TEXT(IFERROR(CU205,0),"00,00%")&amp;CHAR(10)&amp;"__________"&amp;CHAR(10)&amp;"AÑO: "&amp;TEXT(IFERROR(((CQ205/CN205)*(CN205/CP205))+((CR205/CO205)*(CO205/CP205)),0),"00,00%")&amp;CHAR(10)&amp;"S. 1: "&amp;TEXT(IFERROR(CQ205/CN205,0),"00,00%")&amp;CHAR(10)&amp;"S. 2: "&amp;TEXT(IFERROR(CR205/CO205,0),"00,00%")</f>
        <v>FAC/DEP: 00,00%
__________
FAC/FAC: -
__________
AÑO: 00,00%
S. 1: 00,00%
S. 2: 00,00%</v>
      </c>
      <c r="CW205" s="187"/>
      <c r="CX205" s="187"/>
      <c r="CY205" s="188">
        <f t="shared" ref="CY205:CY261" si="163">SUM(CW205:CX205)</f>
        <v>0</v>
      </c>
      <c r="CZ205" s="187"/>
      <c r="DA205" s="187"/>
      <c r="DB205" s="187"/>
      <c r="DC205" s="191" t="str">
        <f t="shared" ref="DC205:DC261" si="164">IFERROR(SUM(CZ205:DA205)/CY205,"0")</f>
        <v>0</v>
      </c>
      <c r="DD205" s="191" t="str">
        <f t="shared" ref="DD205:DD261" si="165">IF(CY205=0,"-",IFERROR(IF(DC205&gt;1,1,DC205),"-"))</f>
        <v>-</v>
      </c>
      <c r="DE205" s="196" t="str">
        <f t="shared" ref="DE205:DE261" si="166">"FAC/DEP: "&amp;TEXT(IFERROR(IF(CY205/$R205&lt;SUM(CZ205:DA205)/CY205,CY205/$R205,SUM(CZ205:DA205)/CY205),0),"00,00%")&amp;CHAR(10)&amp;"__________"&amp;CHAR(10)&amp;"FAC/FAC: "&amp;TEXT(IFERROR(DD205,0),"00,00%")&amp;CHAR(10)&amp;"__________"&amp;CHAR(10)&amp;"AÑO: "&amp;TEXT(IFERROR(((CZ205/CW205)*(CW205/CY205))+((DA205/CX205)*(CX205/CY205)),0),"00,00%")&amp;CHAR(10)&amp;"S. 1: "&amp;TEXT(IFERROR(CZ205/CW205,0),"00,00%")&amp;CHAR(10)&amp;"S. 2: "&amp;TEXT(IFERROR(DA205/CX205,0),"00,00%")</f>
        <v>FAC/DEP: 00,00%
__________
FAC/FAC: -
__________
AÑO: 00,00%
S. 1: 00,00%
S. 2: 00,00%</v>
      </c>
      <c r="DF205" s="209">
        <f t="shared" ref="DF205:DF261" si="167">IF(Q205&lt;&gt;"",SUM(CZ205:DA205,CQ205:CR205,CH205:CI205,BY205:BZ205,BP205:BQ205,BG205:BH205,AX205:AY205,AO205:AP205,AF205:AG205,W205:X205),0)+IF(Q205="Acumulado",+S205,0)</f>
        <v>0</v>
      </c>
      <c r="DG205" s="245"/>
      <c r="DH205" s="245"/>
    </row>
    <row r="206" spans="1:112" s="218" customFormat="1" ht="28.5" hidden="1" customHeight="1">
      <c r="A206" s="218" t="str">
        <f>Lists!C294</f>
        <v/>
      </c>
      <c r="B206" s="240" t="str">
        <f>IF(A206="","",INDEX(FORMULACIÓN!$A$10:$U$1010,'FORMULACIÓN Y SEG. FACULTADES'!$A206,'FORMULACIÓN Y SEG. FACULTADES'!B$8))</f>
        <v/>
      </c>
      <c r="C206" s="238" t="str">
        <f>IF($A206="","",INDEX(FORMULACIÓN!$A$10:$U$1010,'FORMULACIÓN Y SEG. FACULTADES'!$A206,'FORMULACIÓN Y SEG. FACULTADES'!C$8))</f>
        <v/>
      </c>
      <c r="D206" s="240" t="str">
        <f>IF(B206="","",INDEX(FORMULACIÓN!$A$10:$U$1010,'FORMULACIÓN Y SEG. FACULTADES'!$A206,'FORMULACIÓN Y SEG. FACULTADES'!D$8))</f>
        <v/>
      </c>
      <c r="E206" s="240" t="str">
        <f>IF($A206="","",INDEX(FORMULACIÓN!$A$10:$U$1010,'FORMULACIÓN Y SEG. FACULTADES'!$A206,'FORMULACIÓN Y SEG. FACULTADES'!E$8))</f>
        <v/>
      </c>
      <c r="F206" s="240" t="str">
        <f>IF($A206="","",INDEX(FORMULACIÓN!$A$10:$U$1010,'FORMULACIÓN Y SEG. FACULTADES'!$A206,'FORMULACIÓN Y SEG. FACULTADES'!F$8))</f>
        <v/>
      </c>
      <c r="G206" s="240" t="str">
        <f>IF($A206="","",INDEX(FORMULACIÓN!$A$10:$U$1010,'FORMULACIÓN Y SEG. FACULTADES'!$A206,'FORMULACIÓN Y SEG. FACULTADES'!G$8))</f>
        <v/>
      </c>
      <c r="H206" s="240" t="str">
        <f>IF($A206="","",INDEX(FORMULACIÓN!$A$10:$U$1010,'FORMULACIÓN Y SEG. FACULTADES'!$A206,'FORMULACIÓN Y SEG. FACULTADES'!H$8))</f>
        <v/>
      </c>
      <c r="I206" s="240" t="str">
        <f>IF($A206="","",INDEX(FORMULACIÓN!$A$10:$U$1010,'FORMULACIÓN Y SEG. FACULTADES'!$A206,'FORMULACIÓN Y SEG. FACULTADES'!I$8))</f>
        <v/>
      </c>
      <c r="J206" s="242"/>
      <c r="K206" s="242"/>
      <c r="L206" s="240" t="str">
        <f>IF($A206="","",INDEX(FORMULACIÓN!$A$10:$U$1010,'FORMULACIÓN Y SEG. FACULTADES'!$A206,'FORMULACIÓN Y SEG. FACULTADES'!L$8))</f>
        <v/>
      </c>
      <c r="M206" s="240" t="str">
        <f>IF($A206="","",INDEX(FORMULACIÓN!$A$10:$U$1010,'FORMULACIÓN Y SEG. FACULTADES'!$A206,'FORMULACIÓN Y SEG. FACULTADES'!M$8))</f>
        <v/>
      </c>
      <c r="N206" s="240" t="str">
        <f>IF($A206="","",INDEX(FORMULACIÓN!$A$10:$U$1010,'FORMULACIÓN Y SEG. FACULTADES'!$A206,'FORMULACIÓN Y SEG. FACULTADES'!N$8))</f>
        <v/>
      </c>
      <c r="O206" s="240" t="str">
        <f>IF($A206="","",INDEX(FORMULACIÓN!$A$10:$U$1010,'FORMULACIÓN Y SEG. FACULTADES'!$A206,'FORMULACIÓN Y SEG. FACULTADES'!O$8))</f>
        <v/>
      </c>
      <c r="P206" s="240" t="str">
        <f>IF($A206="","",INDEX(FORMULACIÓN!$A$10:$U$1010,'FORMULACIÓN Y SEG. FACULTADES'!$A206,'FORMULACIÓN Y SEG. FACULTADES'!P$8))</f>
        <v/>
      </c>
      <c r="Q206" s="241"/>
      <c r="R206" s="46" t="str">
        <f>IF($A206="","",INDEX(FORMULACIÓN!$A$10:$Y$1010,'FORMULACIÓN Y SEG. FACULTADES'!$A206,'FORMULACIÓN Y SEG. FACULTADES'!R$8))</f>
        <v/>
      </c>
      <c r="S206" s="175" t="str">
        <f>IF($A206="","",INDEX(FORMULACIÓN!$A$10:$U$1010,'FORMULACIÓN Y SEG. FACULTADES'!$A206,'FORMULACIÓN Y SEG. FACULTADES'!S$8))</f>
        <v/>
      </c>
      <c r="T206" s="187"/>
      <c r="U206" s="187"/>
      <c r="V206" s="188">
        <f t="shared" si="128"/>
        <v>0</v>
      </c>
      <c r="W206" s="187"/>
      <c r="X206" s="187"/>
      <c r="Y206" s="187"/>
      <c r="Z206" s="191" t="str">
        <f t="shared" si="129"/>
        <v>0</v>
      </c>
      <c r="AA206" s="191" t="str">
        <f t="shared" si="130"/>
        <v>-</v>
      </c>
      <c r="AB206" s="189" t="str">
        <f t="shared" si="127"/>
        <v>FAC/DEP: 00,00%
__________
FAC/FAC: -
__________
AÑO: 00,00%
S. 1: 00,00%
S. 2: 00,00%</v>
      </c>
      <c r="AC206" s="187"/>
      <c r="AD206" s="187"/>
      <c r="AE206" s="188">
        <f t="shared" si="131"/>
        <v>0</v>
      </c>
      <c r="AF206" s="187"/>
      <c r="AG206" s="187"/>
      <c r="AH206" s="187"/>
      <c r="AI206" s="191" t="str">
        <f t="shared" si="132"/>
        <v>0</v>
      </c>
      <c r="AJ206" s="187" t="str">
        <f t="shared" si="133"/>
        <v>-</v>
      </c>
      <c r="AK206" s="189" t="str">
        <f t="shared" si="134"/>
        <v>FAC/DEP: 00,00%
__________
FAC/FAC: -
__________
AÑO: 00,00%
S. 1: 00,00%
S. 2: 00,00%</v>
      </c>
      <c r="AL206" s="187"/>
      <c r="AM206" s="187"/>
      <c r="AN206" s="188">
        <f t="shared" si="135"/>
        <v>0</v>
      </c>
      <c r="AO206" s="187"/>
      <c r="AP206" s="187"/>
      <c r="AQ206" s="187"/>
      <c r="AR206" s="191" t="str">
        <f t="shared" si="136"/>
        <v>0</v>
      </c>
      <c r="AS206" s="187" t="str">
        <f t="shared" si="137"/>
        <v>-</v>
      </c>
      <c r="AT206" s="189" t="str">
        <f t="shared" si="138"/>
        <v>FAC/DEP: 00,00%
__________
FAC/FAC: -
__________
AÑO: 00,00%
S. 1: 00,00%
S. 2: 00,00%</v>
      </c>
      <c r="AU206" s="187"/>
      <c r="AV206" s="187"/>
      <c r="AW206" s="188">
        <f t="shared" si="139"/>
        <v>0</v>
      </c>
      <c r="AX206" s="187"/>
      <c r="AY206" s="187"/>
      <c r="AZ206" s="187"/>
      <c r="BA206" s="191" t="str">
        <f t="shared" si="140"/>
        <v>0</v>
      </c>
      <c r="BB206" s="187" t="str">
        <f t="shared" si="141"/>
        <v>-</v>
      </c>
      <c r="BC206" s="189" t="str">
        <f t="shared" si="142"/>
        <v>FAC/DEP: 00,00%
__________
FAC/FAC: -
__________
AÑO: 00,00%
S. 1: 00,00%
S. 2: 00,00%</v>
      </c>
      <c r="BD206" s="187"/>
      <c r="BE206" s="187"/>
      <c r="BF206" s="188">
        <f t="shared" si="143"/>
        <v>0</v>
      </c>
      <c r="BG206" s="187"/>
      <c r="BH206" s="187"/>
      <c r="BI206" s="187"/>
      <c r="BJ206" s="191" t="str">
        <f t="shared" si="144"/>
        <v>0</v>
      </c>
      <c r="BK206" s="187" t="str">
        <f t="shared" si="145"/>
        <v>-</v>
      </c>
      <c r="BL206" s="189" t="str">
        <f t="shared" si="146"/>
        <v>FAC/DEP: 00,00%
__________
FAC/FAC: -
__________
AÑO: 00,00%
S. 1: 00,00%
S. 2: 00,00%</v>
      </c>
      <c r="BM206" s="187"/>
      <c r="BN206" s="187"/>
      <c r="BO206" s="188">
        <f t="shared" si="147"/>
        <v>0</v>
      </c>
      <c r="BP206" s="187"/>
      <c r="BQ206" s="187"/>
      <c r="BR206" s="187"/>
      <c r="BS206" s="191" t="str">
        <f t="shared" si="148"/>
        <v>0</v>
      </c>
      <c r="BT206" s="187" t="str">
        <f t="shared" si="149"/>
        <v>-</v>
      </c>
      <c r="BU206" s="189" t="str">
        <f t="shared" si="150"/>
        <v>FAC/DEP: 00,00%
__________
FAC/FAC: -
__________
AÑO: 00,00%
S. 1: 00,00%
S. 2: 00,00%</v>
      </c>
      <c r="BV206" s="187"/>
      <c r="BW206" s="187"/>
      <c r="BX206" s="188">
        <f t="shared" si="151"/>
        <v>0</v>
      </c>
      <c r="BY206" s="187"/>
      <c r="BZ206" s="187"/>
      <c r="CA206" s="187"/>
      <c r="CB206" s="191" t="str">
        <f t="shared" si="152"/>
        <v>0</v>
      </c>
      <c r="CC206" s="187" t="str">
        <f t="shared" si="153"/>
        <v>-</v>
      </c>
      <c r="CD206" s="189" t="str">
        <f t="shared" si="154"/>
        <v>FAC/DEP: 00,00%
__________
FAC/FAC: -
__________
AÑO: 00,00%
S. 1: 00,00%
S. 2: 00,00%</v>
      </c>
      <c r="CE206" s="187"/>
      <c r="CF206" s="187"/>
      <c r="CG206" s="188">
        <f t="shared" si="155"/>
        <v>0</v>
      </c>
      <c r="CH206" s="187"/>
      <c r="CI206" s="187"/>
      <c r="CJ206" s="187"/>
      <c r="CK206" s="191" t="str">
        <f t="shared" si="156"/>
        <v>0</v>
      </c>
      <c r="CL206" s="187" t="str">
        <f t="shared" si="157"/>
        <v>-</v>
      </c>
      <c r="CM206" s="189" t="str">
        <f t="shared" si="158"/>
        <v>FAC/DEP: 00,00%
__________
FAC/FAC: -
__________
AÑO: 00,00%
S. 1: 00,00%
S. 2: 00,00%</v>
      </c>
      <c r="CN206" s="187"/>
      <c r="CO206" s="187"/>
      <c r="CP206" s="188">
        <f t="shared" si="159"/>
        <v>0</v>
      </c>
      <c r="CQ206" s="187"/>
      <c r="CR206" s="187"/>
      <c r="CS206" s="187"/>
      <c r="CT206" s="191" t="str">
        <f t="shared" si="160"/>
        <v>0</v>
      </c>
      <c r="CU206" s="187" t="str">
        <f t="shared" si="161"/>
        <v>-</v>
      </c>
      <c r="CV206" s="189" t="str">
        <f t="shared" si="162"/>
        <v>FAC/DEP: 00,00%
__________
FAC/FAC: -
__________
AÑO: 00,00%
S. 1: 00,00%
S. 2: 00,00%</v>
      </c>
      <c r="CW206" s="187"/>
      <c r="CX206" s="187"/>
      <c r="CY206" s="188">
        <f t="shared" si="163"/>
        <v>0</v>
      </c>
      <c r="CZ206" s="187"/>
      <c r="DA206" s="187"/>
      <c r="DB206" s="187"/>
      <c r="DC206" s="191" t="str">
        <f t="shared" si="164"/>
        <v>0</v>
      </c>
      <c r="DD206" s="191" t="str">
        <f t="shared" si="165"/>
        <v>-</v>
      </c>
      <c r="DE206" s="196" t="str">
        <f t="shared" si="166"/>
        <v>FAC/DEP: 00,00%
__________
FAC/FAC: -
__________
AÑO: 00,00%
S. 1: 00,00%
S. 2: 00,00%</v>
      </c>
      <c r="DF206" s="209">
        <f t="shared" si="167"/>
        <v>0</v>
      </c>
      <c r="DG206" s="245"/>
      <c r="DH206" s="245"/>
    </row>
    <row r="207" spans="1:112" s="218" customFormat="1" ht="28.5" hidden="1" customHeight="1">
      <c r="A207" s="218" t="str">
        <f>Lists!C295</f>
        <v/>
      </c>
      <c r="B207" s="240" t="str">
        <f>IF(A207="","",INDEX(FORMULACIÓN!$A$10:$U$1010,'FORMULACIÓN Y SEG. FACULTADES'!$A207,'FORMULACIÓN Y SEG. FACULTADES'!B$8))</f>
        <v/>
      </c>
      <c r="C207" s="238" t="str">
        <f>IF($A207="","",INDEX(FORMULACIÓN!$A$10:$U$1010,'FORMULACIÓN Y SEG. FACULTADES'!$A207,'FORMULACIÓN Y SEG. FACULTADES'!C$8))</f>
        <v/>
      </c>
      <c r="D207" s="240" t="str">
        <f>IF(B207="","",INDEX(FORMULACIÓN!$A$10:$U$1010,'FORMULACIÓN Y SEG. FACULTADES'!$A207,'FORMULACIÓN Y SEG. FACULTADES'!D$8))</f>
        <v/>
      </c>
      <c r="E207" s="240" t="str">
        <f>IF($A207="","",INDEX(FORMULACIÓN!$A$10:$U$1010,'FORMULACIÓN Y SEG. FACULTADES'!$A207,'FORMULACIÓN Y SEG. FACULTADES'!E$8))</f>
        <v/>
      </c>
      <c r="F207" s="240" t="str">
        <f>IF($A207="","",INDEX(FORMULACIÓN!$A$10:$U$1010,'FORMULACIÓN Y SEG. FACULTADES'!$A207,'FORMULACIÓN Y SEG. FACULTADES'!F$8))</f>
        <v/>
      </c>
      <c r="G207" s="240" t="str">
        <f>IF($A207="","",INDEX(FORMULACIÓN!$A$10:$U$1010,'FORMULACIÓN Y SEG. FACULTADES'!$A207,'FORMULACIÓN Y SEG. FACULTADES'!G$8))</f>
        <v/>
      </c>
      <c r="H207" s="240" t="str">
        <f>IF($A207="","",INDEX(FORMULACIÓN!$A$10:$U$1010,'FORMULACIÓN Y SEG. FACULTADES'!$A207,'FORMULACIÓN Y SEG. FACULTADES'!H$8))</f>
        <v/>
      </c>
      <c r="I207" s="240" t="str">
        <f>IF($A207="","",INDEX(FORMULACIÓN!$A$10:$U$1010,'FORMULACIÓN Y SEG. FACULTADES'!$A207,'FORMULACIÓN Y SEG. FACULTADES'!I$8))</f>
        <v/>
      </c>
      <c r="J207" s="242"/>
      <c r="K207" s="242"/>
      <c r="L207" s="240" t="str">
        <f>IF($A207="","",INDEX(FORMULACIÓN!$A$10:$U$1010,'FORMULACIÓN Y SEG. FACULTADES'!$A207,'FORMULACIÓN Y SEG. FACULTADES'!L$8))</f>
        <v/>
      </c>
      <c r="M207" s="240" t="str">
        <f>IF($A207="","",INDEX(FORMULACIÓN!$A$10:$U$1010,'FORMULACIÓN Y SEG. FACULTADES'!$A207,'FORMULACIÓN Y SEG. FACULTADES'!M$8))</f>
        <v/>
      </c>
      <c r="N207" s="240" t="str">
        <f>IF($A207="","",INDEX(FORMULACIÓN!$A$10:$U$1010,'FORMULACIÓN Y SEG. FACULTADES'!$A207,'FORMULACIÓN Y SEG. FACULTADES'!N$8))</f>
        <v/>
      </c>
      <c r="O207" s="240" t="str">
        <f>IF($A207="","",INDEX(FORMULACIÓN!$A$10:$U$1010,'FORMULACIÓN Y SEG. FACULTADES'!$A207,'FORMULACIÓN Y SEG. FACULTADES'!O$8))</f>
        <v/>
      </c>
      <c r="P207" s="240" t="str">
        <f>IF($A207="","",INDEX(FORMULACIÓN!$A$10:$U$1010,'FORMULACIÓN Y SEG. FACULTADES'!$A207,'FORMULACIÓN Y SEG. FACULTADES'!P$8))</f>
        <v/>
      </c>
      <c r="Q207" s="241"/>
      <c r="R207" s="46" t="str">
        <f>IF($A207="","",INDEX(FORMULACIÓN!$A$10:$Y$1010,'FORMULACIÓN Y SEG. FACULTADES'!$A207,'FORMULACIÓN Y SEG. FACULTADES'!R$8))</f>
        <v/>
      </c>
      <c r="S207" s="175" t="str">
        <f>IF($A207="","",INDEX(FORMULACIÓN!$A$10:$U$1010,'FORMULACIÓN Y SEG. FACULTADES'!$A207,'FORMULACIÓN Y SEG. FACULTADES'!S$8))</f>
        <v/>
      </c>
      <c r="T207" s="187"/>
      <c r="U207" s="187"/>
      <c r="V207" s="188">
        <f t="shared" si="128"/>
        <v>0</v>
      </c>
      <c r="W207" s="187"/>
      <c r="X207" s="187"/>
      <c r="Y207" s="187"/>
      <c r="Z207" s="191" t="str">
        <f t="shared" si="129"/>
        <v>0</v>
      </c>
      <c r="AA207" s="191" t="str">
        <f t="shared" si="130"/>
        <v>-</v>
      </c>
      <c r="AB207" s="189" t="str">
        <f t="shared" si="127"/>
        <v>FAC/DEP: 00,00%
__________
FAC/FAC: -
__________
AÑO: 00,00%
S. 1: 00,00%
S. 2: 00,00%</v>
      </c>
      <c r="AC207" s="187"/>
      <c r="AD207" s="187"/>
      <c r="AE207" s="188">
        <f t="shared" si="131"/>
        <v>0</v>
      </c>
      <c r="AF207" s="187"/>
      <c r="AG207" s="187"/>
      <c r="AH207" s="187"/>
      <c r="AI207" s="191" t="str">
        <f t="shared" si="132"/>
        <v>0</v>
      </c>
      <c r="AJ207" s="187" t="str">
        <f t="shared" si="133"/>
        <v>-</v>
      </c>
      <c r="AK207" s="189" t="str">
        <f t="shared" si="134"/>
        <v>FAC/DEP: 00,00%
__________
FAC/FAC: -
__________
AÑO: 00,00%
S. 1: 00,00%
S. 2: 00,00%</v>
      </c>
      <c r="AL207" s="187"/>
      <c r="AM207" s="187"/>
      <c r="AN207" s="188">
        <f t="shared" si="135"/>
        <v>0</v>
      </c>
      <c r="AO207" s="187"/>
      <c r="AP207" s="187"/>
      <c r="AQ207" s="187"/>
      <c r="AR207" s="191" t="str">
        <f t="shared" si="136"/>
        <v>0</v>
      </c>
      <c r="AS207" s="187" t="str">
        <f t="shared" si="137"/>
        <v>-</v>
      </c>
      <c r="AT207" s="189" t="str">
        <f t="shared" si="138"/>
        <v>FAC/DEP: 00,00%
__________
FAC/FAC: -
__________
AÑO: 00,00%
S. 1: 00,00%
S. 2: 00,00%</v>
      </c>
      <c r="AU207" s="187"/>
      <c r="AV207" s="187"/>
      <c r="AW207" s="188">
        <f t="shared" si="139"/>
        <v>0</v>
      </c>
      <c r="AX207" s="187"/>
      <c r="AY207" s="187"/>
      <c r="AZ207" s="187"/>
      <c r="BA207" s="191" t="str">
        <f t="shared" si="140"/>
        <v>0</v>
      </c>
      <c r="BB207" s="187" t="str">
        <f t="shared" si="141"/>
        <v>-</v>
      </c>
      <c r="BC207" s="189" t="str">
        <f t="shared" si="142"/>
        <v>FAC/DEP: 00,00%
__________
FAC/FAC: -
__________
AÑO: 00,00%
S. 1: 00,00%
S. 2: 00,00%</v>
      </c>
      <c r="BD207" s="187"/>
      <c r="BE207" s="187"/>
      <c r="BF207" s="188">
        <f t="shared" si="143"/>
        <v>0</v>
      </c>
      <c r="BG207" s="187"/>
      <c r="BH207" s="187"/>
      <c r="BI207" s="187"/>
      <c r="BJ207" s="191" t="str">
        <f t="shared" si="144"/>
        <v>0</v>
      </c>
      <c r="BK207" s="187" t="str">
        <f t="shared" si="145"/>
        <v>-</v>
      </c>
      <c r="BL207" s="189" t="str">
        <f t="shared" si="146"/>
        <v>FAC/DEP: 00,00%
__________
FAC/FAC: -
__________
AÑO: 00,00%
S. 1: 00,00%
S. 2: 00,00%</v>
      </c>
      <c r="BM207" s="187"/>
      <c r="BN207" s="187"/>
      <c r="BO207" s="188">
        <f t="shared" si="147"/>
        <v>0</v>
      </c>
      <c r="BP207" s="187"/>
      <c r="BQ207" s="187"/>
      <c r="BR207" s="187"/>
      <c r="BS207" s="191" t="str">
        <f t="shared" si="148"/>
        <v>0</v>
      </c>
      <c r="BT207" s="187" t="str">
        <f t="shared" si="149"/>
        <v>-</v>
      </c>
      <c r="BU207" s="189" t="str">
        <f t="shared" si="150"/>
        <v>FAC/DEP: 00,00%
__________
FAC/FAC: -
__________
AÑO: 00,00%
S. 1: 00,00%
S. 2: 00,00%</v>
      </c>
      <c r="BV207" s="187"/>
      <c r="BW207" s="187"/>
      <c r="BX207" s="188">
        <f t="shared" si="151"/>
        <v>0</v>
      </c>
      <c r="BY207" s="187"/>
      <c r="BZ207" s="187"/>
      <c r="CA207" s="187"/>
      <c r="CB207" s="191" t="str">
        <f t="shared" si="152"/>
        <v>0</v>
      </c>
      <c r="CC207" s="187" t="str">
        <f t="shared" si="153"/>
        <v>-</v>
      </c>
      <c r="CD207" s="189" t="str">
        <f t="shared" si="154"/>
        <v>FAC/DEP: 00,00%
__________
FAC/FAC: -
__________
AÑO: 00,00%
S. 1: 00,00%
S. 2: 00,00%</v>
      </c>
      <c r="CE207" s="187"/>
      <c r="CF207" s="187"/>
      <c r="CG207" s="188">
        <f t="shared" si="155"/>
        <v>0</v>
      </c>
      <c r="CH207" s="187"/>
      <c r="CI207" s="187"/>
      <c r="CJ207" s="187"/>
      <c r="CK207" s="191" t="str">
        <f t="shared" si="156"/>
        <v>0</v>
      </c>
      <c r="CL207" s="187" t="str">
        <f t="shared" si="157"/>
        <v>-</v>
      </c>
      <c r="CM207" s="189" t="str">
        <f t="shared" si="158"/>
        <v>FAC/DEP: 00,00%
__________
FAC/FAC: -
__________
AÑO: 00,00%
S. 1: 00,00%
S. 2: 00,00%</v>
      </c>
      <c r="CN207" s="187"/>
      <c r="CO207" s="187"/>
      <c r="CP207" s="188">
        <f t="shared" si="159"/>
        <v>0</v>
      </c>
      <c r="CQ207" s="187"/>
      <c r="CR207" s="187"/>
      <c r="CS207" s="187"/>
      <c r="CT207" s="191" t="str">
        <f t="shared" si="160"/>
        <v>0</v>
      </c>
      <c r="CU207" s="187" t="str">
        <f t="shared" si="161"/>
        <v>-</v>
      </c>
      <c r="CV207" s="189" t="str">
        <f t="shared" si="162"/>
        <v>FAC/DEP: 00,00%
__________
FAC/FAC: -
__________
AÑO: 00,00%
S. 1: 00,00%
S. 2: 00,00%</v>
      </c>
      <c r="CW207" s="187"/>
      <c r="CX207" s="187"/>
      <c r="CY207" s="188">
        <f t="shared" si="163"/>
        <v>0</v>
      </c>
      <c r="CZ207" s="187"/>
      <c r="DA207" s="187"/>
      <c r="DB207" s="187"/>
      <c r="DC207" s="191" t="str">
        <f t="shared" si="164"/>
        <v>0</v>
      </c>
      <c r="DD207" s="191" t="str">
        <f t="shared" si="165"/>
        <v>-</v>
      </c>
      <c r="DE207" s="196" t="str">
        <f t="shared" si="166"/>
        <v>FAC/DEP: 00,00%
__________
FAC/FAC: -
__________
AÑO: 00,00%
S. 1: 00,00%
S. 2: 00,00%</v>
      </c>
      <c r="DF207" s="209">
        <f t="shared" si="167"/>
        <v>0</v>
      </c>
      <c r="DG207" s="245"/>
      <c r="DH207" s="245"/>
    </row>
    <row r="208" spans="1:112" s="218" customFormat="1" ht="28.5" hidden="1" customHeight="1">
      <c r="A208" s="218" t="str">
        <f>Lists!C296</f>
        <v/>
      </c>
      <c r="B208" s="240" t="str">
        <f>IF(A208="","",INDEX(FORMULACIÓN!$A$10:$U$1010,'FORMULACIÓN Y SEG. FACULTADES'!$A208,'FORMULACIÓN Y SEG. FACULTADES'!B$8))</f>
        <v/>
      </c>
      <c r="C208" s="238" t="str">
        <f>IF($A208="","",INDEX(FORMULACIÓN!$A$10:$U$1010,'FORMULACIÓN Y SEG. FACULTADES'!$A208,'FORMULACIÓN Y SEG. FACULTADES'!C$8))</f>
        <v/>
      </c>
      <c r="D208" s="240" t="str">
        <f>IF(B208="","",INDEX(FORMULACIÓN!$A$10:$U$1010,'FORMULACIÓN Y SEG. FACULTADES'!$A208,'FORMULACIÓN Y SEG. FACULTADES'!D$8))</f>
        <v/>
      </c>
      <c r="E208" s="240" t="str">
        <f>IF($A208="","",INDEX(FORMULACIÓN!$A$10:$U$1010,'FORMULACIÓN Y SEG. FACULTADES'!$A208,'FORMULACIÓN Y SEG. FACULTADES'!E$8))</f>
        <v/>
      </c>
      <c r="F208" s="240" t="str">
        <f>IF($A208="","",INDEX(FORMULACIÓN!$A$10:$U$1010,'FORMULACIÓN Y SEG. FACULTADES'!$A208,'FORMULACIÓN Y SEG. FACULTADES'!F$8))</f>
        <v/>
      </c>
      <c r="G208" s="240" t="str">
        <f>IF($A208="","",INDEX(FORMULACIÓN!$A$10:$U$1010,'FORMULACIÓN Y SEG. FACULTADES'!$A208,'FORMULACIÓN Y SEG. FACULTADES'!G$8))</f>
        <v/>
      </c>
      <c r="H208" s="240" t="str">
        <f>IF($A208="","",INDEX(FORMULACIÓN!$A$10:$U$1010,'FORMULACIÓN Y SEG. FACULTADES'!$A208,'FORMULACIÓN Y SEG. FACULTADES'!H$8))</f>
        <v/>
      </c>
      <c r="I208" s="240" t="str">
        <f>IF($A208="","",INDEX(FORMULACIÓN!$A$10:$U$1010,'FORMULACIÓN Y SEG. FACULTADES'!$A208,'FORMULACIÓN Y SEG. FACULTADES'!I$8))</f>
        <v/>
      </c>
      <c r="J208" s="242"/>
      <c r="K208" s="242"/>
      <c r="L208" s="240" t="str">
        <f>IF($A208="","",INDEX(FORMULACIÓN!$A$10:$U$1010,'FORMULACIÓN Y SEG. FACULTADES'!$A208,'FORMULACIÓN Y SEG. FACULTADES'!L$8))</f>
        <v/>
      </c>
      <c r="M208" s="240" t="str">
        <f>IF($A208="","",INDEX(FORMULACIÓN!$A$10:$U$1010,'FORMULACIÓN Y SEG. FACULTADES'!$A208,'FORMULACIÓN Y SEG. FACULTADES'!M$8))</f>
        <v/>
      </c>
      <c r="N208" s="240" t="str">
        <f>IF($A208="","",INDEX(FORMULACIÓN!$A$10:$U$1010,'FORMULACIÓN Y SEG. FACULTADES'!$A208,'FORMULACIÓN Y SEG. FACULTADES'!N$8))</f>
        <v/>
      </c>
      <c r="O208" s="240" t="str">
        <f>IF($A208="","",INDEX(FORMULACIÓN!$A$10:$U$1010,'FORMULACIÓN Y SEG. FACULTADES'!$A208,'FORMULACIÓN Y SEG. FACULTADES'!O$8))</f>
        <v/>
      </c>
      <c r="P208" s="240" t="str">
        <f>IF($A208="","",INDEX(FORMULACIÓN!$A$10:$U$1010,'FORMULACIÓN Y SEG. FACULTADES'!$A208,'FORMULACIÓN Y SEG. FACULTADES'!P$8))</f>
        <v/>
      </c>
      <c r="Q208" s="241"/>
      <c r="R208" s="46" t="str">
        <f>IF($A208="","",INDEX(FORMULACIÓN!$A$10:$Y$1010,'FORMULACIÓN Y SEG. FACULTADES'!$A208,'FORMULACIÓN Y SEG. FACULTADES'!R$8))</f>
        <v/>
      </c>
      <c r="S208" s="175" t="str">
        <f>IF($A208="","",INDEX(FORMULACIÓN!$A$10:$U$1010,'FORMULACIÓN Y SEG. FACULTADES'!$A208,'FORMULACIÓN Y SEG. FACULTADES'!S$8))</f>
        <v/>
      </c>
      <c r="T208" s="187"/>
      <c r="U208" s="187"/>
      <c r="V208" s="188">
        <f t="shared" si="128"/>
        <v>0</v>
      </c>
      <c r="W208" s="187"/>
      <c r="X208" s="187"/>
      <c r="Y208" s="187"/>
      <c r="Z208" s="191" t="str">
        <f t="shared" si="129"/>
        <v>0</v>
      </c>
      <c r="AA208" s="191" t="str">
        <f t="shared" si="130"/>
        <v>-</v>
      </c>
      <c r="AB208" s="189" t="str">
        <f t="shared" si="127"/>
        <v>FAC/DEP: 00,00%
__________
FAC/FAC: -
__________
AÑO: 00,00%
S. 1: 00,00%
S. 2: 00,00%</v>
      </c>
      <c r="AC208" s="187"/>
      <c r="AD208" s="187"/>
      <c r="AE208" s="188">
        <f t="shared" si="131"/>
        <v>0</v>
      </c>
      <c r="AF208" s="187"/>
      <c r="AG208" s="187"/>
      <c r="AH208" s="187"/>
      <c r="AI208" s="191" t="str">
        <f t="shared" si="132"/>
        <v>0</v>
      </c>
      <c r="AJ208" s="187" t="str">
        <f t="shared" si="133"/>
        <v>-</v>
      </c>
      <c r="AK208" s="189" t="str">
        <f t="shared" si="134"/>
        <v>FAC/DEP: 00,00%
__________
FAC/FAC: -
__________
AÑO: 00,00%
S. 1: 00,00%
S. 2: 00,00%</v>
      </c>
      <c r="AL208" s="187"/>
      <c r="AM208" s="187"/>
      <c r="AN208" s="188">
        <f t="shared" si="135"/>
        <v>0</v>
      </c>
      <c r="AO208" s="187"/>
      <c r="AP208" s="187"/>
      <c r="AQ208" s="187"/>
      <c r="AR208" s="191" t="str">
        <f t="shared" si="136"/>
        <v>0</v>
      </c>
      <c r="AS208" s="187" t="str">
        <f t="shared" si="137"/>
        <v>-</v>
      </c>
      <c r="AT208" s="189" t="str">
        <f t="shared" si="138"/>
        <v>FAC/DEP: 00,00%
__________
FAC/FAC: -
__________
AÑO: 00,00%
S. 1: 00,00%
S. 2: 00,00%</v>
      </c>
      <c r="AU208" s="187"/>
      <c r="AV208" s="187"/>
      <c r="AW208" s="188">
        <f t="shared" si="139"/>
        <v>0</v>
      </c>
      <c r="AX208" s="187"/>
      <c r="AY208" s="187"/>
      <c r="AZ208" s="187"/>
      <c r="BA208" s="191" t="str">
        <f t="shared" si="140"/>
        <v>0</v>
      </c>
      <c r="BB208" s="187" t="str">
        <f t="shared" si="141"/>
        <v>-</v>
      </c>
      <c r="BC208" s="189" t="str">
        <f t="shared" si="142"/>
        <v>FAC/DEP: 00,00%
__________
FAC/FAC: -
__________
AÑO: 00,00%
S. 1: 00,00%
S. 2: 00,00%</v>
      </c>
      <c r="BD208" s="187"/>
      <c r="BE208" s="187"/>
      <c r="BF208" s="188">
        <f t="shared" si="143"/>
        <v>0</v>
      </c>
      <c r="BG208" s="187"/>
      <c r="BH208" s="187"/>
      <c r="BI208" s="187"/>
      <c r="BJ208" s="191" t="str">
        <f t="shared" si="144"/>
        <v>0</v>
      </c>
      <c r="BK208" s="187" t="str">
        <f t="shared" si="145"/>
        <v>-</v>
      </c>
      <c r="BL208" s="189" t="str">
        <f t="shared" si="146"/>
        <v>FAC/DEP: 00,00%
__________
FAC/FAC: -
__________
AÑO: 00,00%
S. 1: 00,00%
S. 2: 00,00%</v>
      </c>
      <c r="BM208" s="187"/>
      <c r="BN208" s="187"/>
      <c r="BO208" s="188">
        <f t="shared" si="147"/>
        <v>0</v>
      </c>
      <c r="BP208" s="187"/>
      <c r="BQ208" s="187"/>
      <c r="BR208" s="187"/>
      <c r="BS208" s="191" t="str">
        <f t="shared" si="148"/>
        <v>0</v>
      </c>
      <c r="BT208" s="187" t="str">
        <f t="shared" si="149"/>
        <v>-</v>
      </c>
      <c r="BU208" s="189" t="str">
        <f t="shared" si="150"/>
        <v>FAC/DEP: 00,00%
__________
FAC/FAC: -
__________
AÑO: 00,00%
S. 1: 00,00%
S. 2: 00,00%</v>
      </c>
      <c r="BV208" s="187"/>
      <c r="BW208" s="187"/>
      <c r="BX208" s="188">
        <f t="shared" si="151"/>
        <v>0</v>
      </c>
      <c r="BY208" s="187"/>
      <c r="BZ208" s="187"/>
      <c r="CA208" s="187"/>
      <c r="CB208" s="191" t="str">
        <f t="shared" si="152"/>
        <v>0</v>
      </c>
      <c r="CC208" s="187" t="str">
        <f t="shared" si="153"/>
        <v>-</v>
      </c>
      <c r="CD208" s="189" t="str">
        <f t="shared" si="154"/>
        <v>FAC/DEP: 00,00%
__________
FAC/FAC: -
__________
AÑO: 00,00%
S. 1: 00,00%
S. 2: 00,00%</v>
      </c>
      <c r="CE208" s="187"/>
      <c r="CF208" s="187"/>
      <c r="CG208" s="188">
        <f t="shared" si="155"/>
        <v>0</v>
      </c>
      <c r="CH208" s="187"/>
      <c r="CI208" s="187"/>
      <c r="CJ208" s="187"/>
      <c r="CK208" s="191" t="str">
        <f t="shared" si="156"/>
        <v>0</v>
      </c>
      <c r="CL208" s="187" t="str">
        <f t="shared" si="157"/>
        <v>-</v>
      </c>
      <c r="CM208" s="189" t="str">
        <f t="shared" si="158"/>
        <v>FAC/DEP: 00,00%
__________
FAC/FAC: -
__________
AÑO: 00,00%
S. 1: 00,00%
S. 2: 00,00%</v>
      </c>
      <c r="CN208" s="187"/>
      <c r="CO208" s="187"/>
      <c r="CP208" s="188">
        <f t="shared" si="159"/>
        <v>0</v>
      </c>
      <c r="CQ208" s="187"/>
      <c r="CR208" s="187"/>
      <c r="CS208" s="187"/>
      <c r="CT208" s="191" t="str">
        <f t="shared" si="160"/>
        <v>0</v>
      </c>
      <c r="CU208" s="187" t="str">
        <f t="shared" si="161"/>
        <v>-</v>
      </c>
      <c r="CV208" s="189" t="str">
        <f t="shared" si="162"/>
        <v>FAC/DEP: 00,00%
__________
FAC/FAC: -
__________
AÑO: 00,00%
S. 1: 00,00%
S. 2: 00,00%</v>
      </c>
      <c r="CW208" s="187"/>
      <c r="CX208" s="187"/>
      <c r="CY208" s="188">
        <f t="shared" si="163"/>
        <v>0</v>
      </c>
      <c r="CZ208" s="187"/>
      <c r="DA208" s="187"/>
      <c r="DB208" s="187"/>
      <c r="DC208" s="191" t="str">
        <f t="shared" si="164"/>
        <v>0</v>
      </c>
      <c r="DD208" s="191" t="str">
        <f t="shared" si="165"/>
        <v>-</v>
      </c>
      <c r="DE208" s="196" t="str">
        <f t="shared" si="166"/>
        <v>FAC/DEP: 00,00%
__________
FAC/FAC: -
__________
AÑO: 00,00%
S. 1: 00,00%
S. 2: 00,00%</v>
      </c>
      <c r="DF208" s="209">
        <f t="shared" si="167"/>
        <v>0</v>
      </c>
      <c r="DG208" s="245"/>
      <c r="DH208" s="245"/>
    </row>
    <row r="209" spans="1:112" s="218" customFormat="1" ht="28.5" hidden="1" customHeight="1">
      <c r="A209" s="218" t="str">
        <f>Lists!C297</f>
        <v/>
      </c>
      <c r="B209" s="240" t="str">
        <f>IF(A209="","",INDEX(FORMULACIÓN!$A$10:$U$1010,'FORMULACIÓN Y SEG. FACULTADES'!$A209,'FORMULACIÓN Y SEG. FACULTADES'!B$8))</f>
        <v/>
      </c>
      <c r="C209" s="238" t="str">
        <f>IF($A209="","",INDEX(FORMULACIÓN!$A$10:$U$1010,'FORMULACIÓN Y SEG. FACULTADES'!$A209,'FORMULACIÓN Y SEG. FACULTADES'!C$8))</f>
        <v/>
      </c>
      <c r="D209" s="240" t="str">
        <f>IF(B209="","",INDEX(FORMULACIÓN!$A$10:$U$1010,'FORMULACIÓN Y SEG. FACULTADES'!$A209,'FORMULACIÓN Y SEG. FACULTADES'!D$8))</f>
        <v/>
      </c>
      <c r="E209" s="240" t="str">
        <f>IF($A209="","",INDEX(FORMULACIÓN!$A$10:$U$1010,'FORMULACIÓN Y SEG. FACULTADES'!$A209,'FORMULACIÓN Y SEG. FACULTADES'!E$8))</f>
        <v/>
      </c>
      <c r="F209" s="240" t="str">
        <f>IF($A209="","",INDEX(FORMULACIÓN!$A$10:$U$1010,'FORMULACIÓN Y SEG. FACULTADES'!$A209,'FORMULACIÓN Y SEG. FACULTADES'!F$8))</f>
        <v/>
      </c>
      <c r="G209" s="240" t="str">
        <f>IF($A209="","",INDEX(FORMULACIÓN!$A$10:$U$1010,'FORMULACIÓN Y SEG. FACULTADES'!$A209,'FORMULACIÓN Y SEG. FACULTADES'!G$8))</f>
        <v/>
      </c>
      <c r="H209" s="240" t="str">
        <f>IF($A209="","",INDEX(FORMULACIÓN!$A$10:$U$1010,'FORMULACIÓN Y SEG. FACULTADES'!$A209,'FORMULACIÓN Y SEG. FACULTADES'!H$8))</f>
        <v/>
      </c>
      <c r="I209" s="240" t="str">
        <f>IF($A209="","",INDEX(FORMULACIÓN!$A$10:$U$1010,'FORMULACIÓN Y SEG. FACULTADES'!$A209,'FORMULACIÓN Y SEG. FACULTADES'!I$8))</f>
        <v/>
      </c>
      <c r="J209" s="242"/>
      <c r="K209" s="242"/>
      <c r="L209" s="240" t="str">
        <f>IF($A209="","",INDEX(FORMULACIÓN!$A$10:$U$1010,'FORMULACIÓN Y SEG. FACULTADES'!$A209,'FORMULACIÓN Y SEG. FACULTADES'!L$8))</f>
        <v/>
      </c>
      <c r="M209" s="240" t="str">
        <f>IF($A209="","",INDEX(FORMULACIÓN!$A$10:$U$1010,'FORMULACIÓN Y SEG. FACULTADES'!$A209,'FORMULACIÓN Y SEG. FACULTADES'!M$8))</f>
        <v/>
      </c>
      <c r="N209" s="240" t="str">
        <f>IF($A209="","",INDEX(FORMULACIÓN!$A$10:$U$1010,'FORMULACIÓN Y SEG. FACULTADES'!$A209,'FORMULACIÓN Y SEG. FACULTADES'!N$8))</f>
        <v/>
      </c>
      <c r="O209" s="240" t="str">
        <f>IF($A209="","",INDEX(FORMULACIÓN!$A$10:$U$1010,'FORMULACIÓN Y SEG. FACULTADES'!$A209,'FORMULACIÓN Y SEG. FACULTADES'!O$8))</f>
        <v/>
      </c>
      <c r="P209" s="240" t="str">
        <f>IF($A209="","",INDEX(FORMULACIÓN!$A$10:$U$1010,'FORMULACIÓN Y SEG. FACULTADES'!$A209,'FORMULACIÓN Y SEG. FACULTADES'!P$8))</f>
        <v/>
      </c>
      <c r="Q209" s="241"/>
      <c r="R209" s="46" t="str">
        <f>IF($A209="","",INDEX(FORMULACIÓN!$A$10:$Y$1010,'FORMULACIÓN Y SEG. FACULTADES'!$A209,'FORMULACIÓN Y SEG. FACULTADES'!R$8))</f>
        <v/>
      </c>
      <c r="S209" s="175" t="str">
        <f>IF($A209="","",INDEX(FORMULACIÓN!$A$10:$U$1010,'FORMULACIÓN Y SEG. FACULTADES'!$A209,'FORMULACIÓN Y SEG. FACULTADES'!S$8))</f>
        <v/>
      </c>
      <c r="T209" s="187"/>
      <c r="U209" s="187"/>
      <c r="V209" s="188">
        <f t="shared" si="128"/>
        <v>0</v>
      </c>
      <c r="W209" s="187"/>
      <c r="X209" s="187"/>
      <c r="Y209" s="187"/>
      <c r="Z209" s="191" t="str">
        <f t="shared" si="129"/>
        <v>0</v>
      </c>
      <c r="AA209" s="191" t="str">
        <f t="shared" si="130"/>
        <v>-</v>
      </c>
      <c r="AB209" s="189" t="str">
        <f t="shared" si="127"/>
        <v>FAC/DEP: 00,00%
__________
FAC/FAC: -
__________
AÑO: 00,00%
S. 1: 00,00%
S. 2: 00,00%</v>
      </c>
      <c r="AC209" s="187"/>
      <c r="AD209" s="187"/>
      <c r="AE209" s="188">
        <f t="shared" si="131"/>
        <v>0</v>
      </c>
      <c r="AF209" s="187"/>
      <c r="AG209" s="187"/>
      <c r="AH209" s="187"/>
      <c r="AI209" s="191" t="str">
        <f t="shared" si="132"/>
        <v>0</v>
      </c>
      <c r="AJ209" s="187" t="str">
        <f t="shared" si="133"/>
        <v>-</v>
      </c>
      <c r="AK209" s="189" t="str">
        <f t="shared" si="134"/>
        <v>FAC/DEP: 00,00%
__________
FAC/FAC: -
__________
AÑO: 00,00%
S. 1: 00,00%
S. 2: 00,00%</v>
      </c>
      <c r="AL209" s="187"/>
      <c r="AM209" s="187"/>
      <c r="AN209" s="188">
        <f t="shared" si="135"/>
        <v>0</v>
      </c>
      <c r="AO209" s="187"/>
      <c r="AP209" s="187"/>
      <c r="AQ209" s="187"/>
      <c r="AR209" s="191" t="str">
        <f t="shared" si="136"/>
        <v>0</v>
      </c>
      <c r="AS209" s="187" t="str">
        <f t="shared" si="137"/>
        <v>-</v>
      </c>
      <c r="AT209" s="189" t="str">
        <f t="shared" si="138"/>
        <v>FAC/DEP: 00,00%
__________
FAC/FAC: -
__________
AÑO: 00,00%
S. 1: 00,00%
S. 2: 00,00%</v>
      </c>
      <c r="AU209" s="187"/>
      <c r="AV209" s="187"/>
      <c r="AW209" s="188">
        <f t="shared" si="139"/>
        <v>0</v>
      </c>
      <c r="AX209" s="187"/>
      <c r="AY209" s="187"/>
      <c r="AZ209" s="187"/>
      <c r="BA209" s="191" t="str">
        <f t="shared" si="140"/>
        <v>0</v>
      </c>
      <c r="BB209" s="187" t="str">
        <f t="shared" si="141"/>
        <v>-</v>
      </c>
      <c r="BC209" s="189" t="str">
        <f t="shared" si="142"/>
        <v>FAC/DEP: 00,00%
__________
FAC/FAC: -
__________
AÑO: 00,00%
S. 1: 00,00%
S. 2: 00,00%</v>
      </c>
      <c r="BD209" s="187"/>
      <c r="BE209" s="187"/>
      <c r="BF209" s="188">
        <f t="shared" si="143"/>
        <v>0</v>
      </c>
      <c r="BG209" s="187"/>
      <c r="BH209" s="187"/>
      <c r="BI209" s="187"/>
      <c r="BJ209" s="191" t="str">
        <f t="shared" si="144"/>
        <v>0</v>
      </c>
      <c r="BK209" s="187" t="str">
        <f t="shared" si="145"/>
        <v>-</v>
      </c>
      <c r="BL209" s="189" t="str">
        <f t="shared" si="146"/>
        <v>FAC/DEP: 00,00%
__________
FAC/FAC: -
__________
AÑO: 00,00%
S. 1: 00,00%
S. 2: 00,00%</v>
      </c>
      <c r="BM209" s="187"/>
      <c r="BN209" s="187"/>
      <c r="BO209" s="188">
        <f t="shared" si="147"/>
        <v>0</v>
      </c>
      <c r="BP209" s="187"/>
      <c r="BQ209" s="187"/>
      <c r="BR209" s="187"/>
      <c r="BS209" s="191" t="str">
        <f t="shared" si="148"/>
        <v>0</v>
      </c>
      <c r="BT209" s="187" t="str">
        <f t="shared" si="149"/>
        <v>-</v>
      </c>
      <c r="BU209" s="189" t="str">
        <f t="shared" si="150"/>
        <v>FAC/DEP: 00,00%
__________
FAC/FAC: -
__________
AÑO: 00,00%
S. 1: 00,00%
S. 2: 00,00%</v>
      </c>
      <c r="BV209" s="187"/>
      <c r="BW209" s="187"/>
      <c r="BX209" s="188">
        <f t="shared" si="151"/>
        <v>0</v>
      </c>
      <c r="BY209" s="187"/>
      <c r="BZ209" s="187"/>
      <c r="CA209" s="187"/>
      <c r="CB209" s="191" t="str">
        <f t="shared" si="152"/>
        <v>0</v>
      </c>
      <c r="CC209" s="187" t="str">
        <f t="shared" si="153"/>
        <v>-</v>
      </c>
      <c r="CD209" s="189" t="str">
        <f t="shared" si="154"/>
        <v>FAC/DEP: 00,00%
__________
FAC/FAC: -
__________
AÑO: 00,00%
S. 1: 00,00%
S. 2: 00,00%</v>
      </c>
      <c r="CE209" s="187"/>
      <c r="CF209" s="187"/>
      <c r="CG209" s="188">
        <f t="shared" si="155"/>
        <v>0</v>
      </c>
      <c r="CH209" s="187"/>
      <c r="CI209" s="187"/>
      <c r="CJ209" s="187"/>
      <c r="CK209" s="191" t="str">
        <f t="shared" si="156"/>
        <v>0</v>
      </c>
      <c r="CL209" s="187" t="str">
        <f t="shared" si="157"/>
        <v>-</v>
      </c>
      <c r="CM209" s="189" t="str">
        <f t="shared" si="158"/>
        <v>FAC/DEP: 00,00%
__________
FAC/FAC: -
__________
AÑO: 00,00%
S. 1: 00,00%
S. 2: 00,00%</v>
      </c>
      <c r="CN209" s="187"/>
      <c r="CO209" s="187"/>
      <c r="CP209" s="188">
        <f t="shared" si="159"/>
        <v>0</v>
      </c>
      <c r="CQ209" s="187"/>
      <c r="CR209" s="187"/>
      <c r="CS209" s="187"/>
      <c r="CT209" s="191" t="str">
        <f t="shared" si="160"/>
        <v>0</v>
      </c>
      <c r="CU209" s="187" t="str">
        <f t="shared" si="161"/>
        <v>-</v>
      </c>
      <c r="CV209" s="189" t="str">
        <f t="shared" si="162"/>
        <v>FAC/DEP: 00,00%
__________
FAC/FAC: -
__________
AÑO: 00,00%
S. 1: 00,00%
S. 2: 00,00%</v>
      </c>
      <c r="CW209" s="187"/>
      <c r="CX209" s="187"/>
      <c r="CY209" s="188">
        <f t="shared" si="163"/>
        <v>0</v>
      </c>
      <c r="CZ209" s="187"/>
      <c r="DA209" s="187"/>
      <c r="DB209" s="187"/>
      <c r="DC209" s="191" t="str">
        <f t="shared" si="164"/>
        <v>0</v>
      </c>
      <c r="DD209" s="191" t="str">
        <f t="shared" si="165"/>
        <v>-</v>
      </c>
      <c r="DE209" s="196" t="str">
        <f t="shared" si="166"/>
        <v>FAC/DEP: 00,00%
__________
FAC/FAC: -
__________
AÑO: 00,00%
S. 1: 00,00%
S. 2: 00,00%</v>
      </c>
      <c r="DF209" s="209">
        <f t="shared" si="167"/>
        <v>0</v>
      </c>
      <c r="DG209" s="245"/>
      <c r="DH209" s="245"/>
    </row>
    <row r="210" spans="1:112" s="218" customFormat="1" ht="28.5" hidden="1" customHeight="1">
      <c r="A210" s="218" t="str">
        <f>Lists!C298</f>
        <v/>
      </c>
      <c r="B210" s="240" t="str">
        <f>IF(A210="","",INDEX(FORMULACIÓN!$A$10:$U$1010,'FORMULACIÓN Y SEG. FACULTADES'!$A210,'FORMULACIÓN Y SEG. FACULTADES'!B$8))</f>
        <v/>
      </c>
      <c r="C210" s="238" t="str">
        <f>IF($A210="","",INDEX(FORMULACIÓN!$A$10:$U$1010,'FORMULACIÓN Y SEG. FACULTADES'!$A210,'FORMULACIÓN Y SEG. FACULTADES'!C$8))</f>
        <v/>
      </c>
      <c r="D210" s="240" t="str">
        <f>IF(B210="","",INDEX(FORMULACIÓN!$A$10:$U$1010,'FORMULACIÓN Y SEG. FACULTADES'!$A210,'FORMULACIÓN Y SEG. FACULTADES'!D$8))</f>
        <v/>
      </c>
      <c r="E210" s="240" t="str">
        <f>IF($A210="","",INDEX(FORMULACIÓN!$A$10:$U$1010,'FORMULACIÓN Y SEG. FACULTADES'!$A210,'FORMULACIÓN Y SEG. FACULTADES'!E$8))</f>
        <v/>
      </c>
      <c r="F210" s="240" t="str">
        <f>IF($A210="","",INDEX(FORMULACIÓN!$A$10:$U$1010,'FORMULACIÓN Y SEG. FACULTADES'!$A210,'FORMULACIÓN Y SEG. FACULTADES'!F$8))</f>
        <v/>
      </c>
      <c r="G210" s="240" t="str">
        <f>IF($A210="","",INDEX(FORMULACIÓN!$A$10:$U$1010,'FORMULACIÓN Y SEG. FACULTADES'!$A210,'FORMULACIÓN Y SEG. FACULTADES'!G$8))</f>
        <v/>
      </c>
      <c r="H210" s="240" t="str">
        <f>IF($A210="","",INDEX(FORMULACIÓN!$A$10:$U$1010,'FORMULACIÓN Y SEG. FACULTADES'!$A210,'FORMULACIÓN Y SEG. FACULTADES'!H$8))</f>
        <v/>
      </c>
      <c r="I210" s="240" t="str">
        <f>IF($A210="","",INDEX(FORMULACIÓN!$A$10:$U$1010,'FORMULACIÓN Y SEG. FACULTADES'!$A210,'FORMULACIÓN Y SEG. FACULTADES'!I$8))</f>
        <v/>
      </c>
      <c r="J210" s="242"/>
      <c r="K210" s="242"/>
      <c r="L210" s="240" t="str">
        <f>IF($A210="","",INDEX(FORMULACIÓN!$A$10:$U$1010,'FORMULACIÓN Y SEG. FACULTADES'!$A210,'FORMULACIÓN Y SEG. FACULTADES'!L$8))</f>
        <v/>
      </c>
      <c r="M210" s="240" t="str">
        <f>IF($A210="","",INDEX(FORMULACIÓN!$A$10:$U$1010,'FORMULACIÓN Y SEG. FACULTADES'!$A210,'FORMULACIÓN Y SEG. FACULTADES'!M$8))</f>
        <v/>
      </c>
      <c r="N210" s="240" t="str">
        <f>IF($A210="","",INDEX(FORMULACIÓN!$A$10:$U$1010,'FORMULACIÓN Y SEG. FACULTADES'!$A210,'FORMULACIÓN Y SEG. FACULTADES'!N$8))</f>
        <v/>
      </c>
      <c r="O210" s="240" t="str">
        <f>IF($A210="","",INDEX(FORMULACIÓN!$A$10:$U$1010,'FORMULACIÓN Y SEG. FACULTADES'!$A210,'FORMULACIÓN Y SEG. FACULTADES'!O$8))</f>
        <v/>
      </c>
      <c r="P210" s="240" t="str">
        <f>IF($A210="","",INDEX(FORMULACIÓN!$A$10:$U$1010,'FORMULACIÓN Y SEG. FACULTADES'!$A210,'FORMULACIÓN Y SEG. FACULTADES'!P$8))</f>
        <v/>
      </c>
      <c r="Q210" s="241"/>
      <c r="R210" s="46" t="str">
        <f>IF($A210="","",INDEX(FORMULACIÓN!$A$10:$Y$1010,'FORMULACIÓN Y SEG. FACULTADES'!$A210,'FORMULACIÓN Y SEG. FACULTADES'!R$8))</f>
        <v/>
      </c>
      <c r="S210" s="175" t="str">
        <f>IF($A210="","",INDEX(FORMULACIÓN!$A$10:$U$1010,'FORMULACIÓN Y SEG. FACULTADES'!$A210,'FORMULACIÓN Y SEG. FACULTADES'!S$8))</f>
        <v/>
      </c>
      <c r="T210" s="187"/>
      <c r="U210" s="187"/>
      <c r="V210" s="188">
        <f t="shared" si="128"/>
        <v>0</v>
      </c>
      <c r="W210" s="187"/>
      <c r="X210" s="187"/>
      <c r="Y210" s="187"/>
      <c r="Z210" s="191" t="str">
        <f t="shared" si="129"/>
        <v>0</v>
      </c>
      <c r="AA210" s="191" t="str">
        <f t="shared" si="130"/>
        <v>-</v>
      </c>
      <c r="AB210" s="189" t="str">
        <f t="shared" si="127"/>
        <v>FAC/DEP: 00,00%
__________
FAC/FAC: -
__________
AÑO: 00,00%
S. 1: 00,00%
S. 2: 00,00%</v>
      </c>
      <c r="AC210" s="187"/>
      <c r="AD210" s="187"/>
      <c r="AE210" s="188">
        <f t="shared" si="131"/>
        <v>0</v>
      </c>
      <c r="AF210" s="187"/>
      <c r="AG210" s="187"/>
      <c r="AH210" s="187"/>
      <c r="AI210" s="191" t="str">
        <f t="shared" si="132"/>
        <v>0</v>
      </c>
      <c r="AJ210" s="187" t="str">
        <f t="shared" si="133"/>
        <v>-</v>
      </c>
      <c r="AK210" s="189" t="str">
        <f t="shared" si="134"/>
        <v>FAC/DEP: 00,00%
__________
FAC/FAC: -
__________
AÑO: 00,00%
S. 1: 00,00%
S. 2: 00,00%</v>
      </c>
      <c r="AL210" s="187"/>
      <c r="AM210" s="187"/>
      <c r="AN210" s="188">
        <f t="shared" si="135"/>
        <v>0</v>
      </c>
      <c r="AO210" s="187"/>
      <c r="AP210" s="187"/>
      <c r="AQ210" s="187"/>
      <c r="AR210" s="191" t="str">
        <f t="shared" si="136"/>
        <v>0</v>
      </c>
      <c r="AS210" s="187" t="str">
        <f t="shared" si="137"/>
        <v>-</v>
      </c>
      <c r="AT210" s="189" t="str">
        <f t="shared" si="138"/>
        <v>FAC/DEP: 00,00%
__________
FAC/FAC: -
__________
AÑO: 00,00%
S. 1: 00,00%
S. 2: 00,00%</v>
      </c>
      <c r="AU210" s="187"/>
      <c r="AV210" s="187"/>
      <c r="AW210" s="188">
        <f t="shared" si="139"/>
        <v>0</v>
      </c>
      <c r="AX210" s="187"/>
      <c r="AY210" s="187"/>
      <c r="AZ210" s="187"/>
      <c r="BA210" s="191" t="str">
        <f t="shared" si="140"/>
        <v>0</v>
      </c>
      <c r="BB210" s="187" t="str">
        <f t="shared" si="141"/>
        <v>-</v>
      </c>
      <c r="BC210" s="189" t="str">
        <f t="shared" si="142"/>
        <v>FAC/DEP: 00,00%
__________
FAC/FAC: -
__________
AÑO: 00,00%
S. 1: 00,00%
S. 2: 00,00%</v>
      </c>
      <c r="BD210" s="187"/>
      <c r="BE210" s="187"/>
      <c r="BF210" s="188">
        <f t="shared" si="143"/>
        <v>0</v>
      </c>
      <c r="BG210" s="187"/>
      <c r="BH210" s="187"/>
      <c r="BI210" s="187"/>
      <c r="BJ210" s="191" t="str">
        <f t="shared" si="144"/>
        <v>0</v>
      </c>
      <c r="BK210" s="187" t="str">
        <f t="shared" si="145"/>
        <v>-</v>
      </c>
      <c r="BL210" s="189" t="str">
        <f t="shared" si="146"/>
        <v>FAC/DEP: 00,00%
__________
FAC/FAC: -
__________
AÑO: 00,00%
S. 1: 00,00%
S. 2: 00,00%</v>
      </c>
      <c r="BM210" s="187"/>
      <c r="BN210" s="187"/>
      <c r="BO210" s="188">
        <f t="shared" si="147"/>
        <v>0</v>
      </c>
      <c r="BP210" s="187"/>
      <c r="BQ210" s="187"/>
      <c r="BR210" s="187"/>
      <c r="BS210" s="191" t="str">
        <f t="shared" si="148"/>
        <v>0</v>
      </c>
      <c r="BT210" s="187" t="str">
        <f t="shared" si="149"/>
        <v>-</v>
      </c>
      <c r="BU210" s="189" t="str">
        <f t="shared" si="150"/>
        <v>FAC/DEP: 00,00%
__________
FAC/FAC: -
__________
AÑO: 00,00%
S. 1: 00,00%
S. 2: 00,00%</v>
      </c>
      <c r="BV210" s="187"/>
      <c r="BW210" s="187"/>
      <c r="BX210" s="188">
        <f t="shared" si="151"/>
        <v>0</v>
      </c>
      <c r="BY210" s="187"/>
      <c r="BZ210" s="187"/>
      <c r="CA210" s="187"/>
      <c r="CB210" s="191" t="str">
        <f t="shared" si="152"/>
        <v>0</v>
      </c>
      <c r="CC210" s="187" t="str">
        <f t="shared" si="153"/>
        <v>-</v>
      </c>
      <c r="CD210" s="189" t="str">
        <f t="shared" si="154"/>
        <v>FAC/DEP: 00,00%
__________
FAC/FAC: -
__________
AÑO: 00,00%
S. 1: 00,00%
S. 2: 00,00%</v>
      </c>
      <c r="CE210" s="187"/>
      <c r="CF210" s="187"/>
      <c r="CG210" s="188">
        <f t="shared" si="155"/>
        <v>0</v>
      </c>
      <c r="CH210" s="187"/>
      <c r="CI210" s="187"/>
      <c r="CJ210" s="187"/>
      <c r="CK210" s="191" t="str">
        <f t="shared" si="156"/>
        <v>0</v>
      </c>
      <c r="CL210" s="187" t="str">
        <f t="shared" si="157"/>
        <v>-</v>
      </c>
      <c r="CM210" s="189" t="str">
        <f t="shared" si="158"/>
        <v>FAC/DEP: 00,00%
__________
FAC/FAC: -
__________
AÑO: 00,00%
S. 1: 00,00%
S. 2: 00,00%</v>
      </c>
      <c r="CN210" s="187"/>
      <c r="CO210" s="187"/>
      <c r="CP210" s="188">
        <f t="shared" si="159"/>
        <v>0</v>
      </c>
      <c r="CQ210" s="187"/>
      <c r="CR210" s="187"/>
      <c r="CS210" s="187"/>
      <c r="CT210" s="191" t="str">
        <f t="shared" si="160"/>
        <v>0</v>
      </c>
      <c r="CU210" s="187" t="str">
        <f t="shared" si="161"/>
        <v>-</v>
      </c>
      <c r="CV210" s="189" t="str">
        <f t="shared" si="162"/>
        <v>FAC/DEP: 00,00%
__________
FAC/FAC: -
__________
AÑO: 00,00%
S. 1: 00,00%
S. 2: 00,00%</v>
      </c>
      <c r="CW210" s="187"/>
      <c r="CX210" s="187"/>
      <c r="CY210" s="188">
        <f t="shared" si="163"/>
        <v>0</v>
      </c>
      <c r="CZ210" s="187"/>
      <c r="DA210" s="187"/>
      <c r="DB210" s="187"/>
      <c r="DC210" s="191" t="str">
        <f t="shared" si="164"/>
        <v>0</v>
      </c>
      <c r="DD210" s="191" t="str">
        <f t="shared" si="165"/>
        <v>-</v>
      </c>
      <c r="DE210" s="196" t="str">
        <f t="shared" si="166"/>
        <v>FAC/DEP: 00,00%
__________
FAC/FAC: -
__________
AÑO: 00,00%
S. 1: 00,00%
S. 2: 00,00%</v>
      </c>
      <c r="DF210" s="209">
        <f t="shared" si="167"/>
        <v>0</v>
      </c>
      <c r="DG210" s="245"/>
      <c r="DH210" s="245"/>
    </row>
    <row r="211" spans="1:112" s="218" customFormat="1" ht="28.5" hidden="1" customHeight="1">
      <c r="A211" s="218" t="str">
        <f>Lists!C299</f>
        <v/>
      </c>
      <c r="B211" s="240" t="str">
        <f>IF(A211="","",INDEX(FORMULACIÓN!$A$10:$U$1010,'FORMULACIÓN Y SEG. FACULTADES'!$A211,'FORMULACIÓN Y SEG. FACULTADES'!B$8))</f>
        <v/>
      </c>
      <c r="C211" s="238" t="str">
        <f>IF($A211="","",INDEX(FORMULACIÓN!$A$10:$U$1010,'FORMULACIÓN Y SEG. FACULTADES'!$A211,'FORMULACIÓN Y SEG. FACULTADES'!C$8))</f>
        <v/>
      </c>
      <c r="D211" s="240" t="str">
        <f>IF(B211="","",INDEX(FORMULACIÓN!$A$10:$U$1010,'FORMULACIÓN Y SEG. FACULTADES'!$A211,'FORMULACIÓN Y SEG. FACULTADES'!D$8))</f>
        <v/>
      </c>
      <c r="E211" s="240" t="str">
        <f>IF($A211="","",INDEX(FORMULACIÓN!$A$10:$U$1010,'FORMULACIÓN Y SEG. FACULTADES'!$A211,'FORMULACIÓN Y SEG. FACULTADES'!E$8))</f>
        <v/>
      </c>
      <c r="F211" s="240" t="str">
        <f>IF($A211="","",INDEX(FORMULACIÓN!$A$10:$U$1010,'FORMULACIÓN Y SEG. FACULTADES'!$A211,'FORMULACIÓN Y SEG. FACULTADES'!F$8))</f>
        <v/>
      </c>
      <c r="G211" s="240" t="str">
        <f>IF($A211="","",INDEX(FORMULACIÓN!$A$10:$U$1010,'FORMULACIÓN Y SEG. FACULTADES'!$A211,'FORMULACIÓN Y SEG. FACULTADES'!G$8))</f>
        <v/>
      </c>
      <c r="H211" s="240" t="str">
        <f>IF($A211="","",INDEX(FORMULACIÓN!$A$10:$U$1010,'FORMULACIÓN Y SEG. FACULTADES'!$A211,'FORMULACIÓN Y SEG. FACULTADES'!H$8))</f>
        <v/>
      </c>
      <c r="I211" s="240" t="str">
        <f>IF($A211="","",INDEX(FORMULACIÓN!$A$10:$U$1010,'FORMULACIÓN Y SEG. FACULTADES'!$A211,'FORMULACIÓN Y SEG. FACULTADES'!I$8))</f>
        <v/>
      </c>
      <c r="J211" s="242"/>
      <c r="K211" s="242"/>
      <c r="L211" s="240" t="str">
        <f>IF($A211="","",INDEX(FORMULACIÓN!$A$10:$U$1010,'FORMULACIÓN Y SEG. FACULTADES'!$A211,'FORMULACIÓN Y SEG. FACULTADES'!L$8))</f>
        <v/>
      </c>
      <c r="M211" s="240" t="str">
        <f>IF($A211="","",INDEX(FORMULACIÓN!$A$10:$U$1010,'FORMULACIÓN Y SEG. FACULTADES'!$A211,'FORMULACIÓN Y SEG. FACULTADES'!M$8))</f>
        <v/>
      </c>
      <c r="N211" s="240" t="str">
        <f>IF($A211="","",INDEX(FORMULACIÓN!$A$10:$U$1010,'FORMULACIÓN Y SEG. FACULTADES'!$A211,'FORMULACIÓN Y SEG. FACULTADES'!N$8))</f>
        <v/>
      </c>
      <c r="O211" s="240" t="str">
        <f>IF($A211="","",INDEX(FORMULACIÓN!$A$10:$U$1010,'FORMULACIÓN Y SEG. FACULTADES'!$A211,'FORMULACIÓN Y SEG. FACULTADES'!O$8))</f>
        <v/>
      </c>
      <c r="P211" s="240" t="str">
        <f>IF($A211="","",INDEX(FORMULACIÓN!$A$10:$U$1010,'FORMULACIÓN Y SEG. FACULTADES'!$A211,'FORMULACIÓN Y SEG. FACULTADES'!P$8))</f>
        <v/>
      </c>
      <c r="Q211" s="241"/>
      <c r="R211" s="46" t="str">
        <f>IF($A211="","",INDEX(FORMULACIÓN!$A$10:$Y$1010,'FORMULACIÓN Y SEG. FACULTADES'!$A211,'FORMULACIÓN Y SEG. FACULTADES'!R$8))</f>
        <v/>
      </c>
      <c r="S211" s="175" t="str">
        <f>IF($A211="","",INDEX(FORMULACIÓN!$A$10:$U$1010,'FORMULACIÓN Y SEG. FACULTADES'!$A211,'FORMULACIÓN Y SEG. FACULTADES'!S$8))</f>
        <v/>
      </c>
      <c r="T211" s="187"/>
      <c r="U211" s="187"/>
      <c r="V211" s="188">
        <f t="shared" si="128"/>
        <v>0</v>
      </c>
      <c r="W211" s="187"/>
      <c r="X211" s="187"/>
      <c r="Y211" s="187"/>
      <c r="Z211" s="191" t="str">
        <f t="shared" si="129"/>
        <v>0</v>
      </c>
      <c r="AA211" s="191" t="str">
        <f t="shared" si="130"/>
        <v>-</v>
      </c>
      <c r="AB211" s="189" t="str">
        <f t="shared" si="127"/>
        <v>FAC/DEP: 00,00%
__________
FAC/FAC: -
__________
AÑO: 00,00%
S. 1: 00,00%
S. 2: 00,00%</v>
      </c>
      <c r="AC211" s="187"/>
      <c r="AD211" s="187"/>
      <c r="AE211" s="188">
        <f t="shared" si="131"/>
        <v>0</v>
      </c>
      <c r="AF211" s="187"/>
      <c r="AG211" s="187"/>
      <c r="AH211" s="187"/>
      <c r="AI211" s="191" t="str">
        <f t="shared" si="132"/>
        <v>0</v>
      </c>
      <c r="AJ211" s="187" t="str">
        <f t="shared" si="133"/>
        <v>-</v>
      </c>
      <c r="AK211" s="189" t="str">
        <f t="shared" si="134"/>
        <v>FAC/DEP: 00,00%
__________
FAC/FAC: -
__________
AÑO: 00,00%
S. 1: 00,00%
S. 2: 00,00%</v>
      </c>
      <c r="AL211" s="187"/>
      <c r="AM211" s="187"/>
      <c r="AN211" s="188">
        <f t="shared" si="135"/>
        <v>0</v>
      </c>
      <c r="AO211" s="187"/>
      <c r="AP211" s="187"/>
      <c r="AQ211" s="187"/>
      <c r="AR211" s="191" t="str">
        <f t="shared" si="136"/>
        <v>0</v>
      </c>
      <c r="AS211" s="187" t="str">
        <f t="shared" si="137"/>
        <v>-</v>
      </c>
      <c r="AT211" s="189" t="str">
        <f t="shared" si="138"/>
        <v>FAC/DEP: 00,00%
__________
FAC/FAC: -
__________
AÑO: 00,00%
S. 1: 00,00%
S. 2: 00,00%</v>
      </c>
      <c r="AU211" s="187"/>
      <c r="AV211" s="187"/>
      <c r="AW211" s="188">
        <f t="shared" si="139"/>
        <v>0</v>
      </c>
      <c r="AX211" s="187"/>
      <c r="AY211" s="187"/>
      <c r="AZ211" s="187"/>
      <c r="BA211" s="191" t="str">
        <f t="shared" si="140"/>
        <v>0</v>
      </c>
      <c r="BB211" s="187" t="str">
        <f t="shared" si="141"/>
        <v>-</v>
      </c>
      <c r="BC211" s="189" t="str">
        <f t="shared" si="142"/>
        <v>FAC/DEP: 00,00%
__________
FAC/FAC: -
__________
AÑO: 00,00%
S. 1: 00,00%
S. 2: 00,00%</v>
      </c>
      <c r="BD211" s="187"/>
      <c r="BE211" s="187"/>
      <c r="BF211" s="188">
        <f t="shared" si="143"/>
        <v>0</v>
      </c>
      <c r="BG211" s="187"/>
      <c r="BH211" s="187"/>
      <c r="BI211" s="187"/>
      <c r="BJ211" s="191" t="str">
        <f t="shared" si="144"/>
        <v>0</v>
      </c>
      <c r="BK211" s="187" t="str">
        <f t="shared" si="145"/>
        <v>-</v>
      </c>
      <c r="BL211" s="189" t="str">
        <f t="shared" si="146"/>
        <v>FAC/DEP: 00,00%
__________
FAC/FAC: -
__________
AÑO: 00,00%
S. 1: 00,00%
S. 2: 00,00%</v>
      </c>
      <c r="BM211" s="187"/>
      <c r="BN211" s="187"/>
      <c r="BO211" s="188">
        <f t="shared" si="147"/>
        <v>0</v>
      </c>
      <c r="BP211" s="187"/>
      <c r="BQ211" s="187"/>
      <c r="BR211" s="187"/>
      <c r="BS211" s="191" t="str">
        <f t="shared" si="148"/>
        <v>0</v>
      </c>
      <c r="BT211" s="187" t="str">
        <f t="shared" si="149"/>
        <v>-</v>
      </c>
      <c r="BU211" s="189" t="str">
        <f t="shared" si="150"/>
        <v>FAC/DEP: 00,00%
__________
FAC/FAC: -
__________
AÑO: 00,00%
S. 1: 00,00%
S. 2: 00,00%</v>
      </c>
      <c r="BV211" s="187"/>
      <c r="BW211" s="187"/>
      <c r="BX211" s="188">
        <f t="shared" si="151"/>
        <v>0</v>
      </c>
      <c r="BY211" s="187"/>
      <c r="BZ211" s="187"/>
      <c r="CA211" s="187"/>
      <c r="CB211" s="191" t="str">
        <f t="shared" si="152"/>
        <v>0</v>
      </c>
      <c r="CC211" s="187" t="str">
        <f t="shared" si="153"/>
        <v>-</v>
      </c>
      <c r="CD211" s="189" t="str">
        <f t="shared" si="154"/>
        <v>FAC/DEP: 00,00%
__________
FAC/FAC: -
__________
AÑO: 00,00%
S. 1: 00,00%
S. 2: 00,00%</v>
      </c>
      <c r="CE211" s="187"/>
      <c r="CF211" s="187"/>
      <c r="CG211" s="188">
        <f t="shared" si="155"/>
        <v>0</v>
      </c>
      <c r="CH211" s="187"/>
      <c r="CI211" s="187"/>
      <c r="CJ211" s="187"/>
      <c r="CK211" s="191" t="str">
        <f t="shared" si="156"/>
        <v>0</v>
      </c>
      <c r="CL211" s="187" t="str">
        <f t="shared" si="157"/>
        <v>-</v>
      </c>
      <c r="CM211" s="189" t="str">
        <f t="shared" si="158"/>
        <v>FAC/DEP: 00,00%
__________
FAC/FAC: -
__________
AÑO: 00,00%
S. 1: 00,00%
S. 2: 00,00%</v>
      </c>
      <c r="CN211" s="187"/>
      <c r="CO211" s="187"/>
      <c r="CP211" s="188">
        <f t="shared" si="159"/>
        <v>0</v>
      </c>
      <c r="CQ211" s="187"/>
      <c r="CR211" s="187"/>
      <c r="CS211" s="187"/>
      <c r="CT211" s="191" t="str">
        <f t="shared" si="160"/>
        <v>0</v>
      </c>
      <c r="CU211" s="187" t="str">
        <f t="shared" si="161"/>
        <v>-</v>
      </c>
      <c r="CV211" s="189" t="str">
        <f t="shared" si="162"/>
        <v>FAC/DEP: 00,00%
__________
FAC/FAC: -
__________
AÑO: 00,00%
S. 1: 00,00%
S. 2: 00,00%</v>
      </c>
      <c r="CW211" s="187"/>
      <c r="CX211" s="187"/>
      <c r="CY211" s="188">
        <f t="shared" si="163"/>
        <v>0</v>
      </c>
      <c r="CZ211" s="187"/>
      <c r="DA211" s="187"/>
      <c r="DB211" s="187"/>
      <c r="DC211" s="191" t="str">
        <f t="shared" si="164"/>
        <v>0</v>
      </c>
      <c r="DD211" s="191" t="str">
        <f t="shared" si="165"/>
        <v>-</v>
      </c>
      <c r="DE211" s="196" t="str">
        <f t="shared" si="166"/>
        <v>FAC/DEP: 00,00%
__________
FAC/FAC: -
__________
AÑO: 00,00%
S. 1: 00,00%
S. 2: 00,00%</v>
      </c>
      <c r="DF211" s="209">
        <f t="shared" si="167"/>
        <v>0</v>
      </c>
      <c r="DG211" s="245"/>
      <c r="DH211" s="245"/>
    </row>
    <row r="212" spans="1:112" s="218" customFormat="1" ht="28.5" hidden="1" customHeight="1">
      <c r="A212" s="218" t="str">
        <f>Lists!C300</f>
        <v/>
      </c>
      <c r="B212" s="240" t="str">
        <f>IF(A212="","",INDEX(FORMULACIÓN!$A$10:$U$1010,'FORMULACIÓN Y SEG. FACULTADES'!$A212,'FORMULACIÓN Y SEG. FACULTADES'!B$8))</f>
        <v/>
      </c>
      <c r="C212" s="238" t="str">
        <f>IF($A212="","",INDEX(FORMULACIÓN!$A$10:$U$1010,'FORMULACIÓN Y SEG. FACULTADES'!$A212,'FORMULACIÓN Y SEG. FACULTADES'!C$8))</f>
        <v/>
      </c>
      <c r="D212" s="240" t="str">
        <f>IF(B212="","",INDEX(FORMULACIÓN!$A$10:$U$1010,'FORMULACIÓN Y SEG. FACULTADES'!$A212,'FORMULACIÓN Y SEG. FACULTADES'!D$8))</f>
        <v/>
      </c>
      <c r="E212" s="240" t="str">
        <f>IF($A212="","",INDEX(FORMULACIÓN!$A$10:$U$1010,'FORMULACIÓN Y SEG. FACULTADES'!$A212,'FORMULACIÓN Y SEG. FACULTADES'!E$8))</f>
        <v/>
      </c>
      <c r="F212" s="240" t="str">
        <f>IF($A212="","",INDEX(FORMULACIÓN!$A$10:$U$1010,'FORMULACIÓN Y SEG. FACULTADES'!$A212,'FORMULACIÓN Y SEG. FACULTADES'!F$8))</f>
        <v/>
      </c>
      <c r="G212" s="240" t="str">
        <f>IF($A212="","",INDEX(FORMULACIÓN!$A$10:$U$1010,'FORMULACIÓN Y SEG. FACULTADES'!$A212,'FORMULACIÓN Y SEG. FACULTADES'!G$8))</f>
        <v/>
      </c>
      <c r="H212" s="240" t="str">
        <f>IF($A212="","",INDEX(FORMULACIÓN!$A$10:$U$1010,'FORMULACIÓN Y SEG. FACULTADES'!$A212,'FORMULACIÓN Y SEG. FACULTADES'!H$8))</f>
        <v/>
      </c>
      <c r="I212" s="240" t="str">
        <f>IF($A212="","",INDEX(FORMULACIÓN!$A$10:$U$1010,'FORMULACIÓN Y SEG. FACULTADES'!$A212,'FORMULACIÓN Y SEG. FACULTADES'!I$8))</f>
        <v/>
      </c>
      <c r="J212" s="242"/>
      <c r="K212" s="242"/>
      <c r="L212" s="240" t="str">
        <f>IF($A212="","",INDEX(FORMULACIÓN!$A$10:$U$1010,'FORMULACIÓN Y SEG. FACULTADES'!$A212,'FORMULACIÓN Y SEG. FACULTADES'!L$8))</f>
        <v/>
      </c>
      <c r="M212" s="240" t="str">
        <f>IF($A212="","",INDEX(FORMULACIÓN!$A$10:$U$1010,'FORMULACIÓN Y SEG. FACULTADES'!$A212,'FORMULACIÓN Y SEG. FACULTADES'!M$8))</f>
        <v/>
      </c>
      <c r="N212" s="240" t="str">
        <f>IF($A212="","",INDEX(FORMULACIÓN!$A$10:$U$1010,'FORMULACIÓN Y SEG. FACULTADES'!$A212,'FORMULACIÓN Y SEG. FACULTADES'!N$8))</f>
        <v/>
      </c>
      <c r="O212" s="240" t="str">
        <f>IF($A212="","",INDEX(FORMULACIÓN!$A$10:$U$1010,'FORMULACIÓN Y SEG. FACULTADES'!$A212,'FORMULACIÓN Y SEG. FACULTADES'!O$8))</f>
        <v/>
      </c>
      <c r="P212" s="240" t="str">
        <f>IF($A212="","",INDEX(FORMULACIÓN!$A$10:$U$1010,'FORMULACIÓN Y SEG. FACULTADES'!$A212,'FORMULACIÓN Y SEG. FACULTADES'!P$8))</f>
        <v/>
      </c>
      <c r="Q212" s="241"/>
      <c r="R212" s="46" t="str">
        <f>IF($A212="","",INDEX(FORMULACIÓN!$A$10:$Y$1010,'FORMULACIÓN Y SEG. FACULTADES'!$A212,'FORMULACIÓN Y SEG. FACULTADES'!R$8))</f>
        <v/>
      </c>
      <c r="S212" s="175" t="str">
        <f>IF($A212="","",INDEX(FORMULACIÓN!$A$10:$U$1010,'FORMULACIÓN Y SEG. FACULTADES'!$A212,'FORMULACIÓN Y SEG. FACULTADES'!S$8))</f>
        <v/>
      </c>
      <c r="T212" s="187"/>
      <c r="U212" s="187"/>
      <c r="V212" s="188">
        <f t="shared" si="128"/>
        <v>0</v>
      </c>
      <c r="W212" s="187"/>
      <c r="X212" s="187"/>
      <c r="Y212" s="187"/>
      <c r="Z212" s="191" t="str">
        <f t="shared" si="129"/>
        <v>0</v>
      </c>
      <c r="AA212" s="191" t="str">
        <f t="shared" si="130"/>
        <v>-</v>
      </c>
      <c r="AB212" s="189" t="str">
        <f t="shared" si="127"/>
        <v>FAC/DEP: 00,00%
__________
FAC/FAC: -
__________
AÑO: 00,00%
S. 1: 00,00%
S. 2: 00,00%</v>
      </c>
      <c r="AC212" s="187"/>
      <c r="AD212" s="187"/>
      <c r="AE212" s="188">
        <f t="shared" si="131"/>
        <v>0</v>
      </c>
      <c r="AF212" s="187"/>
      <c r="AG212" s="187"/>
      <c r="AH212" s="187"/>
      <c r="AI212" s="191" t="str">
        <f t="shared" si="132"/>
        <v>0</v>
      </c>
      <c r="AJ212" s="187" t="str">
        <f t="shared" si="133"/>
        <v>-</v>
      </c>
      <c r="AK212" s="189" t="str">
        <f t="shared" si="134"/>
        <v>FAC/DEP: 00,00%
__________
FAC/FAC: -
__________
AÑO: 00,00%
S. 1: 00,00%
S. 2: 00,00%</v>
      </c>
      <c r="AL212" s="187"/>
      <c r="AM212" s="187"/>
      <c r="AN212" s="188">
        <f t="shared" si="135"/>
        <v>0</v>
      </c>
      <c r="AO212" s="187"/>
      <c r="AP212" s="187"/>
      <c r="AQ212" s="187"/>
      <c r="AR212" s="191" t="str">
        <f t="shared" si="136"/>
        <v>0</v>
      </c>
      <c r="AS212" s="187" t="str">
        <f t="shared" si="137"/>
        <v>-</v>
      </c>
      <c r="AT212" s="189" t="str">
        <f t="shared" si="138"/>
        <v>FAC/DEP: 00,00%
__________
FAC/FAC: -
__________
AÑO: 00,00%
S. 1: 00,00%
S. 2: 00,00%</v>
      </c>
      <c r="AU212" s="187"/>
      <c r="AV212" s="187"/>
      <c r="AW212" s="188">
        <f t="shared" si="139"/>
        <v>0</v>
      </c>
      <c r="AX212" s="187"/>
      <c r="AY212" s="187"/>
      <c r="AZ212" s="187"/>
      <c r="BA212" s="191" t="str">
        <f t="shared" si="140"/>
        <v>0</v>
      </c>
      <c r="BB212" s="187" t="str">
        <f t="shared" si="141"/>
        <v>-</v>
      </c>
      <c r="BC212" s="189" t="str">
        <f t="shared" si="142"/>
        <v>FAC/DEP: 00,00%
__________
FAC/FAC: -
__________
AÑO: 00,00%
S. 1: 00,00%
S. 2: 00,00%</v>
      </c>
      <c r="BD212" s="187"/>
      <c r="BE212" s="187"/>
      <c r="BF212" s="188">
        <f t="shared" si="143"/>
        <v>0</v>
      </c>
      <c r="BG212" s="187"/>
      <c r="BH212" s="187"/>
      <c r="BI212" s="187"/>
      <c r="BJ212" s="191" t="str">
        <f t="shared" si="144"/>
        <v>0</v>
      </c>
      <c r="BK212" s="187" t="str">
        <f t="shared" si="145"/>
        <v>-</v>
      </c>
      <c r="BL212" s="189" t="str">
        <f t="shared" si="146"/>
        <v>FAC/DEP: 00,00%
__________
FAC/FAC: -
__________
AÑO: 00,00%
S. 1: 00,00%
S. 2: 00,00%</v>
      </c>
      <c r="BM212" s="187"/>
      <c r="BN212" s="187"/>
      <c r="BO212" s="188">
        <f t="shared" si="147"/>
        <v>0</v>
      </c>
      <c r="BP212" s="187"/>
      <c r="BQ212" s="187"/>
      <c r="BR212" s="187"/>
      <c r="BS212" s="191" t="str">
        <f t="shared" si="148"/>
        <v>0</v>
      </c>
      <c r="BT212" s="187" t="str">
        <f t="shared" si="149"/>
        <v>-</v>
      </c>
      <c r="BU212" s="189" t="str">
        <f t="shared" si="150"/>
        <v>FAC/DEP: 00,00%
__________
FAC/FAC: -
__________
AÑO: 00,00%
S. 1: 00,00%
S. 2: 00,00%</v>
      </c>
      <c r="BV212" s="187"/>
      <c r="BW212" s="187"/>
      <c r="BX212" s="188">
        <f t="shared" si="151"/>
        <v>0</v>
      </c>
      <c r="BY212" s="187"/>
      <c r="BZ212" s="187"/>
      <c r="CA212" s="187"/>
      <c r="CB212" s="191" t="str">
        <f t="shared" si="152"/>
        <v>0</v>
      </c>
      <c r="CC212" s="187" t="str">
        <f t="shared" si="153"/>
        <v>-</v>
      </c>
      <c r="CD212" s="189" t="str">
        <f t="shared" si="154"/>
        <v>FAC/DEP: 00,00%
__________
FAC/FAC: -
__________
AÑO: 00,00%
S. 1: 00,00%
S. 2: 00,00%</v>
      </c>
      <c r="CE212" s="187"/>
      <c r="CF212" s="187"/>
      <c r="CG212" s="188">
        <f t="shared" si="155"/>
        <v>0</v>
      </c>
      <c r="CH212" s="187"/>
      <c r="CI212" s="187"/>
      <c r="CJ212" s="187"/>
      <c r="CK212" s="191" t="str">
        <f t="shared" si="156"/>
        <v>0</v>
      </c>
      <c r="CL212" s="187" t="str">
        <f t="shared" si="157"/>
        <v>-</v>
      </c>
      <c r="CM212" s="189" t="str">
        <f t="shared" si="158"/>
        <v>FAC/DEP: 00,00%
__________
FAC/FAC: -
__________
AÑO: 00,00%
S. 1: 00,00%
S. 2: 00,00%</v>
      </c>
      <c r="CN212" s="187"/>
      <c r="CO212" s="187"/>
      <c r="CP212" s="188">
        <f t="shared" si="159"/>
        <v>0</v>
      </c>
      <c r="CQ212" s="187"/>
      <c r="CR212" s="187"/>
      <c r="CS212" s="187"/>
      <c r="CT212" s="191" t="str">
        <f t="shared" si="160"/>
        <v>0</v>
      </c>
      <c r="CU212" s="187" t="str">
        <f t="shared" si="161"/>
        <v>-</v>
      </c>
      <c r="CV212" s="189" t="str">
        <f t="shared" si="162"/>
        <v>FAC/DEP: 00,00%
__________
FAC/FAC: -
__________
AÑO: 00,00%
S. 1: 00,00%
S. 2: 00,00%</v>
      </c>
      <c r="CW212" s="187"/>
      <c r="CX212" s="187"/>
      <c r="CY212" s="188">
        <f t="shared" si="163"/>
        <v>0</v>
      </c>
      <c r="CZ212" s="187"/>
      <c r="DA212" s="187"/>
      <c r="DB212" s="187"/>
      <c r="DC212" s="191" t="str">
        <f t="shared" si="164"/>
        <v>0</v>
      </c>
      <c r="DD212" s="191" t="str">
        <f t="shared" si="165"/>
        <v>-</v>
      </c>
      <c r="DE212" s="196" t="str">
        <f t="shared" si="166"/>
        <v>FAC/DEP: 00,00%
__________
FAC/FAC: -
__________
AÑO: 00,00%
S. 1: 00,00%
S. 2: 00,00%</v>
      </c>
      <c r="DF212" s="209">
        <f t="shared" si="167"/>
        <v>0</v>
      </c>
      <c r="DG212" s="245"/>
      <c r="DH212" s="245"/>
    </row>
    <row r="213" spans="1:112" s="218" customFormat="1" ht="28.5" hidden="1" customHeight="1">
      <c r="A213" s="218" t="str">
        <f>Lists!C301</f>
        <v/>
      </c>
      <c r="B213" s="240" t="str">
        <f>IF(A213="","",INDEX(FORMULACIÓN!$A$10:$U$1010,'FORMULACIÓN Y SEG. FACULTADES'!$A213,'FORMULACIÓN Y SEG. FACULTADES'!B$8))</f>
        <v/>
      </c>
      <c r="C213" s="238" t="str">
        <f>IF($A213="","",INDEX(FORMULACIÓN!$A$10:$U$1010,'FORMULACIÓN Y SEG. FACULTADES'!$A213,'FORMULACIÓN Y SEG. FACULTADES'!C$8))</f>
        <v/>
      </c>
      <c r="D213" s="240" t="str">
        <f>IF(B213="","",INDEX(FORMULACIÓN!$A$10:$U$1010,'FORMULACIÓN Y SEG. FACULTADES'!$A213,'FORMULACIÓN Y SEG. FACULTADES'!D$8))</f>
        <v/>
      </c>
      <c r="E213" s="240" t="str">
        <f>IF($A213="","",INDEX(FORMULACIÓN!$A$10:$U$1010,'FORMULACIÓN Y SEG. FACULTADES'!$A213,'FORMULACIÓN Y SEG. FACULTADES'!E$8))</f>
        <v/>
      </c>
      <c r="F213" s="240" t="str">
        <f>IF($A213="","",INDEX(FORMULACIÓN!$A$10:$U$1010,'FORMULACIÓN Y SEG. FACULTADES'!$A213,'FORMULACIÓN Y SEG. FACULTADES'!F$8))</f>
        <v/>
      </c>
      <c r="G213" s="240" t="str">
        <f>IF($A213="","",INDEX(FORMULACIÓN!$A$10:$U$1010,'FORMULACIÓN Y SEG. FACULTADES'!$A213,'FORMULACIÓN Y SEG. FACULTADES'!G$8))</f>
        <v/>
      </c>
      <c r="H213" s="240" t="str">
        <f>IF($A213="","",INDEX(FORMULACIÓN!$A$10:$U$1010,'FORMULACIÓN Y SEG. FACULTADES'!$A213,'FORMULACIÓN Y SEG. FACULTADES'!H$8))</f>
        <v/>
      </c>
      <c r="I213" s="240" t="str">
        <f>IF($A213="","",INDEX(FORMULACIÓN!$A$10:$U$1010,'FORMULACIÓN Y SEG. FACULTADES'!$A213,'FORMULACIÓN Y SEG. FACULTADES'!I$8))</f>
        <v/>
      </c>
      <c r="J213" s="242"/>
      <c r="K213" s="242"/>
      <c r="L213" s="240" t="str">
        <f>IF($A213="","",INDEX(FORMULACIÓN!$A$10:$U$1010,'FORMULACIÓN Y SEG. FACULTADES'!$A213,'FORMULACIÓN Y SEG. FACULTADES'!L$8))</f>
        <v/>
      </c>
      <c r="M213" s="240" t="str">
        <f>IF($A213="","",INDEX(FORMULACIÓN!$A$10:$U$1010,'FORMULACIÓN Y SEG. FACULTADES'!$A213,'FORMULACIÓN Y SEG. FACULTADES'!M$8))</f>
        <v/>
      </c>
      <c r="N213" s="240" t="str">
        <f>IF($A213="","",INDEX(FORMULACIÓN!$A$10:$U$1010,'FORMULACIÓN Y SEG. FACULTADES'!$A213,'FORMULACIÓN Y SEG. FACULTADES'!N$8))</f>
        <v/>
      </c>
      <c r="O213" s="240" t="str">
        <f>IF($A213="","",INDEX(FORMULACIÓN!$A$10:$U$1010,'FORMULACIÓN Y SEG. FACULTADES'!$A213,'FORMULACIÓN Y SEG. FACULTADES'!O$8))</f>
        <v/>
      </c>
      <c r="P213" s="240" t="str">
        <f>IF($A213="","",INDEX(FORMULACIÓN!$A$10:$U$1010,'FORMULACIÓN Y SEG. FACULTADES'!$A213,'FORMULACIÓN Y SEG. FACULTADES'!P$8))</f>
        <v/>
      </c>
      <c r="Q213" s="241"/>
      <c r="R213" s="46" t="str">
        <f>IF($A213="","",INDEX(FORMULACIÓN!$A$10:$Y$1010,'FORMULACIÓN Y SEG. FACULTADES'!$A213,'FORMULACIÓN Y SEG. FACULTADES'!R$8))</f>
        <v/>
      </c>
      <c r="S213" s="175" t="str">
        <f>IF($A213="","",INDEX(FORMULACIÓN!$A$10:$U$1010,'FORMULACIÓN Y SEG. FACULTADES'!$A213,'FORMULACIÓN Y SEG. FACULTADES'!S$8))</f>
        <v/>
      </c>
      <c r="T213" s="187"/>
      <c r="U213" s="187"/>
      <c r="V213" s="188">
        <f t="shared" si="128"/>
        <v>0</v>
      </c>
      <c r="W213" s="187"/>
      <c r="X213" s="187"/>
      <c r="Y213" s="187"/>
      <c r="Z213" s="191" t="str">
        <f t="shared" si="129"/>
        <v>0</v>
      </c>
      <c r="AA213" s="191" t="str">
        <f t="shared" si="130"/>
        <v>-</v>
      </c>
      <c r="AB213" s="189" t="str">
        <f t="shared" si="127"/>
        <v>FAC/DEP: 00,00%
__________
FAC/FAC: -
__________
AÑO: 00,00%
S. 1: 00,00%
S. 2: 00,00%</v>
      </c>
      <c r="AC213" s="187"/>
      <c r="AD213" s="187"/>
      <c r="AE213" s="188">
        <f t="shared" si="131"/>
        <v>0</v>
      </c>
      <c r="AF213" s="187"/>
      <c r="AG213" s="187"/>
      <c r="AH213" s="187"/>
      <c r="AI213" s="191" t="str">
        <f t="shared" si="132"/>
        <v>0</v>
      </c>
      <c r="AJ213" s="187" t="str">
        <f t="shared" si="133"/>
        <v>-</v>
      </c>
      <c r="AK213" s="189" t="str">
        <f t="shared" si="134"/>
        <v>FAC/DEP: 00,00%
__________
FAC/FAC: -
__________
AÑO: 00,00%
S. 1: 00,00%
S. 2: 00,00%</v>
      </c>
      <c r="AL213" s="187"/>
      <c r="AM213" s="187"/>
      <c r="AN213" s="188">
        <f t="shared" si="135"/>
        <v>0</v>
      </c>
      <c r="AO213" s="187"/>
      <c r="AP213" s="187"/>
      <c r="AQ213" s="187"/>
      <c r="AR213" s="191" t="str">
        <f t="shared" si="136"/>
        <v>0</v>
      </c>
      <c r="AS213" s="187" t="str">
        <f t="shared" si="137"/>
        <v>-</v>
      </c>
      <c r="AT213" s="189" t="str">
        <f t="shared" si="138"/>
        <v>FAC/DEP: 00,00%
__________
FAC/FAC: -
__________
AÑO: 00,00%
S. 1: 00,00%
S. 2: 00,00%</v>
      </c>
      <c r="AU213" s="187"/>
      <c r="AV213" s="187"/>
      <c r="AW213" s="188">
        <f t="shared" si="139"/>
        <v>0</v>
      </c>
      <c r="AX213" s="187"/>
      <c r="AY213" s="187"/>
      <c r="AZ213" s="187"/>
      <c r="BA213" s="191" t="str">
        <f t="shared" si="140"/>
        <v>0</v>
      </c>
      <c r="BB213" s="187" t="str">
        <f t="shared" si="141"/>
        <v>-</v>
      </c>
      <c r="BC213" s="189" t="str">
        <f t="shared" si="142"/>
        <v>FAC/DEP: 00,00%
__________
FAC/FAC: -
__________
AÑO: 00,00%
S. 1: 00,00%
S. 2: 00,00%</v>
      </c>
      <c r="BD213" s="187"/>
      <c r="BE213" s="187"/>
      <c r="BF213" s="188">
        <f t="shared" si="143"/>
        <v>0</v>
      </c>
      <c r="BG213" s="187"/>
      <c r="BH213" s="187"/>
      <c r="BI213" s="187"/>
      <c r="BJ213" s="191" t="str">
        <f t="shared" si="144"/>
        <v>0</v>
      </c>
      <c r="BK213" s="187" t="str">
        <f t="shared" si="145"/>
        <v>-</v>
      </c>
      <c r="BL213" s="189" t="str">
        <f t="shared" si="146"/>
        <v>FAC/DEP: 00,00%
__________
FAC/FAC: -
__________
AÑO: 00,00%
S. 1: 00,00%
S. 2: 00,00%</v>
      </c>
      <c r="BM213" s="187"/>
      <c r="BN213" s="187"/>
      <c r="BO213" s="188">
        <f t="shared" si="147"/>
        <v>0</v>
      </c>
      <c r="BP213" s="187"/>
      <c r="BQ213" s="187"/>
      <c r="BR213" s="187"/>
      <c r="BS213" s="191" t="str">
        <f t="shared" si="148"/>
        <v>0</v>
      </c>
      <c r="BT213" s="187" t="str">
        <f t="shared" si="149"/>
        <v>-</v>
      </c>
      <c r="BU213" s="189" t="str">
        <f t="shared" si="150"/>
        <v>FAC/DEP: 00,00%
__________
FAC/FAC: -
__________
AÑO: 00,00%
S. 1: 00,00%
S. 2: 00,00%</v>
      </c>
      <c r="BV213" s="187"/>
      <c r="BW213" s="187"/>
      <c r="BX213" s="188">
        <f t="shared" si="151"/>
        <v>0</v>
      </c>
      <c r="BY213" s="187"/>
      <c r="BZ213" s="187"/>
      <c r="CA213" s="187"/>
      <c r="CB213" s="191" t="str">
        <f t="shared" si="152"/>
        <v>0</v>
      </c>
      <c r="CC213" s="187" t="str">
        <f t="shared" si="153"/>
        <v>-</v>
      </c>
      <c r="CD213" s="189" t="str">
        <f t="shared" si="154"/>
        <v>FAC/DEP: 00,00%
__________
FAC/FAC: -
__________
AÑO: 00,00%
S. 1: 00,00%
S. 2: 00,00%</v>
      </c>
      <c r="CE213" s="187"/>
      <c r="CF213" s="187"/>
      <c r="CG213" s="188">
        <f t="shared" si="155"/>
        <v>0</v>
      </c>
      <c r="CH213" s="187"/>
      <c r="CI213" s="187"/>
      <c r="CJ213" s="187"/>
      <c r="CK213" s="191" t="str">
        <f t="shared" si="156"/>
        <v>0</v>
      </c>
      <c r="CL213" s="187" t="str">
        <f t="shared" si="157"/>
        <v>-</v>
      </c>
      <c r="CM213" s="189" t="str">
        <f t="shared" si="158"/>
        <v>FAC/DEP: 00,00%
__________
FAC/FAC: -
__________
AÑO: 00,00%
S. 1: 00,00%
S. 2: 00,00%</v>
      </c>
      <c r="CN213" s="187"/>
      <c r="CO213" s="187"/>
      <c r="CP213" s="188">
        <f t="shared" si="159"/>
        <v>0</v>
      </c>
      <c r="CQ213" s="187"/>
      <c r="CR213" s="187"/>
      <c r="CS213" s="187"/>
      <c r="CT213" s="191" t="str">
        <f t="shared" si="160"/>
        <v>0</v>
      </c>
      <c r="CU213" s="187" t="str">
        <f t="shared" si="161"/>
        <v>-</v>
      </c>
      <c r="CV213" s="189" t="str">
        <f t="shared" si="162"/>
        <v>FAC/DEP: 00,00%
__________
FAC/FAC: -
__________
AÑO: 00,00%
S. 1: 00,00%
S. 2: 00,00%</v>
      </c>
      <c r="CW213" s="187"/>
      <c r="CX213" s="187"/>
      <c r="CY213" s="188">
        <f t="shared" si="163"/>
        <v>0</v>
      </c>
      <c r="CZ213" s="187"/>
      <c r="DA213" s="187"/>
      <c r="DB213" s="187"/>
      <c r="DC213" s="191" t="str">
        <f t="shared" si="164"/>
        <v>0</v>
      </c>
      <c r="DD213" s="191" t="str">
        <f t="shared" si="165"/>
        <v>-</v>
      </c>
      <c r="DE213" s="196" t="str">
        <f t="shared" si="166"/>
        <v>FAC/DEP: 00,00%
__________
FAC/FAC: -
__________
AÑO: 00,00%
S. 1: 00,00%
S. 2: 00,00%</v>
      </c>
      <c r="DF213" s="209">
        <f t="shared" si="167"/>
        <v>0</v>
      </c>
      <c r="DG213" s="245"/>
      <c r="DH213" s="245"/>
    </row>
    <row r="214" spans="1:112" s="218" customFormat="1" ht="28.5" hidden="1" customHeight="1">
      <c r="A214" s="218" t="str">
        <f>Lists!C302</f>
        <v/>
      </c>
      <c r="B214" s="240" t="str">
        <f>IF(A214="","",INDEX(FORMULACIÓN!$A$10:$U$1010,'FORMULACIÓN Y SEG. FACULTADES'!$A214,'FORMULACIÓN Y SEG. FACULTADES'!B$8))</f>
        <v/>
      </c>
      <c r="C214" s="238" t="str">
        <f>IF($A214="","",INDEX(FORMULACIÓN!$A$10:$U$1010,'FORMULACIÓN Y SEG. FACULTADES'!$A214,'FORMULACIÓN Y SEG. FACULTADES'!C$8))</f>
        <v/>
      </c>
      <c r="D214" s="240" t="str">
        <f>IF(B214="","",INDEX(FORMULACIÓN!$A$10:$U$1010,'FORMULACIÓN Y SEG. FACULTADES'!$A214,'FORMULACIÓN Y SEG. FACULTADES'!D$8))</f>
        <v/>
      </c>
      <c r="E214" s="240" t="str">
        <f>IF($A214="","",INDEX(FORMULACIÓN!$A$10:$U$1010,'FORMULACIÓN Y SEG. FACULTADES'!$A214,'FORMULACIÓN Y SEG. FACULTADES'!E$8))</f>
        <v/>
      </c>
      <c r="F214" s="240" t="str">
        <f>IF($A214="","",INDEX(FORMULACIÓN!$A$10:$U$1010,'FORMULACIÓN Y SEG. FACULTADES'!$A214,'FORMULACIÓN Y SEG. FACULTADES'!F$8))</f>
        <v/>
      </c>
      <c r="G214" s="240" t="str">
        <f>IF($A214="","",INDEX(FORMULACIÓN!$A$10:$U$1010,'FORMULACIÓN Y SEG. FACULTADES'!$A214,'FORMULACIÓN Y SEG. FACULTADES'!G$8))</f>
        <v/>
      </c>
      <c r="H214" s="240" t="str">
        <f>IF($A214="","",INDEX(FORMULACIÓN!$A$10:$U$1010,'FORMULACIÓN Y SEG. FACULTADES'!$A214,'FORMULACIÓN Y SEG. FACULTADES'!H$8))</f>
        <v/>
      </c>
      <c r="I214" s="240" t="str">
        <f>IF($A214="","",INDEX(FORMULACIÓN!$A$10:$U$1010,'FORMULACIÓN Y SEG. FACULTADES'!$A214,'FORMULACIÓN Y SEG. FACULTADES'!I$8))</f>
        <v/>
      </c>
      <c r="J214" s="242"/>
      <c r="K214" s="242"/>
      <c r="L214" s="240" t="str">
        <f>IF($A214="","",INDEX(FORMULACIÓN!$A$10:$U$1010,'FORMULACIÓN Y SEG. FACULTADES'!$A214,'FORMULACIÓN Y SEG. FACULTADES'!L$8))</f>
        <v/>
      </c>
      <c r="M214" s="240" t="str">
        <f>IF($A214="","",INDEX(FORMULACIÓN!$A$10:$U$1010,'FORMULACIÓN Y SEG. FACULTADES'!$A214,'FORMULACIÓN Y SEG. FACULTADES'!M$8))</f>
        <v/>
      </c>
      <c r="N214" s="240" t="str">
        <f>IF($A214="","",INDEX(FORMULACIÓN!$A$10:$U$1010,'FORMULACIÓN Y SEG. FACULTADES'!$A214,'FORMULACIÓN Y SEG. FACULTADES'!N$8))</f>
        <v/>
      </c>
      <c r="O214" s="240" t="str">
        <f>IF($A214="","",INDEX(FORMULACIÓN!$A$10:$U$1010,'FORMULACIÓN Y SEG. FACULTADES'!$A214,'FORMULACIÓN Y SEG. FACULTADES'!O$8))</f>
        <v/>
      </c>
      <c r="P214" s="240" t="str">
        <f>IF($A214="","",INDEX(FORMULACIÓN!$A$10:$U$1010,'FORMULACIÓN Y SEG. FACULTADES'!$A214,'FORMULACIÓN Y SEG. FACULTADES'!P$8))</f>
        <v/>
      </c>
      <c r="Q214" s="241"/>
      <c r="R214" s="46" t="str">
        <f>IF($A214="","",INDEX(FORMULACIÓN!$A$10:$Y$1010,'FORMULACIÓN Y SEG. FACULTADES'!$A214,'FORMULACIÓN Y SEG. FACULTADES'!R$8))</f>
        <v/>
      </c>
      <c r="S214" s="175" t="str">
        <f>IF($A214="","",INDEX(FORMULACIÓN!$A$10:$U$1010,'FORMULACIÓN Y SEG. FACULTADES'!$A214,'FORMULACIÓN Y SEG. FACULTADES'!S$8))</f>
        <v/>
      </c>
      <c r="T214" s="187"/>
      <c r="U214" s="187"/>
      <c r="V214" s="188">
        <f t="shared" si="128"/>
        <v>0</v>
      </c>
      <c r="W214" s="187"/>
      <c r="X214" s="187"/>
      <c r="Y214" s="187"/>
      <c r="Z214" s="191" t="str">
        <f t="shared" si="129"/>
        <v>0</v>
      </c>
      <c r="AA214" s="191" t="str">
        <f t="shared" si="130"/>
        <v>-</v>
      </c>
      <c r="AB214" s="189" t="str">
        <f t="shared" si="127"/>
        <v>FAC/DEP: 00,00%
__________
FAC/FAC: -
__________
AÑO: 00,00%
S. 1: 00,00%
S. 2: 00,00%</v>
      </c>
      <c r="AC214" s="187"/>
      <c r="AD214" s="187"/>
      <c r="AE214" s="188">
        <f t="shared" si="131"/>
        <v>0</v>
      </c>
      <c r="AF214" s="187"/>
      <c r="AG214" s="187"/>
      <c r="AH214" s="187"/>
      <c r="AI214" s="191" t="str">
        <f t="shared" si="132"/>
        <v>0</v>
      </c>
      <c r="AJ214" s="187" t="str">
        <f t="shared" si="133"/>
        <v>-</v>
      </c>
      <c r="AK214" s="189" t="str">
        <f t="shared" si="134"/>
        <v>FAC/DEP: 00,00%
__________
FAC/FAC: -
__________
AÑO: 00,00%
S. 1: 00,00%
S. 2: 00,00%</v>
      </c>
      <c r="AL214" s="187"/>
      <c r="AM214" s="187"/>
      <c r="AN214" s="188">
        <f t="shared" si="135"/>
        <v>0</v>
      </c>
      <c r="AO214" s="187"/>
      <c r="AP214" s="187"/>
      <c r="AQ214" s="187"/>
      <c r="AR214" s="191" t="str">
        <f t="shared" si="136"/>
        <v>0</v>
      </c>
      <c r="AS214" s="187" t="str">
        <f t="shared" si="137"/>
        <v>-</v>
      </c>
      <c r="AT214" s="189" t="str">
        <f t="shared" si="138"/>
        <v>FAC/DEP: 00,00%
__________
FAC/FAC: -
__________
AÑO: 00,00%
S. 1: 00,00%
S. 2: 00,00%</v>
      </c>
      <c r="AU214" s="187"/>
      <c r="AV214" s="187"/>
      <c r="AW214" s="188">
        <f t="shared" si="139"/>
        <v>0</v>
      </c>
      <c r="AX214" s="187"/>
      <c r="AY214" s="187"/>
      <c r="AZ214" s="187"/>
      <c r="BA214" s="191" t="str">
        <f t="shared" si="140"/>
        <v>0</v>
      </c>
      <c r="BB214" s="187" t="str">
        <f t="shared" si="141"/>
        <v>-</v>
      </c>
      <c r="BC214" s="189" t="str">
        <f t="shared" si="142"/>
        <v>FAC/DEP: 00,00%
__________
FAC/FAC: -
__________
AÑO: 00,00%
S. 1: 00,00%
S. 2: 00,00%</v>
      </c>
      <c r="BD214" s="187"/>
      <c r="BE214" s="187"/>
      <c r="BF214" s="188">
        <f t="shared" si="143"/>
        <v>0</v>
      </c>
      <c r="BG214" s="187"/>
      <c r="BH214" s="187"/>
      <c r="BI214" s="187"/>
      <c r="BJ214" s="191" t="str">
        <f t="shared" si="144"/>
        <v>0</v>
      </c>
      <c r="BK214" s="187" t="str">
        <f t="shared" si="145"/>
        <v>-</v>
      </c>
      <c r="BL214" s="189" t="str">
        <f t="shared" si="146"/>
        <v>FAC/DEP: 00,00%
__________
FAC/FAC: -
__________
AÑO: 00,00%
S. 1: 00,00%
S. 2: 00,00%</v>
      </c>
      <c r="BM214" s="187"/>
      <c r="BN214" s="187"/>
      <c r="BO214" s="188">
        <f t="shared" si="147"/>
        <v>0</v>
      </c>
      <c r="BP214" s="187"/>
      <c r="BQ214" s="187"/>
      <c r="BR214" s="187"/>
      <c r="BS214" s="191" t="str">
        <f t="shared" si="148"/>
        <v>0</v>
      </c>
      <c r="BT214" s="187" t="str">
        <f t="shared" si="149"/>
        <v>-</v>
      </c>
      <c r="BU214" s="189" t="str">
        <f t="shared" si="150"/>
        <v>FAC/DEP: 00,00%
__________
FAC/FAC: -
__________
AÑO: 00,00%
S. 1: 00,00%
S. 2: 00,00%</v>
      </c>
      <c r="BV214" s="187"/>
      <c r="BW214" s="187"/>
      <c r="BX214" s="188">
        <f t="shared" si="151"/>
        <v>0</v>
      </c>
      <c r="BY214" s="187"/>
      <c r="BZ214" s="187"/>
      <c r="CA214" s="187"/>
      <c r="CB214" s="191" t="str">
        <f t="shared" si="152"/>
        <v>0</v>
      </c>
      <c r="CC214" s="187" t="str">
        <f t="shared" si="153"/>
        <v>-</v>
      </c>
      <c r="CD214" s="189" t="str">
        <f t="shared" si="154"/>
        <v>FAC/DEP: 00,00%
__________
FAC/FAC: -
__________
AÑO: 00,00%
S. 1: 00,00%
S. 2: 00,00%</v>
      </c>
      <c r="CE214" s="187"/>
      <c r="CF214" s="187"/>
      <c r="CG214" s="188">
        <f t="shared" si="155"/>
        <v>0</v>
      </c>
      <c r="CH214" s="187"/>
      <c r="CI214" s="187"/>
      <c r="CJ214" s="187"/>
      <c r="CK214" s="191" t="str">
        <f t="shared" si="156"/>
        <v>0</v>
      </c>
      <c r="CL214" s="187" t="str">
        <f t="shared" si="157"/>
        <v>-</v>
      </c>
      <c r="CM214" s="189" t="str">
        <f t="shared" si="158"/>
        <v>FAC/DEP: 00,00%
__________
FAC/FAC: -
__________
AÑO: 00,00%
S. 1: 00,00%
S. 2: 00,00%</v>
      </c>
      <c r="CN214" s="187"/>
      <c r="CO214" s="187"/>
      <c r="CP214" s="188">
        <f t="shared" si="159"/>
        <v>0</v>
      </c>
      <c r="CQ214" s="187"/>
      <c r="CR214" s="187"/>
      <c r="CS214" s="187"/>
      <c r="CT214" s="191" t="str">
        <f t="shared" si="160"/>
        <v>0</v>
      </c>
      <c r="CU214" s="187" t="str">
        <f t="shared" si="161"/>
        <v>-</v>
      </c>
      <c r="CV214" s="189" t="str">
        <f t="shared" si="162"/>
        <v>FAC/DEP: 00,00%
__________
FAC/FAC: -
__________
AÑO: 00,00%
S. 1: 00,00%
S. 2: 00,00%</v>
      </c>
      <c r="CW214" s="187"/>
      <c r="CX214" s="187"/>
      <c r="CY214" s="188">
        <f t="shared" si="163"/>
        <v>0</v>
      </c>
      <c r="CZ214" s="187"/>
      <c r="DA214" s="187"/>
      <c r="DB214" s="187"/>
      <c r="DC214" s="191" t="str">
        <f t="shared" si="164"/>
        <v>0</v>
      </c>
      <c r="DD214" s="191" t="str">
        <f t="shared" si="165"/>
        <v>-</v>
      </c>
      <c r="DE214" s="196" t="str">
        <f t="shared" si="166"/>
        <v>FAC/DEP: 00,00%
__________
FAC/FAC: -
__________
AÑO: 00,00%
S. 1: 00,00%
S. 2: 00,00%</v>
      </c>
      <c r="DF214" s="209">
        <f t="shared" si="167"/>
        <v>0</v>
      </c>
      <c r="DG214" s="245"/>
      <c r="DH214" s="245"/>
    </row>
    <row r="215" spans="1:112" s="218" customFormat="1" ht="28.5" hidden="1" customHeight="1">
      <c r="A215" s="218" t="str">
        <f>Lists!C303</f>
        <v/>
      </c>
      <c r="B215" s="240" t="str">
        <f>IF(A215="","",INDEX(FORMULACIÓN!$A$10:$U$1010,'FORMULACIÓN Y SEG. FACULTADES'!$A215,'FORMULACIÓN Y SEG. FACULTADES'!B$8))</f>
        <v/>
      </c>
      <c r="C215" s="238" t="str">
        <f>IF($A215="","",INDEX(FORMULACIÓN!$A$10:$U$1010,'FORMULACIÓN Y SEG. FACULTADES'!$A215,'FORMULACIÓN Y SEG. FACULTADES'!C$8))</f>
        <v/>
      </c>
      <c r="D215" s="240" t="str">
        <f>IF(B215="","",INDEX(FORMULACIÓN!$A$10:$U$1010,'FORMULACIÓN Y SEG. FACULTADES'!$A215,'FORMULACIÓN Y SEG. FACULTADES'!D$8))</f>
        <v/>
      </c>
      <c r="E215" s="240" t="str">
        <f>IF($A215="","",INDEX(FORMULACIÓN!$A$10:$U$1010,'FORMULACIÓN Y SEG. FACULTADES'!$A215,'FORMULACIÓN Y SEG. FACULTADES'!E$8))</f>
        <v/>
      </c>
      <c r="F215" s="240" t="str">
        <f>IF($A215="","",INDEX(FORMULACIÓN!$A$10:$U$1010,'FORMULACIÓN Y SEG. FACULTADES'!$A215,'FORMULACIÓN Y SEG. FACULTADES'!F$8))</f>
        <v/>
      </c>
      <c r="G215" s="240" t="str">
        <f>IF($A215="","",INDEX(FORMULACIÓN!$A$10:$U$1010,'FORMULACIÓN Y SEG. FACULTADES'!$A215,'FORMULACIÓN Y SEG. FACULTADES'!G$8))</f>
        <v/>
      </c>
      <c r="H215" s="240" t="str">
        <f>IF($A215="","",INDEX(FORMULACIÓN!$A$10:$U$1010,'FORMULACIÓN Y SEG. FACULTADES'!$A215,'FORMULACIÓN Y SEG. FACULTADES'!H$8))</f>
        <v/>
      </c>
      <c r="I215" s="240" t="str">
        <f>IF($A215="","",INDEX(FORMULACIÓN!$A$10:$U$1010,'FORMULACIÓN Y SEG. FACULTADES'!$A215,'FORMULACIÓN Y SEG. FACULTADES'!I$8))</f>
        <v/>
      </c>
      <c r="J215" s="242"/>
      <c r="K215" s="242"/>
      <c r="L215" s="240" t="str">
        <f>IF($A215="","",INDEX(FORMULACIÓN!$A$10:$U$1010,'FORMULACIÓN Y SEG. FACULTADES'!$A215,'FORMULACIÓN Y SEG. FACULTADES'!L$8))</f>
        <v/>
      </c>
      <c r="M215" s="240" t="str">
        <f>IF($A215="","",INDEX(FORMULACIÓN!$A$10:$U$1010,'FORMULACIÓN Y SEG. FACULTADES'!$A215,'FORMULACIÓN Y SEG. FACULTADES'!M$8))</f>
        <v/>
      </c>
      <c r="N215" s="240" t="str">
        <f>IF($A215="","",INDEX(FORMULACIÓN!$A$10:$U$1010,'FORMULACIÓN Y SEG. FACULTADES'!$A215,'FORMULACIÓN Y SEG. FACULTADES'!N$8))</f>
        <v/>
      </c>
      <c r="O215" s="240" t="str">
        <f>IF($A215="","",INDEX(FORMULACIÓN!$A$10:$U$1010,'FORMULACIÓN Y SEG. FACULTADES'!$A215,'FORMULACIÓN Y SEG. FACULTADES'!O$8))</f>
        <v/>
      </c>
      <c r="P215" s="240" t="str">
        <f>IF($A215="","",INDEX(FORMULACIÓN!$A$10:$U$1010,'FORMULACIÓN Y SEG. FACULTADES'!$A215,'FORMULACIÓN Y SEG. FACULTADES'!P$8))</f>
        <v/>
      </c>
      <c r="Q215" s="241"/>
      <c r="R215" s="46" t="str">
        <f>IF($A215="","",INDEX(FORMULACIÓN!$A$10:$Y$1010,'FORMULACIÓN Y SEG. FACULTADES'!$A215,'FORMULACIÓN Y SEG. FACULTADES'!R$8))</f>
        <v/>
      </c>
      <c r="S215" s="175" t="str">
        <f>IF($A215="","",INDEX(FORMULACIÓN!$A$10:$U$1010,'FORMULACIÓN Y SEG. FACULTADES'!$A215,'FORMULACIÓN Y SEG. FACULTADES'!S$8))</f>
        <v/>
      </c>
      <c r="T215" s="187"/>
      <c r="U215" s="187"/>
      <c r="V215" s="188">
        <f t="shared" si="128"/>
        <v>0</v>
      </c>
      <c r="W215" s="187"/>
      <c r="X215" s="187"/>
      <c r="Y215" s="187"/>
      <c r="Z215" s="191" t="str">
        <f t="shared" si="129"/>
        <v>0</v>
      </c>
      <c r="AA215" s="191" t="str">
        <f t="shared" si="130"/>
        <v>-</v>
      </c>
      <c r="AB215" s="189" t="str">
        <f t="shared" si="127"/>
        <v>FAC/DEP: 00,00%
__________
FAC/FAC: -
__________
AÑO: 00,00%
S. 1: 00,00%
S. 2: 00,00%</v>
      </c>
      <c r="AC215" s="187"/>
      <c r="AD215" s="187"/>
      <c r="AE215" s="188">
        <f t="shared" si="131"/>
        <v>0</v>
      </c>
      <c r="AF215" s="187"/>
      <c r="AG215" s="187"/>
      <c r="AH215" s="187"/>
      <c r="AI215" s="191" t="str">
        <f t="shared" si="132"/>
        <v>0</v>
      </c>
      <c r="AJ215" s="187" t="str">
        <f t="shared" si="133"/>
        <v>-</v>
      </c>
      <c r="AK215" s="189" t="str">
        <f t="shared" si="134"/>
        <v>FAC/DEP: 00,00%
__________
FAC/FAC: -
__________
AÑO: 00,00%
S. 1: 00,00%
S. 2: 00,00%</v>
      </c>
      <c r="AL215" s="187"/>
      <c r="AM215" s="187"/>
      <c r="AN215" s="188">
        <f t="shared" si="135"/>
        <v>0</v>
      </c>
      <c r="AO215" s="187"/>
      <c r="AP215" s="187"/>
      <c r="AQ215" s="187"/>
      <c r="AR215" s="191" t="str">
        <f t="shared" si="136"/>
        <v>0</v>
      </c>
      <c r="AS215" s="187" t="str">
        <f t="shared" si="137"/>
        <v>-</v>
      </c>
      <c r="AT215" s="189" t="str">
        <f t="shared" si="138"/>
        <v>FAC/DEP: 00,00%
__________
FAC/FAC: -
__________
AÑO: 00,00%
S. 1: 00,00%
S. 2: 00,00%</v>
      </c>
      <c r="AU215" s="187"/>
      <c r="AV215" s="187"/>
      <c r="AW215" s="188">
        <f t="shared" si="139"/>
        <v>0</v>
      </c>
      <c r="AX215" s="187"/>
      <c r="AY215" s="187"/>
      <c r="AZ215" s="187"/>
      <c r="BA215" s="191" t="str">
        <f t="shared" si="140"/>
        <v>0</v>
      </c>
      <c r="BB215" s="187" t="str">
        <f t="shared" si="141"/>
        <v>-</v>
      </c>
      <c r="BC215" s="189" t="str">
        <f t="shared" si="142"/>
        <v>FAC/DEP: 00,00%
__________
FAC/FAC: -
__________
AÑO: 00,00%
S. 1: 00,00%
S. 2: 00,00%</v>
      </c>
      <c r="BD215" s="187"/>
      <c r="BE215" s="187"/>
      <c r="BF215" s="188">
        <f t="shared" si="143"/>
        <v>0</v>
      </c>
      <c r="BG215" s="187"/>
      <c r="BH215" s="187"/>
      <c r="BI215" s="187"/>
      <c r="BJ215" s="191" t="str">
        <f t="shared" si="144"/>
        <v>0</v>
      </c>
      <c r="BK215" s="187" t="str">
        <f t="shared" si="145"/>
        <v>-</v>
      </c>
      <c r="BL215" s="189" t="str">
        <f t="shared" si="146"/>
        <v>FAC/DEP: 00,00%
__________
FAC/FAC: -
__________
AÑO: 00,00%
S. 1: 00,00%
S. 2: 00,00%</v>
      </c>
      <c r="BM215" s="187"/>
      <c r="BN215" s="187"/>
      <c r="BO215" s="188">
        <f t="shared" si="147"/>
        <v>0</v>
      </c>
      <c r="BP215" s="187"/>
      <c r="BQ215" s="187"/>
      <c r="BR215" s="187"/>
      <c r="BS215" s="191" t="str">
        <f t="shared" si="148"/>
        <v>0</v>
      </c>
      <c r="BT215" s="187" t="str">
        <f t="shared" si="149"/>
        <v>-</v>
      </c>
      <c r="BU215" s="189" t="str">
        <f t="shared" si="150"/>
        <v>FAC/DEP: 00,00%
__________
FAC/FAC: -
__________
AÑO: 00,00%
S. 1: 00,00%
S. 2: 00,00%</v>
      </c>
      <c r="BV215" s="187"/>
      <c r="BW215" s="187"/>
      <c r="BX215" s="188">
        <f t="shared" si="151"/>
        <v>0</v>
      </c>
      <c r="BY215" s="187"/>
      <c r="BZ215" s="187"/>
      <c r="CA215" s="187"/>
      <c r="CB215" s="191" t="str">
        <f t="shared" si="152"/>
        <v>0</v>
      </c>
      <c r="CC215" s="187" t="str">
        <f t="shared" si="153"/>
        <v>-</v>
      </c>
      <c r="CD215" s="189" t="str">
        <f t="shared" si="154"/>
        <v>FAC/DEP: 00,00%
__________
FAC/FAC: -
__________
AÑO: 00,00%
S. 1: 00,00%
S. 2: 00,00%</v>
      </c>
      <c r="CE215" s="187"/>
      <c r="CF215" s="187"/>
      <c r="CG215" s="188">
        <f t="shared" si="155"/>
        <v>0</v>
      </c>
      <c r="CH215" s="187"/>
      <c r="CI215" s="187"/>
      <c r="CJ215" s="187"/>
      <c r="CK215" s="191" t="str">
        <f t="shared" si="156"/>
        <v>0</v>
      </c>
      <c r="CL215" s="187" t="str">
        <f t="shared" si="157"/>
        <v>-</v>
      </c>
      <c r="CM215" s="189" t="str">
        <f t="shared" si="158"/>
        <v>FAC/DEP: 00,00%
__________
FAC/FAC: -
__________
AÑO: 00,00%
S. 1: 00,00%
S. 2: 00,00%</v>
      </c>
      <c r="CN215" s="187"/>
      <c r="CO215" s="187"/>
      <c r="CP215" s="188">
        <f t="shared" si="159"/>
        <v>0</v>
      </c>
      <c r="CQ215" s="187"/>
      <c r="CR215" s="187"/>
      <c r="CS215" s="187"/>
      <c r="CT215" s="191" t="str">
        <f t="shared" si="160"/>
        <v>0</v>
      </c>
      <c r="CU215" s="187" t="str">
        <f t="shared" si="161"/>
        <v>-</v>
      </c>
      <c r="CV215" s="189" t="str">
        <f t="shared" si="162"/>
        <v>FAC/DEP: 00,00%
__________
FAC/FAC: -
__________
AÑO: 00,00%
S. 1: 00,00%
S. 2: 00,00%</v>
      </c>
      <c r="CW215" s="187"/>
      <c r="CX215" s="187"/>
      <c r="CY215" s="188">
        <f t="shared" si="163"/>
        <v>0</v>
      </c>
      <c r="CZ215" s="187"/>
      <c r="DA215" s="187"/>
      <c r="DB215" s="187"/>
      <c r="DC215" s="191" t="str">
        <f t="shared" si="164"/>
        <v>0</v>
      </c>
      <c r="DD215" s="191" t="str">
        <f t="shared" si="165"/>
        <v>-</v>
      </c>
      <c r="DE215" s="196" t="str">
        <f t="shared" si="166"/>
        <v>FAC/DEP: 00,00%
__________
FAC/FAC: -
__________
AÑO: 00,00%
S. 1: 00,00%
S. 2: 00,00%</v>
      </c>
      <c r="DF215" s="209">
        <f t="shared" si="167"/>
        <v>0</v>
      </c>
      <c r="DG215" s="245"/>
      <c r="DH215" s="245"/>
    </row>
    <row r="216" spans="1:112" s="218" customFormat="1" ht="28.5" hidden="1" customHeight="1">
      <c r="A216" s="218" t="str">
        <f>Lists!C304</f>
        <v/>
      </c>
      <c r="B216" s="240" t="str">
        <f>IF(A216="","",INDEX(FORMULACIÓN!$A$10:$U$1010,'FORMULACIÓN Y SEG. FACULTADES'!$A216,'FORMULACIÓN Y SEG. FACULTADES'!B$8))</f>
        <v/>
      </c>
      <c r="C216" s="238" t="str">
        <f>IF($A216="","",INDEX(FORMULACIÓN!$A$10:$U$1010,'FORMULACIÓN Y SEG. FACULTADES'!$A216,'FORMULACIÓN Y SEG. FACULTADES'!C$8))</f>
        <v/>
      </c>
      <c r="D216" s="240" t="str">
        <f>IF(B216="","",INDEX(FORMULACIÓN!$A$10:$U$1010,'FORMULACIÓN Y SEG. FACULTADES'!$A216,'FORMULACIÓN Y SEG. FACULTADES'!D$8))</f>
        <v/>
      </c>
      <c r="E216" s="240" t="str">
        <f>IF($A216="","",INDEX(FORMULACIÓN!$A$10:$U$1010,'FORMULACIÓN Y SEG. FACULTADES'!$A216,'FORMULACIÓN Y SEG. FACULTADES'!E$8))</f>
        <v/>
      </c>
      <c r="F216" s="240" t="str">
        <f>IF($A216="","",INDEX(FORMULACIÓN!$A$10:$U$1010,'FORMULACIÓN Y SEG. FACULTADES'!$A216,'FORMULACIÓN Y SEG. FACULTADES'!F$8))</f>
        <v/>
      </c>
      <c r="G216" s="240" t="str">
        <f>IF($A216="","",INDEX(FORMULACIÓN!$A$10:$U$1010,'FORMULACIÓN Y SEG. FACULTADES'!$A216,'FORMULACIÓN Y SEG. FACULTADES'!G$8))</f>
        <v/>
      </c>
      <c r="H216" s="240" t="str">
        <f>IF($A216="","",INDEX(FORMULACIÓN!$A$10:$U$1010,'FORMULACIÓN Y SEG. FACULTADES'!$A216,'FORMULACIÓN Y SEG. FACULTADES'!H$8))</f>
        <v/>
      </c>
      <c r="I216" s="240" t="str">
        <f>IF($A216="","",INDEX(FORMULACIÓN!$A$10:$U$1010,'FORMULACIÓN Y SEG. FACULTADES'!$A216,'FORMULACIÓN Y SEG. FACULTADES'!I$8))</f>
        <v/>
      </c>
      <c r="J216" s="242"/>
      <c r="K216" s="242"/>
      <c r="L216" s="240" t="str">
        <f>IF($A216="","",INDEX(FORMULACIÓN!$A$10:$U$1010,'FORMULACIÓN Y SEG. FACULTADES'!$A216,'FORMULACIÓN Y SEG. FACULTADES'!L$8))</f>
        <v/>
      </c>
      <c r="M216" s="240" t="str">
        <f>IF($A216="","",INDEX(FORMULACIÓN!$A$10:$U$1010,'FORMULACIÓN Y SEG. FACULTADES'!$A216,'FORMULACIÓN Y SEG. FACULTADES'!M$8))</f>
        <v/>
      </c>
      <c r="N216" s="240" t="str">
        <f>IF($A216="","",INDEX(FORMULACIÓN!$A$10:$U$1010,'FORMULACIÓN Y SEG. FACULTADES'!$A216,'FORMULACIÓN Y SEG. FACULTADES'!N$8))</f>
        <v/>
      </c>
      <c r="O216" s="240" t="str">
        <f>IF($A216="","",INDEX(FORMULACIÓN!$A$10:$U$1010,'FORMULACIÓN Y SEG. FACULTADES'!$A216,'FORMULACIÓN Y SEG. FACULTADES'!O$8))</f>
        <v/>
      </c>
      <c r="P216" s="240" t="str">
        <f>IF($A216="","",INDEX(FORMULACIÓN!$A$10:$U$1010,'FORMULACIÓN Y SEG. FACULTADES'!$A216,'FORMULACIÓN Y SEG. FACULTADES'!P$8))</f>
        <v/>
      </c>
      <c r="Q216" s="241"/>
      <c r="R216" s="46" t="str">
        <f>IF($A216="","",INDEX(FORMULACIÓN!$A$10:$Y$1010,'FORMULACIÓN Y SEG. FACULTADES'!$A216,'FORMULACIÓN Y SEG. FACULTADES'!R$8))</f>
        <v/>
      </c>
      <c r="S216" s="175" t="str">
        <f>IF($A216="","",INDEX(FORMULACIÓN!$A$10:$U$1010,'FORMULACIÓN Y SEG. FACULTADES'!$A216,'FORMULACIÓN Y SEG. FACULTADES'!S$8))</f>
        <v/>
      </c>
      <c r="T216" s="187"/>
      <c r="U216" s="187"/>
      <c r="V216" s="188">
        <f t="shared" si="128"/>
        <v>0</v>
      </c>
      <c r="W216" s="187"/>
      <c r="X216" s="187"/>
      <c r="Y216" s="187"/>
      <c r="Z216" s="191" t="str">
        <f t="shared" si="129"/>
        <v>0</v>
      </c>
      <c r="AA216" s="191" t="str">
        <f t="shared" si="130"/>
        <v>-</v>
      </c>
      <c r="AB216" s="189" t="str">
        <f t="shared" si="127"/>
        <v>FAC/DEP: 00,00%
__________
FAC/FAC: -
__________
AÑO: 00,00%
S. 1: 00,00%
S. 2: 00,00%</v>
      </c>
      <c r="AC216" s="187"/>
      <c r="AD216" s="187"/>
      <c r="AE216" s="188">
        <f t="shared" si="131"/>
        <v>0</v>
      </c>
      <c r="AF216" s="187"/>
      <c r="AG216" s="187"/>
      <c r="AH216" s="187"/>
      <c r="AI216" s="191" t="str">
        <f t="shared" si="132"/>
        <v>0</v>
      </c>
      <c r="AJ216" s="187" t="str">
        <f t="shared" si="133"/>
        <v>-</v>
      </c>
      <c r="AK216" s="189" t="str">
        <f t="shared" si="134"/>
        <v>FAC/DEP: 00,00%
__________
FAC/FAC: -
__________
AÑO: 00,00%
S. 1: 00,00%
S. 2: 00,00%</v>
      </c>
      <c r="AL216" s="187"/>
      <c r="AM216" s="187"/>
      <c r="AN216" s="188">
        <f t="shared" si="135"/>
        <v>0</v>
      </c>
      <c r="AO216" s="187"/>
      <c r="AP216" s="187"/>
      <c r="AQ216" s="187"/>
      <c r="AR216" s="191" t="str">
        <f t="shared" si="136"/>
        <v>0</v>
      </c>
      <c r="AS216" s="187" t="str">
        <f t="shared" si="137"/>
        <v>-</v>
      </c>
      <c r="AT216" s="189" t="str">
        <f t="shared" si="138"/>
        <v>FAC/DEP: 00,00%
__________
FAC/FAC: -
__________
AÑO: 00,00%
S. 1: 00,00%
S. 2: 00,00%</v>
      </c>
      <c r="AU216" s="187"/>
      <c r="AV216" s="187"/>
      <c r="AW216" s="188">
        <f t="shared" si="139"/>
        <v>0</v>
      </c>
      <c r="AX216" s="187"/>
      <c r="AY216" s="187"/>
      <c r="AZ216" s="187"/>
      <c r="BA216" s="191" t="str">
        <f t="shared" si="140"/>
        <v>0</v>
      </c>
      <c r="BB216" s="187" t="str">
        <f t="shared" si="141"/>
        <v>-</v>
      </c>
      <c r="BC216" s="189" t="str">
        <f t="shared" si="142"/>
        <v>FAC/DEP: 00,00%
__________
FAC/FAC: -
__________
AÑO: 00,00%
S. 1: 00,00%
S. 2: 00,00%</v>
      </c>
      <c r="BD216" s="187"/>
      <c r="BE216" s="187"/>
      <c r="BF216" s="188">
        <f t="shared" si="143"/>
        <v>0</v>
      </c>
      <c r="BG216" s="187"/>
      <c r="BH216" s="187"/>
      <c r="BI216" s="187"/>
      <c r="BJ216" s="191" t="str">
        <f t="shared" si="144"/>
        <v>0</v>
      </c>
      <c r="BK216" s="187" t="str">
        <f t="shared" si="145"/>
        <v>-</v>
      </c>
      <c r="BL216" s="189" t="str">
        <f t="shared" si="146"/>
        <v>FAC/DEP: 00,00%
__________
FAC/FAC: -
__________
AÑO: 00,00%
S. 1: 00,00%
S. 2: 00,00%</v>
      </c>
      <c r="BM216" s="187"/>
      <c r="BN216" s="187"/>
      <c r="BO216" s="188">
        <f t="shared" si="147"/>
        <v>0</v>
      </c>
      <c r="BP216" s="187"/>
      <c r="BQ216" s="187"/>
      <c r="BR216" s="187"/>
      <c r="BS216" s="191" t="str">
        <f t="shared" si="148"/>
        <v>0</v>
      </c>
      <c r="BT216" s="187" t="str">
        <f t="shared" si="149"/>
        <v>-</v>
      </c>
      <c r="BU216" s="189" t="str">
        <f t="shared" si="150"/>
        <v>FAC/DEP: 00,00%
__________
FAC/FAC: -
__________
AÑO: 00,00%
S. 1: 00,00%
S. 2: 00,00%</v>
      </c>
      <c r="BV216" s="187"/>
      <c r="BW216" s="187"/>
      <c r="BX216" s="188">
        <f t="shared" si="151"/>
        <v>0</v>
      </c>
      <c r="BY216" s="187"/>
      <c r="BZ216" s="187"/>
      <c r="CA216" s="187"/>
      <c r="CB216" s="191" t="str">
        <f t="shared" si="152"/>
        <v>0</v>
      </c>
      <c r="CC216" s="187" t="str">
        <f t="shared" si="153"/>
        <v>-</v>
      </c>
      <c r="CD216" s="189" t="str">
        <f t="shared" si="154"/>
        <v>FAC/DEP: 00,00%
__________
FAC/FAC: -
__________
AÑO: 00,00%
S. 1: 00,00%
S. 2: 00,00%</v>
      </c>
      <c r="CE216" s="187"/>
      <c r="CF216" s="187"/>
      <c r="CG216" s="188">
        <f t="shared" si="155"/>
        <v>0</v>
      </c>
      <c r="CH216" s="187"/>
      <c r="CI216" s="187"/>
      <c r="CJ216" s="187"/>
      <c r="CK216" s="191" t="str">
        <f t="shared" si="156"/>
        <v>0</v>
      </c>
      <c r="CL216" s="187" t="str">
        <f t="shared" si="157"/>
        <v>-</v>
      </c>
      <c r="CM216" s="189" t="str">
        <f t="shared" si="158"/>
        <v>FAC/DEP: 00,00%
__________
FAC/FAC: -
__________
AÑO: 00,00%
S. 1: 00,00%
S. 2: 00,00%</v>
      </c>
      <c r="CN216" s="187"/>
      <c r="CO216" s="187"/>
      <c r="CP216" s="188">
        <f t="shared" si="159"/>
        <v>0</v>
      </c>
      <c r="CQ216" s="187"/>
      <c r="CR216" s="187"/>
      <c r="CS216" s="187"/>
      <c r="CT216" s="191" t="str">
        <f t="shared" si="160"/>
        <v>0</v>
      </c>
      <c r="CU216" s="187" t="str">
        <f t="shared" si="161"/>
        <v>-</v>
      </c>
      <c r="CV216" s="189" t="str">
        <f t="shared" si="162"/>
        <v>FAC/DEP: 00,00%
__________
FAC/FAC: -
__________
AÑO: 00,00%
S. 1: 00,00%
S. 2: 00,00%</v>
      </c>
      <c r="CW216" s="187"/>
      <c r="CX216" s="187"/>
      <c r="CY216" s="188">
        <f t="shared" si="163"/>
        <v>0</v>
      </c>
      <c r="CZ216" s="187"/>
      <c r="DA216" s="187"/>
      <c r="DB216" s="187"/>
      <c r="DC216" s="191" t="str">
        <f t="shared" si="164"/>
        <v>0</v>
      </c>
      <c r="DD216" s="191" t="str">
        <f t="shared" si="165"/>
        <v>-</v>
      </c>
      <c r="DE216" s="196" t="str">
        <f t="shared" si="166"/>
        <v>FAC/DEP: 00,00%
__________
FAC/FAC: -
__________
AÑO: 00,00%
S. 1: 00,00%
S. 2: 00,00%</v>
      </c>
      <c r="DF216" s="209">
        <f t="shared" si="167"/>
        <v>0</v>
      </c>
      <c r="DG216" s="245"/>
      <c r="DH216" s="245"/>
    </row>
    <row r="217" spans="1:112" s="218" customFormat="1" ht="28.5" hidden="1" customHeight="1">
      <c r="A217" s="218" t="str">
        <f>Lists!C305</f>
        <v/>
      </c>
      <c r="B217" s="240" t="str">
        <f>IF(A217="","",INDEX(FORMULACIÓN!$A$10:$U$1010,'FORMULACIÓN Y SEG. FACULTADES'!$A217,'FORMULACIÓN Y SEG. FACULTADES'!B$8))</f>
        <v/>
      </c>
      <c r="C217" s="238" t="str">
        <f>IF($A217="","",INDEX(FORMULACIÓN!$A$10:$U$1010,'FORMULACIÓN Y SEG. FACULTADES'!$A217,'FORMULACIÓN Y SEG. FACULTADES'!C$8))</f>
        <v/>
      </c>
      <c r="D217" s="240" t="str">
        <f>IF(B217="","",INDEX(FORMULACIÓN!$A$10:$U$1010,'FORMULACIÓN Y SEG. FACULTADES'!$A217,'FORMULACIÓN Y SEG. FACULTADES'!D$8))</f>
        <v/>
      </c>
      <c r="E217" s="240" t="str">
        <f>IF($A217="","",INDEX(FORMULACIÓN!$A$10:$U$1010,'FORMULACIÓN Y SEG. FACULTADES'!$A217,'FORMULACIÓN Y SEG. FACULTADES'!E$8))</f>
        <v/>
      </c>
      <c r="F217" s="240" t="str">
        <f>IF($A217="","",INDEX(FORMULACIÓN!$A$10:$U$1010,'FORMULACIÓN Y SEG. FACULTADES'!$A217,'FORMULACIÓN Y SEG. FACULTADES'!F$8))</f>
        <v/>
      </c>
      <c r="G217" s="240" t="str">
        <f>IF($A217="","",INDEX(FORMULACIÓN!$A$10:$U$1010,'FORMULACIÓN Y SEG. FACULTADES'!$A217,'FORMULACIÓN Y SEG. FACULTADES'!G$8))</f>
        <v/>
      </c>
      <c r="H217" s="240" t="str">
        <f>IF($A217="","",INDEX(FORMULACIÓN!$A$10:$U$1010,'FORMULACIÓN Y SEG. FACULTADES'!$A217,'FORMULACIÓN Y SEG. FACULTADES'!H$8))</f>
        <v/>
      </c>
      <c r="I217" s="240" t="str">
        <f>IF($A217="","",INDEX(FORMULACIÓN!$A$10:$U$1010,'FORMULACIÓN Y SEG. FACULTADES'!$A217,'FORMULACIÓN Y SEG. FACULTADES'!I$8))</f>
        <v/>
      </c>
      <c r="J217" s="242"/>
      <c r="K217" s="242"/>
      <c r="L217" s="240" t="str">
        <f>IF($A217="","",INDEX(FORMULACIÓN!$A$10:$U$1010,'FORMULACIÓN Y SEG. FACULTADES'!$A217,'FORMULACIÓN Y SEG. FACULTADES'!L$8))</f>
        <v/>
      </c>
      <c r="M217" s="240" t="str">
        <f>IF($A217="","",INDEX(FORMULACIÓN!$A$10:$U$1010,'FORMULACIÓN Y SEG. FACULTADES'!$A217,'FORMULACIÓN Y SEG. FACULTADES'!M$8))</f>
        <v/>
      </c>
      <c r="N217" s="240" t="str">
        <f>IF($A217="","",INDEX(FORMULACIÓN!$A$10:$U$1010,'FORMULACIÓN Y SEG. FACULTADES'!$A217,'FORMULACIÓN Y SEG. FACULTADES'!N$8))</f>
        <v/>
      </c>
      <c r="O217" s="240" t="str">
        <f>IF($A217="","",INDEX(FORMULACIÓN!$A$10:$U$1010,'FORMULACIÓN Y SEG. FACULTADES'!$A217,'FORMULACIÓN Y SEG. FACULTADES'!O$8))</f>
        <v/>
      </c>
      <c r="P217" s="240" t="str">
        <f>IF($A217="","",INDEX(FORMULACIÓN!$A$10:$U$1010,'FORMULACIÓN Y SEG. FACULTADES'!$A217,'FORMULACIÓN Y SEG. FACULTADES'!P$8))</f>
        <v/>
      </c>
      <c r="Q217" s="241"/>
      <c r="R217" s="46" t="str">
        <f>IF($A217="","",INDEX(FORMULACIÓN!$A$10:$Y$1010,'FORMULACIÓN Y SEG. FACULTADES'!$A217,'FORMULACIÓN Y SEG. FACULTADES'!R$8))</f>
        <v/>
      </c>
      <c r="S217" s="175" t="str">
        <f>IF($A217="","",INDEX(FORMULACIÓN!$A$10:$U$1010,'FORMULACIÓN Y SEG. FACULTADES'!$A217,'FORMULACIÓN Y SEG. FACULTADES'!S$8))</f>
        <v/>
      </c>
      <c r="T217" s="187"/>
      <c r="U217" s="187"/>
      <c r="V217" s="188">
        <f t="shared" si="128"/>
        <v>0</v>
      </c>
      <c r="W217" s="187"/>
      <c r="X217" s="187"/>
      <c r="Y217" s="187"/>
      <c r="Z217" s="191" t="str">
        <f t="shared" si="129"/>
        <v>0</v>
      </c>
      <c r="AA217" s="191" t="str">
        <f t="shared" si="130"/>
        <v>-</v>
      </c>
      <c r="AB217" s="189" t="str">
        <f t="shared" si="127"/>
        <v>FAC/DEP: 00,00%
__________
FAC/FAC: -
__________
AÑO: 00,00%
S. 1: 00,00%
S. 2: 00,00%</v>
      </c>
      <c r="AC217" s="187"/>
      <c r="AD217" s="187"/>
      <c r="AE217" s="188">
        <f t="shared" si="131"/>
        <v>0</v>
      </c>
      <c r="AF217" s="187"/>
      <c r="AG217" s="187"/>
      <c r="AH217" s="187"/>
      <c r="AI217" s="191" t="str">
        <f t="shared" si="132"/>
        <v>0</v>
      </c>
      <c r="AJ217" s="187" t="str">
        <f t="shared" si="133"/>
        <v>-</v>
      </c>
      <c r="AK217" s="189" t="str">
        <f t="shared" si="134"/>
        <v>FAC/DEP: 00,00%
__________
FAC/FAC: -
__________
AÑO: 00,00%
S. 1: 00,00%
S. 2: 00,00%</v>
      </c>
      <c r="AL217" s="187"/>
      <c r="AM217" s="187"/>
      <c r="AN217" s="188">
        <f t="shared" si="135"/>
        <v>0</v>
      </c>
      <c r="AO217" s="187"/>
      <c r="AP217" s="187"/>
      <c r="AQ217" s="187"/>
      <c r="AR217" s="191" t="str">
        <f t="shared" si="136"/>
        <v>0</v>
      </c>
      <c r="AS217" s="187" t="str">
        <f t="shared" si="137"/>
        <v>-</v>
      </c>
      <c r="AT217" s="189" t="str">
        <f t="shared" si="138"/>
        <v>FAC/DEP: 00,00%
__________
FAC/FAC: -
__________
AÑO: 00,00%
S. 1: 00,00%
S. 2: 00,00%</v>
      </c>
      <c r="AU217" s="187"/>
      <c r="AV217" s="187"/>
      <c r="AW217" s="188">
        <f t="shared" si="139"/>
        <v>0</v>
      </c>
      <c r="AX217" s="187"/>
      <c r="AY217" s="187"/>
      <c r="AZ217" s="187"/>
      <c r="BA217" s="191" t="str">
        <f t="shared" si="140"/>
        <v>0</v>
      </c>
      <c r="BB217" s="187" t="str">
        <f t="shared" si="141"/>
        <v>-</v>
      </c>
      <c r="BC217" s="189" t="str">
        <f t="shared" si="142"/>
        <v>FAC/DEP: 00,00%
__________
FAC/FAC: -
__________
AÑO: 00,00%
S. 1: 00,00%
S. 2: 00,00%</v>
      </c>
      <c r="BD217" s="187"/>
      <c r="BE217" s="187"/>
      <c r="BF217" s="188">
        <f t="shared" si="143"/>
        <v>0</v>
      </c>
      <c r="BG217" s="187"/>
      <c r="BH217" s="187"/>
      <c r="BI217" s="187"/>
      <c r="BJ217" s="191" t="str">
        <f t="shared" si="144"/>
        <v>0</v>
      </c>
      <c r="BK217" s="187" t="str">
        <f t="shared" si="145"/>
        <v>-</v>
      </c>
      <c r="BL217" s="189" t="str">
        <f t="shared" si="146"/>
        <v>FAC/DEP: 00,00%
__________
FAC/FAC: -
__________
AÑO: 00,00%
S. 1: 00,00%
S. 2: 00,00%</v>
      </c>
      <c r="BM217" s="187"/>
      <c r="BN217" s="187"/>
      <c r="BO217" s="188">
        <f t="shared" si="147"/>
        <v>0</v>
      </c>
      <c r="BP217" s="187"/>
      <c r="BQ217" s="187"/>
      <c r="BR217" s="187"/>
      <c r="BS217" s="191" t="str">
        <f t="shared" si="148"/>
        <v>0</v>
      </c>
      <c r="BT217" s="187" t="str">
        <f t="shared" si="149"/>
        <v>-</v>
      </c>
      <c r="BU217" s="189" t="str">
        <f t="shared" si="150"/>
        <v>FAC/DEP: 00,00%
__________
FAC/FAC: -
__________
AÑO: 00,00%
S. 1: 00,00%
S. 2: 00,00%</v>
      </c>
      <c r="BV217" s="187"/>
      <c r="BW217" s="187"/>
      <c r="BX217" s="188">
        <f t="shared" si="151"/>
        <v>0</v>
      </c>
      <c r="BY217" s="187"/>
      <c r="BZ217" s="187"/>
      <c r="CA217" s="187"/>
      <c r="CB217" s="191" t="str">
        <f t="shared" si="152"/>
        <v>0</v>
      </c>
      <c r="CC217" s="187" t="str">
        <f t="shared" si="153"/>
        <v>-</v>
      </c>
      <c r="CD217" s="189" t="str">
        <f t="shared" si="154"/>
        <v>FAC/DEP: 00,00%
__________
FAC/FAC: -
__________
AÑO: 00,00%
S. 1: 00,00%
S. 2: 00,00%</v>
      </c>
      <c r="CE217" s="187"/>
      <c r="CF217" s="187"/>
      <c r="CG217" s="188">
        <f t="shared" si="155"/>
        <v>0</v>
      </c>
      <c r="CH217" s="187"/>
      <c r="CI217" s="187"/>
      <c r="CJ217" s="187"/>
      <c r="CK217" s="191" t="str">
        <f t="shared" si="156"/>
        <v>0</v>
      </c>
      <c r="CL217" s="187" t="str">
        <f t="shared" si="157"/>
        <v>-</v>
      </c>
      <c r="CM217" s="189" t="str">
        <f t="shared" si="158"/>
        <v>FAC/DEP: 00,00%
__________
FAC/FAC: -
__________
AÑO: 00,00%
S. 1: 00,00%
S. 2: 00,00%</v>
      </c>
      <c r="CN217" s="187"/>
      <c r="CO217" s="187"/>
      <c r="CP217" s="188">
        <f t="shared" si="159"/>
        <v>0</v>
      </c>
      <c r="CQ217" s="187"/>
      <c r="CR217" s="187"/>
      <c r="CS217" s="187"/>
      <c r="CT217" s="191" t="str">
        <f t="shared" si="160"/>
        <v>0</v>
      </c>
      <c r="CU217" s="187" t="str">
        <f t="shared" si="161"/>
        <v>-</v>
      </c>
      <c r="CV217" s="189" t="str">
        <f t="shared" si="162"/>
        <v>FAC/DEP: 00,00%
__________
FAC/FAC: -
__________
AÑO: 00,00%
S. 1: 00,00%
S. 2: 00,00%</v>
      </c>
      <c r="CW217" s="187"/>
      <c r="CX217" s="187"/>
      <c r="CY217" s="188">
        <f t="shared" si="163"/>
        <v>0</v>
      </c>
      <c r="CZ217" s="187"/>
      <c r="DA217" s="187"/>
      <c r="DB217" s="187"/>
      <c r="DC217" s="191" t="str">
        <f t="shared" si="164"/>
        <v>0</v>
      </c>
      <c r="DD217" s="191" t="str">
        <f t="shared" si="165"/>
        <v>-</v>
      </c>
      <c r="DE217" s="196" t="str">
        <f t="shared" si="166"/>
        <v>FAC/DEP: 00,00%
__________
FAC/FAC: -
__________
AÑO: 00,00%
S. 1: 00,00%
S. 2: 00,00%</v>
      </c>
      <c r="DF217" s="209">
        <f t="shared" si="167"/>
        <v>0</v>
      </c>
      <c r="DG217" s="245"/>
      <c r="DH217" s="245"/>
    </row>
    <row r="218" spans="1:112" s="218" customFormat="1" ht="28.5" hidden="1" customHeight="1">
      <c r="A218" s="218" t="str">
        <f>Lists!C306</f>
        <v/>
      </c>
      <c r="B218" s="240" t="str">
        <f>IF(A218="","",INDEX(FORMULACIÓN!$A$10:$U$1010,'FORMULACIÓN Y SEG. FACULTADES'!$A218,'FORMULACIÓN Y SEG. FACULTADES'!B$8))</f>
        <v/>
      </c>
      <c r="C218" s="238" t="str">
        <f>IF($A218="","",INDEX(FORMULACIÓN!$A$10:$U$1010,'FORMULACIÓN Y SEG. FACULTADES'!$A218,'FORMULACIÓN Y SEG. FACULTADES'!C$8))</f>
        <v/>
      </c>
      <c r="D218" s="240" t="str">
        <f>IF(B218="","",INDEX(FORMULACIÓN!$A$10:$U$1010,'FORMULACIÓN Y SEG. FACULTADES'!$A218,'FORMULACIÓN Y SEG. FACULTADES'!D$8))</f>
        <v/>
      </c>
      <c r="E218" s="240" t="str">
        <f>IF($A218="","",INDEX(FORMULACIÓN!$A$10:$U$1010,'FORMULACIÓN Y SEG. FACULTADES'!$A218,'FORMULACIÓN Y SEG. FACULTADES'!E$8))</f>
        <v/>
      </c>
      <c r="F218" s="240" t="str">
        <f>IF($A218="","",INDEX(FORMULACIÓN!$A$10:$U$1010,'FORMULACIÓN Y SEG. FACULTADES'!$A218,'FORMULACIÓN Y SEG. FACULTADES'!F$8))</f>
        <v/>
      </c>
      <c r="G218" s="240" t="str">
        <f>IF($A218="","",INDEX(FORMULACIÓN!$A$10:$U$1010,'FORMULACIÓN Y SEG. FACULTADES'!$A218,'FORMULACIÓN Y SEG. FACULTADES'!G$8))</f>
        <v/>
      </c>
      <c r="H218" s="240" t="str">
        <f>IF($A218="","",INDEX(FORMULACIÓN!$A$10:$U$1010,'FORMULACIÓN Y SEG. FACULTADES'!$A218,'FORMULACIÓN Y SEG. FACULTADES'!H$8))</f>
        <v/>
      </c>
      <c r="I218" s="240" t="str">
        <f>IF($A218="","",INDEX(FORMULACIÓN!$A$10:$U$1010,'FORMULACIÓN Y SEG. FACULTADES'!$A218,'FORMULACIÓN Y SEG. FACULTADES'!I$8))</f>
        <v/>
      </c>
      <c r="J218" s="242"/>
      <c r="K218" s="242"/>
      <c r="L218" s="240" t="str">
        <f>IF($A218="","",INDEX(FORMULACIÓN!$A$10:$U$1010,'FORMULACIÓN Y SEG. FACULTADES'!$A218,'FORMULACIÓN Y SEG. FACULTADES'!L$8))</f>
        <v/>
      </c>
      <c r="M218" s="240" t="str">
        <f>IF($A218="","",INDEX(FORMULACIÓN!$A$10:$U$1010,'FORMULACIÓN Y SEG. FACULTADES'!$A218,'FORMULACIÓN Y SEG. FACULTADES'!M$8))</f>
        <v/>
      </c>
      <c r="N218" s="240" t="str">
        <f>IF($A218="","",INDEX(FORMULACIÓN!$A$10:$U$1010,'FORMULACIÓN Y SEG. FACULTADES'!$A218,'FORMULACIÓN Y SEG. FACULTADES'!N$8))</f>
        <v/>
      </c>
      <c r="O218" s="240" t="str">
        <f>IF($A218="","",INDEX(FORMULACIÓN!$A$10:$U$1010,'FORMULACIÓN Y SEG. FACULTADES'!$A218,'FORMULACIÓN Y SEG. FACULTADES'!O$8))</f>
        <v/>
      </c>
      <c r="P218" s="240" t="str">
        <f>IF($A218="","",INDEX(FORMULACIÓN!$A$10:$U$1010,'FORMULACIÓN Y SEG. FACULTADES'!$A218,'FORMULACIÓN Y SEG. FACULTADES'!P$8))</f>
        <v/>
      </c>
      <c r="Q218" s="241"/>
      <c r="R218" s="46" t="str">
        <f>IF($A218="","",INDEX(FORMULACIÓN!$A$10:$Y$1010,'FORMULACIÓN Y SEG. FACULTADES'!$A218,'FORMULACIÓN Y SEG. FACULTADES'!R$8))</f>
        <v/>
      </c>
      <c r="S218" s="175" t="str">
        <f>IF($A218="","",INDEX(FORMULACIÓN!$A$10:$U$1010,'FORMULACIÓN Y SEG. FACULTADES'!$A218,'FORMULACIÓN Y SEG. FACULTADES'!S$8))</f>
        <v/>
      </c>
      <c r="T218" s="187"/>
      <c r="U218" s="187"/>
      <c r="V218" s="188">
        <f t="shared" si="128"/>
        <v>0</v>
      </c>
      <c r="W218" s="187"/>
      <c r="X218" s="187"/>
      <c r="Y218" s="187"/>
      <c r="Z218" s="191" t="str">
        <f t="shared" si="129"/>
        <v>0</v>
      </c>
      <c r="AA218" s="191" t="str">
        <f t="shared" si="130"/>
        <v>-</v>
      </c>
      <c r="AB218" s="189" t="str">
        <f t="shared" si="127"/>
        <v>FAC/DEP: 00,00%
__________
FAC/FAC: -
__________
AÑO: 00,00%
S. 1: 00,00%
S. 2: 00,00%</v>
      </c>
      <c r="AC218" s="187"/>
      <c r="AD218" s="187"/>
      <c r="AE218" s="188">
        <f t="shared" si="131"/>
        <v>0</v>
      </c>
      <c r="AF218" s="187"/>
      <c r="AG218" s="187"/>
      <c r="AH218" s="187"/>
      <c r="AI218" s="191" t="str">
        <f t="shared" si="132"/>
        <v>0</v>
      </c>
      <c r="AJ218" s="187" t="str">
        <f t="shared" si="133"/>
        <v>-</v>
      </c>
      <c r="AK218" s="189" t="str">
        <f t="shared" si="134"/>
        <v>FAC/DEP: 00,00%
__________
FAC/FAC: -
__________
AÑO: 00,00%
S. 1: 00,00%
S. 2: 00,00%</v>
      </c>
      <c r="AL218" s="187"/>
      <c r="AM218" s="187"/>
      <c r="AN218" s="188">
        <f t="shared" si="135"/>
        <v>0</v>
      </c>
      <c r="AO218" s="187"/>
      <c r="AP218" s="187"/>
      <c r="AQ218" s="187"/>
      <c r="AR218" s="191" t="str">
        <f t="shared" si="136"/>
        <v>0</v>
      </c>
      <c r="AS218" s="187" t="str">
        <f t="shared" si="137"/>
        <v>-</v>
      </c>
      <c r="AT218" s="189" t="str">
        <f t="shared" si="138"/>
        <v>FAC/DEP: 00,00%
__________
FAC/FAC: -
__________
AÑO: 00,00%
S. 1: 00,00%
S. 2: 00,00%</v>
      </c>
      <c r="AU218" s="187"/>
      <c r="AV218" s="187"/>
      <c r="AW218" s="188">
        <f t="shared" si="139"/>
        <v>0</v>
      </c>
      <c r="AX218" s="187"/>
      <c r="AY218" s="187"/>
      <c r="AZ218" s="187"/>
      <c r="BA218" s="191" t="str">
        <f t="shared" si="140"/>
        <v>0</v>
      </c>
      <c r="BB218" s="187" t="str">
        <f t="shared" si="141"/>
        <v>-</v>
      </c>
      <c r="BC218" s="189" t="str">
        <f t="shared" si="142"/>
        <v>FAC/DEP: 00,00%
__________
FAC/FAC: -
__________
AÑO: 00,00%
S. 1: 00,00%
S. 2: 00,00%</v>
      </c>
      <c r="BD218" s="187"/>
      <c r="BE218" s="187"/>
      <c r="BF218" s="188">
        <f t="shared" si="143"/>
        <v>0</v>
      </c>
      <c r="BG218" s="187"/>
      <c r="BH218" s="187"/>
      <c r="BI218" s="187"/>
      <c r="BJ218" s="191" t="str">
        <f t="shared" si="144"/>
        <v>0</v>
      </c>
      <c r="BK218" s="187" t="str">
        <f t="shared" si="145"/>
        <v>-</v>
      </c>
      <c r="BL218" s="189" t="str">
        <f t="shared" si="146"/>
        <v>FAC/DEP: 00,00%
__________
FAC/FAC: -
__________
AÑO: 00,00%
S. 1: 00,00%
S. 2: 00,00%</v>
      </c>
      <c r="BM218" s="187"/>
      <c r="BN218" s="187"/>
      <c r="BO218" s="188">
        <f t="shared" si="147"/>
        <v>0</v>
      </c>
      <c r="BP218" s="187"/>
      <c r="BQ218" s="187"/>
      <c r="BR218" s="187"/>
      <c r="BS218" s="191" t="str">
        <f t="shared" si="148"/>
        <v>0</v>
      </c>
      <c r="BT218" s="187" t="str">
        <f t="shared" si="149"/>
        <v>-</v>
      </c>
      <c r="BU218" s="189" t="str">
        <f t="shared" si="150"/>
        <v>FAC/DEP: 00,00%
__________
FAC/FAC: -
__________
AÑO: 00,00%
S. 1: 00,00%
S. 2: 00,00%</v>
      </c>
      <c r="BV218" s="187"/>
      <c r="BW218" s="187"/>
      <c r="BX218" s="188">
        <f t="shared" si="151"/>
        <v>0</v>
      </c>
      <c r="BY218" s="187"/>
      <c r="BZ218" s="187"/>
      <c r="CA218" s="187"/>
      <c r="CB218" s="191" t="str">
        <f t="shared" si="152"/>
        <v>0</v>
      </c>
      <c r="CC218" s="187" t="str">
        <f t="shared" si="153"/>
        <v>-</v>
      </c>
      <c r="CD218" s="189" t="str">
        <f t="shared" si="154"/>
        <v>FAC/DEP: 00,00%
__________
FAC/FAC: -
__________
AÑO: 00,00%
S. 1: 00,00%
S. 2: 00,00%</v>
      </c>
      <c r="CE218" s="187"/>
      <c r="CF218" s="187"/>
      <c r="CG218" s="188">
        <f t="shared" si="155"/>
        <v>0</v>
      </c>
      <c r="CH218" s="187"/>
      <c r="CI218" s="187"/>
      <c r="CJ218" s="187"/>
      <c r="CK218" s="191" t="str">
        <f t="shared" si="156"/>
        <v>0</v>
      </c>
      <c r="CL218" s="187" t="str">
        <f t="shared" si="157"/>
        <v>-</v>
      </c>
      <c r="CM218" s="189" t="str">
        <f t="shared" si="158"/>
        <v>FAC/DEP: 00,00%
__________
FAC/FAC: -
__________
AÑO: 00,00%
S. 1: 00,00%
S. 2: 00,00%</v>
      </c>
      <c r="CN218" s="187"/>
      <c r="CO218" s="187"/>
      <c r="CP218" s="188">
        <f t="shared" si="159"/>
        <v>0</v>
      </c>
      <c r="CQ218" s="187"/>
      <c r="CR218" s="187"/>
      <c r="CS218" s="187"/>
      <c r="CT218" s="191" t="str">
        <f t="shared" si="160"/>
        <v>0</v>
      </c>
      <c r="CU218" s="187" t="str">
        <f t="shared" si="161"/>
        <v>-</v>
      </c>
      <c r="CV218" s="189" t="str">
        <f t="shared" si="162"/>
        <v>FAC/DEP: 00,00%
__________
FAC/FAC: -
__________
AÑO: 00,00%
S. 1: 00,00%
S. 2: 00,00%</v>
      </c>
      <c r="CW218" s="187"/>
      <c r="CX218" s="187"/>
      <c r="CY218" s="188">
        <f t="shared" si="163"/>
        <v>0</v>
      </c>
      <c r="CZ218" s="187"/>
      <c r="DA218" s="187"/>
      <c r="DB218" s="187"/>
      <c r="DC218" s="191" t="str">
        <f t="shared" si="164"/>
        <v>0</v>
      </c>
      <c r="DD218" s="191" t="str">
        <f t="shared" si="165"/>
        <v>-</v>
      </c>
      <c r="DE218" s="196" t="str">
        <f t="shared" si="166"/>
        <v>FAC/DEP: 00,00%
__________
FAC/FAC: -
__________
AÑO: 00,00%
S. 1: 00,00%
S. 2: 00,00%</v>
      </c>
      <c r="DF218" s="209">
        <f t="shared" si="167"/>
        <v>0</v>
      </c>
      <c r="DG218" s="245"/>
      <c r="DH218" s="245"/>
    </row>
    <row r="219" spans="1:112" s="218" customFormat="1" ht="28.5" hidden="1" customHeight="1">
      <c r="A219" s="218" t="str">
        <f>Lists!C307</f>
        <v/>
      </c>
      <c r="B219" s="240" t="str">
        <f>IF(A219="","",INDEX(FORMULACIÓN!$A$10:$U$1010,'FORMULACIÓN Y SEG. FACULTADES'!$A219,'FORMULACIÓN Y SEG. FACULTADES'!B$8))</f>
        <v/>
      </c>
      <c r="C219" s="238" t="str">
        <f>IF($A219="","",INDEX(FORMULACIÓN!$A$10:$U$1010,'FORMULACIÓN Y SEG. FACULTADES'!$A219,'FORMULACIÓN Y SEG. FACULTADES'!C$8))</f>
        <v/>
      </c>
      <c r="D219" s="240" t="str">
        <f>IF(B219="","",INDEX(FORMULACIÓN!$A$10:$U$1010,'FORMULACIÓN Y SEG. FACULTADES'!$A219,'FORMULACIÓN Y SEG. FACULTADES'!D$8))</f>
        <v/>
      </c>
      <c r="E219" s="240" t="str">
        <f>IF($A219="","",INDEX(FORMULACIÓN!$A$10:$U$1010,'FORMULACIÓN Y SEG. FACULTADES'!$A219,'FORMULACIÓN Y SEG. FACULTADES'!E$8))</f>
        <v/>
      </c>
      <c r="F219" s="240" t="str">
        <f>IF($A219="","",INDEX(FORMULACIÓN!$A$10:$U$1010,'FORMULACIÓN Y SEG. FACULTADES'!$A219,'FORMULACIÓN Y SEG. FACULTADES'!F$8))</f>
        <v/>
      </c>
      <c r="G219" s="240" t="str">
        <f>IF($A219="","",INDEX(FORMULACIÓN!$A$10:$U$1010,'FORMULACIÓN Y SEG. FACULTADES'!$A219,'FORMULACIÓN Y SEG. FACULTADES'!G$8))</f>
        <v/>
      </c>
      <c r="H219" s="240" t="str">
        <f>IF($A219="","",INDEX(FORMULACIÓN!$A$10:$U$1010,'FORMULACIÓN Y SEG. FACULTADES'!$A219,'FORMULACIÓN Y SEG. FACULTADES'!H$8))</f>
        <v/>
      </c>
      <c r="I219" s="240" t="str">
        <f>IF($A219="","",INDEX(FORMULACIÓN!$A$10:$U$1010,'FORMULACIÓN Y SEG. FACULTADES'!$A219,'FORMULACIÓN Y SEG. FACULTADES'!I$8))</f>
        <v/>
      </c>
      <c r="J219" s="242"/>
      <c r="K219" s="242"/>
      <c r="L219" s="240" t="str">
        <f>IF($A219="","",INDEX(FORMULACIÓN!$A$10:$U$1010,'FORMULACIÓN Y SEG. FACULTADES'!$A219,'FORMULACIÓN Y SEG. FACULTADES'!L$8))</f>
        <v/>
      </c>
      <c r="M219" s="240" t="str">
        <f>IF($A219="","",INDEX(FORMULACIÓN!$A$10:$U$1010,'FORMULACIÓN Y SEG. FACULTADES'!$A219,'FORMULACIÓN Y SEG. FACULTADES'!M$8))</f>
        <v/>
      </c>
      <c r="N219" s="240" t="str">
        <f>IF($A219="","",INDEX(FORMULACIÓN!$A$10:$U$1010,'FORMULACIÓN Y SEG. FACULTADES'!$A219,'FORMULACIÓN Y SEG. FACULTADES'!N$8))</f>
        <v/>
      </c>
      <c r="O219" s="240" t="str">
        <f>IF($A219="","",INDEX(FORMULACIÓN!$A$10:$U$1010,'FORMULACIÓN Y SEG. FACULTADES'!$A219,'FORMULACIÓN Y SEG. FACULTADES'!O$8))</f>
        <v/>
      </c>
      <c r="P219" s="240" t="str">
        <f>IF($A219="","",INDEX(FORMULACIÓN!$A$10:$U$1010,'FORMULACIÓN Y SEG. FACULTADES'!$A219,'FORMULACIÓN Y SEG. FACULTADES'!P$8))</f>
        <v/>
      </c>
      <c r="Q219" s="241"/>
      <c r="R219" s="46" t="str">
        <f>IF($A219="","",INDEX(FORMULACIÓN!$A$10:$Y$1010,'FORMULACIÓN Y SEG. FACULTADES'!$A219,'FORMULACIÓN Y SEG. FACULTADES'!R$8))</f>
        <v/>
      </c>
      <c r="S219" s="175" t="str">
        <f>IF($A219="","",INDEX(FORMULACIÓN!$A$10:$U$1010,'FORMULACIÓN Y SEG. FACULTADES'!$A219,'FORMULACIÓN Y SEG. FACULTADES'!S$8))</f>
        <v/>
      </c>
      <c r="T219" s="187"/>
      <c r="U219" s="187"/>
      <c r="V219" s="188">
        <f t="shared" si="128"/>
        <v>0</v>
      </c>
      <c r="W219" s="187"/>
      <c r="X219" s="187"/>
      <c r="Y219" s="187"/>
      <c r="Z219" s="191" t="str">
        <f t="shared" si="129"/>
        <v>0</v>
      </c>
      <c r="AA219" s="191" t="str">
        <f t="shared" si="130"/>
        <v>-</v>
      </c>
      <c r="AB219" s="189" t="str">
        <f t="shared" si="127"/>
        <v>FAC/DEP: 00,00%
__________
FAC/FAC: -
__________
AÑO: 00,00%
S. 1: 00,00%
S. 2: 00,00%</v>
      </c>
      <c r="AC219" s="187"/>
      <c r="AD219" s="187"/>
      <c r="AE219" s="188">
        <f t="shared" si="131"/>
        <v>0</v>
      </c>
      <c r="AF219" s="187"/>
      <c r="AG219" s="187"/>
      <c r="AH219" s="187"/>
      <c r="AI219" s="191" t="str">
        <f t="shared" si="132"/>
        <v>0</v>
      </c>
      <c r="AJ219" s="187" t="str">
        <f t="shared" si="133"/>
        <v>-</v>
      </c>
      <c r="AK219" s="189" t="str">
        <f t="shared" si="134"/>
        <v>FAC/DEP: 00,00%
__________
FAC/FAC: -
__________
AÑO: 00,00%
S. 1: 00,00%
S. 2: 00,00%</v>
      </c>
      <c r="AL219" s="187"/>
      <c r="AM219" s="187"/>
      <c r="AN219" s="188">
        <f t="shared" si="135"/>
        <v>0</v>
      </c>
      <c r="AO219" s="187"/>
      <c r="AP219" s="187"/>
      <c r="AQ219" s="187"/>
      <c r="AR219" s="191" t="str">
        <f t="shared" si="136"/>
        <v>0</v>
      </c>
      <c r="AS219" s="187" t="str">
        <f t="shared" si="137"/>
        <v>-</v>
      </c>
      <c r="AT219" s="189" t="str">
        <f t="shared" si="138"/>
        <v>FAC/DEP: 00,00%
__________
FAC/FAC: -
__________
AÑO: 00,00%
S. 1: 00,00%
S. 2: 00,00%</v>
      </c>
      <c r="AU219" s="187"/>
      <c r="AV219" s="187"/>
      <c r="AW219" s="188">
        <f t="shared" si="139"/>
        <v>0</v>
      </c>
      <c r="AX219" s="187"/>
      <c r="AY219" s="187"/>
      <c r="AZ219" s="187"/>
      <c r="BA219" s="191" t="str">
        <f t="shared" si="140"/>
        <v>0</v>
      </c>
      <c r="BB219" s="187" t="str">
        <f t="shared" si="141"/>
        <v>-</v>
      </c>
      <c r="BC219" s="189" t="str">
        <f t="shared" si="142"/>
        <v>FAC/DEP: 00,00%
__________
FAC/FAC: -
__________
AÑO: 00,00%
S. 1: 00,00%
S. 2: 00,00%</v>
      </c>
      <c r="BD219" s="187"/>
      <c r="BE219" s="187"/>
      <c r="BF219" s="188">
        <f t="shared" si="143"/>
        <v>0</v>
      </c>
      <c r="BG219" s="187"/>
      <c r="BH219" s="187"/>
      <c r="BI219" s="187"/>
      <c r="BJ219" s="191" t="str">
        <f t="shared" si="144"/>
        <v>0</v>
      </c>
      <c r="BK219" s="187" t="str">
        <f t="shared" si="145"/>
        <v>-</v>
      </c>
      <c r="BL219" s="189" t="str">
        <f t="shared" si="146"/>
        <v>FAC/DEP: 00,00%
__________
FAC/FAC: -
__________
AÑO: 00,00%
S. 1: 00,00%
S. 2: 00,00%</v>
      </c>
      <c r="BM219" s="187"/>
      <c r="BN219" s="187"/>
      <c r="BO219" s="188">
        <f t="shared" si="147"/>
        <v>0</v>
      </c>
      <c r="BP219" s="187"/>
      <c r="BQ219" s="187"/>
      <c r="BR219" s="187"/>
      <c r="BS219" s="191" t="str">
        <f t="shared" si="148"/>
        <v>0</v>
      </c>
      <c r="BT219" s="187" t="str">
        <f t="shared" si="149"/>
        <v>-</v>
      </c>
      <c r="BU219" s="189" t="str">
        <f t="shared" si="150"/>
        <v>FAC/DEP: 00,00%
__________
FAC/FAC: -
__________
AÑO: 00,00%
S. 1: 00,00%
S. 2: 00,00%</v>
      </c>
      <c r="BV219" s="187"/>
      <c r="BW219" s="187"/>
      <c r="BX219" s="188">
        <f t="shared" si="151"/>
        <v>0</v>
      </c>
      <c r="BY219" s="187"/>
      <c r="BZ219" s="187"/>
      <c r="CA219" s="187"/>
      <c r="CB219" s="191" t="str">
        <f t="shared" si="152"/>
        <v>0</v>
      </c>
      <c r="CC219" s="187" t="str">
        <f t="shared" si="153"/>
        <v>-</v>
      </c>
      <c r="CD219" s="189" t="str">
        <f t="shared" si="154"/>
        <v>FAC/DEP: 00,00%
__________
FAC/FAC: -
__________
AÑO: 00,00%
S. 1: 00,00%
S. 2: 00,00%</v>
      </c>
      <c r="CE219" s="187"/>
      <c r="CF219" s="187"/>
      <c r="CG219" s="188">
        <f t="shared" si="155"/>
        <v>0</v>
      </c>
      <c r="CH219" s="187"/>
      <c r="CI219" s="187"/>
      <c r="CJ219" s="187"/>
      <c r="CK219" s="191" t="str">
        <f t="shared" si="156"/>
        <v>0</v>
      </c>
      <c r="CL219" s="187" t="str">
        <f t="shared" si="157"/>
        <v>-</v>
      </c>
      <c r="CM219" s="189" t="str">
        <f t="shared" si="158"/>
        <v>FAC/DEP: 00,00%
__________
FAC/FAC: -
__________
AÑO: 00,00%
S. 1: 00,00%
S. 2: 00,00%</v>
      </c>
      <c r="CN219" s="187"/>
      <c r="CO219" s="187"/>
      <c r="CP219" s="188">
        <f t="shared" si="159"/>
        <v>0</v>
      </c>
      <c r="CQ219" s="187"/>
      <c r="CR219" s="187"/>
      <c r="CS219" s="187"/>
      <c r="CT219" s="191" t="str">
        <f t="shared" si="160"/>
        <v>0</v>
      </c>
      <c r="CU219" s="187" t="str">
        <f t="shared" si="161"/>
        <v>-</v>
      </c>
      <c r="CV219" s="189" t="str">
        <f t="shared" si="162"/>
        <v>FAC/DEP: 00,00%
__________
FAC/FAC: -
__________
AÑO: 00,00%
S. 1: 00,00%
S. 2: 00,00%</v>
      </c>
      <c r="CW219" s="187"/>
      <c r="CX219" s="187"/>
      <c r="CY219" s="188">
        <f t="shared" si="163"/>
        <v>0</v>
      </c>
      <c r="CZ219" s="187"/>
      <c r="DA219" s="187"/>
      <c r="DB219" s="187"/>
      <c r="DC219" s="191" t="str">
        <f t="shared" si="164"/>
        <v>0</v>
      </c>
      <c r="DD219" s="191" t="str">
        <f t="shared" si="165"/>
        <v>-</v>
      </c>
      <c r="DE219" s="196" t="str">
        <f t="shared" si="166"/>
        <v>FAC/DEP: 00,00%
__________
FAC/FAC: -
__________
AÑO: 00,00%
S. 1: 00,00%
S. 2: 00,00%</v>
      </c>
      <c r="DF219" s="209">
        <f t="shared" si="167"/>
        <v>0</v>
      </c>
      <c r="DG219" s="245"/>
      <c r="DH219" s="245"/>
    </row>
    <row r="220" spans="1:112" s="218" customFormat="1" ht="28.5" hidden="1" customHeight="1">
      <c r="A220" s="218" t="str">
        <f>Lists!C308</f>
        <v/>
      </c>
      <c r="B220" s="240" t="str">
        <f>IF(A220="","",INDEX(FORMULACIÓN!$A$10:$U$1010,'FORMULACIÓN Y SEG. FACULTADES'!$A220,'FORMULACIÓN Y SEG. FACULTADES'!B$8))</f>
        <v/>
      </c>
      <c r="C220" s="238" t="str">
        <f>IF($A220="","",INDEX(FORMULACIÓN!$A$10:$U$1010,'FORMULACIÓN Y SEG. FACULTADES'!$A220,'FORMULACIÓN Y SEG. FACULTADES'!C$8))</f>
        <v/>
      </c>
      <c r="D220" s="240" t="str">
        <f>IF(B220="","",INDEX(FORMULACIÓN!$A$10:$U$1010,'FORMULACIÓN Y SEG. FACULTADES'!$A220,'FORMULACIÓN Y SEG. FACULTADES'!D$8))</f>
        <v/>
      </c>
      <c r="E220" s="240" t="str">
        <f>IF($A220="","",INDEX(FORMULACIÓN!$A$10:$U$1010,'FORMULACIÓN Y SEG. FACULTADES'!$A220,'FORMULACIÓN Y SEG. FACULTADES'!E$8))</f>
        <v/>
      </c>
      <c r="F220" s="240" t="str">
        <f>IF($A220="","",INDEX(FORMULACIÓN!$A$10:$U$1010,'FORMULACIÓN Y SEG. FACULTADES'!$A220,'FORMULACIÓN Y SEG. FACULTADES'!F$8))</f>
        <v/>
      </c>
      <c r="G220" s="240" t="str">
        <f>IF($A220="","",INDEX(FORMULACIÓN!$A$10:$U$1010,'FORMULACIÓN Y SEG. FACULTADES'!$A220,'FORMULACIÓN Y SEG. FACULTADES'!G$8))</f>
        <v/>
      </c>
      <c r="H220" s="240" t="str">
        <f>IF($A220="","",INDEX(FORMULACIÓN!$A$10:$U$1010,'FORMULACIÓN Y SEG. FACULTADES'!$A220,'FORMULACIÓN Y SEG. FACULTADES'!H$8))</f>
        <v/>
      </c>
      <c r="I220" s="240" t="str">
        <f>IF($A220="","",INDEX(FORMULACIÓN!$A$10:$U$1010,'FORMULACIÓN Y SEG. FACULTADES'!$A220,'FORMULACIÓN Y SEG. FACULTADES'!I$8))</f>
        <v/>
      </c>
      <c r="J220" s="242"/>
      <c r="K220" s="242"/>
      <c r="L220" s="240" t="str">
        <f>IF($A220="","",INDEX(FORMULACIÓN!$A$10:$U$1010,'FORMULACIÓN Y SEG. FACULTADES'!$A220,'FORMULACIÓN Y SEG. FACULTADES'!L$8))</f>
        <v/>
      </c>
      <c r="M220" s="240" t="str">
        <f>IF($A220="","",INDEX(FORMULACIÓN!$A$10:$U$1010,'FORMULACIÓN Y SEG. FACULTADES'!$A220,'FORMULACIÓN Y SEG. FACULTADES'!M$8))</f>
        <v/>
      </c>
      <c r="N220" s="240" t="str">
        <f>IF($A220="","",INDEX(FORMULACIÓN!$A$10:$U$1010,'FORMULACIÓN Y SEG. FACULTADES'!$A220,'FORMULACIÓN Y SEG. FACULTADES'!N$8))</f>
        <v/>
      </c>
      <c r="O220" s="240" t="str">
        <f>IF($A220="","",INDEX(FORMULACIÓN!$A$10:$U$1010,'FORMULACIÓN Y SEG. FACULTADES'!$A220,'FORMULACIÓN Y SEG. FACULTADES'!O$8))</f>
        <v/>
      </c>
      <c r="P220" s="240" t="str">
        <f>IF($A220="","",INDEX(FORMULACIÓN!$A$10:$U$1010,'FORMULACIÓN Y SEG. FACULTADES'!$A220,'FORMULACIÓN Y SEG. FACULTADES'!P$8))</f>
        <v/>
      </c>
      <c r="Q220" s="241"/>
      <c r="R220" s="46" t="str">
        <f>IF($A220="","",INDEX(FORMULACIÓN!$A$10:$Y$1010,'FORMULACIÓN Y SEG. FACULTADES'!$A220,'FORMULACIÓN Y SEG. FACULTADES'!R$8))</f>
        <v/>
      </c>
      <c r="S220" s="175" t="str">
        <f>IF($A220="","",INDEX(FORMULACIÓN!$A$10:$U$1010,'FORMULACIÓN Y SEG. FACULTADES'!$A220,'FORMULACIÓN Y SEG. FACULTADES'!S$8))</f>
        <v/>
      </c>
      <c r="T220" s="187"/>
      <c r="U220" s="187"/>
      <c r="V220" s="188">
        <f t="shared" si="128"/>
        <v>0</v>
      </c>
      <c r="W220" s="187"/>
      <c r="X220" s="187"/>
      <c r="Y220" s="187"/>
      <c r="Z220" s="191" t="str">
        <f t="shared" si="129"/>
        <v>0</v>
      </c>
      <c r="AA220" s="191" t="str">
        <f t="shared" si="130"/>
        <v>-</v>
      </c>
      <c r="AB220" s="189" t="str">
        <f t="shared" si="127"/>
        <v>FAC/DEP: 00,00%
__________
FAC/FAC: -
__________
AÑO: 00,00%
S. 1: 00,00%
S. 2: 00,00%</v>
      </c>
      <c r="AC220" s="187"/>
      <c r="AD220" s="187"/>
      <c r="AE220" s="188">
        <f t="shared" si="131"/>
        <v>0</v>
      </c>
      <c r="AF220" s="187"/>
      <c r="AG220" s="187"/>
      <c r="AH220" s="187"/>
      <c r="AI220" s="191" t="str">
        <f t="shared" si="132"/>
        <v>0</v>
      </c>
      <c r="AJ220" s="187" t="str">
        <f t="shared" si="133"/>
        <v>-</v>
      </c>
      <c r="AK220" s="189" t="str">
        <f t="shared" si="134"/>
        <v>FAC/DEP: 00,00%
__________
FAC/FAC: -
__________
AÑO: 00,00%
S. 1: 00,00%
S. 2: 00,00%</v>
      </c>
      <c r="AL220" s="187"/>
      <c r="AM220" s="187"/>
      <c r="AN220" s="188">
        <f t="shared" si="135"/>
        <v>0</v>
      </c>
      <c r="AO220" s="187"/>
      <c r="AP220" s="187"/>
      <c r="AQ220" s="187"/>
      <c r="AR220" s="191" t="str">
        <f t="shared" si="136"/>
        <v>0</v>
      </c>
      <c r="AS220" s="187" t="str">
        <f t="shared" si="137"/>
        <v>-</v>
      </c>
      <c r="AT220" s="189" t="str">
        <f t="shared" si="138"/>
        <v>FAC/DEP: 00,00%
__________
FAC/FAC: -
__________
AÑO: 00,00%
S. 1: 00,00%
S. 2: 00,00%</v>
      </c>
      <c r="AU220" s="187"/>
      <c r="AV220" s="187"/>
      <c r="AW220" s="188">
        <f t="shared" si="139"/>
        <v>0</v>
      </c>
      <c r="AX220" s="187"/>
      <c r="AY220" s="187"/>
      <c r="AZ220" s="187"/>
      <c r="BA220" s="191" t="str">
        <f t="shared" si="140"/>
        <v>0</v>
      </c>
      <c r="BB220" s="187" t="str">
        <f t="shared" si="141"/>
        <v>-</v>
      </c>
      <c r="BC220" s="189" t="str">
        <f t="shared" si="142"/>
        <v>FAC/DEP: 00,00%
__________
FAC/FAC: -
__________
AÑO: 00,00%
S. 1: 00,00%
S. 2: 00,00%</v>
      </c>
      <c r="BD220" s="187"/>
      <c r="BE220" s="187"/>
      <c r="BF220" s="188">
        <f t="shared" si="143"/>
        <v>0</v>
      </c>
      <c r="BG220" s="187"/>
      <c r="BH220" s="187"/>
      <c r="BI220" s="187"/>
      <c r="BJ220" s="191" t="str">
        <f t="shared" si="144"/>
        <v>0</v>
      </c>
      <c r="BK220" s="187" t="str">
        <f t="shared" si="145"/>
        <v>-</v>
      </c>
      <c r="BL220" s="189" t="str">
        <f t="shared" si="146"/>
        <v>FAC/DEP: 00,00%
__________
FAC/FAC: -
__________
AÑO: 00,00%
S. 1: 00,00%
S. 2: 00,00%</v>
      </c>
      <c r="BM220" s="187"/>
      <c r="BN220" s="187"/>
      <c r="BO220" s="188">
        <f t="shared" si="147"/>
        <v>0</v>
      </c>
      <c r="BP220" s="187"/>
      <c r="BQ220" s="187"/>
      <c r="BR220" s="187"/>
      <c r="BS220" s="191" t="str">
        <f t="shared" si="148"/>
        <v>0</v>
      </c>
      <c r="BT220" s="187" t="str">
        <f t="shared" si="149"/>
        <v>-</v>
      </c>
      <c r="BU220" s="189" t="str">
        <f t="shared" si="150"/>
        <v>FAC/DEP: 00,00%
__________
FAC/FAC: -
__________
AÑO: 00,00%
S. 1: 00,00%
S. 2: 00,00%</v>
      </c>
      <c r="BV220" s="187"/>
      <c r="BW220" s="187"/>
      <c r="BX220" s="188">
        <f t="shared" si="151"/>
        <v>0</v>
      </c>
      <c r="BY220" s="187"/>
      <c r="BZ220" s="187"/>
      <c r="CA220" s="187"/>
      <c r="CB220" s="191" t="str">
        <f t="shared" si="152"/>
        <v>0</v>
      </c>
      <c r="CC220" s="187" t="str">
        <f t="shared" si="153"/>
        <v>-</v>
      </c>
      <c r="CD220" s="189" t="str">
        <f t="shared" si="154"/>
        <v>FAC/DEP: 00,00%
__________
FAC/FAC: -
__________
AÑO: 00,00%
S. 1: 00,00%
S. 2: 00,00%</v>
      </c>
      <c r="CE220" s="187"/>
      <c r="CF220" s="187"/>
      <c r="CG220" s="188">
        <f t="shared" si="155"/>
        <v>0</v>
      </c>
      <c r="CH220" s="187"/>
      <c r="CI220" s="187"/>
      <c r="CJ220" s="187"/>
      <c r="CK220" s="191" t="str">
        <f t="shared" si="156"/>
        <v>0</v>
      </c>
      <c r="CL220" s="187" t="str">
        <f t="shared" si="157"/>
        <v>-</v>
      </c>
      <c r="CM220" s="189" t="str">
        <f t="shared" si="158"/>
        <v>FAC/DEP: 00,00%
__________
FAC/FAC: -
__________
AÑO: 00,00%
S. 1: 00,00%
S. 2: 00,00%</v>
      </c>
      <c r="CN220" s="187"/>
      <c r="CO220" s="187"/>
      <c r="CP220" s="188">
        <f t="shared" si="159"/>
        <v>0</v>
      </c>
      <c r="CQ220" s="187"/>
      <c r="CR220" s="187"/>
      <c r="CS220" s="187"/>
      <c r="CT220" s="191" t="str">
        <f t="shared" si="160"/>
        <v>0</v>
      </c>
      <c r="CU220" s="187" t="str">
        <f t="shared" si="161"/>
        <v>-</v>
      </c>
      <c r="CV220" s="189" t="str">
        <f t="shared" si="162"/>
        <v>FAC/DEP: 00,00%
__________
FAC/FAC: -
__________
AÑO: 00,00%
S. 1: 00,00%
S. 2: 00,00%</v>
      </c>
      <c r="CW220" s="187"/>
      <c r="CX220" s="187"/>
      <c r="CY220" s="188">
        <f t="shared" si="163"/>
        <v>0</v>
      </c>
      <c r="CZ220" s="187"/>
      <c r="DA220" s="187"/>
      <c r="DB220" s="187"/>
      <c r="DC220" s="191" t="str">
        <f t="shared" si="164"/>
        <v>0</v>
      </c>
      <c r="DD220" s="191" t="str">
        <f t="shared" si="165"/>
        <v>-</v>
      </c>
      <c r="DE220" s="196" t="str">
        <f t="shared" si="166"/>
        <v>FAC/DEP: 00,00%
__________
FAC/FAC: -
__________
AÑO: 00,00%
S. 1: 00,00%
S. 2: 00,00%</v>
      </c>
      <c r="DF220" s="209">
        <f t="shared" si="167"/>
        <v>0</v>
      </c>
      <c r="DG220" s="245"/>
      <c r="DH220" s="245"/>
    </row>
    <row r="221" spans="1:112" s="218" customFormat="1" ht="28.5" hidden="1" customHeight="1">
      <c r="A221" s="218" t="str">
        <f>Lists!C309</f>
        <v/>
      </c>
      <c r="B221" s="240" t="str">
        <f>IF(A221="","",INDEX(FORMULACIÓN!$A$10:$U$1010,'FORMULACIÓN Y SEG. FACULTADES'!$A221,'FORMULACIÓN Y SEG. FACULTADES'!B$8))</f>
        <v/>
      </c>
      <c r="C221" s="238" t="str">
        <f>IF($A221="","",INDEX(FORMULACIÓN!$A$10:$U$1010,'FORMULACIÓN Y SEG. FACULTADES'!$A221,'FORMULACIÓN Y SEG. FACULTADES'!C$8))</f>
        <v/>
      </c>
      <c r="D221" s="240" t="str">
        <f>IF(B221="","",INDEX(FORMULACIÓN!$A$10:$U$1010,'FORMULACIÓN Y SEG. FACULTADES'!$A221,'FORMULACIÓN Y SEG. FACULTADES'!D$8))</f>
        <v/>
      </c>
      <c r="E221" s="240" t="str">
        <f>IF($A221="","",INDEX(FORMULACIÓN!$A$10:$U$1010,'FORMULACIÓN Y SEG. FACULTADES'!$A221,'FORMULACIÓN Y SEG. FACULTADES'!E$8))</f>
        <v/>
      </c>
      <c r="F221" s="240" t="str">
        <f>IF($A221="","",INDEX(FORMULACIÓN!$A$10:$U$1010,'FORMULACIÓN Y SEG. FACULTADES'!$A221,'FORMULACIÓN Y SEG. FACULTADES'!F$8))</f>
        <v/>
      </c>
      <c r="G221" s="240" t="str">
        <f>IF($A221="","",INDEX(FORMULACIÓN!$A$10:$U$1010,'FORMULACIÓN Y SEG. FACULTADES'!$A221,'FORMULACIÓN Y SEG. FACULTADES'!G$8))</f>
        <v/>
      </c>
      <c r="H221" s="240" t="str">
        <f>IF($A221="","",INDEX(FORMULACIÓN!$A$10:$U$1010,'FORMULACIÓN Y SEG. FACULTADES'!$A221,'FORMULACIÓN Y SEG. FACULTADES'!H$8))</f>
        <v/>
      </c>
      <c r="I221" s="240" t="str">
        <f>IF($A221="","",INDEX(FORMULACIÓN!$A$10:$U$1010,'FORMULACIÓN Y SEG. FACULTADES'!$A221,'FORMULACIÓN Y SEG. FACULTADES'!I$8))</f>
        <v/>
      </c>
      <c r="J221" s="242"/>
      <c r="K221" s="242"/>
      <c r="L221" s="240" t="str">
        <f>IF($A221="","",INDEX(FORMULACIÓN!$A$10:$U$1010,'FORMULACIÓN Y SEG. FACULTADES'!$A221,'FORMULACIÓN Y SEG. FACULTADES'!L$8))</f>
        <v/>
      </c>
      <c r="M221" s="240" t="str">
        <f>IF($A221="","",INDEX(FORMULACIÓN!$A$10:$U$1010,'FORMULACIÓN Y SEG. FACULTADES'!$A221,'FORMULACIÓN Y SEG. FACULTADES'!M$8))</f>
        <v/>
      </c>
      <c r="N221" s="240" t="str">
        <f>IF($A221="","",INDEX(FORMULACIÓN!$A$10:$U$1010,'FORMULACIÓN Y SEG. FACULTADES'!$A221,'FORMULACIÓN Y SEG. FACULTADES'!N$8))</f>
        <v/>
      </c>
      <c r="O221" s="240" t="str">
        <f>IF($A221="","",INDEX(FORMULACIÓN!$A$10:$U$1010,'FORMULACIÓN Y SEG. FACULTADES'!$A221,'FORMULACIÓN Y SEG. FACULTADES'!O$8))</f>
        <v/>
      </c>
      <c r="P221" s="240" t="str">
        <f>IF($A221="","",INDEX(FORMULACIÓN!$A$10:$U$1010,'FORMULACIÓN Y SEG. FACULTADES'!$A221,'FORMULACIÓN Y SEG. FACULTADES'!P$8))</f>
        <v/>
      </c>
      <c r="Q221" s="241"/>
      <c r="R221" s="46" t="str">
        <f>IF($A221="","",INDEX(FORMULACIÓN!$A$10:$Y$1010,'FORMULACIÓN Y SEG. FACULTADES'!$A221,'FORMULACIÓN Y SEG. FACULTADES'!R$8))</f>
        <v/>
      </c>
      <c r="S221" s="175" t="str">
        <f>IF($A221="","",INDEX(FORMULACIÓN!$A$10:$U$1010,'FORMULACIÓN Y SEG. FACULTADES'!$A221,'FORMULACIÓN Y SEG. FACULTADES'!S$8))</f>
        <v/>
      </c>
      <c r="T221" s="187"/>
      <c r="U221" s="187"/>
      <c r="V221" s="188">
        <f t="shared" si="128"/>
        <v>0</v>
      </c>
      <c r="W221" s="187"/>
      <c r="X221" s="187"/>
      <c r="Y221" s="187"/>
      <c r="Z221" s="191" t="str">
        <f t="shared" si="129"/>
        <v>0</v>
      </c>
      <c r="AA221" s="191" t="str">
        <f t="shared" si="130"/>
        <v>-</v>
      </c>
      <c r="AB221" s="189" t="str">
        <f t="shared" si="127"/>
        <v>FAC/DEP: 00,00%
__________
FAC/FAC: -
__________
AÑO: 00,00%
S. 1: 00,00%
S. 2: 00,00%</v>
      </c>
      <c r="AC221" s="187"/>
      <c r="AD221" s="187"/>
      <c r="AE221" s="188">
        <f t="shared" si="131"/>
        <v>0</v>
      </c>
      <c r="AF221" s="187"/>
      <c r="AG221" s="187"/>
      <c r="AH221" s="187"/>
      <c r="AI221" s="191" t="str">
        <f t="shared" si="132"/>
        <v>0</v>
      </c>
      <c r="AJ221" s="187" t="str">
        <f t="shared" si="133"/>
        <v>-</v>
      </c>
      <c r="AK221" s="189" t="str">
        <f t="shared" si="134"/>
        <v>FAC/DEP: 00,00%
__________
FAC/FAC: -
__________
AÑO: 00,00%
S. 1: 00,00%
S. 2: 00,00%</v>
      </c>
      <c r="AL221" s="187"/>
      <c r="AM221" s="187"/>
      <c r="AN221" s="188">
        <f t="shared" si="135"/>
        <v>0</v>
      </c>
      <c r="AO221" s="187"/>
      <c r="AP221" s="187"/>
      <c r="AQ221" s="187"/>
      <c r="AR221" s="191" t="str">
        <f t="shared" si="136"/>
        <v>0</v>
      </c>
      <c r="AS221" s="187" t="str">
        <f t="shared" si="137"/>
        <v>-</v>
      </c>
      <c r="AT221" s="189" t="str">
        <f t="shared" si="138"/>
        <v>FAC/DEP: 00,00%
__________
FAC/FAC: -
__________
AÑO: 00,00%
S. 1: 00,00%
S. 2: 00,00%</v>
      </c>
      <c r="AU221" s="187"/>
      <c r="AV221" s="187"/>
      <c r="AW221" s="188">
        <f t="shared" si="139"/>
        <v>0</v>
      </c>
      <c r="AX221" s="187"/>
      <c r="AY221" s="187"/>
      <c r="AZ221" s="187"/>
      <c r="BA221" s="191" t="str">
        <f t="shared" si="140"/>
        <v>0</v>
      </c>
      <c r="BB221" s="187" t="str">
        <f t="shared" si="141"/>
        <v>-</v>
      </c>
      <c r="BC221" s="189" t="str">
        <f t="shared" si="142"/>
        <v>FAC/DEP: 00,00%
__________
FAC/FAC: -
__________
AÑO: 00,00%
S. 1: 00,00%
S. 2: 00,00%</v>
      </c>
      <c r="BD221" s="187"/>
      <c r="BE221" s="187"/>
      <c r="BF221" s="188">
        <f t="shared" si="143"/>
        <v>0</v>
      </c>
      <c r="BG221" s="187"/>
      <c r="BH221" s="187"/>
      <c r="BI221" s="187"/>
      <c r="BJ221" s="191" t="str">
        <f t="shared" si="144"/>
        <v>0</v>
      </c>
      <c r="BK221" s="187" t="str">
        <f t="shared" si="145"/>
        <v>-</v>
      </c>
      <c r="BL221" s="189" t="str">
        <f t="shared" si="146"/>
        <v>FAC/DEP: 00,00%
__________
FAC/FAC: -
__________
AÑO: 00,00%
S. 1: 00,00%
S. 2: 00,00%</v>
      </c>
      <c r="BM221" s="187"/>
      <c r="BN221" s="187"/>
      <c r="BO221" s="188">
        <f t="shared" si="147"/>
        <v>0</v>
      </c>
      <c r="BP221" s="187"/>
      <c r="BQ221" s="187"/>
      <c r="BR221" s="187"/>
      <c r="BS221" s="191" t="str">
        <f t="shared" si="148"/>
        <v>0</v>
      </c>
      <c r="BT221" s="187" t="str">
        <f t="shared" si="149"/>
        <v>-</v>
      </c>
      <c r="BU221" s="189" t="str">
        <f t="shared" si="150"/>
        <v>FAC/DEP: 00,00%
__________
FAC/FAC: -
__________
AÑO: 00,00%
S. 1: 00,00%
S. 2: 00,00%</v>
      </c>
      <c r="BV221" s="187"/>
      <c r="BW221" s="187"/>
      <c r="BX221" s="188">
        <f t="shared" si="151"/>
        <v>0</v>
      </c>
      <c r="BY221" s="187"/>
      <c r="BZ221" s="187"/>
      <c r="CA221" s="187"/>
      <c r="CB221" s="191" t="str">
        <f t="shared" si="152"/>
        <v>0</v>
      </c>
      <c r="CC221" s="187" t="str">
        <f t="shared" si="153"/>
        <v>-</v>
      </c>
      <c r="CD221" s="189" t="str">
        <f t="shared" si="154"/>
        <v>FAC/DEP: 00,00%
__________
FAC/FAC: -
__________
AÑO: 00,00%
S. 1: 00,00%
S. 2: 00,00%</v>
      </c>
      <c r="CE221" s="187"/>
      <c r="CF221" s="187"/>
      <c r="CG221" s="188">
        <f t="shared" si="155"/>
        <v>0</v>
      </c>
      <c r="CH221" s="187"/>
      <c r="CI221" s="187"/>
      <c r="CJ221" s="187"/>
      <c r="CK221" s="191" t="str">
        <f t="shared" si="156"/>
        <v>0</v>
      </c>
      <c r="CL221" s="187" t="str">
        <f t="shared" si="157"/>
        <v>-</v>
      </c>
      <c r="CM221" s="189" t="str">
        <f t="shared" si="158"/>
        <v>FAC/DEP: 00,00%
__________
FAC/FAC: -
__________
AÑO: 00,00%
S. 1: 00,00%
S. 2: 00,00%</v>
      </c>
      <c r="CN221" s="187"/>
      <c r="CO221" s="187"/>
      <c r="CP221" s="188">
        <f t="shared" si="159"/>
        <v>0</v>
      </c>
      <c r="CQ221" s="187"/>
      <c r="CR221" s="187"/>
      <c r="CS221" s="187"/>
      <c r="CT221" s="191" t="str">
        <f t="shared" si="160"/>
        <v>0</v>
      </c>
      <c r="CU221" s="187" t="str">
        <f t="shared" si="161"/>
        <v>-</v>
      </c>
      <c r="CV221" s="189" t="str">
        <f t="shared" si="162"/>
        <v>FAC/DEP: 00,00%
__________
FAC/FAC: -
__________
AÑO: 00,00%
S. 1: 00,00%
S. 2: 00,00%</v>
      </c>
      <c r="CW221" s="187"/>
      <c r="CX221" s="187"/>
      <c r="CY221" s="188">
        <f t="shared" si="163"/>
        <v>0</v>
      </c>
      <c r="CZ221" s="187"/>
      <c r="DA221" s="187"/>
      <c r="DB221" s="187"/>
      <c r="DC221" s="191" t="str">
        <f t="shared" si="164"/>
        <v>0</v>
      </c>
      <c r="DD221" s="191" t="str">
        <f t="shared" si="165"/>
        <v>-</v>
      </c>
      <c r="DE221" s="196" t="str">
        <f t="shared" si="166"/>
        <v>FAC/DEP: 00,00%
__________
FAC/FAC: -
__________
AÑO: 00,00%
S. 1: 00,00%
S. 2: 00,00%</v>
      </c>
      <c r="DF221" s="209">
        <f t="shared" si="167"/>
        <v>0</v>
      </c>
      <c r="DG221" s="245"/>
      <c r="DH221" s="245"/>
    </row>
    <row r="222" spans="1:112" s="218" customFormat="1" ht="28.5" hidden="1" customHeight="1">
      <c r="A222" s="218" t="str">
        <f>Lists!C310</f>
        <v/>
      </c>
      <c r="B222" s="240" t="str">
        <f>IF(A222="","",INDEX(FORMULACIÓN!$A$10:$U$1010,'FORMULACIÓN Y SEG. FACULTADES'!$A222,'FORMULACIÓN Y SEG. FACULTADES'!B$8))</f>
        <v/>
      </c>
      <c r="C222" s="238" t="str">
        <f>IF($A222="","",INDEX(FORMULACIÓN!$A$10:$U$1010,'FORMULACIÓN Y SEG. FACULTADES'!$A222,'FORMULACIÓN Y SEG. FACULTADES'!C$8))</f>
        <v/>
      </c>
      <c r="D222" s="240" t="str">
        <f>IF(B222="","",INDEX(FORMULACIÓN!$A$10:$U$1010,'FORMULACIÓN Y SEG. FACULTADES'!$A222,'FORMULACIÓN Y SEG. FACULTADES'!D$8))</f>
        <v/>
      </c>
      <c r="E222" s="240" t="str">
        <f>IF($A222="","",INDEX(FORMULACIÓN!$A$10:$U$1010,'FORMULACIÓN Y SEG. FACULTADES'!$A222,'FORMULACIÓN Y SEG. FACULTADES'!E$8))</f>
        <v/>
      </c>
      <c r="F222" s="240" t="str">
        <f>IF($A222="","",INDEX(FORMULACIÓN!$A$10:$U$1010,'FORMULACIÓN Y SEG. FACULTADES'!$A222,'FORMULACIÓN Y SEG. FACULTADES'!F$8))</f>
        <v/>
      </c>
      <c r="G222" s="240" t="str">
        <f>IF($A222="","",INDEX(FORMULACIÓN!$A$10:$U$1010,'FORMULACIÓN Y SEG. FACULTADES'!$A222,'FORMULACIÓN Y SEG. FACULTADES'!G$8))</f>
        <v/>
      </c>
      <c r="H222" s="240" t="str">
        <f>IF($A222="","",INDEX(FORMULACIÓN!$A$10:$U$1010,'FORMULACIÓN Y SEG. FACULTADES'!$A222,'FORMULACIÓN Y SEG. FACULTADES'!H$8))</f>
        <v/>
      </c>
      <c r="I222" s="240" t="str">
        <f>IF($A222="","",INDEX(FORMULACIÓN!$A$10:$U$1010,'FORMULACIÓN Y SEG. FACULTADES'!$A222,'FORMULACIÓN Y SEG. FACULTADES'!I$8))</f>
        <v/>
      </c>
      <c r="J222" s="242"/>
      <c r="K222" s="242"/>
      <c r="L222" s="240" t="str">
        <f>IF($A222="","",INDEX(FORMULACIÓN!$A$10:$U$1010,'FORMULACIÓN Y SEG. FACULTADES'!$A222,'FORMULACIÓN Y SEG. FACULTADES'!L$8))</f>
        <v/>
      </c>
      <c r="M222" s="240" t="str">
        <f>IF($A222="","",INDEX(FORMULACIÓN!$A$10:$U$1010,'FORMULACIÓN Y SEG. FACULTADES'!$A222,'FORMULACIÓN Y SEG. FACULTADES'!M$8))</f>
        <v/>
      </c>
      <c r="N222" s="240" t="str">
        <f>IF($A222="","",INDEX(FORMULACIÓN!$A$10:$U$1010,'FORMULACIÓN Y SEG. FACULTADES'!$A222,'FORMULACIÓN Y SEG. FACULTADES'!N$8))</f>
        <v/>
      </c>
      <c r="O222" s="240" t="str">
        <f>IF($A222="","",INDEX(FORMULACIÓN!$A$10:$U$1010,'FORMULACIÓN Y SEG. FACULTADES'!$A222,'FORMULACIÓN Y SEG. FACULTADES'!O$8))</f>
        <v/>
      </c>
      <c r="P222" s="240" t="str">
        <f>IF($A222="","",INDEX(FORMULACIÓN!$A$10:$U$1010,'FORMULACIÓN Y SEG. FACULTADES'!$A222,'FORMULACIÓN Y SEG. FACULTADES'!P$8))</f>
        <v/>
      </c>
      <c r="Q222" s="241"/>
      <c r="R222" s="46" t="str">
        <f>IF($A222="","",INDEX(FORMULACIÓN!$A$10:$Y$1010,'FORMULACIÓN Y SEG. FACULTADES'!$A222,'FORMULACIÓN Y SEG. FACULTADES'!R$8))</f>
        <v/>
      </c>
      <c r="S222" s="175" t="str">
        <f>IF($A222="","",INDEX(FORMULACIÓN!$A$10:$U$1010,'FORMULACIÓN Y SEG. FACULTADES'!$A222,'FORMULACIÓN Y SEG. FACULTADES'!S$8))</f>
        <v/>
      </c>
      <c r="T222" s="187"/>
      <c r="U222" s="187"/>
      <c r="V222" s="188">
        <f t="shared" si="128"/>
        <v>0</v>
      </c>
      <c r="W222" s="187"/>
      <c r="X222" s="187"/>
      <c r="Y222" s="187"/>
      <c r="Z222" s="191" t="str">
        <f t="shared" si="129"/>
        <v>0</v>
      </c>
      <c r="AA222" s="191" t="str">
        <f t="shared" si="130"/>
        <v>-</v>
      </c>
      <c r="AB222" s="189" t="str">
        <f t="shared" si="127"/>
        <v>FAC/DEP: 00,00%
__________
FAC/FAC: -
__________
AÑO: 00,00%
S. 1: 00,00%
S. 2: 00,00%</v>
      </c>
      <c r="AC222" s="187"/>
      <c r="AD222" s="187"/>
      <c r="AE222" s="188">
        <f t="shared" si="131"/>
        <v>0</v>
      </c>
      <c r="AF222" s="187"/>
      <c r="AG222" s="187"/>
      <c r="AH222" s="187"/>
      <c r="AI222" s="191" t="str">
        <f t="shared" si="132"/>
        <v>0</v>
      </c>
      <c r="AJ222" s="187" t="str">
        <f t="shared" si="133"/>
        <v>-</v>
      </c>
      <c r="AK222" s="189" t="str">
        <f t="shared" si="134"/>
        <v>FAC/DEP: 00,00%
__________
FAC/FAC: -
__________
AÑO: 00,00%
S. 1: 00,00%
S. 2: 00,00%</v>
      </c>
      <c r="AL222" s="187"/>
      <c r="AM222" s="187"/>
      <c r="AN222" s="188">
        <f t="shared" si="135"/>
        <v>0</v>
      </c>
      <c r="AO222" s="187"/>
      <c r="AP222" s="187"/>
      <c r="AQ222" s="187"/>
      <c r="AR222" s="191" t="str">
        <f t="shared" si="136"/>
        <v>0</v>
      </c>
      <c r="AS222" s="187" t="str">
        <f t="shared" si="137"/>
        <v>-</v>
      </c>
      <c r="AT222" s="189" t="str">
        <f t="shared" si="138"/>
        <v>FAC/DEP: 00,00%
__________
FAC/FAC: -
__________
AÑO: 00,00%
S. 1: 00,00%
S. 2: 00,00%</v>
      </c>
      <c r="AU222" s="187"/>
      <c r="AV222" s="187"/>
      <c r="AW222" s="188">
        <f t="shared" si="139"/>
        <v>0</v>
      </c>
      <c r="AX222" s="187"/>
      <c r="AY222" s="187"/>
      <c r="AZ222" s="187"/>
      <c r="BA222" s="191" t="str">
        <f t="shared" si="140"/>
        <v>0</v>
      </c>
      <c r="BB222" s="187" t="str">
        <f t="shared" si="141"/>
        <v>-</v>
      </c>
      <c r="BC222" s="189" t="str">
        <f t="shared" si="142"/>
        <v>FAC/DEP: 00,00%
__________
FAC/FAC: -
__________
AÑO: 00,00%
S. 1: 00,00%
S. 2: 00,00%</v>
      </c>
      <c r="BD222" s="187"/>
      <c r="BE222" s="187"/>
      <c r="BF222" s="188">
        <f t="shared" si="143"/>
        <v>0</v>
      </c>
      <c r="BG222" s="187"/>
      <c r="BH222" s="187"/>
      <c r="BI222" s="187"/>
      <c r="BJ222" s="191" t="str">
        <f t="shared" si="144"/>
        <v>0</v>
      </c>
      <c r="BK222" s="187" t="str">
        <f t="shared" si="145"/>
        <v>-</v>
      </c>
      <c r="BL222" s="189" t="str">
        <f t="shared" si="146"/>
        <v>FAC/DEP: 00,00%
__________
FAC/FAC: -
__________
AÑO: 00,00%
S. 1: 00,00%
S. 2: 00,00%</v>
      </c>
      <c r="BM222" s="187"/>
      <c r="BN222" s="187"/>
      <c r="BO222" s="188">
        <f t="shared" si="147"/>
        <v>0</v>
      </c>
      <c r="BP222" s="187"/>
      <c r="BQ222" s="187"/>
      <c r="BR222" s="187"/>
      <c r="BS222" s="191" t="str">
        <f t="shared" si="148"/>
        <v>0</v>
      </c>
      <c r="BT222" s="187" t="str">
        <f t="shared" si="149"/>
        <v>-</v>
      </c>
      <c r="BU222" s="189" t="str">
        <f t="shared" si="150"/>
        <v>FAC/DEP: 00,00%
__________
FAC/FAC: -
__________
AÑO: 00,00%
S. 1: 00,00%
S. 2: 00,00%</v>
      </c>
      <c r="BV222" s="187"/>
      <c r="BW222" s="187"/>
      <c r="BX222" s="188">
        <f t="shared" si="151"/>
        <v>0</v>
      </c>
      <c r="BY222" s="187"/>
      <c r="BZ222" s="187"/>
      <c r="CA222" s="187"/>
      <c r="CB222" s="191" t="str">
        <f t="shared" si="152"/>
        <v>0</v>
      </c>
      <c r="CC222" s="187" t="str">
        <f t="shared" si="153"/>
        <v>-</v>
      </c>
      <c r="CD222" s="189" t="str">
        <f t="shared" si="154"/>
        <v>FAC/DEP: 00,00%
__________
FAC/FAC: -
__________
AÑO: 00,00%
S. 1: 00,00%
S. 2: 00,00%</v>
      </c>
      <c r="CE222" s="187"/>
      <c r="CF222" s="187"/>
      <c r="CG222" s="188">
        <f t="shared" si="155"/>
        <v>0</v>
      </c>
      <c r="CH222" s="187"/>
      <c r="CI222" s="187"/>
      <c r="CJ222" s="187"/>
      <c r="CK222" s="191" t="str">
        <f t="shared" si="156"/>
        <v>0</v>
      </c>
      <c r="CL222" s="187" t="str">
        <f t="shared" si="157"/>
        <v>-</v>
      </c>
      <c r="CM222" s="189" t="str">
        <f t="shared" si="158"/>
        <v>FAC/DEP: 00,00%
__________
FAC/FAC: -
__________
AÑO: 00,00%
S. 1: 00,00%
S. 2: 00,00%</v>
      </c>
      <c r="CN222" s="187"/>
      <c r="CO222" s="187"/>
      <c r="CP222" s="188">
        <f t="shared" si="159"/>
        <v>0</v>
      </c>
      <c r="CQ222" s="187"/>
      <c r="CR222" s="187"/>
      <c r="CS222" s="187"/>
      <c r="CT222" s="191" t="str">
        <f t="shared" si="160"/>
        <v>0</v>
      </c>
      <c r="CU222" s="187" t="str">
        <f t="shared" si="161"/>
        <v>-</v>
      </c>
      <c r="CV222" s="189" t="str">
        <f t="shared" si="162"/>
        <v>FAC/DEP: 00,00%
__________
FAC/FAC: -
__________
AÑO: 00,00%
S. 1: 00,00%
S. 2: 00,00%</v>
      </c>
      <c r="CW222" s="187"/>
      <c r="CX222" s="187"/>
      <c r="CY222" s="188">
        <f t="shared" si="163"/>
        <v>0</v>
      </c>
      <c r="CZ222" s="187"/>
      <c r="DA222" s="187"/>
      <c r="DB222" s="187"/>
      <c r="DC222" s="191" t="str">
        <f t="shared" si="164"/>
        <v>0</v>
      </c>
      <c r="DD222" s="191" t="str">
        <f t="shared" si="165"/>
        <v>-</v>
      </c>
      <c r="DE222" s="196" t="str">
        <f t="shared" si="166"/>
        <v>FAC/DEP: 00,00%
__________
FAC/FAC: -
__________
AÑO: 00,00%
S. 1: 00,00%
S. 2: 00,00%</v>
      </c>
      <c r="DF222" s="209">
        <f t="shared" si="167"/>
        <v>0</v>
      </c>
      <c r="DG222" s="245"/>
      <c r="DH222" s="245"/>
    </row>
    <row r="223" spans="1:112" s="218" customFormat="1" ht="28.5" hidden="1" customHeight="1">
      <c r="A223" s="218" t="str">
        <f>Lists!C311</f>
        <v/>
      </c>
      <c r="B223" s="240" t="str">
        <f>IF(A223="","",INDEX(FORMULACIÓN!$A$10:$U$1010,'FORMULACIÓN Y SEG. FACULTADES'!$A223,'FORMULACIÓN Y SEG. FACULTADES'!B$8))</f>
        <v/>
      </c>
      <c r="C223" s="238" t="str">
        <f>IF($A223="","",INDEX(FORMULACIÓN!$A$10:$U$1010,'FORMULACIÓN Y SEG. FACULTADES'!$A223,'FORMULACIÓN Y SEG. FACULTADES'!C$8))</f>
        <v/>
      </c>
      <c r="D223" s="240" t="str">
        <f>IF(B223="","",INDEX(FORMULACIÓN!$A$10:$U$1010,'FORMULACIÓN Y SEG. FACULTADES'!$A223,'FORMULACIÓN Y SEG. FACULTADES'!D$8))</f>
        <v/>
      </c>
      <c r="E223" s="240" t="str">
        <f>IF($A223="","",INDEX(FORMULACIÓN!$A$10:$U$1010,'FORMULACIÓN Y SEG. FACULTADES'!$A223,'FORMULACIÓN Y SEG. FACULTADES'!E$8))</f>
        <v/>
      </c>
      <c r="F223" s="240" t="str">
        <f>IF($A223="","",INDEX(FORMULACIÓN!$A$10:$U$1010,'FORMULACIÓN Y SEG. FACULTADES'!$A223,'FORMULACIÓN Y SEG. FACULTADES'!F$8))</f>
        <v/>
      </c>
      <c r="G223" s="240" t="str">
        <f>IF($A223="","",INDEX(FORMULACIÓN!$A$10:$U$1010,'FORMULACIÓN Y SEG. FACULTADES'!$A223,'FORMULACIÓN Y SEG. FACULTADES'!G$8))</f>
        <v/>
      </c>
      <c r="H223" s="240" t="str">
        <f>IF($A223="","",INDEX(FORMULACIÓN!$A$10:$U$1010,'FORMULACIÓN Y SEG. FACULTADES'!$A223,'FORMULACIÓN Y SEG. FACULTADES'!H$8))</f>
        <v/>
      </c>
      <c r="I223" s="240" t="str">
        <f>IF($A223="","",INDEX(FORMULACIÓN!$A$10:$U$1010,'FORMULACIÓN Y SEG. FACULTADES'!$A223,'FORMULACIÓN Y SEG. FACULTADES'!I$8))</f>
        <v/>
      </c>
      <c r="J223" s="242"/>
      <c r="K223" s="242"/>
      <c r="L223" s="240" t="str">
        <f>IF($A223="","",INDEX(FORMULACIÓN!$A$10:$U$1010,'FORMULACIÓN Y SEG. FACULTADES'!$A223,'FORMULACIÓN Y SEG. FACULTADES'!L$8))</f>
        <v/>
      </c>
      <c r="M223" s="240" t="str">
        <f>IF($A223="","",INDEX(FORMULACIÓN!$A$10:$U$1010,'FORMULACIÓN Y SEG. FACULTADES'!$A223,'FORMULACIÓN Y SEG. FACULTADES'!M$8))</f>
        <v/>
      </c>
      <c r="N223" s="240" t="str">
        <f>IF($A223="","",INDEX(FORMULACIÓN!$A$10:$U$1010,'FORMULACIÓN Y SEG. FACULTADES'!$A223,'FORMULACIÓN Y SEG. FACULTADES'!N$8))</f>
        <v/>
      </c>
      <c r="O223" s="240" t="str">
        <f>IF($A223="","",INDEX(FORMULACIÓN!$A$10:$U$1010,'FORMULACIÓN Y SEG. FACULTADES'!$A223,'FORMULACIÓN Y SEG. FACULTADES'!O$8))</f>
        <v/>
      </c>
      <c r="P223" s="240" t="str">
        <f>IF($A223="","",INDEX(FORMULACIÓN!$A$10:$U$1010,'FORMULACIÓN Y SEG. FACULTADES'!$A223,'FORMULACIÓN Y SEG. FACULTADES'!P$8))</f>
        <v/>
      </c>
      <c r="Q223" s="241"/>
      <c r="R223" s="46" t="str">
        <f>IF($A223="","",INDEX(FORMULACIÓN!$A$10:$Y$1010,'FORMULACIÓN Y SEG. FACULTADES'!$A223,'FORMULACIÓN Y SEG. FACULTADES'!R$8))</f>
        <v/>
      </c>
      <c r="S223" s="175" t="str">
        <f>IF($A223="","",INDEX(FORMULACIÓN!$A$10:$U$1010,'FORMULACIÓN Y SEG. FACULTADES'!$A223,'FORMULACIÓN Y SEG. FACULTADES'!S$8))</f>
        <v/>
      </c>
      <c r="T223" s="187"/>
      <c r="U223" s="187"/>
      <c r="V223" s="188">
        <f t="shared" si="128"/>
        <v>0</v>
      </c>
      <c r="W223" s="187"/>
      <c r="X223" s="187"/>
      <c r="Y223" s="187"/>
      <c r="Z223" s="191" t="str">
        <f t="shared" si="129"/>
        <v>0</v>
      </c>
      <c r="AA223" s="191" t="str">
        <f t="shared" si="130"/>
        <v>-</v>
      </c>
      <c r="AB223" s="189" t="str">
        <f t="shared" si="127"/>
        <v>FAC/DEP: 00,00%
__________
FAC/FAC: -
__________
AÑO: 00,00%
S. 1: 00,00%
S. 2: 00,00%</v>
      </c>
      <c r="AC223" s="187"/>
      <c r="AD223" s="187"/>
      <c r="AE223" s="188">
        <f t="shared" si="131"/>
        <v>0</v>
      </c>
      <c r="AF223" s="187"/>
      <c r="AG223" s="187"/>
      <c r="AH223" s="187"/>
      <c r="AI223" s="191" t="str">
        <f t="shared" si="132"/>
        <v>0</v>
      </c>
      <c r="AJ223" s="187" t="str">
        <f t="shared" si="133"/>
        <v>-</v>
      </c>
      <c r="AK223" s="189" t="str">
        <f t="shared" si="134"/>
        <v>FAC/DEP: 00,00%
__________
FAC/FAC: -
__________
AÑO: 00,00%
S. 1: 00,00%
S. 2: 00,00%</v>
      </c>
      <c r="AL223" s="187"/>
      <c r="AM223" s="187"/>
      <c r="AN223" s="188">
        <f t="shared" si="135"/>
        <v>0</v>
      </c>
      <c r="AO223" s="187"/>
      <c r="AP223" s="187"/>
      <c r="AQ223" s="187"/>
      <c r="AR223" s="191" t="str">
        <f t="shared" si="136"/>
        <v>0</v>
      </c>
      <c r="AS223" s="187" t="str">
        <f t="shared" si="137"/>
        <v>-</v>
      </c>
      <c r="AT223" s="189" t="str">
        <f t="shared" si="138"/>
        <v>FAC/DEP: 00,00%
__________
FAC/FAC: -
__________
AÑO: 00,00%
S. 1: 00,00%
S. 2: 00,00%</v>
      </c>
      <c r="AU223" s="187"/>
      <c r="AV223" s="187"/>
      <c r="AW223" s="188">
        <f t="shared" si="139"/>
        <v>0</v>
      </c>
      <c r="AX223" s="187"/>
      <c r="AY223" s="187"/>
      <c r="AZ223" s="187"/>
      <c r="BA223" s="191" t="str">
        <f t="shared" si="140"/>
        <v>0</v>
      </c>
      <c r="BB223" s="187" t="str">
        <f t="shared" si="141"/>
        <v>-</v>
      </c>
      <c r="BC223" s="189" t="str">
        <f t="shared" si="142"/>
        <v>FAC/DEP: 00,00%
__________
FAC/FAC: -
__________
AÑO: 00,00%
S. 1: 00,00%
S. 2: 00,00%</v>
      </c>
      <c r="BD223" s="187"/>
      <c r="BE223" s="187"/>
      <c r="BF223" s="188">
        <f t="shared" si="143"/>
        <v>0</v>
      </c>
      <c r="BG223" s="187"/>
      <c r="BH223" s="187"/>
      <c r="BI223" s="187"/>
      <c r="BJ223" s="191" t="str">
        <f t="shared" si="144"/>
        <v>0</v>
      </c>
      <c r="BK223" s="187" t="str">
        <f t="shared" si="145"/>
        <v>-</v>
      </c>
      <c r="BL223" s="189" t="str">
        <f t="shared" si="146"/>
        <v>FAC/DEP: 00,00%
__________
FAC/FAC: -
__________
AÑO: 00,00%
S. 1: 00,00%
S. 2: 00,00%</v>
      </c>
      <c r="BM223" s="187"/>
      <c r="BN223" s="187"/>
      <c r="BO223" s="188">
        <f t="shared" si="147"/>
        <v>0</v>
      </c>
      <c r="BP223" s="187"/>
      <c r="BQ223" s="187"/>
      <c r="BR223" s="187"/>
      <c r="BS223" s="191" t="str">
        <f t="shared" si="148"/>
        <v>0</v>
      </c>
      <c r="BT223" s="187" t="str">
        <f t="shared" si="149"/>
        <v>-</v>
      </c>
      <c r="BU223" s="189" t="str">
        <f t="shared" si="150"/>
        <v>FAC/DEP: 00,00%
__________
FAC/FAC: -
__________
AÑO: 00,00%
S. 1: 00,00%
S. 2: 00,00%</v>
      </c>
      <c r="BV223" s="187"/>
      <c r="BW223" s="187"/>
      <c r="BX223" s="188">
        <f t="shared" si="151"/>
        <v>0</v>
      </c>
      <c r="BY223" s="187"/>
      <c r="BZ223" s="187"/>
      <c r="CA223" s="187"/>
      <c r="CB223" s="191" t="str">
        <f t="shared" si="152"/>
        <v>0</v>
      </c>
      <c r="CC223" s="187" t="str">
        <f t="shared" si="153"/>
        <v>-</v>
      </c>
      <c r="CD223" s="189" t="str">
        <f t="shared" si="154"/>
        <v>FAC/DEP: 00,00%
__________
FAC/FAC: -
__________
AÑO: 00,00%
S. 1: 00,00%
S. 2: 00,00%</v>
      </c>
      <c r="CE223" s="187"/>
      <c r="CF223" s="187"/>
      <c r="CG223" s="188">
        <f t="shared" si="155"/>
        <v>0</v>
      </c>
      <c r="CH223" s="187"/>
      <c r="CI223" s="187"/>
      <c r="CJ223" s="187"/>
      <c r="CK223" s="191" t="str">
        <f t="shared" si="156"/>
        <v>0</v>
      </c>
      <c r="CL223" s="187" t="str">
        <f t="shared" si="157"/>
        <v>-</v>
      </c>
      <c r="CM223" s="189" t="str">
        <f t="shared" si="158"/>
        <v>FAC/DEP: 00,00%
__________
FAC/FAC: -
__________
AÑO: 00,00%
S. 1: 00,00%
S. 2: 00,00%</v>
      </c>
      <c r="CN223" s="187"/>
      <c r="CO223" s="187"/>
      <c r="CP223" s="188">
        <f t="shared" si="159"/>
        <v>0</v>
      </c>
      <c r="CQ223" s="187"/>
      <c r="CR223" s="187"/>
      <c r="CS223" s="187"/>
      <c r="CT223" s="191" t="str">
        <f t="shared" si="160"/>
        <v>0</v>
      </c>
      <c r="CU223" s="187" t="str">
        <f t="shared" si="161"/>
        <v>-</v>
      </c>
      <c r="CV223" s="189" t="str">
        <f t="shared" si="162"/>
        <v>FAC/DEP: 00,00%
__________
FAC/FAC: -
__________
AÑO: 00,00%
S. 1: 00,00%
S. 2: 00,00%</v>
      </c>
      <c r="CW223" s="187"/>
      <c r="CX223" s="187"/>
      <c r="CY223" s="188">
        <f t="shared" si="163"/>
        <v>0</v>
      </c>
      <c r="CZ223" s="187"/>
      <c r="DA223" s="187"/>
      <c r="DB223" s="187"/>
      <c r="DC223" s="191" t="str">
        <f t="shared" si="164"/>
        <v>0</v>
      </c>
      <c r="DD223" s="191" t="str">
        <f t="shared" si="165"/>
        <v>-</v>
      </c>
      <c r="DE223" s="196" t="str">
        <f t="shared" si="166"/>
        <v>FAC/DEP: 00,00%
__________
FAC/FAC: -
__________
AÑO: 00,00%
S. 1: 00,00%
S. 2: 00,00%</v>
      </c>
      <c r="DF223" s="209">
        <f t="shared" si="167"/>
        <v>0</v>
      </c>
      <c r="DG223" s="245"/>
      <c r="DH223" s="245"/>
    </row>
    <row r="224" spans="1:112" s="218" customFormat="1" ht="28.5" hidden="1" customHeight="1">
      <c r="A224" s="218" t="str">
        <f>Lists!C312</f>
        <v/>
      </c>
      <c r="B224" s="240" t="str">
        <f>IF(A224="","",INDEX(FORMULACIÓN!$A$10:$U$1010,'FORMULACIÓN Y SEG. FACULTADES'!$A224,'FORMULACIÓN Y SEG. FACULTADES'!B$8))</f>
        <v/>
      </c>
      <c r="C224" s="238" t="str">
        <f>IF($A224="","",INDEX(FORMULACIÓN!$A$10:$U$1010,'FORMULACIÓN Y SEG. FACULTADES'!$A224,'FORMULACIÓN Y SEG. FACULTADES'!C$8))</f>
        <v/>
      </c>
      <c r="D224" s="240" t="str">
        <f>IF(B224="","",INDEX(FORMULACIÓN!$A$10:$U$1010,'FORMULACIÓN Y SEG. FACULTADES'!$A224,'FORMULACIÓN Y SEG. FACULTADES'!D$8))</f>
        <v/>
      </c>
      <c r="E224" s="240" t="str">
        <f>IF($A224="","",INDEX(FORMULACIÓN!$A$10:$U$1010,'FORMULACIÓN Y SEG. FACULTADES'!$A224,'FORMULACIÓN Y SEG. FACULTADES'!E$8))</f>
        <v/>
      </c>
      <c r="F224" s="240" t="str">
        <f>IF($A224="","",INDEX(FORMULACIÓN!$A$10:$U$1010,'FORMULACIÓN Y SEG. FACULTADES'!$A224,'FORMULACIÓN Y SEG. FACULTADES'!F$8))</f>
        <v/>
      </c>
      <c r="G224" s="240" t="str">
        <f>IF($A224="","",INDEX(FORMULACIÓN!$A$10:$U$1010,'FORMULACIÓN Y SEG. FACULTADES'!$A224,'FORMULACIÓN Y SEG. FACULTADES'!G$8))</f>
        <v/>
      </c>
      <c r="H224" s="240" t="str">
        <f>IF($A224="","",INDEX(FORMULACIÓN!$A$10:$U$1010,'FORMULACIÓN Y SEG. FACULTADES'!$A224,'FORMULACIÓN Y SEG. FACULTADES'!H$8))</f>
        <v/>
      </c>
      <c r="I224" s="240" t="str">
        <f>IF($A224="","",INDEX(FORMULACIÓN!$A$10:$U$1010,'FORMULACIÓN Y SEG. FACULTADES'!$A224,'FORMULACIÓN Y SEG. FACULTADES'!I$8))</f>
        <v/>
      </c>
      <c r="J224" s="242"/>
      <c r="K224" s="242"/>
      <c r="L224" s="240" t="str">
        <f>IF($A224="","",INDEX(FORMULACIÓN!$A$10:$U$1010,'FORMULACIÓN Y SEG. FACULTADES'!$A224,'FORMULACIÓN Y SEG. FACULTADES'!L$8))</f>
        <v/>
      </c>
      <c r="M224" s="240" t="str">
        <f>IF($A224="","",INDEX(FORMULACIÓN!$A$10:$U$1010,'FORMULACIÓN Y SEG. FACULTADES'!$A224,'FORMULACIÓN Y SEG. FACULTADES'!M$8))</f>
        <v/>
      </c>
      <c r="N224" s="240" t="str">
        <f>IF($A224="","",INDEX(FORMULACIÓN!$A$10:$U$1010,'FORMULACIÓN Y SEG. FACULTADES'!$A224,'FORMULACIÓN Y SEG. FACULTADES'!N$8))</f>
        <v/>
      </c>
      <c r="O224" s="240" t="str">
        <f>IF($A224="","",INDEX(FORMULACIÓN!$A$10:$U$1010,'FORMULACIÓN Y SEG. FACULTADES'!$A224,'FORMULACIÓN Y SEG. FACULTADES'!O$8))</f>
        <v/>
      </c>
      <c r="P224" s="240" t="str">
        <f>IF($A224="","",INDEX(FORMULACIÓN!$A$10:$U$1010,'FORMULACIÓN Y SEG. FACULTADES'!$A224,'FORMULACIÓN Y SEG. FACULTADES'!P$8))</f>
        <v/>
      </c>
      <c r="Q224" s="241"/>
      <c r="R224" s="46" t="str">
        <f>IF($A224="","",INDEX(FORMULACIÓN!$A$10:$Y$1010,'FORMULACIÓN Y SEG. FACULTADES'!$A224,'FORMULACIÓN Y SEG. FACULTADES'!R$8))</f>
        <v/>
      </c>
      <c r="S224" s="175" t="str">
        <f>IF($A224="","",INDEX(FORMULACIÓN!$A$10:$U$1010,'FORMULACIÓN Y SEG. FACULTADES'!$A224,'FORMULACIÓN Y SEG. FACULTADES'!S$8))</f>
        <v/>
      </c>
      <c r="T224" s="187"/>
      <c r="U224" s="187"/>
      <c r="V224" s="188">
        <f t="shared" si="128"/>
        <v>0</v>
      </c>
      <c r="W224" s="187"/>
      <c r="X224" s="187"/>
      <c r="Y224" s="187"/>
      <c r="Z224" s="191" t="str">
        <f t="shared" si="129"/>
        <v>0</v>
      </c>
      <c r="AA224" s="191" t="str">
        <f t="shared" si="130"/>
        <v>-</v>
      </c>
      <c r="AB224" s="189" t="str">
        <f t="shared" si="127"/>
        <v>FAC/DEP: 00,00%
__________
FAC/FAC: -
__________
AÑO: 00,00%
S. 1: 00,00%
S. 2: 00,00%</v>
      </c>
      <c r="AC224" s="187"/>
      <c r="AD224" s="187"/>
      <c r="AE224" s="188">
        <f t="shared" si="131"/>
        <v>0</v>
      </c>
      <c r="AF224" s="187"/>
      <c r="AG224" s="187"/>
      <c r="AH224" s="187"/>
      <c r="AI224" s="191" t="str">
        <f t="shared" si="132"/>
        <v>0</v>
      </c>
      <c r="AJ224" s="187" t="str">
        <f t="shared" si="133"/>
        <v>-</v>
      </c>
      <c r="AK224" s="189" t="str">
        <f t="shared" si="134"/>
        <v>FAC/DEP: 00,00%
__________
FAC/FAC: -
__________
AÑO: 00,00%
S. 1: 00,00%
S. 2: 00,00%</v>
      </c>
      <c r="AL224" s="187"/>
      <c r="AM224" s="187"/>
      <c r="AN224" s="188">
        <f t="shared" si="135"/>
        <v>0</v>
      </c>
      <c r="AO224" s="187"/>
      <c r="AP224" s="187"/>
      <c r="AQ224" s="187"/>
      <c r="AR224" s="191" t="str">
        <f t="shared" si="136"/>
        <v>0</v>
      </c>
      <c r="AS224" s="187" t="str">
        <f t="shared" si="137"/>
        <v>-</v>
      </c>
      <c r="AT224" s="189" t="str">
        <f t="shared" si="138"/>
        <v>FAC/DEP: 00,00%
__________
FAC/FAC: -
__________
AÑO: 00,00%
S. 1: 00,00%
S. 2: 00,00%</v>
      </c>
      <c r="AU224" s="187"/>
      <c r="AV224" s="187"/>
      <c r="AW224" s="188">
        <f t="shared" si="139"/>
        <v>0</v>
      </c>
      <c r="AX224" s="187"/>
      <c r="AY224" s="187"/>
      <c r="AZ224" s="187"/>
      <c r="BA224" s="191" t="str">
        <f t="shared" si="140"/>
        <v>0</v>
      </c>
      <c r="BB224" s="187" t="str">
        <f t="shared" si="141"/>
        <v>-</v>
      </c>
      <c r="BC224" s="189" t="str">
        <f t="shared" si="142"/>
        <v>FAC/DEP: 00,00%
__________
FAC/FAC: -
__________
AÑO: 00,00%
S. 1: 00,00%
S. 2: 00,00%</v>
      </c>
      <c r="BD224" s="187"/>
      <c r="BE224" s="187"/>
      <c r="BF224" s="188">
        <f t="shared" si="143"/>
        <v>0</v>
      </c>
      <c r="BG224" s="187"/>
      <c r="BH224" s="187"/>
      <c r="BI224" s="187"/>
      <c r="BJ224" s="191" t="str">
        <f t="shared" si="144"/>
        <v>0</v>
      </c>
      <c r="BK224" s="187" t="str">
        <f t="shared" si="145"/>
        <v>-</v>
      </c>
      <c r="BL224" s="189" t="str">
        <f t="shared" si="146"/>
        <v>FAC/DEP: 00,00%
__________
FAC/FAC: -
__________
AÑO: 00,00%
S. 1: 00,00%
S. 2: 00,00%</v>
      </c>
      <c r="BM224" s="187"/>
      <c r="BN224" s="187"/>
      <c r="BO224" s="188">
        <f t="shared" si="147"/>
        <v>0</v>
      </c>
      <c r="BP224" s="187"/>
      <c r="BQ224" s="187"/>
      <c r="BR224" s="187"/>
      <c r="BS224" s="191" t="str">
        <f t="shared" si="148"/>
        <v>0</v>
      </c>
      <c r="BT224" s="187" t="str">
        <f t="shared" si="149"/>
        <v>-</v>
      </c>
      <c r="BU224" s="189" t="str">
        <f t="shared" si="150"/>
        <v>FAC/DEP: 00,00%
__________
FAC/FAC: -
__________
AÑO: 00,00%
S. 1: 00,00%
S. 2: 00,00%</v>
      </c>
      <c r="BV224" s="187"/>
      <c r="BW224" s="187"/>
      <c r="BX224" s="188">
        <f t="shared" si="151"/>
        <v>0</v>
      </c>
      <c r="BY224" s="187"/>
      <c r="BZ224" s="187"/>
      <c r="CA224" s="187"/>
      <c r="CB224" s="191" t="str">
        <f t="shared" si="152"/>
        <v>0</v>
      </c>
      <c r="CC224" s="187" t="str">
        <f t="shared" si="153"/>
        <v>-</v>
      </c>
      <c r="CD224" s="189" t="str">
        <f t="shared" si="154"/>
        <v>FAC/DEP: 00,00%
__________
FAC/FAC: -
__________
AÑO: 00,00%
S. 1: 00,00%
S. 2: 00,00%</v>
      </c>
      <c r="CE224" s="187"/>
      <c r="CF224" s="187"/>
      <c r="CG224" s="188">
        <f t="shared" si="155"/>
        <v>0</v>
      </c>
      <c r="CH224" s="187"/>
      <c r="CI224" s="187"/>
      <c r="CJ224" s="187"/>
      <c r="CK224" s="191" t="str">
        <f t="shared" si="156"/>
        <v>0</v>
      </c>
      <c r="CL224" s="187" t="str">
        <f t="shared" si="157"/>
        <v>-</v>
      </c>
      <c r="CM224" s="189" t="str">
        <f t="shared" si="158"/>
        <v>FAC/DEP: 00,00%
__________
FAC/FAC: -
__________
AÑO: 00,00%
S. 1: 00,00%
S. 2: 00,00%</v>
      </c>
      <c r="CN224" s="187"/>
      <c r="CO224" s="187"/>
      <c r="CP224" s="188">
        <f t="shared" si="159"/>
        <v>0</v>
      </c>
      <c r="CQ224" s="187"/>
      <c r="CR224" s="187"/>
      <c r="CS224" s="187"/>
      <c r="CT224" s="191" t="str">
        <f t="shared" si="160"/>
        <v>0</v>
      </c>
      <c r="CU224" s="187" t="str">
        <f t="shared" si="161"/>
        <v>-</v>
      </c>
      <c r="CV224" s="189" t="str">
        <f t="shared" si="162"/>
        <v>FAC/DEP: 00,00%
__________
FAC/FAC: -
__________
AÑO: 00,00%
S. 1: 00,00%
S. 2: 00,00%</v>
      </c>
      <c r="CW224" s="187"/>
      <c r="CX224" s="187"/>
      <c r="CY224" s="188">
        <f t="shared" si="163"/>
        <v>0</v>
      </c>
      <c r="CZ224" s="187"/>
      <c r="DA224" s="187"/>
      <c r="DB224" s="187"/>
      <c r="DC224" s="191" t="str">
        <f t="shared" si="164"/>
        <v>0</v>
      </c>
      <c r="DD224" s="191" t="str">
        <f t="shared" si="165"/>
        <v>-</v>
      </c>
      <c r="DE224" s="196" t="str">
        <f t="shared" si="166"/>
        <v>FAC/DEP: 00,00%
__________
FAC/FAC: -
__________
AÑO: 00,00%
S. 1: 00,00%
S. 2: 00,00%</v>
      </c>
      <c r="DF224" s="209">
        <f t="shared" si="167"/>
        <v>0</v>
      </c>
      <c r="DG224" s="245"/>
      <c r="DH224" s="245"/>
    </row>
    <row r="225" spans="1:112" s="218" customFormat="1" ht="28.5" hidden="1" customHeight="1">
      <c r="A225" s="218" t="str">
        <f>Lists!C313</f>
        <v/>
      </c>
      <c r="B225" s="240" t="str">
        <f>IF(A225="","",INDEX(FORMULACIÓN!$A$10:$U$1010,'FORMULACIÓN Y SEG. FACULTADES'!$A225,'FORMULACIÓN Y SEG. FACULTADES'!B$8))</f>
        <v/>
      </c>
      <c r="C225" s="238" t="str">
        <f>IF($A225="","",INDEX(FORMULACIÓN!$A$10:$U$1010,'FORMULACIÓN Y SEG. FACULTADES'!$A225,'FORMULACIÓN Y SEG. FACULTADES'!C$8))</f>
        <v/>
      </c>
      <c r="D225" s="240" t="str">
        <f>IF(B225="","",INDEX(FORMULACIÓN!$A$10:$U$1010,'FORMULACIÓN Y SEG. FACULTADES'!$A225,'FORMULACIÓN Y SEG. FACULTADES'!D$8))</f>
        <v/>
      </c>
      <c r="E225" s="240" t="str">
        <f>IF($A225="","",INDEX(FORMULACIÓN!$A$10:$U$1010,'FORMULACIÓN Y SEG. FACULTADES'!$A225,'FORMULACIÓN Y SEG. FACULTADES'!E$8))</f>
        <v/>
      </c>
      <c r="F225" s="240" t="str">
        <f>IF($A225="","",INDEX(FORMULACIÓN!$A$10:$U$1010,'FORMULACIÓN Y SEG. FACULTADES'!$A225,'FORMULACIÓN Y SEG. FACULTADES'!F$8))</f>
        <v/>
      </c>
      <c r="G225" s="240" t="str">
        <f>IF($A225="","",INDEX(FORMULACIÓN!$A$10:$U$1010,'FORMULACIÓN Y SEG. FACULTADES'!$A225,'FORMULACIÓN Y SEG. FACULTADES'!G$8))</f>
        <v/>
      </c>
      <c r="H225" s="240" t="str">
        <f>IF($A225="","",INDEX(FORMULACIÓN!$A$10:$U$1010,'FORMULACIÓN Y SEG. FACULTADES'!$A225,'FORMULACIÓN Y SEG. FACULTADES'!H$8))</f>
        <v/>
      </c>
      <c r="I225" s="240" t="str">
        <f>IF($A225="","",INDEX(FORMULACIÓN!$A$10:$U$1010,'FORMULACIÓN Y SEG. FACULTADES'!$A225,'FORMULACIÓN Y SEG. FACULTADES'!I$8))</f>
        <v/>
      </c>
      <c r="J225" s="242"/>
      <c r="K225" s="242"/>
      <c r="L225" s="240" t="str">
        <f>IF($A225="","",INDEX(FORMULACIÓN!$A$10:$U$1010,'FORMULACIÓN Y SEG. FACULTADES'!$A225,'FORMULACIÓN Y SEG. FACULTADES'!L$8))</f>
        <v/>
      </c>
      <c r="M225" s="240" t="str">
        <f>IF($A225="","",INDEX(FORMULACIÓN!$A$10:$U$1010,'FORMULACIÓN Y SEG. FACULTADES'!$A225,'FORMULACIÓN Y SEG. FACULTADES'!M$8))</f>
        <v/>
      </c>
      <c r="N225" s="240" t="str">
        <f>IF($A225="","",INDEX(FORMULACIÓN!$A$10:$U$1010,'FORMULACIÓN Y SEG. FACULTADES'!$A225,'FORMULACIÓN Y SEG. FACULTADES'!N$8))</f>
        <v/>
      </c>
      <c r="O225" s="240" t="str">
        <f>IF($A225="","",INDEX(FORMULACIÓN!$A$10:$U$1010,'FORMULACIÓN Y SEG. FACULTADES'!$A225,'FORMULACIÓN Y SEG. FACULTADES'!O$8))</f>
        <v/>
      </c>
      <c r="P225" s="240" t="str">
        <f>IF($A225="","",INDEX(FORMULACIÓN!$A$10:$U$1010,'FORMULACIÓN Y SEG. FACULTADES'!$A225,'FORMULACIÓN Y SEG. FACULTADES'!P$8))</f>
        <v/>
      </c>
      <c r="Q225" s="241"/>
      <c r="R225" s="46" t="str">
        <f>IF($A225="","",INDEX(FORMULACIÓN!$A$10:$Y$1010,'FORMULACIÓN Y SEG. FACULTADES'!$A225,'FORMULACIÓN Y SEG. FACULTADES'!R$8))</f>
        <v/>
      </c>
      <c r="S225" s="175" t="str">
        <f>IF($A225="","",INDEX(FORMULACIÓN!$A$10:$U$1010,'FORMULACIÓN Y SEG. FACULTADES'!$A225,'FORMULACIÓN Y SEG. FACULTADES'!S$8))</f>
        <v/>
      </c>
      <c r="T225" s="187"/>
      <c r="U225" s="187"/>
      <c r="V225" s="188">
        <f t="shared" si="128"/>
        <v>0</v>
      </c>
      <c r="W225" s="187"/>
      <c r="X225" s="187"/>
      <c r="Y225" s="187"/>
      <c r="Z225" s="191" t="str">
        <f t="shared" si="129"/>
        <v>0</v>
      </c>
      <c r="AA225" s="191" t="str">
        <f t="shared" si="130"/>
        <v>-</v>
      </c>
      <c r="AB225" s="189" t="str">
        <f t="shared" si="127"/>
        <v>FAC/DEP: 00,00%
__________
FAC/FAC: -
__________
AÑO: 00,00%
S. 1: 00,00%
S. 2: 00,00%</v>
      </c>
      <c r="AC225" s="187"/>
      <c r="AD225" s="187"/>
      <c r="AE225" s="188">
        <f t="shared" si="131"/>
        <v>0</v>
      </c>
      <c r="AF225" s="187"/>
      <c r="AG225" s="187"/>
      <c r="AH225" s="187"/>
      <c r="AI225" s="191" t="str">
        <f t="shared" si="132"/>
        <v>0</v>
      </c>
      <c r="AJ225" s="187" t="str">
        <f t="shared" si="133"/>
        <v>-</v>
      </c>
      <c r="AK225" s="189" t="str">
        <f t="shared" si="134"/>
        <v>FAC/DEP: 00,00%
__________
FAC/FAC: -
__________
AÑO: 00,00%
S. 1: 00,00%
S. 2: 00,00%</v>
      </c>
      <c r="AL225" s="187"/>
      <c r="AM225" s="187"/>
      <c r="AN225" s="188">
        <f t="shared" si="135"/>
        <v>0</v>
      </c>
      <c r="AO225" s="187"/>
      <c r="AP225" s="187"/>
      <c r="AQ225" s="187"/>
      <c r="AR225" s="191" t="str">
        <f t="shared" si="136"/>
        <v>0</v>
      </c>
      <c r="AS225" s="187" t="str">
        <f t="shared" si="137"/>
        <v>-</v>
      </c>
      <c r="AT225" s="189" t="str">
        <f t="shared" si="138"/>
        <v>FAC/DEP: 00,00%
__________
FAC/FAC: -
__________
AÑO: 00,00%
S. 1: 00,00%
S. 2: 00,00%</v>
      </c>
      <c r="AU225" s="187"/>
      <c r="AV225" s="187"/>
      <c r="AW225" s="188">
        <f t="shared" si="139"/>
        <v>0</v>
      </c>
      <c r="AX225" s="187"/>
      <c r="AY225" s="187"/>
      <c r="AZ225" s="187"/>
      <c r="BA225" s="191" t="str">
        <f t="shared" si="140"/>
        <v>0</v>
      </c>
      <c r="BB225" s="187" t="str">
        <f t="shared" si="141"/>
        <v>-</v>
      </c>
      <c r="BC225" s="189" t="str">
        <f t="shared" si="142"/>
        <v>FAC/DEP: 00,00%
__________
FAC/FAC: -
__________
AÑO: 00,00%
S. 1: 00,00%
S. 2: 00,00%</v>
      </c>
      <c r="BD225" s="187"/>
      <c r="BE225" s="187"/>
      <c r="BF225" s="188">
        <f t="shared" si="143"/>
        <v>0</v>
      </c>
      <c r="BG225" s="187"/>
      <c r="BH225" s="187"/>
      <c r="BI225" s="187"/>
      <c r="BJ225" s="191" t="str">
        <f t="shared" si="144"/>
        <v>0</v>
      </c>
      <c r="BK225" s="187" t="str">
        <f t="shared" si="145"/>
        <v>-</v>
      </c>
      <c r="BL225" s="189" t="str">
        <f t="shared" si="146"/>
        <v>FAC/DEP: 00,00%
__________
FAC/FAC: -
__________
AÑO: 00,00%
S. 1: 00,00%
S. 2: 00,00%</v>
      </c>
      <c r="BM225" s="187"/>
      <c r="BN225" s="187"/>
      <c r="BO225" s="188">
        <f t="shared" si="147"/>
        <v>0</v>
      </c>
      <c r="BP225" s="187"/>
      <c r="BQ225" s="187"/>
      <c r="BR225" s="187"/>
      <c r="BS225" s="191" t="str">
        <f t="shared" si="148"/>
        <v>0</v>
      </c>
      <c r="BT225" s="187" t="str">
        <f t="shared" si="149"/>
        <v>-</v>
      </c>
      <c r="BU225" s="189" t="str">
        <f t="shared" si="150"/>
        <v>FAC/DEP: 00,00%
__________
FAC/FAC: -
__________
AÑO: 00,00%
S. 1: 00,00%
S. 2: 00,00%</v>
      </c>
      <c r="BV225" s="187"/>
      <c r="BW225" s="187"/>
      <c r="BX225" s="188">
        <f t="shared" si="151"/>
        <v>0</v>
      </c>
      <c r="BY225" s="187"/>
      <c r="BZ225" s="187"/>
      <c r="CA225" s="187"/>
      <c r="CB225" s="191" t="str">
        <f t="shared" si="152"/>
        <v>0</v>
      </c>
      <c r="CC225" s="187" t="str">
        <f t="shared" si="153"/>
        <v>-</v>
      </c>
      <c r="CD225" s="189" t="str">
        <f t="shared" si="154"/>
        <v>FAC/DEP: 00,00%
__________
FAC/FAC: -
__________
AÑO: 00,00%
S. 1: 00,00%
S. 2: 00,00%</v>
      </c>
      <c r="CE225" s="187"/>
      <c r="CF225" s="187"/>
      <c r="CG225" s="188">
        <f t="shared" si="155"/>
        <v>0</v>
      </c>
      <c r="CH225" s="187"/>
      <c r="CI225" s="187"/>
      <c r="CJ225" s="187"/>
      <c r="CK225" s="191" t="str">
        <f t="shared" si="156"/>
        <v>0</v>
      </c>
      <c r="CL225" s="187" t="str">
        <f t="shared" si="157"/>
        <v>-</v>
      </c>
      <c r="CM225" s="189" t="str">
        <f t="shared" si="158"/>
        <v>FAC/DEP: 00,00%
__________
FAC/FAC: -
__________
AÑO: 00,00%
S. 1: 00,00%
S. 2: 00,00%</v>
      </c>
      <c r="CN225" s="187"/>
      <c r="CO225" s="187"/>
      <c r="CP225" s="188">
        <f t="shared" si="159"/>
        <v>0</v>
      </c>
      <c r="CQ225" s="187"/>
      <c r="CR225" s="187"/>
      <c r="CS225" s="187"/>
      <c r="CT225" s="191" t="str">
        <f t="shared" si="160"/>
        <v>0</v>
      </c>
      <c r="CU225" s="187" t="str">
        <f t="shared" si="161"/>
        <v>-</v>
      </c>
      <c r="CV225" s="189" t="str">
        <f t="shared" si="162"/>
        <v>FAC/DEP: 00,00%
__________
FAC/FAC: -
__________
AÑO: 00,00%
S. 1: 00,00%
S. 2: 00,00%</v>
      </c>
      <c r="CW225" s="187"/>
      <c r="CX225" s="187"/>
      <c r="CY225" s="188">
        <f t="shared" si="163"/>
        <v>0</v>
      </c>
      <c r="CZ225" s="187"/>
      <c r="DA225" s="187"/>
      <c r="DB225" s="187"/>
      <c r="DC225" s="191" t="str">
        <f t="shared" si="164"/>
        <v>0</v>
      </c>
      <c r="DD225" s="191" t="str">
        <f t="shared" si="165"/>
        <v>-</v>
      </c>
      <c r="DE225" s="196" t="str">
        <f t="shared" si="166"/>
        <v>FAC/DEP: 00,00%
__________
FAC/FAC: -
__________
AÑO: 00,00%
S. 1: 00,00%
S. 2: 00,00%</v>
      </c>
      <c r="DF225" s="209">
        <f t="shared" si="167"/>
        <v>0</v>
      </c>
      <c r="DG225" s="245"/>
      <c r="DH225" s="245"/>
    </row>
    <row r="226" spans="1:112" s="218" customFormat="1" ht="28.5" hidden="1" customHeight="1">
      <c r="A226" s="218" t="str">
        <f>Lists!C314</f>
        <v/>
      </c>
      <c r="B226" s="240" t="str">
        <f>IF(A226="","",INDEX(FORMULACIÓN!$A$10:$U$1010,'FORMULACIÓN Y SEG. FACULTADES'!$A226,'FORMULACIÓN Y SEG. FACULTADES'!B$8))</f>
        <v/>
      </c>
      <c r="C226" s="238" t="str">
        <f>IF($A226="","",INDEX(FORMULACIÓN!$A$10:$U$1010,'FORMULACIÓN Y SEG. FACULTADES'!$A226,'FORMULACIÓN Y SEG. FACULTADES'!C$8))</f>
        <v/>
      </c>
      <c r="D226" s="240" t="str">
        <f>IF(B226="","",INDEX(FORMULACIÓN!$A$10:$U$1010,'FORMULACIÓN Y SEG. FACULTADES'!$A226,'FORMULACIÓN Y SEG. FACULTADES'!D$8))</f>
        <v/>
      </c>
      <c r="E226" s="240" t="str">
        <f>IF($A226="","",INDEX(FORMULACIÓN!$A$10:$U$1010,'FORMULACIÓN Y SEG. FACULTADES'!$A226,'FORMULACIÓN Y SEG. FACULTADES'!E$8))</f>
        <v/>
      </c>
      <c r="F226" s="240" t="str">
        <f>IF($A226="","",INDEX(FORMULACIÓN!$A$10:$U$1010,'FORMULACIÓN Y SEG. FACULTADES'!$A226,'FORMULACIÓN Y SEG. FACULTADES'!F$8))</f>
        <v/>
      </c>
      <c r="G226" s="240" t="str">
        <f>IF($A226="","",INDEX(FORMULACIÓN!$A$10:$U$1010,'FORMULACIÓN Y SEG. FACULTADES'!$A226,'FORMULACIÓN Y SEG. FACULTADES'!G$8))</f>
        <v/>
      </c>
      <c r="H226" s="240" t="str">
        <f>IF($A226="","",INDEX(FORMULACIÓN!$A$10:$U$1010,'FORMULACIÓN Y SEG. FACULTADES'!$A226,'FORMULACIÓN Y SEG. FACULTADES'!H$8))</f>
        <v/>
      </c>
      <c r="I226" s="240" t="str">
        <f>IF($A226="","",INDEX(FORMULACIÓN!$A$10:$U$1010,'FORMULACIÓN Y SEG. FACULTADES'!$A226,'FORMULACIÓN Y SEG. FACULTADES'!I$8))</f>
        <v/>
      </c>
      <c r="J226" s="242"/>
      <c r="K226" s="242"/>
      <c r="L226" s="240" t="str">
        <f>IF($A226="","",INDEX(FORMULACIÓN!$A$10:$U$1010,'FORMULACIÓN Y SEG. FACULTADES'!$A226,'FORMULACIÓN Y SEG. FACULTADES'!L$8))</f>
        <v/>
      </c>
      <c r="M226" s="240" t="str">
        <f>IF($A226="","",INDEX(FORMULACIÓN!$A$10:$U$1010,'FORMULACIÓN Y SEG. FACULTADES'!$A226,'FORMULACIÓN Y SEG. FACULTADES'!M$8))</f>
        <v/>
      </c>
      <c r="N226" s="240" t="str">
        <f>IF($A226="","",INDEX(FORMULACIÓN!$A$10:$U$1010,'FORMULACIÓN Y SEG. FACULTADES'!$A226,'FORMULACIÓN Y SEG. FACULTADES'!N$8))</f>
        <v/>
      </c>
      <c r="O226" s="240" t="str">
        <f>IF($A226="","",INDEX(FORMULACIÓN!$A$10:$U$1010,'FORMULACIÓN Y SEG. FACULTADES'!$A226,'FORMULACIÓN Y SEG. FACULTADES'!O$8))</f>
        <v/>
      </c>
      <c r="P226" s="240" t="str">
        <f>IF($A226="","",INDEX(FORMULACIÓN!$A$10:$U$1010,'FORMULACIÓN Y SEG. FACULTADES'!$A226,'FORMULACIÓN Y SEG. FACULTADES'!P$8))</f>
        <v/>
      </c>
      <c r="Q226" s="241"/>
      <c r="R226" s="46" t="str">
        <f>IF($A226="","",INDEX(FORMULACIÓN!$A$10:$Y$1010,'FORMULACIÓN Y SEG. FACULTADES'!$A226,'FORMULACIÓN Y SEG. FACULTADES'!R$8))</f>
        <v/>
      </c>
      <c r="S226" s="175" t="str">
        <f>IF($A226="","",INDEX(FORMULACIÓN!$A$10:$U$1010,'FORMULACIÓN Y SEG. FACULTADES'!$A226,'FORMULACIÓN Y SEG. FACULTADES'!S$8))</f>
        <v/>
      </c>
      <c r="T226" s="187"/>
      <c r="U226" s="187"/>
      <c r="V226" s="188">
        <f t="shared" si="128"/>
        <v>0</v>
      </c>
      <c r="W226" s="187"/>
      <c r="X226" s="187"/>
      <c r="Y226" s="187"/>
      <c r="Z226" s="191" t="str">
        <f t="shared" si="129"/>
        <v>0</v>
      </c>
      <c r="AA226" s="191" t="str">
        <f t="shared" si="130"/>
        <v>-</v>
      </c>
      <c r="AB226" s="189" t="str">
        <f t="shared" si="127"/>
        <v>FAC/DEP: 00,00%
__________
FAC/FAC: -
__________
AÑO: 00,00%
S. 1: 00,00%
S. 2: 00,00%</v>
      </c>
      <c r="AC226" s="187"/>
      <c r="AD226" s="187"/>
      <c r="AE226" s="188">
        <f t="shared" si="131"/>
        <v>0</v>
      </c>
      <c r="AF226" s="187"/>
      <c r="AG226" s="187"/>
      <c r="AH226" s="187"/>
      <c r="AI226" s="191" t="str">
        <f t="shared" si="132"/>
        <v>0</v>
      </c>
      <c r="AJ226" s="187" t="str">
        <f t="shared" si="133"/>
        <v>-</v>
      </c>
      <c r="AK226" s="189" t="str">
        <f t="shared" si="134"/>
        <v>FAC/DEP: 00,00%
__________
FAC/FAC: -
__________
AÑO: 00,00%
S. 1: 00,00%
S. 2: 00,00%</v>
      </c>
      <c r="AL226" s="187"/>
      <c r="AM226" s="187"/>
      <c r="AN226" s="188">
        <f t="shared" si="135"/>
        <v>0</v>
      </c>
      <c r="AO226" s="187"/>
      <c r="AP226" s="187"/>
      <c r="AQ226" s="187"/>
      <c r="AR226" s="191" t="str">
        <f t="shared" si="136"/>
        <v>0</v>
      </c>
      <c r="AS226" s="187" t="str">
        <f t="shared" si="137"/>
        <v>-</v>
      </c>
      <c r="AT226" s="189" t="str">
        <f t="shared" si="138"/>
        <v>FAC/DEP: 00,00%
__________
FAC/FAC: -
__________
AÑO: 00,00%
S. 1: 00,00%
S. 2: 00,00%</v>
      </c>
      <c r="AU226" s="187"/>
      <c r="AV226" s="187"/>
      <c r="AW226" s="188">
        <f t="shared" si="139"/>
        <v>0</v>
      </c>
      <c r="AX226" s="187"/>
      <c r="AY226" s="187"/>
      <c r="AZ226" s="187"/>
      <c r="BA226" s="191" t="str">
        <f t="shared" si="140"/>
        <v>0</v>
      </c>
      <c r="BB226" s="187" t="str">
        <f t="shared" si="141"/>
        <v>-</v>
      </c>
      <c r="BC226" s="189" t="str">
        <f t="shared" si="142"/>
        <v>FAC/DEP: 00,00%
__________
FAC/FAC: -
__________
AÑO: 00,00%
S. 1: 00,00%
S. 2: 00,00%</v>
      </c>
      <c r="BD226" s="187"/>
      <c r="BE226" s="187"/>
      <c r="BF226" s="188">
        <f t="shared" si="143"/>
        <v>0</v>
      </c>
      <c r="BG226" s="187"/>
      <c r="BH226" s="187"/>
      <c r="BI226" s="187"/>
      <c r="BJ226" s="191" t="str">
        <f t="shared" si="144"/>
        <v>0</v>
      </c>
      <c r="BK226" s="187" t="str">
        <f t="shared" si="145"/>
        <v>-</v>
      </c>
      <c r="BL226" s="189" t="str">
        <f t="shared" si="146"/>
        <v>FAC/DEP: 00,00%
__________
FAC/FAC: -
__________
AÑO: 00,00%
S. 1: 00,00%
S. 2: 00,00%</v>
      </c>
      <c r="BM226" s="187"/>
      <c r="BN226" s="187"/>
      <c r="BO226" s="188">
        <f t="shared" si="147"/>
        <v>0</v>
      </c>
      <c r="BP226" s="187"/>
      <c r="BQ226" s="187"/>
      <c r="BR226" s="187"/>
      <c r="BS226" s="191" t="str">
        <f t="shared" si="148"/>
        <v>0</v>
      </c>
      <c r="BT226" s="187" t="str">
        <f t="shared" si="149"/>
        <v>-</v>
      </c>
      <c r="BU226" s="189" t="str">
        <f t="shared" si="150"/>
        <v>FAC/DEP: 00,00%
__________
FAC/FAC: -
__________
AÑO: 00,00%
S. 1: 00,00%
S. 2: 00,00%</v>
      </c>
      <c r="BV226" s="187"/>
      <c r="BW226" s="187"/>
      <c r="BX226" s="188">
        <f t="shared" si="151"/>
        <v>0</v>
      </c>
      <c r="BY226" s="187"/>
      <c r="BZ226" s="187"/>
      <c r="CA226" s="187"/>
      <c r="CB226" s="191" t="str">
        <f t="shared" si="152"/>
        <v>0</v>
      </c>
      <c r="CC226" s="187" t="str">
        <f t="shared" si="153"/>
        <v>-</v>
      </c>
      <c r="CD226" s="189" t="str">
        <f t="shared" si="154"/>
        <v>FAC/DEP: 00,00%
__________
FAC/FAC: -
__________
AÑO: 00,00%
S. 1: 00,00%
S. 2: 00,00%</v>
      </c>
      <c r="CE226" s="187"/>
      <c r="CF226" s="187"/>
      <c r="CG226" s="188">
        <f t="shared" si="155"/>
        <v>0</v>
      </c>
      <c r="CH226" s="187"/>
      <c r="CI226" s="187"/>
      <c r="CJ226" s="187"/>
      <c r="CK226" s="191" t="str">
        <f t="shared" si="156"/>
        <v>0</v>
      </c>
      <c r="CL226" s="187" t="str">
        <f t="shared" si="157"/>
        <v>-</v>
      </c>
      <c r="CM226" s="189" t="str">
        <f t="shared" si="158"/>
        <v>FAC/DEP: 00,00%
__________
FAC/FAC: -
__________
AÑO: 00,00%
S. 1: 00,00%
S. 2: 00,00%</v>
      </c>
      <c r="CN226" s="187"/>
      <c r="CO226" s="187"/>
      <c r="CP226" s="188">
        <f t="shared" si="159"/>
        <v>0</v>
      </c>
      <c r="CQ226" s="187"/>
      <c r="CR226" s="187"/>
      <c r="CS226" s="187"/>
      <c r="CT226" s="191" t="str">
        <f t="shared" si="160"/>
        <v>0</v>
      </c>
      <c r="CU226" s="187" t="str">
        <f t="shared" si="161"/>
        <v>-</v>
      </c>
      <c r="CV226" s="189" t="str">
        <f t="shared" si="162"/>
        <v>FAC/DEP: 00,00%
__________
FAC/FAC: -
__________
AÑO: 00,00%
S. 1: 00,00%
S. 2: 00,00%</v>
      </c>
      <c r="CW226" s="187"/>
      <c r="CX226" s="187"/>
      <c r="CY226" s="188">
        <f t="shared" si="163"/>
        <v>0</v>
      </c>
      <c r="CZ226" s="187"/>
      <c r="DA226" s="187"/>
      <c r="DB226" s="187"/>
      <c r="DC226" s="191" t="str">
        <f t="shared" si="164"/>
        <v>0</v>
      </c>
      <c r="DD226" s="191" t="str">
        <f t="shared" si="165"/>
        <v>-</v>
      </c>
      <c r="DE226" s="196" t="str">
        <f t="shared" si="166"/>
        <v>FAC/DEP: 00,00%
__________
FAC/FAC: -
__________
AÑO: 00,00%
S. 1: 00,00%
S. 2: 00,00%</v>
      </c>
      <c r="DF226" s="209">
        <f t="shared" si="167"/>
        <v>0</v>
      </c>
      <c r="DG226" s="245"/>
      <c r="DH226" s="245"/>
    </row>
    <row r="227" spans="1:112" s="218" customFormat="1" ht="28.5" hidden="1" customHeight="1">
      <c r="A227" s="218" t="str">
        <f>Lists!C315</f>
        <v/>
      </c>
      <c r="B227" s="240" t="str">
        <f>IF(A227="","",INDEX(FORMULACIÓN!$A$10:$U$1010,'FORMULACIÓN Y SEG. FACULTADES'!$A227,'FORMULACIÓN Y SEG. FACULTADES'!B$8))</f>
        <v/>
      </c>
      <c r="C227" s="238" t="str">
        <f>IF($A227="","",INDEX(FORMULACIÓN!$A$10:$U$1010,'FORMULACIÓN Y SEG. FACULTADES'!$A227,'FORMULACIÓN Y SEG. FACULTADES'!C$8))</f>
        <v/>
      </c>
      <c r="D227" s="240" t="str">
        <f>IF(B227="","",INDEX(FORMULACIÓN!$A$10:$U$1010,'FORMULACIÓN Y SEG. FACULTADES'!$A227,'FORMULACIÓN Y SEG. FACULTADES'!D$8))</f>
        <v/>
      </c>
      <c r="E227" s="240" t="str">
        <f>IF($A227="","",INDEX(FORMULACIÓN!$A$10:$U$1010,'FORMULACIÓN Y SEG. FACULTADES'!$A227,'FORMULACIÓN Y SEG. FACULTADES'!E$8))</f>
        <v/>
      </c>
      <c r="F227" s="240" t="str">
        <f>IF($A227="","",INDEX(FORMULACIÓN!$A$10:$U$1010,'FORMULACIÓN Y SEG. FACULTADES'!$A227,'FORMULACIÓN Y SEG. FACULTADES'!F$8))</f>
        <v/>
      </c>
      <c r="G227" s="240" t="str">
        <f>IF($A227="","",INDEX(FORMULACIÓN!$A$10:$U$1010,'FORMULACIÓN Y SEG. FACULTADES'!$A227,'FORMULACIÓN Y SEG. FACULTADES'!G$8))</f>
        <v/>
      </c>
      <c r="H227" s="240" t="str">
        <f>IF($A227="","",INDEX(FORMULACIÓN!$A$10:$U$1010,'FORMULACIÓN Y SEG. FACULTADES'!$A227,'FORMULACIÓN Y SEG. FACULTADES'!H$8))</f>
        <v/>
      </c>
      <c r="I227" s="240" t="str">
        <f>IF($A227="","",INDEX(FORMULACIÓN!$A$10:$U$1010,'FORMULACIÓN Y SEG. FACULTADES'!$A227,'FORMULACIÓN Y SEG. FACULTADES'!I$8))</f>
        <v/>
      </c>
      <c r="J227" s="242"/>
      <c r="K227" s="242"/>
      <c r="L227" s="240" t="str">
        <f>IF($A227="","",INDEX(FORMULACIÓN!$A$10:$U$1010,'FORMULACIÓN Y SEG. FACULTADES'!$A227,'FORMULACIÓN Y SEG. FACULTADES'!L$8))</f>
        <v/>
      </c>
      <c r="M227" s="240" t="str">
        <f>IF($A227="","",INDEX(FORMULACIÓN!$A$10:$U$1010,'FORMULACIÓN Y SEG. FACULTADES'!$A227,'FORMULACIÓN Y SEG. FACULTADES'!M$8))</f>
        <v/>
      </c>
      <c r="N227" s="240" t="str">
        <f>IF($A227="","",INDEX(FORMULACIÓN!$A$10:$U$1010,'FORMULACIÓN Y SEG. FACULTADES'!$A227,'FORMULACIÓN Y SEG. FACULTADES'!N$8))</f>
        <v/>
      </c>
      <c r="O227" s="240" t="str">
        <f>IF($A227="","",INDEX(FORMULACIÓN!$A$10:$U$1010,'FORMULACIÓN Y SEG. FACULTADES'!$A227,'FORMULACIÓN Y SEG. FACULTADES'!O$8))</f>
        <v/>
      </c>
      <c r="P227" s="240" t="str">
        <f>IF($A227="","",INDEX(FORMULACIÓN!$A$10:$U$1010,'FORMULACIÓN Y SEG. FACULTADES'!$A227,'FORMULACIÓN Y SEG. FACULTADES'!P$8))</f>
        <v/>
      </c>
      <c r="Q227" s="241"/>
      <c r="R227" s="46" t="str">
        <f>IF($A227="","",INDEX(FORMULACIÓN!$A$10:$Y$1010,'FORMULACIÓN Y SEG. FACULTADES'!$A227,'FORMULACIÓN Y SEG. FACULTADES'!R$8))</f>
        <v/>
      </c>
      <c r="S227" s="175" t="str">
        <f>IF($A227="","",INDEX(FORMULACIÓN!$A$10:$U$1010,'FORMULACIÓN Y SEG. FACULTADES'!$A227,'FORMULACIÓN Y SEG. FACULTADES'!S$8))</f>
        <v/>
      </c>
      <c r="T227" s="187"/>
      <c r="U227" s="187"/>
      <c r="V227" s="188">
        <f t="shared" si="128"/>
        <v>0</v>
      </c>
      <c r="W227" s="187"/>
      <c r="X227" s="187"/>
      <c r="Y227" s="187"/>
      <c r="Z227" s="191" t="str">
        <f t="shared" si="129"/>
        <v>0</v>
      </c>
      <c r="AA227" s="191" t="str">
        <f t="shared" si="130"/>
        <v>-</v>
      </c>
      <c r="AB227" s="189" t="str">
        <f t="shared" si="127"/>
        <v>FAC/DEP: 00,00%
__________
FAC/FAC: -
__________
AÑO: 00,00%
S. 1: 00,00%
S. 2: 00,00%</v>
      </c>
      <c r="AC227" s="187"/>
      <c r="AD227" s="187"/>
      <c r="AE227" s="188">
        <f t="shared" si="131"/>
        <v>0</v>
      </c>
      <c r="AF227" s="187"/>
      <c r="AG227" s="187"/>
      <c r="AH227" s="187"/>
      <c r="AI227" s="191" t="str">
        <f t="shared" si="132"/>
        <v>0</v>
      </c>
      <c r="AJ227" s="187" t="str">
        <f t="shared" si="133"/>
        <v>-</v>
      </c>
      <c r="AK227" s="189" t="str">
        <f t="shared" si="134"/>
        <v>FAC/DEP: 00,00%
__________
FAC/FAC: -
__________
AÑO: 00,00%
S. 1: 00,00%
S. 2: 00,00%</v>
      </c>
      <c r="AL227" s="187"/>
      <c r="AM227" s="187"/>
      <c r="AN227" s="188">
        <f t="shared" si="135"/>
        <v>0</v>
      </c>
      <c r="AO227" s="187"/>
      <c r="AP227" s="187"/>
      <c r="AQ227" s="187"/>
      <c r="AR227" s="191" t="str">
        <f t="shared" si="136"/>
        <v>0</v>
      </c>
      <c r="AS227" s="187" t="str">
        <f t="shared" si="137"/>
        <v>-</v>
      </c>
      <c r="AT227" s="189" t="str">
        <f t="shared" si="138"/>
        <v>FAC/DEP: 00,00%
__________
FAC/FAC: -
__________
AÑO: 00,00%
S. 1: 00,00%
S. 2: 00,00%</v>
      </c>
      <c r="AU227" s="187"/>
      <c r="AV227" s="187"/>
      <c r="AW227" s="188">
        <f t="shared" si="139"/>
        <v>0</v>
      </c>
      <c r="AX227" s="187"/>
      <c r="AY227" s="187"/>
      <c r="AZ227" s="187"/>
      <c r="BA227" s="191" t="str">
        <f t="shared" si="140"/>
        <v>0</v>
      </c>
      <c r="BB227" s="187" t="str">
        <f t="shared" si="141"/>
        <v>-</v>
      </c>
      <c r="BC227" s="189" t="str">
        <f t="shared" si="142"/>
        <v>FAC/DEP: 00,00%
__________
FAC/FAC: -
__________
AÑO: 00,00%
S. 1: 00,00%
S. 2: 00,00%</v>
      </c>
      <c r="BD227" s="187"/>
      <c r="BE227" s="187"/>
      <c r="BF227" s="188">
        <f t="shared" si="143"/>
        <v>0</v>
      </c>
      <c r="BG227" s="187"/>
      <c r="BH227" s="187"/>
      <c r="BI227" s="187"/>
      <c r="BJ227" s="191" t="str">
        <f t="shared" si="144"/>
        <v>0</v>
      </c>
      <c r="BK227" s="187" t="str">
        <f t="shared" si="145"/>
        <v>-</v>
      </c>
      <c r="BL227" s="189" t="str">
        <f t="shared" si="146"/>
        <v>FAC/DEP: 00,00%
__________
FAC/FAC: -
__________
AÑO: 00,00%
S. 1: 00,00%
S. 2: 00,00%</v>
      </c>
      <c r="BM227" s="187"/>
      <c r="BN227" s="187"/>
      <c r="BO227" s="188">
        <f t="shared" si="147"/>
        <v>0</v>
      </c>
      <c r="BP227" s="187"/>
      <c r="BQ227" s="187"/>
      <c r="BR227" s="187"/>
      <c r="BS227" s="191" t="str">
        <f t="shared" si="148"/>
        <v>0</v>
      </c>
      <c r="BT227" s="187" t="str">
        <f t="shared" si="149"/>
        <v>-</v>
      </c>
      <c r="BU227" s="189" t="str">
        <f t="shared" si="150"/>
        <v>FAC/DEP: 00,00%
__________
FAC/FAC: -
__________
AÑO: 00,00%
S. 1: 00,00%
S. 2: 00,00%</v>
      </c>
      <c r="BV227" s="187"/>
      <c r="BW227" s="187"/>
      <c r="BX227" s="188">
        <f t="shared" si="151"/>
        <v>0</v>
      </c>
      <c r="BY227" s="187"/>
      <c r="BZ227" s="187"/>
      <c r="CA227" s="187"/>
      <c r="CB227" s="191" t="str">
        <f t="shared" si="152"/>
        <v>0</v>
      </c>
      <c r="CC227" s="187" t="str">
        <f t="shared" si="153"/>
        <v>-</v>
      </c>
      <c r="CD227" s="189" t="str">
        <f t="shared" si="154"/>
        <v>FAC/DEP: 00,00%
__________
FAC/FAC: -
__________
AÑO: 00,00%
S. 1: 00,00%
S. 2: 00,00%</v>
      </c>
      <c r="CE227" s="187"/>
      <c r="CF227" s="187"/>
      <c r="CG227" s="188">
        <f t="shared" si="155"/>
        <v>0</v>
      </c>
      <c r="CH227" s="187"/>
      <c r="CI227" s="187"/>
      <c r="CJ227" s="187"/>
      <c r="CK227" s="191" t="str">
        <f t="shared" si="156"/>
        <v>0</v>
      </c>
      <c r="CL227" s="187" t="str">
        <f t="shared" si="157"/>
        <v>-</v>
      </c>
      <c r="CM227" s="189" t="str">
        <f t="shared" si="158"/>
        <v>FAC/DEP: 00,00%
__________
FAC/FAC: -
__________
AÑO: 00,00%
S. 1: 00,00%
S. 2: 00,00%</v>
      </c>
      <c r="CN227" s="187"/>
      <c r="CO227" s="187"/>
      <c r="CP227" s="188">
        <f t="shared" si="159"/>
        <v>0</v>
      </c>
      <c r="CQ227" s="187"/>
      <c r="CR227" s="187"/>
      <c r="CS227" s="187"/>
      <c r="CT227" s="191" t="str">
        <f t="shared" si="160"/>
        <v>0</v>
      </c>
      <c r="CU227" s="187" t="str">
        <f t="shared" si="161"/>
        <v>-</v>
      </c>
      <c r="CV227" s="189" t="str">
        <f t="shared" si="162"/>
        <v>FAC/DEP: 00,00%
__________
FAC/FAC: -
__________
AÑO: 00,00%
S. 1: 00,00%
S. 2: 00,00%</v>
      </c>
      <c r="CW227" s="187"/>
      <c r="CX227" s="187"/>
      <c r="CY227" s="188">
        <f t="shared" si="163"/>
        <v>0</v>
      </c>
      <c r="CZ227" s="187"/>
      <c r="DA227" s="187"/>
      <c r="DB227" s="187"/>
      <c r="DC227" s="191" t="str">
        <f t="shared" si="164"/>
        <v>0</v>
      </c>
      <c r="DD227" s="191" t="str">
        <f t="shared" si="165"/>
        <v>-</v>
      </c>
      <c r="DE227" s="196" t="str">
        <f t="shared" si="166"/>
        <v>FAC/DEP: 00,00%
__________
FAC/FAC: -
__________
AÑO: 00,00%
S. 1: 00,00%
S. 2: 00,00%</v>
      </c>
      <c r="DF227" s="209">
        <f t="shared" si="167"/>
        <v>0</v>
      </c>
      <c r="DG227" s="245"/>
      <c r="DH227" s="245"/>
    </row>
    <row r="228" spans="1:112" s="218" customFormat="1" ht="28.5" hidden="1" customHeight="1">
      <c r="A228" s="218" t="str">
        <f>Lists!C316</f>
        <v/>
      </c>
      <c r="B228" s="240" t="str">
        <f>IF(A228="","",INDEX(FORMULACIÓN!$A$10:$U$1010,'FORMULACIÓN Y SEG. FACULTADES'!$A228,'FORMULACIÓN Y SEG. FACULTADES'!B$8))</f>
        <v/>
      </c>
      <c r="C228" s="238" t="str">
        <f>IF($A228="","",INDEX(FORMULACIÓN!$A$10:$U$1010,'FORMULACIÓN Y SEG. FACULTADES'!$A228,'FORMULACIÓN Y SEG. FACULTADES'!C$8))</f>
        <v/>
      </c>
      <c r="D228" s="240" t="str">
        <f>IF(B228="","",INDEX(FORMULACIÓN!$A$10:$U$1010,'FORMULACIÓN Y SEG. FACULTADES'!$A228,'FORMULACIÓN Y SEG. FACULTADES'!D$8))</f>
        <v/>
      </c>
      <c r="E228" s="240" t="str">
        <f>IF($A228="","",INDEX(FORMULACIÓN!$A$10:$U$1010,'FORMULACIÓN Y SEG. FACULTADES'!$A228,'FORMULACIÓN Y SEG. FACULTADES'!E$8))</f>
        <v/>
      </c>
      <c r="F228" s="240" t="str">
        <f>IF($A228="","",INDEX(FORMULACIÓN!$A$10:$U$1010,'FORMULACIÓN Y SEG. FACULTADES'!$A228,'FORMULACIÓN Y SEG. FACULTADES'!F$8))</f>
        <v/>
      </c>
      <c r="G228" s="240" t="str">
        <f>IF($A228="","",INDEX(FORMULACIÓN!$A$10:$U$1010,'FORMULACIÓN Y SEG. FACULTADES'!$A228,'FORMULACIÓN Y SEG. FACULTADES'!G$8))</f>
        <v/>
      </c>
      <c r="H228" s="240" t="str">
        <f>IF($A228="","",INDEX(FORMULACIÓN!$A$10:$U$1010,'FORMULACIÓN Y SEG. FACULTADES'!$A228,'FORMULACIÓN Y SEG. FACULTADES'!H$8))</f>
        <v/>
      </c>
      <c r="I228" s="240" t="str">
        <f>IF($A228="","",INDEX(FORMULACIÓN!$A$10:$U$1010,'FORMULACIÓN Y SEG. FACULTADES'!$A228,'FORMULACIÓN Y SEG. FACULTADES'!I$8))</f>
        <v/>
      </c>
      <c r="J228" s="242"/>
      <c r="K228" s="242"/>
      <c r="L228" s="240" t="str">
        <f>IF($A228="","",INDEX(FORMULACIÓN!$A$10:$U$1010,'FORMULACIÓN Y SEG. FACULTADES'!$A228,'FORMULACIÓN Y SEG. FACULTADES'!L$8))</f>
        <v/>
      </c>
      <c r="M228" s="240" t="str">
        <f>IF($A228="","",INDEX(FORMULACIÓN!$A$10:$U$1010,'FORMULACIÓN Y SEG. FACULTADES'!$A228,'FORMULACIÓN Y SEG. FACULTADES'!M$8))</f>
        <v/>
      </c>
      <c r="N228" s="240" t="str">
        <f>IF($A228="","",INDEX(FORMULACIÓN!$A$10:$U$1010,'FORMULACIÓN Y SEG. FACULTADES'!$A228,'FORMULACIÓN Y SEG. FACULTADES'!N$8))</f>
        <v/>
      </c>
      <c r="O228" s="240" t="str">
        <f>IF($A228="","",INDEX(FORMULACIÓN!$A$10:$U$1010,'FORMULACIÓN Y SEG. FACULTADES'!$A228,'FORMULACIÓN Y SEG. FACULTADES'!O$8))</f>
        <v/>
      </c>
      <c r="P228" s="240" t="str">
        <f>IF($A228="","",INDEX(FORMULACIÓN!$A$10:$U$1010,'FORMULACIÓN Y SEG. FACULTADES'!$A228,'FORMULACIÓN Y SEG. FACULTADES'!P$8))</f>
        <v/>
      </c>
      <c r="Q228" s="241"/>
      <c r="R228" s="46" t="str">
        <f>IF($A228="","",INDEX(FORMULACIÓN!$A$10:$Y$1010,'FORMULACIÓN Y SEG. FACULTADES'!$A228,'FORMULACIÓN Y SEG. FACULTADES'!R$8))</f>
        <v/>
      </c>
      <c r="S228" s="175" t="str">
        <f>IF($A228="","",INDEX(FORMULACIÓN!$A$10:$U$1010,'FORMULACIÓN Y SEG. FACULTADES'!$A228,'FORMULACIÓN Y SEG. FACULTADES'!S$8))</f>
        <v/>
      </c>
      <c r="T228" s="187"/>
      <c r="U228" s="187"/>
      <c r="V228" s="188">
        <f t="shared" si="128"/>
        <v>0</v>
      </c>
      <c r="W228" s="187"/>
      <c r="X228" s="187"/>
      <c r="Y228" s="187"/>
      <c r="Z228" s="191" t="str">
        <f t="shared" si="129"/>
        <v>0</v>
      </c>
      <c r="AA228" s="191" t="str">
        <f t="shared" si="130"/>
        <v>-</v>
      </c>
      <c r="AB228" s="189" t="str">
        <f t="shared" si="127"/>
        <v>FAC/DEP: 00,00%
__________
FAC/FAC: -
__________
AÑO: 00,00%
S. 1: 00,00%
S. 2: 00,00%</v>
      </c>
      <c r="AC228" s="187"/>
      <c r="AD228" s="187"/>
      <c r="AE228" s="188">
        <f t="shared" si="131"/>
        <v>0</v>
      </c>
      <c r="AF228" s="187"/>
      <c r="AG228" s="187"/>
      <c r="AH228" s="187"/>
      <c r="AI228" s="191" t="str">
        <f t="shared" si="132"/>
        <v>0</v>
      </c>
      <c r="AJ228" s="187" t="str">
        <f t="shared" si="133"/>
        <v>-</v>
      </c>
      <c r="AK228" s="189" t="str">
        <f t="shared" si="134"/>
        <v>FAC/DEP: 00,00%
__________
FAC/FAC: -
__________
AÑO: 00,00%
S. 1: 00,00%
S. 2: 00,00%</v>
      </c>
      <c r="AL228" s="187"/>
      <c r="AM228" s="187"/>
      <c r="AN228" s="188">
        <f t="shared" si="135"/>
        <v>0</v>
      </c>
      <c r="AO228" s="187"/>
      <c r="AP228" s="187"/>
      <c r="AQ228" s="187"/>
      <c r="AR228" s="191" t="str">
        <f t="shared" si="136"/>
        <v>0</v>
      </c>
      <c r="AS228" s="187" t="str">
        <f t="shared" si="137"/>
        <v>-</v>
      </c>
      <c r="AT228" s="189" t="str">
        <f t="shared" si="138"/>
        <v>FAC/DEP: 00,00%
__________
FAC/FAC: -
__________
AÑO: 00,00%
S. 1: 00,00%
S. 2: 00,00%</v>
      </c>
      <c r="AU228" s="187"/>
      <c r="AV228" s="187"/>
      <c r="AW228" s="188">
        <f t="shared" si="139"/>
        <v>0</v>
      </c>
      <c r="AX228" s="187"/>
      <c r="AY228" s="187"/>
      <c r="AZ228" s="187"/>
      <c r="BA228" s="191" t="str">
        <f t="shared" si="140"/>
        <v>0</v>
      </c>
      <c r="BB228" s="187" t="str">
        <f t="shared" si="141"/>
        <v>-</v>
      </c>
      <c r="BC228" s="189" t="str">
        <f t="shared" si="142"/>
        <v>FAC/DEP: 00,00%
__________
FAC/FAC: -
__________
AÑO: 00,00%
S. 1: 00,00%
S. 2: 00,00%</v>
      </c>
      <c r="BD228" s="187"/>
      <c r="BE228" s="187"/>
      <c r="BF228" s="188">
        <f t="shared" si="143"/>
        <v>0</v>
      </c>
      <c r="BG228" s="187"/>
      <c r="BH228" s="187"/>
      <c r="BI228" s="187"/>
      <c r="BJ228" s="191" t="str">
        <f t="shared" si="144"/>
        <v>0</v>
      </c>
      <c r="BK228" s="187" t="str">
        <f t="shared" si="145"/>
        <v>-</v>
      </c>
      <c r="BL228" s="189" t="str">
        <f t="shared" si="146"/>
        <v>FAC/DEP: 00,00%
__________
FAC/FAC: -
__________
AÑO: 00,00%
S. 1: 00,00%
S. 2: 00,00%</v>
      </c>
      <c r="BM228" s="187"/>
      <c r="BN228" s="187"/>
      <c r="BO228" s="188">
        <f t="shared" si="147"/>
        <v>0</v>
      </c>
      <c r="BP228" s="187"/>
      <c r="BQ228" s="187"/>
      <c r="BR228" s="187"/>
      <c r="BS228" s="191" t="str">
        <f t="shared" si="148"/>
        <v>0</v>
      </c>
      <c r="BT228" s="187" t="str">
        <f t="shared" si="149"/>
        <v>-</v>
      </c>
      <c r="BU228" s="189" t="str">
        <f t="shared" si="150"/>
        <v>FAC/DEP: 00,00%
__________
FAC/FAC: -
__________
AÑO: 00,00%
S. 1: 00,00%
S. 2: 00,00%</v>
      </c>
      <c r="BV228" s="187"/>
      <c r="BW228" s="187"/>
      <c r="BX228" s="188">
        <f t="shared" si="151"/>
        <v>0</v>
      </c>
      <c r="BY228" s="187"/>
      <c r="BZ228" s="187"/>
      <c r="CA228" s="187"/>
      <c r="CB228" s="191" t="str">
        <f t="shared" si="152"/>
        <v>0</v>
      </c>
      <c r="CC228" s="187" t="str">
        <f t="shared" si="153"/>
        <v>-</v>
      </c>
      <c r="CD228" s="189" t="str">
        <f t="shared" si="154"/>
        <v>FAC/DEP: 00,00%
__________
FAC/FAC: -
__________
AÑO: 00,00%
S. 1: 00,00%
S. 2: 00,00%</v>
      </c>
      <c r="CE228" s="187"/>
      <c r="CF228" s="187"/>
      <c r="CG228" s="188">
        <f t="shared" si="155"/>
        <v>0</v>
      </c>
      <c r="CH228" s="187"/>
      <c r="CI228" s="187"/>
      <c r="CJ228" s="187"/>
      <c r="CK228" s="191" t="str">
        <f t="shared" si="156"/>
        <v>0</v>
      </c>
      <c r="CL228" s="187" t="str">
        <f t="shared" si="157"/>
        <v>-</v>
      </c>
      <c r="CM228" s="189" t="str">
        <f t="shared" si="158"/>
        <v>FAC/DEP: 00,00%
__________
FAC/FAC: -
__________
AÑO: 00,00%
S. 1: 00,00%
S. 2: 00,00%</v>
      </c>
      <c r="CN228" s="187"/>
      <c r="CO228" s="187"/>
      <c r="CP228" s="188">
        <f t="shared" si="159"/>
        <v>0</v>
      </c>
      <c r="CQ228" s="187"/>
      <c r="CR228" s="187"/>
      <c r="CS228" s="187"/>
      <c r="CT228" s="191" t="str">
        <f t="shared" si="160"/>
        <v>0</v>
      </c>
      <c r="CU228" s="187" t="str">
        <f t="shared" si="161"/>
        <v>-</v>
      </c>
      <c r="CV228" s="189" t="str">
        <f t="shared" si="162"/>
        <v>FAC/DEP: 00,00%
__________
FAC/FAC: -
__________
AÑO: 00,00%
S. 1: 00,00%
S. 2: 00,00%</v>
      </c>
      <c r="CW228" s="187"/>
      <c r="CX228" s="187"/>
      <c r="CY228" s="188">
        <f t="shared" si="163"/>
        <v>0</v>
      </c>
      <c r="CZ228" s="187"/>
      <c r="DA228" s="187"/>
      <c r="DB228" s="187"/>
      <c r="DC228" s="191" t="str">
        <f t="shared" si="164"/>
        <v>0</v>
      </c>
      <c r="DD228" s="191" t="str">
        <f t="shared" si="165"/>
        <v>-</v>
      </c>
      <c r="DE228" s="196" t="str">
        <f t="shared" si="166"/>
        <v>FAC/DEP: 00,00%
__________
FAC/FAC: -
__________
AÑO: 00,00%
S. 1: 00,00%
S. 2: 00,00%</v>
      </c>
      <c r="DF228" s="209">
        <f t="shared" si="167"/>
        <v>0</v>
      </c>
      <c r="DG228" s="245"/>
      <c r="DH228" s="245"/>
    </row>
    <row r="229" spans="1:112" s="218" customFormat="1" ht="28.5" hidden="1" customHeight="1">
      <c r="A229" s="218" t="str">
        <f>Lists!C317</f>
        <v/>
      </c>
      <c r="B229" s="240" t="str">
        <f>IF(A229="","",INDEX(FORMULACIÓN!$A$10:$U$1010,'FORMULACIÓN Y SEG. FACULTADES'!$A229,'FORMULACIÓN Y SEG. FACULTADES'!B$8))</f>
        <v/>
      </c>
      <c r="C229" s="238" t="str">
        <f>IF($A229="","",INDEX(FORMULACIÓN!$A$10:$U$1010,'FORMULACIÓN Y SEG. FACULTADES'!$A229,'FORMULACIÓN Y SEG. FACULTADES'!C$8))</f>
        <v/>
      </c>
      <c r="D229" s="240" t="str">
        <f>IF(B229="","",INDEX(FORMULACIÓN!$A$10:$U$1010,'FORMULACIÓN Y SEG. FACULTADES'!$A229,'FORMULACIÓN Y SEG. FACULTADES'!D$8))</f>
        <v/>
      </c>
      <c r="E229" s="240" t="str">
        <f>IF($A229="","",INDEX(FORMULACIÓN!$A$10:$U$1010,'FORMULACIÓN Y SEG. FACULTADES'!$A229,'FORMULACIÓN Y SEG. FACULTADES'!E$8))</f>
        <v/>
      </c>
      <c r="F229" s="240" t="str">
        <f>IF($A229="","",INDEX(FORMULACIÓN!$A$10:$U$1010,'FORMULACIÓN Y SEG. FACULTADES'!$A229,'FORMULACIÓN Y SEG. FACULTADES'!F$8))</f>
        <v/>
      </c>
      <c r="G229" s="240" t="str">
        <f>IF($A229="","",INDEX(FORMULACIÓN!$A$10:$U$1010,'FORMULACIÓN Y SEG. FACULTADES'!$A229,'FORMULACIÓN Y SEG. FACULTADES'!G$8))</f>
        <v/>
      </c>
      <c r="H229" s="240" t="str">
        <f>IF($A229="","",INDEX(FORMULACIÓN!$A$10:$U$1010,'FORMULACIÓN Y SEG. FACULTADES'!$A229,'FORMULACIÓN Y SEG. FACULTADES'!H$8))</f>
        <v/>
      </c>
      <c r="I229" s="240" t="str">
        <f>IF($A229="","",INDEX(FORMULACIÓN!$A$10:$U$1010,'FORMULACIÓN Y SEG. FACULTADES'!$A229,'FORMULACIÓN Y SEG. FACULTADES'!I$8))</f>
        <v/>
      </c>
      <c r="J229" s="242"/>
      <c r="K229" s="242"/>
      <c r="L229" s="240" t="str">
        <f>IF($A229="","",INDEX(FORMULACIÓN!$A$10:$U$1010,'FORMULACIÓN Y SEG. FACULTADES'!$A229,'FORMULACIÓN Y SEG. FACULTADES'!L$8))</f>
        <v/>
      </c>
      <c r="M229" s="240" t="str">
        <f>IF($A229="","",INDEX(FORMULACIÓN!$A$10:$U$1010,'FORMULACIÓN Y SEG. FACULTADES'!$A229,'FORMULACIÓN Y SEG. FACULTADES'!M$8))</f>
        <v/>
      </c>
      <c r="N229" s="240" t="str">
        <f>IF($A229="","",INDEX(FORMULACIÓN!$A$10:$U$1010,'FORMULACIÓN Y SEG. FACULTADES'!$A229,'FORMULACIÓN Y SEG. FACULTADES'!N$8))</f>
        <v/>
      </c>
      <c r="O229" s="240" t="str">
        <f>IF($A229="","",INDEX(FORMULACIÓN!$A$10:$U$1010,'FORMULACIÓN Y SEG. FACULTADES'!$A229,'FORMULACIÓN Y SEG. FACULTADES'!O$8))</f>
        <v/>
      </c>
      <c r="P229" s="240" t="str">
        <f>IF($A229="","",INDEX(FORMULACIÓN!$A$10:$U$1010,'FORMULACIÓN Y SEG. FACULTADES'!$A229,'FORMULACIÓN Y SEG. FACULTADES'!P$8))</f>
        <v/>
      </c>
      <c r="Q229" s="241"/>
      <c r="R229" s="46" t="str">
        <f>IF($A229="","",INDEX(FORMULACIÓN!$A$10:$Y$1010,'FORMULACIÓN Y SEG. FACULTADES'!$A229,'FORMULACIÓN Y SEG. FACULTADES'!R$8))</f>
        <v/>
      </c>
      <c r="S229" s="175" t="str">
        <f>IF($A229="","",INDEX(FORMULACIÓN!$A$10:$U$1010,'FORMULACIÓN Y SEG. FACULTADES'!$A229,'FORMULACIÓN Y SEG. FACULTADES'!S$8))</f>
        <v/>
      </c>
      <c r="T229" s="187"/>
      <c r="U229" s="187"/>
      <c r="V229" s="188">
        <f t="shared" si="128"/>
        <v>0</v>
      </c>
      <c r="W229" s="187"/>
      <c r="X229" s="187"/>
      <c r="Y229" s="187"/>
      <c r="Z229" s="191" t="str">
        <f t="shared" si="129"/>
        <v>0</v>
      </c>
      <c r="AA229" s="191" t="str">
        <f t="shared" si="130"/>
        <v>-</v>
      </c>
      <c r="AB229" s="189" t="str">
        <f t="shared" si="127"/>
        <v>FAC/DEP: 00,00%
__________
FAC/FAC: -
__________
AÑO: 00,00%
S. 1: 00,00%
S. 2: 00,00%</v>
      </c>
      <c r="AC229" s="187"/>
      <c r="AD229" s="187"/>
      <c r="AE229" s="188">
        <f t="shared" si="131"/>
        <v>0</v>
      </c>
      <c r="AF229" s="187"/>
      <c r="AG229" s="187"/>
      <c r="AH229" s="187"/>
      <c r="AI229" s="191" t="str">
        <f t="shared" si="132"/>
        <v>0</v>
      </c>
      <c r="AJ229" s="187" t="str">
        <f t="shared" si="133"/>
        <v>-</v>
      </c>
      <c r="AK229" s="189" t="str">
        <f t="shared" si="134"/>
        <v>FAC/DEP: 00,00%
__________
FAC/FAC: -
__________
AÑO: 00,00%
S. 1: 00,00%
S. 2: 00,00%</v>
      </c>
      <c r="AL229" s="187"/>
      <c r="AM229" s="187"/>
      <c r="AN229" s="188">
        <f t="shared" si="135"/>
        <v>0</v>
      </c>
      <c r="AO229" s="187"/>
      <c r="AP229" s="187"/>
      <c r="AQ229" s="187"/>
      <c r="AR229" s="191" t="str">
        <f t="shared" si="136"/>
        <v>0</v>
      </c>
      <c r="AS229" s="187" t="str">
        <f t="shared" si="137"/>
        <v>-</v>
      </c>
      <c r="AT229" s="189" t="str">
        <f t="shared" si="138"/>
        <v>FAC/DEP: 00,00%
__________
FAC/FAC: -
__________
AÑO: 00,00%
S. 1: 00,00%
S. 2: 00,00%</v>
      </c>
      <c r="AU229" s="187"/>
      <c r="AV229" s="187"/>
      <c r="AW229" s="188">
        <f t="shared" si="139"/>
        <v>0</v>
      </c>
      <c r="AX229" s="187"/>
      <c r="AY229" s="187"/>
      <c r="AZ229" s="187"/>
      <c r="BA229" s="191" t="str">
        <f t="shared" si="140"/>
        <v>0</v>
      </c>
      <c r="BB229" s="187" t="str">
        <f t="shared" si="141"/>
        <v>-</v>
      </c>
      <c r="BC229" s="189" t="str">
        <f t="shared" si="142"/>
        <v>FAC/DEP: 00,00%
__________
FAC/FAC: -
__________
AÑO: 00,00%
S. 1: 00,00%
S. 2: 00,00%</v>
      </c>
      <c r="BD229" s="187"/>
      <c r="BE229" s="187"/>
      <c r="BF229" s="188">
        <f t="shared" si="143"/>
        <v>0</v>
      </c>
      <c r="BG229" s="187"/>
      <c r="BH229" s="187"/>
      <c r="BI229" s="187"/>
      <c r="BJ229" s="191" t="str">
        <f t="shared" si="144"/>
        <v>0</v>
      </c>
      <c r="BK229" s="187" t="str">
        <f t="shared" si="145"/>
        <v>-</v>
      </c>
      <c r="BL229" s="189" t="str">
        <f t="shared" si="146"/>
        <v>FAC/DEP: 00,00%
__________
FAC/FAC: -
__________
AÑO: 00,00%
S. 1: 00,00%
S. 2: 00,00%</v>
      </c>
      <c r="BM229" s="187"/>
      <c r="BN229" s="187"/>
      <c r="BO229" s="188">
        <f t="shared" si="147"/>
        <v>0</v>
      </c>
      <c r="BP229" s="187"/>
      <c r="BQ229" s="187"/>
      <c r="BR229" s="187"/>
      <c r="BS229" s="191" t="str">
        <f t="shared" si="148"/>
        <v>0</v>
      </c>
      <c r="BT229" s="187" t="str">
        <f t="shared" si="149"/>
        <v>-</v>
      </c>
      <c r="BU229" s="189" t="str">
        <f t="shared" si="150"/>
        <v>FAC/DEP: 00,00%
__________
FAC/FAC: -
__________
AÑO: 00,00%
S. 1: 00,00%
S. 2: 00,00%</v>
      </c>
      <c r="BV229" s="187"/>
      <c r="BW229" s="187"/>
      <c r="BX229" s="188">
        <f t="shared" si="151"/>
        <v>0</v>
      </c>
      <c r="BY229" s="187"/>
      <c r="BZ229" s="187"/>
      <c r="CA229" s="187"/>
      <c r="CB229" s="191" t="str">
        <f t="shared" si="152"/>
        <v>0</v>
      </c>
      <c r="CC229" s="187" t="str">
        <f t="shared" si="153"/>
        <v>-</v>
      </c>
      <c r="CD229" s="189" t="str">
        <f t="shared" si="154"/>
        <v>FAC/DEP: 00,00%
__________
FAC/FAC: -
__________
AÑO: 00,00%
S. 1: 00,00%
S. 2: 00,00%</v>
      </c>
      <c r="CE229" s="187"/>
      <c r="CF229" s="187"/>
      <c r="CG229" s="188">
        <f t="shared" si="155"/>
        <v>0</v>
      </c>
      <c r="CH229" s="187"/>
      <c r="CI229" s="187"/>
      <c r="CJ229" s="187"/>
      <c r="CK229" s="191" t="str">
        <f t="shared" si="156"/>
        <v>0</v>
      </c>
      <c r="CL229" s="187" t="str">
        <f t="shared" si="157"/>
        <v>-</v>
      </c>
      <c r="CM229" s="189" t="str">
        <f t="shared" si="158"/>
        <v>FAC/DEP: 00,00%
__________
FAC/FAC: -
__________
AÑO: 00,00%
S. 1: 00,00%
S. 2: 00,00%</v>
      </c>
      <c r="CN229" s="187"/>
      <c r="CO229" s="187"/>
      <c r="CP229" s="188">
        <f t="shared" si="159"/>
        <v>0</v>
      </c>
      <c r="CQ229" s="187"/>
      <c r="CR229" s="187"/>
      <c r="CS229" s="187"/>
      <c r="CT229" s="191" t="str">
        <f t="shared" si="160"/>
        <v>0</v>
      </c>
      <c r="CU229" s="187" t="str">
        <f t="shared" si="161"/>
        <v>-</v>
      </c>
      <c r="CV229" s="189" t="str">
        <f t="shared" si="162"/>
        <v>FAC/DEP: 00,00%
__________
FAC/FAC: -
__________
AÑO: 00,00%
S. 1: 00,00%
S. 2: 00,00%</v>
      </c>
      <c r="CW229" s="187"/>
      <c r="CX229" s="187"/>
      <c r="CY229" s="188">
        <f t="shared" si="163"/>
        <v>0</v>
      </c>
      <c r="CZ229" s="187"/>
      <c r="DA229" s="187"/>
      <c r="DB229" s="187"/>
      <c r="DC229" s="191" t="str">
        <f t="shared" si="164"/>
        <v>0</v>
      </c>
      <c r="DD229" s="191" t="str">
        <f t="shared" si="165"/>
        <v>-</v>
      </c>
      <c r="DE229" s="196" t="str">
        <f t="shared" si="166"/>
        <v>FAC/DEP: 00,00%
__________
FAC/FAC: -
__________
AÑO: 00,00%
S. 1: 00,00%
S. 2: 00,00%</v>
      </c>
      <c r="DF229" s="209">
        <f t="shared" si="167"/>
        <v>0</v>
      </c>
      <c r="DG229" s="245"/>
      <c r="DH229" s="245"/>
    </row>
    <row r="230" spans="1:112" s="218" customFormat="1" ht="28.5" hidden="1" customHeight="1">
      <c r="A230" s="218" t="str">
        <f>Lists!C318</f>
        <v/>
      </c>
      <c r="B230" s="240" t="str">
        <f>IF(A230="","",INDEX(FORMULACIÓN!$A$10:$U$1010,'FORMULACIÓN Y SEG. FACULTADES'!$A230,'FORMULACIÓN Y SEG. FACULTADES'!B$8))</f>
        <v/>
      </c>
      <c r="C230" s="238" t="str">
        <f>IF($A230="","",INDEX(FORMULACIÓN!$A$10:$U$1010,'FORMULACIÓN Y SEG. FACULTADES'!$A230,'FORMULACIÓN Y SEG. FACULTADES'!C$8))</f>
        <v/>
      </c>
      <c r="D230" s="240" t="str">
        <f>IF(B230="","",INDEX(FORMULACIÓN!$A$10:$U$1010,'FORMULACIÓN Y SEG. FACULTADES'!$A230,'FORMULACIÓN Y SEG. FACULTADES'!D$8))</f>
        <v/>
      </c>
      <c r="E230" s="240" t="str">
        <f>IF($A230="","",INDEX(FORMULACIÓN!$A$10:$U$1010,'FORMULACIÓN Y SEG. FACULTADES'!$A230,'FORMULACIÓN Y SEG. FACULTADES'!E$8))</f>
        <v/>
      </c>
      <c r="F230" s="240" t="str">
        <f>IF($A230="","",INDEX(FORMULACIÓN!$A$10:$U$1010,'FORMULACIÓN Y SEG. FACULTADES'!$A230,'FORMULACIÓN Y SEG. FACULTADES'!F$8))</f>
        <v/>
      </c>
      <c r="G230" s="240" t="str">
        <f>IF($A230="","",INDEX(FORMULACIÓN!$A$10:$U$1010,'FORMULACIÓN Y SEG. FACULTADES'!$A230,'FORMULACIÓN Y SEG. FACULTADES'!G$8))</f>
        <v/>
      </c>
      <c r="H230" s="240" t="str">
        <f>IF($A230="","",INDEX(FORMULACIÓN!$A$10:$U$1010,'FORMULACIÓN Y SEG. FACULTADES'!$A230,'FORMULACIÓN Y SEG. FACULTADES'!H$8))</f>
        <v/>
      </c>
      <c r="I230" s="240" t="str">
        <f>IF($A230="","",INDEX(FORMULACIÓN!$A$10:$U$1010,'FORMULACIÓN Y SEG. FACULTADES'!$A230,'FORMULACIÓN Y SEG. FACULTADES'!I$8))</f>
        <v/>
      </c>
      <c r="J230" s="242"/>
      <c r="K230" s="242"/>
      <c r="L230" s="240" t="str">
        <f>IF($A230="","",INDEX(FORMULACIÓN!$A$10:$U$1010,'FORMULACIÓN Y SEG. FACULTADES'!$A230,'FORMULACIÓN Y SEG. FACULTADES'!L$8))</f>
        <v/>
      </c>
      <c r="M230" s="240" t="str">
        <f>IF($A230="","",INDEX(FORMULACIÓN!$A$10:$U$1010,'FORMULACIÓN Y SEG. FACULTADES'!$A230,'FORMULACIÓN Y SEG. FACULTADES'!M$8))</f>
        <v/>
      </c>
      <c r="N230" s="240" t="str">
        <f>IF($A230="","",INDEX(FORMULACIÓN!$A$10:$U$1010,'FORMULACIÓN Y SEG. FACULTADES'!$A230,'FORMULACIÓN Y SEG. FACULTADES'!N$8))</f>
        <v/>
      </c>
      <c r="O230" s="240" t="str">
        <f>IF($A230="","",INDEX(FORMULACIÓN!$A$10:$U$1010,'FORMULACIÓN Y SEG. FACULTADES'!$A230,'FORMULACIÓN Y SEG. FACULTADES'!O$8))</f>
        <v/>
      </c>
      <c r="P230" s="240" t="str">
        <f>IF($A230="","",INDEX(FORMULACIÓN!$A$10:$U$1010,'FORMULACIÓN Y SEG. FACULTADES'!$A230,'FORMULACIÓN Y SEG. FACULTADES'!P$8))</f>
        <v/>
      </c>
      <c r="Q230" s="241"/>
      <c r="R230" s="46" t="str">
        <f>IF($A230="","",INDEX(FORMULACIÓN!$A$10:$Y$1010,'FORMULACIÓN Y SEG. FACULTADES'!$A230,'FORMULACIÓN Y SEG. FACULTADES'!R$8))</f>
        <v/>
      </c>
      <c r="S230" s="175" t="str">
        <f>IF($A230="","",INDEX(FORMULACIÓN!$A$10:$U$1010,'FORMULACIÓN Y SEG. FACULTADES'!$A230,'FORMULACIÓN Y SEG. FACULTADES'!S$8))</f>
        <v/>
      </c>
      <c r="T230" s="187"/>
      <c r="U230" s="187"/>
      <c r="V230" s="188">
        <f t="shared" si="128"/>
        <v>0</v>
      </c>
      <c r="W230" s="187"/>
      <c r="X230" s="187"/>
      <c r="Y230" s="187"/>
      <c r="Z230" s="191" t="str">
        <f t="shared" si="129"/>
        <v>0</v>
      </c>
      <c r="AA230" s="191" t="str">
        <f t="shared" si="130"/>
        <v>-</v>
      </c>
      <c r="AB230" s="189" t="str">
        <f t="shared" si="127"/>
        <v>FAC/DEP: 00,00%
__________
FAC/FAC: -
__________
AÑO: 00,00%
S. 1: 00,00%
S. 2: 00,00%</v>
      </c>
      <c r="AC230" s="187"/>
      <c r="AD230" s="187"/>
      <c r="AE230" s="188">
        <f t="shared" si="131"/>
        <v>0</v>
      </c>
      <c r="AF230" s="187"/>
      <c r="AG230" s="187"/>
      <c r="AH230" s="187"/>
      <c r="AI230" s="191" t="str">
        <f t="shared" si="132"/>
        <v>0</v>
      </c>
      <c r="AJ230" s="187" t="str">
        <f t="shared" si="133"/>
        <v>-</v>
      </c>
      <c r="AK230" s="189" t="str">
        <f t="shared" si="134"/>
        <v>FAC/DEP: 00,00%
__________
FAC/FAC: -
__________
AÑO: 00,00%
S. 1: 00,00%
S. 2: 00,00%</v>
      </c>
      <c r="AL230" s="187"/>
      <c r="AM230" s="187"/>
      <c r="AN230" s="188">
        <f t="shared" si="135"/>
        <v>0</v>
      </c>
      <c r="AO230" s="187"/>
      <c r="AP230" s="187"/>
      <c r="AQ230" s="187"/>
      <c r="AR230" s="191" t="str">
        <f t="shared" si="136"/>
        <v>0</v>
      </c>
      <c r="AS230" s="187" t="str">
        <f t="shared" si="137"/>
        <v>-</v>
      </c>
      <c r="AT230" s="189" t="str">
        <f t="shared" si="138"/>
        <v>FAC/DEP: 00,00%
__________
FAC/FAC: -
__________
AÑO: 00,00%
S. 1: 00,00%
S. 2: 00,00%</v>
      </c>
      <c r="AU230" s="187"/>
      <c r="AV230" s="187"/>
      <c r="AW230" s="188">
        <f t="shared" si="139"/>
        <v>0</v>
      </c>
      <c r="AX230" s="187"/>
      <c r="AY230" s="187"/>
      <c r="AZ230" s="187"/>
      <c r="BA230" s="191" t="str">
        <f t="shared" si="140"/>
        <v>0</v>
      </c>
      <c r="BB230" s="187" t="str">
        <f t="shared" si="141"/>
        <v>-</v>
      </c>
      <c r="BC230" s="189" t="str">
        <f t="shared" si="142"/>
        <v>FAC/DEP: 00,00%
__________
FAC/FAC: -
__________
AÑO: 00,00%
S. 1: 00,00%
S. 2: 00,00%</v>
      </c>
      <c r="BD230" s="187"/>
      <c r="BE230" s="187"/>
      <c r="BF230" s="188">
        <f t="shared" si="143"/>
        <v>0</v>
      </c>
      <c r="BG230" s="187"/>
      <c r="BH230" s="187"/>
      <c r="BI230" s="187"/>
      <c r="BJ230" s="191" t="str">
        <f t="shared" si="144"/>
        <v>0</v>
      </c>
      <c r="BK230" s="187" t="str">
        <f t="shared" si="145"/>
        <v>-</v>
      </c>
      <c r="BL230" s="189" t="str">
        <f t="shared" si="146"/>
        <v>FAC/DEP: 00,00%
__________
FAC/FAC: -
__________
AÑO: 00,00%
S. 1: 00,00%
S. 2: 00,00%</v>
      </c>
      <c r="BM230" s="187"/>
      <c r="BN230" s="187"/>
      <c r="BO230" s="188">
        <f t="shared" si="147"/>
        <v>0</v>
      </c>
      <c r="BP230" s="187"/>
      <c r="BQ230" s="187"/>
      <c r="BR230" s="187"/>
      <c r="BS230" s="191" t="str">
        <f t="shared" si="148"/>
        <v>0</v>
      </c>
      <c r="BT230" s="187" t="str">
        <f t="shared" si="149"/>
        <v>-</v>
      </c>
      <c r="BU230" s="189" t="str">
        <f t="shared" si="150"/>
        <v>FAC/DEP: 00,00%
__________
FAC/FAC: -
__________
AÑO: 00,00%
S. 1: 00,00%
S. 2: 00,00%</v>
      </c>
      <c r="BV230" s="187"/>
      <c r="BW230" s="187"/>
      <c r="BX230" s="188">
        <f t="shared" si="151"/>
        <v>0</v>
      </c>
      <c r="BY230" s="187"/>
      <c r="BZ230" s="187"/>
      <c r="CA230" s="187"/>
      <c r="CB230" s="191" t="str">
        <f t="shared" si="152"/>
        <v>0</v>
      </c>
      <c r="CC230" s="187" t="str">
        <f t="shared" si="153"/>
        <v>-</v>
      </c>
      <c r="CD230" s="189" t="str">
        <f t="shared" si="154"/>
        <v>FAC/DEP: 00,00%
__________
FAC/FAC: -
__________
AÑO: 00,00%
S. 1: 00,00%
S. 2: 00,00%</v>
      </c>
      <c r="CE230" s="187"/>
      <c r="CF230" s="187"/>
      <c r="CG230" s="188">
        <f t="shared" si="155"/>
        <v>0</v>
      </c>
      <c r="CH230" s="187"/>
      <c r="CI230" s="187"/>
      <c r="CJ230" s="187"/>
      <c r="CK230" s="191" t="str">
        <f t="shared" si="156"/>
        <v>0</v>
      </c>
      <c r="CL230" s="187" t="str">
        <f t="shared" si="157"/>
        <v>-</v>
      </c>
      <c r="CM230" s="189" t="str">
        <f t="shared" si="158"/>
        <v>FAC/DEP: 00,00%
__________
FAC/FAC: -
__________
AÑO: 00,00%
S. 1: 00,00%
S. 2: 00,00%</v>
      </c>
      <c r="CN230" s="187"/>
      <c r="CO230" s="187"/>
      <c r="CP230" s="188">
        <f t="shared" si="159"/>
        <v>0</v>
      </c>
      <c r="CQ230" s="187"/>
      <c r="CR230" s="187"/>
      <c r="CS230" s="187"/>
      <c r="CT230" s="191" t="str">
        <f t="shared" si="160"/>
        <v>0</v>
      </c>
      <c r="CU230" s="187" t="str">
        <f t="shared" si="161"/>
        <v>-</v>
      </c>
      <c r="CV230" s="189" t="str">
        <f t="shared" si="162"/>
        <v>FAC/DEP: 00,00%
__________
FAC/FAC: -
__________
AÑO: 00,00%
S. 1: 00,00%
S. 2: 00,00%</v>
      </c>
      <c r="CW230" s="187"/>
      <c r="CX230" s="187"/>
      <c r="CY230" s="188">
        <f t="shared" si="163"/>
        <v>0</v>
      </c>
      <c r="CZ230" s="187"/>
      <c r="DA230" s="187"/>
      <c r="DB230" s="187"/>
      <c r="DC230" s="191" t="str">
        <f t="shared" si="164"/>
        <v>0</v>
      </c>
      <c r="DD230" s="191" t="str">
        <f t="shared" si="165"/>
        <v>-</v>
      </c>
      <c r="DE230" s="196" t="str">
        <f t="shared" si="166"/>
        <v>FAC/DEP: 00,00%
__________
FAC/FAC: -
__________
AÑO: 00,00%
S. 1: 00,00%
S. 2: 00,00%</v>
      </c>
      <c r="DF230" s="209">
        <f t="shared" si="167"/>
        <v>0</v>
      </c>
      <c r="DG230" s="245"/>
      <c r="DH230" s="245"/>
    </row>
    <row r="231" spans="1:112" s="218" customFormat="1" ht="28.5" hidden="1" customHeight="1">
      <c r="A231" s="218" t="str">
        <f>Lists!C319</f>
        <v/>
      </c>
      <c r="B231" s="240" t="str">
        <f>IF(A231="","",INDEX(FORMULACIÓN!$A$10:$U$1010,'FORMULACIÓN Y SEG. FACULTADES'!$A231,'FORMULACIÓN Y SEG. FACULTADES'!B$8))</f>
        <v/>
      </c>
      <c r="C231" s="238" t="str">
        <f>IF($A231="","",INDEX(FORMULACIÓN!$A$10:$U$1010,'FORMULACIÓN Y SEG. FACULTADES'!$A231,'FORMULACIÓN Y SEG. FACULTADES'!C$8))</f>
        <v/>
      </c>
      <c r="D231" s="240" t="str">
        <f>IF(B231="","",INDEX(FORMULACIÓN!$A$10:$U$1010,'FORMULACIÓN Y SEG. FACULTADES'!$A231,'FORMULACIÓN Y SEG. FACULTADES'!D$8))</f>
        <v/>
      </c>
      <c r="E231" s="240" t="str">
        <f>IF($A231="","",INDEX(FORMULACIÓN!$A$10:$U$1010,'FORMULACIÓN Y SEG. FACULTADES'!$A231,'FORMULACIÓN Y SEG. FACULTADES'!E$8))</f>
        <v/>
      </c>
      <c r="F231" s="240" t="str">
        <f>IF($A231="","",INDEX(FORMULACIÓN!$A$10:$U$1010,'FORMULACIÓN Y SEG. FACULTADES'!$A231,'FORMULACIÓN Y SEG. FACULTADES'!F$8))</f>
        <v/>
      </c>
      <c r="G231" s="240" t="str">
        <f>IF($A231="","",INDEX(FORMULACIÓN!$A$10:$U$1010,'FORMULACIÓN Y SEG. FACULTADES'!$A231,'FORMULACIÓN Y SEG. FACULTADES'!G$8))</f>
        <v/>
      </c>
      <c r="H231" s="240" t="str">
        <f>IF($A231="","",INDEX(FORMULACIÓN!$A$10:$U$1010,'FORMULACIÓN Y SEG. FACULTADES'!$A231,'FORMULACIÓN Y SEG. FACULTADES'!H$8))</f>
        <v/>
      </c>
      <c r="I231" s="240" t="str">
        <f>IF($A231="","",INDEX(FORMULACIÓN!$A$10:$U$1010,'FORMULACIÓN Y SEG. FACULTADES'!$A231,'FORMULACIÓN Y SEG. FACULTADES'!I$8))</f>
        <v/>
      </c>
      <c r="J231" s="242"/>
      <c r="K231" s="242"/>
      <c r="L231" s="240" t="str">
        <f>IF($A231="","",INDEX(FORMULACIÓN!$A$10:$U$1010,'FORMULACIÓN Y SEG. FACULTADES'!$A231,'FORMULACIÓN Y SEG. FACULTADES'!L$8))</f>
        <v/>
      </c>
      <c r="M231" s="240" t="str">
        <f>IF($A231="","",INDEX(FORMULACIÓN!$A$10:$U$1010,'FORMULACIÓN Y SEG. FACULTADES'!$A231,'FORMULACIÓN Y SEG. FACULTADES'!M$8))</f>
        <v/>
      </c>
      <c r="N231" s="240" t="str">
        <f>IF($A231="","",INDEX(FORMULACIÓN!$A$10:$U$1010,'FORMULACIÓN Y SEG. FACULTADES'!$A231,'FORMULACIÓN Y SEG. FACULTADES'!N$8))</f>
        <v/>
      </c>
      <c r="O231" s="240" t="str">
        <f>IF($A231="","",INDEX(FORMULACIÓN!$A$10:$U$1010,'FORMULACIÓN Y SEG. FACULTADES'!$A231,'FORMULACIÓN Y SEG. FACULTADES'!O$8))</f>
        <v/>
      </c>
      <c r="P231" s="240" t="str">
        <f>IF($A231="","",INDEX(FORMULACIÓN!$A$10:$U$1010,'FORMULACIÓN Y SEG. FACULTADES'!$A231,'FORMULACIÓN Y SEG. FACULTADES'!P$8))</f>
        <v/>
      </c>
      <c r="Q231" s="241"/>
      <c r="R231" s="46" t="str">
        <f>IF($A231="","",INDEX(FORMULACIÓN!$A$10:$Y$1010,'FORMULACIÓN Y SEG. FACULTADES'!$A231,'FORMULACIÓN Y SEG. FACULTADES'!R$8))</f>
        <v/>
      </c>
      <c r="S231" s="175" t="str">
        <f>IF($A231="","",INDEX(FORMULACIÓN!$A$10:$U$1010,'FORMULACIÓN Y SEG. FACULTADES'!$A231,'FORMULACIÓN Y SEG. FACULTADES'!S$8))</f>
        <v/>
      </c>
      <c r="T231" s="187"/>
      <c r="U231" s="187"/>
      <c r="V231" s="188">
        <f t="shared" si="128"/>
        <v>0</v>
      </c>
      <c r="W231" s="187"/>
      <c r="X231" s="187"/>
      <c r="Y231" s="187"/>
      <c r="Z231" s="191" t="str">
        <f t="shared" si="129"/>
        <v>0</v>
      </c>
      <c r="AA231" s="191" t="str">
        <f t="shared" si="130"/>
        <v>-</v>
      </c>
      <c r="AB231" s="189" t="str">
        <f t="shared" si="127"/>
        <v>FAC/DEP: 00,00%
__________
FAC/FAC: -
__________
AÑO: 00,00%
S. 1: 00,00%
S. 2: 00,00%</v>
      </c>
      <c r="AC231" s="187"/>
      <c r="AD231" s="187"/>
      <c r="AE231" s="188">
        <f t="shared" si="131"/>
        <v>0</v>
      </c>
      <c r="AF231" s="187"/>
      <c r="AG231" s="187"/>
      <c r="AH231" s="187"/>
      <c r="AI231" s="191" t="str">
        <f t="shared" si="132"/>
        <v>0</v>
      </c>
      <c r="AJ231" s="187" t="str">
        <f t="shared" si="133"/>
        <v>-</v>
      </c>
      <c r="AK231" s="189" t="str">
        <f t="shared" si="134"/>
        <v>FAC/DEP: 00,00%
__________
FAC/FAC: -
__________
AÑO: 00,00%
S. 1: 00,00%
S. 2: 00,00%</v>
      </c>
      <c r="AL231" s="187"/>
      <c r="AM231" s="187"/>
      <c r="AN231" s="188">
        <f t="shared" si="135"/>
        <v>0</v>
      </c>
      <c r="AO231" s="187"/>
      <c r="AP231" s="187"/>
      <c r="AQ231" s="187"/>
      <c r="AR231" s="191" t="str">
        <f t="shared" si="136"/>
        <v>0</v>
      </c>
      <c r="AS231" s="187" t="str">
        <f t="shared" si="137"/>
        <v>-</v>
      </c>
      <c r="AT231" s="189" t="str">
        <f t="shared" si="138"/>
        <v>FAC/DEP: 00,00%
__________
FAC/FAC: -
__________
AÑO: 00,00%
S. 1: 00,00%
S. 2: 00,00%</v>
      </c>
      <c r="AU231" s="187"/>
      <c r="AV231" s="187"/>
      <c r="AW231" s="188">
        <f t="shared" si="139"/>
        <v>0</v>
      </c>
      <c r="AX231" s="187"/>
      <c r="AY231" s="187"/>
      <c r="AZ231" s="187"/>
      <c r="BA231" s="191" t="str">
        <f t="shared" si="140"/>
        <v>0</v>
      </c>
      <c r="BB231" s="187" t="str">
        <f t="shared" si="141"/>
        <v>-</v>
      </c>
      <c r="BC231" s="189" t="str">
        <f t="shared" si="142"/>
        <v>FAC/DEP: 00,00%
__________
FAC/FAC: -
__________
AÑO: 00,00%
S. 1: 00,00%
S. 2: 00,00%</v>
      </c>
      <c r="BD231" s="187"/>
      <c r="BE231" s="187"/>
      <c r="BF231" s="188">
        <f t="shared" si="143"/>
        <v>0</v>
      </c>
      <c r="BG231" s="187"/>
      <c r="BH231" s="187"/>
      <c r="BI231" s="187"/>
      <c r="BJ231" s="191" t="str">
        <f t="shared" si="144"/>
        <v>0</v>
      </c>
      <c r="BK231" s="187" t="str">
        <f t="shared" si="145"/>
        <v>-</v>
      </c>
      <c r="BL231" s="189" t="str">
        <f t="shared" si="146"/>
        <v>FAC/DEP: 00,00%
__________
FAC/FAC: -
__________
AÑO: 00,00%
S. 1: 00,00%
S. 2: 00,00%</v>
      </c>
      <c r="BM231" s="187"/>
      <c r="BN231" s="187"/>
      <c r="BO231" s="188">
        <f t="shared" si="147"/>
        <v>0</v>
      </c>
      <c r="BP231" s="187"/>
      <c r="BQ231" s="187"/>
      <c r="BR231" s="187"/>
      <c r="BS231" s="191" t="str">
        <f t="shared" si="148"/>
        <v>0</v>
      </c>
      <c r="BT231" s="187" t="str">
        <f t="shared" si="149"/>
        <v>-</v>
      </c>
      <c r="BU231" s="189" t="str">
        <f t="shared" si="150"/>
        <v>FAC/DEP: 00,00%
__________
FAC/FAC: -
__________
AÑO: 00,00%
S. 1: 00,00%
S. 2: 00,00%</v>
      </c>
      <c r="BV231" s="187"/>
      <c r="BW231" s="187"/>
      <c r="BX231" s="188">
        <f t="shared" si="151"/>
        <v>0</v>
      </c>
      <c r="BY231" s="187"/>
      <c r="BZ231" s="187"/>
      <c r="CA231" s="187"/>
      <c r="CB231" s="191" t="str">
        <f t="shared" si="152"/>
        <v>0</v>
      </c>
      <c r="CC231" s="187" t="str">
        <f t="shared" si="153"/>
        <v>-</v>
      </c>
      <c r="CD231" s="189" t="str">
        <f t="shared" si="154"/>
        <v>FAC/DEP: 00,00%
__________
FAC/FAC: -
__________
AÑO: 00,00%
S. 1: 00,00%
S. 2: 00,00%</v>
      </c>
      <c r="CE231" s="187"/>
      <c r="CF231" s="187"/>
      <c r="CG231" s="188">
        <f t="shared" si="155"/>
        <v>0</v>
      </c>
      <c r="CH231" s="187"/>
      <c r="CI231" s="187"/>
      <c r="CJ231" s="187"/>
      <c r="CK231" s="191" t="str">
        <f t="shared" si="156"/>
        <v>0</v>
      </c>
      <c r="CL231" s="187" t="str">
        <f t="shared" si="157"/>
        <v>-</v>
      </c>
      <c r="CM231" s="189" t="str">
        <f t="shared" si="158"/>
        <v>FAC/DEP: 00,00%
__________
FAC/FAC: -
__________
AÑO: 00,00%
S. 1: 00,00%
S. 2: 00,00%</v>
      </c>
      <c r="CN231" s="187"/>
      <c r="CO231" s="187"/>
      <c r="CP231" s="188">
        <f t="shared" si="159"/>
        <v>0</v>
      </c>
      <c r="CQ231" s="187"/>
      <c r="CR231" s="187"/>
      <c r="CS231" s="187"/>
      <c r="CT231" s="191" t="str">
        <f t="shared" si="160"/>
        <v>0</v>
      </c>
      <c r="CU231" s="187" t="str">
        <f t="shared" si="161"/>
        <v>-</v>
      </c>
      <c r="CV231" s="189" t="str">
        <f t="shared" si="162"/>
        <v>FAC/DEP: 00,00%
__________
FAC/FAC: -
__________
AÑO: 00,00%
S. 1: 00,00%
S. 2: 00,00%</v>
      </c>
      <c r="CW231" s="187"/>
      <c r="CX231" s="187"/>
      <c r="CY231" s="188">
        <f t="shared" si="163"/>
        <v>0</v>
      </c>
      <c r="CZ231" s="187"/>
      <c r="DA231" s="187"/>
      <c r="DB231" s="187"/>
      <c r="DC231" s="191" t="str">
        <f t="shared" si="164"/>
        <v>0</v>
      </c>
      <c r="DD231" s="191" t="str">
        <f t="shared" si="165"/>
        <v>-</v>
      </c>
      <c r="DE231" s="196" t="str">
        <f t="shared" si="166"/>
        <v>FAC/DEP: 00,00%
__________
FAC/FAC: -
__________
AÑO: 00,00%
S. 1: 00,00%
S. 2: 00,00%</v>
      </c>
      <c r="DF231" s="209">
        <f t="shared" si="167"/>
        <v>0</v>
      </c>
      <c r="DG231" s="245"/>
      <c r="DH231" s="245"/>
    </row>
    <row r="232" spans="1:112" s="218" customFormat="1" ht="28.5" hidden="1" customHeight="1">
      <c r="A232" s="218" t="str">
        <f>Lists!C320</f>
        <v/>
      </c>
      <c r="B232" s="240" t="str">
        <f>IF(A232="","",INDEX(FORMULACIÓN!$A$10:$U$1010,'FORMULACIÓN Y SEG. FACULTADES'!$A232,'FORMULACIÓN Y SEG. FACULTADES'!B$8))</f>
        <v/>
      </c>
      <c r="C232" s="238" t="str">
        <f>IF($A232="","",INDEX(FORMULACIÓN!$A$10:$U$1010,'FORMULACIÓN Y SEG. FACULTADES'!$A232,'FORMULACIÓN Y SEG. FACULTADES'!C$8))</f>
        <v/>
      </c>
      <c r="D232" s="240" t="str">
        <f>IF(B232="","",INDEX(FORMULACIÓN!$A$10:$U$1010,'FORMULACIÓN Y SEG. FACULTADES'!$A232,'FORMULACIÓN Y SEG. FACULTADES'!D$8))</f>
        <v/>
      </c>
      <c r="E232" s="240" t="str">
        <f>IF($A232="","",INDEX(FORMULACIÓN!$A$10:$U$1010,'FORMULACIÓN Y SEG. FACULTADES'!$A232,'FORMULACIÓN Y SEG. FACULTADES'!E$8))</f>
        <v/>
      </c>
      <c r="F232" s="240" t="str">
        <f>IF($A232="","",INDEX(FORMULACIÓN!$A$10:$U$1010,'FORMULACIÓN Y SEG. FACULTADES'!$A232,'FORMULACIÓN Y SEG. FACULTADES'!F$8))</f>
        <v/>
      </c>
      <c r="G232" s="240" t="str">
        <f>IF($A232="","",INDEX(FORMULACIÓN!$A$10:$U$1010,'FORMULACIÓN Y SEG. FACULTADES'!$A232,'FORMULACIÓN Y SEG. FACULTADES'!G$8))</f>
        <v/>
      </c>
      <c r="H232" s="240" t="str">
        <f>IF($A232="","",INDEX(FORMULACIÓN!$A$10:$U$1010,'FORMULACIÓN Y SEG. FACULTADES'!$A232,'FORMULACIÓN Y SEG. FACULTADES'!H$8))</f>
        <v/>
      </c>
      <c r="I232" s="240" t="str">
        <f>IF($A232="","",INDEX(FORMULACIÓN!$A$10:$U$1010,'FORMULACIÓN Y SEG. FACULTADES'!$A232,'FORMULACIÓN Y SEG. FACULTADES'!I$8))</f>
        <v/>
      </c>
      <c r="J232" s="242"/>
      <c r="K232" s="242"/>
      <c r="L232" s="240" t="str">
        <f>IF($A232="","",INDEX(FORMULACIÓN!$A$10:$U$1010,'FORMULACIÓN Y SEG. FACULTADES'!$A232,'FORMULACIÓN Y SEG. FACULTADES'!L$8))</f>
        <v/>
      </c>
      <c r="M232" s="240" t="str">
        <f>IF($A232="","",INDEX(FORMULACIÓN!$A$10:$U$1010,'FORMULACIÓN Y SEG. FACULTADES'!$A232,'FORMULACIÓN Y SEG. FACULTADES'!M$8))</f>
        <v/>
      </c>
      <c r="N232" s="240" t="str">
        <f>IF($A232="","",INDEX(FORMULACIÓN!$A$10:$U$1010,'FORMULACIÓN Y SEG. FACULTADES'!$A232,'FORMULACIÓN Y SEG. FACULTADES'!N$8))</f>
        <v/>
      </c>
      <c r="O232" s="240" t="str">
        <f>IF($A232="","",INDEX(FORMULACIÓN!$A$10:$U$1010,'FORMULACIÓN Y SEG. FACULTADES'!$A232,'FORMULACIÓN Y SEG. FACULTADES'!O$8))</f>
        <v/>
      </c>
      <c r="P232" s="240" t="str">
        <f>IF($A232="","",INDEX(FORMULACIÓN!$A$10:$U$1010,'FORMULACIÓN Y SEG. FACULTADES'!$A232,'FORMULACIÓN Y SEG. FACULTADES'!P$8))</f>
        <v/>
      </c>
      <c r="Q232" s="241"/>
      <c r="R232" s="46" t="str">
        <f>IF($A232="","",INDEX(FORMULACIÓN!$A$10:$Y$1010,'FORMULACIÓN Y SEG. FACULTADES'!$A232,'FORMULACIÓN Y SEG. FACULTADES'!R$8))</f>
        <v/>
      </c>
      <c r="S232" s="175" t="str">
        <f>IF($A232="","",INDEX(FORMULACIÓN!$A$10:$U$1010,'FORMULACIÓN Y SEG. FACULTADES'!$A232,'FORMULACIÓN Y SEG. FACULTADES'!S$8))</f>
        <v/>
      </c>
      <c r="T232" s="187"/>
      <c r="U232" s="187"/>
      <c r="V232" s="188">
        <f t="shared" si="128"/>
        <v>0</v>
      </c>
      <c r="W232" s="187"/>
      <c r="X232" s="187"/>
      <c r="Y232" s="187"/>
      <c r="Z232" s="191" t="str">
        <f t="shared" si="129"/>
        <v>0</v>
      </c>
      <c r="AA232" s="191" t="str">
        <f t="shared" si="130"/>
        <v>-</v>
      </c>
      <c r="AB232" s="189" t="str">
        <f t="shared" si="127"/>
        <v>FAC/DEP: 00,00%
__________
FAC/FAC: -
__________
AÑO: 00,00%
S. 1: 00,00%
S. 2: 00,00%</v>
      </c>
      <c r="AC232" s="187"/>
      <c r="AD232" s="187"/>
      <c r="AE232" s="188">
        <f t="shared" si="131"/>
        <v>0</v>
      </c>
      <c r="AF232" s="187"/>
      <c r="AG232" s="187"/>
      <c r="AH232" s="187"/>
      <c r="AI232" s="191" t="str">
        <f t="shared" si="132"/>
        <v>0</v>
      </c>
      <c r="AJ232" s="187" t="str">
        <f t="shared" si="133"/>
        <v>-</v>
      </c>
      <c r="AK232" s="189" t="str">
        <f t="shared" si="134"/>
        <v>FAC/DEP: 00,00%
__________
FAC/FAC: -
__________
AÑO: 00,00%
S. 1: 00,00%
S. 2: 00,00%</v>
      </c>
      <c r="AL232" s="187"/>
      <c r="AM232" s="187"/>
      <c r="AN232" s="188">
        <f t="shared" si="135"/>
        <v>0</v>
      </c>
      <c r="AO232" s="187"/>
      <c r="AP232" s="187"/>
      <c r="AQ232" s="187"/>
      <c r="AR232" s="191" t="str">
        <f t="shared" si="136"/>
        <v>0</v>
      </c>
      <c r="AS232" s="187" t="str">
        <f t="shared" si="137"/>
        <v>-</v>
      </c>
      <c r="AT232" s="189" t="str">
        <f t="shared" si="138"/>
        <v>FAC/DEP: 00,00%
__________
FAC/FAC: -
__________
AÑO: 00,00%
S. 1: 00,00%
S. 2: 00,00%</v>
      </c>
      <c r="AU232" s="187"/>
      <c r="AV232" s="187"/>
      <c r="AW232" s="188">
        <f t="shared" si="139"/>
        <v>0</v>
      </c>
      <c r="AX232" s="187"/>
      <c r="AY232" s="187"/>
      <c r="AZ232" s="187"/>
      <c r="BA232" s="191" t="str">
        <f t="shared" si="140"/>
        <v>0</v>
      </c>
      <c r="BB232" s="187" t="str">
        <f t="shared" si="141"/>
        <v>-</v>
      </c>
      <c r="BC232" s="189" t="str">
        <f t="shared" si="142"/>
        <v>FAC/DEP: 00,00%
__________
FAC/FAC: -
__________
AÑO: 00,00%
S. 1: 00,00%
S. 2: 00,00%</v>
      </c>
      <c r="BD232" s="187"/>
      <c r="BE232" s="187"/>
      <c r="BF232" s="188">
        <f t="shared" si="143"/>
        <v>0</v>
      </c>
      <c r="BG232" s="187"/>
      <c r="BH232" s="187"/>
      <c r="BI232" s="187"/>
      <c r="BJ232" s="191" t="str">
        <f t="shared" si="144"/>
        <v>0</v>
      </c>
      <c r="BK232" s="187" t="str">
        <f t="shared" si="145"/>
        <v>-</v>
      </c>
      <c r="BL232" s="189" t="str">
        <f t="shared" si="146"/>
        <v>FAC/DEP: 00,00%
__________
FAC/FAC: -
__________
AÑO: 00,00%
S. 1: 00,00%
S. 2: 00,00%</v>
      </c>
      <c r="BM232" s="187"/>
      <c r="BN232" s="187"/>
      <c r="BO232" s="188">
        <f t="shared" si="147"/>
        <v>0</v>
      </c>
      <c r="BP232" s="187"/>
      <c r="BQ232" s="187"/>
      <c r="BR232" s="187"/>
      <c r="BS232" s="191" t="str">
        <f t="shared" si="148"/>
        <v>0</v>
      </c>
      <c r="BT232" s="187" t="str">
        <f t="shared" si="149"/>
        <v>-</v>
      </c>
      <c r="BU232" s="189" t="str">
        <f t="shared" si="150"/>
        <v>FAC/DEP: 00,00%
__________
FAC/FAC: -
__________
AÑO: 00,00%
S. 1: 00,00%
S. 2: 00,00%</v>
      </c>
      <c r="BV232" s="187"/>
      <c r="BW232" s="187"/>
      <c r="BX232" s="188">
        <f t="shared" si="151"/>
        <v>0</v>
      </c>
      <c r="BY232" s="187"/>
      <c r="BZ232" s="187"/>
      <c r="CA232" s="187"/>
      <c r="CB232" s="191" t="str">
        <f t="shared" si="152"/>
        <v>0</v>
      </c>
      <c r="CC232" s="187" t="str">
        <f t="shared" si="153"/>
        <v>-</v>
      </c>
      <c r="CD232" s="189" t="str">
        <f t="shared" si="154"/>
        <v>FAC/DEP: 00,00%
__________
FAC/FAC: -
__________
AÑO: 00,00%
S. 1: 00,00%
S. 2: 00,00%</v>
      </c>
      <c r="CE232" s="187"/>
      <c r="CF232" s="187"/>
      <c r="CG232" s="188">
        <f t="shared" si="155"/>
        <v>0</v>
      </c>
      <c r="CH232" s="187"/>
      <c r="CI232" s="187"/>
      <c r="CJ232" s="187"/>
      <c r="CK232" s="191" t="str">
        <f t="shared" si="156"/>
        <v>0</v>
      </c>
      <c r="CL232" s="187" t="str">
        <f t="shared" si="157"/>
        <v>-</v>
      </c>
      <c r="CM232" s="189" t="str">
        <f t="shared" si="158"/>
        <v>FAC/DEP: 00,00%
__________
FAC/FAC: -
__________
AÑO: 00,00%
S. 1: 00,00%
S. 2: 00,00%</v>
      </c>
      <c r="CN232" s="187"/>
      <c r="CO232" s="187"/>
      <c r="CP232" s="188">
        <f t="shared" si="159"/>
        <v>0</v>
      </c>
      <c r="CQ232" s="187"/>
      <c r="CR232" s="187"/>
      <c r="CS232" s="187"/>
      <c r="CT232" s="191" t="str">
        <f t="shared" si="160"/>
        <v>0</v>
      </c>
      <c r="CU232" s="187" t="str">
        <f t="shared" si="161"/>
        <v>-</v>
      </c>
      <c r="CV232" s="189" t="str">
        <f t="shared" si="162"/>
        <v>FAC/DEP: 00,00%
__________
FAC/FAC: -
__________
AÑO: 00,00%
S. 1: 00,00%
S. 2: 00,00%</v>
      </c>
      <c r="CW232" s="187"/>
      <c r="CX232" s="187"/>
      <c r="CY232" s="188">
        <f t="shared" si="163"/>
        <v>0</v>
      </c>
      <c r="CZ232" s="187"/>
      <c r="DA232" s="187"/>
      <c r="DB232" s="187"/>
      <c r="DC232" s="191" t="str">
        <f t="shared" si="164"/>
        <v>0</v>
      </c>
      <c r="DD232" s="191" t="str">
        <f t="shared" si="165"/>
        <v>-</v>
      </c>
      <c r="DE232" s="196" t="str">
        <f t="shared" si="166"/>
        <v>FAC/DEP: 00,00%
__________
FAC/FAC: -
__________
AÑO: 00,00%
S. 1: 00,00%
S. 2: 00,00%</v>
      </c>
      <c r="DF232" s="209">
        <f t="shared" si="167"/>
        <v>0</v>
      </c>
      <c r="DG232" s="245"/>
      <c r="DH232" s="245"/>
    </row>
    <row r="233" spans="1:112" s="218" customFormat="1" ht="28.5" hidden="1" customHeight="1">
      <c r="A233" s="218" t="str">
        <f>Lists!C321</f>
        <v/>
      </c>
      <c r="B233" s="240" t="str">
        <f>IF(A233="","",INDEX(FORMULACIÓN!$A$10:$U$1010,'FORMULACIÓN Y SEG. FACULTADES'!$A233,'FORMULACIÓN Y SEG. FACULTADES'!B$8))</f>
        <v/>
      </c>
      <c r="C233" s="238" t="str">
        <f>IF($A233="","",INDEX(FORMULACIÓN!$A$10:$U$1010,'FORMULACIÓN Y SEG. FACULTADES'!$A233,'FORMULACIÓN Y SEG. FACULTADES'!C$8))</f>
        <v/>
      </c>
      <c r="D233" s="240" t="str">
        <f>IF(B233="","",INDEX(FORMULACIÓN!$A$10:$U$1010,'FORMULACIÓN Y SEG. FACULTADES'!$A233,'FORMULACIÓN Y SEG. FACULTADES'!D$8))</f>
        <v/>
      </c>
      <c r="E233" s="240" t="str">
        <f>IF($A233="","",INDEX(FORMULACIÓN!$A$10:$U$1010,'FORMULACIÓN Y SEG. FACULTADES'!$A233,'FORMULACIÓN Y SEG. FACULTADES'!E$8))</f>
        <v/>
      </c>
      <c r="F233" s="240" t="str">
        <f>IF($A233="","",INDEX(FORMULACIÓN!$A$10:$U$1010,'FORMULACIÓN Y SEG. FACULTADES'!$A233,'FORMULACIÓN Y SEG. FACULTADES'!F$8))</f>
        <v/>
      </c>
      <c r="G233" s="240" t="str">
        <f>IF($A233="","",INDEX(FORMULACIÓN!$A$10:$U$1010,'FORMULACIÓN Y SEG. FACULTADES'!$A233,'FORMULACIÓN Y SEG. FACULTADES'!G$8))</f>
        <v/>
      </c>
      <c r="H233" s="240" t="str">
        <f>IF($A233="","",INDEX(FORMULACIÓN!$A$10:$U$1010,'FORMULACIÓN Y SEG. FACULTADES'!$A233,'FORMULACIÓN Y SEG. FACULTADES'!H$8))</f>
        <v/>
      </c>
      <c r="I233" s="240" t="str">
        <f>IF($A233="","",INDEX(FORMULACIÓN!$A$10:$U$1010,'FORMULACIÓN Y SEG. FACULTADES'!$A233,'FORMULACIÓN Y SEG. FACULTADES'!I$8))</f>
        <v/>
      </c>
      <c r="J233" s="242"/>
      <c r="K233" s="242"/>
      <c r="L233" s="240" t="str">
        <f>IF($A233="","",INDEX(FORMULACIÓN!$A$10:$U$1010,'FORMULACIÓN Y SEG. FACULTADES'!$A233,'FORMULACIÓN Y SEG. FACULTADES'!L$8))</f>
        <v/>
      </c>
      <c r="M233" s="240" t="str">
        <f>IF($A233="","",INDEX(FORMULACIÓN!$A$10:$U$1010,'FORMULACIÓN Y SEG. FACULTADES'!$A233,'FORMULACIÓN Y SEG. FACULTADES'!M$8))</f>
        <v/>
      </c>
      <c r="N233" s="240" t="str">
        <f>IF($A233="","",INDEX(FORMULACIÓN!$A$10:$U$1010,'FORMULACIÓN Y SEG. FACULTADES'!$A233,'FORMULACIÓN Y SEG. FACULTADES'!N$8))</f>
        <v/>
      </c>
      <c r="O233" s="240" t="str">
        <f>IF($A233="","",INDEX(FORMULACIÓN!$A$10:$U$1010,'FORMULACIÓN Y SEG. FACULTADES'!$A233,'FORMULACIÓN Y SEG. FACULTADES'!O$8))</f>
        <v/>
      </c>
      <c r="P233" s="240" t="str">
        <f>IF($A233="","",INDEX(FORMULACIÓN!$A$10:$U$1010,'FORMULACIÓN Y SEG. FACULTADES'!$A233,'FORMULACIÓN Y SEG. FACULTADES'!P$8))</f>
        <v/>
      </c>
      <c r="Q233" s="241"/>
      <c r="R233" s="46" t="str">
        <f>IF($A233="","",INDEX(FORMULACIÓN!$A$10:$Y$1010,'FORMULACIÓN Y SEG. FACULTADES'!$A233,'FORMULACIÓN Y SEG. FACULTADES'!R$8))</f>
        <v/>
      </c>
      <c r="S233" s="175" t="str">
        <f>IF($A233="","",INDEX(FORMULACIÓN!$A$10:$U$1010,'FORMULACIÓN Y SEG. FACULTADES'!$A233,'FORMULACIÓN Y SEG. FACULTADES'!S$8))</f>
        <v/>
      </c>
      <c r="T233" s="187"/>
      <c r="U233" s="187"/>
      <c r="V233" s="188">
        <f t="shared" si="128"/>
        <v>0</v>
      </c>
      <c r="W233" s="187"/>
      <c r="X233" s="187"/>
      <c r="Y233" s="187"/>
      <c r="Z233" s="191" t="str">
        <f t="shared" si="129"/>
        <v>0</v>
      </c>
      <c r="AA233" s="191" t="str">
        <f t="shared" si="130"/>
        <v>-</v>
      </c>
      <c r="AB233" s="189" t="str">
        <f t="shared" si="127"/>
        <v>FAC/DEP: 00,00%
__________
FAC/FAC: -
__________
AÑO: 00,00%
S. 1: 00,00%
S. 2: 00,00%</v>
      </c>
      <c r="AC233" s="187"/>
      <c r="AD233" s="187"/>
      <c r="AE233" s="188">
        <f t="shared" si="131"/>
        <v>0</v>
      </c>
      <c r="AF233" s="187"/>
      <c r="AG233" s="187"/>
      <c r="AH233" s="187"/>
      <c r="AI233" s="191" t="str">
        <f t="shared" si="132"/>
        <v>0</v>
      </c>
      <c r="AJ233" s="187" t="str">
        <f t="shared" si="133"/>
        <v>-</v>
      </c>
      <c r="AK233" s="189" t="str">
        <f t="shared" si="134"/>
        <v>FAC/DEP: 00,00%
__________
FAC/FAC: -
__________
AÑO: 00,00%
S. 1: 00,00%
S. 2: 00,00%</v>
      </c>
      <c r="AL233" s="187"/>
      <c r="AM233" s="187"/>
      <c r="AN233" s="188">
        <f t="shared" si="135"/>
        <v>0</v>
      </c>
      <c r="AO233" s="187"/>
      <c r="AP233" s="187"/>
      <c r="AQ233" s="187"/>
      <c r="AR233" s="191" t="str">
        <f t="shared" si="136"/>
        <v>0</v>
      </c>
      <c r="AS233" s="187" t="str">
        <f t="shared" si="137"/>
        <v>-</v>
      </c>
      <c r="AT233" s="189" t="str">
        <f t="shared" si="138"/>
        <v>FAC/DEP: 00,00%
__________
FAC/FAC: -
__________
AÑO: 00,00%
S. 1: 00,00%
S. 2: 00,00%</v>
      </c>
      <c r="AU233" s="187"/>
      <c r="AV233" s="187"/>
      <c r="AW233" s="188">
        <f t="shared" si="139"/>
        <v>0</v>
      </c>
      <c r="AX233" s="187"/>
      <c r="AY233" s="187"/>
      <c r="AZ233" s="187"/>
      <c r="BA233" s="191" t="str">
        <f t="shared" si="140"/>
        <v>0</v>
      </c>
      <c r="BB233" s="187" t="str">
        <f t="shared" si="141"/>
        <v>-</v>
      </c>
      <c r="BC233" s="189" t="str">
        <f t="shared" si="142"/>
        <v>FAC/DEP: 00,00%
__________
FAC/FAC: -
__________
AÑO: 00,00%
S. 1: 00,00%
S. 2: 00,00%</v>
      </c>
      <c r="BD233" s="187"/>
      <c r="BE233" s="187"/>
      <c r="BF233" s="188">
        <f t="shared" si="143"/>
        <v>0</v>
      </c>
      <c r="BG233" s="187"/>
      <c r="BH233" s="187"/>
      <c r="BI233" s="187"/>
      <c r="BJ233" s="191" t="str">
        <f t="shared" si="144"/>
        <v>0</v>
      </c>
      <c r="BK233" s="187" t="str">
        <f t="shared" si="145"/>
        <v>-</v>
      </c>
      <c r="BL233" s="189" t="str">
        <f t="shared" si="146"/>
        <v>FAC/DEP: 00,00%
__________
FAC/FAC: -
__________
AÑO: 00,00%
S. 1: 00,00%
S. 2: 00,00%</v>
      </c>
      <c r="BM233" s="187"/>
      <c r="BN233" s="187"/>
      <c r="BO233" s="188">
        <f t="shared" si="147"/>
        <v>0</v>
      </c>
      <c r="BP233" s="187"/>
      <c r="BQ233" s="187"/>
      <c r="BR233" s="187"/>
      <c r="BS233" s="191" t="str">
        <f t="shared" si="148"/>
        <v>0</v>
      </c>
      <c r="BT233" s="187" t="str">
        <f t="shared" si="149"/>
        <v>-</v>
      </c>
      <c r="BU233" s="189" t="str">
        <f t="shared" si="150"/>
        <v>FAC/DEP: 00,00%
__________
FAC/FAC: -
__________
AÑO: 00,00%
S. 1: 00,00%
S. 2: 00,00%</v>
      </c>
      <c r="BV233" s="187"/>
      <c r="BW233" s="187"/>
      <c r="BX233" s="188">
        <f t="shared" si="151"/>
        <v>0</v>
      </c>
      <c r="BY233" s="187"/>
      <c r="BZ233" s="187"/>
      <c r="CA233" s="187"/>
      <c r="CB233" s="191" t="str">
        <f t="shared" si="152"/>
        <v>0</v>
      </c>
      <c r="CC233" s="187" t="str">
        <f t="shared" si="153"/>
        <v>-</v>
      </c>
      <c r="CD233" s="189" t="str">
        <f t="shared" si="154"/>
        <v>FAC/DEP: 00,00%
__________
FAC/FAC: -
__________
AÑO: 00,00%
S. 1: 00,00%
S. 2: 00,00%</v>
      </c>
      <c r="CE233" s="187"/>
      <c r="CF233" s="187"/>
      <c r="CG233" s="188">
        <f t="shared" si="155"/>
        <v>0</v>
      </c>
      <c r="CH233" s="187"/>
      <c r="CI233" s="187"/>
      <c r="CJ233" s="187"/>
      <c r="CK233" s="191" t="str">
        <f t="shared" si="156"/>
        <v>0</v>
      </c>
      <c r="CL233" s="187" t="str">
        <f t="shared" si="157"/>
        <v>-</v>
      </c>
      <c r="CM233" s="189" t="str">
        <f t="shared" si="158"/>
        <v>FAC/DEP: 00,00%
__________
FAC/FAC: -
__________
AÑO: 00,00%
S. 1: 00,00%
S. 2: 00,00%</v>
      </c>
      <c r="CN233" s="187"/>
      <c r="CO233" s="187"/>
      <c r="CP233" s="188">
        <f t="shared" si="159"/>
        <v>0</v>
      </c>
      <c r="CQ233" s="187"/>
      <c r="CR233" s="187"/>
      <c r="CS233" s="187"/>
      <c r="CT233" s="191" t="str">
        <f t="shared" si="160"/>
        <v>0</v>
      </c>
      <c r="CU233" s="187" t="str">
        <f t="shared" si="161"/>
        <v>-</v>
      </c>
      <c r="CV233" s="189" t="str">
        <f t="shared" si="162"/>
        <v>FAC/DEP: 00,00%
__________
FAC/FAC: -
__________
AÑO: 00,00%
S. 1: 00,00%
S. 2: 00,00%</v>
      </c>
      <c r="CW233" s="187"/>
      <c r="CX233" s="187"/>
      <c r="CY233" s="188">
        <f t="shared" si="163"/>
        <v>0</v>
      </c>
      <c r="CZ233" s="187"/>
      <c r="DA233" s="187"/>
      <c r="DB233" s="187"/>
      <c r="DC233" s="191" t="str">
        <f t="shared" si="164"/>
        <v>0</v>
      </c>
      <c r="DD233" s="191" t="str">
        <f t="shared" si="165"/>
        <v>-</v>
      </c>
      <c r="DE233" s="196" t="str">
        <f t="shared" si="166"/>
        <v>FAC/DEP: 00,00%
__________
FAC/FAC: -
__________
AÑO: 00,00%
S. 1: 00,00%
S. 2: 00,00%</v>
      </c>
      <c r="DF233" s="209">
        <f t="shared" si="167"/>
        <v>0</v>
      </c>
      <c r="DG233" s="245"/>
      <c r="DH233" s="245"/>
    </row>
    <row r="234" spans="1:112" s="218" customFormat="1" ht="28.5" hidden="1" customHeight="1">
      <c r="A234" s="218" t="str">
        <f>Lists!C322</f>
        <v/>
      </c>
      <c r="B234" s="240" t="str">
        <f>IF(A234="","",INDEX(FORMULACIÓN!$A$10:$U$1010,'FORMULACIÓN Y SEG. FACULTADES'!$A234,'FORMULACIÓN Y SEG. FACULTADES'!B$8))</f>
        <v/>
      </c>
      <c r="C234" s="238" t="str">
        <f>IF($A234="","",INDEX(FORMULACIÓN!$A$10:$U$1010,'FORMULACIÓN Y SEG. FACULTADES'!$A234,'FORMULACIÓN Y SEG. FACULTADES'!C$8))</f>
        <v/>
      </c>
      <c r="D234" s="240" t="str">
        <f>IF(B234="","",INDEX(FORMULACIÓN!$A$10:$U$1010,'FORMULACIÓN Y SEG. FACULTADES'!$A234,'FORMULACIÓN Y SEG. FACULTADES'!D$8))</f>
        <v/>
      </c>
      <c r="E234" s="240" t="str">
        <f>IF($A234="","",INDEX(FORMULACIÓN!$A$10:$U$1010,'FORMULACIÓN Y SEG. FACULTADES'!$A234,'FORMULACIÓN Y SEG. FACULTADES'!E$8))</f>
        <v/>
      </c>
      <c r="F234" s="240" t="str">
        <f>IF($A234="","",INDEX(FORMULACIÓN!$A$10:$U$1010,'FORMULACIÓN Y SEG. FACULTADES'!$A234,'FORMULACIÓN Y SEG. FACULTADES'!F$8))</f>
        <v/>
      </c>
      <c r="G234" s="240" t="str">
        <f>IF($A234="","",INDEX(FORMULACIÓN!$A$10:$U$1010,'FORMULACIÓN Y SEG. FACULTADES'!$A234,'FORMULACIÓN Y SEG. FACULTADES'!G$8))</f>
        <v/>
      </c>
      <c r="H234" s="240" t="str">
        <f>IF($A234="","",INDEX(FORMULACIÓN!$A$10:$U$1010,'FORMULACIÓN Y SEG. FACULTADES'!$A234,'FORMULACIÓN Y SEG. FACULTADES'!H$8))</f>
        <v/>
      </c>
      <c r="I234" s="240" t="str">
        <f>IF($A234="","",INDEX(FORMULACIÓN!$A$10:$U$1010,'FORMULACIÓN Y SEG. FACULTADES'!$A234,'FORMULACIÓN Y SEG. FACULTADES'!I$8))</f>
        <v/>
      </c>
      <c r="J234" s="242"/>
      <c r="K234" s="242"/>
      <c r="L234" s="240" t="str">
        <f>IF($A234="","",INDEX(FORMULACIÓN!$A$10:$U$1010,'FORMULACIÓN Y SEG. FACULTADES'!$A234,'FORMULACIÓN Y SEG. FACULTADES'!L$8))</f>
        <v/>
      </c>
      <c r="M234" s="240" t="str">
        <f>IF($A234="","",INDEX(FORMULACIÓN!$A$10:$U$1010,'FORMULACIÓN Y SEG. FACULTADES'!$A234,'FORMULACIÓN Y SEG. FACULTADES'!M$8))</f>
        <v/>
      </c>
      <c r="N234" s="240" t="str">
        <f>IF($A234="","",INDEX(FORMULACIÓN!$A$10:$U$1010,'FORMULACIÓN Y SEG. FACULTADES'!$A234,'FORMULACIÓN Y SEG. FACULTADES'!N$8))</f>
        <v/>
      </c>
      <c r="O234" s="240" t="str">
        <f>IF($A234="","",INDEX(FORMULACIÓN!$A$10:$U$1010,'FORMULACIÓN Y SEG. FACULTADES'!$A234,'FORMULACIÓN Y SEG. FACULTADES'!O$8))</f>
        <v/>
      </c>
      <c r="P234" s="240" t="str">
        <f>IF($A234="","",INDEX(FORMULACIÓN!$A$10:$U$1010,'FORMULACIÓN Y SEG. FACULTADES'!$A234,'FORMULACIÓN Y SEG. FACULTADES'!P$8))</f>
        <v/>
      </c>
      <c r="Q234" s="241"/>
      <c r="R234" s="46" t="str">
        <f>IF($A234="","",INDEX(FORMULACIÓN!$A$10:$Y$1010,'FORMULACIÓN Y SEG. FACULTADES'!$A234,'FORMULACIÓN Y SEG. FACULTADES'!R$8))</f>
        <v/>
      </c>
      <c r="S234" s="175" t="str">
        <f>IF($A234="","",INDEX(FORMULACIÓN!$A$10:$U$1010,'FORMULACIÓN Y SEG. FACULTADES'!$A234,'FORMULACIÓN Y SEG. FACULTADES'!S$8))</f>
        <v/>
      </c>
      <c r="T234" s="187"/>
      <c r="U234" s="187"/>
      <c r="V234" s="188">
        <f t="shared" si="128"/>
        <v>0</v>
      </c>
      <c r="W234" s="187"/>
      <c r="X234" s="187"/>
      <c r="Y234" s="187"/>
      <c r="Z234" s="191" t="str">
        <f t="shared" si="129"/>
        <v>0</v>
      </c>
      <c r="AA234" s="191" t="str">
        <f t="shared" si="130"/>
        <v>-</v>
      </c>
      <c r="AB234" s="189" t="str">
        <f t="shared" si="127"/>
        <v>FAC/DEP: 00,00%
__________
FAC/FAC: -
__________
AÑO: 00,00%
S. 1: 00,00%
S. 2: 00,00%</v>
      </c>
      <c r="AC234" s="187"/>
      <c r="AD234" s="187"/>
      <c r="AE234" s="188">
        <f t="shared" si="131"/>
        <v>0</v>
      </c>
      <c r="AF234" s="187"/>
      <c r="AG234" s="187"/>
      <c r="AH234" s="187"/>
      <c r="AI234" s="191" t="str">
        <f t="shared" si="132"/>
        <v>0</v>
      </c>
      <c r="AJ234" s="187" t="str">
        <f t="shared" si="133"/>
        <v>-</v>
      </c>
      <c r="AK234" s="189" t="str">
        <f t="shared" si="134"/>
        <v>FAC/DEP: 00,00%
__________
FAC/FAC: -
__________
AÑO: 00,00%
S. 1: 00,00%
S. 2: 00,00%</v>
      </c>
      <c r="AL234" s="187"/>
      <c r="AM234" s="187"/>
      <c r="AN234" s="188">
        <f t="shared" si="135"/>
        <v>0</v>
      </c>
      <c r="AO234" s="187"/>
      <c r="AP234" s="187"/>
      <c r="AQ234" s="187"/>
      <c r="AR234" s="191" t="str">
        <f t="shared" si="136"/>
        <v>0</v>
      </c>
      <c r="AS234" s="187" t="str">
        <f t="shared" si="137"/>
        <v>-</v>
      </c>
      <c r="AT234" s="189" t="str">
        <f t="shared" si="138"/>
        <v>FAC/DEP: 00,00%
__________
FAC/FAC: -
__________
AÑO: 00,00%
S. 1: 00,00%
S. 2: 00,00%</v>
      </c>
      <c r="AU234" s="187"/>
      <c r="AV234" s="187"/>
      <c r="AW234" s="188">
        <f t="shared" si="139"/>
        <v>0</v>
      </c>
      <c r="AX234" s="187"/>
      <c r="AY234" s="187"/>
      <c r="AZ234" s="187"/>
      <c r="BA234" s="191" t="str">
        <f t="shared" si="140"/>
        <v>0</v>
      </c>
      <c r="BB234" s="187" t="str">
        <f t="shared" si="141"/>
        <v>-</v>
      </c>
      <c r="BC234" s="189" t="str">
        <f t="shared" si="142"/>
        <v>FAC/DEP: 00,00%
__________
FAC/FAC: -
__________
AÑO: 00,00%
S. 1: 00,00%
S. 2: 00,00%</v>
      </c>
      <c r="BD234" s="187"/>
      <c r="BE234" s="187"/>
      <c r="BF234" s="188">
        <f t="shared" si="143"/>
        <v>0</v>
      </c>
      <c r="BG234" s="187"/>
      <c r="BH234" s="187"/>
      <c r="BI234" s="187"/>
      <c r="BJ234" s="191" t="str">
        <f t="shared" si="144"/>
        <v>0</v>
      </c>
      <c r="BK234" s="187" t="str">
        <f t="shared" si="145"/>
        <v>-</v>
      </c>
      <c r="BL234" s="189" t="str">
        <f t="shared" si="146"/>
        <v>FAC/DEP: 00,00%
__________
FAC/FAC: -
__________
AÑO: 00,00%
S. 1: 00,00%
S. 2: 00,00%</v>
      </c>
      <c r="BM234" s="187"/>
      <c r="BN234" s="187"/>
      <c r="BO234" s="188">
        <f t="shared" si="147"/>
        <v>0</v>
      </c>
      <c r="BP234" s="187"/>
      <c r="BQ234" s="187"/>
      <c r="BR234" s="187"/>
      <c r="BS234" s="191" t="str">
        <f t="shared" si="148"/>
        <v>0</v>
      </c>
      <c r="BT234" s="187" t="str">
        <f t="shared" si="149"/>
        <v>-</v>
      </c>
      <c r="BU234" s="189" t="str">
        <f t="shared" si="150"/>
        <v>FAC/DEP: 00,00%
__________
FAC/FAC: -
__________
AÑO: 00,00%
S. 1: 00,00%
S. 2: 00,00%</v>
      </c>
      <c r="BV234" s="187"/>
      <c r="BW234" s="187"/>
      <c r="BX234" s="188">
        <f t="shared" si="151"/>
        <v>0</v>
      </c>
      <c r="BY234" s="187"/>
      <c r="BZ234" s="187"/>
      <c r="CA234" s="187"/>
      <c r="CB234" s="191" t="str">
        <f t="shared" si="152"/>
        <v>0</v>
      </c>
      <c r="CC234" s="187" t="str">
        <f t="shared" si="153"/>
        <v>-</v>
      </c>
      <c r="CD234" s="189" t="str">
        <f t="shared" si="154"/>
        <v>FAC/DEP: 00,00%
__________
FAC/FAC: -
__________
AÑO: 00,00%
S. 1: 00,00%
S. 2: 00,00%</v>
      </c>
      <c r="CE234" s="187"/>
      <c r="CF234" s="187"/>
      <c r="CG234" s="188">
        <f t="shared" si="155"/>
        <v>0</v>
      </c>
      <c r="CH234" s="187"/>
      <c r="CI234" s="187"/>
      <c r="CJ234" s="187"/>
      <c r="CK234" s="191" t="str">
        <f t="shared" si="156"/>
        <v>0</v>
      </c>
      <c r="CL234" s="187" t="str">
        <f t="shared" si="157"/>
        <v>-</v>
      </c>
      <c r="CM234" s="189" t="str">
        <f t="shared" si="158"/>
        <v>FAC/DEP: 00,00%
__________
FAC/FAC: -
__________
AÑO: 00,00%
S. 1: 00,00%
S. 2: 00,00%</v>
      </c>
      <c r="CN234" s="187"/>
      <c r="CO234" s="187"/>
      <c r="CP234" s="188">
        <f t="shared" si="159"/>
        <v>0</v>
      </c>
      <c r="CQ234" s="187"/>
      <c r="CR234" s="187"/>
      <c r="CS234" s="187"/>
      <c r="CT234" s="191" t="str">
        <f t="shared" si="160"/>
        <v>0</v>
      </c>
      <c r="CU234" s="187" t="str">
        <f t="shared" si="161"/>
        <v>-</v>
      </c>
      <c r="CV234" s="189" t="str">
        <f t="shared" si="162"/>
        <v>FAC/DEP: 00,00%
__________
FAC/FAC: -
__________
AÑO: 00,00%
S. 1: 00,00%
S. 2: 00,00%</v>
      </c>
      <c r="CW234" s="187"/>
      <c r="CX234" s="187"/>
      <c r="CY234" s="188">
        <f t="shared" si="163"/>
        <v>0</v>
      </c>
      <c r="CZ234" s="187"/>
      <c r="DA234" s="187"/>
      <c r="DB234" s="187"/>
      <c r="DC234" s="191" t="str">
        <f t="shared" si="164"/>
        <v>0</v>
      </c>
      <c r="DD234" s="191" t="str">
        <f t="shared" si="165"/>
        <v>-</v>
      </c>
      <c r="DE234" s="196" t="str">
        <f t="shared" si="166"/>
        <v>FAC/DEP: 00,00%
__________
FAC/FAC: -
__________
AÑO: 00,00%
S. 1: 00,00%
S. 2: 00,00%</v>
      </c>
      <c r="DF234" s="209">
        <f t="shared" si="167"/>
        <v>0</v>
      </c>
      <c r="DG234" s="245"/>
      <c r="DH234" s="245"/>
    </row>
    <row r="235" spans="1:112" s="218" customFormat="1" ht="28.5" hidden="1" customHeight="1">
      <c r="A235" s="218" t="str">
        <f>Lists!C323</f>
        <v/>
      </c>
      <c r="B235" s="240" t="str">
        <f>IF(A235="","",INDEX(FORMULACIÓN!$A$10:$U$1010,'FORMULACIÓN Y SEG. FACULTADES'!$A235,'FORMULACIÓN Y SEG. FACULTADES'!B$8))</f>
        <v/>
      </c>
      <c r="C235" s="238" t="str">
        <f>IF($A235="","",INDEX(FORMULACIÓN!$A$10:$U$1010,'FORMULACIÓN Y SEG. FACULTADES'!$A235,'FORMULACIÓN Y SEG. FACULTADES'!C$8))</f>
        <v/>
      </c>
      <c r="D235" s="240" t="str">
        <f>IF(B235="","",INDEX(FORMULACIÓN!$A$10:$U$1010,'FORMULACIÓN Y SEG. FACULTADES'!$A235,'FORMULACIÓN Y SEG. FACULTADES'!D$8))</f>
        <v/>
      </c>
      <c r="E235" s="240" t="str">
        <f>IF($A235="","",INDEX(FORMULACIÓN!$A$10:$U$1010,'FORMULACIÓN Y SEG. FACULTADES'!$A235,'FORMULACIÓN Y SEG. FACULTADES'!E$8))</f>
        <v/>
      </c>
      <c r="F235" s="240" t="str">
        <f>IF($A235="","",INDEX(FORMULACIÓN!$A$10:$U$1010,'FORMULACIÓN Y SEG. FACULTADES'!$A235,'FORMULACIÓN Y SEG. FACULTADES'!F$8))</f>
        <v/>
      </c>
      <c r="G235" s="240" t="str">
        <f>IF($A235="","",INDEX(FORMULACIÓN!$A$10:$U$1010,'FORMULACIÓN Y SEG. FACULTADES'!$A235,'FORMULACIÓN Y SEG. FACULTADES'!G$8))</f>
        <v/>
      </c>
      <c r="H235" s="240" t="str">
        <f>IF($A235="","",INDEX(FORMULACIÓN!$A$10:$U$1010,'FORMULACIÓN Y SEG. FACULTADES'!$A235,'FORMULACIÓN Y SEG. FACULTADES'!H$8))</f>
        <v/>
      </c>
      <c r="I235" s="240" t="str">
        <f>IF($A235="","",INDEX(FORMULACIÓN!$A$10:$U$1010,'FORMULACIÓN Y SEG. FACULTADES'!$A235,'FORMULACIÓN Y SEG. FACULTADES'!I$8))</f>
        <v/>
      </c>
      <c r="J235" s="242"/>
      <c r="K235" s="242"/>
      <c r="L235" s="240" t="str">
        <f>IF($A235="","",INDEX(FORMULACIÓN!$A$10:$U$1010,'FORMULACIÓN Y SEG. FACULTADES'!$A235,'FORMULACIÓN Y SEG. FACULTADES'!L$8))</f>
        <v/>
      </c>
      <c r="M235" s="240" t="str">
        <f>IF($A235="","",INDEX(FORMULACIÓN!$A$10:$U$1010,'FORMULACIÓN Y SEG. FACULTADES'!$A235,'FORMULACIÓN Y SEG. FACULTADES'!M$8))</f>
        <v/>
      </c>
      <c r="N235" s="240" t="str">
        <f>IF($A235="","",INDEX(FORMULACIÓN!$A$10:$U$1010,'FORMULACIÓN Y SEG. FACULTADES'!$A235,'FORMULACIÓN Y SEG. FACULTADES'!N$8))</f>
        <v/>
      </c>
      <c r="O235" s="240" t="str">
        <f>IF($A235="","",INDEX(FORMULACIÓN!$A$10:$U$1010,'FORMULACIÓN Y SEG. FACULTADES'!$A235,'FORMULACIÓN Y SEG. FACULTADES'!O$8))</f>
        <v/>
      </c>
      <c r="P235" s="240" t="str">
        <f>IF($A235="","",INDEX(FORMULACIÓN!$A$10:$U$1010,'FORMULACIÓN Y SEG. FACULTADES'!$A235,'FORMULACIÓN Y SEG. FACULTADES'!P$8))</f>
        <v/>
      </c>
      <c r="Q235" s="241"/>
      <c r="R235" s="46" t="str">
        <f>IF($A235="","",INDEX(FORMULACIÓN!$A$10:$Y$1010,'FORMULACIÓN Y SEG. FACULTADES'!$A235,'FORMULACIÓN Y SEG. FACULTADES'!R$8))</f>
        <v/>
      </c>
      <c r="S235" s="175" t="str">
        <f>IF($A235="","",INDEX(FORMULACIÓN!$A$10:$U$1010,'FORMULACIÓN Y SEG. FACULTADES'!$A235,'FORMULACIÓN Y SEG. FACULTADES'!S$8))</f>
        <v/>
      </c>
      <c r="T235" s="187"/>
      <c r="U235" s="187"/>
      <c r="V235" s="188">
        <f t="shared" si="128"/>
        <v>0</v>
      </c>
      <c r="W235" s="187"/>
      <c r="X235" s="187"/>
      <c r="Y235" s="187"/>
      <c r="Z235" s="191" t="str">
        <f t="shared" si="129"/>
        <v>0</v>
      </c>
      <c r="AA235" s="191" t="str">
        <f t="shared" si="130"/>
        <v>-</v>
      </c>
      <c r="AB235" s="189" t="str">
        <f t="shared" si="127"/>
        <v>FAC/DEP: 00,00%
__________
FAC/FAC: -
__________
AÑO: 00,00%
S. 1: 00,00%
S. 2: 00,00%</v>
      </c>
      <c r="AC235" s="187"/>
      <c r="AD235" s="187"/>
      <c r="AE235" s="188">
        <f t="shared" si="131"/>
        <v>0</v>
      </c>
      <c r="AF235" s="187"/>
      <c r="AG235" s="187"/>
      <c r="AH235" s="187"/>
      <c r="AI235" s="191" t="str">
        <f t="shared" si="132"/>
        <v>0</v>
      </c>
      <c r="AJ235" s="187" t="str">
        <f t="shared" si="133"/>
        <v>-</v>
      </c>
      <c r="AK235" s="189" t="str">
        <f t="shared" si="134"/>
        <v>FAC/DEP: 00,00%
__________
FAC/FAC: -
__________
AÑO: 00,00%
S. 1: 00,00%
S. 2: 00,00%</v>
      </c>
      <c r="AL235" s="187"/>
      <c r="AM235" s="187"/>
      <c r="AN235" s="188">
        <f t="shared" si="135"/>
        <v>0</v>
      </c>
      <c r="AO235" s="187"/>
      <c r="AP235" s="187"/>
      <c r="AQ235" s="187"/>
      <c r="AR235" s="191" t="str">
        <f t="shared" si="136"/>
        <v>0</v>
      </c>
      <c r="AS235" s="187" t="str">
        <f t="shared" si="137"/>
        <v>-</v>
      </c>
      <c r="AT235" s="189" t="str">
        <f t="shared" si="138"/>
        <v>FAC/DEP: 00,00%
__________
FAC/FAC: -
__________
AÑO: 00,00%
S. 1: 00,00%
S. 2: 00,00%</v>
      </c>
      <c r="AU235" s="187"/>
      <c r="AV235" s="187"/>
      <c r="AW235" s="188">
        <f t="shared" si="139"/>
        <v>0</v>
      </c>
      <c r="AX235" s="187"/>
      <c r="AY235" s="187"/>
      <c r="AZ235" s="187"/>
      <c r="BA235" s="191" t="str">
        <f t="shared" si="140"/>
        <v>0</v>
      </c>
      <c r="BB235" s="187" t="str">
        <f t="shared" si="141"/>
        <v>-</v>
      </c>
      <c r="BC235" s="189" t="str">
        <f t="shared" si="142"/>
        <v>FAC/DEP: 00,00%
__________
FAC/FAC: -
__________
AÑO: 00,00%
S. 1: 00,00%
S. 2: 00,00%</v>
      </c>
      <c r="BD235" s="187"/>
      <c r="BE235" s="187"/>
      <c r="BF235" s="188">
        <f t="shared" si="143"/>
        <v>0</v>
      </c>
      <c r="BG235" s="187"/>
      <c r="BH235" s="187"/>
      <c r="BI235" s="187"/>
      <c r="BJ235" s="191" t="str">
        <f t="shared" si="144"/>
        <v>0</v>
      </c>
      <c r="BK235" s="187" t="str">
        <f t="shared" si="145"/>
        <v>-</v>
      </c>
      <c r="BL235" s="189" t="str">
        <f t="shared" si="146"/>
        <v>FAC/DEP: 00,00%
__________
FAC/FAC: -
__________
AÑO: 00,00%
S. 1: 00,00%
S. 2: 00,00%</v>
      </c>
      <c r="BM235" s="187"/>
      <c r="BN235" s="187"/>
      <c r="BO235" s="188">
        <f t="shared" si="147"/>
        <v>0</v>
      </c>
      <c r="BP235" s="187"/>
      <c r="BQ235" s="187"/>
      <c r="BR235" s="187"/>
      <c r="BS235" s="191" t="str">
        <f t="shared" si="148"/>
        <v>0</v>
      </c>
      <c r="BT235" s="187" t="str">
        <f t="shared" si="149"/>
        <v>-</v>
      </c>
      <c r="BU235" s="189" t="str">
        <f t="shared" si="150"/>
        <v>FAC/DEP: 00,00%
__________
FAC/FAC: -
__________
AÑO: 00,00%
S. 1: 00,00%
S. 2: 00,00%</v>
      </c>
      <c r="BV235" s="187"/>
      <c r="BW235" s="187"/>
      <c r="BX235" s="188">
        <f t="shared" si="151"/>
        <v>0</v>
      </c>
      <c r="BY235" s="187"/>
      <c r="BZ235" s="187"/>
      <c r="CA235" s="187"/>
      <c r="CB235" s="191" t="str">
        <f t="shared" si="152"/>
        <v>0</v>
      </c>
      <c r="CC235" s="187" t="str">
        <f t="shared" si="153"/>
        <v>-</v>
      </c>
      <c r="CD235" s="189" t="str">
        <f t="shared" si="154"/>
        <v>FAC/DEP: 00,00%
__________
FAC/FAC: -
__________
AÑO: 00,00%
S. 1: 00,00%
S. 2: 00,00%</v>
      </c>
      <c r="CE235" s="187"/>
      <c r="CF235" s="187"/>
      <c r="CG235" s="188">
        <f t="shared" si="155"/>
        <v>0</v>
      </c>
      <c r="CH235" s="187"/>
      <c r="CI235" s="187"/>
      <c r="CJ235" s="187"/>
      <c r="CK235" s="191" t="str">
        <f t="shared" si="156"/>
        <v>0</v>
      </c>
      <c r="CL235" s="187" t="str">
        <f t="shared" si="157"/>
        <v>-</v>
      </c>
      <c r="CM235" s="189" t="str">
        <f t="shared" si="158"/>
        <v>FAC/DEP: 00,00%
__________
FAC/FAC: -
__________
AÑO: 00,00%
S. 1: 00,00%
S. 2: 00,00%</v>
      </c>
      <c r="CN235" s="187"/>
      <c r="CO235" s="187"/>
      <c r="CP235" s="188">
        <f t="shared" si="159"/>
        <v>0</v>
      </c>
      <c r="CQ235" s="187"/>
      <c r="CR235" s="187"/>
      <c r="CS235" s="187"/>
      <c r="CT235" s="191" t="str">
        <f t="shared" si="160"/>
        <v>0</v>
      </c>
      <c r="CU235" s="187" t="str">
        <f t="shared" si="161"/>
        <v>-</v>
      </c>
      <c r="CV235" s="189" t="str">
        <f t="shared" si="162"/>
        <v>FAC/DEP: 00,00%
__________
FAC/FAC: -
__________
AÑO: 00,00%
S. 1: 00,00%
S. 2: 00,00%</v>
      </c>
      <c r="CW235" s="187"/>
      <c r="CX235" s="187"/>
      <c r="CY235" s="188">
        <f t="shared" si="163"/>
        <v>0</v>
      </c>
      <c r="CZ235" s="187"/>
      <c r="DA235" s="187"/>
      <c r="DB235" s="187"/>
      <c r="DC235" s="191" t="str">
        <f t="shared" si="164"/>
        <v>0</v>
      </c>
      <c r="DD235" s="191" t="str">
        <f t="shared" si="165"/>
        <v>-</v>
      </c>
      <c r="DE235" s="196" t="str">
        <f t="shared" si="166"/>
        <v>FAC/DEP: 00,00%
__________
FAC/FAC: -
__________
AÑO: 00,00%
S. 1: 00,00%
S. 2: 00,00%</v>
      </c>
      <c r="DF235" s="209">
        <f t="shared" si="167"/>
        <v>0</v>
      </c>
      <c r="DG235" s="245"/>
      <c r="DH235" s="245"/>
    </row>
    <row r="236" spans="1:112" s="218" customFormat="1" ht="28.5" hidden="1" customHeight="1">
      <c r="A236" s="218" t="str">
        <f>Lists!C324</f>
        <v/>
      </c>
      <c r="B236" s="240" t="str">
        <f>IF(A236="","",INDEX(FORMULACIÓN!$A$10:$U$1010,'FORMULACIÓN Y SEG. FACULTADES'!$A236,'FORMULACIÓN Y SEG. FACULTADES'!B$8))</f>
        <v/>
      </c>
      <c r="C236" s="238" t="str">
        <f>IF($A236="","",INDEX(FORMULACIÓN!$A$10:$U$1010,'FORMULACIÓN Y SEG. FACULTADES'!$A236,'FORMULACIÓN Y SEG. FACULTADES'!C$8))</f>
        <v/>
      </c>
      <c r="D236" s="240" t="str">
        <f>IF(B236="","",INDEX(FORMULACIÓN!$A$10:$U$1010,'FORMULACIÓN Y SEG. FACULTADES'!$A236,'FORMULACIÓN Y SEG. FACULTADES'!D$8))</f>
        <v/>
      </c>
      <c r="E236" s="240" t="str">
        <f>IF($A236="","",INDEX(FORMULACIÓN!$A$10:$U$1010,'FORMULACIÓN Y SEG. FACULTADES'!$A236,'FORMULACIÓN Y SEG. FACULTADES'!E$8))</f>
        <v/>
      </c>
      <c r="F236" s="240" t="str">
        <f>IF($A236="","",INDEX(FORMULACIÓN!$A$10:$U$1010,'FORMULACIÓN Y SEG. FACULTADES'!$A236,'FORMULACIÓN Y SEG. FACULTADES'!F$8))</f>
        <v/>
      </c>
      <c r="G236" s="240" t="str">
        <f>IF($A236="","",INDEX(FORMULACIÓN!$A$10:$U$1010,'FORMULACIÓN Y SEG. FACULTADES'!$A236,'FORMULACIÓN Y SEG. FACULTADES'!G$8))</f>
        <v/>
      </c>
      <c r="H236" s="240" t="str">
        <f>IF($A236="","",INDEX(FORMULACIÓN!$A$10:$U$1010,'FORMULACIÓN Y SEG. FACULTADES'!$A236,'FORMULACIÓN Y SEG. FACULTADES'!H$8))</f>
        <v/>
      </c>
      <c r="I236" s="240" t="str">
        <f>IF($A236="","",INDEX(FORMULACIÓN!$A$10:$U$1010,'FORMULACIÓN Y SEG. FACULTADES'!$A236,'FORMULACIÓN Y SEG. FACULTADES'!I$8))</f>
        <v/>
      </c>
      <c r="J236" s="242"/>
      <c r="K236" s="242"/>
      <c r="L236" s="240" t="str">
        <f>IF($A236="","",INDEX(FORMULACIÓN!$A$10:$U$1010,'FORMULACIÓN Y SEG. FACULTADES'!$A236,'FORMULACIÓN Y SEG. FACULTADES'!L$8))</f>
        <v/>
      </c>
      <c r="M236" s="240" t="str">
        <f>IF($A236="","",INDEX(FORMULACIÓN!$A$10:$U$1010,'FORMULACIÓN Y SEG. FACULTADES'!$A236,'FORMULACIÓN Y SEG. FACULTADES'!M$8))</f>
        <v/>
      </c>
      <c r="N236" s="240" t="str">
        <f>IF($A236="","",INDEX(FORMULACIÓN!$A$10:$U$1010,'FORMULACIÓN Y SEG. FACULTADES'!$A236,'FORMULACIÓN Y SEG. FACULTADES'!N$8))</f>
        <v/>
      </c>
      <c r="O236" s="240" t="str">
        <f>IF($A236="","",INDEX(FORMULACIÓN!$A$10:$U$1010,'FORMULACIÓN Y SEG. FACULTADES'!$A236,'FORMULACIÓN Y SEG. FACULTADES'!O$8))</f>
        <v/>
      </c>
      <c r="P236" s="240" t="str">
        <f>IF($A236="","",INDEX(FORMULACIÓN!$A$10:$U$1010,'FORMULACIÓN Y SEG. FACULTADES'!$A236,'FORMULACIÓN Y SEG. FACULTADES'!P$8))</f>
        <v/>
      </c>
      <c r="Q236" s="241"/>
      <c r="R236" s="46" t="str">
        <f>IF($A236="","",INDEX(FORMULACIÓN!$A$10:$Y$1010,'FORMULACIÓN Y SEG. FACULTADES'!$A236,'FORMULACIÓN Y SEG. FACULTADES'!R$8))</f>
        <v/>
      </c>
      <c r="S236" s="175" t="str">
        <f>IF($A236="","",INDEX(FORMULACIÓN!$A$10:$U$1010,'FORMULACIÓN Y SEG. FACULTADES'!$A236,'FORMULACIÓN Y SEG. FACULTADES'!S$8))</f>
        <v/>
      </c>
      <c r="T236" s="187"/>
      <c r="U236" s="187"/>
      <c r="V236" s="188">
        <f t="shared" si="128"/>
        <v>0</v>
      </c>
      <c r="W236" s="187"/>
      <c r="X236" s="187"/>
      <c r="Y236" s="187"/>
      <c r="Z236" s="191" t="str">
        <f t="shared" si="129"/>
        <v>0</v>
      </c>
      <c r="AA236" s="191" t="str">
        <f t="shared" si="130"/>
        <v>-</v>
      </c>
      <c r="AB236" s="189" t="str">
        <f t="shared" si="127"/>
        <v>FAC/DEP: 00,00%
__________
FAC/FAC: -
__________
AÑO: 00,00%
S. 1: 00,00%
S. 2: 00,00%</v>
      </c>
      <c r="AC236" s="187"/>
      <c r="AD236" s="187"/>
      <c r="AE236" s="188">
        <f t="shared" si="131"/>
        <v>0</v>
      </c>
      <c r="AF236" s="187"/>
      <c r="AG236" s="187"/>
      <c r="AH236" s="187"/>
      <c r="AI236" s="191" t="str">
        <f t="shared" si="132"/>
        <v>0</v>
      </c>
      <c r="AJ236" s="187" t="str">
        <f t="shared" si="133"/>
        <v>-</v>
      </c>
      <c r="AK236" s="189" t="str">
        <f t="shared" si="134"/>
        <v>FAC/DEP: 00,00%
__________
FAC/FAC: -
__________
AÑO: 00,00%
S. 1: 00,00%
S. 2: 00,00%</v>
      </c>
      <c r="AL236" s="187"/>
      <c r="AM236" s="187"/>
      <c r="AN236" s="188">
        <f t="shared" si="135"/>
        <v>0</v>
      </c>
      <c r="AO236" s="187"/>
      <c r="AP236" s="187"/>
      <c r="AQ236" s="187"/>
      <c r="AR236" s="191" t="str">
        <f t="shared" si="136"/>
        <v>0</v>
      </c>
      <c r="AS236" s="187" t="str">
        <f t="shared" si="137"/>
        <v>-</v>
      </c>
      <c r="AT236" s="189" t="str">
        <f t="shared" si="138"/>
        <v>FAC/DEP: 00,00%
__________
FAC/FAC: -
__________
AÑO: 00,00%
S. 1: 00,00%
S. 2: 00,00%</v>
      </c>
      <c r="AU236" s="187"/>
      <c r="AV236" s="187"/>
      <c r="AW236" s="188">
        <f t="shared" si="139"/>
        <v>0</v>
      </c>
      <c r="AX236" s="187"/>
      <c r="AY236" s="187"/>
      <c r="AZ236" s="187"/>
      <c r="BA236" s="191" t="str">
        <f t="shared" si="140"/>
        <v>0</v>
      </c>
      <c r="BB236" s="187" t="str">
        <f t="shared" si="141"/>
        <v>-</v>
      </c>
      <c r="BC236" s="189" t="str">
        <f t="shared" si="142"/>
        <v>FAC/DEP: 00,00%
__________
FAC/FAC: -
__________
AÑO: 00,00%
S. 1: 00,00%
S. 2: 00,00%</v>
      </c>
      <c r="BD236" s="187"/>
      <c r="BE236" s="187"/>
      <c r="BF236" s="188">
        <f t="shared" si="143"/>
        <v>0</v>
      </c>
      <c r="BG236" s="187"/>
      <c r="BH236" s="187"/>
      <c r="BI236" s="187"/>
      <c r="BJ236" s="191" t="str">
        <f t="shared" si="144"/>
        <v>0</v>
      </c>
      <c r="BK236" s="187" t="str">
        <f t="shared" si="145"/>
        <v>-</v>
      </c>
      <c r="BL236" s="189" t="str">
        <f t="shared" si="146"/>
        <v>FAC/DEP: 00,00%
__________
FAC/FAC: -
__________
AÑO: 00,00%
S. 1: 00,00%
S. 2: 00,00%</v>
      </c>
      <c r="BM236" s="187"/>
      <c r="BN236" s="187"/>
      <c r="BO236" s="188">
        <f t="shared" si="147"/>
        <v>0</v>
      </c>
      <c r="BP236" s="187"/>
      <c r="BQ236" s="187"/>
      <c r="BR236" s="187"/>
      <c r="BS236" s="191" t="str">
        <f t="shared" si="148"/>
        <v>0</v>
      </c>
      <c r="BT236" s="187" t="str">
        <f t="shared" si="149"/>
        <v>-</v>
      </c>
      <c r="BU236" s="189" t="str">
        <f t="shared" si="150"/>
        <v>FAC/DEP: 00,00%
__________
FAC/FAC: -
__________
AÑO: 00,00%
S. 1: 00,00%
S. 2: 00,00%</v>
      </c>
      <c r="BV236" s="187"/>
      <c r="BW236" s="187"/>
      <c r="BX236" s="188">
        <f t="shared" si="151"/>
        <v>0</v>
      </c>
      <c r="BY236" s="187"/>
      <c r="BZ236" s="187"/>
      <c r="CA236" s="187"/>
      <c r="CB236" s="191" t="str">
        <f t="shared" si="152"/>
        <v>0</v>
      </c>
      <c r="CC236" s="187" t="str">
        <f t="shared" si="153"/>
        <v>-</v>
      </c>
      <c r="CD236" s="189" t="str">
        <f t="shared" si="154"/>
        <v>FAC/DEP: 00,00%
__________
FAC/FAC: -
__________
AÑO: 00,00%
S. 1: 00,00%
S. 2: 00,00%</v>
      </c>
      <c r="CE236" s="187"/>
      <c r="CF236" s="187"/>
      <c r="CG236" s="188">
        <f t="shared" si="155"/>
        <v>0</v>
      </c>
      <c r="CH236" s="187"/>
      <c r="CI236" s="187"/>
      <c r="CJ236" s="187"/>
      <c r="CK236" s="191" t="str">
        <f t="shared" si="156"/>
        <v>0</v>
      </c>
      <c r="CL236" s="187" t="str">
        <f t="shared" si="157"/>
        <v>-</v>
      </c>
      <c r="CM236" s="189" t="str">
        <f t="shared" si="158"/>
        <v>FAC/DEP: 00,00%
__________
FAC/FAC: -
__________
AÑO: 00,00%
S. 1: 00,00%
S. 2: 00,00%</v>
      </c>
      <c r="CN236" s="187"/>
      <c r="CO236" s="187"/>
      <c r="CP236" s="188">
        <f t="shared" si="159"/>
        <v>0</v>
      </c>
      <c r="CQ236" s="187"/>
      <c r="CR236" s="187"/>
      <c r="CS236" s="187"/>
      <c r="CT236" s="191" t="str">
        <f t="shared" si="160"/>
        <v>0</v>
      </c>
      <c r="CU236" s="187" t="str">
        <f t="shared" si="161"/>
        <v>-</v>
      </c>
      <c r="CV236" s="189" t="str">
        <f t="shared" si="162"/>
        <v>FAC/DEP: 00,00%
__________
FAC/FAC: -
__________
AÑO: 00,00%
S. 1: 00,00%
S. 2: 00,00%</v>
      </c>
      <c r="CW236" s="187"/>
      <c r="CX236" s="187"/>
      <c r="CY236" s="188">
        <f t="shared" si="163"/>
        <v>0</v>
      </c>
      <c r="CZ236" s="187"/>
      <c r="DA236" s="187"/>
      <c r="DB236" s="187"/>
      <c r="DC236" s="191" t="str">
        <f t="shared" si="164"/>
        <v>0</v>
      </c>
      <c r="DD236" s="191" t="str">
        <f t="shared" si="165"/>
        <v>-</v>
      </c>
      <c r="DE236" s="196" t="str">
        <f t="shared" si="166"/>
        <v>FAC/DEP: 00,00%
__________
FAC/FAC: -
__________
AÑO: 00,00%
S. 1: 00,00%
S. 2: 00,00%</v>
      </c>
      <c r="DF236" s="209">
        <f t="shared" si="167"/>
        <v>0</v>
      </c>
      <c r="DG236" s="245"/>
      <c r="DH236" s="245"/>
    </row>
    <row r="237" spans="1:112" s="218" customFormat="1" ht="28.5" hidden="1" customHeight="1">
      <c r="A237" s="218" t="str">
        <f>Lists!C325</f>
        <v/>
      </c>
      <c r="B237" s="240" t="str">
        <f>IF(A237="","",INDEX(FORMULACIÓN!$A$10:$U$1010,'FORMULACIÓN Y SEG. FACULTADES'!$A237,'FORMULACIÓN Y SEG. FACULTADES'!B$8))</f>
        <v/>
      </c>
      <c r="C237" s="238" t="str">
        <f>IF($A237="","",INDEX(FORMULACIÓN!$A$10:$U$1010,'FORMULACIÓN Y SEG. FACULTADES'!$A237,'FORMULACIÓN Y SEG. FACULTADES'!C$8))</f>
        <v/>
      </c>
      <c r="D237" s="240" t="str">
        <f>IF(B237="","",INDEX(FORMULACIÓN!$A$10:$U$1010,'FORMULACIÓN Y SEG. FACULTADES'!$A237,'FORMULACIÓN Y SEG. FACULTADES'!D$8))</f>
        <v/>
      </c>
      <c r="E237" s="240" t="str">
        <f>IF($A237="","",INDEX(FORMULACIÓN!$A$10:$U$1010,'FORMULACIÓN Y SEG. FACULTADES'!$A237,'FORMULACIÓN Y SEG. FACULTADES'!E$8))</f>
        <v/>
      </c>
      <c r="F237" s="240" t="str">
        <f>IF($A237="","",INDEX(FORMULACIÓN!$A$10:$U$1010,'FORMULACIÓN Y SEG. FACULTADES'!$A237,'FORMULACIÓN Y SEG. FACULTADES'!F$8))</f>
        <v/>
      </c>
      <c r="G237" s="240" t="str">
        <f>IF($A237="","",INDEX(FORMULACIÓN!$A$10:$U$1010,'FORMULACIÓN Y SEG. FACULTADES'!$A237,'FORMULACIÓN Y SEG. FACULTADES'!G$8))</f>
        <v/>
      </c>
      <c r="H237" s="240" t="str">
        <f>IF($A237="","",INDEX(FORMULACIÓN!$A$10:$U$1010,'FORMULACIÓN Y SEG. FACULTADES'!$A237,'FORMULACIÓN Y SEG. FACULTADES'!H$8))</f>
        <v/>
      </c>
      <c r="I237" s="240" t="str">
        <f>IF($A237="","",INDEX(FORMULACIÓN!$A$10:$U$1010,'FORMULACIÓN Y SEG. FACULTADES'!$A237,'FORMULACIÓN Y SEG. FACULTADES'!I$8))</f>
        <v/>
      </c>
      <c r="J237" s="242"/>
      <c r="K237" s="242"/>
      <c r="L237" s="240" t="str">
        <f>IF($A237="","",INDEX(FORMULACIÓN!$A$10:$U$1010,'FORMULACIÓN Y SEG. FACULTADES'!$A237,'FORMULACIÓN Y SEG. FACULTADES'!L$8))</f>
        <v/>
      </c>
      <c r="M237" s="240" t="str">
        <f>IF($A237="","",INDEX(FORMULACIÓN!$A$10:$U$1010,'FORMULACIÓN Y SEG. FACULTADES'!$A237,'FORMULACIÓN Y SEG. FACULTADES'!M$8))</f>
        <v/>
      </c>
      <c r="N237" s="240" t="str">
        <f>IF($A237="","",INDEX(FORMULACIÓN!$A$10:$U$1010,'FORMULACIÓN Y SEG. FACULTADES'!$A237,'FORMULACIÓN Y SEG. FACULTADES'!N$8))</f>
        <v/>
      </c>
      <c r="O237" s="240" t="str">
        <f>IF($A237="","",INDEX(FORMULACIÓN!$A$10:$U$1010,'FORMULACIÓN Y SEG. FACULTADES'!$A237,'FORMULACIÓN Y SEG. FACULTADES'!O$8))</f>
        <v/>
      </c>
      <c r="P237" s="240" t="str">
        <f>IF($A237="","",INDEX(FORMULACIÓN!$A$10:$U$1010,'FORMULACIÓN Y SEG. FACULTADES'!$A237,'FORMULACIÓN Y SEG. FACULTADES'!P$8))</f>
        <v/>
      </c>
      <c r="Q237" s="241"/>
      <c r="R237" s="46" t="str">
        <f>IF($A237="","",INDEX(FORMULACIÓN!$A$10:$Y$1010,'FORMULACIÓN Y SEG. FACULTADES'!$A237,'FORMULACIÓN Y SEG. FACULTADES'!R$8))</f>
        <v/>
      </c>
      <c r="S237" s="175" t="str">
        <f>IF($A237="","",INDEX(FORMULACIÓN!$A$10:$U$1010,'FORMULACIÓN Y SEG. FACULTADES'!$A237,'FORMULACIÓN Y SEG. FACULTADES'!S$8))</f>
        <v/>
      </c>
      <c r="T237" s="187"/>
      <c r="U237" s="187"/>
      <c r="V237" s="188">
        <f t="shared" si="128"/>
        <v>0</v>
      </c>
      <c r="W237" s="187"/>
      <c r="X237" s="187"/>
      <c r="Y237" s="187"/>
      <c r="Z237" s="191" t="str">
        <f t="shared" si="129"/>
        <v>0</v>
      </c>
      <c r="AA237" s="191" t="str">
        <f t="shared" si="130"/>
        <v>-</v>
      </c>
      <c r="AB237" s="189" t="str">
        <f t="shared" si="127"/>
        <v>FAC/DEP: 00,00%
__________
FAC/FAC: -
__________
AÑO: 00,00%
S. 1: 00,00%
S. 2: 00,00%</v>
      </c>
      <c r="AC237" s="187"/>
      <c r="AD237" s="187"/>
      <c r="AE237" s="188">
        <f t="shared" si="131"/>
        <v>0</v>
      </c>
      <c r="AF237" s="187"/>
      <c r="AG237" s="187"/>
      <c r="AH237" s="187"/>
      <c r="AI237" s="191" t="str">
        <f t="shared" si="132"/>
        <v>0</v>
      </c>
      <c r="AJ237" s="187" t="str">
        <f t="shared" si="133"/>
        <v>-</v>
      </c>
      <c r="AK237" s="189" t="str">
        <f t="shared" si="134"/>
        <v>FAC/DEP: 00,00%
__________
FAC/FAC: -
__________
AÑO: 00,00%
S. 1: 00,00%
S. 2: 00,00%</v>
      </c>
      <c r="AL237" s="187"/>
      <c r="AM237" s="187"/>
      <c r="AN237" s="188">
        <f t="shared" si="135"/>
        <v>0</v>
      </c>
      <c r="AO237" s="187"/>
      <c r="AP237" s="187"/>
      <c r="AQ237" s="187"/>
      <c r="AR237" s="191" t="str">
        <f t="shared" si="136"/>
        <v>0</v>
      </c>
      <c r="AS237" s="187" t="str">
        <f t="shared" si="137"/>
        <v>-</v>
      </c>
      <c r="AT237" s="189" t="str">
        <f t="shared" si="138"/>
        <v>FAC/DEP: 00,00%
__________
FAC/FAC: -
__________
AÑO: 00,00%
S. 1: 00,00%
S. 2: 00,00%</v>
      </c>
      <c r="AU237" s="187"/>
      <c r="AV237" s="187"/>
      <c r="AW237" s="188">
        <f t="shared" si="139"/>
        <v>0</v>
      </c>
      <c r="AX237" s="187"/>
      <c r="AY237" s="187"/>
      <c r="AZ237" s="187"/>
      <c r="BA237" s="191" t="str">
        <f t="shared" si="140"/>
        <v>0</v>
      </c>
      <c r="BB237" s="187" t="str">
        <f t="shared" si="141"/>
        <v>-</v>
      </c>
      <c r="BC237" s="189" t="str">
        <f t="shared" si="142"/>
        <v>FAC/DEP: 00,00%
__________
FAC/FAC: -
__________
AÑO: 00,00%
S. 1: 00,00%
S. 2: 00,00%</v>
      </c>
      <c r="BD237" s="187"/>
      <c r="BE237" s="187"/>
      <c r="BF237" s="188">
        <f t="shared" si="143"/>
        <v>0</v>
      </c>
      <c r="BG237" s="187"/>
      <c r="BH237" s="187"/>
      <c r="BI237" s="187"/>
      <c r="BJ237" s="191" t="str">
        <f t="shared" si="144"/>
        <v>0</v>
      </c>
      <c r="BK237" s="187" t="str">
        <f t="shared" si="145"/>
        <v>-</v>
      </c>
      <c r="BL237" s="189" t="str">
        <f t="shared" si="146"/>
        <v>FAC/DEP: 00,00%
__________
FAC/FAC: -
__________
AÑO: 00,00%
S. 1: 00,00%
S. 2: 00,00%</v>
      </c>
      <c r="BM237" s="187"/>
      <c r="BN237" s="187"/>
      <c r="BO237" s="188">
        <f t="shared" si="147"/>
        <v>0</v>
      </c>
      <c r="BP237" s="187"/>
      <c r="BQ237" s="187"/>
      <c r="BR237" s="187"/>
      <c r="BS237" s="191" t="str">
        <f t="shared" si="148"/>
        <v>0</v>
      </c>
      <c r="BT237" s="187" t="str">
        <f t="shared" si="149"/>
        <v>-</v>
      </c>
      <c r="BU237" s="189" t="str">
        <f t="shared" si="150"/>
        <v>FAC/DEP: 00,00%
__________
FAC/FAC: -
__________
AÑO: 00,00%
S. 1: 00,00%
S. 2: 00,00%</v>
      </c>
      <c r="BV237" s="187"/>
      <c r="BW237" s="187"/>
      <c r="BX237" s="188">
        <f t="shared" si="151"/>
        <v>0</v>
      </c>
      <c r="BY237" s="187"/>
      <c r="BZ237" s="187"/>
      <c r="CA237" s="187"/>
      <c r="CB237" s="191" t="str">
        <f t="shared" si="152"/>
        <v>0</v>
      </c>
      <c r="CC237" s="187" t="str">
        <f t="shared" si="153"/>
        <v>-</v>
      </c>
      <c r="CD237" s="189" t="str">
        <f t="shared" si="154"/>
        <v>FAC/DEP: 00,00%
__________
FAC/FAC: -
__________
AÑO: 00,00%
S. 1: 00,00%
S. 2: 00,00%</v>
      </c>
      <c r="CE237" s="187"/>
      <c r="CF237" s="187"/>
      <c r="CG237" s="188">
        <f t="shared" si="155"/>
        <v>0</v>
      </c>
      <c r="CH237" s="187"/>
      <c r="CI237" s="187"/>
      <c r="CJ237" s="187"/>
      <c r="CK237" s="191" t="str">
        <f t="shared" si="156"/>
        <v>0</v>
      </c>
      <c r="CL237" s="187" t="str">
        <f t="shared" si="157"/>
        <v>-</v>
      </c>
      <c r="CM237" s="189" t="str">
        <f t="shared" si="158"/>
        <v>FAC/DEP: 00,00%
__________
FAC/FAC: -
__________
AÑO: 00,00%
S. 1: 00,00%
S. 2: 00,00%</v>
      </c>
      <c r="CN237" s="187"/>
      <c r="CO237" s="187"/>
      <c r="CP237" s="188">
        <f t="shared" si="159"/>
        <v>0</v>
      </c>
      <c r="CQ237" s="187"/>
      <c r="CR237" s="187"/>
      <c r="CS237" s="187"/>
      <c r="CT237" s="191" t="str">
        <f t="shared" si="160"/>
        <v>0</v>
      </c>
      <c r="CU237" s="187" t="str">
        <f t="shared" si="161"/>
        <v>-</v>
      </c>
      <c r="CV237" s="189" t="str">
        <f t="shared" si="162"/>
        <v>FAC/DEP: 00,00%
__________
FAC/FAC: -
__________
AÑO: 00,00%
S. 1: 00,00%
S. 2: 00,00%</v>
      </c>
      <c r="CW237" s="187"/>
      <c r="CX237" s="187"/>
      <c r="CY237" s="188">
        <f t="shared" si="163"/>
        <v>0</v>
      </c>
      <c r="CZ237" s="187"/>
      <c r="DA237" s="187"/>
      <c r="DB237" s="187"/>
      <c r="DC237" s="191" t="str">
        <f t="shared" si="164"/>
        <v>0</v>
      </c>
      <c r="DD237" s="191" t="str">
        <f t="shared" si="165"/>
        <v>-</v>
      </c>
      <c r="DE237" s="196" t="str">
        <f t="shared" si="166"/>
        <v>FAC/DEP: 00,00%
__________
FAC/FAC: -
__________
AÑO: 00,00%
S. 1: 00,00%
S. 2: 00,00%</v>
      </c>
      <c r="DF237" s="209">
        <f t="shared" si="167"/>
        <v>0</v>
      </c>
      <c r="DG237" s="245"/>
      <c r="DH237" s="245"/>
    </row>
    <row r="238" spans="1:112" s="218" customFormat="1" ht="28.5" hidden="1" customHeight="1">
      <c r="A238" s="218" t="str">
        <f>Lists!C326</f>
        <v/>
      </c>
      <c r="B238" s="240" t="str">
        <f>IF(A238="","",INDEX(FORMULACIÓN!$A$10:$U$1010,'FORMULACIÓN Y SEG. FACULTADES'!$A238,'FORMULACIÓN Y SEG. FACULTADES'!B$8))</f>
        <v/>
      </c>
      <c r="C238" s="238" t="str">
        <f>IF($A238="","",INDEX(FORMULACIÓN!$A$10:$U$1010,'FORMULACIÓN Y SEG. FACULTADES'!$A238,'FORMULACIÓN Y SEG. FACULTADES'!C$8))</f>
        <v/>
      </c>
      <c r="D238" s="240" t="str">
        <f>IF(B238="","",INDEX(FORMULACIÓN!$A$10:$U$1010,'FORMULACIÓN Y SEG. FACULTADES'!$A238,'FORMULACIÓN Y SEG. FACULTADES'!D$8))</f>
        <v/>
      </c>
      <c r="E238" s="240" t="str">
        <f>IF($A238="","",INDEX(FORMULACIÓN!$A$10:$U$1010,'FORMULACIÓN Y SEG. FACULTADES'!$A238,'FORMULACIÓN Y SEG. FACULTADES'!E$8))</f>
        <v/>
      </c>
      <c r="F238" s="240" t="str">
        <f>IF($A238="","",INDEX(FORMULACIÓN!$A$10:$U$1010,'FORMULACIÓN Y SEG. FACULTADES'!$A238,'FORMULACIÓN Y SEG. FACULTADES'!F$8))</f>
        <v/>
      </c>
      <c r="G238" s="240" t="str">
        <f>IF($A238="","",INDEX(FORMULACIÓN!$A$10:$U$1010,'FORMULACIÓN Y SEG. FACULTADES'!$A238,'FORMULACIÓN Y SEG. FACULTADES'!G$8))</f>
        <v/>
      </c>
      <c r="H238" s="240" t="str">
        <f>IF($A238="","",INDEX(FORMULACIÓN!$A$10:$U$1010,'FORMULACIÓN Y SEG. FACULTADES'!$A238,'FORMULACIÓN Y SEG. FACULTADES'!H$8))</f>
        <v/>
      </c>
      <c r="I238" s="240" t="str">
        <f>IF($A238="","",INDEX(FORMULACIÓN!$A$10:$U$1010,'FORMULACIÓN Y SEG. FACULTADES'!$A238,'FORMULACIÓN Y SEG. FACULTADES'!I$8))</f>
        <v/>
      </c>
      <c r="J238" s="242"/>
      <c r="K238" s="242"/>
      <c r="L238" s="240" t="str">
        <f>IF($A238="","",INDEX(FORMULACIÓN!$A$10:$U$1010,'FORMULACIÓN Y SEG. FACULTADES'!$A238,'FORMULACIÓN Y SEG. FACULTADES'!L$8))</f>
        <v/>
      </c>
      <c r="M238" s="240" t="str">
        <f>IF($A238="","",INDEX(FORMULACIÓN!$A$10:$U$1010,'FORMULACIÓN Y SEG. FACULTADES'!$A238,'FORMULACIÓN Y SEG. FACULTADES'!M$8))</f>
        <v/>
      </c>
      <c r="N238" s="240" t="str">
        <f>IF($A238="","",INDEX(FORMULACIÓN!$A$10:$U$1010,'FORMULACIÓN Y SEG. FACULTADES'!$A238,'FORMULACIÓN Y SEG. FACULTADES'!N$8))</f>
        <v/>
      </c>
      <c r="O238" s="240" t="str">
        <f>IF($A238="","",INDEX(FORMULACIÓN!$A$10:$U$1010,'FORMULACIÓN Y SEG. FACULTADES'!$A238,'FORMULACIÓN Y SEG. FACULTADES'!O$8))</f>
        <v/>
      </c>
      <c r="P238" s="240" t="str">
        <f>IF($A238="","",INDEX(FORMULACIÓN!$A$10:$U$1010,'FORMULACIÓN Y SEG. FACULTADES'!$A238,'FORMULACIÓN Y SEG. FACULTADES'!P$8))</f>
        <v/>
      </c>
      <c r="Q238" s="241"/>
      <c r="R238" s="46" t="str">
        <f>IF($A238="","",INDEX(FORMULACIÓN!$A$10:$Y$1010,'FORMULACIÓN Y SEG. FACULTADES'!$A238,'FORMULACIÓN Y SEG. FACULTADES'!R$8))</f>
        <v/>
      </c>
      <c r="S238" s="175" t="str">
        <f>IF($A238="","",INDEX(FORMULACIÓN!$A$10:$U$1010,'FORMULACIÓN Y SEG. FACULTADES'!$A238,'FORMULACIÓN Y SEG. FACULTADES'!S$8))</f>
        <v/>
      </c>
      <c r="T238" s="187"/>
      <c r="U238" s="187"/>
      <c r="V238" s="188">
        <f t="shared" si="128"/>
        <v>0</v>
      </c>
      <c r="W238" s="187"/>
      <c r="X238" s="187"/>
      <c r="Y238" s="187"/>
      <c r="Z238" s="191" t="str">
        <f t="shared" si="129"/>
        <v>0</v>
      </c>
      <c r="AA238" s="191" t="str">
        <f t="shared" si="130"/>
        <v>-</v>
      </c>
      <c r="AB238" s="189" t="str">
        <f t="shared" si="127"/>
        <v>FAC/DEP: 00,00%
__________
FAC/FAC: -
__________
AÑO: 00,00%
S. 1: 00,00%
S. 2: 00,00%</v>
      </c>
      <c r="AC238" s="187"/>
      <c r="AD238" s="187"/>
      <c r="AE238" s="188">
        <f t="shared" si="131"/>
        <v>0</v>
      </c>
      <c r="AF238" s="187"/>
      <c r="AG238" s="187"/>
      <c r="AH238" s="187"/>
      <c r="AI238" s="191" t="str">
        <f t="shared" si="132"/>
        <v>0</v>
      </c>
      <c r="AJ238" s="187" t="str">
        <f t="shared" si="133"/>
        <v>-</v>
      </c>
      <c r="AK238" s="189" t="str">
        <f t="shared" si="134"/>
        <v>FAC/DEP: 00,00%
__________
FAC/FAC: -
__________
AÑO: 00,00%
S. 1: 00,00%
S. 2: 00,00%</v>
      </c>
      <c r="AL238" s="187"/>
      <c r="AM238" s="187"/>
      <c r="AN238" s="188">
        <f t="shared" si="135"/>
        <v>0</v>
      </c>
      <c r="AO238" s="187"/>
      <c r="AP238" s="187"/>
      <c r="AQ238" s="187"/>
      <c r="AR238" s="191" t="str">
        <f t="shared" si="136"/>
        <v>0</v>
      </c>
      <c r="AS238" s="187" t="str">
        <f t="shared" si="137"/>
        <v>-</v>
      </c>
      <c r="AT238" s="189" t="str">
        <f t="shared" si="138"/>
        <v>FAC/DEP: 00,00%
__________
FAC/FAC: -
__________
AÑO: 00,00%
S. 1: 00,00%
S. 2: 00,00%</v>
      </c>
      <c r="AU238" s="187"/>
      <c r="AV238" s="187"/>
      <c r="AW238" s="188">
        <f t="shared" si="139"/>
        <v>0</v>
      </c>
      <c r="AX238" s="187"/>
      <c r="AY238" s="187"/>
      <c r="AZ238" s="187"/>
      <c r="BA238" s="191" t="str">
        <f t="shared" si="140"/>
        <v>0</v>
      </c>
      <c r="BB238" s="187" t="str">
        <f t="shared" si="141"/>
        <v>-</v>
      </c>
      <c r="BC238" s="189" t="str">
        <f t="shared" si="142"/>
        <v>FAC/DEP: 00,00%
__________
FAC/FAC: -
__________
AÑO: 00,00%
S. 1: 00,00%
S. 2: 00,00%</v>
      </c>
      <c r="BD238" s="187"/>
      <c r="BE238" s="187"/>
      <c r="BF238" s="188">
        <f t="shared" si="143"/>
        <v>0</v>
      </c>
      <c r="BG238" s="187"/>
      <c r="BH238" s="187"/>
      <c r="BI238" s="187"/>
      <c r="BJ238" s="191" t="str">
        <f t="shared" si="144"/>
        <v>0</v>
      </c>
      <c r="BK238" s="187" t="str">
        <f t="shared" si="145"/>
        <v>-</v>
      </c>
      <c r="BL238" s="189" t="str">
        <f t="shared" si="146"/>
        <v>FAC/DEP: 00,00%
__________
FAC/FAC: -
__________
AÑO: 00,00%
S. 1: 00,00%
S. 2: 00,00%</v>
      </c>
      <c r="BM238" s="187"/>
      <c r="BN238" s="187"/>
      <c r="BO238" s="188">
        <f t="shared" si="147"/>
        <v>0</v>
      </c>
      <c r="BP238" s="187"/>
      <c r="BQ238" s="187"/>
      <c r="BR238" s="187"/>
      <c r="BS238" s="191" t="str">
        <f t="shared" si="148"/>
        <v>0</v>
      </c>
      <c r="BT238" s="187" t="str">
        <f t="shared" si="149"/>
        <v>-</v>
      </c>
      <c r="BU238" s="189" t="str">
        <f t="shared" si="150"/>
        <v>FAC/DEP: 00,00%
__________
FAC/FAC: -
__________
AÑO: 00,00%
S. 1: 00,00%
S. 2: 00,00%</v>
      </c>
      <c r="BV238" s="187"/>
      <c r="BW238" s="187"/>
      <c r="BX238" s="188">
        <f t="shared" si="151"/>
        <v>0</v>
      </c>
      <c r="BY238" s="187"/>
      <c r="BZ238" s="187"/>
      <c r="CA238" s="187"/>
      <c r="CB238" s="191" t="str">
        <f t="shared" si="152"/>
        <v>0</v>
      </c>
      <c r="CC238" s="187" t="str">
        <f t="shared" si="153"/>
        <v>-</v>
      </c>
      <c r="CD238" s="189" t="str">
        <f t="shared" si="154"/>
        <v>FAC/DEP: 00,00%
__________
FAC/FAC: -
__________
AÑO: 00,00%
S. 1: 00,00%
S. 2: 00,00%</v>
      </c>
      <c r="CE238" s="187"/>
      <c r="CF238" s="187"/>
      <c r="CG238" s="188">
        <f t="shared" si="155"/>
        <v>0</v>
      </c>
      <c r="CH238" s="187"/>
      <c r="CI238" s="187"/>
      <c r="CJ238" s="187"/>
      <c r="CK238" s="191" t="str">
        <f t="shared" si="156"/>
        <v>0</v>
      </c>
      <c r="CL238" s="187" t="str">
        <f t="shared" si="157"/>
        <v>-</v>
      </c>
      <c r="CM238" s="189" t="str">
        <f t="shared" si="158"/>
        <v>FAC/DEP: 00,00%
__________
FAC/FAC: -
__________
AÑO: 00,00%
S. 1: 00,00%
S. 2: 00,00%</v>
      </c>
      <c r="CN238" s="187"/>
      <c r="CO238" s="187"/>
      <c r="CP238" s="188">
        <f t="shared" si="159"/>
        <v>0</v>
      </c>
      <c r="CQ238" s="187"/>
      <c r="CR238" s="187"/>
      <c r="CS238" s="187"/>
      <c r="CT238" s="191" t="str">
        <f t="shared" si="160"/>
        <v>0</v>
      </c>
      <c r="CU238" s="187" t="str">
        <f t="shared" si="161"/>
        <v>-</v>
      </c>
      <c r="CV238" s="189" t="str">
        <f t="shared" si="162"/>
        <v>FAC/DEP: 00,00%
__________
FAC/FAC: -
__________
AÑO: 00,00%
S. 1: 00,00%
S. 2: 00,00%</v>
      </c>
      <c r="CW238" s="187"/>
      <c r="CX238" s="187"/>
      <c r="CY238" s="188">
        <f t="shared" si="163"/>
        <v>0</v>
      </c>
      <c r="CZ238" s="187"/>
      <c r="DA238" s="187"/>
      <c r="DB238" s="187"/>
      <c r="DC238" s="191" t="str">
        <f t="shared" si="164"/>
        <v>0</v>
      </c>
      <c r="DD238" s="191" t="str">
        <f t="shared" si="165"/>
        <v>-</v>
      </c>
      <c r="DE238" s="196" t="str">
        <f t="shared" si="166"/>
        <v>FAC/DEP: 00,00%
__________
FAC/FAC: -
__________
AÑO: 00,00%
S. 1: 00,00%
S. 2: 00,00%</v>
      </c>
      <c r="DF238" s="209">
        <f t="shared" si="167"/>
        <v>0</v>
      </c>
      <c r="DG238" s="245"/>
      <c r="DH238" s="245"/>
    </row>
    <row r="239" spans="1:112" s="218" customFormat="1" ht="28.5" hidden="1" customHeight="1">
      <c r="A239" s="218" t="str">
        <f>Lists!C327</f>
        <v/>
      </c>
      <c r="B239" s="240" t="str">
        <f>IF(A239="","",INDEX(FORMULACIÓN!$A$10:$U$1010,'FORMULACIÓN Y SEG. FACULTADES'!$A239,'FORMULACIÓN Y SEG. FACULTADES'!B$8))</f>
        <v/>
      </c>
      <c r="C239" s="238" t="str">
        <f>IF($A239="","",INDEX(FORMULACIÓN!$A$10:$U$1010,'FORMULACIÓN Y SEG. FACULTADES'!$A239,'FORMULACIÓN Y SEG. FACULTADES'!C$8))</f>
        <v/>
      </c>
      <c r="D239" s="240" t="str">
        <f>IF(B239="","",INDEX(FORMULACIÓN!$A$10:$U$1010,'FORMULACIÓN Y SEG. FACULTADES'!$A239,'FORMULACIÓN Y SEG. FACULTADES'!D$8))</f>
        <v/>
      </c>
      <c r="E239" s="240" t="str">
        <f>IF($A239="","",INDEX(FORMULACIÓN!$A$10:$U$1010,'FORMULACIÓN Y SEG. FACULTADES'!$A239,'FORMULACIÓN Y SEG. FACULTADES'!E$8))</f>
        <v/>
      </c>
      <c r="F239" s="240" t="str">
        <f>IF($A239="","",INDEX(FORMULACIÓN!$A$10:$U$1010,'FORMULACIÓN Y SEG. FACULTADES'!$A239,'FORMULACIÓN Y SEG. FACULTADES'!F$8))</f>
        <v/>
      </c>
      <c r="G239" s="240" t="str">
        <f>IF($A239="","",INDEX(FORMULACIÓN!$A$10:$U$1010,'FORMULACIÓN Y SEG. FACULTADES'!$A239,'FORMULACIÓN Y SEG. FACULTADES'!G$8))</f>
        <v/>
      </c>
      <c r="H239" s="240" t="str">
        <f>IF($A239="","",INDEX(FORMULACIÓN!$A$10:$U$1010,'FORMULACIÓN Y SEG. FACULTADES'!$A239,'FORMULACIÓN Y SEG. FACULTADES'!H$8))</f>
        <v/>
      </c>
      <c r="I239" s="240" t="str">
        <f>IF($A239="","",INDEX(FORMULACIÓN!$A$10:$U$1010,'FORMULACIÓN Y SEG. FACULTADES'!$A239,'FORMULACIÓN Y SEG. FACULTADES'!I$8))</f>
        <v/>
      </c>
      <c r="J239" s="242"/>
      <c r="K239" s="242"/>
      <c r="L239" s="240" t="str">
        <f>IF($A239="","",INDEX(FORMULACIÓN!$A$10:$U$1010,'FORMULACIÓN Y SEG. FACULTADES'!$A239,'FORMULACIÓN Y SEG. FACULTADES'!L$8))</f>
        <v/>
      </c>
      <c r="M239" s="240" t="str">
        <f>IF($A239="","",INDEX(FORMULACIÓN!$A$10:$U$1010,'FORMULACIÓN Y SEG. FACULTADES'!$A239,'FORMULACIÓN Y SEG. FACULTADES'!M$8))</f>
        <v/>
      </c>
      <c r="N239" s="240" t="str">
        <f>IF($A239="","",INDEX(FORMULACIÓN!$A$10:$U$1010,'FORMULACIÓN Y SEG. FACULTADES'!$A239,'FORMULACIÓN Y SEG. FACULTADES'!N$8))</f>
        <v/>
      </c>
      <c r="O239" s="240" t="str">
        <f>IF($A239="","",INDEX(FORMULACIÓN!$A$10:$U$1010,'FORMULACIÓN Y SEG. FACULTADES'!$A239,'FORMULACIÓN Y SEG. FACULTADES'!O$8))</f>
        <v/>
      </c>
      <c r="P239" s="240" t="str">
        <f>IF($A239="","",INDEX(FORMULACIÓN!$A$10:$U$1010,'FORMULACIÓN Y SEG. FACULTADES'!$A239,'FORMULACIÓN Y SEG. FACULTADES'!P$8))</f>
        <v/>
      </c>
      <c r="Q239" s="241"/>
      <c r="R239" s="46" t="str">
        <f>IF($A239="","",INDEX(FORMULACIÓN!$A$10:$Y$1010,'FORMULACIÓN Y SEG. FACULTADES'!$A239,'FORMULACIÓN Y SEG. FACULTADES'!R$8))</f>
        <v/>
      </c>
      <c r="S239" s="175" t="str">
        <f>IF($A239="","",INDEX(FORMULACIÓN!$A$10:$U$1010,'FORMULACIÓN Y SEG. FACULTADES'!$A239,'FORMULACIÓN Y SEG. FACULTADES'!S$8))</f>
        <v/>
      </c>
      <c r="T239" s="187"/>
      <c r="U239" s="187"/>
      <c r="V239" s="188">
        <f t="shared" si="128"/>
        <v>0</v>
      </c>
      <c r="W239" s="187"/>
      <c r="X239" s="187"/>
      <c r="Y239" s="187"/>
      <c r="Z239" s="191" t="str">
        <f t="shared" si="129"/>
        <v>0</v>
      </c>
      <c r="AA239" s="191" t="str">
        <f t="shared" si="130"/>
        <v>-</v>
      </c>
      <c r="AB239" s="189" t="str">
        <f t="shared" si="127"/>
        <v>FAC/DEP: 00,00%
__________
FAC/FAC: -
__________
AÑO: 00,00%
S. 1: 00,00%
S. 2: 00,00%</v>
      </c>
      <c r="AC239" s="187"/>
      <c r="AD239" s="187"/>
      <c r="AE239" s="188">
        <f t="shared" si="131"/>
        <v>0</v>
      </c>
      <c r="AF239" s="187"/>
      <c r="AG239" s="187"/>
      <c r="AH239" s="187"/>
      <c r="AI239" s="191" t="str">
        <f t="shared" si="132"/>
        <v>0</v>
      </c>
      <c r="AJ239" s="187" t="str">
        <f t="shared" si="133"/>
        <v>-</v>
      </c>
      <c r="AK239" s="189" t="str">
        <f t="shared" si="134"/>
        <v>FAC/DEP: 00,00%
__________
FAC/FAC: -
__________
AÑO: 00,00%
S. 1: 00,00%
S. 2: 00,00%</v>
      </c>
      <c r="AL239" s="187"/>
      <c r="AM239" s="187"/>
      <c r="AN239" s="188">
        <f t="shared" si="135"/>
        <v>0</v>
      </c>
      <c r="AO239" s="187"/>
      <c r="AP239" s="187"/>
      <c r="AQ239" s="187"/>
      <c r="AR239" s="191" t="str">
        <f t="shared" si="136"/>
        <v>0</v>
      </c>
      <c r="AS239" s="187" t="str">
        <f t="shared" si="137"/>
        <v>-</v>
      </c>
      <c r="AT239" s="189" t="str">
        <f t="shared" si="138"/>
        <v>FAC/DEP: 00,00%
__________
FAC/FAC: -
__________
AÑO: 00,00%
S. 1: 00,00%
S. 2: 00,00%</v>
      </c>
      <c r="AU239" s="187"/>
      <c r="AV239" s="187"/>
      <c r="AW239" s="188">
        <f t="shared" si="139"/>
        <v>0</v>
      </c>
      <c r="AX239" s="187"/>
      <c r="AY239" s="187"/>
      <c r="AZ239" s="187"/>
      <c r="BA239" s="191" t="str">
        <f t="shared" si="140"/>
        <v>0</v>
      </c>
      <c r="BB239" s="187" t="str">
        <f t="shared" si="141"/>
        <v>-</v>
      </c>
      <c r="BC239" s="189" t="str">
        <f t="shared" si="142"/>
        <v>FAC/DEP: 00,00%
__________
FAC/FAC: -
__________
AÑO: 00,00%
S. 1: 00,00%
S. 2: 00,00%</v>
      </c>
      <c r="BD239" s="187"/>
      <c r="BE239" s="187"/>
      <c r="BF239" s="188">
        <f t="shared" si="143"/>
        <v>0</v>
      </c>
      <c r="BG239" s="187"/>
      <c r="BH239" s="187"/>
      <c r="BI239" s="187"/>
      <c r="BJ239" s="191" t="str">
        <f t="shared" si="144"/>
        <v>0</v>
      </c>
      <c r="BK239" s="187" t="str">
        <f t="shared" si="145"/>
        <v>-</v>
      </c>
      <c r="BL239" s="189" t="str">
        <f t="shared" si="146"/>
        <v>FAC/DEP: 00,00%
__________
FAC/FAC: -
__________
AÑO: 00,00%
S. 1: 00,00%
S. 2: 00,00%</v>
      </c>
      <c r="BM239" s="187"/>
      <c r="BN239" s="187"/>
      <c r="BO239" s="188">
        <f t="shared" si="147"/>
        <v>0</v>
      </c>
      <c r="BP239" s="187"/>
      <c r="BQ239" s="187"/>
      <c r="BR239" s="187"/>
      <c r="BS239" s="191" t="str">
        <f t="shared" si="148"/>
        <v>0</v>
      </c>
      <c r="BT239" s="187" t="str">
        <f t="shared" si="149"/>
        <v>-</v>
      </c>
      <c r="BU239" s="189" t="str">
        <f t="shared" si="150"/>
        <v>FAC/DEP: 00,00%
__________
FAC/FAC: -
__________
AÑO: 00,00%
S. 1: 00,00%
S. 2: 00,00%</v>
      </c>
      <c r="BV239" s="187"/>
      <c r="BW239" s="187"/>
      <c r="BX239" s="188">
        <f t="shared" si="151"/>
        <v>0</v>
      </c>
      <c r="BY239" s="187"/>
      <c r="BZ239" s="187"/>
      <c r="CA239" s="187"/>
      <c r="CB239" s="191" t="str">
        <f t="shared" si="152"/>
        <v>0</v>
      </c>
      <c r="CC239" s="187" t="str">
        <f t="shared" si="153"/>
        <v>-</v>
      </c>
      <c r="CD239" s="189" t="str">
        <f t="shared" si="154"/>
        <v>FAC/DEP: 00,00%
__________
FAC/FAC: -
__________
AÑO: 00,00%
S. 1: 00,00%
S. 2: 00,00%</v>
      </c>
      <c r="CE239" s="187"/>
      <c r="CF239" s="187"/>
      <c r="CG239" s="188">
        <f t="shared" si="155"/>
        <v>0</v>
      </c>
      <c r="CH239" s="187"/>
      <c r="CI239" s="187"/>
      <c r="CJ239" s="187"/>
      <c r="CK239" s="191" t="str">
        <f t="shared" si="156"/>
        <v>0</v>
      </c>
      <c r="CL239" s="187" t="str">
        <f t="shared" si="157"/>
        <v>-</v>
      </c>
      <c r="CM239" s="189" t="str">
        <f t="shared" si="158"/>
        <v>FAC/DEP: 00,00%
__________
FAC/FAC: -
__________
AÑO: 00,00%
S. 1: 00,00%
S. 2: 00,00%</v>
      </c>
      <c r="CN239" s="187"/>
      <c r="CO239" s="187"/>
      <c r="CP239" s="188">
        <f t="shared" si="159"/>
        <v>0</v>
      </c>
      <c r="CQ239" s="187"/>
      <c r="CR239" s="187"/>
      <c r="CS239" s="187"/>
      <c r="CT239" s="191" t="str">
        <f t="shared" si="160"/>
        <v>0</v>
      </c>
      <c r="CU239" s="187" t="str">
        <f t="shared" si="161"/>
        <v>-</v>
      </c>
      <c r="CV239" s="189" t="str">
        <f t="shared" si="162"/>
        <v>FAC/DEP: 00,00%
__________
FAC/FAC: -
__________
AÑO: 00,00%
S. 1: 00,00%
S. 2: 00,00%</v>
      </c>
      <c r="CW239" s="187"/>
      <c r="CX239" s="187"/>
      <c r="CY239" s="188">
        <f t="shared" si="163"/>
        <v>0</v>
      </c>
      <c r="CZ239" s="187"/>
      <c r="DA239" s="187"/>
      <c r="DB239" s="187"/>
      <c r="DC239" s="191" t="str">
        <f t="shared" si="164"/>
        <v>0</v>
      </c>
      <c r="DD239" s="191" t="str">
        <f t="shared" si="165"/>
        <v>-</v>
      </c>
      <c r="DE239" s="196" t="str">
        <f t="shared" si="166"/>
        <v>FAC/DEP: 00,00%
__________
FAC/FAC: -
__________
AÑO: 00,00%
S. 1: 00,00%
S. 2: 00,00%</v>
      </c>
      <c r="DF239" s="209">
        <f t="shared" si="167"/>
        <v>0</v>
      </c>
      <c r="DG239" s="245"/>
      <c r="DH239" s="245"/>
    </row>
    <row r="240" spans="1:112" s="218" customFormat="1" ht="28.5" hidden="1" customHeight="1">
      <c r="A240" s="218" t="str">
        <f>Lists!C328</f>
        <v/>
      </c>
      <c r="B240" s="240" t="str">
        <f>IF(A240="","",INDEX(FORMULACIÓN!$A$10:$U$1010,'FORMULACIÓN Y SEG. FACULTADES'!$A240,'FORMULACIÓN Y SEG. FACULTADES'!B$8))</f>
        <v/>
      </c>
      <c r="C240" s="238" t="str">
        <f>IF($A240="","",INDEX(FORMULACIÓN!$A$10:$U$1010,'FORMULACIÓN Y SEG. FACULTADES'!$A240,'FORMULACIÓN Y SEG. FACULTADES'!C$8))</f>
        <v/>
      </c>
      <c r="D240" s="240" t="str">
        <f>IF(B240="","",INDEX(FORMULACIÓN!$A$10:$U$1010,'FORMULACIÓN Y SEG. FACULTADES'!$A240,'FORMULACIÓN Y SEG. FACULTADES'!D$8))</f>
        <v/>
      </c>
      <c r="E240" s="240" t="str">
        <f>IF($A240="","",INDEX(FORMULACIÓN!$A$10:$U$1010,'FORMULACIÓN Y SEG. FACULTADES'!$A240,'FORMULACIÓN Y SEG. FACULTADES'!E$8))</f>
        <v/>
      </c>
      <c r="F240" s="240" t="str">
        <f>IF($A240="","",INDEX(FORMULACIÓN!$A$10:$U$1010,'FORMULACIÓN Y SEG. FACULTADES'!$A240,'FORMULACIÓN Y SEG. FACULTADES'!F$8))</f>
        <v/>
      </c>
      <c r="G240" s="240" t="str">
        <f>IF($A240="","",INDEX(FORMULACIÓN!$A$10:$U$1010,'FORMULACIÓN Y SEG. FACULTADES'!$A240,'FORMULACIÓN Y SEG. FACULTADES'!G$8))</f>
        <v/>
      </c>
      <c r="H240" s="240" t="str">
        <f>IF($A240="","",INDEX(FORMULACIÓN!$A$10:$U$1010,'FORMULACIÓN Y SEG. FACULTADES'!$A240,'FORMULACIÓN Y SEG. FACULTADES'!H$8))</f>
        <v/>
      </c>
      <c r="I240" s="240" t="str">
        <f>IF($A240="","",INDEX(FORMULACIÓN!$A$10:$U$1010,'FORMULACIÓN Y SEG. FACULTADES'!$A240,'FORMULACIÓN Y SEG. FACULTADES'!I$8))</f>
        <v/>
      </c>
      <c r="J240" s="242"/>
      <c r="K240" s="242"/>
      <c r="L240" s="240" t="str">
        <f>IF($A240="","",INDEX(FORMULACIÓN!$A$10:$U$1010,'FORMULACIÓN Y SEG. FACULTADES'!$A240,'FORMULACIÓN Y SEG. FACULTADES'!L$8))</f>
        <v/>
      </c>
      <c r="M240" s="240" t="str">
        <f>IF($A240="","",INDEX(FORMULACIÓN!$A$10:$U$1010,'FORMULACIÓN Y SEG. FACULTADES'!$A240,'FORMULACIÓN Y SEG. FACULTADES'!M$8))</f>
        <v/>
      </c>
      <c r="N240" s="240" t="str">
        <f>IF($A240="","",INDEX(FORMULACIÓN!$A$10:$U$1010,'FORMULACIÓN Y SEG. FACULTADES'!$A240,'FORMULACIÓN Y SEG. FACULTADES'!N$8))</f>
        <v/>
      </c>
      <c r="O240" s="240" t="str">
        <f>IF($A240="","",INDEX(FORMULACIÓN!$A$10:$U$1010,'FORMULACIÓN Y SEG. FACULTADES'!$A240,'FORMULACIÓN Y SEG. FACULTADES'!O$8))</f>
        <v/>
      </c>
      <c r="P240" s="240" t="str">
        <f>IF($A240="","",INDEX(FORMULACIÓN!$A$10:$U$1010,'FORMULACIÓN Y SEG. FACULTADES'!$A240,'FORMULACIÓN Y SEG. FACULTADES'!P$8))</f>
        <v/>
      </c>
      <c r="Q240" s="241"/>
      <c r="R240" s="46" t="str">
        <f>IF($A240="","",INDEX(FORMULACIÓN!$A$10:$Y$1010,'FORMULACIÓN Y SEG. FACULTADES'!$A240,'FORMULACIÓN Y SEG. FACULTADES'!R$8))</f>
        <v/>
      </c>
      <c r="S240" s="175" t="str">
        <f>IF($A240="","",INDEX(FORMULACIÓN!$A$10:$U$1010,'FORMULACIÓN Y SEG. FACULTADES'!$A240,'FORMULACIÓN Y SEG. FACULTADES'!S$8))</f>
        <v/>
      </c>
      <c r="T240" s="187"/>
      <c r="U240" s="187"/>
      <c r="V240" s="188">
        <f t="shared" si="128"/>
        <v>0</v>
      </c>
      <c r="W240" s="187"/>
      <c r="X240" s="187"/>
      <c r="Y240" s="187"/>
      <c r="Z240" s="191" t="str">
        <f t="shared" si="129"/>
        <v>0</v>
      </c>
      <c r="AA240" s="191" t="str">
        <f t="shared" si="130"/>
        <v>-</v>
      </c>
      <c r="AB240" s="189" t="str">
        <f t="shared" si="127"/>
        <v>FAC/DEP: 00,00%
__________
FAC/FAC: -
__________
AÑO: 00,00%
S. 1: 00,00%
S. 2: 00,00%</v>
      </c>
      <c r="AC240" s="187"/>
      <c r="AD240" s="187"/>
      <c r="AE240" s="188">
        <f t="shared" si="131"/>
        <v>0</v>
      </c>
      <c r="AF240" s="187"/>
      <c r="AG240" s="187"/>
      <c r="AH240" s="187"/>
      <c r="AI240" s="191" t="str">
        <f t="shared" si="132"/>
        <v>0</v>
      </c>
      <c r="AJ240" s="187" t="str">
        <f t="shared" si="133"/>
        <v>-</v>
      </c>
      <c r="AK240" s="189" t="str">
        <f t="shared" si="134"/>
        <v>FAC/DEP: 00,00%
__________
FAC/FAC: -
__________
AÑO: 00,00%
S. 1: 00,00%
S. 2: 00,00%</v>
      </c>
      <c r="AL240" s="187"/>
      <c r="AM240" s="187"/>
      <c r="AN240" s="188">
        <f t="shared" si="135"/>
        <v>0</v>
      </c>
      <c r="AO240" s="187"/>
      <c r="AP240" s="187"/>
      <c r="AQ240" s="187"/>
      <c r="AR240" s="191" t="str">
        <f t="shared" si="136"/>
        <v>0</v>
      </c>
      <c r="AS240" s="187" t="str">
        <f t="shared" si="137"/>
        <v>-</v>
      </c>
      <c r="AT240" s="189" t="str">
        <f t="shared" si="138"/>
        <v>FAC/DEP: 00,00%
__________
FAC/FAC: -
__________
AÑO: 00,00%
S. 1: 00,00%
S. 2: 00,00%</v>
      </c>
      <c r="AU240" s="187"/>
      <c r="AV240" s="187"/>
      <c r="AW240" s="188">
        <f t="shared" si="139"/>
        <v>0</v>
      </c>
      <c r="AX240" s="187"/>
      <c r="AY240" s="187"/>
      <c r="AZ240" s="187"/>
      <c r="BA240" s="191" t="str">
        <f t="shared" si="140"/>
        <v>0</v>
      </c>
      <c r="BB240" s="187" t="str">
        <f t="shared" si="141"/>
        <v>-</v>
      </c>
      <c r="BC240" s="189" t="str">
        <f t="shared" si="142"/>
        <v>FAC/DEP: 00,00%
__________
FAC/FAC: -
__________
AÑO: 00,00%
S. 1: 00,00%
S. 2: 00,00%</v>
      </c>
      <c r="BD240" s="187"/>
      <c r="BE240" s="187"/>
      <c r="BF240" s="188">
        <f t="shared" si="143"/>
        <v>0</v>
      </c>
      <c r="BG240" s="187"/>
      <c r="BH240" s="187"/>
      <c r="BI240" s="187"/>
      <c r="BJ240" s="191" t="str">
        <f t="shared" si="144"/>
        <v>0</v>
      </c>
      <c r="BK240" s="187" t="str">
        <f t="shared" si="145"/>
        <v>-</v>
      </c>
      <c r="BL240" s="189" t="str">
        <f t="shared" si="146"/>
        <v>FAC/DEP: 00,00%
__________
FAC/FAC: -
__________
AÑO: 00,00%
S. 1: 00,00%
S. 2: 00,00%</v>
      </c>
      <c r="BM240" s="187"/>
      <c r="BN240" s="187"/>
      <c r="BO240" s="188">
        <f t="shared" si="147"/>
        <v>0</v>
      </c>
      <c r="BP240" s="187"/>
      <c r="BQ240" s="187"/>
      <c r="BR240" s="187"/>
      <c r="BS240" s="191" t="str">
        <f t="shared" si="148"/>
        <v>0</v>
      </c>
      <c r="BT240" s="187" t="str">
        <f t="shared" si="149"/>
        <v>-</v>
      </c>
      <c r="BU240" s="189" t="str">
        <f t="shared" si="150"/>
        <v>FAC/DEP: 00,00%
__________
FAC/FAC: -
__________
AÑO: 00,00%
S. 1: 00,00%
S. 2: 00,00%</v>
      </c>
      <c r="BV240" s="187"/>
      <c r="BW240" s="187"/>
      <c r="BX240" s="188">
        <f t="shared" si="151"/>
        <v>0</v>
      </c>
      <c r="BY240" s="187"/>
      <c r="BZ240" s="187"/>
      <c r="CA240" s="187"/>
      <c r="CB240" s="191" t="str">
        <f t="shared" si="152"/>
        <v>0</v>
      </c>
      <c r="CC240" s="187" t="str">
        <f t="shared" si="153"/>
        <v>-</v>
      </c>
      <c r="CD240" s="189" t="str">
        <f t="shared" si="154"/>
        <v>FAC/DEP: 00,00%
__________
FAC/FAC: -
__________
AÑO: 00,00%
S. 1: 00,00%
S. 2: 00,00%</v>
      </c>
      <c r="CE240" s="187"/>
      <c r="CF240" s="187"/>
      <c r="CG240" s="188">
        <f t="shared" si="155"/>
        <v>0</v>
      </c>
      <c r="CH240" s="187"/>
      <c r="CI240" s="187"/>
      <c r="CJ240" s="187"/>
      <c r="CK240" s="191" t="str">
        <f t="shared" si="156"/>
        <v>0</v>
      </c>
      <c r="CL240" s="187" t="str">
        <f t="shared" si="157"/>
        <v>-</v>
      </c>
      <c r="CM240" s="189" t="str">
        <f t="shared" si="158"/>
        <v>FAC/DEP: 00,00%
__________
FAC/FAC: -
__________
AÑO: 00,00%
S. 1: 00,00%
S. 2: 00,00%</v>
      </c>
      <c r="CN240" s="187"/>
      <c r="CO240" s="187"/>
      <c r="CP240" s="188">
        <f t="shared" si="159"/>
        <v>0</v>
      </c>
      <c r="CQ240" s="187"/>
      <c r="CR240" s="187"/>
      <c r="CS240" s="187"/>
      <c r="CT240" s="191" t="str">
        <f t="shared" si="160"/>
        <v>0</v>
      </c>
      <c r="CU240" s="187" t="str">
        <f t="shared" si="161"/>
        <v>-</v>
      </c>
      <c r="CV240" s="189" t="str">
        <f t="shared" si="162"/>
        <v>FAC/DEP: 00,00%
__________
FAC/FAC: -
__________
AÑO: 00,00%
S. 1: 00,00%
S. 2: 00,00%</v>
      </c>
      <c r="CW240" s="187"/>
      <c r="CX240" s="187"/>
      <c r="CY240" s="188">
        <f t="shared" si="163"/>
        <v>0</v>
      </c>
      <c r="CZ240" s="187"/>
      <c r="DA240" s="187"/>
      <c r="DB240" s="187"/>
      <c r="DC240" s="191" t="str">
        <f t="shared" si="164"/>
        <v>0</v>
      </c>
      <c r="DD240" s="191" t="str">
        <f t="shared" si="165"/>
        <v>-</v>
      </c>
      <c r="DE240" s="196" t="str">
        <f t="shared" si="166"/>
        <v>FAC/DEP: 00,00%
__________
FAC/FAC: -
__________
AÑO: 00,00%
S. 1: 00,00%
S. 2: 00,00%</v>
      </c>
      <c r="DF240" s="209">
        <f t="shared" si="167"/>
        <v>0</v>
      </c>
      <c r="DG240" s="245"/>
      <c r="DH240" s="245"/>
    </row>
    <row r="241" spans="1:112" s="218" customFormat="1" ht="28.5" hidden="1" customHeight="1">
      <c r="A241" s="218" t="str">
        <f>Lists!C329</f>
        <v/>
      </c>
      <c r="B241" s="240" t="str">
        <f>IF(A241="","",INDEX(FORMULACIÓN!$A$10:$U$1010,'FORMULACIÓN Y SEG. FACULTADES'!$A241,'FORMULACIÓN Y SEG. FACULTADES'!B$8))</f>
        <v/>
      </c>
      <c r="C241" s="238" t="str">
        <f>IF($A241="","",INDEX(FORMULACIÓN!$A$10:$U$1010,'FORMULACIÓN Y SEG. FACULTADES'!$A241,'FORMULACIÓN Y SEG. FACULTADES'!C$8))</f>
        <v/>
      </c>
      <c r="D241" s="240" t="str">
        <f>IF(B241="","",INDEX(FORMULACIÓN!$A$10:$U$1010,'FORMULACIÓN Y SEG. FACULTADES'!$A241,'FORMULACIÓN Y SEG. FACULTADES'!D$8))</f>
        <v/>
      </c>
      <c r="E241" s="240" t="str">
        <f>IF($A241="","",INDEX(FORMULACIÓN!$A$10:$U$1010,'FORMULACIÓN Y SEG. FACULTADES'!$A241,'FORMULACIÓN Y SEG. FACULTADES'!E$8))</f>
        <v/>
      </c>
      <c r="F241" s="240" t="str">
        <f>IF($A241="","",INDEX(FORMULACIÓN!$A$10:$U$1010,'FORMULACIÓN Y SEG. FACULTADES'!$A241,'FORMULACIÓN Y SEG. FACULTADES'!F$8))</f>
        <v/>
      </c>
      <c r="G241" s="240" t="str">
        <f>IF($A241="","",INDEX(FORMULACIÓN!$A$10:$U$1010,'FORMULACIÓN Y SEG. FACULTADES'!$A241,'FORMULACIÓN Y SEG. FACULTADES'!G$8))</f>
        <v/>
      </c>
      <c r="H241" s="240" t="str">
        <f>IF($A241="","",INDEX(FORMULACIÓN!$A$10:$U$1010,'FORMULACIÓN Y SEG. FACULTADES'!$A241,'FORMULACIÓN Y SEG. FACULTADES'!H$8))</f>
        <v/>
      </c>
      <c r="I241" s="240" t="str">
        <f>IF($A241="","",INDEX(FORMULACIÓN!$A$10:$U$1010,'FORMULACIÓN Y SEG. FACULTADES'!$A241,'FORMULACIÓN Y SEG. FACULTADES'!I$8))</f>
        <v/>
      </c>
      <c r="J241" s="242"/>
      <c r="K241" s="242"/>
      <c r="L241" s="240" t="str">
        <f>IF($A241="","",INDEX(FORMULACIÓN!$A$10:$U$1010,'FORMULACIÓN Y SEG. FACULTADES'!$A241,'FORMULACIÓN Y SEG. FACULTADES'!L$8))</f>
        <v/>
      </c>
      <c r="M241" s="240" t="str">
        <f>IF($A241="","",INDEX(FORMULACIÓN!$A$10:$U$1010,'FORMULACIÓN Y SEG. FACULTADES'!$A241,'FORMULACIÓN Y SEG. FACULTADES'!M$8))</f>
        <v/>
      </c>
      <c r="N241" s="240" t="str">
        <f>IF($A241="","",INDEX(FORMULACIÓN!$A$10:$U$1010,'FORMULACIÓN Y SEG. FACULTADES'!$A241,'FORMULACIÓN Y SEG. FACULTADES'!N$8))</f>
        <v/>
      </c>
      <c r="O241" s="240" t="str">
        <f>IF($A241="","",INDEX(FORMULACIÓN!$A$10:$U$1010,'FORMULACIÓN Y SEG. FACULTADES'!$A241,'FORMULACIÓN Y SEG. FACULTADES'!O$8))</f>
        <v/>
      </c>
      <c r="P241" s="240" t="str">
        <f>IF($A241="","",INDEX(FORMULACIÓN!$A$10:$U$1010,'FORMULACIÓN Y SEG. FACULTADES'!$A241,'FORMULACIÓN Y SEG. FACULTADES'!P$8))</f>
        <v/>
      </c>
      <c r="Q241" s="241"/>
      <c r="R241" s="46" t="str">
        <f>IF($A241="","",INDEX(FORMULACIÓN!$A$10:$Y$1010,'FORMULACIÓN Y SEG. FACULTADES'!$A241,'FORMULACIÓN Y SEG. FACULTADES'!R$8))</f>
        <v/>
      </c>
      <c r="S241" s="175" t="str">
        <f>IF($A241="","",INDEX(FORMULACIÓN!$A$10:$U$1010,'FORMULACIÓN Y SEG. FACULTADES'!$A241,'FORMULACIÓN Y SEG. FACULTADES'!S$8))</f>
        <v/>
      </c>
      <c r="T241" s="187"/>
      <c r="U241" s="187"/>
      <c r="V241" s="188">
        <f t="shared" si="128"/>
        <v>0</v>
      </c>
      <c r="W241" s="187"/>
      <c r="X241" s="187"/>
      <c r="Y241" s="187"/>
      <c r="Z241" s="191" t="str">
        <f t="shared" si="129"/>
        <v>0</v>
      </c>
      <c r="AA241" s="191" t="str">
        <f t="shared" si="130"/>
        <v>-</v>
      </c>
      <c r="AB241" s="189" t="str">
        <f t="shared" si="127"/>
        <v>FAC/DEP: 00,00%
__________
FAC/FAC: -
__________
AÑO: 00,00%
S. 1: 00,00%
S. 2: 00,00%</v>
      </c>
      <c r="AC241" s="187"/>
      <c r="AD241" s="187"/>
      <c r="AE241" s="188">
        <f t="shared" si="131"/>
        <v>0</v>
      </c>
      <c r="AF241" s="187"/>
      <c r="AG241" s="187"/>
      <c r="AH241" s="187"/>
      <c r="AI241" s="191" t="str">
        <f t="shared" si="132"/>
        <v>0</v>
      </c>
      <c r="AJ241" s="187" t="str">
        <f t="shared" si="133"/>
        <v>-</v>
      </c>
      <c r="AK241" s="189" t="str">
        <f t="shared" si="134"/>
        <v>FAC/DEP: 00,00%
__________
FAC/FAC: -
__________
AÑO: 00,00%
S. 1: 00,00%
S. 2: 00,00%</v>
      </c>
      <c r="AL241" s="187"/>
      <c r="AM241" s="187"/>
      <c r="AN241" s="188">
        <f t="shared" si="135"/>
        <v>0</v>
      </c>
      <c r="AO241" s="187"/>
      <c r="AP241" s="187"/>
      <c r="AQ241" s="187"/>
      <c r="AR241" s="191" t="str">
        <f t="shared" si="136"/>
        <v>0</v>
      </c>
      <c r="AS241" s="187" t="str">
        <f t="shared" si="137"/>
        <v>-</v>
      </c>
      <c r="AT241" s="189" t="str">
        <f t="shared" si="138"/>
        <v>FAC/DEP: 00,00%
__________
FAC/FAC: -
__________
AÑO: 00,00%
S. 1: 00,00%
S. 2: 00,00%</v>
      </c>
      <c r="AU241" s="187"/>
      <c r="AV241" s="187"/>
      <c r="AW241" s="188">
        <f t="shared" si="139"/>
        <v>0</v>
      </c>
      <c r="AX241" s="187"/>
      <c r="AY241" s="187"/>
      <c r="AZ241" s="187"/>
      <c r="BA241" s="191" t="str">
        <f t="shared" si="140"/>
        <v>0</v>
      </c>
      <c r="BB241" s="187" t="str">
        <f t="shared" si="141"/>
        <v>-</v>
      </c>
      <c r="BC241" s="189" t="str">
        <f t="shared" si="142"/>
        <v>FAC/DEP: 00,00%
__________
FAC/FAC: -
__________
AÑO: 00,00%
S. 1: 00,00%
S. 2: 00,00%</v>
      </c>
      <c r="BD241" s="187"/>
      <c r="BE241" s="187"/>
      <c r="BF241" s="188">
        <f t="shared" si="143"/>
        <v>0</v>
      </c>
      <c r="BG241" s="187"/>
      <c r="BH241" s="187"/>
      <c r="BI241" s="187"/>
      <c r="BJ241" s="191" t="str">
        <f t="shared" si="144"/>
        <v>0</v>
      </c>
      <c r="BK241" s="187" t="str">
        <f t="shared" si="145"/>
        <v>-</v>
      </c>
      <c r="BL241" s="189" t="str">
        <f t="shared" si="146"/>
        <v>FAC/DEP: 00,00%
__________
FAC/FAC: -
__________
AÑO: 00,00%
S. 1: 00,00%
S. 2: 00,00%</v>
      </c>
      <c r="BM241" s="187"/>
      <c r="BN241" s="187"/>
      <c r="BO241" s="188">
        <f t="shared" si="147"/>
        <v>0</v>
      </c>
      <c r="BP241" s="187"/>
      <c r="BQ241" s="187"/>
      <c r="BR241" s="187"/>
      <c r="BS241" s="191" t="str">
        <f t="shared" si="148"/>
        <v>0</v>
      </c>
      <c r="BT241" s="187" t="str">
        <f t="shared" si="149"/>
        <v>-</v>
      </c>
      <c r="BU241" s="189" t="str">
        <f t="shared" si="150"/>
        <v>FAC/DEP: 00,00%
__________
FAC/FAC: -
__________
AÑO: 00,00%
S. 1: 00,00%
S. 2: 00,00%</v>
      </c>
      <c r="BV241" s="187"/>
      <c r="BW241" s="187"/>
      <c r="BX241" s="188">
        <f t="shared" si="151"/>
        <v>0</v>
      </c>
      <c r="BY241" s="187"/>
      <c r="BZ241" s="187"/>
      <c r="CA241" s="187"/>
      <c r="CB241" s="191" t="str">
        <f t="shared" si="152"/>
        <v>0</v>
      </c>
      <c r="CC241" s="187" t="str">
        <f t="shared" si="153"/>
        <v>-</v>
      </c>
      <c r="CD241" s="189" t="str">
        <f t="shared" si="154"/>
        <v>FAC/DEP: 00,00%
__________
FAC/FAC: -
__________
AÑO: 00,00%
S. 1: 00,00%
S. 2: 00,00%</v>
      </c>
      <c r="CE241" s="187"/>
      <c r="CF241" s="187"/>
      <c r="CG241" s="188">
        <f t="shared" si="155"/>
        <v>0</v>
      </c>
      <c r="CH241" s="187"/>
      <c r="CI241" s="187"/>
      <c r="CJ241" s="187"/>
      <c r="CK241" s="191" t="str">
        <f t="shared" si="156"/>
        <v>0</v>
      </c>
      <c r="CL241" s="187" t="str">
        <f t="shared" si="157"/>
        <v>-</v>
      </c>
      <c r="CM241" s="189" t="str">
        <f t="shared" si="158"/>
        <v>FAC/DEP: 00,00%
__________
FAC/FAC: -
__________
AÑO: 00,00%
S. 1: 00,00%
S. 2: 00,00%</v>
      </c>
      <c r="CN241" s="187"/>
      <c r="CO241" s="187"/>
      <c r="CP241" s="188">
        <f t="shared" si="159"/>
        <v>0</v>
      </c>
      <c r="CQ241" s="187"/>
      <c r="CR241" s="187"/>
      <c r="CS241" s="187"/>
      <c r="CT241" s="191" t="str">
        <f t="shared" si="160"/>
        <v>0</v>
      </c>
      <c r="CU241" s="187" t="str">
        <f t="shared" si="161"/>
        <v>-</v>
      </c>
      <c r="CV241" s="189" t="str">
        <f t="shared" si="162"/>
        <v>FAC/DEP: 00,00%
__________
FAC/FAC: -
__________
AÑO: 00,00%
S. 1: 00,00%
S. 2: 00,00%</v>
      </c>
      <c r="CW241" s="187"/>
      <c r="CX241" s="187"/>
      <c r="CY241" s="188">
        <f t="shared" si="163"/>
        <v>0</v>
      </c>
      <c r="CZ241" s="187"/>
      <c r="DA241" s="187"/>
      <c r="DB241" s="187"/>
      <c r="DC241" s="191" t="str">
        <f t="shared" si="164"/>
        <v>0</v>
      </c>
      <c r="DD241" s="191" t="str">
        <f t="shared" si="165"/>
        <v>-</v>
      </c>
      <c r="DE241" s="196" t="str">
        <f t="shared" si="166"/>
        <v>FAC/DEP: 00,00%
__________
FAC/FAC: -
__________
AÑO: 00,00%
S. 1: 00,00%
S. 2: 00,00%</v>
      </c>
      <c r="DF241" s="209">
        <f t="shared" si="167"/>
        <v>0</v>
      </c>
      <c r="DG241" s="245"/>
      <c r="DH241" s="245"/>
    </row>
    <row r="242" spans="1:112" s="218" customFormat="1" ht="28.5" hidden="1" customHeight="1">
      <c r="A242" s="218" t="str">
        <f>Lists!C330</f>
        <v/>
      </c>
      <c r="B242" s="240" t="str">
        <f>IF(A242="","",INDEX(FORMULACIÓN!$A$10:$U$1010,'FORMULACIÓN Y SEG. FACULTADES'!$A242,'FORMULACIÓN Y SEG. FACULTADES'!B$8))</f>
        <v/>
      </c>
      <c r="C242" s="238" t="str">
        <f>IF($A242="","",INDEX(FORMULACIÓN!$A$10:$U$1010,'FORMULACIÓN Y SEG. FACULTADES'!$A242,'FORMULACIÓN Y SEG. FACULTADES'!C$8))</f>
        <v/>
      </c>
      <c r="D242" s="240" t="str">
        <f>IF(B242="","",INDEX(FORMULACIÓN!$A$10:$U$1010,'FORMULACIÓN Y SEG. FACULTADES'!$A242,'FORMULACIÓN Y SEG. FACULTADES'!D$8))</f>
        <v/>
      </c>
      <c r="E242" s="240" t="str">
        <f>IF($A242="","",INDEX(FORMULACIÓN!$A$10:$U$1010,'FORMULACIÓN Y SEG. FACULTADES'!$A242,'FORMULACIÓN Y SEG. FACULTADES'!E$8))</f>
        <v/>
      </c>
      <c r="F242" s="240" t="str">
        <f>IF($A242="","",INDEX(FORMULACIÓN!$A$10:$U$1010,'FORMULACIÓN Y SEG. FACULTADES'!$A242,'FORMULACIÓN Y SEG. FACULTADES'!F$8))</f>
        <v/>
      </c>
      <c r="G242" s="240" t="str">
        <f>IF($A242="","",INDEX(FORMULACIÓN!$A$10:$U$1010,'FORMULACIÓN Y SEG. FACULTADES'!$A242,'FORMULACIÓN Y SEG. FACULTADES'!G$8))</f>
        <v/>
      </c>
      <c r="H242" s="240" t="str">
        <f>IF($A242="","",INDEX(FORMULACIÓN!$A$10:$U$1010,'FORMULACIÓN Y SEG. FACULTADES'!$A242,'FORMULACIÓN Y SEG. FACULTADES'!H$8))</f>
        <v/>
      </c>
      <c r="I242" s="240" t="str">
        <f>IF($A242="","",INDEX(FORMULACIÓN!$A$10:$U$1010,'FORMULACIÓN Y SEG. FACULTADES'!$A242,'FORMULACIÓN Y SEG. FACULTADES'!I$8))</f>
        <v/>
      </c>
      <c r="J242" s="242"/>
      <c r="K242" s="242"/>
      <c r="L242" s="240" t="str">
        <f>IF($A242="","",INDEX(FORMULACIÓN!$A$10:$U$1010,'FORMULACIÓN Y SEG. FACULTADES'!$A242,'FORMULACIÓN Y SEG. FACULTADES'!L$8))</f>
        <v/>
      </c>
      <c r="M242" s="240" t="str">
        <f>IF($A242="","",INDEX(FORMULACIÓN!$A$10:$U$1010,'FORMULACIÓN Y SEG. FACULTADES'!$A242,'FORMULACIÓN Y SEG. FACULTADES'!M$8))</f>
        <v/>
      </c>
      <c r="N242" s="240" t="str">
        <f>IF($A242="","",INDEX(FORMULACIÓN!$A$10:$U$1010,'FORMULACIÓN Y SEG. FACULTADES'!$A242,'FORMULACIÓN Y SEG. FACULTADES'!N$8))</f>
        <v/>
      </c>
      <c r="O242" s="240" t="str">
        <f>IF($A242="","",INDEX(FORMULACIÓN!$A$10:$U$1010,'FORMULACIÓN Y SEG. FACULTADES'!$A242,'FORMULACIÓN Y SEG. FACULTADES'!O$8))</f>
        <v/>
      </c>
      <c r="P242" s="240" t="str">
        <f>IF($A242="","",INDEX(FORMULACIÓN!$A$10:$U$1010,'FORMULACIÓN Y SEG. FACULTADES'!$A242,'FORMULACIÓN Y SEG. FACULTADES'!P$8))</f>
        <v/>
      </c>
      <c r="Q242" s="241"/>
      <c r="R242" s="46" t="str">
        <f>IF($A242="","",INDEX(FORMULACIÓN!$A$10:$Y$1010,'FORMULACIÓN Y SEG. FACULTADES'!$A242,'FORMULACIÓN Y SEG. FACULTADES'!R$8))</f>
        <v/>
      </c>
      <c r="S242" s="175" t="str">
        <f>IF($A242="","",INDEX(FORMULACIÓN!$A$10:$U$1010,'FORMULACIÓN Y SEG. FACULTADES'!$A242,'FORMULACIÓN Y SEG. FACULTADES'!S$8))</f>
        <v/>
      </c>
      <c r="T242" s="187"/>
      <c r="U242" s="187"/>
      <c r="V242" s="188">
        <f t="shared" si="128"/>
        <v>0</v>
      </c>
      <c r="W242" s="187"/>
      <c r="X242" s="187"/>
      <c r="Y242" s="187"/>
      <c r="Z242" s="191" t="str">
        <f t="shared" si="129"/>
        <v>0</v>
      </c>
      <c r="AA242" s="191" t="str">
        <f t="shared" si="130"/>
        <v>-</v>
      </c>
      <c r="AB242" s="189" t="str">
        <f t="shared" si="127"/>
        <v>FAC/DEP: 00,00%
__________
FAC/FAC: -
__________
AÑO: 00,00%
S. 1: 00,00%
S. 2: 00,00%</v>
      </c>
      <c r="AC242" s="187"/>
      <c r="AD242" s="187"/>
      <c r="AE242" s="188">
        <f t="shared" si="131"/>
        <v>0</v>
      </c>
      <c r="AF242" s="187"/>
      <c r="AG242" s="187"/>
      <c r="AH242" s="187"/>
      <c r="AI242" s="191" t="str">
        <f t="shared" si="132"/>
        <v>0</v>
      </c>
      <c r="AJ242" s="187" t="str">
        <f t="shared" si="133"/>
        <v>-</v>
      </c>
      <c r="AK242" s="189" t="str">
        <f t="shared" si="134"/>
        <v>FAC/DEP: 00,00%
__________
FAC/FAC: -
__________
AÑO: 00,00%
S. 1: 00,00%
S. 2: 00,00%</v>
      </c>
      <c r="AL242" s="187"/>
      <c r="AM242" s="187"/>
      <c r="AN242" s="188">
        <f t="shared" si="135"/>
        <v>0</v>
      </c>
      <c r="AO242" s="187"/>
      <c r="AP242" s="187"/>
      <c r="AQ242" s="187"/>
      <c r="AR242" s="191" t="str">
        <f t="shared" si="136"/>
        <v>0</v>
      </c>
      <c r="AS242" s="187" t="str">
        <f t="shared" si="137"/>
        <v>-</v>
      </c>
      <c r="AT242" s="189" t="str">
        <f t="shared" si="138"/>
        <v>FAC/DEP: 00,00%
__________
FAC/FAC: -
__________
AÑO: 00,00%
S. 1: 00,00%
S. 2: 00,00%</v>
      </c>
      <c r="AU242" s="187"/>
      <c r="AV242" s="187"/>
      <c r="AW242" s="188">
        <f t="shared" si="139"/>
        <v>0</v>
      </c>
      <c r="AX242" s="187"/>
      <c r="AY242" s="187"/>
      <c r="AZ242" s="187"/>
      <c r="BA242" s="191" t="str">
        <f t="shared" si="140"/>
        <v>0</v>
      </c>
      <c r="BB242" s="187" t="str">
        <f t="shared" si="141"/>
        <v>-</v>
      </c>
      <c r="BC242" s="189" t="str">
        <f t="shared" si="142"/>
        <v>FAC/DEP: 00,00%
__________
FAC/FAC: -
__________
AÑO: 00,00%
S. 1: 00,00%
S. 2: 00,00%</v>
      </c>
      <c r="BD242" s="187"/>
      <c r="BE242" s="187"/>
      <c r="BF242" s="188">
        <f t="shared" si="143"/>
        <v>0</v>
      </c>
      <c r="BG242" s="187"/>
      <c r="BH242" s="187"/>
      <c r="BI242" s="187"/>
      <c r="BJ242" s="191" t="str">
        <f t="shared" si="144"/>
        <v>0</v>
      </c>
      <c r="BK242" s="187" t="str">
        <f t="shared" si="145"/>
        <v>-</v>
      </c>
      <c r="BL242" s="189" t="str">
        <f t="shared" si="146"/>
        <v>FAC/DEP: 00,00%
__________
FAC/FAC: -
__________
AÑO: 00,00%
S. 1: 00,00%
S. 2: 00,00%</v>
      </c>
      <c r="BM242" s="187"/>
      <c r="BN242" s="187"/>
      <c r="BO242" s="188">
        <f t="shared" si="147"/>
        <v>0</v>
      </c>
      <c r="BP242" s="187"/>
      <c r="BQ242" s="187"/>
      <c r="BR242" s="187"/>
      <c r="BS242" s="191" t="str">
        <f t="shared" si="148"/>
        <v>0</v>
      </c>
      <c r="BT242" s="187" t="str">
        <f t="shared" si="149"/>
        <v>-</v>
      </c>
      <c r="BU242" s="189" t="str">
        <f t="shared" si="150"/>
        <v>FAC/DEP: 00,00%
__________
FAC/FAC: -
__________
AÑO: 00,00%
S. 1: 00,00%
S. 2: 00,00%</v>
      </c>
      <c r="BV242" s="187"/>
      <c r="BW242" s="187"/>
      <c r="BX242" s="188">
        <f t="shared" si="151"/>
        <v>0</v>
      </c>
      <c r="BY242" s="187"/>
      <c r="BZ242" s="187"/>
      <c r="CA242" s="187"/>
      <c r="CB242" s="191" t="str">
        <f t="shared" si="152"/>
        <v>0</v>
      </c>
      <c r="CC242" s="187" t="str">
        <f t="shared" si="153"/>
        <v>-</v>
      </c>
      <c r="CD242" s="189" t="str">
        <f t="shared" si="154"/>
        <v>FAC/DEP: 00,00%
__________
FAC/FAC: -
__________
AÑO: 00,00%
S. 1: 00,00%
S. 2: 00,00%</v>
      </c>
      <c r="CE242" s="187"/>
      <c r="CF242" s="187"/>
      <c r="CG242" s="188">
        <f t="shared" si="155"/>
        <v>0</v>
      </c>
      <c r="CH242" s="187"/>
      <c r="CI242" s="187"/>
      <c r="CJ242" s="187"/>
      <c r="CK242" s="191" t="str">
        <f t="shared" si="156"/>
        <v>0</v>
      </c>
      <c r="CL242" s="187" t="str">
        <f t="shared" si="157"/>
        <v>-</v>
      </c>
      <c r="CM242" s="189" t="str">
        <f t="shared" si="158"/>
        <v>FAC/DEP: 00,00%
__________
FAC/FAC: -
__________
AÑO: 00,00%
S. 1: 00,00%
S. 2: 00,00%</v>
      </c>
      <c r="CN242" s="187"/>
      <c r="CO242" s="187"/>
      <c r="CP242" s="188">
        <f t="shared" si="159"/>
        <v>0</v>
      </c>
      <c r="CQ242" s="187"/>
      <c r="CR242" s="187"/>
      <c r="CS242" s="187"/>
      <c r="CT242" s="191" t="str">
        <f t="shared" si="160"/>
        <v>0</v>
      </c>
      <c r="CU242" s="187" t="str">
        <f t="shared" si="161"/>
        <v>-</v>
      </c>
      <c r="CV242" s="189" t="str">
        <f t="shared" si="162"/>
        <v>FAC/DEP: 00,00%
__________
FAC/FAC: -
__________
AÑO: 00,00%
S. 1: 00,00%
S. 2: 00,00%</v>
      </c>
      <c r="CW242" s="187"/>
      <c r="CX242" s="187"/>
      <c r="CY242" s="188">
        <f t="shared" si="163"/>
        <v>0</v>
      </c>
      <c r="CZ242" s="187"/>
      <c r="DA242" s="187"/>
      <c r="DB242" s="187"/>
      <c r="DC242" s="191" t="str">
        <f t="shared" si="164"/>
        <v>0</v>
      </c>
      <c r="DD242" s="191" t="str">
        <f t="shared" si="165"/>
        <v>-</v>
      </c>
      <c r="DE242" s="196" t="str">
        <f t="shared" si="166"/>
        <v>FAC/DEP: 00,00%
__________
FAC/FAC: -
__________
AÑO: 00,00%
S. 1: 00,00%
S. 2: 00,00%</v>
      </c>
      <c r="DF242" s="209">
        <f t="shared" si="167"/>
        <v>0</v>
      </c>
      <c r="DG242" s="245"/>
      <c r="DH242" s="245"/>
    </row>
    <row r="243" spans="1:112" s="218" customFormat="1" ht="28.5" hidden="1" customHeight="1">
      <c r="A243" s="218" t="str">
        <f>Lists!C331</f>
        <v/>
      </c>
      <c r="B243" s="240" t="str">
        <f>IF(A243="","",INDEX(FORMULACIÓN!$A$10:$U$1010,'FORMULACIÓN Y SEG. FACULTADES'!$A243,'FORMULACIÓN Y SEG. FACULTADES'!B$8))</f>
        <v/>
      </c>
      <c r="C243" s="238" t="str">
        <f>IF($A243="","",INDEX(FORMULACIÓN!$A$10:$U$1010,'FORMULACIÓN Y SEG. FACULTADES'!$A243,'FORMULACIÓN Y SEG. FACULTADES'!C$8))</f>
        <v/>
      </c>
      <c r="D243" s="240" t="str">
        <f>IF(B243="","",INDEX(FORMULACIÓN!$A$10:$U$1010,'FORMULACIÓN Y SEG. FACULTADES'!$A243,'FORMULACIÓN Y SEG. FACULTADES'!D$8))</f>
        <v/>
      </c>
      <c r="E243" s="240" t="str">
        <f>IF($A243="","",INDEX(FORMULACIÓN!$A$10:$U$1010,'FORMULACIÓN Y SEG. FACULTADES'!$A243,'FORMULACIÓN Y SEG. FACULTADES'!E$8))</f>
        <v/>
      </c>
      <c r="F243" s="240" t="str">
        <f>IF($A243="","",INDEX(FORMULACIÓN!$A$10:$U$1010,'FORMULACIÓN Y SEG. FACULTADES'!$A243,'FORMULACIÓN Y SEG. FACULTADES'!F$8))</f>
        <v/>
      </c>
      <c r="G243" s="240" t="str">
        <f>IF($A243="","",INDEX(FORMULACIÓN!$A$10:$U$1010,'FORMULACIÓN Y SEG. FACULTADES'!$A243,'FORMULACIÓN Y SEG. FACULTADES'!G$8))</f>
        <v/>
      </c>
      <c r="H243" s="240" t="str">
        <f>IF($A243="","",INDEX(FORMULACIÓN!$A$10:$U$1010,'FORMULACIÓN Y SEG. FACULTADES'!$A243,'FORMULACIÓN Y SEG. FACULTADES'!H$8))</f>
        <v/>
      </c>
      <c r="I243" s="240" t="str">
        <f>IF($A243="","",INDEX(FORMULACIÓN!$A$10:$U$1010,'FORMULACIÓN Y SEG. FACULTADES'!$A243,'FORMULACIÓN Y SEG. FACULTADES'!I$8))</f>
        <v/>
      </c>
      <c r="J243" s="242"/>
      <c r="K243" s="242"/>
      <c r="L243" s="240" t="str">
        <f>IF($A243="","",INDEX(FORMULACIÓN!$A$10:$U$1010,'FORMULACIÓN Y SEG. FACULTADES'!$A243,'FORMULACIÓN Y SEG. FACULTADES'!L$8))</f>
        <v/>
      </c>
      <c r="M243" s="240" t="str">
        <f>IF($A243="","",INDEX(FORMULACIÓN!$A$10:$U$1010,'FORMULACIÓN Y SEG. FACULTADES'!$A243,'FORMULACIÓN Y SEG. FACULTADES'!M$8))</f>
        <v/>
      </c>
      <c r="N243" s="240" t="str">
        <f>IF($A243="","",INDEX(FORMULACIÓN!$A$10:$U$1010,'FORMULACIÓN Y SEG. FACULTADES'!$A243,'FORMULACIÓN Y SEG. FACULTADES'!N$8))</f>
        <v/>
      </c>
      <c r="O243" s="240" t="str">
        <f>IF($A243="","",INDEX(FORMULACIÓN!$A$10:$U$1010,'FORMULACIÓN Y SEG. FACULTADES'!$A243,'FORMULACIÓN Y SEG. FACULTADES'!O$8))</f>
        <v/>
      </c>
      <c r="P243" s="240" t="str">
        <f>IF($A243="","",INDEX(FORMULACIÓN!$A$10:$U$1010,'FORMULACIÓN Y SEG. FACULTADES'!$A243,'FORMULACIÓN Y SEG. FACULTADES'!P$8))</f>
        <v/>
      </c>
      <c r="Q243" s="241"/>
      <c r="R243" s="46" t="str">
        <f>IF($A243="","",INDEX(FORMULACIÓN!$A$10:$Y$1010,'FORMULACIÓN Y SEG. FACULTADES'!$A243,'FORMULACIÓN Y SEG. FACULTADES'!R$8))</f>
        <v/>
      </c>
      <c r="S243" s="175" t="str">
        <f>IF($A243="","",INDEX(FORMULACIÓN!$A$10:$U$1010,'FORMULACIÓN Y SEG. FACULTADES'!$A243,'FORMULACIÓN Y SEG. FACULTADES'!S$8))</f>
        <v/>
      </c>
      <c r="T243" s="187"/>
      <c r="U243" s="187"/>
      <c r="V243" s="188">
        <f t="shared" si="128"/>
        <v>0</v>
      </c>
      <c r="W243" s="187"/>
      <c r="X243" s="187"/>
      <c r="Y243" s="187"/>
      <c r="Z243" s="191" t="str">
        <f t="shared" si="129"/>
        <v>0</v>
      </c>
      <c r="AA243" s="191" t="str">
        <f t="shared" si="130"/>
        <v>-</v>
      </c>
      <c r="AB243" s="189" t="str">
        <f t="shared" si="127"/>
        <v>FAC/DEP: 00,00%
__________
FAC/FAC: -
__________
AÑO: 00,00%
S. 1: 00,00%
S. 2: 00,00%</v>
      </c>
      <c r="AC243" s="187"/>
      <c r="AD243" s="187"/>
      <c r="AE243" s="188">
        <f t="shared" si="131"/>
        <v>0</v>
      </c>
      <c r="AF243" s="187"/>
      <c r="AG243" s="187"/>
      <c r="AH243" s="187"/>
      <c r="AI243" s="191" t="str">
        <f t="shared" si="132"/>
        <v>0</v>
      </c>
      <c r="AJ243" s="187" t="str">
        <f t="shared" si="133"/>
        <v>-</v>
      </c>
      <c r="AK243" s="189" t="str">
        <f t="shared" si="134"/>
        <v>FAC/DEP: 00,00%
__________
FAC/FAC: -
__________
AÑO: 00,00%
S. 1: 00,00%
S. 2: 00,00%</v>
      </c>
      <c r="AL243" s="187"/>
      <c r="AM243" s="187"/>
      <c r="AN243" s="188">
        <f t="shared" si="135"/>
        <v>0</v>
      </c>
      <c r="AO243" s="187"/>
      <c r="AP243" s="187"/>
      <c r="AQ243" s="187"/>
      <c r="AR243" s="191" t="str">
        <f t="shared" si="136"/>
        <v>0</v>
      </c>
      <c r="AS243" s="187" t="str">
        <f t="shared" si="137"/>
        <v>-</v>
      </c>
      <c r="AT243" s="189" t="str">
        <f t="shared" si="138"/>
        <v>FAC/DEP: 00,00%
__________
FAC/FAC: -
__________
AÑO: 00,00%
S. 1: 00,00%
S. 2: 00,00%</v>
      </c>
      <c r="AU243" s="187"/>
      <c r="AV243" s="187"/>
      <c r="AW243" s="188">
        <f t="shared" si="139"/>
        <v>0</v>
      </c>
      <c r="AX243" s="187"/>
      <c r="AY243" s="187"/>
      <c r="AZ243" s="187"/>
      <c r="BA243" s="191" t="str">
        <f t="shared" si="140"/>
        <v>0</v>
      </c>
      <c r="BB243" s="187" t="str">
        <f t="shared" si="141"/>
        <v>-</v>
      </c>
      <c r="BC243" s="189" t="str">
        <f t="shared" si="142"/>
        <v>FAC/DEP: 00,00%
__________
FAC/FAC: -
__________
AÑO: 00,00%
S. 1: 00,00%
S. 2: 00,00%</v>
      </c>
      <c r="BD243" s="187"/>
      <c r="BE243" s="187"/>
      <c r="BF243" s="188">
        <f t="shared" si="143"/>
        <v>0</v>
      </c>
      <c r="BG243" s="187"/>
      <c r="BH243" s="187"/>
      <c r="BI243" s="187"/>
      <c r="BJ243" s="191" t="str">
        <f t="shared" si="144"/>
        <v>0</v>
      </c>
      <c r="BK243" s="187" t="str">
        <f t="shared" si="145"/>
        <v>-</v>
      </c>
      <c r="BL243" s="189" t="str">
        <f t="shared" si="146"/>
        <v>FAC/DEP: 00,00%
__________
FAC/FAC: -
__________
AÑO: 00,00%
S. 1: 00,00%
S. 2: 00,00%</v>
      </c>
      <c r="BM243" s="187"/>
      <c r="BN243" s="187"/>
      <c r="BO243" s="188">
        <f t="shared" si="147"/>
        <v>0</v>
      </c>
      <c r="BP243" s="187"/>
      <c r="BQ243" s="187"/>
      <c r="BR243" s="187"/>
      <c r="BS243" s="191" t="str">
        <f t="shared" si="148"/>
        <v>0</v>
      </c>
      <c r="BT243" s="187" t="str">
        <f t="shared" si="149"/>
        <v>-</v>
      </c>
      <c r="BU243" s="189" t="str">
        <f t="shared" si="150"/>
        <v>FAC/DEP: 00,00%
__________
FAC/FAC: -
__________
AÑO: 00,00%
S. 1: 00,00%
S. 2: 00,00%</v>
      </c>
      <c r="BV243" s="187"/>
      <c r="BW243" s="187"/>
      <c r="BX243" s="188">
        <f t="shared" si="151"/>
        <v>0</v>
      </c>
      <c r="BY243" s="187"/>
      <c r="BZ243" s="187"/>
      <c r="CA243" s="187"/>
      <c r="CB243" s="191" t="str">
        <f t="shared" si="152"/>
        <v>0</v>
      </c>
      <c r="CC243" s="187" t="str">
        <f t="shared" si="153"/>
        <v>-</v>
      </c>
      <c r="CD243" s="189" t="str">
        <f t="shared" si="154"/>
        <v>FAC/DEP: 00,00%
__________
FAC/FAC: -
__________
AÑO: 00,00%
S. 1: 00,00%
S. 2: 00,00%</v>
      </c>
      <c r="CE243" s="187"/>
      <c r="CF243" s="187"/>
      <c r="CG243" s="188">
        <f t="shared" si="155"/>
        <v>0</v>
      </c>
      <c r="CH243" s="187"/>
      <c r="CI243" s="187"/>
      <c r="CJ243" s="187"/>
      <c r="CK243" s="191" t="str">
        <f t="shared" si="156"/>
        <v>0</v>
      </c>
      <c r="CL243" s="187" t="str">
        <f t="shared" si="157"/>
        <v>-</v>
      </c>
      <c r="CM243" s="189" t="str">
        <f t="shared" si="158"/>
        <v>FAC/DEP: 00,00%
__________
FAC/FAC: -
__________
AÑO: 00,00%
S. 1: 00,00%
S. 2: 00,00%</v>
      </c>
      <c r="CN243" s="187"/>
      <c r="CO243" s="187"/>
      <c r="CP243" s="188">
        <f t="shared" si="159"/>
        <v>0</v>
      </c>
      <c r="CQ243" s="187"/>
      <c r="CR243" s="187"/>
      <c r="CS243" s="187"/>
      <c r="CT243" s="191" t="str">
        <f t="shared" si="160"/>
        <v>0</v>
      </c>
      <c r="CU243" s="187" t="str">
        <f t="shared" si="161"/>
        <v>-</v>
      </c>
      <c r="CV243" s="189" t="str">
        <f t="shared" si="162"/>
        <v>FAC/DEP: 00,00%
__________
FAC/FAC: -
__________
AÑO: 00,00%
S. 1: 00,00%
S. 2: 00,00%</v>
      </c>
      <c r="CW243" s="187"/>
      <c r="CX243" s="187"/>
      <c r="CY243" s="188">
        <f t="shared" si="163"/>
        <v>0</v>
      </c>
      <c r="CZ243" s="187"/>
      <c r="DA243" s="187"/>
      <c r="DB243" s="187"/>
      <c r="DC243" s="191" t="str">
        <f t="shared" si="164"/>
        <v>0</v>
      </c>
      <c r="DD243" s="191" t="str">
        <f t="shared" si="165"/>
        <v>-</v>
      </c>
      <c r="DE243" s="196" t="str">
        <f t="shared" si="166"/>
        <v>FAC/DEP: 00,00%
__________
FAC/FAC: -
__________
AÑO: 00,00%
S. 1: 00,00%
S. 2: 00,00%</v>
      </c>
      <c r="DF243" s="209">
        <f t="shared" si="167"/>
        <v>0</v>
      </c>
      <c r="DG243" s="245"/>
      <c r="DH243" s="245"/>
    </row>
    <row r="244" spans="1:112" s="218" customFormat="1" ht="28.5" hidden="1" customHeight="1">
      <c r="A244" s="218" t="str">
        <f>Lists!C332</f>
        <v/>
      </c>
      <c r="B244" s="240" t="str">
        <f>IF(A244="","",INDEX(FORMULACIÓN!$A$10:$U$1010,'FORMULACIÓN Y SEG. FACULTADES'!$A244,'FORMULACIÓN Y SEG. FACULTADES'!B$8))</f>
        <v/>
      </c>
      <c r="C244" s="238" t="str">
        <f>IF($A244="","",INDEX(FORMULACIÓN!$A$10:$U$1010,'FORMULACIÓN Y SEG. FACULTADES'!$A244,'FORMULACIÓN Y SEG. FACULTADES'!C$8))</f>
        <v/>
      </c>
      <c r="D244" s="240" t="str">
        <f>IF(B244="","",INDEX(FORMULACIÓN!$A$10:$U$1010,'FORMULACIÓN Y SEG. FACULTADES'!$A244,'FORMULACIÓN Y SEG. FACULTADES'!D$8))</f>
        <v/>
      </c>
      <c r="E244" s="240" t="str">
        <f>IF($A244="","",INDEX(FORMULACIÓN!$A$10:$U$1010,'FORMULACIÓN Y SEG. FACULTADES'!$A244,'FORMULACIÓN Y SEG. FACULTADES'!E$8))</f>
        <v/>
      </c>
      <c r="F244" s="240" t="str">
        <f>IF($A244="","",INDEX(FORMULACIÓN!$A$10:$U$1010,'FORMULACIÓN Y SEG. FACULTADES'!$A244,'FORMULACIÓN Y SEG. FACULTADES'!F$8))</f>
        <v/>
      </c>
      <c r="G244" s="240" t="str">
        <f>IF($A244="","",INDEX(FORMULACIÓN!$A$10:$U$1010,'FORMULACIÓN Y SEG. FACULTADES'!$A244,'FORMULACIÓN Y SEG. FACULTADES'!G$8))</f>
        <v/>
      </c>
      <c r="H244" s="240" t="str">
        <f>IF($A244="","",INDEX(FORMULACIÓN!$A$10:$U$1010,'FORMULACIÓN Y SEG. FACULTADES'!$A244,'FORMULACIÓN Y SEG. FACULTADES'!H$8))</f>
        <v/>
      </c>
      <c r="I244" s="240" t="str">
        <f>IF($A244="","",INDEX(FORMULACIÓN!$A$10:$U$1010,'FORMULACIÓN Y SEG. FACULTADES'!$A244,'FORMULACIÓN Y SEG. FACULTADES'!I$8))</f>
        <v/>
      </c>
      <c r="J244" s="242"/>
      <c r="K244" s="242"/>
      <c r="L244" s="240" t="str">
        <f>IF($A244="","",INDEX(FORMULACIÓN!$A$10:$U$1010,'FORMULACIÓN Y SEG. FACULTADES'!$A244,'FORMULACIÓN Y SEG. FACULTADES'!L$8))</f>
        <v/>
      </c>
      <c r="M244" s="240" t="str">
        <f>IF($A244="","",INDEX(FORMULACIÓN!$A$10:$U$1010,'FORMULACIÓN Y SEG. FACULTADES'!$A244,'FORMULACIÓN Y SEG. FACULTADES'!M$8))</f>
        <v/>
      </c>
      <c r="N244" s="240" t="str">
        <f>IF($A244="","",INDEX(FORMULACIÓN!$A$10:$U$1010,'FORMULACIÓN Y SEG. FACULTADES'!$A244,'FORMULACIÓN Y SEG. FACULTADES'!N$8))</f>
        <v/>
      </c>
      <c r="O244" s="240" t="str">
        <f>IF($A244="","",INDEX(FORMULACIÓN!$A$10:$U$1010,'FORMULACIÓN Y SEG. FACULTADES'!$A244,'FORMULACIÓN Y SEG. FACULTADES'!O$8))</f>
        <v/>
      </c>
      <c r="P244" s="240" t="str">
        <f>IF($A244="","",INDEX(FORMULACIÓN!$A$10:$U$1010,'FORMULACIÓN Y SEG. FACULTADES'!$A244,'FORMULACIÓN Y SEG. FACULTADES'!P$8))</f>
        <v/>
      </c>
      <c r="Q244" s="241"/>
      <c r="R244" s="46" t="str">
        <f>IF($A244="","",INDEX(FORMULACIÓN!$A$10:$Y$1010,'FORMULACIÓN Y SEG. FACULTADES'!$A244,'FORMULACIÓN Y SEG. FACULTADES'!R$8))</f>
        <v/>
      </c>
      <c r="S244" s="175" t="str">
        <f>IF($A244="","",INDEX(FORMULACIÓN!$A$10:$U$1010,'FORMULACIÓN Y SEG. FACULTADES'!$A244,'FORMULACIÓN Y SEG. FACULTADES'!S$8))</f>
        <v/>
      </c>
      <c r="T244" s="187"/>
      <c r="U244" s="187"/>
      <c r="V244" s="188">
        <f t="shared" si="128"/>
        <v>0</v>
      </c>
      <c r="W244" s="187"/>
      <c r="X244" s="187"/>
      <c r="Y244" s="187"/>
      <c r="Z244" s="191" t="str">
        <f t="shared" si="129"/>
        <v>0</v>
      </c>
      <c r="AA244" s="191" t="str">
        <f t="shared" si="130"/>
        <v>-</v>
      </c>
      <c r="AB244" s="189" t="str">
        <f t="shared" si="127"/>
        <v>FAC/DEP: 00,00%
__________
FAC/FAC: -
__________
AÑO: 00,00%
S. 1: 00,00%
S. 2: 00,00%</v>
      </c>
      <c r="AC244" s="187"/>
      <c r="AD244" s="187"/>
      <c r="AE244" s="188">
        <f t="shared" si="131"/>
        <v>0</v>
      </c>
      <c r="AF244" s="187"/>
      <c r="AG244" s="187"/>
      <c r="AH244" s="187"/>
      <c r="AI244" s="191" t="str">
        <f t="shared" si="132"/>
        <v>0</v>
      </c>
      <c r="AJ244" s="187" t="str">
        <f t="shared" si="133"/>
        <v>-</v>
      </c>
      <c r="AK244" s="189" t="str">
        <f t="shared" si="134"/>
        <v>FAC/DEP: 00,00%
__________
FAC/FAC: -
__________
AÑO: 00,00%
S. 1: 00,00%
S. 2: 00,00%</v>
      </c>
      <c r="AL244" s="187"/>
      <c r="AM244" s="187"/>
      <c r="AN244" s="188">
        <f t="shared" si="135"/>
        <v>0</v>
      </c>
      <c r="AO244" s="187"/>
      <c r="AP244" s="187"/>
      <c r="AQ244" s="187"/>
      <c r="AR244" s="191" t="str">
        <f t="shared" si="136"/>
        <v>0</v>
      </c>
      <c r="AS244" s="187" t="str">
        <f t="shared" si="137"/>
        <v>-</v>
      </c>
      <c r="AT244" s="189" t="str">
        <f t="shared" si="138"/>
        <v>FAC/DEP: 00,00%
__________
FAC/FAC: -
__________
AÑO: 00,00%
S. 1: 00,00%
S. 2: 00,00%</v>
      </c>
      <c r="AU244" s="187"/>
      <c r="AV244" s="187"/>
      <c r="AW244" s="188">
        <f t="shared" si="139"/>
        <v>0</v>
      </c>
      <c r="AX244" s="187"/>
      <c r="AY244" s="187"/>
      <c r="AZ244" s="187"/>
      <c r="BA244" s="191" t="str">
        <f t="shared" si="140"/>
        <v>0</v>
      </c>
      <c r="BB244" s="187" t="str">
        <f t="shared" si="141"/>
        <v>-</v>
      </c>
      <c r="BC244" s="189" t="str">
        <f t="shared" si="142"/>
        <v>FAC/DEP: 00,00%
__________
FAC/FAC: -
__________
AÑO: 00,00%
S. 1: 00,00%
S. 2: 00,00%</v>
      </c>
      <c r="BD244" s="187"/>
      <c r="BE244" s="187"/>
      <c r="BF244" s="188">
        <f t="shared" si="143"/>
        <v>0</v>
      </c>
      <c r="BG244" s="187"/>
      <c r="BH244" s="187"/>
      <c r="BI244" s="187"/>
      <c r="BJ244" s="191" t="str">
        <f t="shared" si="144"/>
        <v>0</v>
      </c>
      <c r="BK244" s="187" t="str">
        <f t="shared" si="145"/>
        <v>-</v>
      </c>
      <c r="BL244" s="189" t="str">
        <f t="shared" si="146"/>
        <v>FAC/DEP: 00,00%
__________
FAC/FAC: -
__________
AÑO: 00,00%
S. 1: 00,00%
S. 2: 00,00%</v>
      </c>
      <c r="BM244" s="187"/>
      <c r="BN244" s="187"/>
      <c r="BO244" s="188">
        <f t="shared" si="147"/>
        <v>0</v>
      </c>
      <c r="BP244" s="187"/>
      <c r="BQ244" s="187"/>
      <c r="BR244" s="187"/>
      <c r="BS244" s="191" t="str">
        <f t="shared" si="148"/>
        <v>0</v>
      </c>
      <c r="BT244" s="187" t="str">
        <f t="shared" si="149"/>
        <v>-</v>
      </c>
      <c r="BU244" s="189" t="str">
        <f t="shared" si="150"/>
        <v>FAC/DEP: 00,00%
__________
FAC/FAC: -
__________
AÑO: 00,00%
S. 1: 00,00%
S. 2: 00,00%</v>
      </c>
      <c r="BV244" s="187"/>
      <c r="BW244" s="187"/>
      <c r="BX244" s="188">
        <f t="shared" si="151"/>
        <v>0</v>
      </c>
      <c r="BY244" s="187"/>
      <c r="BZ244" s="187"/>
      <c r="CA244" s="187"/>
      <c r="CB244" s="191" t="str">
        <f t="shared" si="152"/>
        <v>0</v>
      </c>
      <c r="CC244" s="187" t="str">
        <f t="shared" si="153"/>
        <v>-</v>
      </c>
      <c r="CD244" s="189" t="str">
        <f t="shared" si="154"/>
        <v>FAC/DEP: 00,00%
__________
FAC/FAC: -
__________
AÑO: 00,00%
S. 1: 00,00%
S. 2: 00,00%</v>
      </c>
      <c r="CE244" s="187"/>
      <c r="CF244" s="187"/>
      <c r="CG244" s="188">
        <f t="shared" si="155"/>
        <v>0</v>
      </c>
      <c r="CH244" s="187"/>
      <c r="CI244" s="187"/>
      <c r="CJ244" s="187"/>
      <c r="CK244" s="191" t="str">
        <f t="shared" si="156"/>
        <v>0</v>
      </c>
      <c r="CL244" s="187" t="str">
        <f t="shared" si="157"/>
        <v>-</v>
      </c>
      <c r="CM244" s="189" t="str">
        <f t="shared" si="158"/>
        <v>FAC/DEP: 00,00%
__________
FAC/FAC: -
__________
AÑO: 00,00%
S. 1: 00,00%
S. 2: 00,00%</v>
      </c>
      <c r="CN244" s="187"/>
      <c r="CO244" s="187"/>
      <c r="CP244" s="188">
        <f t="shared" si="159"/>
        <v>0</v>
      </c>
      <c r="CQ244" s="187"/>
      <c r="CR244" s="187"/>
      <c r="CS244" s="187"/>
      <c r="CT244" s="191" t="str">
        <f t="shared" si="160"/>
        <v>0</v>
      </c>
      <c r="CU244" s="187" t="str">
        <f t="shared" si="161"/>
        <v>-</v>
      </c>
      <c r="CV244" s="189" t="str">
        <f t="shared" si="162"/>
        <v>FAC/DEP: 00,00%
__________
FAC/FAC: -
__________
AÑO: 00,00%
S. 1: 00,00%
S. 2: 00,00%</v>
      </c>
      <c r="CW244" s="187"/>
      <c r="CX244" s="187"/>
      <c r="CY244" s="188">
        <f t="shared" si="163"/>
        <v>0</v>
      </c>
      <c r="CZ244" s="187"/>
      <c r="DA244" s="187"/>
      <c r="DB244" s="187"/>
      <c r="DC244" s="191" t="str">
        <f t="shared" si="164"/>
        <v>0</v>
      </c>
      <c r="DD244" s="191" t="str">
        <f t="shared" si="165"/>
        <v>-</v>
      </c>
      <c r="DE244" s="196" t="str">
        <f t="shared" si="166"/>
        <v>FAC/DEP: 00,00%
__________
FAC/FAC: -
__________
AÑO: 00,00%
S. 1: 00,00%
S. 2: 00,00%</v>
      </c>
      <c r="DF244" s="209">
        <f t="shared" si="167"/>
        <v>0</v>
      </c>
      <c r="DG244" s="245"/>
      <c r="DH244" s="245"/>
    </row>
    <row r="245" spans="1:112" s="218" customFormat="1" ht="28.5" hidden="1" customHeight="1">
      <c r="A245" s="218" t="str">
        <f>Lists!C333</f>
        <v/>
      </c>
      <c r="B245" s="240" t="str">
        <f>IF(A245="","",INDEX(FORMULACIÓN!$A$10:$U$1010,'FORMULACIÓN Y SEG. FACULTADES'!$A245,'FORMULACIÓN Y SEG. FACULTADES'!B$8))</f>
        <v/>
      </c>
      <c r="C245" s="238" t="str">
        <f>IF($A245="","",INDEX(FORMULACIÓN!$A$10:$U$1010,'FORMULACIÓN Y SEG. FACULTADES'!$A245,'FORMULACIÓN Y SEG. FACULTADES'!C$8))</f>
        <v/>
      </c>
      <c r="D245" s="240" t="str">
        <f>IF(B245="","",INDEX(FORMULACIÓN!$A$10:$U$1010,'FORMULACIÓN Y SEG. FACULTADES'!$A245,'FORMULACIÓN Y SEG. FACULTADES'!D$8))</f>
        <v/>
      </c>
      <c r="E245" s="240" t="str">
        <f>IF($A245="","",INDEX(FORMULACIÓN!$A$10:$U$1010,'FORMULACIÓN Y SEG. FACULTADES'!$A245,'FORMULACIÓN Y SEG. FACULTADES'!E$8))</f>
        <v/>
      </c>
      <c r="F245" s="240" t="str">
        <f>IF($A245="","",INDEX(FORMULACIÓN!$A$10:$U$1010,'FORMULACIÓN Y SEG. FACULTADES'!$A245,'FORMULACIÓN Y SEG. FACULTADES'!F$8))</f>
        <v/>
      </c>
      <c r="G245" s="240" t="str">
        <f>IF($A245="","",INDEX(FORMULACIÓN!$A$10:$U$1010,'FORMULACIÓN Y SEG. FACULTADES'!$A245,'FORMULACIÓN Y SEG. FACULTADES'!G$8))</f>
        <v/>
      </c>
      <c r="H245" s="240" t="str">
        <f>IF($A245="","",INDEX(FORMULACIÓN!$A$10:$U$1010,'FORMULACIÓN Y SEG. FACULTADES'!$A245,'FORMULACIÓN Y SEG. FACULTADES'!H$8))</f>
        <v/>
      </c>
      <c r="I245" s="240" t="str">
        <f>IF($A245="","",INDEX(FORMULACIÓN!$A$10:$U$1010,'FORMULACIÓN Y SEG. FACULTADES'!$A245,'FORMULACIÓN Y SEG. FACULTADES'!I$8))</f>
        <v/>
      </c>
      <c r="J245" s="242"/>
      <c r="K245" s="242"/>
      <c r="L245" s="240" t="str">
        <f>IF($A245="","",INDEX(FORMULACIÓN!$A$10:$U$1010,'FORMULACIÓN Y SEG. FACULTADES'!$A245,'FORMULACIÓN Y SEG. FACULTADES'!L$8))</f>
        <v/>
      </c>
      <c r="M245" s="240" t="str">
        <f>IF($A245="","",INDEX(FORMULACIÓN!$A$10:$U$1010,'FORMULACIÓN Y SEG. FACULTADES'!$A245,'FORMULACIÓN Y SEG. FACULTADES'!M$8))</f>
        <v/>
      </c>
      <c r="N245" s="240" t="str">
        <f>IF($A245="","",INDEX(FORMULACIÓN!$A$10:$U$1010,'FORMULACIÓN Y SEG. FACULTADES'!$A245,'FORMULACIÓN Y SEG. FACULTADES'!N$8))</f>
        <v/>
      </c>
      <c r="O245" s="240" t="str">
        <f>IF($A245="","",INDEX(FORMULACIÓN!$A$10:$U$1010,'FORMULACIÓN Y SEG. FACULTADES'!$A245,'FORMULACIÓN Y SEG. FACULTADES'!O$8))</f>
        <v/>
      </c>
      <c r="P245" s="240" t="str">
        <f>IF($A245="","",INDEX(FORMULACIÓN!$A$10:$U$1010,'FORMULACIÓN Y SEG. FACULTADES'!$A245,'FORMULACIÓN Y SEG. FACULTADES'!P$8))</f>
        <v/>
      </c>
      <c r="Q245" s="241"/>
      <c r="R245" s="46" t="str">
        <f>IF($A245="","",INDEX(FORMULACIÓN!$A$10:$Y$1010,'FORMULACIÓN Y SEG. FACULTADES'!$A245,'FORMULACIÓN Y SEG. FACULTADES'!R$8))</f>
        <v/>
      </c>
      <c r="S245" s="175" t="str">
        <f>IF($A245="","",INDEX(FORMULACIÓN!$A$10:$U$1010,'FORMULACIÓN Y SEG. FACULTADES'!$A245,'FORMULACIÓN Y SEG. FACULTADES'!S$8))</f>
        <v/>
      </c>
      <c r="T245" s="187"/>
      <c r="U245" s="187"/>
      <c r="V245" s="188">
        <f t="shared" si="128"/>
        <v>0</v>
      </c>
      <c r="W245" s="187"/>
      <c r="X245" s="187"/>
      <c r="Y245" s="187"/>
      <c r="Z245" s="191" t="str">
        <f t="shared" si="129"/>
        <v>0</v>
      </c>
      <c r="AA245" s="191" t="str">
        <f t="shared" si="130"/>
        <v>-</v>
      </c>
      <c r="AB245" s="189" t="str">
        <f t="shared" si="127"/>
        <v>FAC/DEP: 00,00%
__________
FAC/FAC: -
__________
AÑO: 00,00%
S. 1: 00,00%
S. 2: 00,00%</v>
      </c>
      <c r="AC245" s="187"/>
      <c r="AD245" s="187"/>
      <c r="AE245" s="188">
        <f t="shared" si="131"/>
        <v>0</v>
      </c>
      <c r="AF245" s="187"/>
      <c r="AG245" s="187"/>
      <c r="AH245" s="187"/>
      <c r="AI245" s="191" t="str">
        <f t="shared" si="132"/>
        <v>0</v>
      </c>
      <c r="AJ245" s="187" t="str">
        <f t="shared" si="133"/>
        <v>-</v>
      </c>
      <c r="AK245" s="189" t="str">
        <f t="shared" si="134"/>
        <v>FAC/DEP: 00,00%
__________
FAC/FAC: -
__________
AÑO: 00,00%
S. 1: 00,00%
S. 2: 00,00%</v>
      </c>
      <c r="AL245" s="187"/>
      <c r="AM245" s="187"/>
      <c r="AN245" s="188">
        <f t="shared" si="135"/>
        <v>0</v>
      </c>
      <c r="AO245" s="187"/>
      <c r="AP245" s="187"/>
      <c r="AQ245" s="187"/>
      <c r="AR245" s="191" t="str">
        <f t="shared" si="136"/>
        <v>0</v>
      </c>
      <c r="AS245" s="187" t="str">
        <f t="shared" si="137"/>
        <v>-</v>
      </c>
      <c r="AT245" s="189" t="str">
        <f t="shared" si="138"/>
        <v>FAC/DEP: 00,00%
__________
FAC/FAC: -
__________
AÑO: 00,00%
S. 1: 00,00%
S. 2: 00,00%</v>
      </c>
      <c r="AU245" s="187"/>
      <c r="AV245" s="187"/>
      <c r="AW245" s="188">
        <f t="shared" si="139"/>
        <v>0</v>
      </c>
      <c r="AX245" s="187"/>
      <c r="AY245" s="187"/>
      <c r="AZ245" s="187"/>
      <c r="BA245" s="191" t="str">
        <f t="shared" si="140"/>
        <v>0</v>
      </c>
      <c r="BB245" s="187" t="str">
        <f t="shared" si="141"/>
        <v>-</v>
      </c>
      <c r="BC245" s="189" t="str">
        <f t="shared" si="142"/>
        <v>FAC/DEP: 00,00%
__________
FAC/FAC: -
__________
AÑO: 00,00%
S. 1: 00,00%
S. 2: 00,00%</v>
      </c>
      <c r="BD245" s="187"/>
      <c r="BE245" s="187"/>
      <c r="BF245" s="188">
        <f t="shared" si="143"/>
        <v>0</v>
      </c>
      <c r="BG245" s="187"/>
      <c r="BH245" s="187"/>
      <c r="BI245" s="187"/>
      <c r="BJ245" s="191" t="str">
        <f t="shared" si="144"/>
        <v>0</v>
      </c>
      <c r="BK245" s="187" t="str">
        <f t="shared" si="145"/>
        <v>-</v>
      </c>
      <c r="BL245" s="189" t="str">
        <f t="shared" si="146"/>
        <v>FAC/DEP: 00,00%
__________
FAC/FAC: -
__________
AÑO: 00,00%
S. 1: 00,00%
S. 2: 00,00%</v>
      </c>
      <c r="BM245" s="187"/>
      <c r="BN245" s="187"/>
      <c r="BO245" s="188">
        <f t="shared" si="147"/>
        <v>0</v>
      </c>
      <c r="BP245" s="187"/>
      <c r="BQ245" s="187"/>
      <c r="BR245" s="187"/>
      <c r="BS245" s="191" t="str">
        <f t="shared" si="148"/>
        <v>0</v>
      </c>
      <c r="BT245" s="187" t="str">
        <f t="shared" si="149"/>
        <v>-</v>
      </c>
      <c r="BU245" s="189" t="str">
        <f t="shared" si="150"/>
        <v>FAC/DEP: 00,00%
__________
FAC/FAC: -
__________
AÑO: 00,00%
S. 1: 00,00%
S. 2: 00,00%</v>
      </c>
      <c r="BV245" s="187"/>
      <c r="BW245" s="187"/>
      <c r="BX245" s="188">
        <f t="shared" si="151"/>
        <v>0</v>
      </c>
      <c r="BY245" s="187"/>
      <c r="BZ245" s="187"/>
      <c r="CA245" s="187"/>
      <c r="CB245" s="191" t="str">
        <f t="shared" si="152"/>
        <v>0</v>
      </c>
      <c r="CC245" s="187" t="str">
        <f t="shared" si="153"/>
        <v>-</v>
      </c>
      <c r="CD245" s="189" t="str">
        <f t="shared" si="154"/>
        <v>FAC/DEP: 00,00%
__________
FAC/FAC: -
__________
AÑO: 00,00%
S. 1: 00,00%
S. 2: 00,00%</v>
      </c>
      <c r="CE245" s="187"/>
      <c r="CF245" s="187"/>
      <c r="CG245" s="188">
        <f t="shared" si="155"/>
        <v>0</v>
      </c>
      <c r="CH245" s="187"/>
      <c r="CI245" s="187"/>
      <c r="CJ245" s="187"/>
      <c r="CK245" s="191" t="str">
        <f t="shared" si="156"/>
        <v>0</v>
      </c>
      <c r="CL245" s="187" t="str">
        <f t="shared" si="157"/>
        <v>-</v>
      </c>
      <c r="CM245" s="189" t="str">
        <f t="shared" si="158"/>
        <v>FAC/DEP: 00,00%
__________
FAC/FAC: -
__________
AÑO: 00,00%
S. 1: 00,00%
S. 2: 00,00%</v>
      </c>
      <c r="CN245" s="187"/>
      <c r="CO245" s="187"/>
      <c r="CP245" s="188">
        <f t="shared" si="159"/>
        <v>0</v>
      </c>
      <c r="CQ245" s="187"/>
      <c r="CR245" s="187"/>
      <c r="CS245" s="187"/>
      <c r="CT245" s="191" t="str">
        <f t="shared" si="160"/>
        <v>0</v>
      </c>
      <c r="CU245" s="187" t="str">
        <f t="shared" si="161"/>
        <v>-</v>
      </c>
      <c r="CV245" s="189" t="str">
        <f t="shared" si="162"/>
        <v>FAC/DEP: 00,00%
__________
FAC/FAC: -
__________
AÑO: 00,00%
S. 1: 00,00%
S. 2: 00,00%</v>
      </c>
      <c r="CW245" s="187"/>
      <c r="CX245" s="187"/>
      <c r="CY245" s="188">
        <f t="shared" si="163"/>
        <v>0</v>
      </c>
      <c r="CZ245" s="187"/>
      <c r="DA245" s="187"/>
      <c r="DB245" s="187"/>
      <c r="DC245" s="191" t="str">
        <f t="shared" si="164"/>
        <v>0</v>
      </c>
      <c r="DD245" s="191" t="str">
        <f t="shared" si="165"/>
        <v>-</v>
      </c>
      <c r="DE245" s="196" t="str">
        <f t="shared" si="166"/>
        <v>FAC/DEP: 00,00%
__________
FAC/FAC: -
__________
AÑO: 00,00%
S. 1: 00,00%
S. 2: 00,00%</v>
      </c>
      <c r="DF245" s="209">
        <f t="shared" si="167"/>
        <v>0</v>
      </c>
      <c r="DG245" s="245"/>
      <c r="DH245" s="245"/>
    </row>
    <row r="246" spans="1:112" s="218" customFormat="1" ht="28.5" hidden="1" customHeight="1">
      <c r="A246" s="218" t="str">
        <f>Lists!C334</f>
        <v/>
      </c>
      <c r="B246" s="240" t="str">
        <f>IF(A246="","",INDEX(FORMULACIÓN!$A$10:$U$1010,'FORMULACIÓN Y SEG. FACULTADES'!$A246,'FORMULACIÓN Y SEG. FACULTADES'!B$8))</f>
        <v/>
      </c>
      <c r="C246" s="238" t="str">
        <f>IF($A246="","",INDEX(FORMULACIÓN!$A$10:$U$1010,'FORMULACIÓN Y SEG. FACULTADES'!$A246,'FORMULACIÓN Y SEG. FACULTADES'!C$8))</f>
        <v/>
      </c>
      <c r="D246" s="240" t="str">
        <f>IF(B246="","",INDEX(FORMULACIÓN!$A$10:$U$1010,'FORMULACIÓN Y SEG. FACULTADES'!$A246,'FORMULACIÓN Y SEG. FACULTADES'!D$8))</f>
        <v/>
      </c>
      <c r="E246" s="240" t="str">
        <f>IF($A246="","",INDEX(FORMULACIÓN!$A$10:$U$1010,'FORMULACIÓN Y SEG. FACULTADES'!$A246,'FORMULACIÓN Y SEG. FACULTADES'!E$8))</f>
        <v/>
      </c>
      <c r="F246" s="240" t="str">
        <f>IF($A246="","",INDEX(FORMULACIÓN!$A$10:$U$1010,'FORMULACIÓN Y SEG. FACULTADES'!$A246,'FORMULACIÓN Y SEG. FACULTADES'!F$8))</f>
        <v/>
      </c>
      <c r="G246" s="240" t="str">
        <f>IF($A246="","",INDEX(FORMULACIÓN!$A$10:$U$1010,'FORMULACIÓN Y SEG. FACULTADES'!$A246,'FORMULACIÓN Y SEG. FACULTADES'!G$8))</f>
        <v/>
      </c>
      <c r="H246" s="240" t="str">
        <f>IF($A246="","",INDEX(FORMULACIÓN!$A$10:$U$1010,'FORMULACIÓN Y SEG. FACULTADES'!$A246,'FORMULACIÓN Y SEG. FACULTADES'!H$8))</f>
        <v/>
      </c>
      <c r="I246" s="240" t="str">
        <f>IF($A246="","",INDEX(FORMULACIÓN!$A$10:$U$1010,'FORMULACIÓN Y SEG. FACULTADES'!$A246,'FORMULACIÓN Y SEG. FACULTADES'!I$8))</f>
        <v/>
      </c>
      <c r="J246" s="242"/>
      <c r="K246" s="242"/>
      <c r="L246" s="240" t="str">
        <f>IF($A246="","",INDEX(FORMULACIÓN!$A$10:$U$1010,'FORMULACIÓN Y SEG. FACULTADES'!$A246,'FORMULACIÓN Y SEG. FACULTADES'!L$8))</f>
        <v/>
      </c>
      <c r="M246" s="240" t="str">
        <f>IF($A246="","",INDEX(FORMULACIÓN!$A$10:$U$1010,'FORMULACIÓN Y SEG. FACULTADES'!$A246,'FORMULACIÓN Y SEG. FACULTADES'!M$8))</f>
        <v/>
      </c>
      <c r="N246" s="240" t="str">
        <f>IF($A246="","",INDEX(FORMULACIÓN!$A$10:$U$1010,'FORMULACIÓN Y SEG. FACULTADES'!$A246,'FORMULACIÓN Y SEG. FACULTADES'!N$8))</f>
        <v/>
      </c>
      <c r="O246" s="240" t="str">
        <f>IF($A246="","",INDEX(FORMULACIÓN!$A$10:$U$1010,'FORMULACIÓN Y SEG. FACULTADES'!$A246,'FORMULACIÓN Y SEG. FACULTADES'!O$8))</f>
        <v/>
      </c>
      <c r="P246" s="240" t="str">
        <f>IF($A246="","",INDEX(FORMULACIÓN!$A$10:$U$1010,'FORMULACIÓN Y SEG. FACULTADES'!$A246,'FORMULACIÓN Y SEG. FACULTADES'!P$8))</f>
        <v/>
      </c>
      <c r="Q246" s="241"/>
      <c r="R246" s="46" t="str">
        <f>IF($A246="","",INDEX(FORMULACIÓN!$A$10:$Y$1010,'FORMULACIÓN Y SEG. FACULTADES'!$A246,'FORMULACIÓN Y SEG. FACULTADES'!R$8))</f>
        <v/>
      </c>
      <c r="S246" s="175" t="str">
        <f>IF($A246="","",INDEX(FORMULACIÓN!$A$10:$U$1010,'FORMULACIÓN Y SEG. FACULTADES'!$A246,'FORMULACIÓN Y SEG. FACULTADES'!S$8))</f>
        <v/>
      </c>
      <c r="T246" s="187"/>
      <c r="U246" s="187"/>
      <c r="V246" s="188">
        <f t="shared" si="128"/>
        <v>0</v>
      </c>
      <c r="W246" s="187"/>
      <c r="X246" s="187"/>
      <c r="Y246" s="187"/>
      <c r="Z246" s="191" t="str">
        <f t="shared" si="129"/>
        <v>0</v>
      </c>
      <c r="AA246" s="191" t="str">
        <f t="shared" si="130"/>
        <v>-</v>
      </c>
      <c r="AB246" s="189" t="str">
        <f t="shared" si="127"/>
        <v>FAC/DEP: 00,00%
__________
FAC/FAC: -
__________
AÑO: 00,00%
S. 1: 00,00%
S. 2: 00,00%</v>
      </c>
      <c r="AC246" s="187"/>
      <c r="AD246" s="187"/>
      <c r="AE246" s="188">
        <f t="shared" si="131"/>
        <v>0</v>
      </c>
      <c r="AF246" s="187"/>
      <c r="AG246" s="187"/>
      <c r="AH246" s="187"/>
      <c r="AI246" s="191" t="str">
        <f t="shared" si="132"/>
        <v>0</v>
      </c>
      <c r="AJ246" s="187" t="str">
        <f t="shared" si="133"/>
        <v>-</v>
      </c>
      <c r="AK246" s="189" t="str">
        <f t="shared" si="134"/>
        <v>FAC/DEP: 00,00%
__________
FAC/FAC: -
__________
AÑO: 00,00%
S. 1: 00,00%
S. 2: 00,00%</v>
      </c>
      <c r="AL246" s="187"/>
      <c r="AM246" s="187"/>
      <c r="AN246" s="188">
        <f t="shared" si="135"/>
        <v>0</v>
      </c>
      <c r="AO246" s="187"/>
      <c r="AP246" s="187"/>
      <c r="AQ246" s="187"/>
      <c r="AR246" s="191" t="str">
        <f t="shared" si="136"/>
        <v>0</v>
      </c>
      <c r="AS246" s="187" t="str">
        <f t="shared" si="137"/>
        <v>-</v>
      </c>
      <c r="AT246" s="189" t="str">
        <f t="shared" si="138"/>
        <v>FAC/DEP: 00,00%
__________
FAC/FAC: -
__________
AÑO: 00,00%
S. 1: 00,00%
S. 2: 00,00%</v>
      </c>
      <c r="AU246" s="187"/>
      <c r="AV246" s="187"/>
      <c r="AW246" s="188">
        <f t="shared" si="139"/>
        <v>0</v>
      </c>
      <c r="AX246" s="187"/>
      <c r="AY246" s="187"/>
      <c r="AZ246" s="187"/>
      <c r="BA246" s="191" t="str">
        <f t="shared" si="140"/>
        <v>0</v>
      </c>
      <c r="BB246" s="187" t="str">
        <f t="shared" si="141"/>
        <v>-</v>
      </c>
      <c r="BC246" s="189" t="str">
        <f t="shared" si="142"/>
        <v>FAC/DEP: 00,00%
__________
FAC/FAC: -
__________
AÑO: 00,00%
S. 1: 00,00%
S. 2: 00,00%</v>
      </c>
      <c r="BD246" s="187"/>
      <c r="BE246" s="187"/>
      <c r="BF246" s="188">
        <f t="shared" si="143"/>
        <v>0</v>
      </c>
      <c r="BG246" s="187"/>
      <c r="BH246" s="187"/>
      <c r="BI246" s="187"/>
      <c r="BJ246" s="191" t="str">
        <f t="shared" si="144"/>
        <v>0</v>
      </c>
      <c r="BK246" s="187" t="str">
        <f t="shared" si="145"/>
        <v>-</v>
      </c>
      <c r="BL246" s="189" t="str">
        <f t="shared" si="146"/>
        <v>FAC/DEP: 00,00%
__________
FAC/FAC: -
__________
AÑO: 00,00%
S. 1: 00,00%
S. 2: 00,00%</v>
      </c>
      <c r="BM246" s="187"/>
      <c r="BN246" s="187"/>
      <c r="BO246" s="188">
        <f t="shared" si="147"/>
        <v>0</v>
      </c>
      <c r="BP246" s="187"/>
      <c r="BQ246" s="187"/>
      <c r="BR246" s="187"/>
      <c r="BS246" s="191" t="str">
        <f t="shared" si="148"/>
        <v>0</v>
      </c>
      <c r="BT246" s="187" t="str">
        <f t="shared" si="149"/>
        <v>-</v>
      </c>
      <c r="BU246" s="189" t="str">
        <f t="shared" si="150"/>
        <v>FAC/DEP: 00,00%
__________
FAC/FAC: -
__________
AÑO: 00,00%
S. 1: 00,00%
S. 2: 00,00%</v>
      </c>
      <c r="BV246" s="187"/>
      <c r="BW246" s="187"/>
      <c r="BX246" s="188">
        <f t="shared" si="151"/>
        <v>0</v>
      </c>
      <c r="BY246" s="187"/>
      <c r="BZ246" s="187"/>
      <c r="CA246" s="187"/>
      <c r="CB246" s="191" t="str">
        <f t="shared" si="152"/>
        <v>0</v>
      </c>
      <c r="CC246" s="187" t="str">
        <f t="shared" si="153"/>
        <v>-</v>
      </c>
      <c r="CD246" s="189" t="str">
        <f t="shared" si="154"/>
        <v>FAC/DEP: 00,00%
__________
FAC/FAC: -
__________
AÑO: 00,00%
S. 1: 00,00%
S. 2: 00,00%</v>
      </c>
      <c r="CE246" s="187"/>
      <c r="CF246" s="187"/>
      <c r="CG246" s="188">
        <f t="shared" si="155"/>
        <v>0</v>
      </c>
      <c r="CH246" s="187"/>
      <c r="CI246" s="187"/>
      <c r="CJ246" s="187"/>
      <c r="CK246" s="191" t="str">
        <f t="shared" si="156"/>
        <v>0</v>
      </c>
      <c r="CL246" s="187" t="str">
        <f t="shared" si="157"/>
        <v>-</v>
      </c>
      <c r="CM246" s="189" t="str">
        <f t="shared" si="158"/>
        <v>FAC/DEP: 00,00%
__________
FAC/FAC: -
__________
AÑO: 00,00%
S. 1: 00,00%
S. 2: 00,00%</v>
      </c>
      <c r="CN246" s="187"/>
      <c r="CO246" s="187"/>
      <c r="CP246" s="188">
        <f t="shared" si="159"/>
        <v>0</v>
      </c>
      <c r="CQ246" s="187"/>
      <c r="CR246" s="187"/>
      <c r="CS246" s="187"/>
      <c r="CT246" s="191" t="str">
        <f t="shared" si="160"/>
        <v>0</v>
      </c>
      <c r="CU246" s="187" t="str">
        <f t="shared" si="161"/>
        <v>-</v>
      </c>
      <c r="CV246" s="189" t="str">
        <f t="shared" si="162"/>
        <v>FAC/DEP: 00,00%
__________
FAC/FAC: -
__________
AÑO: 00,00%
S. 1: 00,00%
S. 2: 00,00%</v>
      </c>
      <c r="CW246" s="187"/>
      <c r="CX246" s="187"/>
      <c r="CY246" s="188">
        <f t="shared" si="163"/>
        <v>0</v>
      </c>
      <c r="CZ246" s="187"/>
      <c r="DA246" s="187"/>
      <c r="DB246" s="187"/>
      <c r="DC246" s="191" t="str">
        <f t="shared" si="164"/>
        <v>0</v>
      </c>
      <c r="DD246" s="191" t="str">
        <f t="shared" si="165"/>
        <v>-</v>
      </c>
      <c r="DE246" s="196" t="str">
        <f t="shared" si="166"/>
        <v>FAC/DEP: 00,00%
__________
FAC/FAC: -
__________
AÑO: 00,00%
S. 1: 00,00%
S. 2: 00,00%</v>
      </c>
      <c r="DF246" s="209">
        <f t="shared" si="167"/>
        <v>0</v>
      </c>
      <c r="DG246" s="245"/>
      <c r="DH246" s="245"/>
    </row>
    <row r="247" spans="1:112" s="218" customFormat="1" ht="28.5" hidden="1" customHeight="1">
      <c r="A247" s="218" t="str">
        <f>Lists!C335</f>
        <v/>
      </c>
      <c r="B247" s="240" t="str">
        <f>IF(A247="","",INDEX(FORMULACIÓN!$A$10:$U$1010,'FORMULACIÓN Y SEG. FACULTADES'!$A247,'FORMULACIÓN Y SEG. FACULTADES'!B$8))</f>
        <v/>
      </c>
      <c r="C247" s="238" t="str">
        <f>IF($A247="","",INDEX(FORMULACIÓN!$A$10:$U$1010,'FORMULACIÓN Y SEG. FACULTADES'!$A247,'FORMULACIÓN Y SEG. FACULTADES'!C$8))</f>
        <v/>
      </c>
      <c r="D247" s="240" t="str">
        <f>IF(B247="","",INDEX(FORMULACIÓN!$A$10:$U$1010,'FORMULACIÓN Y SEG. FACULTADES'!$A247,'FORMULACIÓN Y SEG. FACULTADES'!D$8))</f>
        <v/>
      </c>
      <c r="E247" s="240" t="str">
        <f>IF($A247="","",INDEX(FORMULACIÓN!$A$10:$U$1010,'FORMULACIÓN Y SEG. FACULTADES'!$A247,'FORMULACIÓN Y SEG. FACULTADES'!E$8))</f>
        <v/>
      </c>
      <c r="F247" s="240" t="str">
        <f>IF($A247="","",INDEX(FORMULACIÓN!$A$10:$U$1010,'FORMULACIÓN Y SEG. FACULTADES'!$A247,'FORMULACIÓN Y SEG. FACULTADES'!F$8))</f>
        <v/>
      </c>
      <c r="G247" s="240" t="str">
        <f>IF($A247="","",INDEX(FORMULACIÓN!$A$10:$U$1010,'FORMULACIÓN Y SEG. FACULTADES'!$A247,'FORMULACIÓN Y SEG. FACULTADES'!G$8))</f>
        <v/>
      </c>
      <c r="H247" s="240" t="str">
        <f>IF($A247="","",INDEX(FORMULACIÓN!$A$10:$U$1010,'FORMULACIÓN Y SEG. FACULTADES'!$A247,'FORMULACIÓN Y SEG. FACULTADES'!H$8))</f>
        <v/>
      </c>
      <c r="I247" s="240" t="str">
        <f>IF($A247="","",INDEX(FORMULACIÓN!$A$10:$U$1010,'FORMULACIÓN Y SEG. FACULTADES'!$A247,'FORMULACIÓN Y SEG. FACULTADES'!I$8))</f>
        <v/>
      </c>
      <c r="J247" s="242"/>
      <c r="K247" s="242"/>
      <c r="L247" s="240" t="str">
        <f>IF($A247="","",INDEX(FORMULACIÓN!$A$10:$U$1010,'FORMULACIÓN Y SEG. FACULTADES'!$A247,'FORMULACIÓN Y SEG. FACULTADES'!L$8))</f>
        <v/>
      </c>
      <c r="M247" s="240" t="str">
        <f>IF($A247="","",INDEX(FORMULACIÓN!$A$10:$U$1010,'FORMULACIÓN Y SEG. FACULTADES'!$A247,'FORMULACIÓN Y SEG. FACULTADES'!M$8))</f>
        <v/>
      </c>
      <c r="N247" s="240" t="str">
        <f>IF($A247="","",INDEX(FORMULACIÓN!$A$10:$U$1010,'FORMULACIÓN Y SEG. FACULTADES'!$A247,'FORMULACIÓN Y SEG. FACULTADES'!N$8))</f>
        <v/>
      </c>
      <c r="O247" s="240" t="str">
        <f>IF($A247="","",INDEX(FORMULACIÓN!$A$10:$U$1010,'FORMULACIÓN Y SEG. FACULTADES'!$A247,'FORMULACIÓN Y SEG. FACULTADES'!O$8))</f>
        <v/>
      </c>
      <c r="P247" s="240" t="str">
        <f>IF($A247="","",INDEX(FORMULACIÓN!$A$10:$U$1010,'FORMULACIÓN Y SEG. FACULTADES'!$A247,'FORMULACIÓN Y SEG. FACULTADES'!P$8))</f>
        <v/>
      </c>
      <c r="Q247" s="241"/>
      <c r="R247" s="46" t="str">
        <f>IF($A247="","",INDEX(FORMULACIÓN!$A$10:$Y$1010,'FORMULACIÓN Y SEG. FACULTADES'!$A247,'FORMULACIÓN Y SEG. FACULTADES'!R$8))</f>
        <v/>
      </c>
      <c r="S247" s="175" t="str">
        <f>IF($A247="","",INDEX(FORMULACIÓN!$A$10:$U$1010,'FORMULACIÓN Y SEG. FACULTADES'!$A247,'FORMULACIÓN Y SEG. FACULTADES'!S$8))</f>
        <v/>
      </c>
      <c r="T247" s="187"/>
      <c r="U247" s="187"/>
      <c r="V247" s="188">
        <f t="shared" si="128"/>
        <v>0</v>
      </c>
      <c r="W247" s="187"/>
      <c r="X247" s="187"/>
      <c r="Y247" s="187"/>
      <c r="Z247" s="191" t="str">
        <f t="shared" si="129"/>
        <v>0</v>
      </c>
      <c r="AA247" s="191" t="str">
        <f t="shared" si="130"/>
        <v>-</v>
      </c>
      <c r="AB247" s="189" t="str">
        <f t="shared" si="127"/>
        <v>FAC/DEP: 00,00%
__________
FAC/FAC: -
__________
AÑO: 00,00%
S. 1: 00,00%
S. 2: 00,00%</v>
      </c>
      <c r="AC247" s="187"/>
      <c r="AD247" s="187"/>
      <c r="AE247" s="188">
        <f t="shared" si="131"/>
        <v>0</v>
      </c>
      <c r="AF247" s="187"/>
      <c r="AG247" s="187"/>
      <c r="AH247" s="187"/>
      <c r="AI247" s="191" t="str">
        <f t="shared" si="132"/>
        <v>0</v>
      </c>
      <c r="AJ247" s="187" t="str">
        <f t="shared" si="133"/>
        <v>-</v>
      </c>
      <c r="AK247" s="189" t="str">
        <f t="shared" si="134"/>
        <v>FAC/DEP: 00,00%
__________
FAC/FAC: -
__________
AÑO: 00,00%
S. 1: 00,00%
S. 2: 00,00%</v>
      </c>
      <c r="AL247" s="187"/>
      <c r="AM247" s="187"/>
      <c r="AN247" s="188">
        <f t="shared" si="135"/>
        <v>0</v>
      </c>
      <c r="AO247" s="187"/>
      <c r="AP247" s="187"/>
      <c r="AQ247" s="187"/>
      <c r="AR247" s="191" t="str">
        <f t="shared" si="136"/>
        <v>0</v>
      </c>
      <c r="AS247" s="187" t="str">
        <f t="shared" si="137"/>
        <v>-</v>
      </c>
      <c r="AT247" s="189" t="str">
        <f t="shared" si="138"/>
        <v>FAC/DEP: 00,00%
__________
FAC/FAC: -
__________
AÑO: 00,00%
S. 1: 00,00%
S. 2: 00,00%</v>
      </c>
      <c r="AU247" s="187"/>
      <c r="AV247" s="187"/>
      <c r="AW247" s="188">
        <f t="shared" si="139"/>
        <v>0</v>
      </c>
      <c r="AX247" s="187"/>
      <c r="AY247" s="187"/>
      <c r="AZ247" s="187"/>
      <c r="BA247" s="191" t="str">
        <f t="shared" si="140"/>
        <v>0</v>
      </c>
      <c r="BB247" s="187" t="str">
        <f t="shared" si="141"/>
        <v>-</v>
      </c>
      <c r="BC247" s="189" t="str">
        <f t="shared" si="142"/>
        <v>FAC/DEP: 00,00%
__________
FAC/FAC: -
__________
AÑO: 00,00%
S. 1: 00,00%
S. 2: 00,00%</v>
      </c>
      <c r="BD247" s="187"/>
      <c r="BE247" s="187"/>
      <c r="BF247" s="188">
        <f t="shared" si="143"/>
        <v>0</v>
      </c>
      <c r="BG247" s="187"/>
      <c r="BH247" s="187"/>
      <c r="BI247" s="187"/>
      <c r="BJ247" s="191" t="str">
        <f t="shared" si="144"/>
        <v>0</v>
      </c>
      <c r="BK247" s="187" t="str">
        <f t="shared" si="145"/>
        <v>-</v>
      </c>
      <c r="BL247" s="189" t="str">
        <f t="shared" si="146"/>
        <v>FAC/DEP: 00,00%
__________
FAC/FAC: -
__________
AÑO: 00,00%
S. 1: 00,00%
S. 2: 00,00%</v>
      </c>
      <c r="BM247" s="187"/>
      <c r="BN247" s="187"/>
      <c r="BO247" s="188">
        <f t="shared" si="147"/>
        <v>0</v>
      </c>
      <c r="BP247" s="187"/>
      <c r="BQ247" s="187"/>
      <c r="BR247" s="187"/>
      <c r="BS247" s="191" t="str">
        <f t="shared" si="148"/>
        <v>0</v>
      </c>
      <c r="BT247" s="187" t="str">
        <f t="shared" si="149"/>
        <v>-</v>
      </c>
      <c r="BU247" s="189" t="str">
        <f t="shared" si="150"/>
        <v>FAC/DEP: 00,00%
__________
FAC/FAC: -
__________
AÑO: 00,00%
S. 1: 00,00%
S. 2: 00,00%</v>
      </c>
      <c r="BV247" s="187"/>
      <c r="BW247" s="187"/>
      <c r="BX247" s="188">
        <f t="shared" si="151"/>
        <v>0</v>
      </c>
      <c r="BY247" s="187"/>
      <c r="BZ247" s="187"/>
      <c r="CA247" s="187"/>
      <c r="CB247" s="191" t="str">
        <f t="shared" si="152"/>
        <v>0</v>
      </c>
      <c r="CC247" s="187" t="str">
        <f t="shared" si="153"/>
        <v>-</v>
      </c>
      <c r="CD247" s="189" t="str">
        <f t="shared" si="154"/>
        <v>FAC/DEP: 00,00%
__________
FAC/FAC: -
__________
AÑO: 00,00%
S. 1: 00,00%
S. 2: 00,00%</v>
      </c>
      <c r="CE247" s="187"/>
      <c r="CF247" s="187"/>
      <c r="CG247" s="188">
        <f t="shared" si="155"/>
        <v>0</v>
      </c>
      <c r="CH247" s="187"/>
      <c r="CI247" s="187"/>
      <c r="CJ247" s="187"/>
      <c r="CK247" s="191" t="str">
        <f t="shared" si="156"/>
        <v>0</v>
      </c>
      <c r="CL247" s="187" t="str">
        <f t="shared" si="157"/>
        <v>-</v>
      </c>
      <c r="CM247" s="189" t="str">
        <f t="shared" si="158"/>
        <v>FAC/DEP: 00,00%
__________
FAC/FAC: -
__________
AÑO: 00,00%
S. 1: 00,00%
S. 2: 00,00%</v>
      </c>
      <c r="CN247" s="187"/>
      <c r="CO247" s="187"/>
      <c r="CP247" s="188">
        <f t="shared" si="159"/>
        <v>0</v>
      </c>
      <c r="CQ247" s="187"/>
      <c r="CR247" s="187"/>
      <c r="CS247" s="187"/>
      <c r="CT247" s="191" t="str">
        <f t="shared" si="160"/>
        <v>0</v>
      </c>
      <c r="CU247" s="187" t="str">
        <f t="shared" si="161"/>
        <v>-</v>
      </c>
      <c r="CV247" s="189" t="str">
        <f t="shared" si="162"/>
        <v>FAC/DEP: 00,00%
__________
FAC/FAC: -
__________
AÑO: 00,00%
S. 1: 00,00%
S. 2: 00,00%</v>
      </c>
      <c r="CW247" s="187"/>
      <c r="CX247" s="187"/>
      <c r="CY247" s="188">
        <f t="shared" si="163"/>
        <v>0</v>
      </c>
      <c r="CZ247" s="187"/>
      <c r="DA247" s="187"/>
      <c r="DB247" s="187"/>
      <c r="DC247" s="191" t="str">
        <f t="shared" si="164"/>
        <v>0</v>
      </c>
      <c r="DD247" s="191" t="str">
        <f t="shared" si="165"/>
        <v>-</v>
      </c>
      <c r="DE247" s="196" t="str">
        <f t="shared" si="166"/>
        <v>FAC/DEP: 00,00%
__________
FAC/FAC: -
__________
AÑO: 00,00%
S. 1: 00,00%
S. 2: 00,00%</v>
      </c>
      <c r="DF247" s="209">
        <f t="shared" si="167"/>
        <v>0</v>
      </c>
      <c r="DG247" s="245"/>
      <c r="DH247" s="245"/>
    </row>
    <row r="248" spans="1:112" s="218" customFormat="1" ht="28.5" hidden="1" customHeight="1">
      <c r="A248" s="218" t="str">
        <f>Lists!C336</f>
        <v/>
      </c>
      <c r="B248" s="240" t="str">
        <f>IF(A248="","",INDEX(FORMULACIÓN!$A$10:$U$1010,'FORMULACIÓN Y SEG. FACULTADES'!$A248,'FORMULACIÓN Y SEG. FACULTADES'!B$8))</f>
        <v/>
      </c>
      <c r="C248" s="238" t="str">
        <f>IF($A248="","",INDEX(FORMULACIÓN!$A$10:$U$1010,'FORMULACIÓN Y SEG. FACULTADES'!$A248,'FORMULACIÓN Y SEG. FACULTADES'!C$8))</f>
        <v/>
      </c>
      <c r="D248" s="240" t="str">
        <f>IF(B248="","",INDEX(FORMULACIÓN!$A$10:$U$1010,'FORMULACIÓN Y SEG. FACULTADES'!$A248,'FORMULACIÓN Y SEG. FACULTADES'!D$8))</f>
        <v/>
      </c>
      <c r="E248" s="240" t="str">
        <f>IF($A248="","",INDEX(FORMULACIÓN!$A$10:$U$1010,'FORMULACIÓN Y SEG. FACULTADES'!$A248,'FORMULACIÓN Y SEG. FACULTADES'!E$8))</f>
        <v/>
      </c>
      <c r="F248" s="240" t="str">
        <f>IF($A248="","",INDEX(FORMULACIÓN!$A$10:$U$1010,'FORMULACIÓN Y SEG. FACULTADES'!$A248,'FORMULACIÓN Y SEG. FACULTADES'!F$8))</f>
        <v/>
      </c>
      <c r="G248" s="240" t="str">
        <f>IF($A248="","",INDEX(FORMULACIÓN!$A$10:$U$1010,'FORMULACIÓN Y SEG. FACULTADES'!$A248,'FORMULACIÓN Y SEG. FACULTADES'!G$8))</f>
        <v/>
      </c>
      <c r="H248" s="240" t="str">
        <f>IF($A248="","",INDEX(FORMULACIÓN!$A$10:$U$1010,'FORMULACIÓN Y SEG. FACULTADES'!$A248,'FORMULACIÓN Y SEG. FACULTADES'!H$8))</f>
        <v/>
      </c>
      <c r="I248" s="240" t="str">
        <f>IF($A248="","",INDEX(FORMULACIÓN!$A$10:$U$1010,'FORMULACIÓN Y SEG. FACULTADES'!$A248,'FORMULACIÓN Y SEG. FACULTADES'!I$8))</f>
        <v/>
      </c>
      <c r="J248" s="242"/>
      <c r="K248" s="242"/>
      <c r="L248" s="240" t="str">
        <f>IF($A248="","",INDEX(FORMULACIÓN!$A$10:$U$1010,'FORMULACIÓN Y SEG. FACULTADES'!$A248,'FORMULACIÓN Y SEG. FACULTADES'!L$8))</f>
        <v/>
      </c>
      <c r="M248" s="240" t="str">
        <f>IF($A248="","",INDEX(FORMULACIÓN!$A$10:$U$1010,'FORMULACIÓN Y SEG. FACULTADES'!$A248,'FORMULACIÓN Y SEG. FACULTADES'!M$8))</f>
        <v/>
      </c>
      <c r="N248" s="240" t="str">
        <f>IF($A248="","",INDEX(FORMULACIÓN!$A$10:$U$1010,'FORMULACIÓN Y SEG. FACULTADES'!$A248,'FORMULACIÓN Y SEG. FACULTADES'!N$8))</f>
        <v/>
      </c>
      <c r="O248" s="240" t="str">
        <f>IF($A248="","",INDEX(FORMULACIÓN!$A$10:$U$1010,'FORMULACIÓN Y SEG. FACULTADES'!$A248,'FORMULACIÓN Y SEG. FACULTADES'!O$8))</f>
        <v/>
      </c>
      <c r="P248" s="240" t="str">
        <f>IF($A248="","",INDEX(FORMULACIÓN!$A$10:$U$1010,'FORMULACIÓN Y SEG. FACULTADES'!$A248,'FORMULACIÓN Y SEG. FACULTADES'!P$8))</f>
        <v/>
      </c>
      <c r="Q248" s="241"/>
      <c r="R248" s="46" t="str">
        <f>IF($A248="","",INDEX(FORMULACIÓN!$A$10:$Y$1010,'FORMULACIÓN Y SEG. FACULTADES'!$A248,'FORMULACIÓN Y SEG. FACULTADES'!R$8))</f>
        <v/>
      </c>
      <c r="S248" s="175" t="str">
        <f>IF($A248="","",INDEX(FORMULACIÓN!$A$10:$U$1010,'FORMULACIÓN Y SEG. FACULTADES'!$A248,'FORMULACIÓN Y SEG. FACULTADES'!S$8))</f>
        <v/>
      </c>
      <c r="T248" s="187"/>
      <c r="U248" s="187"/>
      <c r="V248" s="188">
        <f t="shared" si="128"/>
        <v>0</v>
      </c>
      <c r="W248" s="187"/>
      <c r="X248" s="187"/>
      <c r="Y248" s="187"/>
      <c r="Z248" s="191" t="str">
        <f t="shared" si="129"/>
        <v>0</v>
      </c>
      <c r="AA248" s="191" t="str">
        <f t="shared" si="130"/>
        <v>-</v>
      </c>
      <c r="AB248" s="189" t="str">
        <f t="shared" si="127"/>
        <v>FAC/DEP: 00,00%
__________
FAC/FAC: -
__________
AÑO: 00,00%
S. 1: 00,00%
S. 2: 00,00%</v>
      </c>
      <c r="AC248" s="187"/>
      <c r="AD248" s="187"/>
      <c r="AE248" s="188">
        <f t="shared" si="131"/>
        <v>0</v>
      </c>
      <c r="AF248" s="187"/>
      <c r="AG248" s="187"/>
      <c r="AH248" s="187"/>
      <c r="AI248" s="191" t="str">
        <f t="shared" si="132"/>
        <v>0</v>
      </c>
      <c r="AJ248" s="187" t="str">
        <f t="shared" si="133"/>
        <v>-</v>
      </c>
      <c r="AK248" s="189" t="str">
        <f t="shared" si="134"/>
        <v>FAC/DEP: 00,00%
__________
FAC/FAC: -
__________
AÑO: 00,00%
S. 1: 00,00%
S. 2: 00,00%</v>
      </c>
      <c r="AL248" s="187"/>
      <c r="AM248" s="187"/>
      <c r="AN248" s="188">
        <f t="shared" si="135"/>
        <v>0</v>
      </c>
      <c r="AO248" s="187"/>
      <c r="AP248" s="187"/>
      <c r="AQ248" s="187"/>
      <c r="AR248" s="191" t="str">
        <f t="shared" si="136"/>
        <v>0</v>
      </c>
      <c r="AS248" s="187" t="str">
        <f t="shared" si="137"/>
        <v>-</v>
      </c>
      <c r="AT248" s="189" t="str">
        <f t="shared" si="138"/>
        <v>FAC/DEP: 00,00%
__________
FAC/FAC: -
__________
AÑO: 00,00%
S. 1: 00,00%
S. 2: 00,00%</v>
      </c>
      <c r="AU248" s="187"/>
      <c r="AV248" s="187"/>
      <c r="AW248" s="188">
        <f t="shared" si="139"/>
        <v>0</v>
      </c>
      <c r="AX248" s="187"/>
      <c r="AY248" s="187"/>
      <c r="AZ248" s="187"/>
      <c r="BA248" s="191" t="str">
        <f t="shared" si="140"/>
        <v>0</v>
      </c>
      <c r="BB248" s="187" t="str">
        <f t="shared" si="141"/>
        <v>-</v>
      </c>
      <c r="BC248" s="189" t="str">
        <f t="shared" si="142"/>
        <v>FAC/DEP: 00,00%
__________
FAC/FAC: -
__________
AÑO: 00,00%
S. 1: 00,00%
S. 2: 00,00%</v>
      </c>
      <c r="BD248" s="187"/>
      <c r="BE248" s="187"/>
      <c r="BF248" s="188">
        <f t="shared" si="143"/>
        <v>0</v>
      </c>
      <c r="BG248" s="187"/>
      <c r="BH248" s="187"/>
      <c r="BI248" s="187"/>
      <c r="BJ248" s="191" t="str">
        <f t="shared" si="144"/>
        <v>0</v>
      </c>
      <c r="BK248" s="187" t="str">
        <f t="shared" si="145"/>
        <v>-</v>
      </c>
      <c r="BL248" s="189" t="str">
        <f t="shared" si="146"/>
        <v>FAC/DEP: 00,00%
__________
FAC/FAC: -
__________
AÑO: 00,00%
S. 1: 00,00%
S. 2: 00,00%</v>
      </c>
      <c r="BM248" s="187"/>
      <c r="BN248" s="187"/>
      <c r="BO248" s="188">
        <f t="shared" si="147"/>
        <v>0</v>
      </c>
      <c r="BP248" s="187"/>
      <c r="BQ248" s="187"/>
      <c r="BR248" s="187"/>
      <c r="BS248" s="191" t="str">
        <f t="shared" si="148"/>
        <v>0</v>
      </c>
      <c r="BT248" s="187" t="str">
        <f t="shared" si="149"/>
        <v>-</v>
      </c>
      <c r="BU248" s="189" t="str">
        <f t="shared" si="150"/>
        <v>FAC/DEP: 00,00%
__________
FAC/FAC: -
__________
AÑO: 00,00%
S. 1: 00,00%
S. 2: 00,00%</v>
      </c>
      <c r="BV248" s="187"/>
      <c r="BW248" s="187"/>
      <c r="BX248" s="188">
        <f t="shared" si="151"/>
        <v>0</v>
      </c>
      <c r="BY248" s="187"/>
      <c r="BZ248" s="187"/>
      <c r="CA248" s="187"/>
      <c r="CB248" s="191" t="str">
        <f t="shared" si="152"/>
        <v>0</v>
      </c>
      <c r="CC248" s="187" t="str">
        <f t="shared" si="153"/>
        <v>-</v>
      </c>
      <c r="CD248" s="189" t="str">
        <f t="shared" si="154"/>
        <v>FAC/DEP: 00,00%
__________
FAC/FAC: -
__________
AÑO: 00,00%
S. 1: 00,00%
S. 2: 00,00%</v>
      </c>
      <c r="CE248" s="187"/>
      <c r="CF248" s="187"/>
      <c r="CG248" s="188">
        <f t="shared" si="155"/>
        <v>0</v>
      </c>
      <c r="CH248" s="187"/>
      <c r="CI248" s="187"/>
      <c r="CJ248" s="187"/>
      <c r="CK248" s="191" t="str">
        <f t="shared" si="156"/>
        <v>0</v>
      </c>
      <c r="CL248" s="187" t="str">
        <f t="shared" si="157"/>
        <v>-</v>
      </c>
      <c r="CM248" s="189" t="str">
        <f t="shared" si="158"/>
        <v>FAC/DEP: 00,00%
__________
FAC/FAC: -
__________
AÑO: 00,00%
S. 1: 00,00%
S. 2: 00,00%</v>
      </c>
      <c r="CN248" s="187"/>
      <c r="CO248" s="187"/>
      <c r="CP248" s="188">
        <f t="shared" si="159"/>
        <v>0</v>
      </c>
      <c r="CQ248" s="187"/>
      <c r="CR248" s="187"/>
      <c r="CS248" s="187"/>
      <c r="CT248" s="191" t="str">
        <f t="shared" si="160"/>
        <v>0</v>
      </c>
      <c r="CU248" s="187" t="str">
        <f t="shared" si="161"/>
        <v>-</v>
      </c>
      <c r="CV248" s="189" t="str">
        <f t="shared" si="162"/>
        <v>FAC/DEP: 00,00%
__________
FAC/FAC: -
__________
AÑO: 00,00%
S. 1: 00,00%
S. 2: 00,00%</v>
      </c>
      <c r="CW248" s="187"/>
      <c r="CX248" s="187"/>
      <c r="CY248" s="188">
        <f t="shared" si="163"/>
        <v>0</v>
      </c>
      <c r="CZ248" s="187"/>
      <c r="DA248" s="187"/>
      <c r="DB248" s="187"/>
      <c r="DC248" s="191" t="str">
        <f t="shared" si="164"/>
        <v>0</v>
      </c>
      <c r="DD248" s="191" t="str">
        <f t="shared" si="165"/>
        <v>-</v>
      </c>
      <c r="DE248" s="196" t="str">
        <f t="shared" si="166"/>
        <v>FAC/DEP: 00,00%
__________
FAC/FAC: -
__________
AÑO: 00,00%
S. 1: 00,00%
S. 2: 00,00%</v>
      </c>
      <c r="DF248" s="209">
        <f t="shared" si="167"/>
        <v>0</v>
      </c>
      <c r="DG248" s="245"/>
      <c r="DH248" s="245"/>
    </row>
    <row r="249" spans="1:112" s="218" customFormat="1" ht="28.5" hidden="1" customHeight="1">
      <c r="A249" s="218" t="str">
        <f>Lists!C337</f>
        <v/>
      </c>
      <c r="B249" s="240" t="str">
        <f>IF(A249="","",INDEX(FORMULACIÓN!$A$10:$U$1010,'FORMULACIÓN Y SEG. FACULTADES'!$A249,'FORMULACIÓN Y SEG. FACULTADES'!B$8))</f>
        <v/>
      </c>
      <c r="C249" s="238" t="str">
        <f>IF($A249="","",INDEX(FORMULACIÓN!$A$10:$U$1010,'FORMULACIÓN Y SEG. FACULTADES'!$A249,'FORMULACIÓN Y SEG. FACULTADES'!C$8))</f>
        <v/>
      </c>
      <c r="D249" s="240" t="str">
        <f>IF(B249="","",INDEX(FORMULACIÓN!$A$10:$U$1010,'FORMULACIÓN Y SEG. FACULTADES'!$A249,'FORMULACIÓN Y SEG. FACULTADES'!D$8))</f>
        <v/>
      </c>
      <c r="E249" s="240" t="str">
        <f>IF($A249="","",INDEX(FORMULACIÓN!$A$10:$U$1010,'FORMULACIÓN Y SEG. FACULTADES'!$A249,'FORMULACIÓN Y SEG. FACULTADES'!E$8))</f>
        <v/>
      </c>
      <c r="F249" s="240" t="str">
        <f>IF($A249="","",INDEX(FORMULACIÓN!$A$10:$U$1010,'FORMULACIÓN Y SEG. FACULTADES'!$A249,'FORMULACIÓN Y SEG. FACULTADES'!F$8))</f>
        <v/>
      </c>
      <c r="G249" s="240" t="str">
        <f>IF($A249="","",INDEX(FORMULACIÓN!$A$10:$U$1010,'FORMULACIÓN Y SEG. FACULTADES'!$A249,'FORMULACIÓN Y SEG. FACULTADES'!G$8))</f>
        <v/>
      </c>
      <c r="H249" s="240" t="str">
        <f>IF($A249="","",INDEX(FORMULACIÓN!$A$10:$U$1010,'FORMULACIÓN Y SEG. FACULTADES'!$A249,'FORMULACIÓN Y SEG. FACULTADES'!H$8))</f>
        <v/>
      </c>
      <c r="I249" s="240" t="str">
        <f>IF($A249="","",INDEX(FORMULACIÓN!$A$10:$U$1010,'FORMULACIÓN Y SEG. FACULTADES'!$A249,'FORMULACIÓN Y SEG. FACULTADES'!I$8))</f>
        <v/>
      </c>
      <c r="J249" s="242"/>
      <c r="K249" s="242"/>
      <c r="L249" s="240" t="str">
        <f>IF($A249="","",INDEX(FORMULACIÓN!$A$10:$U$1010,'FORMULACIÓN Y SEG. FACULTADES'!$A249,'FORMULACIÓN Y SEG. FACULTADES'!L$8))</f>
        <v/>
      </c>
      <c r="M249" s="240" t="str">
        <f>IF($A249="","",INDEX(FORMULACIÓN!$A$10:$U$1010,'FORMULACIÓN Y SEG. FACULTADES'!$A249,'FORMULACIÓN Y SEG. FACULTADES'!M$8))</f>
        <v/>
      </c>
      <c r="N249" s="240" t="str">
        <f>IF($A249="","",INDEX(FORMULACIÓN!$A$10:$U$1010,'FORMULACIÓN Y SEG. FACULTADES'!$A249,'FORMULACIÓN Y SEG. FACULTADES'!N$8))</f>
        <v/>
      </c>
      <c r="O249" s="240" t="str">
        <f>IF($A249="","",INDEX(FORMULACIÓN!$A$10:$U$1010,'FORMULACIÓN Y SEG. FACULTADES'!$A249,'FORMULACIÓN Y SEG. FACULTADES'!O$8))</f>
        <v/>
      </c>
      <c r="P249" s="240" t="str">
        <f>IF($A249="","",INDEX(FORMULACIÓN!$A$10:$U$1010,'FORMULACIÓN Y SEG. FACULTADES'!$A249,'FORMULACIÓN Y SEG. FACULTADES'!P$8))</f>
        <v/>
      </c>
      <c r="Q249" s="241"/>
      <c r="R249" s="46" t="str">
        <f>IF($A249="","",INDEX(FORMULACIÓN!$A$10:$Y$1010,'FORMULACIÓN Y SEG. FACULTADES'!$A249,'FORMULACIÓN Y SEG. FACULTADES'!R$8))</f>
        <v/>
      </c>
      <c r="S249" s="175" t="str">
        <f>IF($A249="","",INDEX(FORMULACIÓN!$A$10:$U$1010,'FORMULACIÓN Y SEG. FACULTADES'!$A249,'FORMULACIÓN Y SEG. FACULTADES'!S$8))</f>
        <v/>
      </c>
      <c r="T249" s="187"/>
      <c r="U249" s="187"/>
      <c r="V249" s="188">
        <f t="shared" si="128"/>
        <v>0</v>
      </c>
      <c r="W249" s="187"/>
      <c r="X249" s="187"/>
      <c r="Y249" s="187"/>
      <c r="Z249" s="191" t="str">
        <f t="shared" si="129"/>
        <v>0</v>
      </c>
      <c r="AA249" s="191" t="str">
        <f t="shared" si="130"/>
        <v>-</v>
      </c>
      <c r="AB249" s="189" t="str">
        <f t="shared" si="127"/>
        <v>FAC/DEP: 00,00%
__________
FAC/FAC: -
__________
AÑO: 00,00%
S. 1: 00,00%
S. 2: 00,00%</v>
      </c>
      <c r="AC249" s="187"/>
      <c r="AD249" s="187"/>
      <c r="AE249" s="188">
        <f t="shared" si="131"/>
        <v>0</v>
      </c>
      <c r="AF249" s="187"/>
      <c r="AG249" s="187"/>
      <c r="AH249" s="187"/>
      <c r="AI249" s="191" t="str">
        <f t="shared" si="132"/>
        <v>0</v>
      </c>
      <c r="AJ249" s="187" t="str">
        <f t="shared" si="133"/>
        <v>-</v>
      </c>
      <c r="AK249" s="189" t="str">
        <f t="shared" si="134"/>
        <v>FAC/DEP: 00,00%
__________
FAC/FAC: -
__________
AÑO: 00,00%
S. 1: 00,00%
S. 2: 00,00%</v>
      </c>
      <c r="AL249" s="187"/>
      <c r="AM249" s="187"/>
      <c r="AN249" s="188">
        <f t="shared" si="135"/>
        <v>0</v>
      </c>
      <c r="AO249" s="187"/>
      <c r="AP249" s="187"/>
      <c r="AQ249" s="187"/>
      <c r="AR249" s="191" t="str">
        <f t="shared" si="136"/>
        <v>0</v>
      </c>
      <c r="AS249" s="187" t="str">
        <f t="shared" si="137"/>
        <v>-</v>
      </c>
      <c r="AT249" s="189" t="str">
        <f t="shared" si="138"/>
        <v>FAC/DEP: 00,00%
__________
FAC/FAC: -
__________
AÑO: 00,00%
S. 1: 00,00%
S. 2: 00,00%</v>
      </c>
      <c r="AU249" s="187"/>
      <c r="AV249" s="187"/>
      <c r="AW249" s="188">
        <f t="shared" si="139"/>
        <v>0</v>
      </c>
      <c r="AX249" s="187"/>
      <c r="AY249" s="187"/>
      <c r="AZ249" s="187"/>
      <c r="BA249" s="191" t="str">
        <f t="shared" si="140"/>
        <v>0</v>
      </c>
      <c r="BB249" s="187" t="str">
        <f t="shared" si="141"/>
        <v>-</v>
      </c>
      <c r="BC249" s="189" t="str">
        <f t="shared" si="142"/>
        <v>FAC/DEP: 00,00%
__________
FAC/FAC: -
__________
AÑO: 00,00%
S. 1: 00,00%
S. 2: 00,00%</v>
      </c>
      <c r="BD249" s="187"/>
      <c r="BE249" s="187"/>
      <c r="BF249" s="188">
        <f t="shared" si="143"/>
        <v>0</v>
      </c>
      <c r="BG249" s="187"/>
      <c r="BH249" s="187"/>
      <c r="BI249" s="187"/>
      <c r="BJ249" s="191" t="str">
        <f t="shared" si="144"/>
        <v>0</v>
      </c>
      <c r="BK249" s="187" t="str">
        <f t="shared" si="145"/>
        <v>-</v>
      </c>
      <c r="BL249" s="189" t="str">
        <f t="shared" si="146"/>
        <v>FAC/DEP: 00,00%
__________
FAC/FAC: -
__________
AÑO: 00,00%
S. 1: 00,00%
S. 2: 00,00%</v>
      </c>
      <c r="BM249" s="187"/>
      <c r="BN249" s="187"/>
      <c r="BO249" s="188">
        <f t="shared" si="147"/>
        <v>0</v>
      </c>
      <c r="BP249" s="187"/>
      <c r="BQ249" s="187"/>
      <c r="BR249" s="187"/>
      <c r="BS249" s="191" t="str">
        <f t="shared" si="148"/>
        <v>0</v>
      </c>
      <c r="BT249" s="187" t="str">
        <f t="shared" si="149"/>
        <v>-</v>
      </c>
      <c r="BU249" s="189" t="str">
        <f t="shared" si="150"/>
        <v>FAC/DEP: 00,00%
__________
FAC/FAC: -
__________
AÑO: 00,00%
S. 1: 00,00%
S. 2: 00,00%</v>
      </c>
      <c r="BV249" s="187"/>
      <c r="BW249" s="187"/>
      <c r="BX249" s="188">
        <f t="shared" si="151"/>
        <v>0</v>
      </c>
      <c r="BY249" s="187"/>
      <c r="BZ249" s="187"/>
      <c r="CA249" s="187"/>
      <c r="CB249" s="191" t="str">
        <f t="shared" si="152"/>
        <v>0</v>
      </c>
      <c r="CC249" s="187" t="str">
        <f t="shared" si="153"/>
        <v>-</v>
      </c>
      <c r="CD249" s="189" t="str">
        <f t="shared" si="154"/>
        <v>FAC/DEP: 00,00%
__________
FAC/FAC: -
__________
AÑO: 00,00%
S. 1: 00,00%
S. 2: 00,00%</v>
      </c>
      <c r="CE249" s="187"/>
      <c r="CF249" s="187"/>
      <c r="CG249" s="188">
        <f t="shared" si="155"/>
        <v>0</v>
      </c>
      <c r="CH249" s="187"/>
      <c r="CI249" s="187"/>
      <c r="CJ249" s="187"/>
      <c r="CK249" s="191" t="str">
        <f t="shared" si="156"/>
        <v>0</v>
      </c>
      <c r="CL249" s="187" t="str">
        <f t="shared" si="157"/>
        <v>-</v>
      </c>
      <c r="CM249" s="189" t="str">
        <f t="shared" si="158"/>
        <v>FAC/DEP: 00,00%
__________
FAC/FAC: -
__________
AÑO: 00,00%
S. 1: 00,00%
S. 2: 00,00%</v>
      </c>
      <c r="CN249" s="187"/>
      <c r="CO249" s="187"/>
      <c r="CP249" s="188">
        <f t="shared" si="159"/>
        <v>0</v>
      </c>
      <c r="CQ249" s="187"/>
      <c r="CR249" s="187"/>
      <c r="CS249" s="187"/>
      <c r="CT249" s="191" t="str">
        <f t="shared" si="160"/>
        <v>0</v>
      </c>
      <c r="CU249" s="187" t="str">
        <f t="shared" si="161"/>
        <v>-</v>
      </c>
      <c r="CV249" s="189" t="str">
        <f t="shared" si="162"/>
        <v>FAC/DEP: 00,00%
__________
FAC/FAC: -
__________
AÑO: 00,00%
S. 1: 00,00%
S. 2: 00,00%</v>
      </c>
      <c r="CW249" s="187"/>
      <c r="CX249" s="187"/>
      <c r="CY249" s="188">
        <f t="shared" si="163"/>
        <v>0</v>
      </c>
      <c r="CZ249" s="187"/>
      <c r="DA249" s="187"/>
      <c r="DB249" s="187"/>
      <c r="DC249" s="191" t="str">
        <f t="shared" si="164"/>
        <v>0</v>
      </c>
      <c r="DD249" s="191" t="str">
        <f t="shared" si="165"/>
        <v>-</v>
      </c>
      <c r="DE249" s="196" t="str">
        <f t="shared" si="166"/>
        <v>FAC/DEP: 00,00%
__________
FAC/FAC: -
__________
AÑO: 00,00%
S. 1: 00,00%
S. 2: 00,00%</v>
      </c>
      <c r="DF249" s="209">
        <f t="shared" si="167"/>
        <v>0</v>
      </c>
      <c r="DG249" s="245"/>
      <c r="DH249" s="245"/>
    </row>
    <row r="250" spans="1:112" s="218" customFormat="1" ht="28.5" hidden="1" customHeight="1">
      <c r="A250" s="218" t="str">
        <f>Lists!C338</f>
        <v/>
      </c>
      <c r="B250" s="240" t="str">
        <f>IF(A250="","",INDEX(FORMULACIÓN!$A$10:$U$1010,'FORMULACIÓN Y SEG. FACULTADES'!$A250,'FORMULACIÓN Y SEG. FACULTADES'!B$8))</f>
        <v/>
      </c>
      <c r="C250" s="238" t="str">
        <f>IF($A250="","",INDEX(FORMULACIÓN!$A$10:$U$1010,'FORMULACIÓN Y SEG. FACULTADES'!$A250,'FORMULACIÓN Y SEG. FACULTADES'!C$8))</f>
        <v/>
      </c>
      <c r="D250" s="240" t="str">
        <f>IF(B250="","",INDEX(FORMULACIÓN!$A$10:$U$1010,'FORMULACIÓN Y SEG. FACULTADES'!$A250,'FORMULACIÓN Y SEG. FACULTADES'!D$8))</f>
        <v/>
      </c>
      <c r="E250" s="240" t="str">
        <f>IF($A250="","",INDEX(FORMULACIÓN!$A$10:$U$1010,'FORMULACIÓN Y SEG. FACULTADES'!$A250,'FORMULACIÓN Y SEG. FACULTADES'!E$8))</f>
        <v/>
      </c>
      <c r="F250" s="240" t="str">
        <f>IF($A250="","",INDEX(FORMULACIÓN!$A$10:$U$1010,'FORMULACIÓN Y SEG. FACULTADES'!$A250,'FORMULACIÓN Y SEG. FACULTADES'!F$8))</f>
        <v/>
      </c>
      <c r="G250" s="240" t="str">
        <f>IF($A250="","",INDEX(FORMULACIÓN!$A$10:$U$1010,'FORMULACIÓN Y SEG. FACULTADES'!$A250,'FORMULACIÓN Y SEG. FACULTADES'!G$8))</f>
        <v/>
      </c>
      <c r="H250" s="240" t="str">
        <f>IF($A250="","",INDEX(FORMULACIÓN!$A$10:$U$1010,'FORMULACIÓN Y SEG. FACULTADES'!$A250,'FORMULACIÓN Y SEG. FACULTADES'!H$8))</f>
        <v/>
      </c>
      <c r="I250" s="240" t="str">
        <f>IF($A250="","",INDEX(FORMULACIÓN!$A$10:$U$1010,'FORMULACIÓN Y SEG. FACULTADES'!$A250,'FORMULACIÓN Y SEG. FACULTADES'!I$8))</f>
        <v/>
      </c>
      <c r="J250" s="242"/>
      <c r="K250" s="242"/>
      <c r="L250" s="240" t="str">
        <f>IF($A250="","",INDEX(FORMULACIÓN!$A$10:$U$1010,'FORMULACIÓN Y SEG. FACULTADES'!$A250,'FORMULACIÓN Y SEG. FACULTADES'!L$8))</f>
        <v/>
      </c>
      <c r="M250" s="240" t="str">
        <f>IF($A250="","",INDEX(FORMULACIÓN!$A$10:$U$1010,'FORMULACIÓN Y SEG. FACULTADES'!$A250,'FORMULACIÓN Y SEG. FACULTADES'!M$8))</f>
        <v/>
      </c>
      <c r="N250" s="240" t="str">
        <f>IF($A250="","",INDEX(FORMULACIÓN!$A$10:$U$1010,'FORMULACIÓN Y SEG. FACULTADES'!$A250,'FORMULACIÓN Y SEG. FACULTADES'!N$8))</f>
        <v/>
      </c>
      <c r="O250" s="240" t="str">
        <f>IF($A250="","",INDEX(FORMULACIÓN!$A$10:$U$1010,'FORMULACIÓN Y SEG. FACULTADES'!$A250,'FORMULACIÓN Y SEG. FACULTADES'!O$8))</f>
        <v/>
      </c>
      <c r="P250" s="240" t="str">
        <f>IF($A250="","",INDEX(FORMULACIÓN!$A$10:$U$1010,'FORMULACIÓN Y SEG. FACULTADES'!$A250,'FORMULACIÓN Y SEG. FACULTADES'!P$8))</f>
        <v/>
      </c>
      <c r="Q250" s="241"/>
      <c r="R250" s="46" t="str">
        <f>IF($A250="","",INDEX(FORMULACIÓN!$A$10:$Y$1010,'FORMULACIÓN Y SEG. FACULTADES'!$A250,'FORMULACIÓN Y SEG. FACULTADES'!R$8))</f>
        <v/>
      </c>
      <c r="S250" s="175" t="str">
        <f>IF($A250="","",INDEX(FORMULACIÓN!$A$10:$U$1010,'FORMULACIÓN Y SEG. FACULTADES'!$A250,'FORMULACIÓN Y SEG. FACULTADES'!S$8))</f>
        <v/>
      </c>
      <c r="T250" s="187"/>
      <c r="U250" s="187"/>
      <c r="V250" s="188">
        <f t="shared" si="128"/>
        <v>0</v>
      </c>
      <c r="W250" s="187"/>
      <c r="X250" s="187"/>
      <c r="Y250" s="187"/>
      <c r="Z250" s="191" t="str">
        <f t="shared" si="129"/>
        <v>0</v>
      </c>
      <c r="AA250" s="191" t="str">
        <f t="shared" si="130"/>
        <v>-</v>
      </c>
      <c r="AB250" s="189" t="str">
        <f t="shared" si="127"/>
        <v>FAC/DEP: 00,00%
__________
FAC/FAC: -
__________
AÑO: 00,00%
S. 1: 00,00%
S. 2: 00,00%</v>
      </c>
      <c r="AC250" s="187"/>
      <c r="AD250" s="187"/>
      <c r="AE250" s="188">
        <f t="shared" si="131"/>
        <v>0</v>
      </c>
      <c r="AF250" s="187"/>
      <c r="AG250" s="187"/>
      <c r="AH250" s="187"/>
      <c r="AI250" s="191" t="str">
        <f t="shared" si="132"/>
        <v>0</v>
      </c>
      <c r="AJ250" s="187" t="str">
        <f t="shared" si="133"/>
        <v>-</v>
      </c>
      <c r="AK250" s="189" t="str">
        <f t="shared" si="134"/>
        <v>FAC/DEP: 00,00%
__________
FAC/FAC: -
__________
AÑO: 00,00%
S. 1: 00,00%
S. 2: 00,00%</v>
      </c>
      <c r="AL250" s="187"/>
      <c r="AM250" s="187"/>
      <c r="AN250" s="188">
        <f t="shared" si="135"/>
        <v>0</v>
      </c>
      <c r="AO250" s="187"/>
      <c r="AP250" s="187"/>
      <c r="AQ250" s="187"/>
      <c r="AR250" s="191" t="str">
        <f t="shared" si="136"/>
        <v>0</v>
      </c>
      <c r="AS250" s="187" t="str">
        <f t="shared" si="137"/>
        <v>-</v>
      </c>
      <c r="AT250" s="189" t="str">
        <f t="shared" si="138"/>
        <v>FAC/DEP: 00,00%
__________
FAC/FAC: -
__________
AÑO: 00,00%
S. 1: 00,00%
S. 2: 00,00%</v>
      </c>
      <c r="AU250" s="187"/>
      <c r="AV250" s="187"/>
      <c r="AW250" s="188">
        <f t="shared" si="139"/>
        <v>0</v>
      </c>
      <c r="AX250" s="187"/>
      <c r="AY250" s="187"/>
      <c r="AZ250" s="187"/>
      <c r="BA250" s="191" t="str">
        <f t="shared" si="140"/>
        <v>0</v>
      </c>
      <c r="BB250" s="187" t="str">
        <f t="shared" si="141"/>
        <v>-</v>
      </c>
      <c r="BC250" s="189" t="str">
        <f t="shared" si="142"/>
        <v>FAC/DEP: 00,00%
__________
FAC/FAC: -
__________
AÑO: 00,00%
S. 1: 00,00%
S. 2: 00,00%</v>
      </c>
      <c r="BD250" s="187"/>
      <c r="BE250" s="187"/>
      <c r="BF250" s="188">
        <f t="shared" si="143"/>
        <v>0</v>
      </c>
      <c r="BG250" s="187"/>
      <c r="BH250" s="187"/>
      <c r="BI250" s="187"/>
      <c r="BJ250" s="191" t="str">
        <f t="shared" si="144"/>
        <v>0</v>
      </c>
      <c r="BK250" s="187" t="str">
        <f t="shared" si="145"/>
        <v>-</v>
      </c>
      <c r="BL250" s="189" t="str">
        <f t="shared" si="146"/>
        <v>FAC/DEP: 00,00%
__________
FAC/FAC: -
__________
AÑO: 00,00%
S. 1: 00,00%
S. 2: 00,00%</v>
      </c>
      <c r="BM250" s="187"/>
      <c r="BN250" s="187"/>
      <c r="BO250" s="188">
        <f t="shared" si="147"/>
        <v>0</v>
      </c>
      <c r="BP250" s="187"/>
      <c r="BQ250" s="187"/>
      <c r="BR250" s="187"/>
      <c r="BS250" s="191" t="str">
        <f t="shared" si="148"/>
        <v>0</v>
      </c>
      <c r="BT250" s="187" t="str">
        <f t="shared" si="149"/>
        <v>-</v>
      </c>
      <c r="BU250" s="189" t="str">
        <f t="shared" si="150"/>
        <v>FAC/DEP: 00,00%
__________
FAC/FAC: -
__________
AÑO: 00,00%
S. 1: 00,00%
S. 2: 00,00%</v>
      </c>
      <c r="BV250" s="187"/>
      <c r="BW250" s="187"/>
      <c r="BX250" s="188">
        <f t="shared" si="151"/>
        <v>0</v>
      </c>
      <c r="BY250" s="187"/>
      <c r="BZ250" s="187"/>
      <c r="CA250" s="187"/>
      <c r="CB250" s="191" t="str">
        <f t="shared" si="152"/>
        <v>0</v>
      </c>
      <c r="CC250" s="187" t="str">
        <f t="shared" si="153"/>
        <v>-</v>
      </c>
      <c r="CD250" s="189" t="str">
        <f t="shared" si="154"/>
        <v>FAC/DEP: 00,00%
__________
FAC/FAC: -
__________
AÑO: 00,00%
S. 1: 00,00%
S. 2: 00,00%</v>
      </c>
      <c r="CE250" s="187"/>
      <c r="CF250" s="187"/>
      <c r="CG250" s="188">
        <f t="shared" si="155"/>
        <v>0</v>
      </c>
      <c r="CH250" s="187"/>
      <c r="CI250" s="187"/>
      <c r="CJ250" s="187"/>
      <c r="CK250" s="191" t="str">
        <f t="shared" si="156"/>
        <v>0</v>
      </c>
      <c r="CL250" s="187" t="str">
        <f t="shared" si="157"/>
        <v>-</v>
      </c>
      <c r="CM250" s="189" t="str">
        <f t="shared" si="158"/>
        <v>FAC/DEP: 00,00%
__________
FAC/FAC: -
__________
AÑO: 00,00%
S. 1: 00,00%
S. 2: 00,00%</v>
      </c>
      <c r="CN250" s="187"/>
      <c r="CO250" s="187"/>
      <c r="CP250" s="188">
        <f t="shared" si="159"/>
        <v>0</v>
      </c>
      <c r="CQ250" s="187"/>
      <c r="CR250" s="187"/>
      <c r="CS250" s="187"/>
      <c r="CT250" s="191" t="str">
        <f t="shared" si="160"/>
        <v>0</v>
      </c>
      <c r="CU250" s="187" t="str">
        <f t="shared" si="161"/>
        <v>-</v>
      </c>
      <c r="CV250" s="189" t="str">
        <f t="shared" si="162"/>
        <v>FAC/DEP: 00,00%
__________
FAC/FAC: -
__________
AÑO: 00,00%
S. 1: 00,00%
S. 2: 00,00%</v>
      </c>
      <c r="CW250" s="187"/>
      <c r="CX250" s="187"/>
      <c r="CY250" s="188">
        <f t="shared" si="163"/>
        <v>0</v>
      </c>
      <c r="CZ250" s="187"/>
      <c r="DA250" s="187"/>
      <c r="DB250" s="187"/>
      <c r="DC250" s="191" t="str">
        <f t="shared" si="164"/>
        <v>0</v>
      </c>
      <c r="DD250" s="191" t="str">
        <f t="shared" si="165"/>
        <v>-</v>
      </c>
      <c r="DE250" s="196" t="str">
        <f t="shared" si="166"/>
        <v>FAC/DEP: 00,00%
__________
FAC/FAC: -
__________
AÑO: 00,00%
S. 1: 00,00%
S. 2: 00,00%</v>
      </c>
      <c r="DF250" s="209">
        <f t="shared" si="167"/>
        <v>0</v>
      </c>
      <c r="DG250" s="245"/>
      <c r="DH250" s="245"/>
    </row>
    <row r="251" spans="1:112" s="218" customFormat="1" ht="28.5" hidden="1" customHeight="1">
      <c r="A251" s="218" t="str">
        <f>Lists!C339</f>
        <v/>
      </c>
      <c r="B251" s="240" t="str">
        <f>IF(A251="","",INDEX(FORMULACIÓN!$A$10:$U$1010,'FORMULACIÓN Y SEG. FACULTADES'!$A251,'FORMULACIÓN Y SEG. FACULTADES'!B$8))</f>
        <v/>
      </c>
      <c r="C251" s="238" t="str">
        <f>IF($A251="","",INDEX(FORMULACIÓN!$A$10:$U$1010,'FORMULACIÓN Y SEG. FACULTADES'!$A251,'FORMULACIÓN Y SEG. FACULTADES'!C$8))</f>
        <v/>
      </c>
      <c r="D251" s="240" t="str">
        <f>IF(B251="","",INDEX(FORMULACIÓN!$A$10:$U$1010,'FORMULACIÓN Y SEG. FACULTADES'!$A251,'FORMULACIÓN Y SEG. FACULTADES'!D$8))</f>
        <v/>
      </c>
      <c r="E251" s="240" t="str">
        <f>IF($A251="","",INDEX(FORMULACIÓN!$A$10:$U$1010,'FORMULACIÓN Y SEG. FACULTADES'!$A251,'FORMULACIÓN Y SEG. FACULTADES'!E$8))</f>
        <v/>
      </c>
      <c r="F251" s="240" t="str">
        <f>IF($A251="","",INDEX(FORMULACIÓN!$A$10:$U$1010,'FORMULACIÓN Y SEG. FACULTADES'!$A251,'FORMULACIÓN Y SEG. FACULTADES'!F$8))</f>
        <v/>
      </c>
      <c r="G251" s="240" t="str">
        <f>IF($A251="","",INDEX(FORMULACIÓN!$A$10:$U$1010,'FORMULACIÓN Y SEG. FACULTADES'!$A251,'FORMULACIÓN Y SEG. FACULTADES'!G$8))</f>
        <v/>
      </c>
      <c r="H251" s="240" t="str">
        <f>IF($A251="","",INDEX(FORMULACIÓN!$A$10:$U$1010,'FORMULACIÓN Y SEG. FACULTADES'!$A251,'FORMULACIÓN Y SEG. FACULTADES'!H$8))</f>
        <v/>
      </c>
      <c r="I251" s="240" t="str">
        <f>IF($A251="","",INDEX(FORMULACIÓN!$A$10:$U$1010,'FORMULACIÓN Y SEG. FACULTADES'!$A251,'FORMULACIÓN Y SEG. FACULTADES'!I$8))</f>
        <v/>
      </c>
      <c r="J251" s="242"/>
      <c r="K251" s="242"/>
      <c r="L251" s="240" t="str">
        <f>IF($A251="","",INDEX(FORMULACIÓN!$A$10:$U$1010,'FORMULACIÓN Y SEG. FACULTADES'!$A251,'FORMULACIÓN Y SEG. FACULTADES'!L$8))</f>
        <v/>
      </c>
      <c r="M251" s="240" t="str">
        <f>IF($A251="","",INDEX(FORMULACIÓN!$A$10:$U$1010,'FORMULACIÓN Y SEG. FACULTADES'!$A251,'FORMULACIÓN Y SEG. FACULTADES'!M$8))</f>
        <v/>
      </c>
      <c r="N251" s="240" t="str">
        <f>IF($A251="","",INDEX(FORMULACIÓN!$A$10:$U$1010,'FORMULACIÓN Y SEG. FACULTADES'!$A251,'FORMULACIÓN Y SEG. FACULTADES'!N$8))</f>
        <v/>
      </c>
      <c r="O251" s="240" t="str">
        <f>IF($A251="","",INDEX(FORMULACIÓN!$A$10:$U$1010,'FORMULACIÓN Y SEG. FACULTADES'!$A251,'FORMULACIÓN Y SEG. FACULTADES'!O$8))</f>
        <v/>
      </c>
      <c r="P251" s="240" t="str">
        <f>IF($A251="","",INDEX(FORMULACIÓN!$A$10:$U$1010,'FORMULACIÓN Y SEG. FACULTADES'!$A251,'FORMULACIÓN Y SEG. FACULTADES'!P$8))</f>
        <v/>
      </c>
      <c r="Q251" s="241"/>
      <c r="R251" s="46" t="str">
        <f>IF($A251="","",INDEX(FORMULACIÓN!$A$10:$Y$1010,'FORMULACIÓN Y SEG. FACULTADES'!$A251,'FORMULACIÓN Y SEG. FACULTADES'!R$8))</f>
        <v/>
      </c>
      <c r="S251" s="175" t="str">
        <f>IF($A251="","",INDEX(FORMULACIÓN!$A$10:$U$1010,'FORMULACIÓN Y SEG. FACULTADES'!$A251,'FORMULACIÓN Y SEG. FACULTADES'!S$8))</f>
        <v/>
      </c>
      <c r="T251" s="187"/>
      <c r="U251" s="187"/>
      <c r="V251" s="188">
        <f t="shared" si="128"/>
        <v>0</v>
      </c>
      <c r="W251" s="187"/>
      <c r="X251" s="187"/>
      <c r="Y251" s="187"/>
      <c r="Z251" s="191" t="str">
        <f t="shared" si="129"/>
        <v>0</v>
      </c>
      <c r="AA251" s="191" t="str">
        <f t="shared" si="130"/>
        <v>-</v>
      </c>
      <c r="AB251" s="189" t="str">
        <f t="shared" si="127"/>
        <v>FAC/DEP: 00,00%
__________
FAC/FAC: -
__________
AÑO: 00,00%
S. 1: 00,00%
S. 2: 00,00%</v>
      </c>
      <c r="AC251" s="187"/>
      <c r="AD251" s="187"/>
      <c r="AE251" s="188">
        <f t="shared" si="131"/>
        <v>0</v>
      </c>
      <c r="AF251" s="187"/>
      <c r="AG251" s="187"/>
      <c r="AH251" s="187"/>
      <c r="AI251" s="191" t="str">
        <f t="shared" si="132"/>
        <v>0</v>
      </c>
      <c r="AJ251" s="187" t="str">
        <f t="shared" si="133"/>
        <v>-</v>
      </c>
      <c r="AK251" s="189" t="str">
        <f t="shared" si="134"/>
        <v>FAC/DEP: 00,00%
__________
FAC/FAC: -
__________
AÑO: 00,00%
S. 1: 00,00%
S. 2: 00,00%</v>
      </c>
      <c r="AL251" s="187"/>
      <c r="AM251" s="187"/>
      <c r="AN251" s="188">
        <f t="shared" si="135"/>
        <v>0</v>
      </c>
      <c r="AO251" s="187"/>
      <c r="AP251" s="187"/>
      <c r="AQ251" s="187"/>
      <c r="AR251" s="191" t="str">
        <f t="shared" si="136"/>
        <v>0</v>
      </c>
      <c r="AS251" s="187" t="str">
        <f t="shared" si="137"/>
        <v>-</v>
      </c>
      <c r="AT251" s="189" t="str">
        <f t="shared" si="138"/>
        <v>FAC/DEP: 00,00%
__________
FAC/FAC: -
__________
AÑO: 00,00%
S. 1: 00,00%
S. 2: 00,00%</v>
      </c>
      <c r="AU251" s="187"/>
      <c r="AV251" s="187"/>
      <c r="AW251" s="188">
        <f t="shared" si="139"/>
        <v>0</v>
      </c>
      <c r="AX251" s="187"/>
      <c r="AY251" s="187"/>
      <c r="AZ251" s="187"/>
      <c r="BA251" s="191" t="str">
        <f t="shared" si="140"/>
        <v>0</v>
      </c>
      <c r="BB251" s="187" t="str">
        <f t="shared" si="141"/>
        <v>-</v>
      </c>
      <c r="BC251" s="189" t="str">
        <f t="shared" si="142"/>
        <v>FAC/DEP: 00,00%
__________
FAC/FAC: -
__________
AÑO: 00,00%
S. 1: 00,00%
S. 2: 00,00%</v>
      </c>
      <c r="BD251" s="187"/>
      <c r="BE251" s="187"/>
      <c r="BF251" s="188">
        <f t="shared" si="143"/>
        <v>0</v>
      </c>
      <c r="BG251" s="187"/>
      <c r="BH251" s="187"/>
      <c r="BI251" s="187"/>
      <c r="BJ251" s="191" t="str">
        <f t="shared" si="144"/>
        <v>0</v>
      </c>
      <c r="BK251" s="187" t="str">
        <f t="shared" si="145"/>
        <v>-</v>
      </c>
      <c r="BL251" s="189" t="str">
        <f t="shared" si="146"/>
        <v>FAC/DEP: 00,00%
__________
FAC/FAC: -
__________
AÑO: 00,00%
S. 1: 00,00%
S. 2: 00,00%</v>
      </c>
      <c r="BM251" s="187"/>
      <c r="BN251" s="187"/>
      <c r="BO251" s="188">
        <f t="shared" si="147"/>
        <v>0</v>
      </c>
      <c r="BP251" s="187"/>
      <c r="BQ251" s="187"/>
      <c r="BR251" s="187"/>
      <c r="BS251" s="191" t="str">
        <f t="shared" si="148"/>
        <v>0</v>
      </c>
      <c r="BT251" s="187" t="str">
        <f t="shared" si="149"/>
        <v>-</v>
      </c>
      <c r="BU251" s="189" t="str">
        <f t="shared" si="150"/>
        <v>FAC/DEP: 00,00%
__________
FAC/FAC: -
__________
AÑO: 00,00%
S. 1: 00,00%
S. 2: 00,00%</v>
      </c>
      <c r="BV251" s="187"/>
      <c r="BW251" s="187"/>
      <c r="BX251" s="188">
        <f t="shared" si="151"/>
        <v>0</v>
      </c>
      <c r="BY251" s="187"/>
      <c r="BZ251" s="187"/>
      <c r="CA251" s="187"/>
      <c r="CB251" s="191" t="str">
        <f t="shared" si="152"/>
        <v>0</v>
      </c>
      <c r="CC251" s="187" t="str">
        <f t="shared" si="153"/>
        <v>-</v>
      </c>
      <c r="CD251" s="189" t="str">
        <f t="shared" si="154"/>
        <v>FAC/DEP: 00,00%
__________
FAC/FAC: -
__________
AÑO: 00,00%
S. 1: 00,00%
S. 2: 00,00%</v>
      </c>
      <c r="CE251" s="187"/>
      <c r="CF251" s="187"/>
      <c r="CG251" s="188">
        <f t="shared" si="155"/>
        <v>0</v>
      </c>
      <c r="CH251" s="187"/>
      <c r="CI251" s="187"/>
      <c r="CJ251" s="187"/>
      <c r="CK251" s="191" t="str">
        <f t="shared" si="156"/>
        <v>0</v>
      </c>
      <c r="CL251" s="187" t="str">
        <f t="shared" si="157"/>
        <v>-</v>
      </c>
      <c r="CM251" s="189" t="str">
        <f t="shared" si="158"/>
        <v>FAC/DEP: 00,00%
__________
FAC/FAC: -
__________
AÑO: 00,00%
S. 1: 00,00%
S. 2: 00,00%</v>
      </c>
      <c r="CN251" s="187"/>
      <c r="CO251" s="187"/>
      <c r="CP251" s="188">
        <f t="shared" si="159"/>
        <v>0</v>
      </c>
      <c r="CQ251" s="187"/>
      <c r="CR251" s="187"/>
      <c r="CS251" s="187"/>
      <c r="CT251" s="191" t="str">
        <f t="shared" si="160"/>
        <v>0</v>
      </c>
      <c r="CU251" s="187" t="str">
        <f t="shared" si="161"/>
        <v>-</v>
      </c>
      <c r="CV251" s="189" t="str">
        <f t="shared" si="162"/>
        <v>FAC/DEP: 00,00%
__________
FAC/FAC: -
__________
AÑO: 00,00%
S. 1: 00,00%
S. 2: 00,00%</v>
      </c>
      <c r="CW251" s="187"/>
      <c r="CX251" s="187"/>
      <c r="CY251" s="188">
        <f t="shared" si="163"/>
        <v>0</v>
      </c>
      <c r="CZ251" s="187"/>
      <c r="DA251" s="187"/>
      <c r="DB251" s="187"/>
      <c r="DC251" s="191" t="str">
        <f t="shared" si="164"/>
        <v>0</v>
      </c>
      <c r="DD251" s="191" t="str">
        <f t="shared" si="165"/>
        <v>-</v>
      </c>
      <c r="DE251" s="196" t="str">
        <f t="shared" si="166"/>
        <v>FAC/DEP: 00,00%
__________
FAC/FAC: -
__________
AÑO: 00,00%
S. 1: 00,00%
S. 2: 00,00%</v>
      </c>
      <c r="DF251" s="209">
        <f t="shared" si="167"/>
        <v>0</v>
      </c>
      <c r="DG251" s="245"/>
      <c r="DH251" s="245"/>
    </row>
    <row r="252" spans="1:112" s="218" customFormat="1" ht="28.5" hidden="1" customHeight="1">
      <c r="A252" s="218" t="str">
        <f>Lists!C340</f>
        <v/>
      </c>
      <c r="B252" s="240" t="str">
        <f>IF(A252="","",INDEX(FORMULACIÓN!$A$10:$U$1010,'FORMULACIÓN Y SEG. FACULTADES'!$A252,'FORMULACIÓN Y SEG. FACULTADES'!B$8))</f>
        <v/>
      </c>
      <c r="C252" s="238" t="str">
        <f>IF($A252="","",INDEX(FORMULACIÓN!$A$10:$U$1010,'FORMULACIÓN Y SEG. FACULTADES'!$A252,'FORMULACIÓN Y SEG. FACULTADES'!C$8))</f>
        <v/>
      </c>
      <c r="D252" s="240" t="str">
        <f>IF(B252="","",INDEX(FORMULACIÓN!$A$10:$U$1010,'FORMULACIÓN Y SEG. FACULTADES'!$A252,'FORMULACIÓN Y SEG. FACULTADES'!D$8))</f>
        <v/>
      </c>
      <c r="E252" s="240" t="str">
        <f>IF($A252="","",INDEX(FORMULACIÓN!$A$10:$U$1010,'FORMULACIÓN Y SEG. FACULTADES'!$A252,'FORMULACIÓN Y SEG. FACULTADES'!E$8))</f>
        <v/>
      </c>
      <c r="F252" s="240" t="str">
        <f>IF($A252="","",INDEX(FORMULACIÓN!$A$10:$U$1010,'FORMULACIÓN Y SEG. FACULTADES'!$A252,'FORMULACIÓN Y SEG. FACULTADES'!F$8))</f>
        <v/>
      </c>
      <c r="G252" s="240" t="str">
        <f>IF($A252="","",INDEX(FORMULACIÓN!$A$10:$U$1010,'FORMULACIÓN Y SEG. FACULTADES'!$A252,'FORMULACIÓN Y SEG. FACULTADES'!G$8))</f>
        <v/>
      </c>
      <c r="H252" s="240" t="str">
        <f>IF($A252="","",INDEX(FORMULACIÓN!$A$10:$U$1010,'FORMULACIÓN Y SEG. FACULTADES'!$A252,'FORMULACIÓN Y SEG. FACULTADES'!H$8))</f>
        <v/>
      </c>
      <c r="I252" s="240" t="str">
        <f>IF($A252="","",INDEX(FORMULACIÓN!$A$10:$U$1010,'FORMULACIÓN Y SEG. FACULTADES'!$A252,'FORMULACIÓN Y SEG. FACULTADES'!I$8))</f>
        <v/>
      </c>
      <c r="J252" s="242"/>
      <c r="K252" s="242"/>
      <c r="L252" s="240" t="str">
        <f>IF($A252="","",INDEX(FORMULACIÓN!$A$10:$U$1010,'FORMULACIÓN Y SEG. FACULTADES'!$A252,'FORMULACIÓN Y SEG. FACULTADES'!L$8))</f>
        <v/>
      </c>
      <c r="M252" s="240" t="str">
        <f>IF($A252="","",INDEX(FORMULACIÓN!$A$10:$U$1010,'FORMULACIÓN Y SEG. FACULTADES'!$A252,'FORMULACIÓN Y SEG. FACULTADES'!M$8))</f>
        <v/>
      </c>
      <c r="N252" s="240" t="str">
        <f>IF($A252="","",INDEX(FORMULACIÓN!$A$10:$U$1010,'FORMULACIÓN Y SEG. FACULTADES'!$A252,'FORMULACIÓN Y SEG. FACULTADES'!N$8))</f>
        <v/>
      </c>
      <c r="O252" s="240" t="str">
        <f>IF($A252="","",INDEX(FORMULACIÓN!$A$10:$U$1010,'FORMULACIÓN Y SEG. FACULTADES'!$A252,'FORMULACIÓN Y SEG. FACULTADES'!O$8))</f>
        <v/>
      </c>
      <c r="P252" s="240" t="str">
        <f>IF($A252="","",INDEX(FORMULACIÓN!$A$10:$U$1010,'FORMULACIÓN Y SEG. FACULTADES'!$A252,'FORMULACIÓN Y SEG. FACULTADES'!P$8))</f>
        <v/>
      </c>
      <c r="Q252" s="241"/>
      <c r="R252" s="46" t="str">
        <f>IF($A252="","",INDEX(FORMULACIÓN!$A$10:$Y$1010,'FORMULACIÓN Y SEG. FACULTADES'!$A252,'FORMULACIÓN Y SEG. FACULTADES'!R$8))</f>
        <v/>
      </c>
      <c r="S252" s="175" t="str">
        <f>IF($A252="","",INDEX(FORMULACIÓN!$A$10:$U$1010,'FORMULACIÓN Y SEG. FACULTADES'!$A252,'FORMULACIÓN Y SEG. FACULTADES'!S$8))</f>
        <v/>
      </c>
      <c r="T252" s="187"/>
      <c r="U252" s="187"/>
      <c r="V252" s="188">
        <f t="shared" si="128"/>
        <v>0</v>
      </c>
      <c r="W252" s="187"/>
      <c r="X252" s="187"/>
      <c r="Y252" s="187"/>
      <c r="Z252" s="191" t="str">
        <f t="shared" si="129"/>
        <v>0</v>
      </c>
      <c r="AA252" s="191" t="str">
        <f t="shared" si="130"/>
        <v>-</v>
      </c>
      <c r="AB252" s="189" t="str">
        <f t="shared" si="127"/>
        <v>FAC/DEP: 00,00%
__________
FAC/FAC: -
__________
AÑO: 00,00%
S. 1: 00,00%
S. 2: 00,00%</v>
      </c>
      <c r="AC252" s="187"/>
      <c r="AD252" s="187"/>
      <c r="AE252" s="188">
        <f t="shared" si="131"/>
        <v>0</v>
      </c>
      <c r="AF252" s="187"/>
      <c r="AG252" s="187"/>
      <c r="AH252" s="187"/>
      <c r="AI252" s="191" t="str">
        <f t="shared" si="132"/>
        <v>0</v>
      </c>
      <c r="AJ252" s="187" t="str">
        <f t="shared" si="133"/>
        <v>-</v>
      </c>
      <c r="AK252" s="189" t="str">
        <f t="shared" si="134"/>
        <v>FAC/DEP: 00,00%
__________
FAC/FAC: -
__________
AÑO: 00,00%
S. 1: 00,00%
S. 2: 00,00%</v>
      </c>
      <c r="AL252" s="187"/>
      <c r="AM252" s="187"/>
      <c r="AN252" s="188">
        <f t="shared" si="135"/>
        <v>0</v>
      </c>
      <c r="AO252" s="187"/>
      <c r="AP252" s="187"/>
      <c r="AQ252" s="187"/>
      <c r="AR252" s="191" t="str">
        <f t="shared" si="136"/>
        <v>0</v>
      </c>
      <c r="AS252" s="187" t="str">
        <f t="shared" si="137"/>
        <v>-</v>
      </c>
      <c r="AT252" s="189" t="str">
        <f t="shared" si="138"/>
        <v>FAC/DEP: 00,00%
__________
FAC/FAC: -
__________
AÑO: 00,00%
S. 1: 00,00%
S. 2: 00,00%</v>
      </c>
      <c r="AU252" s="187"/>
      <c r="AV252" s="187"/>
      <c r="AW252" s="188">
        <f t="shared" si="139"/>
        <v>0</v>
      </c>
      <c r="AX252" s="187"/>
      <c r="AY252" s="187"/>
      <c r="AZ252" s="187"/>
      <c r="BA252" s="191" t="str">
        <f t="shared" si="140"/>
        <v>0</v>
      </c>
      <c r="BB252" s="187" t="str">
        <f t="shared" si="141"/>
        <v>-</v>
      </c>
      <c r="BC252" s="189" t="str">
        <f t="shared" si="142"/>
        <v>FAC/DEP: 00,00%
__________
FAC/FAC: -
__________
AÑO: 00,00%
S. 1: 00,00%
S. 2: 00,00%</v>
      </c>
      <c r="BD252" s="187"/>
      <c r="BE252" s="187"/>
      <c r="BF252" s="188">
        <f t="shared" si="143"/>
        <v>0</v>
      </c>
      <c r="BG252" s="187"/>
      <c r="BH252" s="187"/>
      <c r="BI252" s="187"/>
      <c r="BJ252" s="191" t="str">
        <f t="shared" si="144"/>
        <v>0</v>
      </c>
      <c r="BK252" s="187" t="str">
        <f t="shared" si="145"/>
        <v>-</v>
      </c>
      <c r="BL252" s="189" t="str">
        <f t="shared" si="146"/>
        <v>FAC/DEP: 00,00%
__________
FAC/FAC: -
__________
AÑO: 00,00%
S. 1: 00,00%
S. 2: 00,00%</v>
      </c>
      <c r="BM252" s="187"/>
      <c r="BN252" s="187"/>
      <c r="BO252" s="188">
        <f t="shared" si="147"/>
        <v>0</v>
      </c>
      <c r="BP252" s="187"/>
      <c r="BQ252" s="187"/>
      <c r="BR252" s="187"/>
      <c r="BS252" s="191" t="str">
        <f t="shared" si="148"/>
        <v>0</v>
      </c>
      <c r="BT252" s="187" t="str">
        <f t="shared" si="149"/>
        <v>-</v>
      </c>
      <c r="BU252" s="189" t="str">
        <f t="shared" si="150"/>
        <v>FAC/DEP: 00,00%
__________
FAC/FAC: -
__________
AÑO: 00,00%
S. 1: 00,00%
S. 2: 00,00%</v>
      </c>
      <c r="BV252" s="187"/>
      <c r="BW252" s="187"/>
      <c r="BX252" s="188">
        <f t="shared" si="151"/>
        <v>0</v>
      </c>
      <c r="BY252" s="187"/>
      <c r="BZ252" s="187"/>
      <c r="CA252" s="187"/>
      <c r="CB252" s="191" t="str">
        <f t="shared" si="152"/>
        <v>0</v>
      </c>
      <c r="CC252" s="187" t="str">
        <f t="shared" si="153"/>
        <v>-</v>
      </c>
      <c r="CD252" s="189" t="str">
        <f t="shared" si="154"/>
        <v>FAC/DEP: 00,00%
__________
FAC/FAC: -
__________
AÑO: 00,00%
S. 1: 00,00%
S. 2: 00,00%</v>
      </c>
      <c r="CE252" s="187"/>
      <c r="CF252" s="187"/>
      <c r="CG252" s="188">
        <f t="shared" si="155"/>
        <v>0</v>
      </c>
      <c r="CH252" s="187"/>
      <c r="CI252" s="187"/>
      <c r="CJ252" s="187"/>
      <c r="CK252" s="191" t="str">
        <f t="shared" si="156"/>
        <v>0</v>
      </c>
      <c r="CL252" s="187" t="str">
        <f t="shared" si="157"/>
        <v>-</v>
      </c>
      <c r="CM252" s="189" t="str">
        <f t="shared" si="158"/>
        <v>FAC/DEP: 00,00%
__________
FAC/FAC: -
__________
AÑO: 00,00%
S. 1: 00,00%
S. 2: 00,00%</v>
      </c>
      <c r="CN252" s="187"/>
      <c r="CO252" s="187"/>
      <c r="CP252" s="188">
        <f t="shared" si="159"/>
        <v>0</v>
      </c>
      <c r="CQ252" s="187"/>
      <c r="CR252" s="187"/>
      <c r="CS252" s="187"/>
      <c r="CT252" s="191" t="str">
        <f t="shared" si="160"/>
        <v>0</v>
      </c>
      <c r="CU252" s="187" t="str">
        <f t="shared" si="161"/>
        <v>-</v>
      </c>
      <c r="CV252" s="189" t="str">
        <f t="shared" si="162"/>
        <v>FAC/DEP: 00,00%
__________
FAC/FAC: -
__________
AÑO: 00,00%
S. 1: 00,00%
S. 2: 00,00%</v>
      </c>
      <c r="CW252" s="187"/>
      <c r="CX252" s="187"/>
      <c r="CY252" s="188">
        <f t="shared" si="163"/>
        <v>0</v>
      </c>
      <c r="CZ252" s="187"/>
      <c r="DA252" s="187"/>
      <c r="DB252" s="187"/>
      <c r="DC252" s="191" t="str">
        <f t="shared" si="164"/>
        <v>0</v>
      </c>
      <c r="DD252" s="191" t="str">
        <f t="shared" si="165"/>
        <v>-</v>
      </c>
      <c r="DE252" s="196" t="str">
        <f t="shared" si="166"/>
        <v>FAC/DEP: 00,00%
__________
FAC/FAC: -
__________
AÑO: 00,00%
S. 1: 00,00%
S. 2: 00,00%</v>
      </c>
      <c r="DF252" s="209">
        <f t="shared" si="167"/>
        <v>0</v>
      </c>
      <c r="DG252" s="245"/>
      <c r="DH252" s="245"/>
    </row>
    <row r="253" spans="1:112" s="218" customFormat="1" ht="28.5" hidden="1" customHeight="1">
      <c r="A253" s="218" t="str">
        <f>Lists!C341</f>
        <v/>
      </c>
      <c r="B253" s="240" t="str">
        <f>IF(A253="","",INDEX(FORMULACIÓN!$A$10:$U$1010,'FORMULACIÓN Y SEG. FACULTADES'!$A253,'FORMULACIÓN Y SEG. FACULTADES'!B$8))</f>
        <v/>
      </c>
      <c r="C253" s="238" t="str">
        <f>IF($A253="","",INDEX(FORMULACIÓN!$A$10:$U$1010,'FORMULACIÓN Y SEG. FACULTADES'!$A253,'FORMULACIÓN Y SEG. FACULTADES'!C$8))</f>
        <v/>
      </c>
      <c r="D253" s="240" t="str">
        <f>IF(B253="","",INDEX(FORMULACIÓN!$A$10:$U$1010,'FORMULACIÓN Y SEG. FACULTADES'!$A253,'FORMULACIÓN Y SEG. FACULTADES'!D$8))</f>
        <v/>
      </c>
      <c r="E253" s="240" t="str">
        <f>IF($A253="","",INDEX(FORMULACIÓN!$A$10:$U$1010,'FORMULACIÓN Y SEG. FACULTADES'!$A253,'FORMULACIÓN Y SEG. FACULTADES'!E$8))</f>
        <v/>
      </c>
      <c r="F253" s="240" t="str">
        <f>IF($A253="","",INDEX(FORMULACIÓN!$A$10:$U$1010,'FORMULACIÓN Y SEG. FACULTADES'!$A253,'FORMULACIÓN Y SEG. FACULTADES'!F$8))</f>
        <v/>
      </c>
      <c r="G253" s="240" t="str">
        <f>IF($A253="","",INDEX(FORMULACIÓN!$A$10:$U$1010,'FORMULACIÓN Y SEG. FACULTADES'!$A253,'FORMULACIÓN Y SEG. FACULTADES'!G$8))</f>
        <v/>
      </c>
      <c r="H253" s="240" t="str">
        <f>IF($A253="","",INDEX(FORMULACIÓN!$A$10:$U$1010,'FORMULACIÓN Y SEG. FACULTADES'!$A253,'FORMULACIÓN Y SEG. FACULTADES'!H$8))</f>
        <v/>
      </c>
      <c r="I253" s="240" t="str">
        <f>IF($A253="","",INDEX(FORMULACIÓN!$A$10:$U$1010,'FORMULACIÓN Y SEG. FACULTADES'!$A253,'FORMULACIÓN Y SEG. FACULTADES'!I$8))</f>
        <v/>
      </c>
      <c r="J253" s="242"/>
      <c r="K253" s="242"/>
      <c r="L253" s="240" t="str">
        <f>IF($A253="","",INDEX(FORMULACIÓN!$A$10:$U$1010,'FORMULACIÓN Y SEG. FACULTADES'!$A253,'FORMULACIÓN Y SEG. FACULTADES'!L$8))</f>
        <v/>
      </c>
      <c r="M253" s="240" t="str">
        <f>IF($A253="","",INDEX(FORMULACIÓN!$A$10:$U$1010,'FORMULACIÓN Y SEG. FACULTADES'!$A253,'FORMULACIÓN Y SEG. FACULTADES'!M$8))</f>
        <v/>
      </c>
      <c r="N253" s="240" t="str">
        <f>IF($A253="","",INDEX(FORMULACIÓN!$A$10:$U$1010,'FORMULACIÓN Y SEG. FACULTADES'!$A253,'FORMULACIÓN Y SEG. FACULTADES'!N$8))</f>
        <v/>
      </c>
      <c r="O253" s="240" t="str">
        <f>IF($A253="","",INDEX(FORMULACIÓN!$A$10:$U$1010,'FORMULACIÓN Y SEG. FACULTADES'!$A253,'FORMULACIÓN Y SEG. FACULTADES'!O$8))</f>
        <v/>
      </c>
      <c r="P253" s="240" t="str">
        <f>IF($A253="","",INDEX(FORMULACIÓN!$A$10:$U$1010,'FORMULACIÓN Y SEG. FACULTADES'!$A253,'FORMULACIÓN Y SEG. FACULTADES'!P$8))</f>
        <v/>
      </c>
      <c r="Q253" s="241"/>
      <c r="R253" s="46" t="str">
        <f>IF($A253="","",INDEX(FORMULACIÓN!$A$10:$Y$1010,'FORMULACIÓN Y SEG. FACULTADES'!$A253,'FORMULACIÓN Y SEG. FACULTADES'!R$8))</f>
        <v/>
      </c>
      <c r="S253" s="175" t="str">
        <f>IF($A253="","",INDEX(FORMULACIÓN!$A$10:$U$1010,'FORMULACIÓN Y SEG. FACULTADES'!$A253,'FORMULACIÓN Y SEG. FACULTADES'!S$8))</f>
        <v/>
      </c>
      <c r="T253" s="187"/>
      <c r="U253" s="187"/>
      <c r="V253" s="188">
        <f t="shared" si="128"/>
        <v>0</v>
      </c>
      <c r="W253" s="187"/>
      <c r="X253" s="187"/>
      <c r="Y253" s="187"/>
      <c r="Z253" s="191" t="str">
        <f t="shared" si="129"/>
        <v>0</v>
      </c>
      <c r="AA253" s="191" t="str">
        <f t="shared" si="130"/>
        <v>-</v>
      </c>
      <c r="AB253" s="189" t="str">
        <f t="shared" si="127"/>
        <v>FAC/DEP: 00,00%
__________
FAC/FAC: -
__________
AÑO: 00,00%
S. 1: 00,00%
S. 2: 00,00%</v>
      </c>
      <c r="AC253" s="187"/>
      <c r="AD253" s="187"/>
      <c r="AE253" s="188">
        <f t="shared" si="131"/>
        <v>0</v>
      </c>
      <c r="AF253" s="187"/>
      <c r="AG253" s="187"/>
      <c r="AH253" s="187"/>
      <c r="AI253" s="191" t="str">
        <f t="shared" si="132"/>
        <v>0</v>
      </c>
      <c r="AJ253" s="187" t="str">
        <f t="shared" si="133"/>
        <v>-</v>
      </c>
      <c r="AK253" s="189" t="str">
        <f t="shared" si="134"/>
        <v>FAC/DEP: 00,00%
__________
FAC/FAC: -
__________
AÑO: 00,00%
S. 1: 00,00%
S. 2: 00,00%</v>
      </c>
      <c r="AL253" s="187"/>
      <c r="AM253" s="187"/>
      <c r="AN253" s="188">
        <f t="shared" si="135"/>
        <v>0</v>
      </c>
      <c r="AO253" s="187"/>
      <c r="AP253" s="187"/>
      <c r="AQ253" s="187"/>
      <c r="AR253" s="191" t="str">
        <f t="shared" si="136"/>
        <v>0</v>
      </c>
      <c r="AS253" s="187" t="str">
        <f t="shared" si="137"/>
        <v>-</v>
      </c>
      <c r="AT253" s="189" t="str">
        <f t="shared" si="138"/>
        <v>FAC/DEP: 00,00%
__________
FAC/FAC: -
__________
AÑO: 00,00%
S. 1: 00,00%
S. 2: 00,00%</v>
      </c>
      <c r="AU253" s="187"/>
      <c r="AV253" s="187"/>
      <c r="AW253" s="188">
        <f t="shared" si="139"/>
        <v>0</v>
      </c>
      <c r="AX253" s="187"/>
      <c r="AY253" s="187"/>
      <c r="AZ253" s="187"/>
      <c r="BA253" s="191" t="str">
        <f t="shared" si="140"/>
        <v>0</v>
      </c>
      <c r="BB253" s="187" t="str">
        <f t="shared" si="141"/>
        <v>-</v>
      </c>
      <c r="BC253" s="189" t="str">
        <f t="shared" si="142"/>
        <v>FAC/DEP: 00,00%
__________
FAC/FAC: -
__________
AÑO: 00,00%
S. 1: 00,00%
S. 2: 00,00%</v>
      </c>
      <c r="BD253" s="187"/>
      <c r="BE253" s="187"/>
      <c r="BF253" s="188">
        <f t="shared" si="143"/>
        <v>0</v>
      </c>
      <c r="BG253" s="187"/>
      <c r="BH253" s="187"/>
      <c r="BI253" s="187"/>
      <c r="BJ253" s="191" t="str">
        <f t="shared" si="144"/>
        <v>0</v>
      </c>
      <c r="BK253" s="187" t="str">
        <f t="shared" si="145"/>
        <v>-</v>
      </c>
      <c r="BL253" s="189" t="str">
        <f t="shared" si="146"/>
        <v>FAC/DEP: 00,00%
__________
FAC/FAC: -
__________
AÑO: 00,00%
S. 1: 00,00%
S. 2: 00,00%</v>
      </c>
      <c r="BM253" s="187"/>
      <c r="BN253" s="187"/>
      <c r="BO253" s="188">
        <f t="shared" si="147"/>
        <v>0</v>
      </c>
      <c r="BP253" s="187"/>
      <c r="BQ253" s="187"/>
      <c r="BR253" s="187"/>
      <c r="BS253" s="191" t="str">
        <f t="shared" si="148"/>
        <v>0</v>
      </c>
      <c r="BT253" s="187" t="str">
        <f t="shared" si="149"/>
        <v>-</v>
      </c>
      <c r="BU253" s="189" t="str">
        <f t="shared" si="150"/>
        <v>FAC/DEP: 00,00%
__________
FAC/FAC: -
__________
AÑO: 00,00%
S. 1: 00,00%
S. 2: 00,00%</v>
      </c>
      <c r="BV253" s="187"/>
      <c r="BW253" s="187"/>
      <c r="BX253" s="188">
        <f t="shared" si="151"/>
        <v>0</v>
      </c>
      <c r="BY253" s="187"/>
      <c r="BZ253" s="187"/>
      <c r="CA253" s="187"/>
      <c r="CB253" s="191" t="str">
        <f t="shared" si="152"/>
        <v>0</v>
      </c>
      <c r="CC253" s="187" t="str">
        <f t="shared" si="153"/>
        <v>-</v>
      </c>
      <c r="CD253" s="189" t="str">
        <f t="shared" si="154"/>
        <v>FAC/DEP: 00,00%
__________
FAC/FAC: -
__________
AÑO: 00,00%
S. 1: 00,00%
S. 2: 00,00%</v>
      </c>
      <c r="CE253" s="187"/>
      <c r="CF253" s="187"/>
      <c r="CG253" s="188">
        <f t="shared" si="155"/>
        <v>0</v>
      </c>
      <c r="CH253" s="187"/>
      <c r="CI253" s="187"/>
      <c r="CJ253" s="187"/>
      <c r="CK253" s="191" t="str">
        <f t="shared" si="156"/>
        <v>0</v>
      </c>
      <c r="CL253" s="187" t="str">
        <f t="shared" si="157"/>
        <v>-</v>
      </c>
      <c r="CM253" s="189" t="str">
        <f t="shared" si="158"/>
        <v>FAC/DEP: 00,00%
__________
FAC/FAC: -
__________
AÑO: 00,00%
S. 1: 00,00%
S. 2: 00,00%</v>
      </c>
      <c r="CN253" s="187"/>
      <c r="CO253" s="187"/>
      <c r="CP253" s="188">
        <f t="shared" si="159"/>
        <v>0</v>
      </c>
      <c r="CQ253" s="187"/>
      <c r="CR253" s="187"/>
      <c r="CS253" s="187"/>
      <c r="CT253" s="191" t="str">
        <f t="shared" si="160"/>
        <v>0</v>
      </c>
      <c r="CU253" s="187" t="str">
        <f t="shared" si="161"/>
        <v>-</v>
      </c>
      <c r="CV253" s="189" t="str">
        <f t="shared" si="162"/>
        <v>FAC/DEP: 00,00%
__________
FAC/FAC: -
__________
AÑO: 00,00%
S. 1: 00,00%
S. 2: 00,00%</v>
      </c>
      <c r="CW253" s="187"/>
      <c r="CX253" s="187"/>
      <c r="CY253" s="188">
        <f t="shared" si="163"/>
        <v>0</v>
      </c>
      <c r="CZ253" s="187"/>
      <c r="DA253" s="187"/>
      <c r="DB253" s="187"/>
      <c r="DC253" s="191" t="str">
        <f t="shared" si="164"/>
        <v>0</v>
      </c>
      <c r="DD253" s="191" t="str">
        <f t="shared" si="165"/>
        <v>-</v>
      </c>
      <c r="DE253" s="196" t="str">
        <f t="shared" si="166"/>
        <v>FAC/DEP: 00,00%
__________
FAC/FAC: -
__________
AÑO: 00,00%
S. 1: 00,00%
S. 2: 00,00%</v>
      </c>
      <c r="DF253" s="209">
        <f t="shared" si="167"/>
        <v>0</v>
      </c>
      <c r="DG253" s="245"/>
      <c r="DH253" s="245"/>
    </row>
    <row r="254" spans="1:112" s="218" customFormat="1" ht="28.5" hidden="1" customHeight="1">
      <c r="A254" s="218" t="str">
        <f>Lists!C342</f>
        <v/>
      </c>
      <c r="B254" s="240" t="str">
        <f>IF(A254="","",INDEX(FORMULACIÓN!$A$10:$U$1010,'FORMULACIÓN Y SEG. FACULTADES'!$A254,'FORMULACIÓN Y SEG. FACULTADES'!B$8))</f>
        <v/>
      </c>
      <c r="C254" s="238" t="str">
        <f>IF($A254="","",INDEX(FORMULACIÓN!$A$10:$U$1010,'FORMULACIÓN Y SEG. FACULTADES'!$A254,'FORMULACIÓN Y SEG. FACULTADES'!C$8))</f>
        <v/>
      </c>
      <c r="D254" s="240" t="str">
        <f>IF(B254="","",INDEX(FORMULACIÓN!$A$10:$U$1010,'FORMULACIÓN Y SEG. FACULTADES'!$A254,'FORMULACIÓN Y SEG. FACULTADES'!D$8))</f>
        <v/>
      </c>
      <c r="E254" s="240" t="str">
        <f>IF($A254="","",INDEX(FORMULACIÓN!$A$10:$U$1010,'FORMULACIÓN Y SEG. FACULTADES'!$A254,'FORMULACIÓN Y SEG. FACULTADES'!E$8))</f>
        <v/>
      </c>
      <c r="F254" s="240" t="str">
        <f>IF($A254="","",INDEX(FORMULACIÓN!$A$10:$U$1010,'FORMULACIÓN Y SEG. FACULTADES'!$A254,'FORMULACIÓN Y SEG. FACULTADES'!F$8))</f>
        <v/>
      </c>
      <c r="G254" s="240" t="str">
        <f>IF($A254="","",INDEX(FORMULACIÓN!$A$10:$U$1010,'FORMULACIÓN Y SEG. FACULTADES'!$A254,'FORMULACIÓN Y SEG. FACULTADES'!G$8))</f>
        <v/>
      </c>
      <c r="H254" s="240" t="str">
        <f>IF($A254="","",INDEX(FORMULACIÓN!$A$10:$U$1010,'FORMULACIÓN Y SEG. FACULTADES'!$A254,'FORMULACIÓN Y SEG. FACULTADES'!H$8))</f>
        <v/>
      </c>
      <c r="I254" s="240" t="str">
        <f>IF($A254="","",INDEX(FORMULACIÓN!$A$10:$U$1010,'FORMULACIÓN Y SEG. FACULTADES'!$A254,'FORMULACIÓN Y SEG. FACULTADES'!I$8))</f>
        <v/>
      </c>
      <c r="J254" s="242"/>
      <c r="K254" s="242"/>
      <c r="L254" s="240" t="str">
        <f>IF($A254="","",INDEX(FORMULACIÓN!$A$10:$U$1010,'FORMULACIÓN Y SEG. FACULTADES'!$A254,'FORMULACIÓN Y SEG. FACULTADES'!L$8))</f>
        <v/>
      </c>
      <c r="M254" s="240" t="str">
        <f>IF($A254="","",INDEX(FORMULACIÓN!$A$10:$U$1010,'FORMULACIÓN Y SEG. FACULTADES'!$A254,'FORMULACIÓN Y SEG. FACULTADES'!M$8))</f>
        <v/>
      </c>
      <c r="N254" s="240" t="str">
        <f>IF($A254="","",INDEX(FORMULACIÓN!$A$10:$U$1010,'FORMULACIÓN Y SEG. FACULTADES'!$A254,'FORMULACIÓN Y SEG. FACULTADES'!N$8))</f>
        <v/>
      </c>
      <c r="O254" s="240" t="str">
        <f>IF($A254="","",INDEX(FORMULACIÓN!$A$10:$U$1010,'FORMULACIÓN Y SEG. FACULTADES'!$A254,'FORMULACIÓN Y SEG. FACULTADES'!O$8))</f>
        <v/>
      </c>
      <c r="P254" s="240" t="str">
        <f>IF($A254="","",INDEX(FORMULACIÓN!$A$10:$U$1010,'FORMULACIÓN Y SEG. FACULTADES'!$A254,'FORMULACIÓN Y SEG. FACULTADES'!P$8))</f>
        <v/>
      </c>
      <c r="Q254" s="241"/>
      <c r="R254" s="46" t="str">
        <f>IF($A254="","",INDEX(FORMULACIÓN!$A$10:$Y$1010,'FORMULACIÓN Y SEG. FACULTADES'!$A254,'FORMULACIÓN Y SEG. FACULTADES'!R$8))</f>
        <v/>
      </c>
      <c r="S254" s="175" t="str">
        <f>IF($A254="","",INDEX(FORMULACIÓN!$A$10:$U$1010,'FORMULACIÓN Y SEG. FACULTADES'!$A254,'FORMULACIÓN Y SEG. FACULTADES'!S$8))</f>
        <v/>
      </c>
      <c r="T254" s="187"/>
      <c r="U254" s="187"/>
      <c r="V254" s="188">
        <f t="shared" si="128"/>
        <v>0</v>
      </c>
      <c r="W254" s="187"/>
      <c r="X254" s="187"/>
      <c r="Y254" s="187"/>
      <c r="Z254" s="191" t="str">
        <f t="shared" si="129"/>
        <v>0</v>
      </c>
      <c r="AA254" s="191" t="str">
        <f t="shared" si="130"/>
        <v>-</v>
      </c>
      <c r="AB254" s="189" t="str">
        <f t="shared" si="127"/>
        <v>FAC/DEP: 00,00%
__________
FAC/FAC: -
__________
AÑO: 00,00%
S. 1: 00,00%
S. 2: 00,00%</v>
      </c>
      <c r="AC254" s="187"/>
      <c r="AD254" s="187"/>
      <c r="AE254" s="188">
        <f t="shared" si="131"/>
        <v>0</v>
      </c>
      <c r="AF254" s="187"/>
      <c r="AG254" s="187"/>
      <c r="AH254" s="187"/>
      <c r="AI254" s="191" t="str">
        <f t="shared" si="132"/>
        <v>0</v>
      </c>
      <c r="AJ254" s="187" t="str">
        <f t="shared" si="133"/>
        <v>-</v>
      </c>
      <c r="AK254" s="189" t="str">
        <f t="shared" si="134"/>
        <v>FAC/DEP: 00,00%
__________
FAC/FAC: -
__________
AÑO: 00,00%
S. 1: 00,00%
S. 2: 00,00%</v>
      </c>
      <c r="AL254" s="187"/>
      <c r="AM254" s="187"/>
      <c r="AN254" s="188">
        <f t="shared" si="135"/>
        <v>0</v>
      </c>
      <c r="AO254" s="187"/>
      <c r="AP254" s="187"/>
      <c r="AQ254" s="187"/>
      <c r="AR254" s="191" t="str">
        <f t="shared" si="136"/>
        <v>0</v>
      </c>
      <c r="AS254" s="187" t="str">
        <f t="shared" si="137"/>
        <v>-</v>
      </c>
      <c r="AT254" s="189" t="str">
        <f t="shared" si="138"/>
        <v>FAC/DEP: 00,00%
__________
FAC/FAC: -
__________
AÑO: 00,00%
S. 1: 00,00%
S. 2: 00,00%</v>
      </c>
      <c r="AU254" s="187"/>
      <c r="AV254" s="187"/>
      <c r="AW254" s="188">
        <f t="shared" si="139"/>
        <v>0</v>
      </c>
      <c r="AX254" s="187"/>
      <c r="AY254" s="187"/>
      <c r="AZ254" s="187"/>
      <c r="BA254" s="191" t="str">
        <f t="shared" si="140"/>
        <v>0</v>
      </c>
      <c r="BB254" s="187" t="str">
        <f t="shared" si="141"/>
        <v>-</v>
      </c>
      <c r="BC254" s="189" t="str">
        <f t="shared" si="142"/>
        <v>FAC/DEP: 00,00%
__________
FAC/FAC: -
__________
AÑO: 00,00%
S. 1: 00,00%
S. 2: 00,00%</v>
      </c>
      <c r="BD254" s="187"/>
      <c r="BE254" s="187"/>
      <c r="BF254" s="188">
        <f t="shared" si="143"/>
        <v>0</v>
      </c>
      <c r="BG254" s="187"/>
      <c r="BH254" s="187"/>
      <c r="BI254" s="187"/>
      <c r="BJ254" s="191" t="str">
        <f t="shared" si="144"/>
        <v>0</v>
      </c>
      <c r="BK254" s="187" t="str">
        <f t="shared" si="145"/>
        <v>-</v>
      </c>
      <c r="BL254" s="189" t="str">
        <f t="shared" si="146"/>
        <v>FAC/DEP: 00,00%
__________
FAC/FAC: -
__________
AÑO: 00,00%
S. 1: 00,00%
S. 2: 00,00%</v>
      </c>
      <c r="BM254" s="187"/>
      <c r="BN254" s="187"/>
      <c r="BO254" s="188">
        <f t="shared" si="147"/>
        <v>0</v>
      </c>
      <c r="BP254" s="187"/>
      <c r="BQ254" s="187"/>
      <c r="BR254" s="187"/>
      <c r="BS254" s="191" t="str">
        <f t="shared" si="148"/>
        <v>0</v>
      </c>
      <c r="BT254" s="187" t="str">
        <f t="shared" si="149"/>
        <v>-</v>
      </c>
      <c r="BU254" s="189" t="str">
        <f t="shared" si="150"/>
        <v>FAC/DEP: 00,00%
__________
FAC/FAC: -
__________
AÑO: 00,00%
S. 1: 00,00%
S. 2: 00,00%</v>
      </c>
      <c r="BV254" s="187"/>
      <c r="BW254" s="187"/>
      <c r="BX254" s="188">
        <f t="shared" si="151"/>
        <v>0</v>
      </c>
      <c r="BY254" s="187"/>
      <c r="BZ254" s="187"/>
      <c r="CA254" s="187"/>
      <c r="CB254" s="191" t="str">
        <f t="shared" si="152"/>
        <v>0</v>
      </c>
      <c r="CC254" s="187" t="str">
        <f t="shared" si="153"/>
        <v>-</v>
      </c>
      <c r="CD254" s="189" t="str">
        <f t="shared" si="154"/>
        <v>FAC/DEP: 00,00%
__________
FAC/FAC: -
__________
AÑO: 00,00%
S. 1: 00,00%
S. 2: 00,00%</v>
      </c>
      <c r="CE254" s="187"/>
      <c r="CF254" s="187"/>
      <c r="CG254" s="188">
        <f t="shared" si="155"/>
        <v>0</v>
      </c>
      <c r="CH254" s="187"/>
      <c r="CI254" s="187"/>
      <c r="CJ254" s="187"/>
      <c r="CK254" s="191" t="str">
        <f t="shared" si="156"/>
        <v>0</v>
      </c>
      <c r="CL254" s="187" t="str">
        <f t="shared" si="157"/>
        <v>-</v>
      </c>
      <c r="CM254" s="189" t="str">
        <f t="shared" si="158"/>
        <v>FAC/DEP: 00,00%
__________
FAC/FAC: -
__________
AÑO: 00,00%
S. 1: 00,00%
S. 2: 00,00%</v>
      </c>
      <c r="CN254" s="187"/>
      <c r="CO254" s="187"/>
      <c r="CP254" s="188">
        <f t="shared" si="159"/>
        <v>0</v>
      </c>
      <c r="CQ254" s="187"/>
      <c r="CR254" s="187"/>
      <c r="CS254" s="187"/>
      <c r="CT254" s="191" t="str">
        <f t="shared" si="160"/>
        <v>0</v>
      </c>
      <c r="CU254" s="187" t="str">
        <f t="shared" si="161"/>
        <v>-</v>
      </c>
      <c r="CV254" s="189" t="str">
        <f t="shared" si="162"/>
        <v>FAC/DEP: 00,00%
__________
FAC/FAC: -
__________
AÑO: 00,00%
S. 1: 00,00%
S. 2: 00,00%</v>
      </c>
      <c r="CW254" s="187"/>
      <c r="CX254" s="187"/>
      <c r="CY254" s="188">
        <f t="shared" si="163"/>
        <v>0</v>
      </c>
      <c r="CZ254" s="187"/>
      <c r="DA254" s="187"/>
      <c r="DB254" s="187"/>
      <c r="DC254" s="191" t="str">
        <f t="shared" si="164"/>
        <v>0</v>
      </c>
      <c r="DD254" s="191" t="str">
        <f t="shared" si="165"/>
        <v>-</v>
      </c>
      <c r="DE254" s="196" t="str">
        <f t="shared" si="166"/>
        <v>FAC/DEP: 00,00%
__________
FAC/FAC: -
__________
AÑO: 00,00%
S. 1: 00,00%
S. 2: 00,00%</v>
      </c>
      <c r="DF254" s="209">
        <f t="shared" si="167"/>
        <v>0</v>
      </c>
      <c r="DG254" s="245"/>
      <c r="DH254" s="245"/>
    </row>
    <row r="255" spans="1:112" s="218" customFormat="1" ht="28.5" hidden="1" customHeight="1">
      <c r="A255" s="218" t="str">
        <f>Lists!C343</f>
        <v/>
      </c>
      <c r="B255" s="240" t="str">
        <f>IF(A255="","",INDEX(FORMULACIÓN!$A$10:$U$1010,'FORMULACIÓN Y SEG. FACULTADES'!$A255,'FORMULACIÓN Y SEG. FACULTADES'!B$8))</f>
        <v/>
      </c>
      <c r="C255" s="238" t="str">
        <f>IF($A255="","",INDEX(FORMULACIÓN!$A$10:$U$1010,'FORMULACIÓN Y SEG. FACULTADES'!$A255,'FORMULACIÓN Y SEG. FACULTADES'!C$8))</f>
        <v/>
      </c>
      <c r="D255" s="240" t="str">
        <f>IF(B255="","",INDEX(FORMULACIÓN!$A$10:$U$1010,'FORMULACIÓN Y SEG. FACULTADES'!$A255,'FORMULACIÓN Y SEG. FACULTADES'!D$8))</f>
        <v/>
      </c>
      <c r="E255" s="240" t="str">
        <f>IF($A255="","",INDEX(FORMULACIÓN!$A$10:$U$1010,'FORMULACIÓN Y SEG. FACULTADES'!$A255,'FORMULACIÓN Y SEG. FACULTADES'!E$8))</f>
        <v/>
      </c>
      <c r="F255" s="240" t="str">
        <f>IF($A255="","",INDEX(FORMULACIÓN!$A$10:$U$1010,'FORMULACIÓN Y SEG. FACULTADES'!$A255,'FORMULACIÓN Y SEG. FACULTADES'!F$8))</f>
        <v/>
      </c>
      <c r="G255" s="240" t="str">
        <f>IF($A255="","",INDEX(FORMULACIÓN!$A$10:$U$1010,'FORMULACIÓN Y SEG. FACULTADES'!$A255,'FORMULACIÓN Y SEG. FACULTADES'!G$8))</f>
        <v/>
      </c>
      <c r="H255" s="240" t="str">
        <f>IF($A255="","",INDEX(FORMULACIÓN!$A$10:$U$1010,'FORMULACIÓN Y SEG. FACULTADES'!$A255,'FORMULACIÓN Y SEG. FACULTADES'!H$8))</f>
        <v/>
      </c>
      <c r="I255" s="240" t="str">
        <f>IF($A255="","",INDEX(FORMULACIÓN!$A$10:$U$1010,'FORMULACIÓN Y SEG. FACULTADES'!$A255,'FORMULACIÓN Y SEG. FACULTADES'!I$8))</f>
        <v/>
      </c>
      <c r="J255" s="242"/>
      <c r="K255" s="242"/>
      <c r="L255" s="240" t="str">
        <f>IF($A255="","",INDEX(FORMULACIÓN!$A$10:$U$1010,'FORMULACIÓN Y SEG. FACULTADES'!$A255,'FORMULACIÓN Y SEG. FACULTADES'!L$8))</f>
        <v/>
      </c>
      <c r="M255" s="240" t="str">
        <f>IF($A255="","",INDEX(FORMULACIÓN!$A$10:$U$1010,'FORMULACIÓN Y SEG. FACULTADES'!$A255,'FORMULACIÓN Y SEG. FACULTADES'!M$8))</f>
        <v/>
      </c>
      <c r="N255" s="240" t="str">
        <f>IF($A255="","",INDEX(FORMULACIÓN!$A$10:$U$1010,'FORMULACIÓN Y SEG. FACULTADES'!$A255,'FORMULACIÓN Y SEG. FACULTADES'!N$8))</f>
        <v/>
      </c>
      <c r="O255" s="240" t="str">
        <f>IF($A255="","",INDEX(FORMULACIÓN!$A$10:$U$1010,'FORMULACIÓN Y SEG. FACULTADES'!$A255,'FORMULACIÓN Y SEG. FACULTADES'!O$8))</f>
        <v/>
      </c>
      <c r="P255" s="240" t="str">
        <f>IF($A255="","",INDEX(FORMULACIÓN!$A$10:$U$1010,'FORMULACIÓN Y SEG. FACULTADES'!$A255,'FORMULACIÓN Y SEG. FACULTADES'!P$8))</f>
        <v/>
      </c>
      <c r="Q255" s="241"/>
      <c r="R255" s="46" t="str">
        <f>IF($A255="","",INDEX(FORMULACIÓN!$A$10:$Y$1010,'FORMULACIÓN Y SEG. FACULTADES'!$A255,'FORMULACIÓN Y SEG. FACULTADES'!R$8))</f>
        <v/>
      </c>
      <c r="S255" s="175" t="str">
        <f>IF($A255="","",INDEX(FORMULACIÓN!$A$10:$U$1010,'FORMULACIÓN Y SEG. FACULTADES'!$A255,'FORMULACIÓN Y SEG. FACULTADES'!S$8))</f>
        <v/>
      </c>
      <c r="T255" s="187"/>
      <c r="U255" s="187"/>
      <c r="V255" s="188">
        <f t="shared" si="128"/>
        <v>0</v>
      </c>
      <c r="W255" s="187"/>
      <c r="X255" s="187"/>
      <c r="Y255" s="187"/>
      <c r="Z255" s="191" t="str">
        <f t="shared" si="129"/>
        <v>0</v>
      </c>
      <c r="AA255" s="191" t="str">
        <f t="shared" si="130"/>
        <v>-</v>
      </c>
      <c r="AB255" s="189" t="str">
        <f t="shared" si="127"/>
        <v>FAC/DEP: 00,00%
__________
FAC/FAC: -
__________
AÑO: 00,00%
S. 1: 00,00%
S. 2: 00,00%</v>
      </c>
      <c r="AC255" s="187"/>
      <c r="AD255" s="187"/>
      <c r="AE255" s="188">
        <f t="shared" si="131"/>
        <v>0</v>
      </c>
      <c r="AF255" s="187"/>
      <c r="AG255" s="187"/>
      <c r="AH255" s="187"/>
      <c r="AI255" s="191" t="str">
        <f t="shared" si="132"/>
        <v>0</v>
      </c>
      <c r="AJ255" s="187" t="str">
        <f t="shared" si="133"/>
        <v>-</v>
      </c>
      <c r="AK255" s="189" t="str">
        <f t="shared" si="134"/>
        <v>FAC/DEP: 00,00%
__________
FAC/FAC: -
__________
AÑO: 00,00%
S. 1: 00,00%
S. 2: 00,00%</v>
      </c>
      <c r="AL255" s="187"/>
      <c r="AM255" s="187"/>
      <c r="AN255" s="188">
        <f t="shared" si="135"/>
        <v>0</v>
      </c>
      <c r="AO255" s="187"/>
      <c r="AP255" s="187"/>
      <c r="AQ255" s="187"/>
      <c r="AR255" s="191" t="str">
        <f t="shared" si="136"/>
        <v>0</v>
      </c>
      <c r="AS255" s="187" t="str">
        <f t="shared" si="137"/>
        <v>-</v>
      </c>
      <c r="AT255" s="189" t="str">
        <f t="shared" si="138"/>
        <v>FAC/DEP: 00,00%
__________
FAC/FAC: -
__________
AÑO: 00,00%
S. 1: 00,00%
S. 2: 00,00%</v>
      </c>
      <c r="AU255" s="187"/>
      <c r="AV255" s="187"/>
      <c r="AW255" s="188">
        <f t="shared" si="139"/>
        <v>0</v>
      </c>
      <c r="AX255" s="187"/>
      <c r="AY255" s="187"/>
      <c r="AZ255" s="187"/>
      <c r="BA255" s="191" t="str">
        <f t="shared" si="140"/>
        <v>0</v>
      </c>
      <c r="BB255" s="187" t="str">
        <f t="shared" si="141"/>
        <v>-</v>
      </c>
      <c r="BC255" s="189" t="str">
        <f t="shared" si="142"/>
        <v>FAC/DEP: 00,00%
__________
FAC/FAC: -
__________
AÑO: 00,00%
S. 1: 00,00%
S. 2: 00,00%</v>
      </c>
      <c r="BD255" s="187"/>
      <c r="BE255" s="187"/>
      <c r="BF255" s="188">
        <f t="shared" si="143"/>
        <v>0</v>
      </c>
      <c r="BG255" s="187"/>
      <c r="BH255" s="187"/>
      <c r="BI255" s="187"/>
      <c r="BJ255" s="191" t="str">
        <f t="shared" si="144"/>
        <v>0</v>
      </c>
      <c r="BK255" s="187" t="str">
        <f t="shared" si="145"/>
        <v>-</v>
      </c>
      <c r="BL255" s="189" t="str">
        <f t="shared" si="146"/>
        <v>FAC/DEP: 00,00%
__________
FAC/FAC: -
__________
AÑO: 00,00%
S. 1: 00,00%
S. 2: 00,00%</v>
      </c>
      <c r="BM255" s="187"/>
      <c r="BN255" s="187"/>
      <c r="BO255" s="188">
        <f t="shared" si="147"/>
        <v>0</v>
      </c>
      <c r="BP255" s="187"/>
      <c r="BQ255" s="187"/>
      <c r="BR255" s="187"/>
      <c r="BS255" s="191" t="str">
        <f t="shared" si="148"/>
        <v>0</v>
      </c>
      <c r="BT255" s="187" t="str">
        <f t="shared" si="149"/>
        <v>-</v>
      </c>
      <c r="BU255" s="189" t="str">
        <f t="shared" si="150"/>
        <v>FAC/DEP: 00,00%
__________
FAC/FAC: -
__________
AÑO: 00,00%
S. 1: 00,00%
S. 2: 00,00%</v>
      </c>
      <c r="BV255" s="187"/>
      <c r="BW255" s="187"/>
      <c r="BX255" s="188">
        <f t="shared" si="151"/>
        <v>0</v>
      </c>
      <c r="BY255" s="187"/>
      <c r="BZ255" s="187"/>
      <c r="CA255" s="187"/>
      <c r="CB255" s="191" t="str">
        <f t="shared" si="152"/>
        <v>0</v>
      </c>
      <c r="CC255" s="187" t="str">
        <f t="shared" si="153"/>
        <v>-</v>
      </c>
      <c r="CD255" s="189" t="str">
        <f t="shared" si="154"/>
        <v>FAC/DEP: 00,00%
__________
FAC/FAC: -
__________
AÑO: 00,00%
S. 1: 00,00%
S. 2: 00,00%</v>
      </c>
      <c r="CE255" s="187"/>
      <c r="CF255" s="187"/>
      <c r="CG255" s="188">
        <f t="shared" si="155"/>
        <v>0</v>
      </c>
      <c r="CH255" s="187"/>
      <c r="CI255" s="187"/>
      <c r="CJ255" s="187"/>
      <c r="CK255" s="191" t="str">
        <f t="shared" si="156"/>
        <v>0</v>
      </c>
      <c r="CL255" s="187" t="str">
        <f t="shared" si="157"/>
        <v>-</v>
      </c>
      <c r="CM255" s="189" t="str">
        <f t="shared" si="158"/>
        <v>FAC/DEP: 00,00%
__________
FAC/FAC: -
__________
AÑO: 00,00%
S. 1: 00,00%
S. 2: 00,00%</v>
      </c>
      <c r="CN255" s="187"/>
      <c r="CO255" s="187"/>
      <c r="CP255" s="188">
        <f t="shared" si="159"/>
        <v>0</v>
      </c>
      <c r="CQ255" s="187"/>
      <c r="CR255" s="187"/>
      <c r="CS255" s="187"/>
      <c r="CT255" s="191" t="str">
        <f t="shared" si="160"/>
        <v>0</v>
      </c>
      <c r="CU255" s="187" t="str">
        <f t="shared" si="161"/>
        <v>-</v>
      </c>
      <c r="CV255" s="189" t="str">
        <f t="shared" si="162"/>
        <v>FAC/DEP: 00,00%
__________
FAC/FAC: -
__________
AÑO: 00,00%
S. 1: 00,00%
S. 2: 00,00%</v>
      </c>
      <c r="CW255" s="187"/>
      <c r="CX255" s="187"/>
      <c r="CY255" s="188">
        <f t="shared" si="163"/>
        <v>0</v>
      </c>
      <c r="CZ255" s="187"/>
      <c r="DA255" s="187"/>
      <c r="DB255" s="187"/>
      <c r="DC255" s="191" t="str">
        <f t="shared" si="164"/>
        <v>0</v>
      </c>
      <c r="DD255" s="191" t="str">
        <f t="shared" si="165"/>
        <v>-</v>
      </c>
      <c r="DE255" s="196" t="str">
        <f t="shared" si="166"/>
        <v>FAC/DEP: 00,00%
__________
FAC/FAC: -
__________
AÑO: 00,00%
S. 1: 00,00%
S. 2: 00,00%</v>
      </c>
      <c r="DF255" s="209">
        <f t="shared" si="167"/>
        <v>0</v>
      </c>
      <c r="DG255" s="245"/>
      <c r="DH255" s="245"/>
    </row>
    <row r="256" spans="1:112" s="218" customFormat="1" ht="28.5" hidden="1" customHeight="1">
      <c r="A256" s="218" t="str">
        <f>Lists!C344</f>
        <v/>
      </c>
      <c r="B256" s="240" t="str">
        <f>IF(A256="","",INDEX(FORMULACIÓN!$A$10:$U$1010,'FORMULACIÓN Y SEG. FACULTADES'!$A256,'FORMULACIÓN Y SEG. FACULTADES'!B$8))</f>
        <v/>
      </c>
      <c r="C256" s="238" t="str">
        <f>IF($A256="","",INDEX(FORMULACIÓN!$A$10:$U$1010,'FORMULACIÓN Y SEG. FACULTADES'!$A256,'FORMULACIÓN Y SEG. FACULTADES'!C$8))</f>
        <v/>
      </c>
      <c r="D256" s="240" t="str">
        <f>IF(B256="","",INDEX(FORMULACIÓN!$A$10:$U$1010,'FORMULACIÓN Y SEG. FACULTADES'!$A256,'FORMULACIÓN Y SEG. FACULTADES'!D$8))</f>
        <v/>
      </c>
      <c r="E256" s="240" t="str">
        <f>IF($A256="","",INDEX(FORMULACIÓN!$A$10:$U$1010,'FORMULACIÓN Y SEG. FACULTADES'!$A256,'FORMULACIÓN Y SEG. FACULTADES'!E$8))</f>
        <v/>
      </c>
      <c r="F256" s="240" t="str">
        <f>IF($A256="","",INDEX(FORMULACIÓN!$A$10:$U$1010,'FORMULACIÓN Y SEG. FACULTADES'!$A256,'FORMULACIÓN Y SEG. FACULTADES'!F$8))</f>
        <v/>
      </c>
      <c r="G256" s="240" t="str">
        <f>IF($A256="","",INDEX(FORMULACIÓN!$A$10:$U$1010,'FORMULACIÓN Y SEG. FACULTADES'!$A256,'FORMULACIÓN Y SEG. FACULTADES'!G$8))</f>
        <v/>
      </c>
      <c r="H256" s="240" t="str">
        <f>IF($A256="","",INDEX(FORMULACIÓN!$A$10:$U$1010,'FORMULACIÓN Y SEG. FACULTADES'!$A256,'FORMULACIÓN Y SEG. FACULTADES'!H$8))</f>
        <v/>
      </c>
      <c r="I256" s="240" t="str">
        <f>IF($A256="","",INDEX(FORMULACIÓN!$A$10:$U$1010,'FORMULACIÓN Y SEG. FACULTADES'!$A256,'FORMULACIÓN Y SEG. FACULTADES'!I$8))</f>
        <v/>
      </c>
      <c r="J256" s="242"/>
      <c r="K256" s="242"/>
      <c r="L256" s="240" t="str">
        <f>IF($A256="","",INDEX(FORMULACIÓN!$A$10:$U$1010,'FORMULACIÓN Y SEG. FACULTADES'!$A256,'FORMULACIÓN Y SEG. FACULTADES'!L$8))</f>
        <v/>
      </c>
      <c r="M256" s="240" t="str">
        <f>IF($A256="","",INDEX(FORMULACIÓN!$A$10:$U$1010,'FORMULACIÓN Y SEG. FACULTADES'!$A256,'FORMULACIÓN Y SEG. FACULTADES'!M$8))</f>
        <v/>
      </c>
      <c r="N256" s="240" t="str">
        <f>IF($A256="","",INDEX(FORMULACIÓN!$A$10:$U$1010,'FORMULACIÓN Y SEG. FACULTADES'!$A256,'FORMULACIÓN Y SEG. FACULTADES'!N$8))</f>
        <v/>
      </c>
      <c r="O256" s="240" t="str">
        <f>IF($A256="","",INDEX(FORMULACIÓN!$A$10:$U$1010,'FORMULACIÓN Y SEG. FACULTADES'!$A256,'FORMULACIÓN Y SEG. FACULTADES'!O$8))</f>
        <v/>
      </c>
      <c r="P256" s="240" t="str">
        <f>IF($A256="","",INDEX(FORMULACIÓN!$A$10:$U$1010,'FORMULACIÓN Y SEG. FACULTADES'!$A256,'FORMULACIÓN Y SEG. FACULTADES'!P$8))</f>
        <v/>
      </c>
      <c r="Q256" s="241"/>
      <c r="R256" s="46" t="str">
        <f>IF($A256="","",INDEX(FORMULACIÓN!$A$10:$Y$1010,'FORMULACIÓN Y SEG. FACULTADES'!$A256,'FORMULACIÓN Y SEG. FACULTADES'!R$8))</f>
        <v/>
      </c>
      <c r="S256" s="175" t="str">
        <f>IF($A256="","",INDEX(FORMULACIÓN!$A$10:$U$1010,'FORMULACIÓN Y SEG. FACULTADES'!$A256,'FORMULACIÓN Y SEG. FACULTADES'!S$8))</f>
        <v/>
      </c>
      <c r="T256" s="187"/>
      <c r="U256" s="187"/>
      <c r="V256" s="188">
        <f t="shared" si="128"/>
        <v>0</v>
      </c>
      <c r="W256" s="187"/>
      <c r="X256" s="187"/>
      <c r="Y256" s="187"/>
      <c r="Z256" s="191" t="str">
        <f t="shared" si="129"/>
        <v>0</v>
      </c>
      <c r="AA256" s="191" t="str">
        <f t="shared" si="130"/>
        <v>-</v>
      </c>
      <c r="AB256" s="189" t="str">
        <f t="shared" si="127"/>
        <v>FAC/DEP: 00,00%
__________
FAC/FAC: -
__________
AÑO: 00,00%
S. 1: 00,00%
S. 2: 00,00%</v>
      </c>
      <c r="AC256" s="187"/>
      <c r="AD256" s="187"/>
      <c r="AE256" s="188">
        <f t="shared" si="131"/>
        <v>0</v>
      </c>
      <c r="AF256" s="187"/>
      <c r="AG256" s="187"/>
      <c r="AH256" s="187"/>
      <c r="AI256" s="191" t="str">
        <f t="shared" si="132"/>
        <v>0</v>
      </c>
      <c r="AJ256" s="187" t="str">
        <f t="shared" si="133"/>
        <v>-</v>
      </c>
      <c r="AK256" s="189" t="str">
        <f t="shared" si="134"/>
        <v>FAC/DEP: 00,00%
__________
FAC/FAC: -
__________
AÑO: 00,00%
S. 1: 00,00%
S. 2: 00,00%</v>
      </c>
      <c r="AL256" s="187"/>
      <c r="AM256" s="187"/>
      <c r="AN256" s="188">
        <f t="shared" si="135"/>
        <v>0</v>
      </c>
      <c r="AO256" s="187"/>
      <c r="AP256" s="187"/>
      <c r="AQ256" s="187"/>
      <c r="AR256" s="191" t="str">
        <f t="shared" si="136"/>
        <v>0</v>
      </c>
      <c r="AS256" s="187" t="str">
        <f t="shared" si="137"/>
        <v>-</v>
      </c>
      <c r="AT256" s="189" t="str">
        <f t="shared" si="138"/>
        <v>FAC/DEP: 00,00%
__________
FAC/FAC: -
__________
AÑO: 00,00%
S. 1: 00,00%
S. 2: 00,00%</v>
      </c>
      <c r="AU256" s="187"/>
      <c r="AV256" s="187"/>
      <c r="AW256" s="188">
        <f t="shared" si="139"/>
        <v>0</v>
      </c>
      <c r="AX256" s="187"/>
      <c r="AY256" s="187"/>
      <c r="AZ256" s="187"/>
      <c r="BA256" s="191" t="str">
        <f t="shared" si="140"/>
        <v>0</v>
      </c>
      <c r="BB256" s="187" t="str">
        <f t="shared" si="141"/>
        <v>-</v>
      </c>
      <c r="BC256" s="189" t="str">
        <f t="shared" si="142"/>
        <v>FAC/DEP: 00,00%
__________
FAC/FAC: -
__________
AÑO: 00,00%
S. 1: 00,00%
S. 2: 00,00%</v>
      </c>
      <c r="BD256" s="187"/>
      <c r="BE256" s="187"/>
      <c r="BF256" s="188">
        <f t="shared" si="143"/>
        <v>0</v>
      </c>
      <c r="BG256" s="187"/>
      <c r="BH256" s="187"/>
      <c r="BI256" s="187"/>
      <c r="BJ256" s="191" t="str">
        <f t="shared" si="144"/>
        <v>0</v>
      </c>
      <c r="BK256" s="187" t="str">
        <f t="shared" si="145"/>
        <v>-</v>
      </c>
      <c r="BL256" s="189" t="str">
        <f t="shared" si="146"/>
        <v>FAC/DEP: 00,00%
__________
FAC/FAC: -
__________
AÑO: 00,00%
S. 1: 00,00%
S. 2: 00,00%</v>
      </c>
      <c r="BM256" s="187"/>
      <c r="BN256" s="187"/>
      <c r="BO256" s="188">
        <f t="shared" si="147"/>
        <v>0</v>
      </c>
      <c r="BP256" s="187"/>
      <c r="BQ256" s="187"/>
      <c r="BR256" s="187"/>
      <c r="BS256" s="191" t="str">
        <f t="shared" si="148"/>
        <v>0</v>
      </c>
      <c r="BT256" s="187" t="str">
        <f t="shared" si="149"/>
        <v>-</v>
      </c>
      <c r="BU256" s="189" t="str">
        <f t="shared" si="150"/>
        <v>FAC/DEP: 00,00%
__________
FAC/FAC: -
__________
AÑO: 00,00%
S. 1: 00,00%
S. 2: 00,00%</v>
      </c>
      <c r="BV256" s="187"/>
      <c r="BW256" s="187"/>
      <c r="BX256" s="188">
        <f t="shared" si="151"/>
        <v>0</v>
      </c>
      <c r="BY256" s="187"/>
      <c r="BZ256" s="187"/>
      <c r="CA256" s="187"/>
      <c r="CB256" s="191" t="str">
        <f t="shared" si="152"/>
        <v>0</v>
      </c>
      <c r="CC256" s="187" t="str">
        <f t="shared" si="153"/>
        <v>-</v>
      </c>
      <c r="CD256" s="189" t="str">
        <f t="shared" si="154"/>
        <v>FAC/DEP: 00,00%
__________
FAC/FAC: -
__________
AÑO: 00,00%
S. 1: 00,00%
S. 2: 00,00%</v>
      </c>
      <c r="CE256" s="187"/>
      <c r="CF256" s="187"/>
      <c r="CG256" s="188">
        <f t="shared" si="155"/>
        <v>0</v>
      </c>
      <c r="CH256" s="187"/>
      <c r="CI256" s="187"/>
      <c r="CJ256" s="187"/>
      <c r="CK256" s="191" t="str">
        <f t="shared" si="156"/>
        <v>0</v>
      </c>
      <c r="CL256" s="187" t="str">
        <f t="shared" si="157"/>
        <v>-</v>
      </c>
      <c r="CM256" s="189" t="str">
        <f t="shared" si="158"/>
        <v>FAC/DEP: 00,00%
__________
FAC/FAC: -
__________
AÑO: 00,00%
S. 1: 00,00%
S. 2: 00,00%</v>
      </c>
      <c r="CN256" s="187"/>
      <c r="CO256" s="187"/>
      <c r="CP256" s="188">
        <f t="shared" si="159"/>
        <v>0</v>
      </c>
      <c r="CQ256" s="187"/>
      <c r="CR256" s="187"/>
      <c r="CS256" s="187"/>
      <c r="CT256" s="191" t="str">
        <f t="shared" si="160"/>
        <v>0</v>
      </c>
      <c r="CU256" s="187" t="str">
        <f t="shared" si="161"/>
        <v>-</v>
      </c>
      <c r="CV256" s="189" t="str">
        <f t="shared" si="162"/>
        <v>FAC/DEP: 00,00%
__________
FAC/FAC: -
__________
AÑO: 00,00%
S. 1: 00,00%
S. 2: 00,00%</v>
      </c>
      <c r="CW256" s="187"/>
      <c r="CX256" s="187"/>
      <c r="CY256" s="188">
        <f t="shared" si="163"/>
        <v>0</v>
      </c>
      <c r="CZ256" s="187"/>
      <c r="DA256" s="187"/>
      <c r="DB256" s="187"/>
      <c r="DC256" s="191" t="str">
        <f t="shared" si="164"/>
        <v>0</v>
      </c>
      <c r="DD256" s="191" t="str">
        <f t="shared" si="165"/>
        <v>-</v>
      </c>
      <c r="DE256" s="196" t="str">
        <f t="shared" si="166"/>
        <v>FAC/DEP: 00,00%
__________
FAC/FAC: -
__________
AÑO: 00,00%
S. 1: 00,00%
S. 2: 00,00%</v>
      </c>
      <c r="DF256" s="209">
        <f t="shared" si="167"/>
        <v>0</v>
      </c>
      <c r="DG256" s="245"/>
      <c r="DH256" s="245"/>
    </row>
    <row r="257" spans="1:112" s="218" customFormat="1" ht="28.5" hidden="1" customHeight="1">
      <c r="A257" s="218" t="str">
        <f>Lists!C345</f>
        <v/>
      </c>
      <c r="B257" s="240" t="str">
        <f>IF(A257="","",INDEX(FORMULACIÓN!$A$10:$U$1010,'FORMULACIÓN Y SEG. FACULTADES'!$A257,'FORMULACIÓN Y SEG. FACULTADES'!B$8))</f>
        <v/>
      </c>
      <c r="C257" s="238" t="str">
        <f>IF($A257="","",INDEX(FORMULACIÓN!$A$10:$U$1010,'FORMULACIÓN Y SEG. FACULTADES'!$A257,'FORMULACIÓN Y SEG. FACULTADES'!C$8))</f>
        <v/>
      </c>
      <c r="D257" s="240" t="str">
        <f>IF(B257="","",INDEX(FORMULACIÓN!$A$10:$U$1010,'FORMULACIÓN Y SEG. FACULTADES'!$A257,'FORMULACIÓN Y SEG. FACULTADES'!D$8))</f>
        <v/>
      </c>
      <c r="E257" s="240" t="str">
        <f>IF($A257="","",INDEX(FORMULACIÓN!$A$10:$U$1010,'FORMULACIÓN Y SEG. FACULTADES'!$A257,'FORMULACIÓN Y SEG. FACULTADES'!E$8))</f>
        <v/>
      </c>
      <c r="F257" s="240" t="str">
        <f>IF($A257="","",INDEX(FORMULACIÓN!$A$10:$U$1010,'FORMULACIÓN Y SEG. FACULTADES'!$A257,'FORMULACIÓN Y SEG. FACULTADES'!F$8))</f>
        <v/>
      </c>
      <c r="G257" s="240" t="str">
        <f>IF($A257="","",INDEX(FORMULACIÓN!$A$10:$U$1010,'FORMULACIÓN Y SEG. FACULTADES'!$A257,'FORMULACIÓN Y SEG. FACULTADES'!G$8))</f>
        <v/>
      </c>
      <c r="H257" s="240" t="str">
        <f>IF($A257="","",INDEX(FORMULACIÓN!$A$10:$U$1010,'FORMULACIÓN Y SEG. FACULTADES'!$A257,'FORMULACIÓN Y SEG. FACULTADES'!H$8))</f>
        <v/>
      </c>
      <c r="I257" s="240" t="str">
        <f>IF($A257="","",INDEX(FORMULACIÓN!$A$10:$U$1010,'FORMULACIÓN Y SEG. FACULTADES'!$A257,'FORMULACIÓN Y SEG. FACULTADES'!I$8))</f>
        <v/>
      </c>
      <c r="J257" s="242"/>
      <c r="K257" s="242"/>
      <c r="L257" s="240" t="str">
        <f>IF($A257="","",INDEX(FORMULACIÓN!$A$10:$U$1010,'FORMULACIÓN Y SEG. FACULTADES'!$A257,'FORMULACIÓN Y SEG. FACULTADES'!L$8))</f>
        <v/>
      </c>
      <c r="M257" s="240" t="str">
        <f>IF($A257="","",INDEX(FORMULACIÓN!$A$10:$U$1010,'FORMULACIÓN Y SEG. FACULTADES'!$A257,'FORMULACIÓN Y SEG. FACULTADES'!M$8))</f>
        <v/>
      </c>
      <c r="N257" s="240" t="str">
        <f>IF($A257="","",INDEX(FORMULACIÓN!$A$10:$U$1010,'FORMULACIÓN Y SEG. FACULTADES'!$A257,'FORMULACIÓN Y SEG. FACULTADES'!N$8))</f>
        <v/>
      </c>
      <c r="O257" s="240" t="str">
        <f>IF($A257="","",INDEX(FORMULACIÓN!$A$10:$U$1010,'FORMULACIÓN Y SEG. FACULTADES'!$A257,'FORMULACIÓN Y SEG. FACULTADES'!O$8))</f>
        <v/>
      </c>
      <c r="P257" s="240" t="str">
        <f>IF($A257="","",INDEX(FORMULACIÓN!$A$10:$U$1010,'FORMULACIÓN Y SEG. FACULTADES'!$A257,'FORMULACIÓN Y SEG. FACULTADES'!P$8))</f>
        <v/>
      </c>
      <c r="Q257" s="241"/>
      <c r="R257" s="46" t="str">
        <f>IF($A257="","",INDEX(FORMULACIÓN!$A$10:$Y$1010,'FORMULACIÓN Y SEG. FACULTADES'!$A257,'FORMULACIÓN Y SEG. FACULTADES'!R$8))</f>
        <v/>
      </c>
      <c r="S257" s="175" t="str">
        <f>IF($A257="","",INDEX(FORMULACIÓN!$A$10:$U$1010,'FORMULACIÓN Y SEG. FACULTADES'!$A257,'FORMULACIÓN Y SEG. FACULTADES'!S$8))</f>
        <v/>
      </c>
      <c r="T257" s="187"/>
      <c r="U257" s="187"/>
      <c r="V257" s="188">
        <f t="shared" si="128"/>
        <v>0</v>
      </c>
      <c r="W257" s="187"/>
      <c r="X257" s="187"/>
      <c r="Y257" s="187"/>
      <c r="Z257" s="191" t="str">
        <f t="shared" si="129"/>
        <v>0</v>
      </c>
      <c r="AA257" s="191" t="str">
        <f t="shared" si="130"/>
        <v>-</v>
      </c>
      <c r="AB257" s="189" t="str">
        <f t="shared" si="127"/>
        <v>FAC/DEP: 00,00%
__________
FAC/FAC: -
__________
AÑO: 00,00%
S. 1: 00,00%
S. 2: 00,00%</v>
      </c>
      <c r="AC257" s="187"/>
      <c r="AD257" s="187"/>
      <c r="AE257" s="188">
        <f t="shared" si="131"/>
        <v>0</v>
      </c>
      <c r="AF257" s="187"/>
      <c r="AG257" s="187"/>
      <c r="AH257" s="187"/>
      <c r="AI257" s="191" t="str">
        <f t="shared" si="132"/>
        <v>0</v>
      </c>
      <c r="AJ257" s="187" t="str">
        <f t="shared" si="133"/>
        <v>-</v>
      </c>
      <c r="AK257" s="189" t="str">
        <f t="shared" si="134"/>
        <v>FAC/DEP: 00,00%
__________
FAC/FAC: -
__________
AÑO: 00,00%
S. 1: 00,00%
S. 2: 00,00%</v>
      </c>
      <c r="AL257" s="187"/>
      <c r="AM257" s="187"/>
      <c r="AN257" s="188">
        <f t="shared" si="135"/>
        <v>0</v>
      </c>
      <c r="AO257" s="187"/>
      <c r="AP257" s="187"/>
      <c r="AQ257" s="187"/>
      <c r="AR257" s="191" t="str">
        <f t="shared" si="136"/>
        <v>0</v>
      </c>
      <c r="AS257" s="187" t="str">
        <f t="shared" si="137"/>
        <v>-</v>
      </c>
      <c r="AT257" s="189" t="str">
        <f t="shared" si="138"/>
        <v>FAC/DEP: 00,00%
__________
FAC/FAC: -
__________
AÑO: 00,00%
S. 1: 00,00%
S. 2: 00,00%</v>
      </c>
      <c r="AU257" s="187"/>
      <c r="AV257" s="187"/>
      <c r="AW257" s="188">
        <f t="shared" si="139"/>
        <v>0</v>
      </c>
      <c r="AX257" s="187"/>
      <c r="AY257" s="187"/>
      <c r="AZ257" s="187"/>
      <c r="BA257" s="191" t="str">
        <f t="shared" si="140"/>
        <v>0</v>
      </c>
      <c r="BB257" s="187" t="str">
        <f t="shared" si="141"/>
        <v>-</v>
      </c>
      <c r="BC257" s="189" t="str">
        <f t="shared" si="142"/>
        <v>FAC/DEP: 00,00%
__________
FAC/FAC: -
__________
AÑO: 00,00%
S. 1: 00,00%
S. 2: 00,00%</v>
      </c>
      <c r="BD257" s="187"/>
      <c r="BE257" s="187"/>
      <c r="BF257" s="188">
        <f t="shared" si="143"/>
        <v>0</v>
      </c>
      <c r="BG257" s="187"/>
      <c r="BH257" s="187"/>
      <c r="BI257" s="187"/>
      <c r="BJ257" s="191" t="str">
        <f t="shared" si="144"/>
        <v>0</v>
      </c>
      <c r="BK257" s="187" t="str">
        <f t="shared" si="145"/>
        <v>-</v>
      </c>
      <c r="BL257" s="189" t="str">
        <f t="shared" si="146"/>
        <v>FAC/DEP: 00,00%
__________
FAC/FAC: -
__________
AÑO: 00,00%
S. 1: 00,00%
S. 2: 00,00%</v>
      </c>
      <c r="BM257" s="187"/>
      <c r="BN257" s="187"/>
      <c r="BO257" s="188">
        <f t="shared" si="147"/>
        <v>0</v>
      </c>
      <c r="BP257" s="187"/>
      <c r="BQ257" s="187"/>
      <c r="BR257" s="187"/>
      <c r="BS257" s="191" t="str">
        <f t="shared" si="148"/>
        <v>0</v>
      </c>
      <c r="BT257" s="187" t="str">
        <f t="shared" si="149"/>
        <v>-</v>
      </c>
      <c r="BU257" s="189" t="str">
        <f t="shared" si="150"/>
        <v>FAC/DEP: 00,00%
__________
FAC/FAC: -
__________
AÑO: 00,00%
S. 1: 00,00%
S. 2: 00,00%</v>
      </c>
      <c r="BV257" s="187"/>
      <c r="BW257" s="187"/>
      <c r="BX257" s="188">
        <f t="shared" si="151"/>
        <v>0</v>
      </c>
      <c r="BY257" s="187"/>
      <c r="BZ257" s="187"/>
      <c r="CA257" s="187"/>
      <c r="CB257" s="191" t="str">
        <f t="shared" si="152"/>
        <v>0</v>
      </c>
      <c r="CC257" s="187" t="str">
        <f t="shared" si="153"/>
        <v>-</v>
      </c>
      <c r="CD257" s="189" t="str">
        <f t="shared" si="154"/>
        <v>FAC/DEP: 00,00%
__________
FAC/FAC: -
__________
AÑO: 00,00%
S. 1: 00,00%
S. 2: 00,00%</v>
      </c>
      <c r="CE257" s="187"/>
      <c r="CF257" s="187"/>
      <c r="CG257" s="188">
        <f t="shared" si="155"/>
        <v>0</v>
      </c>
      <c r="CH257" s="187"/>
      <c r="CI257" s="187"/>
      <c r="CJ257" s="187"/>
      <c r="CK257" s="191" t="str">
        <f t="shared" si="156"/>
        <v>0</v>
      </c>
      <c r="CL257" s="187" t="str">
        <f t="shared" si="157"/>
        <v>-</v>
      </c>
      <c r="CM257" s="189" t="str">
        <f t="shared" si="158"/>
        <v>FAC/DEP: 00,00%
__________
FAC/FAC: -
__________
AÑO: 00,00%
S. 1: 00,00%
S. 2: 00,00%</v>
      </c>
      <c r="CN257" s="187"/>
      <c r="CO257" s="187"/>
      <c r="CP257" s="188">
        <f t="shared" si="159"/>
        <v>0</v>
      </c>
      <c r="CQ257" s="187"/>
      <c r="CR257" s="187"/>
      <c r="CS257" s="187"/>
      <c r="CT257" s="191" t="str">
        <f t="shared" si="160"/>
        <v>0</v>
      </c>
      <c r="CU257" s="187" t="str">
        <f t="shared" si="161"/>
        <v>-</v>
      </c>
      <c r="CV257" s="189" t="str">
        <f t="shared" si="162"/>
        <v>FAC/DEP: 00,00%
__________
FAC/FAC: -
__________
AÑO: 00,00%
S. 1: 00,00%
S. 2: 00,00%</v>
      </c>
      <c r="CW257" s="187"/>
      <c r="CX257" s="187"/>
      <c r="CY257" s="188">
        <f t="shared" si="163"/>
        <v>0</v>
      </c>
      <c r="CZ257" s="187"/>
      <c r="DA257" s="187"/>
      <c r="DB257" s="187"/>
      <c r="DC257" s="191" t="str">
        <f t="shared" si="164"/>
        <v>0</v>
      </c>
      <c r="DD257" s="191" t="str">
        <f t="shared" si="165"/>
        <v>-</v>
      </c>
      <c r="DE257" s="196" t="str">
        <f t="shared" si="166"/>
        <v>FAC/DEP: 00,00%
__________
FAC/FAC: -
__________
AÑO: 00,00%
S. 1: 00,00%
S. 2: 00,00%</v>
      </c>
      <c r="DF257" s="209">
        <f t="shared" si="167"/>
        <v>0</v>
      </c>
      <c r="DG257" s="245"/>
      <c r="DH257" s="245"/>
    </row>
    <row r="258" spans="1:112" s="218" customFormat="1" ht="28.5" hidden="1" customHeight="1">
      <c r="A258" s="218" t="str">
        <f>Lists!C346</f>
        <v/>
      </c>
      <c r="B258" s="240" t="str">
        <f>IF(A258="","",INDEX(FORMULACIÓN!$A$10:$U$1010,'FORMULACIÓN Y SEG. FACULTADES'!$A258,'FORMULACIÓN Y SEG. FACULTADES'!B$8))</f>
        <v/>
      </c>
      <c r="C258" s="238" t="str">
        <f>IF($A258="","",INDEX(FORMULACIÓN!$A$10:$U$1010,'FORMULACIÓN Y SEG. FACULTADES'!$A258,'FORMULACIÓN Y SEG. FACULTADES'!C$8))</f>
        <v/>
      </c>
      <c r="D258" s="240" t="str">
        <f>IF(B258="","",INDEX(FORMULACIÓN!$A$10:$U$1010,'FORMULACIÓN Y SEG. FACULTADES'!$A258,'FORMULACIÓN Y SEG. FACULTADES'!D$8))</f>
        <v/>
      </c>
      <c r="E258" s="240" t="str">
        <f>IF($A258="","",INDEX(FORMULACIÓN!$A$10:$U$1010,'FORMULACIÓN Y SEG. FACULTADES'!$A258,'FORMULACIÓN Y SEG. FACULTADES'!E$8))</f>
        <v/>
      </c>
      <c r="F258" s="240" t="str">
        <f>IF($A258="","",INDEX(FORMULACIÓN!$A$10:$U$1010,'FORMULACIÓN Y SEG. FACULTADES'!$A258,'FORMULACIÓN Y SEG. FACULTADES'!F$8))</f>
        <v/>
      </c>
      <c r="G258" s="240" t="str">
        <f>IF($A258="","",INDEX(FORMULACIÓN!$A$10:$U$1010,'FORMULACIÓN Y SEG. FACULTADES'!$A258,'FORMULACIÓN Y SEG. FACULTADES'!G$8))</f>
        <v/>
      </c>
      <c r="H258" s="240" t="str">
        <f>IF($A258="","",INDEX(FORMULACIÓN!$A$10:$U$1010,'FORMULACIÓN Y SEG. FACULTADES'!$A258,'FORMULACIÓN Y SEG. FACULTADES'!H$8))</f>
        <v/>
      </c>
      <c r="I258" s="240" t="str">
        <f>IF($A258="","",INDEX(FORMULACIÓN!$A$10:$U$1010,'FORMULACIÓN Y SEG. FACULTADES'!$A258,'FORMULACIÓN Y SEG. FACULTADES'!I$8))</f>
        <v/>
      </c>
      <c r="J258" s="242"/>
      <c r="K258" s="242"/>
      <c r="L258" s="240" t="str">
        <f>IF($A258="","",INDEX(FORMULACIÓN!$A$10:$U$1010,'FORMULACIÓN Y SEG. FACULTADES'!$A258,'FORMULACIÓN Y SEG. FACULTADES'!L$8))</f>
        <v/>
      </c>
      <c r="M258" s="240" t="str">
        <f>IF($A258="","",INDEX(FORMULACIÓN!$A$10:$U$1010,'FORMULACIÓN Y SEG. FACULTADES'!$A258,'FORMULACIÓN Y SEG. FACULTADES'!M$8))</f>
        <v/>
      </c>
      <c r="N258" s="240" t="str">
        <f>IF($A258="","",INDEX(FORMULACIÓN!$A$10:$U$1010,'FORMULACIÓN Y SEG. FACULTADES'!$A258,'FORMULACIÓN Y SEG. FACULTADES'!N$8))</f>
        <v/>
      </c>
      <c r="O258" s="240" t="str">
        <f>IF($A258="","",INDEX(FORMULACIÓN!$A$10:$U$1010,'FORMULACIÓN Y SEG. FACULTADES'!$A258,'FORMULACIÓN Y SEG. FACULTADES'!O$8))</f>
        <v/>
      </c>
      <c r="P258" s="240" t="str">
        <f>IF($A258="","",INDEX(FORMULACIÓN!$A$10:$U$1010,'FORMULACIÓN Y SEG. FACULTADES'!$A258,'FORMULACIÓN Y SEG. FACULTADES'!P$8))</f>
        <v/>
      </c>
      <c r="Q258" s="241"/>
      <c r="R258" s="46" t="str">
        <f>IF($A258="","",INDEX(FORMULACIÓN!$A$10:$Y$1010,'FORMULACIÓN Y SEG. FACULTADES'!$A258,'FORMULACIÓN Y SEG. FACULTADES'!R$8))</f>
        <v/>
      </c>
      <c r="S258" s="175" t="str">
        <f>IF($A258="","",INDEX(FORMULACIÓN!$A$10:$U$1010,'FORMULACIÓN Y SEG. FACULTADES'!$A258,'FORMULACIÓN Y SEG. FACULTADES'!S$8))</f>
        <v/>
      </c>
      <c r="T258" s="187"/>
      <c r="U258" s="187"/>
      <c r="V258" s="188">
        <f t="shared" si="128"/>
        <v>0</v>
      </c>
      <c r="W258" s="187"/>
      <c r="X258" s="187"/>
      <c r="Y258" s="187"/>
      <c r="Z258" s="191" t="str">
        <f t="shared" si="129"/>
        <v>0</v>
      </c>
      <c r="AA258" s="191" t="str">
        <f t="shared" si="130"/>
        <v>-</v>
      </c>
      <c r="AB258" s="189" t="str">
        <f t="shared" si="127"/>
        <v>FAC/DEP: 00,00%
__________
FAC/FAC: -
__________
AÑO: 00,00%
S. 1: 00,00%
S. 2: 00,00%</v>
      </c>
      <c r="AC258" s="187"/>
      <c r="AD258" s="187"/>
      <c r="AE258" s="188">
        <f t="shared" si="131"/>
        <v>0</v>
      </c>
      <c r="AF258" s="187"/>
      <c r="AG258" s="187"/>
      <c r="AH258" s="187"/>
      <c r="AI258" s="191" t="str">
        <f t="shared" si="132"/>
        <v>0</v>
      </c>
      <c r="AJ258" s="187" t="str">
        <f t="shared" si="133"/>
        <v>-</v>
      </c>
      <c r="AK258" s="189" t="str">
        <f t="shared" si="134"/>
        <v>FAC/DEP: 00,00%
__________
FAC/FAC: -
__________
AÑO: 00,00%
S. 1: 00,00%
S. 2: 00,00%</v>
      </c>
      <c r="AL258" s="187"/>
      <c r="AM258" s="187"/>
      <c r="AN258" s="188">
        <f t="shared" si="135"/>
        <v>0</v>
      </c>
      <c r="AO258" s="187"/>
      <c r="AP258" s="187"/>
      <c r="AQ258" s="187"/>
      <c r="AR258" s="191" t="str">
        <f t="shared" si="136"/>
        <v>0</v>
      </c>
      <c r="AS258" s="187" t="str">
        <f t="shared" si="137"/>
        <v>-</v>
      </c>
      <c r="AT258" s="189" t="str">
        <f t="shared" si="138"/>
        <v>FAC/DEP: 00,00%
__________
FAC/FAC: -
__________
AÑO: 00,00%
S. 1: 00,00%
S. 2: 00,00%</v>
      </c>
      <c r="AU258" s="187"/>
      <c r="AV258" s="187"/>
      <c r="AW258" s="188">
        <f t="shared" si="139"/>
        <v>0</v>
      </c>
      <c r="AX258" s="187"/>
      <c r="AY258" s="187"/>
      <c r="AZ258" s="187"/>
      <c r="BA258" s="191" t="str">
        <f t="shared" si="140"/>
        <v>0</v>
      </c>
      <c r="BB258" s="187" t="str">
        <f t="shared" si="141"/>
        <v>-</v>
      </c>
      <c r="BC258" s="189" t="str">
        <f t="shared" si="142"/>
        <v>FAC/DEP: 00,00%
__________
FAC/FAC: -
__________
AÑO: 00,00%
S. 1: 00,00%
S. 2: 00,00%</v>
      </c>
      <c r="BD258" s="187"/>
      <c r="BE258" s="187"/>
      <c r="BF258" s="188">
        <f t="shared" si="143"/>
        <v>0</v>
      </c>
      <c r="BG258" s="187"/>
      <c r="BH258" s="187"/>
      <c r="BI258" s="187"/>
      <c r="BJ258" s="191" t="str">
        <f t="shared" si="144"/>
        <v>0</v>
      </c>
      <c r="BK258" s="187" t="str">
        <f t="shared" si="145"/>
        <v>-</v>
      </c>
      <c r="BL258" s="189" t="str">
        <f t="shared" si="146"/>
        <v>FAC/DEP: 00,00%
__________
FAC/FAC: -
__________
AÑO: 00,00%
S. 1: 00,00%
S. 2: 00,00%</v>
      </c>
      <c r="BM258" s="187"/>
      <c r="BN258" s="187"/>
      <c r="BO258" s="188">
        <f t="shared" si="147"/>
        <v>0</v>
      </c>
      <c r="BP258" s="187"/>
      <c r="BQ258" s="187"/>
      <c r="BR258" s="187"/>
      <c r="BS258" s="191" t="str">
        <f t="shared" si="148"/>
        <v>0</v>
      </c>
      <c r="BT258" s="187" t="str">
        <f t="shared" si="149"/>
        <v>-</v>
      </c>
      <c r="BU258" s="189" t="str">
        <f t="shared" si="150"/>
        <v>FAC/DEP: 00,00%
__________
FAC/FAC: -
__________
AÑO: 00,00%
S. 1: 00,00%
S. 2: 00,00%</v>
      </c>
      <c r="BV258" s="187"/>
      <c r="BW258" s="187"/>
      <c r="BX258" s="188">
        <f t="shared" si="151"/>
        <v>0</v>
      </c>
      <c r="BY258" s="187"/>
      <c r="BZ258" s="187"/>
      <c r="CA258" s="187"/>
      <c r="CB258" s="191" t="str">
        <f t="shared" si="152"/>
        <v>0</v>
      </c>
      <c r="CC258" s="187" t="str">
        <f t="shared" si="153"/>
        <v>-</v>
      </c>
      <c r="CD258" s="189" t="str">
        <f t="shared" si="154"/>
        <v>FAC/DEP: 00,00%
__________
FAC/FAC: -
__________
AÑO: 00,00%
S. 1: 00,00%
S. 2: 00,00%</v>
      </c>
      <c r="CE258" s="187"/>
      <c r="CF258" s="187"/>
      <c r="CG258" s="188">
        <f t="shared" si="155"/>
        <v>0</v>
      </c>
      <c r="CH258" s="187"/>
      <c r="CI258" s="187"/>
      <c r="CJ258" s="187"/>
      <c r="CK258" s="191" t="str">
        <f t="shared" si="156"/>
        <v>0</v>
      </c>
      <c r="CL258" s="187" t="str">
        <f t="shared" si="157"/>
        <v>-</v>
      </c>
      <c r="CM258" s="189" t="str">
        <f t="shared" si="158"/>
        <v>FAC/DEP: 00,00%
__________
FAC/FAC: -
__________
AÑO: 00,00%
S. 1: 00,00%
S. 2: 00,00%</v>
      </c>
      <c r="CN258" s="187"/>
      <c r="CO258" s="187"/>
      <c r="CP258" s="188">
        <f t="shared" si="159"/>
        <v>0</v>
      </c>
      <c r="CQ258" s="187"/>
      <c r="CR258" s="187"/>
      <c r="CS258" s="187"/>
      <c r="CT258" s="191" t="str">
        <f t="shared" si="160"/>
        <v>0</v>
      </c>
      <c r="CU258" s="187" t="str">
        <f t="shared" si="161"/>
        <v>-</v>
      </c>
      <c r="CV258" s="189" t="str">
        <f t="shared" si="162"/>
        <v>FAC/DEP: 00,00%
__________
FAC/FAC: -
__________
AÑO: 00,00%
S. 1: 00,00%
S. 2: 00,00%</v>
      </c>
      <c r="CW258" s="187"/>
      <c r="CX258" s="187"/>
      <c r="CY258" s="188">
        <f t="shared" si="163"/>
        <v>0</v>
      </c>
      <c r="CZ258" s="187"/>
      <c r="DA258" s="187"/>
      <c r="DB258" s="187"/>
      <c r="DC258" s="191" t="str">
        <f t="shared" si="164"/>
        <v>0</v>
      </c>
      <c r="DD258" s="191" t="str">
        <f t="shared" si="165"/>
        <v>-</v>
      </c>
      <c r="DE258" s="196" t="str">
        <f t="shared" si="166"/>
        <v>FAC/DEP: 00,00%
__________
FAC/FAC: -
__________
AÑO: 00,00%
S. 1: 00,00%
S. 2: 00,00%</v>
      </c>
      <c r="DF258" s="209">
        <f t="shared" si="167"/>
        <v>0</v>
      </c>
      <c r="DG258" s="245"/>
      <c r="DH258" s="245"/>
    </row>
    <row r="259" spans="1:112" s="218" customFormat="1" ht="28.5" hidden="1" customHeight="1">
      <c r="A259" s="218" t="str">
        <f>Lists!C347</f>
        <v/>
      </c>
      <c r="B259" s="240" t="str">
        <f>IF(A259="","",INDEX(FORMULACIÓN!$A$10:$U$1010,'FORMULACIÓN Y SEG. FACULTADES'!$A259,'FORMULACIÓN Y SEG. FACULTADES'!B$8))</f>
        <v/>
      </c>
      <c r="C259" s="238" t="str">
        <f>IF($A259="","",INDEX(FORMULACIÓN!$A$10:$U$1010,'FORMULACIÓN Y SEG. FACULTADES'!$A259,'FORMULACIÓN Y SEG. FACULTADES'!C$8))</f>
        <v/>
      </c>
      <c r="D259" s="240" t="str">
        <f>IF(B259="","",INDEX(FORMULACIÓN!$A$10:$U$1010,'FORMULACIÓN Y SEG. FACULTADES'!$A259,'FORMULACIÓN Y SEG. FACULTADES'!D$8))</f>
        <v/>
      </c>
      <c r="E259" s="240" t="str">
        <f>IF($A259="","",INDEX(FORMULACIÓN!$A$10:$U$1010,'FORMULACIÓN Y SEG. FACULTADES'!$A259,'FORMULACIÓN Y SEG. FACULTADES'!E$8))</f>
        <v/>
      </c>
      <c r="F259" s="240" t="str">
        <f>IF($A259="","",INDEX(FORMULACIÓN!$A$10:$U$1010,'FORMULACIÓN Y SEG. FACULTADES'!$A259,'FORMULACIÓN Y SEG. FACULTADES'!F$8))</f>
        <v/>
      </c>
      <c r="G259" s="240" t="str">
        <f>IF($A259="","",INDEX(FORMULACIÓN!$A$10:$U$1010,'FORMULACIÓN Y SEG. FACULTADES'!$A259,'FORMULACIÓN Y SEG. FACULTADES'!G$8))</f>
        <v/>
      </c>
      <c r="H259" s="240" t="str">
        <f>IF($A259="","",INDEX(FORMULACIÓN!$A$10:$U$1010,'FORMULACIÓN Y SEG. FACULTADES'!$A259,'FORMULACIÓN Y SEG. FACULTADES'!H$8))</f>
        <v/>
      </c>
      <c r="I259" s="240" t="str">
        <f>IF($A259="","",INDEX(FORMULACIÓN!$A$10:$U$1010,'FORMULACIÓN Y SEG. FACULTADES'!$A259,'FORMULACIÓN Y SEG. FACULTADES'!I$8))</f>
        <v/>
      </c>
      <c r="J259" s="242"/>
      <c r="K259" s="242"/>
      <c r="L259" s="240" t="str">
        <f>IF($A259="","",INDEX(FORMULACIÓN!$A$10:$U$1010,'FORMULACIÓN Y SEG. FACULTADES'!$A259,'FORMULACIÓN Y SEG. FACULTADES'!L$8))</f>
        <v/>
      </c>
      <c r="M259" s="240" t="str">
        <f>IF($A259="","",INDEX(FORMULACIÓN!$A$10:$U$1010,'FORMULACIÓN Y SEG. FACULTADES'!$A259,'FORMULACIÓN Y SEG. FACULTADES'!M$8))</f>
        <v/>
      </c>
      <c r="N259" s="240" t="str">
        <f>IF($A259="","",INDEX(FORMULACIÓN!$A$10:$U$1010,'FORMULACIÓN Y SEG. FACULTADES'!$A259,'FORMULACIÓN Y SEG. FACULTADES'!N$8))</f>
        <v/>
      </c>
      <c r="O259" s="240" t="str">
        <f>IF($A259="","",INDEX(FORMULACIÓN!$A$10:$U$1010,'FORMULACIÓN Y SEG. FACULTADES'!$A259,'FORMULACIÓN Y SEG. FACULTADES'!O$8))</f>
        <v/>
      </c>
      <c r="P259" s="240" t="str">
        <f>IF($A259="","",INDEX(FORMULACIÓN!$A$10:$U$1010,'FORMULACIÓN Y SEG. FACULTADES'!$A259,'FORMULACIÓN Y SEG. FACULTADES'!P$8))</f>
        <v/>
      </c>
      <c r="Q259" s="241"/>
      <c r="R259" s="46" t="str">
        <f>IF($A259="","",INDEX(FORMULACIÓN!$A$10:$Y$1010,'FORMULACIÓN Y SEG. FACULTADES'!$A259,'FORMULACIÓN Y SEG. FACULTADES'!R$8))</f>
        <v/>
      </c>
      <c r="S259" s="175" t="str">
        <f>IF($A259="","",INDEX(FORMULACIÓN!$A$10:$U$1010,'FORMULACIÓN Y SEG. FACULTADES'!$A259,'FORMULACIÓN Y SEG. FACULTADES'!S$8))</f>
        <v/>
      </c>
      <c r="T259" s="187"/>
      <c r="U259" s="187"/>
      <c r="V259" s="188">
        <f t="shared" si="128"/>
        <v>0</v>
      </c>
      <c r="W259" s="187"/>
      <c r="X259" s="187"/>
      <c r="Y259" s="187"/>
      <c r="Z259" s="191" t="str">
        <f t="shared" si="129"/>
        <v>0</v>
      </c>
      <c r="AA259" s="191" t="str">
        <f t="shared" si="130"/>
        <v>-</v>
      </c>
      <c r="AB259" s="189" t="str">
        <f t="shared" si="127"/>
        <v>FAC/DEP: 00,00%
__________
FAC/FAC: -
__________
AÑO: 00,00%
S. 1: 00,00%
S. 2: 00,00%</v>
      </c>
      <c r="AC259" s="187"/>
      <c r="AD259" s="187"/>
      <c r="AE259" s="188">
        <f t="shared" si="131"/>
        <v>0</v>
      </c>
      <c r="AF259" s="187"/>
      <c r="AG259" s="187"/>
      <c r="AH259" s="187"/>
      <c r="AI259" s="191" t="str">
        <f t="shared" si="132"/>
        <v>0</v>
      </c>
      <c r="AJ259" s="187" t="str">
        <f t="shared" si="133"/>
        <v>-</v>
      </c>
      <c r="AK259" s="189" t="str">
        <f t="shared" si="134"/>
        <v>FAC/DEP: 00,00%
__________
FAC/FAC: -
__________
AÑO: 00,00%
S. 1: 00,00%
S. 2: 00,00%</v>
      </c>
      <c r="AL259" s="187"/>
      <c r="AM259" s="187"/>
      <c r="AN259" s="188">
        <f t="shared" si="135"/>
        <v>0</v>
      </c>
      <c r="AO259" s="187"/>
      <c r="AP259" s="187"/>
      <c r="AQ259" s="187"/>
      <c r="AR259" s="191" t="str">
        <f t="shared" si="136"/>
        <v>0</v>
      </c>
      <c r="AS259" s="187" t="str">
        <f t="shared" si="137"/>
        <v>-</v>
      </c>
      <c r="AT259" s="189" t="str">
        <f t="shared" si="138"/>
        <v>FAC/DEP: 00,00%
__________
FAC/FAC: -
__________
AÑO: 00,00%
S. 1: 00,00%
S. 2: 00,00%</v>
      </c>
      <c r="AU259" s="187"/>
      <c r="AV259" s="187"/>
      <c r="AW259" s="188">
        <f t="shared" si="139"/>
        <v>0</v>
      </c>
      <c r="AX259" s="187"/>
      <c r="AY259" s="187"/>
      <c r="AZ259" s="187"/>
      <c r="BA259" s="191" t="str">
        <f t="shared" si="140"/>
        <v>0</v>
      </c>
      <c r="BB259" s="187" t="str">
        <f t="shared" si="141"/>
        <v>-</v>
      </c>
      <c r="BC259" s="189" t="str">
        <f t="shared" si="142"/>
        <v>FAC/DEP: 00,00%
__________
FAC/FAC: -
__________
AÑO: 00,00%
S. 1: 00,00%
S. 2: 00,00%</v>
      </c>
      <c r="BD259" s="187"/>
      <c r="BE259" s="187"/>
      <c r="BF259" s="188">
        <f t="shared" si="143"/>
        <v>0</v>
      </c>
      <c r="BG259" s="187"/>
      <c r="BH259" s="187"/>
      <c r="BI259" s="187"/>
      <c r="BJ259" s="191" t="str">
        <f t="shared" si="144"/>
        <v>0</v>
      </c>
      <c r="BK259" s="187" t="str">
        <f t="shared" si="145"/>
        <v>-</v>
      </c>
      <c r="BL259" s="189" t="str">
        <f t="shared" si="146"/>
        <v>FAC/DEP: 00,00%
__________
FAC/FAC: -
__________
AÑO: 00,00%
S. 1: 00,00%
S. 2: 00,00%</v>
      </c>
      <c r="BM259" s="187"/>
      <c r="BN259" s="187"/>
      <c r="BO259" s="188">
        <f t="shared" si="147"/>
        <v>0</v>
      </c>
      <c r="BP259" s="187"/>
      <c r="BQ259" s="187"/>
      <c r="BR259" s="187"/>
      <c r="BS259" s="191" t="str">
        <f t="shared" si="148"/>
        <v>0</v>
      </c>
      <c r="BT259" s="187" t="str">
        <f t="shared" si="149"/>
        <v>-</v>
      </c>
      <c r="BU259" s="189" t="str">
        <f t="shared" si="150"/>
        <v>FAC/DEP: 00,00%
__________
FAC/FAC: -
__________
AÑO: 00,00%
S. 1: 00,00%
S. 2: 00,00%</v>
      </c>
      <c r="BV259" s="187"/>
      <c r="BW259" s="187"/>
      <c r="BX259" s="188">
        <f t="shared" si="151"/>
        <v>0</v>
      </c>
      <c r="BY259" s="187"/>
      <c r="BZ259" s="187"/>
      <c r="CA259" s="187"/>
      <c r="CB259" s="191" t="str">
        <f t="shared" si="152"/>
        <v>0</v>
      </c>
      <c r="CC259" s="187" t="str">
        <f t="shared" si="153"/>
        <v>-</v>
      </c>
      <c r="CD259" s="189" t="str">
        <f t="shared" si="154"/>
        <v>FAC/DEP: 00,00%
__________
FAC/FAC: -
__________
AÑO: 00,00%
S. 1: 00,00%
S. 2: 00,00%</v>
      </c>
      <c r="CE259" s="187"/>
      <c r="CF259" s="187"/>
      <c r="CG259" s="188">
        <f t="shared" si="155"/>
        <v>0</v>
      </c>
      <c r="CH259" s="187"/>
      <c r="CI259" s="187"/>
      <c r="CJ259" s="187"/>
      <c r="CK259" s="191" t="str">
        <f t="shared" si="156"/>
        <v>0</v>
      </c>
      <c r="CL259" s="187" t="str">
        <f t="shared" si="157"/>
        <v>-</v>
      </c>
      <c r="CM259" s="189" t="str">
        <f t="shared" si="158"/>
        <v>FAC/DEP: 00,00%
__________
FAC/FAC: -
__________
AÑO: 00,00%
S. 1: 00,00%
S. 2: 00,00%</v>
      </c>
      <c r="CN259" s="187"/>
      <c r="CO259" s="187"/>
      <c r="CP259" s="188">
        <f t="shared" si="159"/>
        <v>0</v>
      </c>
      <c r="CQ259" s="187"/>
      <c r="CR259" s="187"/>
      <c r="CS259" s="187"/>
      <c r="CT259" s="191" t="str">
        <f t="shared" si="160"/>
        <v>0</v>
      </c>
      <c r="CU259" s="187" t="str">
        <f t="shared" si="161"/>
        <v>-</v>
      </c>
      <c r="CV259" s="189" t="str">
        <f t="shared" si="162"/>
        <v>FAC/DEP: 00,00%
__________
FAC/FAC: -
__________
AÑO: 00,00%
S. 1: 00,00%
S. 2: 00,00%</v>
      </c>
      <c r="CW259" s="187"/>
      <c r="CX259" s="187"/>
      <c r="CY259" s="188">
        <f t="shared" si="163"/>
        <v>0</v>
      </c>
      <c r="CZ259" s="187"/>
      <c r="DA259" s="187"/>
      <c r="DB259" s="187"/>
      <c r="DC259" s="191" t="str">
        <f t="shared" si="164"/>
        <v>0</v>
      </c>
      <c r="DD259" s="191" t="str">
        <f t="shared" si="165"/>
        <v>-</v>
      </c>
      <c r="DE259" s="196" t="str">
        <f t="shared" si="166"/>
        <v>FAC/DEP: 00,00%
__________
FAC/FAC: -
__________
AÑO: 00,00%
S. 1: 00,00%
S. 2: 00,00%</v>
      </c>
      <c r="DF259" s="209">
        <f t="shared" si="167"/>
        <v>0</v>
      </c>
      <c r="DG259" s="245"/>
      <c r="DH259" s="245"/>
    </row>
    <row r="260" spans="1:112" s="218" customFormat="1" ht="28.5" hidden="1" customHeight="1">
      <c r="A260" s="218" t="str">
        <f>Lists!C348</f>
        <v/>
      </c>
      <c r="B260" s="240" t="str">
        <f>IF(A260="","",INDEX(FORMULACIÓN!$A$10:$U$1010,'FORMULACIÓN Y SEG. FACULTADES'!$A260,'FORMULACIÓN Y SEG. FACULTADES'!B$8))</f>
        <v/>
      </c>
      <c r="C260" s="238" t="str">
        <f>IF($A260="","",INDEX(FORMULACIÓN!$A$10:$U$1010,'FORMULACIÓN Y SEG. FACULTADES'!$A260,'FORMULACIÓN Y SEG. FACULTADES'!C$8))</f>
        <v/>
      </c>
      <c r="D260" s="240" t="str">
        <f>IF(B260="","",INDEX(FORMULACIÓN!$A$10:$U$1010,'FORMULACIÓN Y SEG. FACULTADES'!$A260,'FORMULACIÓN Y SEG. FACULTADES'!D$8))</f>
        <v/>
      </c>
      <c r="E260" s="240" t="str">
        <f>IF($A260="","",INDEX(FORMULACIÓN!$A$10:$U$1010,'FORMULACIÓN Y SEG. FACULTADES'!$A260,'FORMULACIÓN Y SEG. FACULTADES'!E$8))</f>
        <v/>
      </c>
      <c r="F260" s="240" t="str">
        <f>IF($A260="","",INDEX(FORMULACIÓN!$A$10:$U$1010,'FORMULACIÓN Y SEG. FACULTADES'!$A260,'FORMULACIÓN Y SEG. FACULTADES'!F$8))</f>
        <v/>
      </c>
      <c r="G260" s="240" t="str">
        <f>IF($A260="","",INDEX(FORMULACIÓN!$A$10:$U$1010,'FORMULACIÓN Y SEG. FACULTADES'!$A260,'FORMULACIÓN Y SEG. FACULTADES'!G$8))</f>
        <v/>
      </c>
      <c r="H260" s="240" t="str">
        <f>IF($A260="","",INDEX(FORMULACIÓN!$A$10:$U$1010,'FORMULACIÓN Y SEG. FACULTADES'!$A260,'FORMULACIÓN Y SEG. FACULTADES'!H$8))</f>
        <v/>
      </c>
      <c r="I260" s="240" t="str">
        <f>IF($A260="","",INDEX(FORMULACIÓN!$A$10:$U$1010,'FORMULACIÓN Y SEG. FACULTADES'!$A260,'FORMULACIÓN Y SEG. FACULTADES'!I$8))</f>
        <v/>
      </c>
      <c r="J260" s="242"/>
      <c r="K260" s="242"/>
      <c r="L260" s="240" t="str">
        <f>IF($A260="","",INDEX(FORMULACIÓN!$A$10:$U$1010,'FORMULACIÓN Y SEG. FACULTADES'!$A260,'FORMULACIÓN Y SEG. FACULTADES'!L$8))</f>
        <v/>
      </c>
      <c r="M260" s="240" t="str">
        <f>IF($A260="","",INDEX(FORMULACIÓN!$A$10:$U$1010,'FORMULACIÓN Y SEG. FACULTADES'!$A260,'FORMULACIÓN Y SEG. FACULTADES'!M$8))</f>
        <v/>
      </c>
      <c r="N260" s="240" t="str">
        <f>IF($A260="","",INDEX(FORMULACIÓN!$A$10:$U$1010,'FORMULACIÓN Y SEG. FACULTADES'!$A260,'FORMULACIÓN Y SEG. FACULTADES'!N$8))</f>
        <v/>
      </c>
      <c r="O260" s="240" t="str">
        <f>IF($A260="","",INDEX(FORMULACIÓN!$A$10:$U$1010,'FORMULACIÓN Y SEG. FACULTADES'!$A260,'FORMULACIÓN Y SEG. FACULTADES'!O$8))</f>
        <v/>
      </c>
      <c r="P260" s="240" t="str">
        <f>IF($A260="","",INDEX(FORMULACIÓN!$A$10:$U$1010,'FORMULACIÓN Y SEG. FACULTADES'!$A260,'FORMULACIÓN Y SEG. FACULTADES'!P$8))</f>
        <v/>
      </c>
      <c r="Q260" s="241"/>
      <c r="R260" s="46" t="str">
        <f>IF($A260="","",INDEX(FORMULACIÓN!$A$10:$Y$1010,'FORMULACIÓN Y SEG. FACULTADES'!$A260,'FORMULACIÓN Y SEG. FACULTADES'!R$8))</f>
        <v/>
      </c>
      <c r="S260" s="175" t="str">
        <f>IF($A260="","",INDEX(FORMULACIÓN!$A$10:$U$1010,'FORMULACIÓN Y SEG. FACULTADES'!$A260,'FORMULACIÓN Y SEG. FACULTADES'!S$8))</f>
        <v/>
      </c>
      <c r="T260" s="187"/>
      <c r="U260" s="187"/>
      <c r="V260" s="188">
        <f t="shared" si="128"/>
        <v>0</v>
      </c>
      <c r="W260" s="187"/>
      <c r="X260" s="187"/>
      <c r="Y260" s="187"/>
      <c r="Z260" s="191" t="str">
        <f t="shared" si="129"/>
        <v>0</v>
      </c>
      <c r="AA260" s="191" t="str">
        <f t="shared" si="130"/>
        <v>-</v>
      </c>
      <c r="AB260" s="189" t="str">
        <f t="shared" si="127"/>
        <v>FAC/DEP: 00,00%
__________
FAC/FAC: -
__________
AÑO: 00,00%
S. 1: 00,00%
S. 2: 00,00%</v>
      </c>
      <c r="AC260" s="187"/>
      <c r="AD260" s="187"/>
      <c r="AE260" s="188">
        <f t="shared" si="131"/>
        <v>0</v>
      </c>
      <c r="AF260" s="187"/>
      <c r="AG260" s="187"/>
      <c r="AH260" s="187"/>
      <c r="AI260" s="191" t="str">
        <f t="shared" si="132"/>
        <v>0</v>
      </c>
      <c r="AJ260" s="187" t="str">
        <f t="shared" si="133"/>
        <v>-</v>
      </c>
      <c r="AK260" s="189" t="str">
        <f t="shared" si="134"/>
        <v>FAC/DEP: 00,00%
__________
FAC/FAC: -
__________
AÑO: 00,00%
S. 1: 00,00%
S. 2: 00,00%</v>
      </c>
      <c r="AL260" s="187"/>
      <c r="AM260" s="187"/>
      <c r="AN260" s="188">
        <f t="shared" si="135"/>
        <v>0</v>
      </c>
      <c r="AO260" s="187"/>
      <c r="AP260" s="187"/>
      <c r="AQ260" s="187"/>
      <c r="AR260" s="191" t="str">
        <f t="shared" si="136"/>
        <v>0</v>
      </c>
      <c r="AS260" s="187" t="str">
        <f t="shared" si="137"/>
        <v>-</v>
      </c>
      <c r="AT260" s="189" t="str">
        <f t="shared" si="138"/>
        <v>FAC/DEP: 00,00%
__________
FAC/FAC: -
__________
AÑO: 00,00%
S. 1: 00,00%
S. 2: 00,00%</v>
      </c>
      <c r="AU260" s="187"/>
      <c r="AV260" s="187"/>
      <c r="AW260" s="188">
        <f t="shared" si="139"/>
        <v>0</v>
      </c>
      <c r="AX260" s="187"/>
      <c r="AY260" s="187"/>
      <c r="AZ260" s="187"/>
      <c r="BA260" s="191" t="str">
        <f t="shared" si="140"/>
        <v>0</v>
      </c>
      <c r="BB260" s="187" t="str">
        <f t="shared" si="141"/>
        <v>-</v>
      </c>
      <c r="BC260" s="189" t="str">
        <f t="shared" si="142"/>
        <v>FAC/DEP: 00,00%
__________
FAC/FAC: -
__________
AÑO: 00,00%
S. 1: 00,00%
S. 2: 00,00%</v>
      </c>
      <c r="BD260" s="187"/>
      <c r="BE260" s="187"/>
      <c r="BF260" s="188">
        <f t="shared" si="143"/>
        <v>0</v>
      </c>
      <c r="BG260" s="187"/>
      <c r="BH260" s="187"/>
      <c r="BI260" s="187"/>
      <c r="BJ260" s="191" t="str">
        <f t="shared" si="144"/>
        <v>0</v>
      </c>
      <c r="BK260" s="187" t="str">
        <f t="shared" si="145"/>
        <v>-</v>
      </c>
      <c r="BL260" s="189" t="str">
        <f t="shared" si="146"/>
        <v>FAC/DEP: 00,00%
__________
FAC/FAC: -
__________
AÑO: 00,00%
S. 1: 00,00%
S. 2: 00,00%</v>
      </c>
      <c r="BM260" s="187"/>
      <c r="BN260" s="187"/>
      <c r="BO260" s="188">
        <f t="shared" si="147"/>
        <v>0</v>
      </c>
      <c r="BP260" s="187"/>
      <c r="BQ260" s="187"/>
      <c r="BR260" s="187"/>
      <c r="BS260" s="191" t="str">
        <f t="shared" si="148"/>
        <v>0</v>
      </c>
      <c r="BT260" s="187" t="str">
        <f t="shared" si="149"/>
        <v>-</v>
      </c>
      <c r="BU260" s="189" t="str">
        <f t="shared" si="150"/>
        <v>FAC/DEP: 00,00%
__________
FAC/FAC: -
__________
AÑO: 00,00%
S. 1: 00,00%
S. 2: 00,00%</v>
      </c>
      <c r="BV260" s="187"/>
      <c r="BW260" s="187"/>
      <c r="BX260" s="188">
        <f t="shared" si="151"/>
        <v>0</v>
      </c>
      <c r="BY260" s="187"/>
      <c r="BZ260" s="187"/>
      <c r="CA260" s="187"/>
      <c r="CB260" s="191" t="str">
        <f t="shared" si="152"/>
        <v>0</v>
      </c>
      <c r="CC260" s="187" t="str">
        <f t="shared" si="153"/>
        <v>-</v>
      </c>
      <c r="CD260" s="189" t="str">
        <f t="shared" si="154"/>
        <v>FAC/DEP: 00,00%
__________
FAC/FAC: -
__________
AÑO: 00,00%
S. 1: 00,00%
S. 2: 00,00%</v>
      </c>
      <c r="CE260" s="187"/>
      <c r="CF260" s="187"/>
      <c r="CG260" s="188">
        <f t="shared" si="155"/>
        <v>0</v>
      </c>
      <c r="CH260" s="187"/>
      <c r="CI260" s="187"/>
      <c r="CJ260" s="187"/>
      <c r="CK260" s="191" t="str">
        <f t="shared" si="156"/>
        <v>0</v>
      </c>
      <c r="CL260" s="187" t="str">
        <f t="shared" si="157"/>
        <v>-</v>
      </c>
      <c r="CM260" s="189" t="str">
        <f t="shared" si="158"/>
        <v>FAC/DEP: 00,00%
__________
FAC/FAC: -
__________
AÑO: 00,00%
S. 1: 00,00%
S. 2: 00,00%</v>
      </c>
      <c r="CN260" s="187"/>
      <c r="CO260" s="187"/>
      <c r="CP260" s="188">
        <f t="shared" si="159"/>
        <v>0</v>
      </c>
      <c r="CQ260" s="187"/>
      <c r="CR260" s="187"/>
      <c r="CS260" s="187"/>
      <c r="CT260" s="191" t="str">
        <f t="shared" si="160"/>
        <v>0</v>
      </c>
      <c r="CU260" s="187" t="str">
        <f t="shared" si="161"/>
        <v>-</v>
      </c>
      <c r="CV260" s="189" t="str">
        <f t="shared" si="162"/>
        <v>FAC/DEP: 00,00%
__________
FAC/FAC: -
__________
AÑO: 00,00%
S. 1: 00,00%
S. 2: 00,00%</v>
      </c>
      <c r="CW260" s="187"/>
      <c r="CX260" s="187"/>
      <c r="CY260" s="188">
        <f t="shared" si="163"/>
        <v>0</v>
      </c>
      <c r="CZ260" s="187"/>
      <c r="DA260" s="187"/>
      <c r="DB260" s="187"/>
      <c r="DC260" s="191" t="str">
        <f t="shared" si="164"/>
        <v>0</v>
      </c>
      <c r="DD260" s="191" t="str">
        <f t="shared" si="165"/>
        <v>-</v>
      </c>
      <c r="DE260" s="196" t="str">
        <f t="shared" si="166"/>
        <v>FAC/DEP: 00,00%
__________
FAC/FAC: -
__________
AÑO: 00,00%
S. 1: 00,00%
S. 2: 00,00%</v>
      </c>
      <c r="DF260" s="209">
        <f t="shared" si="167"/>
        <v>0</v>
      </c>
      <c r="DG260" s="245"/>
      <c r="DH260" s="245"/>
    </row>
    <row r="261" spans="1:112" s="218" customFormat="1" ht="28.5" hidden="1" customHeight="1">
      <c r="A261" s="218" t="str">
        <f>Lists!C349</f>
        <v/>
      </c>
      <c r="B261" s="240" t="str">
        <f>IF(A261="","",INDEX(FORMULACIÓN!$A$10:$U$1010,'FORMULACIÓN Y SEG. FACULTADES'!$A261,'FORMULACIÓN Y SEG. FACULTADES'!B$8))</f>
        <v/>
      </c>
      <c r="C261" s="238" t="str">
        <f>IF($A261="","",INDEX(FORMULACIÓN!$A$10:$U$1010,'FORMULACIÓN Y SEG. FACULTADES'!$A261,'FORMULACIÓN Y SEG. FACULTADES'!C$8))</f>
        <v/>
      </c>
      <c r="D261" s="240" t="str">
        <f>IF(B261="","",INDEX(FORMULACIÓN!$A$10:$U$1010,'FORMULACIÓN Y SEG. FACULTADES'!$A261,'FORMULACIÓN Y SEG. FACULTADES'!D$8))</f>
        <v/>
      </c>
      <c r="E261" s="240" t="str">
        <f>IF($A261="","",INDEX(FORMULACIÓN!$A$10:$U$1010,'FORMULACIÓN Y SEG. FACULTADES'!$A261,'FORMULACIÓN Y SEG. FACULTADES'!E$8))</f>
        <v/>
      </c>
      <c r="F261" s="240" t="str">
        <f>IF($A261="","",INDEX(FORMULACIÓN!$A$10:$U$1010,'FORMULACIÓN Y SEG. FACULTADES'!$A261,'FORMULACIÓN Y SEG. FACULTADES'!F$8))</f>
        <v/>
      </c>
      <c r="G261" s="240" t="str">
        <f>IF($A261="","",INDEX(FORMULACIÓN!$A$10:$U$1010,'FORMULACIÓN Y SEG. FACULTADES'!$A261,'FORMULACIÓN Y SEG. FACULTADES'!G$8))</f>
        <v/>
      </c>
      <c r="H261" s="240" t="str">
        <f>IF($A261="","",INDEX(FORMULACIÓN!$A$10:$U$1010,'FORMULACIÓN Y SEG. FACULTADES'!$A261,'FORMULACIÓN Y SEG. FACULTADES'!H$8))</f>
        <v/>
      </c>
      <c r="I261" s="240" t="str">
        <f>IF($A261="","",INDEX(FORMULACIÓN!$A$10:$U$1010,'FORMULACIÓN Y SEG. FACULTADES'!$A261,'FORMULACIÓN Y SEG. FACULTADES'!I$8))</f>
        <v/>
      </c>
      <c r="J261" s="242"/>
      <c r="K261" s="242"/>
      <c r="L261" s="240" t="str">
        <f>IF($A261="","",INDEX(FORMULACIÓN!$A$10:$U$1010,'FORMULACIÓN Y SEG. FACULTADES'!$A261,'FORMULACIÓN Y SEG. FACULTADES'!L$8))</f>
        <v/>
      </c>
      <c r="M261" s="240" t="str">
        <f>IF($A261="","",INDEX(FORMULACIÓN!$A$10:$U$1010,'FORMULACIÓN Y SEG. FACULTADES'!$A261,'FORMULACIÓN Y SEG. FACULTADES'!M$8))</f>
        <v/>
      </c>
      <c r="N261" s="240" t="str">
        <f>IF($A261="","",INDEX(FORMULACIÓN!$A$10:$U$1010,'FORMULACIÓN Y SEG. FACULTADES'!$A261,'FORMULACIÓN Y SEG. FACULTADES'!N$8))</f>
        <v/>
      </c>
      <c r="O261" s="240" t="str">
        <f>IF($A261="","",INDEX(FORMULACIÓN!$A$10:$U$1010,'FORMULACIÓN Y SEG. FACULTADES'!$A261,'FORMULACIÓN Y SEG. FACULTADES'!O$8))</f>
        <v/>
      </c>
      <c r="P261" s="240" t="str">
        <f>IF($A261="","",INDEX(FORMULACIÓN!$A$10:$U$1010,'FORMULACIÓN Y SEG. FACULTADES'!$A261,'FORMULACIÓN Y SEG. FACULTADES'!P$8))</f>
        <v/>
      </c>
      <c r="Q261" s="241"/>
      <c r="R261" s="46" t="str">
        <f>IF($A261="","",INDEX(FORMULACIÓN!$A$10:$Y$1010,'FORMULACIÓN Y SEG. FACULTADES'!$A261,'FORMULACIÓN Y SEG. FACULTADES'!R$8))</f>
        <v/>
      </c>
      <c r="S261" s="175" t="str">
        <f>IF($A261="","",INDEX(FORMULACIÓN!$A$10:$U$1010,'FORMULACIÓN Y SEG. FACULTADES'!$A261,'FORMULACIÓN Y SEG. FACULTADES'!S$8))</f>
        <v/>
      </c>
      <c r="T261" s="187"/>
      <c r="U261" s="187"/>
      <c r="V261" s="188">
        <f t="shared" si="128"/>
        <v>0</v>
      </c>
      <c r="W261" s="187"/>
      <c r="X261" s="187"/>
      <c r="Y261" s="187"/>
      <c r="Z261" s="191" t="str">
        <f t="shared" si="129"/>
        <v>0</v>
      </c>
      <c r="AA261" s="191" t="str">
        <f t="shared" si="130"/>
        <v>-</v>
      </c>
      <c r="AB261" s="189" t="str">
        <f t="shared" si="127"/>
        <v>FAC/DEP: 00,00%
__________
FAC/FAC: -
__________
AÑO: 00,00%
S. 1: 00,00%
S. 2: 00,00%</v>
      </c>
      <c r="AC261" s="187"/>
      <c r="AD261" s="187"/>
      <c r="AE261" s="188">
        <f t="shared" si="131"/>
        <v>0</v>
      </c>
      <c r="AF261" s="187"/>
      <c r="AG261" s="187"/>
      <c r="AH261" s="187"/>
      <c r="AI261" s="191" t="str">
        <f t="shared" si="132"/>
        <v>0</v>
      </c>
      <c r="AJ261" s="187" t="str">
        <f t="shared" si="133"/>
        <v>-</v>
      </c>
      <c r="AK261" s="189" t="str">
        <f t="shared" si="134"/>
        <v>FAC/DEP: 00,00%
__________
FAC/FAC: -
__________
AÑO: 00,00%
S. 1: 00,00%
S. 2: 00,00%</v>
      </c>
      <c r="AL261" s="187"/>
      <c r="AM261" s="187"/>
      <c r="AN261" s="188">
        <f t="shared" si="135"/>
        <v>0</v>
      </c>
      <c r="AO261" s="187"/>
      <c r="AP261" s="187"/>
      <c r="AQ261" s="187"/>
      <c r="AR261" s="191" t="str">
        <f t="shared" si="136"/>
        <v>0</v>
      </c>
      <c r="AS261" s="187" t="str">
        <f t="shared" si="137"/>
        <v>-</v>
      </c>
      <c r="AT261" s="189" t="str">
        <f t="shared" si="138"/>
        <v>FAC/DEP: 00,00%
__________
FAC/FAC: -
__________
AÑO: 00,00%
S. 1: 00,00%
S. 2: 00,00%</v>
      </c>
      <c r="AU261" s="187"/>
      <c r="AV261" s="187"/>
      <c r="AW261" s="188">
        <f t="shared" si="139"/>
        <v>0</v>
      </c>
      <c r="AX261" s="187"/>
      <c r="AY261" s="187"/>
      <c r="AZ261" s="187"/>
      <c r="BA261" s="191" t="str">
        <f t="shared" si="140"/>
        <v>0</v>
      </c>
      <c r="BB261" s="187" t="str">
        <f t="shared" si="141"/>
        <v>-</v>
      </c>
      <c r="BC261" s="189" t="str">
        <f t="shared" si="142"/>
        <v>FAC/DEP: 00,00%
__________
FAC/FAC: -
__________
AÑO: 00,00%
S. 1: 00,00%
S. 2: 00,00%</v>
      </c>
      <c r="BD261" s="187"/>
      <c r="BE261" s="187"/>
      <c r="BF261" s="188">
        <f t="shared" si="143"/>
        <v>0</v>
      </c>
      <c r="BG261" s="187"/>
      <c r="BH261" s="187"/>
      <c r="BI261" s="187"/>
      <c r="BJ261" s="191" t="str">
        <f t="shared" si="144"/>
        <v>0</v>
      </c>
      <c r="BK261" s="187" t="str">
        <f t="shared" si="145"/>
        <v>-</v>
      </c>
      <c r="BL261" s="189" t="str">
        <f t="shared" si="146"/>
        <v>FAC/DEP: 00,00%
__________
FAC/FAC: -
__________
AÑO: 00,00%
S. 1: 00,00%
S. 2: 00,00%</v>
      </c>
      <c r="BM261" s="187"/>
      <c r="BN261" s="187"/>
      <c r="BO261" s="188">
        <f t="shared" si="147"/>
        <v>0</v>
      </c>
      <c r="BP261" s="187"/>
      <c r="BQ261" s="187"/>
      <c r="BR261" s="187"/>
      <c r="BS261" s="191" t="str">
        <f t="shared" si="148"/>
        <v>0</v>
      </c>
      <c r="BT261" s="187" t="str">
        <f t="shared" si="149"/>
        <v>-</v>
      </c>
      <c r="BU261" s="189" t="str">
        <f t="shared" si="150"/>
        <v>FAC/DEP: 00,00%
__________
FAC/FAC: -
__________
AÑO: 00,00%
S. 1: 00,00%
S. 2: 00,00%</v>
      </c>
      <c r="BV261" s="187"/>
      <c r="BW261" s="187"/>
      <c r="BX261" s="188">
        <f t="shared" si="151"/>
        <v>0</v>
      </c>
      <c r="BY261" s="187"/>
      <c r="BZ261" s="187"/>
      <c r="CA261" s="187"/>
      <c r="CB261" s="191" t="str">
        <f t="shared" si="152"/>
        <v>0</v>
      </c>
      <c r="CC261" s="187" t="str">
        <f t="shared" si="153"/>
        <v>-</v>
      </c>
      <c r="CD261" s="189" t="str">
        <f t="shared" si="154"/>
        <v>FAC/DEP: 00,00%
__________
FAC/FAC: -
__________
AÑO: 00,00%
S. 1: 00,00%
S. 2: 00,00%</v>
      </c>
      <c r="CE261" s="187"/>
      <c r="CF261" s="187"/>
      <c r="CG261" s="188">
        <f t="shared" si="155"/>
        <v>0</v>
      </c>
      <c r="CH261" s="187"/>
      <c r="CI261" s="187"/>
      <c r="CJ261" s="187"/>
      <c r="CK261" s="191" t="str">
        <f t="shared" si="156"/>
        <v>0</v>
      </c>
      <c r="CL261" s="187" t="str">
        <f t="shared" si="157"/>
        <v>-</v>
      </c>
      <c r="CM261" s="189" t="str">
        <f t="shared" si="158"/>
        <v>FAC/DEP: 00,00%
__________
FAC/FAC: -
__________
AÑO: 00,00%
S. 1: 00,00%
S. 2: 00,00%</v>
      </c>
      <c r="CN261" s="187"/>
      <c r="CO261" s="187"/>
      <c r="CP261" s="188">
        <f t="shared" si="159"/>
        <v>0</v>
      </c>
      <c r="CQ261" s="187"/>
      <c r="CR261" s="187"/>
      <c r="CS261" s="187"/>
      <c r="CT261" s="191" t="str">
        <f t="shared" si="160"/>
        <v>0</v>
      </c>
      <c r="CU261" s="187" t="str">
        <f t="shared" si="161"/>
        <v>-</v>
      </c>
      <c r="CV261" s="189" t="str">
        <f t="shared" si="162"/>
        <v>FAC/DEP: 00,00%
__________
FAC/FAC: -
__________
AÑO: 00,00%
S. 1: 00,00%
S. 2: 00,00%</v>
      </c>
      <c r="CW261" s="187"/>
      <c r="CX261" s="187"/>
      <c r="CY261" s="188">
        <f t="shared" si="163"/>
        <v>0</v>
      </c>
      <c r="CZ261" s="187"/>
      <c r="DA261" s="187"/>
      <c r="DB261" s="187"/>
      <c r="DC261" s="191" t="str">
        <f t="shared" si="164"/>
        <v>0</v>
      </c>
      <c r="DD261" s="191" t="str">
        <f t="shared" si="165"/>
        <v>-</v>
      </c>
      <c r="DE261" s="196" t="str">
        <f t="shared" si="166"/>
        <v>FAC/DEP: 00,00%
__________
FAC/FAC: -
__________
AÑO: 00,00%
S. 1: 00,00%
S. 2: 00,00%</v>
      </c>
      <c r="DF261" s="209">
        <f t="shared" si="167"/>
        <v>0</v>
      </c>
      <c r="DG261" s="245"/>
      <c r="DH261" s="245"/>
    </row>
    <row r="262" spans="1:112">
      <c r="B262" s="40"/>
      <c r="C262" s="40"/>
      <c r="D262" s="40"/>
      <c r="E262" s="40"/>
      <c r="F262" s="40"/>
      <c r="G262" s="40"/>
      <c r="H262" s="40"/>
      <c r="I262" s="40"/>
      <c r="J262" s="40"/>
      <c r="K262" s="40"/>
      <c r="L262" s="40"/>
      <c r="M262" s="40"/>
      <c r="N262" s="40"/>
      <c r="O262" s="40"/>
      <c r="P262" s="40"/>
      <c r="Q262" s="41"/>
      <c r="R262" s="41"/>
      <c r="S262" s="40"/>
      <c r="T262" s="40"/>
      <c r="U262" s="40"/>
      <c r="V262" s="40"/>
      <c r="W262" s="297"/>
      <c r="X262" s="297"/>
      <c r="Y262" s="318"/>
      <c r="Z262" s="6"/>
      <c r="AA262" s="6"/>
      <c r="AB262" s="40"/>
      <c r="AC262" s="40"/>
      <c r="AD262" s="40"/>
      <c r="AE262" s="40"/>
      <c r="AF262" s="40"/>
      <c r="AG262" s="40"/>
      <c r="AH262" s="243"/>
      <c r="AI262" s="40"/>
      <c r="AJ262" s="40"/>
      <c r="AK262" s="40"/>
      <c r="AL262" s="40"/>
      <c r="AM262" s="40"/>
      <c r="AN262" s="40"/>
      <c r="AO262" s="40"/>
      <c r="AP262" s="40"/>
      <c r="AQ262" s="243"/>
      <c r="AR262" s="40"/>
      <c r="AS262" s="40"/>
      <c r="AT262" s="40"/>
      <c r="AU262" s="40"/>
      <c r="AV262" s="40"/>
      <c r="AW262" s="40"/>
      <c r="AX262" s="40"/>
      <c r="AY262" s="40"/>
      <c r="AZ262" s="243"/>
      <c r="BA262" s="40"/>
      <c r="BB262" s="40"/>
      <c r="BC262" s="40"/>
      <c r="BD262" s="40"/>
      <c r="BE262" s="40"/>
      <c r="BF262" s="40"/>
      <c r="BG262" s="40"/>
      <c r="BH262" s="40"/>
      <c r="BI262" s="243"/>
      <c r="BJ262" s="40"/>
      <c r="BK262" s="40"/>
      <c r="BL262" s="40"/>
      <c r="BM262" s="40"/>
      <c r="BN262" s="40"/>
      <c r="BO262" s="40"/>
      <c r="BP262" s="40"/>
      <c r="BQ262" s="40"/>
      <c r="BR262" s="243"/>
      <c r="BS262" s="40"/>
      <c r="BT262" s="40"/>
      <c r="BU262" s="40"/>
      <c r="BV262" s="40"/>
      <c r="BW262" s="40"/>
      <c r="BX262" s="40"/>
      <c r="BY262" s="40"/>
      <c r="BZ262" s="40"/>
      <c r="CA262" s="243"/>
      <c r="CB262" s="40"/>
      <c r="CC262" s="40"/>
      <c r="CD262" s="40"/>
      <c r="CE262" s="40"/>
      <c r="CF262" s="40"/>
      <c r="CG262" s="40"/>
      <c r="CH262" s="40"/>
      <c r="CI262" s="40"/>
      <c r="CJ262" s="243"/>
      <c r="CK262" s="40"/>
      <c r="CL262" s="40"/>
      <c r="CM262" s="40"/>
      <c r="CN262" s="40"/>
      <c r="CO262" s="40"/>
      <c r="CP262" s="40"/>
      <c r="CQ262" s="40"/>
      <c r="CR262" s="40"/>
      <c r="CS262" s="243"/>
      <c r="CT262" s="40"/>
      <c r="CU262" s="40"/>
      <c r="CV262" s="40"/>
      <c r="CW262" s="40"/>
      <c r="CX262" s="40"/>
      <c r="CY262" s="40"/>
      <c r="CZ262" s="40"/>
      <c r="DA262" s="40"/>
      <c r="DB262" s="243"/>
      <c r="DC262" s="40"/>
      <c r="DD262" s="40"/>
      <c r="DE262" s="40"/>
    </row>
    <row r="263" spans="1:112">
      <c r="B263" s="38" t="s">
        <v>308</v>
      </c>
      <c r="C263" s="38"/>
      <c r="D263" s="38" t="s">
        <v>308</v>
      </c>
      <c r="E263" s="38" t="s">
        <v>308</v>
      </c>
      <c r="F263" s="38" t="s">
        <v>308</v>
      </c>
      <c r="G263" s="38" t="s">
        <v>308</v>
      </c>
      <c r="H263" s="38" t="s">
        <v>308</v>
      </c>
      <c r="I263" s="38"/>
      <c r="J263" s="38" t="s">
        <v>308</v>
      </c>
      <c r="K263" s="38" t="s">
        <v>308</v>
      </c>
      <c r="L263" s="38" t="s">
        <v>308</v>
      </c>
      <c r="M263" s="38" t="s">
        <v>308</v>
      </c>
      <c r="N263" s="38" t="s">
        <v>308</v>
      </c>
      <c r="O263" s="38" t="s">
        <v>308</v>
      </c>
      <c r="P263" s="38"/>
      <c r="Q263" s="39"/>
      <c r="R263" s="39"/>
      <c r="S263" s="38" t="s">
        <v>308</v>
      </c>
      <c r="T263" s="38"/>
      <c r="U263" s="38"/>
      <c r="V263" s="38"/>
      <c r="W263" s="297"/>
      <c r="X263" s="297"/>
      <c r="Y263" s="318"/>
      <c r="Z263" s="6"/>
      <c r="AA263" s="6"/>
      <c r="AB263" s="38" t="s">
        <v>308</v>
      </c>
      <c r="AC263" s="38"/>
      <c r="AD263" s="38"/>
      <c r="AE263" s="38" t="s">
        <v>308</v>
      </c>
      <c r="AF263" s="38"/>
      <c r="AG263" s="38"/>
      <c r="AH263" s="244"/>
      <c r="AI263" s="38" t="s">
        <v>308</v>
      </c>
      <c r="AJ263" s="38" t="s">
        <v>308</v>
      </c>
      <c r="AK263" s="38" t="s">
        <v>308</v>
      </c>
      <c r="AL263" s="38"/>
      <c r="AM263" s="38"/>
      <c r="AN263" s="38" t="s">
        <v>308</v>
      </c>
      <c r="AO263" s="38" t="s">
        <v>308</v>
      </c>
      <c r="AP263" s="38" t="s">
        <v>308</v>
      </c>
      <c r="AQ263" s="244" t="s">
        <v>308</v>
      </c>
      <c r="AR263" s="38" t="s">
        <v>308</v>
      </c>
      <c r="AS263" s="38" t="s">
        <v>308</v>
      </c>
      <c r="AT263" s="38" t="s">
        <v>308</v>
      </c>
      <c r="AU263" s="38"/>
      <c r="AV263" s="38"/>
      <c r="AW263" s="38" t="s">
        <v>308</v>
      </c>
      <c r="AX263" s="38"/>
      <c r="AY263" s="38"/>
      <c r="AZ263" s="244"/>
      <c r="BA263" s="38" t="s">
        <v>308</v>
      </c>
      <c r="BB263" s="38" t="s">
        <v>308</v>
      </c>
      <c r="BC263" s="38" t="s">
        <v>308</v>
      </c>
      <c r="BD263" s="38"/>
      <c r="BE263" s="38"/>
      <c r="BF263" s="38" t="s">
        <v>308</v>
      </c>
      <c r="BG263" s="38"/>
      <c r="BH263" s="38"/>
      <c r="BI263" s="244"/>
      <c r="BJ263" s="38" t="s">
        <v>308</v>
      </c>
      <c r="BK263" s="38" t="s">
        <v>308</v>
      </c>
      <c r="BL263" s="38" t="s">
        <v>308</v>
      </c>
      <c r="BM263" s="38"/>
      <c r="BN263" s="38"/>
      <c r="BO263" s="38" t="s">
        <v>308</v>
      </c>
      <c r="BP263" s="38"/>
      <c r="BQ263" s="38"/>
      <c r="BR263" s="244"/>
      <c r="BS263" s="38" t="s">
        <v>308</v>
      </c>
      <c r="BT263" s="38" t="s">
        <v>308</v>
      </c>
      <c r="BU263" s="38" t="s">
        <v>308</v>
      </c>
      <c r="BV263" s="38"/>
      <c r="BW263" s="38"/>
      <c r="BX263" s="38" t="s">
        <v>308</v>
      </c>
      <c r="BY263" s="38" t="s">
        <v>308</v>
      </c>
      <c r="BZ263" s="38" t="s">
        <v>308</v>
      </c>
      <c r="CA263" s="244" t="s">
        <v>308</v>
      </c>
      <c r="CB263" s="38" t="s">
        <v>308</v>
      </c>
      <c r="CC263" s="38" t="s">
        <v>308</v>
      </c>
      <c r="CD263" s="38" t="s">
        <v>308</v>
      </c>
      <c r="CE263" s="38"/>
      <c r="CF263" s="38"/>
      <c r="CG263" s="38" t="s">
        <v>308</v>
      </c>
      <c r="CH263" s="38"/>
      <c r="CI263" s="38"/>
      <c r="CJ263" s="244"/>
      <c r="CK263" s="38" t="s">
        <v>308</v>
      </c>
      <c r="CL263" s="38" t="s">
        <v>308</v>
      </c>
      <c r="CM263" s="38" t="s">
        <v>308</v>
      </c>
      <c r="CN263" s="38"/>
      <c r="CO263" s="38"/>
      <c r="CP263" s="38" t="s">
        <v>308</v>
      </c>
      <c r="CQ263" s="38"/>
      <c r="CR263" s="38"/>
      <c r="CS263" s="244"/>
      <c r="CT263" s="38" t="s">
        <v>308</v>
      </c>
      <c r="CU263" s="38" t="s">
        <v>308</v>
      </c>
      <c r="CV263" s="38" t="s">
        <v>308</v>
      </c>
      <c r="CW263" s="38"/>
      <c r="CX263" s="38"/>
      <c r="CY263" s="38" t="s">
        <v>308</v>
      </c>
      <c r="CZ263" s="38"/>
      <c r="DA263" s="38"/>
      <c r="DB263" s="244"/>
      <c r="DC263" s="38" t="s">
        <v>308</v>
      </c>
      <c r="DD263" s="38" t="s">
        <v>308</v>
      </c>
      <c r="DE263" s="38" t="s">
        <v>308</v>
      </c>
    </row>
  </sheetData>
  <sheetProtection formatCells="0" formatColumns="0" formatRows="0" sort="0" autoFilter="0" pivotTables="0"/>
  <protectedRanges>
    <protectedRange sqref="H6 E6 DF12:DF261" name="Rango2" securityDescriptor="O:WDG:WDD:(A;;CC;;;WD)"/>
    <protectedRange sqref="Q12:Q261 T12:U261 W12:Y15 AF12:AH50 AO12:AQ39 AX12:AZ39 BG12:BI46 BP12:BR32 BY12:CA57 CH12:CJ22 CQ12:CS57 CZ12:DB18 W18:Y57 X16:Y17 CH24:CJ29 CH23:CI23 CH32:CJ39 CH30:CI31 CH41:CJ43 CH40:CI40 CH45:CJ45 CH44:CI44 CH48:CJ57 CH46:CI47 CZ20:DB35 CZ43:DB46 AF51:AG51 AF63:AH261 AO41:AQ57 AP40:AQ40 AX41:AZ57 AY40:AZ40 BG48:BI57 BG47:BH47 AC12:AD261 AL12:AM57 AU12:AV57 BD12:BE57 BM12:BN57 BV12:BW57 CE12:CF57 CN12:CO57 CW12:CX57 BP34:BR57 AF52:AH57 AL60:AM261 AL58:AL59 AU60:AV261 AU58:AU59 BD60:BE261 BD58:BD59 BM60:BN261 BM58:BM59 BV60:BW261 BV58:BV59 CE60:CF261 CE58:CE59 CN60:CO261 CN58:CN59 CW60:CX261 CW58:CW59 CZ38:DB41 CZ36:DA37 CZ48:DB57 CZ47:DA47 W60:Y261 W58:X59 AF60:AH61 AF58:AG59 AO60:AQ261 AO58:AP59 AX60:AZ261 AX58:AY59 BG60:BI261 BG58:BH59 BY60:CA261 BY58:BZ59 CH60:CJ261 CH58:CI59 CZ60:DB261 CQ59:CS261 CQ58:CR58 BP59:BR261 BP58:BQ58 CZ58:DA59" name="Rango1" securityDescriptor="O:WDG:WDD:(A;;CC;;;WD)"/>
    <protectedRange sqref="W16" name="Rango1_1" securityDescriptor="O:WDG:WDD:(A;;CC;;;WD)"/>
    <protectedRange sqref="W17" name="Rango1_2" securityDescriptor="O:WDG:WDD:(A;;CC;;;WD)"/>
    <protectedRange sqref="CJ23" name="Rango1_3" securityDescriptor="O:WDG:WDD:(A;;CC;;;WD)"/>
    <protectedRange sqref="CJ30:CJ31" name="Rango1_4" securityDescriptor="O:WDG:WDD:(A;;CC;;;WD)"/>
    <protectedRange sqref="CJ40" name="Rango1_5" securityDescriptor="O:WDG:WDD:(A;;CC;;;WD)"/>
    <protectedRange sqref="CJ44" name="Rango1_6" securityDescriptor="O:WDG:WDD:(A;;CC;;;WD)"/>
    <protectedRange sqref="CJ46" name="Rango1_7" securityDescriptor="O:WDG:WDD:(A;;CC;;;WD)"/>
    <protectedRange sqref="CJ47" name="Rango1_8" securityDescriptor="O:WDG:WDD:(A;;CC;;;WD)"/>
    <protectedRange sqref="CZ19:DB19" name="Rango1_9" securityDescriptor="O:WDG:WDD:(A;;CC;;;WD)"/>
    <protectedRange sqref="CZ42:DB42" name="Rango1_10" securityDescriptor="O:WDG:WDD:(A;;CC;;;WD)"/>
    <protectedRange sqref="AH51" name="Rango1_11" securityDescriptor="O:WDG:WDD:(A;;CC;;;WD)"/>
    <protectedRange sqref="AF62:AH62" name="Rango1_12" securityDescriptor="O:WDG:WDD:(A;;CC;;;WD)"/>
    <protectedRange sqref="AO40" name="Rango1_13" securityDescriptor="O:WDG:WDD:(A;;CC;;;WD)"/>
    <protectedRange sqref="AX40" name="Rango1_14" securityDescriptor="O:WDG:WDD:(A;;CC;;;WD)"/>
    <protectedRange sqref="BI47" name="Rango1_15" securityDescriptor="O:WDG:WDD:(A;;CC;;;WD)"/>
    <protectedRange sqref="BP33:BR33" name="Rango1_16" securityDescriptor="O:WDG:WDD:(A;;CC;;;WD)"/>
    <protectedRange sqref="AM58:AM59" name="Rango1_17" securityDescriptor="O:WDG:WDD:(A;;CC;;;WD)"/>
    <protectedRange sqref="AV58:AV59" name="Rango1_18" securityDescriptor="O:WDG:WDD:(A;;CC;;;WD)"/>
    <protectedRange sqref="BE58:BE59" name="Rango1_19" securityDescriptor="O:WDG:WDD:(A;;CC;;;WD)"/>
    <protectedRange sqref="BN58:BN59" name="Rango1_20" securityDescriptor="O:WDG:WDD:(A;;CC;;;WD)"/>
    <protectedRange sqref="BW58:BW59" name="Rango1_21" securityDescriptor="O:WDG:WDD:(A;;CC;;;WD)"/>
    <protectedRange sqref="CF58:CF59" name="Rango1_22" securityDescriptor="O:WDG:WDD:(A;;CC;;;WD)"/>
    <protectedRange sqref="CO58:CO59" name="Rango1_23" securityDescriptor="O:WDG:WDD:(A;;CC;;;WD)"/>
    <protectedRange sqref="CX58:CX59" name="Rango1_24" securityDescriptor="O:WDG:WDD:(A;;CC;;;WD)"/>
    <protectedRange sqref="DB36" name="Rango1_25" securityDescriptor="O:WDG:WDD:(A;;CC;;;WD)"/>
    <protectedRange sqref="DB37" name="Rango1_26" securityDescriptor="O:WDG:WDD:(A;;CC;;;WD)"/>
    <protectedRange sqref="DB47" name="Rango1_27" securityDescriptor="O:WDG:WDD:(A;;CC;;;WD)"/>
    <protectedRange sqref="Y58:Y59" name="Rango1_28" securityDescriptor="O:WDG:WDD:(A;;CC;;;WD)"/>
    <protectedRange sqref="AH58:AH59" name="Rango1_29" securityDescriptor="O:WDG:WDD:(A;;CC;;;WD)"/>
    <protectedRange sqref="AQ58:AQ59" name="Rango1_30" securityDescriptor="O:WDG:WDD:(A;;CC;;;WD)"/>
    <protectedRange sqref="AZ58:AZ59" name="Rango1_31" securityDescriptor="O:WDG:WDD:(A;;CC;;;WD)"/>
    <protectedRange sqref="BI58:BI59 BR58" name="Rango1_32" securityDescriptor="O:WDG:WDD:(A;;CC;;;WD)"/>
    <protectedRange sqref="CA58:CA59" name="Rango1_33" securityDescriptor="O:WDG:WDD:(A;;CC;;;WD)"/>
    <protectedRange sqref="CJ58:CJ59 CS58 DB58:DB59" name="Rango1_34" securityDescriptor="O:WDG:WDD:(A;;CC;;;WD)"/>
  </protectedRanges>
  <autoFilter ref="A11:DG261" xr:uid="{00000000-0009-0000-0000-000003000000}">
    <filterColumn colId="3">
      <filters>
        <filter val="L3 - Impacto regional, nacional e internacional desde la extensión y proyección social"/>
      </filters>
    </filterColumn>
  </autoFilter>
  <dataConsolidate/>
  <mergeCells count="58">
    <mergeCell ref="DE1:DF1"/>
    <mergeCell ref="DE2:DF2"/>
    <mergeCell ref="DE3:DF3"/>
    <mergeCell ref="A1:DB3"/>
    <mergeCell ref="B4:DF4"/>
    <mergeCell ref="CV9:CV11"/>
    <mergeCell ref="CN10:CP10"/>
    <mergeCell ref="CQ10:CS10"/>
    <mergeCell ref="DE9:DE11"/>
    <mergeCell ref="CW10:CY10"/>
    <mergeCell ref="CZ10:DB10"/>
    <mergeCell ref="CD9:CD11"/>
    <mergeCell ref="BV10:BX10"/>
    <mergeCell ref="BY10:CA10"/>
    <mergeCell ref="CM9:CM11"/>
    <mergeCell ref="CE10:CG10"/>
    <mergeCell ref="CH10:CJ10"/>
    <mergeCell ref="BL9:BL11"/>
    <mergeCell ref="BD10:BF10"/>
    <mergeCell ref="BG10:BI10"/>
    <mergeCell ref="BU9:BU11"/>
    <mergeCell ref="BM10:BO10"/>
    <mergeCell ref="BP10:BR10"/>
    <mergeCell ref="AN7:AO7"/>
    <mergeCell ref="W10:Y10"/>
    <mergeCell ref="AK9:AK11"/>
    <mergeCell ref="AC10:AE10"/>
    <mergeCell ref="AF10:AH10"/>
    <mergeCell ref="T9:AA9"/>
    <mergeCell ref="AB9:AB11"/>
    <mergeCell ref="AL10:AN10"/>
    <mergeCell ref="AO10:AQ10"/>
    <mergeCell ref="O10:O11"/>
    <mergeCell ref="H9:H11"/>
    <mergeCell ref="I9:I11"/>
    <mergeCell ref="J9:J11"/>
    <mergeCell ref="K9:K11"/>
    <mergeCell ref="B9:B11"/>
    <mergeCell ref="D9:D11"/>
    <mergeCell ref="E9:E11"/>
    <mergeCell ref="F9:F11"/>
    <mergeCell ref="G9:G11"/>
    <mergeCell ref="M6:N6"/>
    <mergeCell ref="BE8:BK8"/>
    <mergeCell ref="Q10:Q11"/>
    <mergeCell ref="L9:Q9"/>
    <mergeCell ref="S10:S11"/>
    <mergeCell ref="L10:L11"/>
    <mergeCell ref="R10:R11"/>
    <mergeCell ref="R9:S9"/>
    <mergeCell ref="T10:V10"/>
    <mergeCell ref="AT9:AT11"/>
    <mergeCell ref="BC9:BC11"/>
    <mergeCell ref="AU10:AW10"/>
    <mergeCell ref="AX10:AZ10"/>
    <mergeCell ref="P10:P11"/>
    <mergeCell ref="M10:M11"/>
    <mergeCell ref="N10:N11"/>
  </mergeCells>
  <phoneticPr fontId="68" type="noConversion"/>
  <conditionalFormatting sqref="R9">
    <cfRule type="expression" dxfId="115" priority="476">
      <formula>$O19="Porcentaje"</formula>
    </cfRule>
  </conditionalFormatting>
  <conditionalFormatting sqref="T9">
    <cfRule type="expression" dxfId="114" priority="67">
      <formula>$O19="Porcentaje"</formula>
    </cfRule>
  </conditionalFormatting>
  <conditionalFormatting sqref="T58:X59 Z58:AG59 AI58:AP59 AR58:AW59">
    <cfRule type="expression" dxfId="113" priority="5">
      <formula>$O58="Porcentaje"</formula>
    </cfRule>
  </conditionalFormatting>
  <conditionalFormatting sqref="T62:AE62 AI62:DE62 T63:DE261">
    <cfRule type="expression" dxfId="112" priority="27">
      <formula>$O62="Porcentaje"</formula>
    </cfRule>
  </conditionalFormatting>
  <conditionalFormatting sqref="T12:DE21 T22:BY22 CA22:DE22 CR58 CT58:CW58">
    <cfRule type="expression" dxfId="111" priority="20">
      <formula>$O12="Porcentaje"</formula>
    </cfRule>
  </conditionalFormatting>
  <conditionalFormatting sqref="T23:DE57">
    <cfRule type="expression" dxfId="110" priority="9">
      <formula>$O23="Porcentaje"</formula>
    </cfRule>
  </conditionalFormatting>
  <conditionalFormatting sqref="W5:X6">
    <cfRule type="expression" dxfId="109" priority="481">
      <formula>$O16="Porcentaje"</formula>
    </cfRule>
  </conditionalFormatting>
  <conditionalFormatting sqref="BJ58:BQ58 BS58:BZ58 AY58:AY59 BA58:BH59 BJ59:BY59">
    <cfRule type="expression" dxfId="108" priority="1">
      <formula>$O58="Porcentaje"</formula>
    </cfRule>
  </conditionalFormatting>
  <conditionalFormatting sqref="CB58:CI59 CK58:CQ59">
    <cfRule type="expression" dxfId="107" priority="3">
      <formula>$O58="Porcentaje"</formula>
    </cfRule>
  </conditionalFormatting>
  <conditionalFormatting sqref="CS59:CW59 T60:DE61">
    <cfRule type="expression" dxfId="106" priority="21">
      <formula>$O59="Porcentaje"</formula>
    </cfRule>
  </conditionalFormatting>
  <conditionalFormatting sqref="CX58:DA59 DC58:DE59">
    <cfRule type="expression" dxfId="105" priority="12">
      <formula>$O58="Porcentaje"</formula>
    </cfRule>
  </conditionalFormatting>
  <dataValidations count="3">
    <dataValidation operator="greaterThanOrEqual" allowBlank="1" showInputMessage="1" showErrorMessage="1" sqref="BP12:BP57 CR60:CR261 CJ60:CJ261 AF63:AH261 W60:W261 BG60:BG261 AI12:AK261 AX60:AX261 CH59:CH261 BP60:BP261 AF60:AF61 CB12:CD261 BZ12:CA21 AH60:AH61 AF12:AF57 AO60:AQ261 CQ59:CQ261 BI60:BI261 BZ23:BZ58 BY12:BY57 DB60:DB261 CR12:CR58 Y60:Y261 W12:W57 AO12:AO57 AZ60:AZ261 AX12:AX57 CS59:CS261 BG12:BG57 AP12:AP58 CQ12:CQ57 BY60:CA261 CH12:CH57 X12:X261 Z12:AB261 DB12:DB57 AG12:AG61 AH12:AH57 AR12:AT261 AQ12:AQ57 AY12:AY261 BA12:BC261 AZ12:AZ57 BH12:BH261 BJ12:BL261 BI12:BI57 CA23:CA57 CI12:CI261 CK12:CM261 CJ12:CJ57 CZ12:DA261 DC12:DE261 BR59:BR261 CT12:CV261 CS12:CS57 BQ12:BQ261 BS12:BU261 BR12:BR57 Y12:Y43 Y45:Y57" xr:uid="{00000000-0002-0000-0300-000000000000}"/>
    <dataValidation type="list" allowBlank="1" showInputMessage="1" showErrorMessage="1" sqref="H6" xr:uid="{00000000-0002-0000-0300-000001000000}">
      <formula1>"1,2,Anual"</formula1>
    </dataValidation>
    <dataValidation type="list" allowBlank="1" showInputMessage="1" showErrorMessage="1" sqref="E6" xr:uid="{00000000-0002-0000-0300-000002000000}">
      <formula1>AÑOS</formula1>
    </dataValidation>
  </dataValidations>
  <printOptions horizontalCentered="1"/>
  <pageMargins left="0.32" right="7.0000000000000007E-2" top="0.98425196850393704" bottom="0.46" header="0" footer="0"/>
  <pageSetup paperSize="5" scale="50" orientation="landscape" r:id="rId1"/>
  <headerFooter alignWithMargins="0"/>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3000000}">
          <x14:formula1>
            <xm:f>Lists!$S$2:$S$3</xm:f>
          </x14:formula1>
          <xm:sqref>Q12:Q261</xm:sqref>
        </x14:dataValidation>
        <x14:dataValidation type="list" allowBlank="1" showInputMessage="1" showErrorMessage="1" xr:uid="{00000000-0002-0000-0300-000004000000}">
          <x14:formula1>
            <xm:f>Lists!$P$2:$P$23</xm:f>
          </x14:formula1>
          <xm:sqref>K6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48"/>
  </sheetPr>
  <dimension ref="A1:AA185"/>
  <sheetViews>
    <sheetView topLeftCell="S1" zoomScale="118" zoomScaleNormal="80" workbookViewId="0">
      <selection activeCell="Z29" sqref="Z29"/>
    </sheetView>
  </sheetViews>
  <sheetFormatPr baseColWidth="10" defaultColWidth="11.44140625" defaultRowHeight="20.100000000000001" customHeight="1"/>
  <cols>
    <col min="1" max="1" width="1.44140625" customWidth="1"/>
    <col min="2" max="2" width="77.44140625" customWidth="1"/>
    <col min="3" max="3" width="16" style="6" customWidth="1"/>
    <col min="4" max="4" width="17.44140625" style="6" customWidth="1"/>
    <col min="5" max="5" width="20.88671875" style="6" bestFit="1" customWidth="1"/>
    <col min="6" max="6" width="5.88671875" customWidth="1"/>
    <col min="7" max="7" width="31.44140625" customWidth="1"/>
    <col min="8" max="8" width="35.6640625" customWidth="1"/>
    <col min="9" max="9" width="30.6640625" customWidth="1"/>
    <col min="10" max="10" width="42.88671875" customWidth="1"/>
    <col min="11" max="11" width="36.6640625" customWidth="1"/>
    <col min="13" max="13" width="30" bestFit="1" customWidth="1"/>
    <col min="14" max="14" width="33.44140625" bestFit="1" customWidth="1"/>
    <col min="15" max="15" width="28.33203125" bestFit="1" customWidth="1"/>
    <col min="16" max="16" width="26.33203125" bestFit="1" customWidth="1"/>
    <col min="17" max="17" width="21" bestFit="1" customWidth="1"/>
    <col min="19" max="19" width="81.6640625" customWidth="1"/>
    <col min="20" max="20" width="15.44140625" bestFit="1" customWidth="1"/>
    <col min="21" max="21" width="8.88671875" bestFit="1" customWidth="1"/>
    <col min="24" max="24" width="70.88671875" customWidth="1"/>
    <col min="25" max="25" width="11.33203125" style="256" bestFit="1" customWidth="1"/>
    <col min="26" max="26" width="14.44140625" customWidth="1"/>
    <col min="27" max="27" width="15.109375" bestFit="1" customWidth="1"/>
  </cols>
  <sheetData>
    <row r="1" spans="1:27" ht="23.4" customHeight="1">
      <c r="A1" s="42"/>
      <c r="B1" s="458"/>
      <c r="C1" s="459"/>
      <c r="D1" s="459"/>
      <c r="E1" s="459"/>
      <c r="F1" s="458"/>
      <c r="G1" s="458"/>
      <c r="H1" s="458"/>
      <c r="I1" s="458"/>
      <c r="J1" s="458"/>
      <c r="K1" s="458"/>
      <c r="L1" s="458"/>
      <c r="M1" s="458"/>
      <c r="N1" s="458"/>
      <c r="O1" s="458"/>
      <c r="P1" s="458"/>
      <c r="Q1" s="458"/>
      <c r="R1" s="458"/>
      <c r="S1" s="458"/>
      <c r="T1" s="458"/>
      <c r="U1" s="458"/>
      <c r="V1" s="458"/>
      <c r="W1" s="458"/>
      <c r="X1" s="458"/>
      <c r="Y1" s="457" t="s">
        <v>112</v>
      </c>
      <c r="Z1" s="457"/>
      <c r="AA1" s="457"/>
    </row>
    <row r="2" spans="1:27" ht="23.4" customHeight="1">
      <c r="A2" s="42"/>
      <c r="B2" s="458"/>
      <c r="C2" s="459"/>
      <c r="D2" s="459"/>
      <c r="E2" s="459"/>
      <c r="F2" s="458"/>
      <c r="G2" s="458"/>
      <c r="H2" s="458"/>
      <c r="I2" s="458"/>
      <c r="J2" s="458"/>
      <c r="K2" s="458"/>
      <c r="L2" s="458"/>
      <c r="M2" s="458"/>
      <c r="N2" s="458"/>
      <c r="O2" s="458"/>
      <c r="P2" s="458"/>
      <c r="Q2" s="458"/>
      <c r="R2" s="458"/>
      <c r="S2" s="458"/>
      <c r="T2" s="458"/>
      <c r="U2" s="458"/>
      <c r="V2" s="458"/>
      <c r="W2" s="458"/>
      <c r="X2" s="458"/>
      <c r="Y2" s="457" t="s">
        <v>309</v>
      </c>
      <c r="Z2" s="457"/>
      <c r="AA2" s="457"/>
    </row>
    <row r="3" spans="1:27" ht="23.4" customHeight="1">
      <c r="A3" s="42"/>
      <c r="B3" s="458"/>
      <c r="C3" s="459"/>
      <c r="D3" s="459"/>
      <c r="E3" s="459"/>
      <c r="F3" s="458"/>
      <c r="G3" s="458"/>
      <c r="H3" s="458"/>
      <c r="I3" s="458"/>
      <c r="J3" s="458"/>
      <c r="K3" s="458"/>
      <c r="L3" s="458"/>
      <c r="M3" s="458"/>
      <c r="N3" s="458"/>
      <c r="O3" s="458"/>
      <c r="P3" s="458"/>
      <c r="Q3" s="458"/>
      <c r="R3" s="458"/>
      <c r="S3" s="458"/>
      <c r="T3" s="458"/>
      <c r="U3" s="458"/>
      <c r="V3" s="458"/>
      <c r="W3" s="458"/>
      <c r="X3" s="458"/>
      <c r="Y3" s="457" t="s">
        <v>376</v>
      </c>
      <c r="Z3" s="457"/>
      <c r="AA3" s="457"/>
    </row>
    <row r="4" spans="1:27" ht="15.6">
      <c r="A4" s="42"/>
      <c r="B4" s="454" t="s">
        <v>377</v>
      </c>
      <c r="C4" s="460"/>
      <c r="D4" s="460"/>
      <c r="E4" s="460"/>
      <c r="F4" s="454"/>
      <c r="G4" s="454"/>
      <c r="H4" s="454"/>
      <c r="I4" s="454"/>
      <c r="J4" s="454"/>
      <c r="K4" s="454"/>
      <c r="L4" s="454"/>
      <c r="M4" s="454"/>
      <c r="N4" s="454"/>
      <c r="O4" s="454"/>
      <c r="P4" s="454"/>
      <c r="Q4" s="454"/>
      <c r="R4" s="454"/>
      <c r="S4" s="454"/>
      <c r="T4" s="454"/>
      <c r="U4" s="454"/>
      <c r="V4" s="454"/>
      <c r="W4" s="454"/>
      <c r="X4" s="454"/>
      <c r="Y4" s="454"/>
      <c r="Z4" s="454"/>
      <c r="AA4" s="454"/>
    </row>
    <row r="5" spans="1:27" ht="13.2"/>
    <row r="6" spans="1:27" ht="12.75" customHeight="1">
      <c r="H6" s="10"/>
      <c r="K6" s="10"/>
      <c r="M6" s="178"/>
      <c r="N6" s="178"/>
      <c r="O6" s="178"/>
      <c r="P6" s="178"/>
      <c r="Q6" s="178"/>
      <c r="S6" s="455" t="s">
        <v>378</v>
      </c>
      <c r="T6" s="455"/>
      <c r="U6" s="455"/>
      <c r="V6" s="455"/>
    </row>
    <row r="7" spans="1:27" ht="13.2">
      <c r="B7" s="335" t="s">
        <v>379</v>
      </c>
      <c r="C7" s="479" t="s">
        <v>380</v>
      </c>
      <c r="D7" s="289" t="s">
        <v>381</v>
      </c>
      <c r="E7" s="288" t="s">
        <v>382</v>
      </c>
      <c r="M7" s="455" t="s">
        <v>383</v>
      </c>
      <c r="N7" s="455"/>
      <c r="O7" s="455"/>
      <c r="P7" s="455"/>
      <c r="Q7" s="455"/>
      <c r="S7" s="456"/>
      <c r="T7" s="456"/>
      <c r="U7" s="456"/>
      <c r="V7" s="456"/>
      <c r="X7" s="259" t="s">
        <v>384</v>
      </c>
      <c r="Y7" s="260">
        <f>SUM(Y9:Y82)</f>
        <v>207</v>
      </c>
      <c r="Z7" s="260" t="e">
        <f>SUM(Z9:Z82)</f>
        <v>#VALUE!</v>
      </c>
      <c r="AA7" s="261" t="e">
        <f>Z7/Y7</f>
        <v>#VALUE!</v>
      </c>
    </row>
    <row r="8" spans="1:27" ht="13.2">
      <c r="B8" s="172" t="s">
        <v>588</v>
      </c>
      <c r="C8" s="478">
        <v>0</v>
      </c>
      <c r="D8" s="264" t="str">
        <f>IFERROR(VLOOKUP(B8,Lists!$K$159:$L$241,2,FALSE),"")</f>
        <v/>
      </c>
      <c r="E8" s="265" t="str">
        <f t="shared" ref="E8:E24" si="0">IF(D8&lt;&gt;"",C8/D8,"")</f>
        <v/>
      </c>
      <c r="M8" s="456"/>
      <c r="N8" s="456"/>
      <c r="O8" s="456"/>
      <c r="P8" s="456"/>
      <c r="Q8" s="456"/>
      <c r="S8" s="144" t="s">
        <v>385</v>
      </c>
      <c r="T8" t="s">
        <v>386</v>
      </c>
      <c r="U8" t="s">
        <v>387</v>
      </c>
      <c r="V8" t="s">
        <v>388</v>
      </c>
      <c r="X8" s="333" t="s">
        <v>385</v>
      </c>
      <c r="Y8" s="334" t="s">
        <v>389</v>
      </c>
      <c r="Z8" s="334" t="s">
        <v>390</v>
      </c>
      <c r="AA8" s="257" t="s">
        <v>391</v>
      </c>
    </row>
    <row r="9" spans="1:27" ht="13.2">
      <c r="B9" s="172" t="s">
        <v>158</v>
      </c>
      <c r="C9" s="480">
        <v>0.45554945519208423</v>
      </c>
      <c r="D9" s="264">
        <f>IFERROR(VLOOKUP(B9,Lists!$K$159:$L$241,2,FALSE),"")</f>
        <v>1.0000000000000002</v>
      </c>
      <c r="E9" s="265">
        <f t="shared" si="0"/>
        <v>0.45554945519208412</v>
      </c>
      <c r="M9" s="170" t="s">
        <v>392</v>
      </c>
      <c r="N9" s="171" t="s">
        <v>393</v>
      </c>
      <c r="O9" s="170" t="s">
        <v>394</v>
      </c>
      <c r="P9" s="170" t="s">
        <v>395</v>
      </c>
      <c r="Q9" s="170" t="s">
        <v>396</v>
      </c>
      <c r="S9" s="145" t="s">
        <v>158</v>
      </c>
      <c r="T9" s="477">
        <v>54</v>
      </c>
      <c r="U9" s="477">
        <v>21</v>
      </c>
      <c r="V9" s="146">
        <v>0.3888888888888889</v>
      </c>
      <c r="X9" s="263"/>
      <c r="Y9" s="262">
        <v>34</v>
      </c>
      <c r="Z9" s="262">
        <v>0</v>
      </c>
      <c r="AA9" s="258">
        <f>IFERROR(IF(Z9/Y9,Z9/Y9,0),0)</f>
        <v>0</v>
      </c>
    </row>
    <row r="10" spans="1:27" ht="13.2">
      <c r="B10" s="172" t="s">
        <v>213</v>
      </c>
      <c r="C10" s="480">
        <v>0.23883277507544051</v>
      </c>
      <c r="D10" s="264">
        <f>IFERROR(VLOOKUP(B10,Lists!$K$159:$L$241,2,FALSE),"")</f>
        <v>1</v>
      </c>
      <c r="E10" s="265">
        <f t="shared" si="0"/>
        <v>0.23883277507544051</v>
      </c>
      <c r="M10" s="168" t="s">
        <v>397</v>
      </c>
      <c r="N10" s="169"/>
      <c r="S10" s="52" t="s">
        <v>206</v>
      </c>
      <c r="T10" s="477">
        <v>7</v>
      </c>
      <c r="U10" s="477">
        <v>7</v>
      </c>
      <c r="V10" s="146">
        <v>1</v>
      </c>
      <c r="X10" s="263" t="s">
        <v>1021</v>
      </c>
      <c r="Y10" s="262">
        <v>2</v>
      </c>
      <c r="Z10" s="262">
        <v>1</v>
      </c>
      <c r="AA10" s="270">
        <f t="shared" ref="AA10:AA32" si="1">IFERROR(IF(Z10/Y10,Z10/Y10,0),0)</f>
        <v>0.5</v>
      </c>
    </row>
    <row r="11" spans="1:27" ht="13.2">
      <c r="B11" s="172" t="s">
        <v>231</v>
      </c>
      <c r="C11" s="480">
        <v>0.3980957764643881</v>
      </c>
      <c r="D11" s="264">
        <f>IFERROR(VLOOKUP(B11,Lists!$K$159:$L$241,2,FALSE),"")</f>
        <v>1.0000000000000002</v>
      </c>
      <c r="E11" s="265">
        <f t="shared" si="0"/>
        <v>0.39809577646438798</v>
      </c>
      <c r="M11" s="168" t="s">
        <v>398</v>
      </c>
      <c r="N11" s="169"/>
      <c r="S11" s="52" t="s">
        <v>201</v>
      </c>
      <c r="T11" s="477">
        <v>2</v>
      </c>
      <c r="U11" s="477">
        <v>0</v>
      </c>
      <c r="V11" s="146">
        <v>0</v>
      </c>
      <c r="X11" s="263" t="s">
        <v>293</v>
      </c>
      <c r="Y11" s="262">
        <v>1</v>
      </c>
      <c r="Z11" s="262">
        <v>1</v>
      </c>
      <c r="AA11" s="258">
        <f t="shared" si="1"/>
        <v>1</v>
      </c>
    </row>
    <row r="12" spans="1:27" ht="13.2">
      <c r="B12" s="172" t="s">
        <v>258</v>
      </c>
      <c r="C12" s="480">
        <v>0.53056195755297331</v>
      </c>
      <c r="D12" s="264">
        <f>IFERROR(VLOOKUP(B12,Lists!$K$159:$L$241,2,FALSE),"")</f>
        <v>1.0000000000000002</v>
      </c>
      <c r="E12" s="265">
        <f>IF(D12&lt;&gt;"",C12/D12,"")</f>
        <v>0.5305619575529732</v>
      </c>
      <c r="M12" s="168" t="s">
        <v>399</v>
      </c>
      <c r="N12" s="169"/>
      <c r="S12" s="52" t="s">
        <v>182</v>
      </c>
      <c r="T12" s="477">
        <v>1</v>
      </c>
      <c r="U12" s="477">
        <v>1</v>
      </c>
      <c r="V12" s="146">
        <v>1</v>
      </c>
      <c r="X12" s="263" t="s">
        <v>186</v>
      </c>
      <c r="Y12" s="262">
        <v>5</v>
      </c>
      <c r="Z12" s="262">
        <v>4</v>
      </c>
      <c r="AA12" s="258">
        <f t="shared" si="1"/>
        <v>0.8</v>
      </c>
    </row>
    <row r="13" spans="1:27" ht="13.2">
      <c r="B13" s="172" t="s">
        <v>276</v>
      </c>
      <c r="C13" s="480">
        <v>0.6069280478148219</v>
      </c>
      <c r="D13" s="264">
        <f>IFERROR(VLOOKUP(B13,Lists!$K$159:$L$241,2,FALSE),"")</f>
        <v>1</v>
      </c>
      <c r="E13" s="265">
        <f>AVERAGE(E8:E12)</f>
        <v>0.40575999107122146</v>
      </c>
      <c r="M13" s="168" t="s">
        <v>400</v>
      </c>
      <c r="N13" s="169"/>
      <c r="S13" s="52" t="s">
        <v>188</v>
      </c>
      <c r="T13" s="477">
        <v>3</v>
      </c>
      <c r="U13" s="477">
        <v>2</v>
      </c>
      <c r="V13" s="146">
        <v>0.66666666666666663</v>
      </c>
      <c r="X13" s="263" t="s">
        <v>251</v>
      </c>
      <c r="Y13" s="262">
        <v>2</v>
      </c>
      <c r="Z13" s="262">
        <v>1</v>
      </c>
      <c r="AA13" s="258">
        <f t="shared" si="1"/>
        <v>0.5</v>
      </c>
    </row>
    <row r="14" spans="1:27" ht="13.2">
      <c r="C14"/>
      <c r="D14" s="264" t="str">
        <f>IFERROR(VLOOKUP(B14,Lists!$K$159:$L$241,2,FALSE),"")</f>
        <v/>
      </c>
      <c r="E14" s="265">
        <f>AVERAGE(E9:E13)</f>
        <v>0.40575999107122146</v>
      </c>
      <c r="M14" s="168" t="s">
        <v>401</v>
      </c>
      <c r="N14" s="169"/>
      <c r="S14" s="52" t="s">
        <v>185</v>
      </c>
      <c r="T14" s="477">
        <v>3</v>
      </c>
      <c r="U14" s="477">
        <v>2</v>
      </c>
      <c r="V14" s="146">
        <v>0.66666666666666663</v>
      </c>
      <c r="X14" s="263" t="s">
        <v>187</v>
      </c>
      <c r="Y14" s="262">
        <v>4</v>
      </c>
      <c r="Z14" s="262">
        <v>1</v>
      </c>
      <c r="AA14" s="258">
        <f t="shared" si="1"/>
        <v>0.25</v>
      </c>
    </row>
    <row r="15" spans="1:27" ht="13.2">
      <c r="C15"/>
      <c r="D15" s="264" t="str">
        <f>IFERROR(VLOOKUP(B15,Lists!$K$159:$L$241,2,FALSE),"")</f>
        <v/>
      </c>
      <c r="E15" s="265" t="str">
        <f t="shared" si="0"/>
        <v/>
      </c>
      <c r="M15" s="168" t="s">
        <v>402</v>
      </c>
      <c r="N15" s="169"/>
      <c r="S15" s="52" t="s">
        <v>197</v>
      </c>
      <c r="T15" s="477">
        <v>1</v>
      </c>
      <c r="U15" s="477">
        <v>0</v>
      </c>
      <c r="V15" s="146">
        <v>0</v>
      </c>
      <c r="X15" s="263" t="s">
        <v>286</v>
      </c>
      <c r="Y15" s="262">
        <v>7</v>
      </c>
      <c r="Z15" s="262">
        <v>7</v>
      </c>
      <c r="AA15" s="258">
        <f t="shared" si="1"/>
        <v>1</v>
      </c>
    </row>
    <row r="16" spans="1:27" ht="13.2">
      <c r="C16"/>
      <c r="D16" s="264" t="str">
        <f>IFERROR(VLOOKUP(B16,Lists!$K$159:$L$241,2,FALSE),"")</f>
        <v/>
      </c>
      <c r="E16" s="265" t="str">
        <f t="shared" si="0"/>
        <v/>
      </c>
      <c r="M16" s="168" t="s">
        <v>403</v>
      </c>
      <c r="N16" s="169"/>
      <c r="S16" s="52" t="s">
        <v>202</v>
      </c>
      <c r="T16" s="477">
        <v>1</v>
      </c>
      <c r="U16" s="477">
        <v>0</v>
      </c>
      <c r="V16" s="146">
        <v>0</v>
      </c>
      <c r="X16" s="263" t="s">
        <v>289</v>
      </c>
      <c r="Y16" s="262">
        <v>10</v>
      </c>
      <c r="Z16" s="262">
        <v>5</v>
      </c>
      <c r="AA16" s="270">
        <f t="shared" si="1"/>
        <v>0.5</v>
      </c>
    </row>
    <row r="17" spans="3:27" ht="13.2">
      <c r="C17"/>
      <c r="D17" s="264" t="str">
        <f>IFERROR(VLOOKUP(B17,Lists!$K$159:$L$241,2,FALSE),"")</f>
        <v/>
      </c>
      <c r="E17" s="265" t="str">
        <f t="shared" si="0"/>
        <v/>
      </c>
      <c r="M17" s="168" t="s">
        <v>204</v>
      </c>
      <c r="N17" s="169"/>
      <c r="S17" s="52" t="s">
        <v>159</v>
      </c>
      <c r="T17" s="477">
        <v>9</v>
      </c>
      <c r="U17" s="477">
        <v>0</v>
      </c>
      <c r="V17" s="146">
        <v>0</v>
      </c>
      <c r="X17" s="263" t="s">
        <v>166</v>
      </c>
      <c r="Y17" s="262">
        <v>14</v>
      </c>
      <c r="Z17" s="262">
        <v>4</v>
      </c>
      <c r="AA17" s="258">
        <f t="shared" si="1"/>
        <v>0.2857142857142857</v>
      </c>
    </row>
    <row r="18" spans="3:27" ht="13.2">
      <c r="C18"/>
      <c r="D18" s="264" t="str">
        <f>IFERROR(VLOOKUP(B18,Lists!$K$159:$L$241,2,FALSE),"")</f>
        <v/>
      </c>
      <c r="E18" s="265" t="str">
        <f t="shared" si="0"/>
        <v/>
      </c>
      <c r="M18" s="168" t="s">
        <v>404</v>
      </c>
      <c r="N18" s="169"/>
      <c r="S18" s="52" t="s">
        <v>169</v>
      </c>
      <c r="T18" s="477">
        <v>1</v>
      </c>
      <c r="U18" s="477">
        <v>1</v>
      </c>
      <c r="V18" s="146">
        <v>1</v>
      </c>
      <c r="X18" s="263" t="s">
        <v>205</v>
      </c>
      <c r="Y18" s="262">
        <v>9</v>
      </c>
      <c r="Z18" s="262">
        <v>7</v>
      </c>
      <c r="AA18" s="258">
        <f t="shared" si="1"/>
        <v>0.77777777777777779</v>
      </c>
    </row>
    <row r="19" spans="3:27" ht="13.2">
      <c r="C19"/>
      <c r="D19" s="264" t="str">
        <f>IFERROR(VLOOKUP(B19,Lists!$K$159:$L$241,2,FALSE),"")</f>
        <v/>
      </c>
      <c r="E19" s="265" t="str">
        <f t="shared" si="0"/>
        <v/>
      </c>
      <c r="M19" s="168" t="s">
        <v>405</v>
      </c>
      <c r="N19" s="169"/>
      <c r="S19" s="52" t="s">
        <v>173</v>
      </c>
      <c r="T19" s="477">
        <v>9</v>
      </c>
      <c r="U19" s="477">
        <v>4</v>
      </c>
      <c r="V19" s="146">
        <v>0.44444444444444442</v>
      </c>
      <c r="X19" s="263" t="s">
        <v>193</v>
      </c>
      <c r="Y19" s="262">
        <v>1</v>
      </c>
      <c r="Z19" s="262">
        <v>0</v>
      </c>
      <c r="AA19" s="258">
        <f t="shared" si="1"/>
        <v>0</v>
      </c>
    </row>
    <row r="20" spans="3:27" ht="13.2">
      <c r="C20"/>
      <c r="D20" s="264" t="str">
        <f>IFERROR(VLOOKUP(B20,Lists!$K$159:$L$241,2,FALSE),"")</f>
        <v/>
      </c>
      <c r="E20" s="265" t="str">
        <f t="shared" si="0"/>
        <v/>
      </c>
      <c r="M20" s="168" t="s">
        <v>406</v>
      </c>
      <c r="N20" s="169"/>
      <c r="S20" s="52" t="s">
        <v>181</v>
      </c>
      <c r="T20" s="477">
        <v>2</v>
      </c>
      <c r="U20" s="477">
        <v>1</v>
      </c>
      <c r="V20" s="146">
        <v>0.5</v>
      </c>
      <c r="X20" s="263" t="s">
        <v>180</v>
      </c>
      <c r="Y20" s="262">
        <v>1</v>
      </c>
      <c r="Z20" s="262">
        <v>0</v>
      </c>
      <c r="AA20" s="258">
        <f t="shared" si="1"/>
        <v>0</v>
      </c>
    </row>
    <row r="21" spans="3:27" ht="13.2">
      <c r="C21"/>
      <c r="D21" s="264" t="str">
        <f>IFERROR(VLOOKUP(B21,Lists!$K$159:$L$241,2,FALSE),"")</f>
        <v/>
      </c>
      <c r="E21" s="265" t="str">
        <f t="shared" si="0"/>
        <v/>
      </c>
      <c r="M21" s="168" t="s">
        <v>407</v>
      </c>
      <c r="N21" s="169"/>
      <c r="S21" s="52" t="s">
        <v>192</v>
      </c>
      <c r="T21" s="477">
        <v>8</v>
      </c>
      <c r="U21" s="477">
        <v>3</v>
      </c>
      <c r="V21" s="146">
        <v>0.375</v>
      </c>
      <c r="X21" s="263" t="s">
        <v>176</v>
      </c>
      <c r="Y21" s="262">
        <v>7</v>
      </c>
      <c r="Z21" s="262">
        <v>2</v>
      </c>
      <c r="AA21" s="258">
        <f t="shared" si="1"/>
        <v>0.2857142857142857</v>
      </c>
    </row>
    <row r="22" spans="3:27" ht="13.2">
      <c r="C22"/>
      <c r="D22" s="264" t="str">
        <f>IFERROR(VLOOKUP(B22,Lists!$K$159:$L$241,2,FALSE),"")</f>
        <v/>
      </c>
      <c r="E22" s="265" t="str">
        <f t="shared" si="0"/>
        <v/>
      </c>
      <c r="M22" s="168" t="s">
        <v>408</v>
      </c>
      <c r="N22" s="169"/>
      <c r="S22" s="52" t="s">
        <v>171</v>
      </c>
      <c r="T22" s="477">
        <v>3</v>
      </c>
      <c r="U22" s="477">
        <v>0</v>
      </c>
      <c r="V22" s="146">
        <v>0</v>
      </c>
      <c r="X22" s="263" t="s">
        <v>217</v>
      </c>
      <c r="Y22" s="262">
        <v>30</v>
      </c>
      <c r="Z22" s="262">
        <v>6</v>
      </c>
      <c r="AA22" s="258">
        <f t="shared" si="1"/>
        <v>0.2</v>
      </c>
    </row>
    <row r="23" spans="3:27" ht="13.2">
      <c r="C23"/>
      <c r="D23" s="264" t="str">
        <f>IFERROR(VLOOKUP(B23,Lists!$K$159:$L$241,2,FALSE),"")</f>
        <v/>
      </c>
      <c r="E23" s="265" t="str">
        <f t="shared" si="0"/>
        <v/>
      </c>
      <c r="M23" s="168" t="s">
        <v>409</v>
      </c>
      <c r="N23" s="169"/>
      <c r="S23" s="52" t="s">
        <v>177</v>
      </c>
      <c r="T23" s="477">
        <v>4</v>
      </c>
      <c r="U23" s="477">
        <v>0</v>
      </c>
      <c r="V23" s="146">
        <v>0</v>
      </c>
      <c r="X23" s="263" t="s">
        <v>298</v>
      </c>
      <c r="Y23" s="262">
        <v>5</v>
      </c>
      <c r="Z23" s="262">
        <v>3</v>
      </c>
      <c r="AA23" s="258">
        <f t="shared" si="1"/>
        <v>0.6</v>
      </c>
    </row>
    <row r="24" spans="3:27" ht="13.2">
      <c r="C24"/>
      <c r="D24" s="264" t="str">
        <f>IFERROR(VLOOKUP(B24,Lists!$K$159:$L$241,2,FALSE),"")</f>
        <v/>
      </c>
      <c r="E24" s="265" t="str">
        <f t="shared" si="0"/>
        <v/>
      </c>
      <c r="M24" s="168" t="s">
        <v>410</v>
      </c>
      <c r="N24" s="169"/>
      <c r="S24" s="145" t="s">
        <v>213</v>
      </c>
      <c r="T24" s="477">
        <v>30</v>
      </c>
      <c r="U24" s="477">
        <v>6</v>
      </c>
      <c r="V24" s="146">
        <v>0.2</v>
      </c>
      <c r="X24" s="263" t="s">
        <v>280</v>
      </c>
      <c r="Y24" s="262">
        <v>3</v>
      </c>
      <c r="Z24" s="262" t="e">
        <v>#VALUE!</v>
      </c>
      <c r="AA24" s="258">
        <f t="shared" si="1"/>
        <v>0</v>
      </c>
    </row>
    <row r="25" spans="3:27" ht="13.2">
      <c r="C25"/>
      <c r="D25" s="264" t="str">
        <f>IFERROR(VLOOKUP(B25,Lists!$K$159:$L$241,2,FALSE),"")</f>
        <v/>
      </c>
      <c r="E25" s="265" t="str">
        <f t="shared" ref="E25:E72" si="2">IF(D25&lt;&gt;"",C25/D25,"")</f>
        <v/>
      </c>
      <c r="M25" s="168" t="s">
        <v>411</v>
      </c>
      <c r="N25" s="169"/>
      <c r="S25" s="52" t="s">
        <v>218</v>
      </c>
      <c r="T25" s="477">
        <v>5</v>
      </c>
      <c r="U25" s="477">
        <v>1</v>
      </c>
      <c r="V25" s="146">
        <v>0.2</v>
      </c>
      <c r="X25" s="263" t="s">
        <v>304</v>
      </c>
      <c r="Y25" s="262">
        <v>2</v>
      </c>
      <c r="Z25" s="262">
        <v>0</v>
      </c>
      <c r="AA25" s="258">
        <f t="shared" si="1"/>
        <v>0</v>
      </c>
    </row>
    <row r="26" spans="3:27" ht="13.2">
      <c r="C26"/>
      <c r="D26" s="264" t="str">
        <f>IFERROR(VLOOKUP(B26,Lists!$K$159:$L$241,2,FALSE),"")</f>
        <v/>
      </c>
      <c r="E26" s="148" t="str">
        <f t="shared" si="2"/>
        <v/>
      </c>
      <c r="M26" s="168" t="s">
        <v>412</v>
      </c>
      <c r="N26" s="169"/>
      <c r="S26" s="52" t="s">
        <v>214</v>
      </c>
      <c r="T26" s="477">
        <v>3</v>
      </c>
      <c r="U26" s="477">
        <v>1</v>
      </c>
      <c r="V26" s="146">
        <v>0.33333333333333331</v>
      </c>
      <c r="X26" s="263" t="s">
        <v>208</v>
      </c>
      <c r="Y26" s="262">
        <v>3</v>
      </c>
      <c r="Z26" s="262">
        <v>1</v>
      </c>
      <c r="AA26" s="258">
        <f t="shared" si="1"/>
        <v>0.33333333333333331</v>
      </c>
    </row>
    <row r="27" spans="3:27" ht="13.2">
      <c r="C27"/>
      <c r="D27" s="264" t="str">
        <f>IFERROR(VLOOKUP(B27,Lists!$K$159:$L$241,2,FALSE),"")</f>
        <v/>
      </c>
      <c r="E27" s="265" t="str">
        <f t="shared" si="2"/>
        <v/>
      </c>
      <c r="M27" s="168" t="s">
        <v>413</v>
      </c>
      <c r="N27" s="169"/>
      <c r="S27" s="52" t="s">
        <v>224</v>
      </c>
      <c r="T27" s="477">
        <v>4</v>
      </c>
      <c r="U27" s="477">
        <v>1</v>
      </c>
      <c r="V27" s="146">
        <v>0.25</v>
      </c>
      <c r="X27" s="263" t="s">
        <v>235</v>
      </c>
      <c r="Y27" s="262">
        <v>25</v>
      </c>
      <c r="Z27" s="262">
        <v>6</v>
      </c>
      <c r="AA27" s="258">
        <f t="shared" si="1"/>
        <v>0.24</v>
      </c>
    </row>
    <row r="28" spans="3:27" ht="13.2">
      <c r="C28"/>
      <c r="D28" s="264" t="str">
        <f>IFERROR(VLOOKUP(B28,Lists!$K$159:$L$241,2,FALSE),"")</f>
        <v/>
      </c>
      <c r="E28" s="265" t="str">
        <f t="shared" si="2"/>
        <v/>
      </c>
      <c r="M28" s="168" t="s">
        <v>414</v>
      </c>
      <c r="N28" s="169"/>
      <c r="S28" s="52" t="s">
        <v>219</v>
      </c>
      <c r="T28" s="477">
        <v>8</v>
      </c>
      <c r="U28" s="477">
        <v>2</v>
      </c>
      <c r="V28" s="146">
        <v>0.25</v>
      </c>
      <c r="X28" s="263" t="s">
        <v>262</v>
      </c>
      <c r="Y28" s="262">
        <v>10</v>
      </c>
      <c r="Z28" s="262">
        <v>5</v>
      </c>
      <c r="AA28" s="258">
        <f t="shared" si="1"/>
        <v>0.5</v>
      </c>
    </row>
    <row r="29" spans="3:27" ht="13.2">
      <c r="C29"/>
      <c r="D29" s="264" t="str">
        <f>IFERROR(VLOOKUP(B29,Lists!$K$159:$L$241,2,FALSE),"")</f>
        <v/>
      </c>
      <c r="E29" s="265" t="str">
        <f t="shared" si="2"/>
        <v/>
      </c>
      <c r="M29" s="168" t="s">
        <v>415</v>
      </c>
      <c r="N29" s="169"/>
      <c r="S29" s="52" t="s">
        <v>223</v>
      </c>
      <c r="T29" s="477">
        <v>5</v>
      </c>
      <c r="U29" s="477">
        <v>0</v>
      </c>
      <c r="V29" s="146">
        <v>0</v>
      </c>
      <c r="X29" s="263" t="s">
        <v>283</v>
      </c>
      <c r="Y29" s="262">
        <v>4</v>
      </c>
      <c r="Z29" s="262">
        <v>3</v>
      </c>
      <c r="AA29" s="258">
        <f t="shared" si="1"/>
        <v>0.75</v>
      </c>
    </row>
    <row r="30" spans="3:27" ht="13.2">
      <c r="C30"/>
      <c r="D30" s="264" t="str">
        <f>IFERROR(VLOOKUP(B30,Lists!$K$159:$L$241,2,FALSE),"")</f>
        <v/>
      </c>
      <c r="E30" s="265" t="str">
        <f t="shared" si="2"/>
        <v/>
      </c>
      <c r="M30" s="168" t="s">
        <v>416</v>
      </c>
      <c r="N30" s="169"/>
      <c r="S30" s="52" t="s">
        <v>227</v>
      </c>
      <c r="T30" s="477">
        <v>5</v>
      </c>
      <c r="U30" s="477">
        <v>1</v>
      </c>
      <c r="V30" s="146">
        <v>0.2</v>
      </c>
      <c r="X30" s="263" t="s">
        <v>1062</v>
      </c>
      <c r="Y30" s="262">
        <v>12</v>
      </c>
      <c r="Z30" s="262">
        <v>6</v>
      </c>
      <c r="AA30" s="258">
        <f t="shared" si="1"/>
        <v>0.5</v>
      </c>
    </row>
    <row r="31" spans="3:27" ht="13.2">
      <c r="C31"/>
      <c r="D31" s="264" t="str">
        <f>IFERROR(VLOOKUP(B31,Lists!$K$159:$L$241,2,FALSE),"")</f>
        <v/>
      </c>
      <c r="E31" s="148" t="str">
        <f t="shared" si="2"/>
        <v/>
      </c>
      <c r="M31" s="168" t="s">
        <v>417</v>
      </c>
      <c r="N31" s="169"/>
      <c r="S31" s="145" t="s">
        <v>231</v>
      </c>
      <c r="T31" s="477">
        <v>32</v>
      </c>
      <c r="U31" s="477">
        <v>9</v>
      </c>
      <c r="V31" s="146">
        <v>0.28125</v>
      </c>
      <c r="X31" s="263" t="s">
        <v>162</v>
      </c>
      <c r="Y31" s="262">
        <v>16</v>
      </c>
      <c r="Z31" s="262">
        <v>6</v>
      </c>
      <c r="AA31" s="258">
        <f t="shared" si="1"/>
        <v>0.375</v>
      </c>
    </row>
    <row r="32" spans="3:27" ht="13.2">
      <c r="C32"/>
      <c r="D32" s="264" t="str">
        <f>IFERROR(VLOOKUP(B32,Lists!$K$159:$L$241,2,FALSE),"")</f>
        <v/>
      </c>
      <c r="E32" s="148" t="str">
        <f t="shared" si="2"/>
        <v/>
      </c>
      <c r="M32" s="168" t="s">
        <v>414</v>
      </c>
      <c r="N32" s="169"/>
      <c r="S32" s="52" t="s">
        <v>237</v>
      </c>
      <c r="T32" s="477">
        <v>5</v>
      </c>
      <c r="U32" s="477">
        <v>1</v>
      </c>
      <c r="V32" s="146">
        <v>0.2</v>
      </c>
      <c r="Y32"/>
      <c r="AA32" s="258">
        <f t="shared" si="1"/>
        <v>0</v>
      </c>
    </row>
    <row r="33" spans="3:27" ht="13.2">
      <c r="C33"/>
      <c r="D33" s="264" t="str">
        <f>IFERROR(VLOOKUP(B33,Lists!$K$159:$L$241,2,FALSE),"")</f>
        <v/>
      </c>
      <c r="E33" s="147" t="str">
        <f t="shared" si="2"/>
        <v/>
      </c>
      <c r="M33" s="168" t="s">
        <v>418</v>
      </c>
      <c r="N33" s="169"/>
      <c r="S33" s="52" t="s">
        <v>241</v>
      </c>
      <c r="T33" s="477">
        <v>2</v>
      </c>
      <c r="U33" s="477">
        <v>0</v>
      </c>
      <c r="V33" s="146">
        <v>0</v>
      </c>
      <c r="Y33"/>
      <c r="AA33" s="258">
        <f t="shared" ref="AA33" si="3">IFERROR(IF(Z33/Y33,Z33/Y33,0),0)</f>
        <v>0</v>
      </c>
    </row>
    <row r="34" spans="3:27" ht="13.2">
      <c r="C34"/>
      <c r="D34" s="264" t="str">
        <f>IFERROR(VLOOKUP(B34,Lists!$K$159:$L$241,2,FALSE),"")</f>
        <v/>
      </c>
      <c r="E34" s="147" t="str">
        <f t="shared" si="2"/>
        <v/>
      </c>
      <c r="M34" s="168" t="s">
        <v>419</v>
      </c>
      <c r="N34" s="169"/>
      <c r="S34" s="52" t="s">
        <v>232</v>
      </c>
      <c r="T34" s="477">
        <v>2</v>
      </c>
      <c r="U34" s="477">
        <v>0</v>
      </c>
      <c r="V34" s="146">
        <v>0</v>
      </c>
      <c r="Y34"/>
      <c r="AA34" s="10"/>
    </row>
    <row r="35" spans="3:27" ht="13.2">
      <c r="C35"/>
      <c r="D35" s="264" t="str">
        <f>IFERROR(VLOOKUP(B35,Lists!$K$159:$L$241,2,FALSE),"")</f>
        <v/>
      </c>
      <c r="E35" s="148" t="str">
        <f t="shared" si="2"/>
        <v/>
      </c>
      <c r="M35" s="168" t="s">
        <v>420</v>
      </c>
      <c r="N35" s="169"/>
      <c r="S35" s="52" t="s">
        <v>245</v>
      </c>
      <c r="T35" s="477">
        <v>2</v>
      </c>
      <c r="U35" s="477">
        <v>1</v>
      </c>
      <c r="V35" s="146">
        <v>0.5</v>
      </c>
      <c r="Y35"/>
    </row>
    <row r="36" spans="3:27" ht="13.2">
      <c r="C36"/>
      <c r="D36" s="264" t="str">
        <f>IFERROR(VLOOKUP(B36,Lists!$K$159:$L$241,2,FALSE),"")</f>
        <v/>
      </c>
      <c r="E36" s="147" t="str">
        <f t="shared" si="2"/>
        <v/>
      </c>
      <c r="M36" s="168" t="s">
        <v>421</v>
      </c>
      <c r="N36" s="169"/>
      <c r="S36" s="52" t="s">
        <v>240</v>
      </c>
      <c r="T36" s="477">
        <v>5</v>
      </c>
      <c r="U36" s="477">
        <v>1</v>
      </c>
      <c r="V36" s="146">
        <v>0.2</v>
      </c>
      <c r="Y36"/>
    </row>
    <row r="37" spans="3:27" ht="13.2">
      <c r="C37"/>
      <c r="D37" s="264" t="str">
        <f>IFERROR(VLOOKUP(B37,Lists!$K$159:$L$241,2,FALSE),"")</f>
        <v/>
      </c>
      <c r="E37" s="147" t="str">
        <f t="shared" si="2"/>
        <v/>
      </c>
      <c r="M37" s="168" t="s">
        <v>422</v>
      </c>
      <c r="N37" s="169"/>
      <c r="S37" s="52" t="s">
        <v>236</v>
      </c>
      <c r="T37" s="477">
        <v>7</v>
      </c>
      <c r="U37" s="477">
        <v>3</v>
      </c>
      <c r="V37" s="146">
        <v>0.42857142857142855</v>
      </c>
    </row>
    <row r="38" spans="3:27" ht="13.2">
      <c r="C38"/>
      <c r="D38" s="264" t="str">
        <f>IFERROR(VLOOKUP(B38,Lists!$K$159:$L$241,2,FALSE),"")</f>
        <v/>
      </c>
      <c r="E38" s="147" t="str">
        <f t="shared" si="2"/>
        <v/>
      </c>
      <c r="M38" s="168" t="s">
        <v>423</v>
      </c>
      <c r="N38" s="169"/>
      <c r="S38" s="52" t="s">
        <v>243</v>
      </c>
      <c r="T38" s="477">
        <v>3</v>
      </c>
      <c r="U38" s="477">
        <v>0</v>
      </c>
      <c r="V38" s="146">
        <v>0</v>
      </c>
    </row>
    <row r="39" spans="3:27" ht="13.2">
      <c r="C39"/>
      <c r="D39" s="264" t="str">
        <f>IFERROR(VLOOKUP(B39,Lists!$K$159:$L$241,2,FALSE),"")</f>
        <v/>
      </c>
      <c r="E39" s="148" t="str">
        <f t="shared" si="2"/>
        <v/>
      </c>
      <c r="M39" s="168" t="s">
        <v>424</v>
      </c>
      <c r="N39" s="169"/>
      <c r="S39" s="52" t="s">
        <v>247</v>
      </c>
      <c r="T39" s="477">
        <v>6</v>
      </c>
      <c r="U39" s="477">
        <v>3</v>
      </c>
      <c r="V39" s="146">
        <v>0.5</v>
      </c>
    </row>
    <row r="40" spans="3:27" ht="13.2">
      <c r="C40"/>
      <c r="D40" s="264" t="str">
        <f>IFERROR(VLOOKUP(B40,Lists!$K$159:$L$241,2,FALSE),"")</f>
        <v/>
      </c>
      <c r="E40" s="147" t="str">
        <f t="shared" si="2"/>
        <v/>
      </c>
      <c r="M40" s="168" t="s">
        <v>425</v>
      </c>
      <c r="N40" s="169"/>
      <c r="S40" s="145" t="s">
        <v>258</v>
      </c>
      <c r="T40" s="477">
        <v>22</v>
      </c>
      <c r="U40" s="477">
        <v>11</v>
      </c>
      <c r="V40" s="146">
        <v>0.5</v>
      </c>
    </row>
    <row r="41" spans="3:27" ht="13.2">
      <c r="C41"/>
      <c r="D41" s="264" t="str">
        <f>IFERROR(VLOOKUP(B41,Lists!$K$159:$L$241,2,FALSE),"")</f>
        <v/>
      </c>
      <c r="E41" s="147" t="str">
        <f t="shared" si="2"/>
        <v/>
      </c>
      <c r="M41" s="168" t="s">
        <v>426</v>
      </c>
      <c r="N41" s="169"/>
      <c r="S41" s="52" t="s">
        <v>259</v>
      </c>
      <c r="T41" s="477">
        <v>7</v>
      </c>
      <c r="U41" s="477">
        <v>3</v>
      </c>
      <c r="V41" s="146">
        <v>0.42857142857142855</v>
      </c>
    </row>
    <row r="42" spans="3:27" ht="13.2">
      <c r="C42"/>
      <c r="D42" s="264" t="str">
        <f>IFERROR(VLOOKUP(B42,Lists!$K$159:$L$241,2,FALSE),"")</f>
        <v/>
      </c>
      <c r="E42" s="148" t="str">
        <f t="shared" si="2"/>
        <v/>
      </c>
      <c r="M42" s="168" t="s">
        <v>427</v>
      </c>
      <c r="N42" s="169"/>
      <c r="S42" s="52" t="s">
        <v>263</v>
      </c>
      <c r="T42" s="477">
        <v>4</v>
      </c>
      <c r="U42" s="477">
        <v>2</v>
      </c>
      <c r="V42" s="146">
        <v>0.5</v>
      </c>
    </row>
    <row r="43" spans="3:27" ht="13.2">
      <c r="C43"/>
      <c r="D43" s="264" t="str">
        <f>IFERROR(VLOOKUP(B43,Lists!$K$159:$L$241,2,FALSE),"")</f>
        <v/>
      </c>
      <c r="E43" s="148" t="str">
        <f t="shared" si="2"/>
        <v/>
      </c>
      <c r="M43" s="168" t="s">
        <v>428</v>
      </c>
      <c r="N43" s="169"/>
      <c r="S43" s="52" t="s">
        <v>1080</v>
      </c>
      <c r="T43" s="477">
        <v>1</v>
      </c>
      <c r="U43" s="477">
        <v>1</v>
      </c>
      <c r="V43" s="146">
        <v>1</v>
      </c>
    </row>
    <row r="44" spans="3:27" ht="13.2">
      <c r="C44"/>
      <c r="D44" s="264" t="str">
        <f>IFERROR(VLOOKUP(B44,Lists!$K$159:$L$241,2,FALSE),"")</f>
        <v/>
      </c>
      <c r="E44" s="147" t="str">
        <f t="shared" si="2"/>
        <v/>
      </c>
      <c r="M44" s="168" t="s">
        <v>429</v>
      </c>
      <c r="N44" s="169"/>
      <c r="S44" s="52" t="s">
        <v>266</v>
      </c>
      <c r="T44" s="477">
        <v>2</v>
      </c>
      <c r="U44" s="477">
        <v>0</v>
      </c>
      <c r="V44" s="146">
        <v>0</v>
      </c>
    </row>
    <row r="45" spans="3:27" ht="13.2">
      <c r="C45"/>
      <c r="D45" s="264" t="str">
        <f>IFERROR(VLOOKUP(B45,Lists!$K$159:$L$241,2,FALSE),"")</f>
        <v/>
      </c>
      <c r="E45" s="148" t="str">
        <f t="shared" si="2"/>
        <v/>
      </c>
      <c r="M45" s="168" t="s">
        <v>430</v>
      </c>
      <c r="N45" s="169"/>
      <c r="S45" s="52" t="s">
        <v>269</v>
      </c>
      <c r="T45" s="477">
        <v>2</v>
      </c>
      <c r="U45" s="477">
        <v>0</v>
      </c>
      <c r="V45" s="146">
        <v>0</v>
      </c>
    </row>
    <row r="46" spans="3:27" ht="13.2">
      <c r="C46"/>
      <c r="D46" s="264" t="str">
        <f>IFERROR(VLOOKUP(B46,Lists!$K$159:$L$241,2,FALSE),"")</f>
        <v/>
      </c>
      <c r="E46" s="147" t="str">
        <f t="shared" si="2"/>
        <v/>
      </c>
      <c r="M46" s="168" t="s">
        <v>431</v>
      </c>
      <c r="N46" s="169"/>
      <c r="S46" s="52" t="s">
        <v>271</v>
      </c>
      <c r="T46" s="477">
        <v>6</v>
      </c>
      <c r="U46" s="477">
        <v>5</v>
      </c>
      <c r="V46" s="146">
        <v>0.83333333333333337</v>
      </c>
    </row>
    <row r="47" spans="3:27" ht="13.2">
      <c r="C47"/>
      <c r="D47" s="264" t="str">
        <f>IFERROR(VLOOKUP(B47,Lists!$K$159:$L$241,2,FALSE),"")</f>
        <v/>
      </c>
      <c r="E47" s="147" t="str">
        <f t="shared" si="2"/>
        <v/>
      </c>
      <c r="M47" s="168" t="s">
        <v>432</v>
      </c>
      <c r="N47" s="169"/>
      <c r="S47" s="145" t="s">
        <v>276</v>
      </c>
      <c r="T47" s="477" t="e">
        <v>#VALUE!</v>
      </c>
      <c r="U47" s="477" t="e">
        <v>#VALUE!</v>
      </c>
      <c r="V47" s="146" t="e">
        <v>#VALUE!</v>
      </c>
    </row>
    <row r="48" spans="3:27" ht="13.2">
      <c r="C48"/>
      <c r="D48" s="264" t="str">
        <f>IFERROR(VLOOKUP(B48,Lists!$K$159:$L$241,2,FALSE),"")</f>
        <v/>
      </c>
      <c r="E48" s="147" t="str">
        <f t="shared" si="2"/>
        <v/>
      </c>
      <c r="M48" s="168" t="s">
        <v>433</v>
      </c>
      <c r="N48" s="169"/>
      <c r="S48" s="52" t="s">
        <v>299</v>
      </c>
      <c r="T48" s="477">
        <v>1</v>
      </c>
      <c r="U48" s="477">
        <v>0</v>
      </c>
      <c r="V48" s="146">
        <v>0</v>
      </c>
    </row>
    <row r="49" spans="3:22" ht="13.2">
      <c r="C49"/>
      <c r="D49" s="264" t="str">
        <f>IFERROR(VLOOKUP(B49,Lists!$K$159:$L$241,2,FALSE),"")</f>
        <v/>
      </c>
      <c r="E49" s="147" t="str">
        <f t="shared" si="2"/>
        <v/>
      </c>
      <c r="M49" s="168" t="s">
        <v>434</v>
      </c>
      <c r="N49" s="169"/>
      <c r="S49" s="52" t="s">
        <v>287</v>
      </c>
      <c r="T49" s="477">
        <v>2</v>
      </c>
      <c r="U49" s="477">
        <v>2</v>
      </c>
      <c r="V49" s="146">
        <v>1</v>
      </c>
    </row>
    <row r="50" spans="3:22" ht="13.2">
      <c r="C50"/>
      <c r="D50" s="264" t="str">
        <f>IFERROR(VLOOKUP(B50,Lists!$K$159:$L$241,2,FALSE),"")</f>
        <v/>
      </c>
      <c r="E50" s="148" t="str">
        <f t="shared" si="2"/>
        <v/>
      </c>
      <c r="M50" s="168" t="s">
        <v>435</v>
      </c>
      <c r="N50" s="169"/>
      <c r="S50" s="52" t="s">
        <v>302</v>
      </c>
      <c r="T50" s="477">
        <v>3</v>
      </c>
      <c r="U50" s="477">
        <v>1</v>
      </c>
      <c r="V50" s="146">
        <v>0.33333333333333331</v>
      </c>
    </row>
    <row r="51" spans="3:22" ht="13.2">
      <c r="C51"/>
      <c r="D51" s="264" t="str">
        <f>IFERROR(VLOOKUP(B51,Lists!$K$159:$L$241,2,FALSE),"")</f>
        <v/>
      </c>
      <c r="E51" s="147" t="str">
        <f t="shared" si="2"/>
        <v/>
      </c>
      <c r="M51" s="168" t="s">
        <v>436</v>
      </c>
      <c r="N51" s="169"/>
      <c r="S51" s="52" t="s">
        <v>284</v>
      </c>
      <c r="T51" s="477">
        <v>6</v>
      </c>
      <c r="U51" s="477">
        <v>6</v>
      </c>
      <c r="V51" s="146">
        <v>1</v>
      </c>
    </row>
    <row r="52" spans="3:22" ht="13.2">
      <c r="C52"/>
      <c r="D52" s="264" t="str">
        <f>IFERROR(VLOOKUP(B52,Lists!$K$159:$L$241,2,FALSE),"")</f>
        <v/>
      </c>
      <c r="E52" s="147" t="str">
        <f t="shared" si="2"/>
        <v/>
      </c>
      <c r="M52" s="168" t="s">
        <v>437</v>
      </c>
      <c r="N52" s="169"/>
      <c r="S52" s="52" t="s">
        <v>277</v>
      </c>
      <c r="T52" s="477">
        <v>5</v>
      </c>
      <c r="U52" s="477">
        <v>3</v>
      </c>
      <c r="V52" s="146">
        <v>0.6</v>
      </c>
    </row>
    <row r="53" spans="3:22" ht="13.2">
      <c r="C53"/>
      <c r="D53" s="264" t="str">
        <f>IFERROR(VLOOKUP(B53,Lists!$K$159:$L$241,2,FALSE),"")</f>
        <v/>
      </c>
      <c r="E53" s="147" t="str">
        <f t="shared" si="2"/>
        <v/>
      </c>
      <c r="M53" s="168" t="s">
        <v>438</v>
      </c>
      <c r="N53" s="169"/>
      <c r="S53" s="52" t="s">
        <v>281</v>
      </c>
      <c r="T53" s="477">
        <v>2</v>
      </c>
      <c r="U53" s="477" t="e">
        <v>#VALUE!</v>
      </c>
      <c r="V53" s="146" t="e">
        <v>#VALUE!</v>
      </c>
    </row>
    <row r="54" spans="3:22" ht="20.100000000000001" customHeight="1">
      <c r="C54"/>
      <c r="D54" s="264" t="str">
        <f>IFERROR(VLOOKUP(B54,Lists!$K$159:$L$241,2,FALSE),"")</f>
        <v/>
      </c>
      <c r="E54" s="148" t="str">
        <f t="shared" si="2"/>
        <v/>
      </c>
      <c r="M54" s="168" t="s">
        <v>439</v>
      </c>
      <c r="N54" s="169"/>
      <c r="S54" s="52" t="s">
        <v>295</v>
      </c>
      <c r="T54" s="477">
        <v>5</v>
      </c>
      <c r="U54" s="477">
        <v>3</v>
      </c>
      <c r="V54" s="146">
        <v>0.6</v>
      </c>
    </row>
    <row r="55" spans="3:22" ht="20.100000000000001" customHeight="1">
      <c r="C55"/>
      <c r="D55" s="264" t="str">
        <f>IFERROR(VLOOKUP(B55,Lists!$K$159:$L$241,2,FALSE),"")</f>
        <v/>
      </c>
      <c r="E55" s="147" t="str">
        <f t="shared" si="2"/>
        <v/>
      </c>
      <c r="M55" s="168" t="s">
        <v>440</v>
      </c>
      <c r="N55" s="169"/>
      <c r="S55" s="52" t="s">
        <v>290</v>
      </c>
      <c r="T55" s="477">
        <v>3</v>
      </c>
      <c r="U55" s="477">
        <v>1</v>
      </c>
      <c r="V55" s="146">
        <v>0.33333333333333331</v>
      </c>
    </row>
    <row r="56" spans="3:22" ht="20.100000000000001" customHeight="1">
      <c r="C56"/>
      <c r="D56" s="264" t="str">
        <f>IFERROR(VLOOKUP(B56,Lists!$K$159:$L$241,2,FALSE),"")</f>
        <v/>
      </c>
      <c r="E56" s="147" t="str">
        <f t="shared" si="2"/>
        <v/>
      </c>
      <c r="M56" s="173" t="s">
        <v>384</v>
      </c>
      <c r="N56" s="174">
        <f>SUBTOTAL(109,Tabla1[APROPIACIÓN INICIAL])</f>
        <v>0</v>
      </c>
      <c r="O56" s="174">
        <f>SUBTOTAL(109,Tabla1[PPTO DEFINITIVO])</f>
        <v>0</v>
      </c>
      <c r="P56" s="174">
        <f>SUBTOTAL(109,Tabla1[COMPROMISOS])</f>
        <v>0</v>
      </c>
      <c r="Q56" s="174">
        <f>SUBTOTAL(109,Tabla1[EJECUCIÓN])</f>
        <v>0</v>
      </c>
      <c r="S56" s="52" t="s">
        <v>282</v>
      </c>
      <c r="T56" s="477">
        <v>8</v>
      </c>
      <c r="U56" s="477">
        <v>6</v>
      </c>
      <c r="V56" s="146">
        <v>0.75</v>
      </c>
    </row>
    <row r="57" spans="3:22" ht="20.100000000000001" customHeight="1">
      <c r="C57"/>
      <c r="D57" s="264" t="str">
        <f>IFERROR(VLOOKUP(B57,Lists!$K$159:$L$241,2,FALSE),"")</f>
        <v/>
      </c>
      <c r="E57" s="147" t="str">
        <f t="shared" si="2"/>
        <v/>
      </c>
      <c r="S57" s="145" t="s">
        <v>441</v>
      </c>
      <c r="T57" s="477" t="e">
        <v>#VALUE!</v>
      </c>
      <c r="U57" s="477" t="e">
        <v>#VALUE!</v>
      </c>
      <c r="V57" s="146" t="e">
        <v>#VALUE!</v>
      </c>
    </row>
    <row r="58" spans="3:22" ht="20.100000000000001" customHeight="1">
      <c r="C58"/>
      <c r="D58" s="264" t="str">
        <f>IFERROR(VLOOKUP(B58,Lists!$K$159:$L$241,2,FALSE),"")</f>
        <v/>
      </c>
      <c r="E58" s="147" t="str">
        <f t="shared" si="2"/>
        <v/>
      </c>
    </row>
    <row r="59" spans="3:22" ht="20.100000000000001" customHeight="1">
      <c r="C59"/>
      <c r="D59" s="264" t="str">
        <f>IFERROR(VLOOKUP(B59,Lists!$K$159:$L$241,2,FALSE),"")</f>
        <v/>
      </c>
      <c r="E59" s="148" t="str">
        <f t="shared" si="2"/>
        <v/>
      </c>
    </row>
    <row r="60" spans="3:22" ht="20.100000000000001" customHeight="1">
      <c r="C60"/>
      <c r="D60" s="264" t="str">
        <f>IFERROR(VLOOKUP(B60,Lists!$K$159:$L$241,2,FALSE),"")</f>
        <v/>
      </c>
      <c r="E60" s="148" t="str">
        <f t="shared" si="2"/>
        <v/>
      </c>
    </row>
    <row r="61" spans="3:22" ht="20.100000000000001" customHeight="1">
      <c r="C61"/>
      <c r="D61" s="264" t="str">
        <f>IFERROR(VLOOKUP(B61,Lists!$K$159:$L$241,2,FALSE),"")</f>
        <v/>
      </c>
      <c r="E61" s="147" t="str">
        <f t="shared" si="2"/>
        <v/>
      </c>
    </row>
    <row r="62" spans="3:22" ht="20.100000000000001" customHeight="1">
      <c r="C62"/>
      <c r="D62" s="264" t="str">
        <f>IFERROR(VLOOKUP(B62,Lists!$K$159:$L$241,2,FALSE),"")</f>
        <v/>
      </c>
      <c r="E62" s="147" t="str">
        <f t="shared" si="2"/>
        <v/>
      </c>
    </row>
    <row r="63" spans="3:22" ht="20.100000000000001" customHeight="1">
      <c r="C63"/>
      <c r="D63" s="264" t="str">
        <f>IFERROR(VLOOKUP(B63,Lists!$K$159:$L$241,2,FALSE),"")</f>
        <v/>
      </c>
      <c r="E63" s="148" t="str">
        <f t="shared" si="2"/>
        <v/>
      </c>
    </row>
    <row r="64" spans="3:22" ht="20.100000000000001" customHeight="1">
      <c r="C64"/>
      <c r="D64" s="264" t="str">
        <f>IFERROR(VLOOKUP(B64,Lists!$K$159:$L$241,2,FALSE),"")</f>
        <v/>
      </c>
      <c r="E64" s="147" t="str">
        <f t="shared" si="2"/>
        <v/>
      </c>
    </row>
    <row r="65" spans="3:5" ht="20.100000000000001" customHeight="1">
      <c r="C65"/>
      <c r="D65" s="264" t="str">
        <f>IFERROR(VLOOKUP(B65,Lists!$K$159:$L$241,2,FALSE),"")</f>
        <v/>
      </c>
      <c r="E65" s="147" t="str">
        <f t="shared" si="2"/>
        <v/>
      </c>
    </row>
    <row r="66" spans="3:5" ht="20.100000000000001" customHeight="1">
      <c r="C66"/>
      <c r="D66" s="264" t="str">
        <f>IFERROR(VLOOKUP(B66,Lists!$K$159:$L$241,2,FALSE),"")</f>
        <v/>
      </c>
      <c r="E66" s="148" t="str">
        <f t="shared" si="2"/>
        <v/>
      </c>
    </row>
    <row r="67" spans="3:5" ht="20.100000000000001" customHeight="1">
      <c r="C67"/>
      <c r="D67" s="264" t="str">
        <f>IFERROR(VLOOKUP(B67,Lists!$K$159:$L$241,2,FALSE),"")</f>
        <v/>
      </c>
      <c r="E67" s="147" t="str">
        <f t="shared" si="2"/>
        <v/>
      </c>
    </row>
    <row r="68" spans="3:5" ht="20.100000000000001" customHeight="1">
      <c r="C68"/>
      <c r="D68" s="264" t="str">
        <f>IFERROR(VLOOKUP(B68,Lists!$K$159:$L$241,2,FALSE),"")</f>
        <v/>
      </c>
      <c r="E68" s="147" t="str">
        <f t="shared" si="2"/>
        <v/>
      </c>
    </row>
    <row r="69" spans="3:5" ht="20.100000000000001" customHeight="1">
      <c r="C69"/>
      <c r="D69" s="264" t="str">
        <f>IFERROR(VLOOKUP(B69,Lists!$K$159:$L$241,2,FALSE),"")</f>
        <v/>
      </c>
      <c r="E69" s="147" t="str">
        <f t="shared" si="2"/>
        <v/>
      </c>
    </row>
    <row r="70" spans="3:5" ht="20.100000000000001" customHeight="1">
      <c r="C70"/>
      <c r="D70" s="264" t="str">
        <f>IFERROR(VLOOKUP(B70,Lists!$K$159:$L$241,2,FALSE),"")</f>
        <v/>
      </c>
      <c r="E70" s="148" t="str">
        <f t="shared" si="2"/>
        <v/>
      </c>
    </row>
    <row r="71" spans="3:5" ht="20.100000000000001" customHeight="1">
      <c r="C71"/>
      <c r="D71" s="264" t="str">
        <f>IFERROR(VLOOKUP(B71,Lists!$K$159:$L$241,2,FALSE),"")</f>
        <v/>
      </c>
      <c r="E71" s="148" t="str">
        <f t="shared" si="2"/>
        <v/>
      </c>
    </row>
    <row r="72" spans="3:5" ht="20.100000000000001" customHeight="1">
      <c r="C72"/>
      <c r="D72" s="264" t="str">
        <f>IFERROR(VLOOKUP(B72,Lists!$K$159:$L$241,2,FALSE),"")</f>
        <v/>
      </c>
      <c r="E72" s="147" t="str">
        <f t="shared" si="2"/>
        <v/>
      </c>
    </row>
    <row r="73" spans="3:5" ht="20.100000000000001" customHeight="1">
      <c r="C73"/>
      <c r="D73" s="264" t="str">
        <f>IFERROR(VLOOKUP(B73,Lists!$K$159:$L$241,2,FALSE),"")</f>
        <v/>
      </c>
      <c r="E73" s="147" t="str">
        <f t="shared" ref="E73:E86" si="4">IF(D73&lt;&gt;"",C73/D73,"")</f>
        <v/>
      </c>
    </row>
    <row r="74" spans="3:5" ht="20.100000000000001" customHeight="1">
      <c r="C74"/>
      <c r="D74" s="264" t="str">
        <f>IFERROR(VLOOKUP(B74,Lists!$K$159:$L$241,2,FALSE),"")</f>
        <v/>
      </c>
      <c r="E74" s="147" t="str">
        <f t="shared" si="4"/>
        <v/>
      </c>
    </row>
    <row r="75" spans="3:5" ht="20.100000000000001" customHeight="1">
      <c r="C75"/>
      <c r="D75" s="264" t="str">
        <f>IFERROR(VLOOKUP(B75,Lists!$K$159:$L$241,2,FALSE),"")</f>
        <v/>
      </c>
      <c r="E75" s="147" t="str">
        <f t="shared" si="4"/>
        <v/>
      </c>
    </row>
    <row r="76" spans="3:5" ht="20.100000000000001" customHeight="1">
      <c r="C76"/>
      <c r="D76" s="264" t="str">
        <f>IFERROR(VLOOKUP(B76,Lists!$K$159:$L$241,2,FALSE),"")</f>
        <v/>
      </c>
      <c r="E76" s="147" t="str">
        <f t="shared" si="4"/>
        <v/>
      </c>
    </row>
    <row r="77" spans="3:5" ht="20.100000000000001" customHeight="1">
      <c r="C77"/>
      <c r="D77" s="264" t="str">
        <f>IFERROR(VLOOKUP(B77,Lists!$K$159:$L$241,2,FALSE),"")</f>
        <v/>
      </c>
      <c r="E77" s="147" t="str">
        <f t="shared" si="4"/>
        <v/>
      </c>
    </row>
    <row r="78" spans="3:5" ht="20.100000000000001" customHeight="1">
      <c r="C78"/>
      <c r="D78" s="264" t="str">
        <f>IFERROR(VLOOKUP(B78,Lists!$K$159:$L$241,2,FALSE),"")</f>
        <v/>
      </c>
      <c r="E78" s="148" t="str">
        <f t="shared" si="4"/>
        <v/>
      </c>
    </row>
    <row r="79" spans="3:5" ht="20.100000000000001" customHeight="1">
      <c r="C79"/>
      <c r="D79" s="264" t="str">
        <f>IFERROR(VLOOKUP(B79,Lists!$K$159:$L$241,2,FALSE),"")</f>
        <v/>
      </c>
      <c r="E79" s="147" t="str">
        <f t="shared" si="4"/>
        <v/>
      </c>
    </row>
    <row r="80" spans="3:5" ht="20.100000000000001" customHeight="1">
      <c r="C80"/>
      <c r="D80" s="264" t="str">
        <f>IFERROR(VLOOKUP(B80,Lists!$K$159:$L$241,2,FALSE),"")</f>
        <v/>
      </c>
      <c r="E80" s="148" t="str">
        <f t="shared" si="4"/>
        <v/>
      </c>
    </row>
    <row r="81" spans="2:5" ht="20.100000000000001" customHeight="1">
      <c r="C81"/>
      <c r="D81" s="264" t="str">
        <f>IFERROR(VLOOKUP(B81,Lists!$K$159:$L$241,2,FALSE),"")</f>
        <v/>
      </c>
      <c r="E81" s="147" t="str">
        <f t="shared" si="4"/>
        <v/>
      </c>
    </row>
    <row r="82" spans="2:5" ht="20.100000000000001" customHeight="1">
      <c r="C82"/>
      <c r="D82" s="264" t="str">
        <f>IFERROR(VLOOKUP(B82,Lists!$K$159:$L$241,2,FALSE),"")</f>
        <v/>
      </c>
      <c r="E82" s="147" t="str">
        <f t="shared" si="4"/>
        <v/>
      </c>
    </row>
    <row r="83" spans="2:5" ht="20.100000000000001" customHeight="1">
      <c r="C83"/>
      <c r="D83" s="264" t="str">
        <f>IFERROR(VLOOKUP(B83,Lists!$K$159:$L$241,2,FALSE),"")</f>
        <v/>
      </c>
      <c r="E83" s="147" t="str">
        <f t="shared" si="4"/>
        <v/>
      </c>
    </row>
    <row r="84" spans="2:5" ht="20.100000000000001" customHeight="1">
      <c r="C84"/>
      <c r="D84" s="264" t="str">
        <f>IFERROR(VLOOKUP(B84,Lists!$K$159:$L$241,2,FALSE),"")</f>
        <v/>
      </c>
      <c r="E84" s="147" t="str">
        <f t="shared" si="4"/>
        <v/>
      </c>
    </row>
    <row r="85" spans="2:5" ht="20.100000000000001" customHeight="1">
      <c r="C85"/>
      <c r="D85" s="264" t="str">
        <f>IFERROR(VLOOKUP(B85,Lists!$K$159:$L$241,2,FALSE),"")</f>
        <v/>
      </c>
      <c r="E85" s="147" t="str">
        <f t="shared" si="4"/>
        <v/>
      </c>
    </row>
    <row r="86" spans="2:5" ht="20.100000000000001" customHeight="1">
      <c r="C86"/>
      <c r="D86" s="264" t="str">
        <f>IFERROR(VLOOKUP(B86,Lists!$K$159:$L$241,2,FALSE),"")</f>
        <v/>
      </c>
      <c r="E86" s="286" t="str">
        <f t="shared" si="4"/>
        <v/>
      </c>
    </row>
    <row r="87" spans="2:5" ht="39" customHeight="1">
      <c r="C87"/>
      <c r="D87" s="264" t="str">
        <f>IFERROR(VLOOKUP(B87,Lists!$K$159:$L$241,2,FALSE),"")</f>
        <v/>
      </c>
      <c r="E87" s="286" t="str">
        <f t="shared" ref="E87:E89" si="5">IF(D87&lt;&gt;"",C87/D87,"")</f>
        <v/>
      </c>
    </row>
    <row r="88" spans="2:5" ht="20.100000000000001" customHeight="1">
      <c r="C88"/>
      <c r="D88" s="264" t="str">
        <f>IFERROR(VLOOKUP(B88,Lists!$K$159:$L$241,2,FALSE),"")</f>
        <v/>
      </c>
      <c r="E88" s="286" t="str">
        <f t="shared" si="5"/>
        <v/>
      </c>
    </row>
    <row r="89" spans="2:5" ht="20.100000000000001" customHeight="1">
      <c r="B89" s="145"/>
      <c r="C89" s="287"/>
      <c r="D89" s="264" t="str">
        <f>IFERROR(VLOOKUP(B89,Lists!$K$159:$L$241,2,FALSE),"")</f>
        <v/>
      </c>
      <c r="E89" s="286" t="str">
        <f t="shared" si="5"/>
        <v/>
      </c>
    </row>
    <row r="90" spans="2:5" ht="20.100000000000001" customHeight="1">
      <c r="B90" s="145"/>
      <c r="C90" s="287"/>
    </row>
    <row r="91" spans="2:5" ht="20.100000000000001" customHeight="1">
      <c r="B91" s="145"/>
      <c r="C91" s="287"/>
    </row>
    <row r="92" spans="2:5" ht="20.100000000000001" customHeight="1">
      <c r="B92" s="145"/>
      <c r="C92" s="287"/>
    </row>
    <row r="93" spans="2:5" ht="20.100000000000001" customHeight="1">
      <c r="D93" s="6" t="str">
        <f>IFERROR(VLOOKUP(B93,$B$124:$E$179,2,FALSE),"")</f>
        <v/>
      </c>
    </row>
    <row r="104" spans="3:5" ht="20.100000000000001" customHeight="1">
      <c r="C104"/>
      <c r="D104"/>
    </row>
    <row r="105" spans="3:5" ht="20.100000000000001" customHeight="1">
      <c r="C105"/>
      <c r="D105"/>
      <c r="E105" s="285"/>
    </row>
    <row r="106" spans="3:5" ht="20.100000000000001" customHeight="1">
      <c r="C106"/>
      <c r="D106"/>
      <c r="E106" s="285"/>
    </row>
    <row r="107" spans="3:5" ht="20.100000000000001" customHeight="1">
      <c r="C107"/>
      <c r="D107"/>
      <c r="E107" s="285"/>
    </row>
    <row r="108" spans="3:5" ht="20.100000000000001" customHeight="1">
      <c r="C108"/>
      <c r="D108"/>
      <c r="E108" s="285"/>
    </row>
    <row r="109" spans="3:5" ht="20.100000000000001" customHeight="1">
      <c r="C109"/>
      <c r="D109"/>
      <c r="E109" s="285"/>
    </row>
    <row r="110" spans="3:5" ht="20.100000000000001" customHeight="1">
      <c r="C110"/>
      <c r="D110"/>
      <c r="E110" s="285"/>
    </row>
    <row r="111" spans="3:5" ht="20.100000000000001" customHeight="1">
      <c r="C111"/>
      <c r="D111"/>
      <c r="E111" s="285"/>
    </row>
    <row r="112" spans="3:5" ht="20.100000000000001" customHeight="1">
      <c r="C112"/>
      <c r="D112"/>
      <c r="E112" s="285"/>
    </row>
    <row r="113" spans="3:5" ht="20.100000000000001" customHeight="1">
      <c r="C113"/>
      <c r="D113"/>
      <c r="E113" s="285"/>
    </row>
    <row r="114" spans="3:5" ht="20.100000000000001" customHeight="1">
      <c r="C114"/>
      <c r="D114"/>
      <c r="E114" s="285"/>
    </row>
    <row r="115" spans="3:5" ht="20.100000000000001" customHeight="1">
      <c r="C115"/>
      <c r="D115"/>
      <c r="E115" s="285"/>
    </row>
    <row r="116" spans="3:5" ht="20.100000000000001" customHeight="1">
      <c r="C116"/>
      <c r="D116"/>
      <c r="E116" s="285"/>
    </row>
    <row r="117" spans="3:5" ht="20.100000000000001" customHeight="1">
      <c r="C117"/>
      <c r="D117"/>
      <c r="E117" s="285"/>
    </row>
    <row r="118" spans="3:5" ht="20.100000000000001" customHeight="1">
      <c r="C118"/>
      <c r="D118"/>
      <c r="E118" s="285"/>
    </row>
    <row r="119" spans="3:5" ht="20.100000000000001" customHeight="1">
      <c r="C119"/>
      <c r="D119"/>
      <c r="E119" s="285"/>
    </row>
    <row r="120" spans="3:5" ht="20.100000000000001" customHeight="1">
      <c r="C120"/>
      <c r="D120"/>
      <c r="E120" s="285"/>
    </row>
    <row r="121" spans="3:5" ht="20.100000000000001" customHeight="1">
      <c r="C121"/>
      <c r="D121"/>
      <c r="E121" s="285"/>
    </row>
    <row r="122" spans="3:5" ht="20.100000000000001" customHeight="1">
      <c r="C122"/>
      <c r="D122"/>
      <c r="E122" s="285"/>
    </row>
    <row r="123" spans="3:5" ht="20.100000000000001" customHeight="1">
      <c r="C123"/>
      <c r="D123"/>
      <c r="E123" s="285"/>
    </row>
    <row r="124" spans="3:5" ht="20.100000000000001" customHeight="1">
      <c r="C124"/>
      <c r="D124"/>
      <c r="E124" s="285"/>
    </row>
    <row r="125" spans="3:5" ht="20.100000000000001" customHeight="1">
      <c r="C125"/>
      <c r="D125"/>
      <c r="E125" s="285"/>
    </row>
    <row r="126" spans="3:5" ht="20.100000000000001" customHeight="1">
      <c r="C126"/>
      <c r="D126"/>
      <c r="E126" s="285"/>
    </row>
    <row r="127" spans="3:5" ht="20.100000000000001" customHeight="1">
      <c r="C127"/>
      <c r="D127"/>
      <c r="E127" s="285"/>
    </row>
    <row r="128" spans="3:5" ht="20.100000000000001" customHeight="1">
      <c r="C128"/>
      <c r="D128"/>
      <c r="E128" s="285"/>
    </row>
    <row r="129" spans="3:5" ht="20.100000000000001" customHeight="1">
      <c r="C129"/>
      <c r="D129"/>
      <c r="E129" s="285"/>
    </row>
    <row r="130" spans="3:5" ht="20.100000000000001" customHeight="1">
      <c r="C130"/>
      <c r="D130"/>
      <c r="E130" s="285"/>
    </row>
    <row r="131" spans="3:5" ht="20.100000000000001" customHeight="1">
      <c r="C131"/>
      <c r="D131"/>
      <c r="E131" s="285"/>
    </row>
    <row r="132" spans="3:5" ht="20.100000000000001" customHeight="1">
      <c r="C132"/>
      <c r="D132"/>
      <c r="E132" s="285"/>
    </row>
    <row r="133" spans="3:5" ht="20.100000000000001" customHeight="1">
      <c r="C133"/>
      <c r="D133"/>
      <c r="E133" s="285"/>
    </row>
    <row r="134" spans="3:5" ht="20.100000000000001" customHeight="1">
      <c r="C134"/>
      <c r="D134"/>
      <c r="E134" s="285"/>
    </row>
    <row r="135" spans="3:5" ht="20.100000000000001" customHeight="1">
      <c r="C135"/>
      <c r="D135"/>
      <c r="E135" s="285"/>
    </row>
    <row r="136" spans="3:5" ht="20.100000000000001" customHeight="1">
      <c r="C136"/>
      <c r="D136"/>
      <c r="E136" s="285"/>
    </row>
    <row r="137" spans="3:5" ht="20.100000000000001" customHeight="1">
      <c r="C137"/>
      <c r="D137"/>
      <c r="E137" s="285"/>
    </row>
    <row r="138" spans="3:5" ht="20.100000000000001" customHeight="1">
      <c r="C138"/>
      <c r="D138"/>
      <c r="E138" s="285"/>
    </row>
    <row r="139" spans="3:5" ht="20.100000000000001" customHeight="1">
      <c r="C139"/>
      <c r="D139"/>
      <c r="E139" s="285"/>
    </row>
    <row r="140" spans="3:5" ht="20.100000000000001" customHeight="1">
      <c r="C140"/>
      <c r="D140"/>
      <c r="E140" s="285"/>
    </row>
    <row r="141" spans="3:5" ht="20.100000000000001" customHeight="1">
      <c r="C141"/>
      <c r="D141"/>
      <c r="E141" s="285"/>
    </row>
    <row r="142" spans="3:5" ht="20.100000000000001" customHeight="1">
      <c r="C142"/>
      <c r="D142"/>
      <c r="E142" s="285"/>
    </row>
    <row r="143" spans="3:5" ht="20.100000000000001" customHeight="1">
      <c r="C143"/>
      <c r="D143"/>
      <c r="E143" s="285"/>
    </row>
    <row r="144" spans="3:5" ht="20.100000000000001" customHeight="1">
      <c r="C144"/>
      <c r="D144"/>
      <c r="E144" s="285"/>
    </row>
    <row r="145" spans="3:5" ht="20.100000000000001" customHeight="1">
      <c r="C145"/>
      <c r="D145"/>
      <c r="E145" s="285"/>
    </row>
    <row r="146" spans="3:5" ht="20.100000000000001" customHeight="1">
      <c r="C146"/>
      <c r="D146"/>
      <c r="E146" s="285"/>
    </row>
    <row r="147" spans="3:5" ht="20.100000000000001" customHeight="1">
      <c r="C147"/>
      <c r="D147"/>
      <c r="E147" s="285"/>
    </row>
    <row r="148" spans="3:5" ht="20.100000000000001" customHeight="1">
      <c r="C148"/>
      <c r="D148"/>
      <c r="E148" s="285"/>
    </row>
    <row r="149" spans="3:5" ht="20.100000000000001" customHeight="1">
      <c r="C149"/>
      <c r="D149"/>
      <c r="E149" s="285"/>
    </row>
    <row r="150" spans="3:5" ht="20.100000000000001" customHeight="1">
      <c r="C150"/>
      <c r="D150"/>
      <c r="E150" s="285"/>
    </row>
    <row r="151" spans="3:5" ht="20.100000000000001" customHeight="1">
      <c r="C151"/>
      <c r="D151"/>
      <c r="E151" s="285"/>
    </row>
    <row r="152" spans="3:5" ht="20.100000000000001" customHeight="1">
      <c r="C152"/>
      <c r="D152"/>
      <c r="E152" s="285"/>
    </row>
    <row r="153" spans="3:5" ht="20.100000000000001" customHeight="1">
      <c r="C153"/>
      <c r="D153"/>
      <c r="E153" s="285"/>
    </row>
    <row r="154" spans="3:5" ht="20.100000000000001" customHeight="1">
      <c r="C154"/>
      <c r="D154"/>
      <c r="E154" s="285"/>
    </row>
    <row r="155" spans="3:5" ht="20.100000000000001" customHeight="1">
      <c r="C155"/>
      <c r="D155"/>
      <c r="E155" s="285"/>
    </row>
    <row r="156" spans="3:5" ht="20.100000000000001" customHeight="1">
      <c r="C156"/>
      <c r="D156"/>
      <c r="E156" s="285"/>
    </row>
    <row r="157" spans="3:5" ht="20.100000000000001" customHeight="1">
      <c r="C157"/>
      <c r="D157"/>
      <c r="E157" s="285"/>
    </row>
    <row r="158" spans="3:5" ht="20.100000000000001" customHeight="1">
      <c r="C158"/>
      <c r="D158"/>
      <c r="E158" s="285"/>
    </row>
    <row r="159" spans="3:5" ht="20.100000000000001" customHeight="1">
      <c r="C159"/>
      <c r="D159"/>
      <c r="E159" s="285"/>
    </row>
    <row r="160" spans="3:5" ht="20.100000000000001" customHeight="1">
      <c r="C160"/>
      <c r="D160"/>
      <c r="E160" s="285"/>
    </row>
    <row r="161" spans="3:5" ht="20.100000000000001" customHeight="1">
      <c r="C161"/>
      <c r="D161"/>
      <c r="E161" s="285"/>
    </row>
    <row r="162" spans="3:5" ht="20.100000000000001" customHeight="1">
      <c r="C162"/>
      <c r="D162"/>
      <c r="E162" s="285"/>
    </row>
    <row r="163" spans="3:5" ht="20.100000000000001" customHeight="1">
      <c r="C163"/>
      <c r="D163"/>
      <c r="E163" s="285"/>
    </row>
    <row r="164" spans="3:5" ht="20.100000000000001" customHeight="1">
      <c r="C164"/>
      <c r="D164"/>
      <c r="E164" s="285"/>
    </row>
    <row r="165" spans="3:5" ht="20.100000000000001" customHeight="1">
      <c r="C165"/>
      <c r="D165"/>
      <c r="E165" s="285"/>
    </row>
    <row r="166" spans="3:5" ht="20.100000000000001" customHeight="1">
      <c r="C166"/>
      <c r="D166"/>
      <c r="E166" s="285"/>
    </row>
    <row r="167" spans="3:5" ht="20.100000000000001" customHeight="1">
      <c r="C167"/>
      <c r="D167"/>
      <c r="E167" s="285"/>
    </row>
    <row r="168" spans="3:5" ht="20.100000000000001" customHeight="1">
      <c r="C168"/>
      <c r="D168"/>
      <c r="E168" s="285"/>
    </row>
    <row r="169" spans="3:5" ht="20.100000000000001" customHeight="1">
      <c r="C169"/>
      <c r="D169"/>
      <c r="E169" s="285"/>
    </row>
    <row r="170" spans="3:5" ht="20.100000000000001" customHeight="1">
      <c r="C170"/>
      <c r="D170"/>
      <c r="E170" s="285"/>
    </row>
    <row r="171" spans="3:5" ht="20.100000000000001" customHeight="1">
      <c r="C171"/>
      <c r="D171"/>
      <c r="E171" s="285"/>
    </row>
    <row r="172" spans="3:5" ht="20.100000000000001" customHeight="1">
      <c r="C172"/>
      <c r="D172"/>
      <c r="E172" s="285"/>
    </row>
    <row r="173" spans="3:5" ht="20.100000000000001" customHeight="1">
      <c r="C173"/>
      <c r="D173"/>
      <c r="E173" s="285"/>
    </row>
    <row r="174" spans="3:5" ht="20.100000000000001" customHeight="1">
      <c r="C174"/>
      <c r="D174"/>
      <c r="E174" s="285"/>
    </row>
    <row r="175" spans="3:5" ht="20.100000000000001" customHeight="1">
      <c r="C175"/>
      <c r="D175"/>
      <c r="E175" s="285"/>
    </row>
    <row r="176" spans="3:5" ht="20.100000000000001" customHeight="1">
      <c r="C176"/>
      <c r="D176"/>
      <c r="E176" s="285"/>
    </row>
    <row r="177" spans="3:5" ht="20.100000000000001" customHeight="1">
      <c r="C177"/>
      <c r="D177"/>
      <c r="E177" s="285"/>
    </row>
    <row r="178" spans="3:5" ht="20.100000000000001" customHeight="1">
      <c r="C178"/>
      <c r="D178"/>
      <c r="E178" s="285"/>
    </row>
    <row r="179" spans="3:5" ht="20.100000000000001" customHeight="1">
      <c r="C179"/>
      <c r="D179"/>
      <c r="E179" s="285"/>
    </row>
    <row r="180" spans="3:5" ht="20.100000000000001" customHeight="1">
      <c r="C180"/>
      <c r="D180"/>
      <c r="E180" s="285"/>
    </row>
    <row r="181" spans="3:5" ht="20.100000000000001" customHeight="1">
      <c r="C181"/>
      <c r="D181"/>
      <c r="E181" s="285"/>
    </row>
    <row r="182" spans="3:5" ht="20.100000000000001" customHeight="1">
      <c r="C182"/>
      <c r="D182"/>
      <c r="E182" s="285"/>
    </row>
    <row r="183" spans="3:5" ht="20.100000000000001" customHeight="1">
      <c r="C183"/>
      <c r="D183"/>
      <c r="E183" s="285"/>
    </row>
    <row r="184" spans="3:5" ht="20.100000000000001" customHeight="1">
      <c r="C184"/>
    </row>
    <row r="185" spans="3:5" ht="20.100000000000001" customHeight="1">
      <c r="C185"/>
    </row>
  </sheetData>
  <autoFilter ref="B7:E88" xr:uid="{00000000-0009-0000-0000-000004000000}"/>
  <mergeCells count="7">
    <mergeCell ref="M7:Q8"/>
    <mergeCell ref="Y1:AA1"/>
    <mergeCell ref="Y2:AA2"/>
    <mergeCell ref="Y3:AA3"/>
    <mergeCell ref="S6:V7"/>
    <mergeCell ref="B1:X3"/>
    <mergeCell ref="B4:AA4"/>
  </mergeCells>
  <conditionalFormatting sqref="AA9:AA33">
    <cfRule type="cellIs" dxfId="104" priority="1" operator="lessThan">
      <formula>0.8</formula>
    </cfRule>
  </conditionalFormatting>
  <pageMargins left="0.7" right="0.7" top="0.75" bottom="0.75" header="0.3" footer="0.3"/>
  <pageSetup orientation="portrait" r:id="rId4"/>
  <drawing r:id="rId5"/>
  <tableParts count="1">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tabColor rgb="FF002060"/>
  </sheetPr>
  <dimension ref="A2:P223"/>
  <sheetViews>
    <sheetView topLeftCell="K1" zoomScale="80" zoomScaleNormal="80" workbookViewId="0">
      <selection activeCell="L1" sqref="L1"/>
    </sheetView>
  </sheetViews>
  <sheetFormatPr baseColWidth="10" defaultColWidth="6.44140625" defaultRowHeight="13.2"/>
  <cols>
    <col min="1" max="1" width="0.44140625" hidden="1" customWidth="1"/>
    <col min="2" max="2" width="18.88671875" hidden="1" customWidth="1"/>
    <col min="3" max="3" width="16.88671875" hidden="1" customWidth="1"/>
    <col min="4" max="4" width="20.44140625" hidden="1" customWidth="1"/>
    <col min="5" max="5" width="22.88671875" hidden="1" customWidth="1"/>
    <col min="6" max="6" width="18.88671875" hidden="1" customWidth="1"/>
    <col min="7" max="7" width="17.44140625" hidden="1" customWidth="1"/>
    <col min="8" max="8" width="19.44140625" hidden="1" customWidth="1"/>
    <col min="9" max="9" width="14.109375" hidden="1" customWidth="1"/>
    <col min="10" max="10" width="20.109375" hidden="1" customWidth="1"/>
    <col min="11" max="11" width="0.109375" customWidth="1"/>
    <col min="12" max="12" width="2.44140625" customWidth="1"/>
    <col min="13" max="13" width="5.88671875" bestFit="1" customWidth="1"/>
    <col min="14" max="14" width="56" customWidth="1"/>
    <col min="15" max="15" width="25.44140625" style="7" customWidth="1"/>
    <col min="16" max="16" width="75.44140625" customWidth="1"/>
  </cols>
  <sheetData>
    <row r="2" spans="2:16" ht="13.8" thickBot="1"/>
    <row r="3" spans="2:16">
      <c r="M3" s="461" t="s">
        <v>442</v>
      </c>
      <c r="N3" s="462"/>
      <c r="O3" s="462"/>
      <c r="P3" s="465" t="s">
        <v>152</v>
      </c>
    </row>
    <row r="4" spans="2:16">
      <c r="M4" s="463"/>
      <c r="N4" s="464"/>
      <c r="O4" s="464"/>
      <c r="P4" s="466"/>
    </row>
    <row r="5" spans="2:16" ht="13.8" thickBot="1">
      <c r="M5" s="467"/>
      <c r="N5" s="468"/>
      <c r="O5" s="468"/>
      <c r="P5" s="469"/>
    </row>
    <row r="7" spans="2:16" ht="21.75" customHeight="1">
      <c r="B7" t="s">
        <v>443</v>
      </c>
      <c r="C7" t="s">
        <v>443</v>
      </c>
      <c r="D7">
        <v>1</v>
      </c>
      <c r="L7" s="5"/>
      <c r="M7" s="470" t="s">
        <v>444</v>
      </c>
      <c r="N7" s="471"/>
      <c r="O7" s="471"/>
      <c r="P7" s="472"/>
    </row>
    <row r="8" spans="2:16" ht="33.6" customHeight="1">
      <c r="B8" t="s">
        <v>445</v>
      </c>
      <c r="C8" t="s">
        <v>445</v>
      </c>
      <c r="D8">
        <v>2</v>
      </c>
      <c r="M8" s="87" t="s">
        <v>119</v>
      </c>
      <c r="N8" s="86" t="s">
        <v>446</v>
      </c>
      <c r="O8" s="86" t="s">
        <v>330</v>
      </c>
      <c r="P8" s="86" t="s">
        <v>447</v>
      </c>
    </row>
    <row r="9" spans="2:16" ht="69.900000000000006" customHeight="1">
      <c r="B9" t="s">
        <v>146</v>
      </c>
      <c r="C9" t="s">
        <v>146</v>
      </c>
      <c r="D9">
        <v>3</v>
      </c>
      <c r="H9">
        <f>IFERROR(SMALL($G$24:$G$143,I9),0)</f>
        <v>0</v>
      </c>
      <c r="I9">
        <v>1</v>
      </c>
      <c r="M9" s="25" t="str">
        <f>IF($H9&gt;0,$I9,"")</f>
        <v/>
      </c>
      <c r="N9" s="26" t="str">
        <f>IF(IF($H9&gt;0,VLOOKUP($H9,$A$24:$G$143,4,FALSE),"")=0,"",IF($H9&gt;0,VLOOKUP($H9,$A$24:$G$143,4,FALSE),""))</f>
        <v/>
      </c>
      <c r="O9" s="27" t="str">
        <f>IF(IF($H9&gt;0,VLOOKUP($H9,$A$24:$G$143,6,FALSE),"")=0,"",IF($H9&gt;0,VLOOKUP($H9,$A$24:$G$143,6,FALSE),""))</f>
        <v/>
      </c>
      <c r="P9" s="26" t="str">
        <f>IF(IF($H9&gt;0,VLOOKUP($H9,$A$24:$G$143,5,FALSE),"")=0,"",IF($H9&gt;0,VLOOKUP($H9,$A$24:$G$143,5,FALSE),""))</f>
        <v/>
      </c>
    </row>
    <row r="10" spans="2:16" ht="69.900000000000006" customHeight="1">
      <c r="B10" s="10" t="s">
        <v>147</v>
      </c>
      <c r="C10" s="10" t="s">
        <v>147</v>
      </c>
      <c r="D10">
        <v>4</v>
      </c>
      <c r="H10">
        <f t="shared" ref="H10:H73" si="0">IFERROR(SMALL($G$24:$G$143,I10),0)</f>
        <v>0</v>
      </c>
      <c r="I10">
        <f>I9+1</f>
        <v>2</v>
      </c>
      <c r="M10" s="25" t="str">
        <f t="shared" ref="M10:M73" si="1">IF($H10&gt;0,$I10,"")</f>
        <v/>
      </c>
      <c r="N10" s="26" t="str">
        <f>IF(IF($H10&gt;0,VLOOKUP($H10,$A$24:$G$143,4,FALSE),"")=0,"",IF($H10&gt;0,VLOOKUP($H10,$A$24:$G$143,4,FALSE),""))</f>
        <v/>
      </c>
      <c r="O10" s="27" t="str">
        <f>IF(IF($H10&gt;0,VLOOKUP($H10,$A$24:$G$143,6,FALSE),"")=0,"",IF($H10&gt;0,VLOOKUP($H10,$A$24:$G$143,6,FALSE),""))</f>
        <v/>
      </c>
      <c r="P10" s="26" t="str">
        <f>IF(IF($H10&gt;0,VLOOKUP($H10,$A$24:$G$143,5,FALSE),"")=0,"",IF($H10&gt;0,VLOOKUP($H10,$A$24:$G$143,5,FALSE),""))</f>
        <v/>
      </c>
    </row>
    <row r="11" spans="2:16" ht="69.900000000000006" customHeight="1">
      <c r="B11" t="s">
        <v>148</v>
      </c>
      <c r="C11" t="s">
        <v>148</v>
      </c>
      <c r="D11">
        <v>5</v>
      </c>
      <c r="H11">
        <f t="shared" si="0"/>
        <v>0</v>
      </c>
      <c r="I11">
        <f>I10+1</f>
        <v>3</v>
      </c>
      <c r="M11" s="25" t="str">
        <f t="shared" si="1"/>
        <v/>
      </c>
      <c r="N11" s="26" t="str">
        <f>IF(IF($H11&gt;0,VLOOKUP($H11,$A$24:$G$143,4,FALSE),"")=0,"",IF($H11&gt;0,VLOOKUP($H11,$A$24:$G$143,4,FALSE),""))</f>
        <v/>
      </c>
      <c r="O11" s="27" t="str">
        <f>IF(IF($H11&gt;0,VLOOKUP($H11,$A$24:$G$143,6,FALSE),"")=0,"",IF($H11&gt;0,VLOOKUP($H11,$A$24:$G$143,6,FALSE),""))</f>
        <v/>
      </c>
      <c r="P11" s="26" t="str">
        <f>IF(IF($H11&gt;0,VLOOKUP($H11,$A$24:$G$143,5,FALSE),"")=0,"",IF($H11&gt;0,VLOOKUP($H11,$A$24:$G$143,5,FALSE),""))</f>
        <v/>
      </c>
    </row>
    <row r="12" spans="2:16" ht="69.900000000000006" customHeight="1">
      <c r="B12" t="s">
        <v>149</v>
      </c>
      <c r="C12" t="s">
        <v>149</v>
      </c>
      <c r="D12">
        <v>6</v>
      </c>
      <c r="H12">
        <f t="shared" si="0"/>
        <v>0</v>
      </c>
      <c r="I12">
        <f t="shared" ref="I12:I75" si="2">I11+1</f>
        <v>4</v>
      </c>
      <c r="M12" s="25" t="str">
        <f t="shared" si="1"/>
        <v/>
      </c>
      <c r="N12" s="26" t="str">
        <f t="shared" ref="N12:N73" si="3">IF(IF($H12&gt;0,VLOOKUP($H12,$A$24:$G$143,4,FALSE),"")=0,"",IF($H12&gt;0,VLOOKUP($H12,$A$24:$G$143,4,FALSE),""))</f>
        <v/>
      </c>
      <c r="O12" s="27" t="str">
        <f t="shared" ref="O12:O73" si="4">IF(IF($H12&gt;0,VLOOKUP($H12,$A$24:$G$143,6,FALSE),"")=0,"",IF($H12&gt;0,VLOOKUP($H12,$A$24:$G$143,6,FALSE),""))</f>
        <v/>
      </c>
      <c r="P12" s="26" t="str">
        <f t="shared" ref="P12:P73" si="5">IF(IF($H12&gt;0,VLOOKUP($H12,$A$24:$G$143,5,FALSE),"")=0,"",IF($H12&gt;0,VLOOKUP($H12,$A$24:$G$143,5,FALSE),""))</f>
        <v/>
      </c>
    </row>
    <row r="13" spans="2:16" ht="69.900000000000006" customHeight="1">
      <c r="B13" t="s">
        <v>150</v>
      </c>
      <c r="C13" t="s">
        <v>150</v>
      </c>
      <c r="D13">
        <v>7</v>
      </c>
      <c r="H13">
        <f t="shared" si="0"/>
        <v>0</v>
      </c>
      <c r="I13">
        <f t="shared" si="2"/>
        <v>5</v>
      </c>
      <c r="M13" s="25" t="str">
        <f t="shared" si="1"/>
        <v/>
      </c>
      <c r="N13" s="26" t="str">
        <f t="shared" si="3"/>
        <v/>
      </c>
      <c r="O13" s="27" t="str">
        <f t="shared" si="4"/>
        <v/>
      </c>
      <c r="P13" s="26" t="str">
        <f t="shared" si="5"/>
        <v/>
      </c>
    </row>
    <row r="14" spans="2:16" ht="69.900000000000006" customHeight="1">
      <c r="B14" t="s">
        <v>151</v>
      </c>
      <c r="C14" t="s">
        <v>151</v>
      </c>
      <c r="D14">
        <v>8</v>
      </c>
      <c r="H14">
        <f t="shared" si="0"/>
        <v>0</v>
      </c>
      <c r="I14">
        <f t="shared" si="2"/>
        <v>6</v>
      </c>
      <c r="M14" s="25" t="str">
        <f t="shared" si="1"/>
        <v/>
      </c>
      <c r="N14" s="26" t="str">
        <f t="shared" si="3"/>
        <v/>
      </c>
      <c r="O14" s="27" t="str">
        <f t="shared" si="4"/>
        <v/>
      </c>
      <c r="P14" s="26" t="str">
        <f t="shared" si="5"/>
        <v/>
      </c>
    </row>
    <row r="15" spans="2:16" ht="69.900000000000006" customHeight="1">
      <c r="B15" t="s">
        <v>152</v>
      </c>
      <c r="C15" t="s">
        <v>152</v>
      </c>
      <c r="D15">
        <v>9</v>
      </c>
      <c r="H15">
        <f t="shared" si="0"/>
        <v>0</v>
      </c>
      <c r="I15">
        <f t="shared" si="2"/>
        <v>7</v>
      </c>
      <c r="M15" s="25" t="str">
        <f t="shared" si="1"/>
        <v/>
      </c>
      <c r="N15" s="26" t="str">
        <f t="shared" si="3"/>
        <v/>
      </c>
      <c r="O15" s="27" t="str">
        <f t="shared" si="4"/>
        <v/>
      </c>
      <c r="P15" s="26" t="str">
        <f t="shared" si="5"/>
        <v/>
      </c>
    </row>
    <row r="16" spans="2:16" ht="69.900000000000006" customHeight="1">
      <c r="B16" t="s">
        <v>153</v>
      </c>
      <c r="C16" t="s">
        <v>153</v>
      </c>
      <c r="D16">
        <v>10</v>
      </c>
      <c r="H16">
        <f t="shared" si="0"/>
        <v>0</v>
      </c>
      <c r="I16">
        <f t="shared" si="2"/>
        <v>8</v>
      </c>
      <c r="M16" s="25" t="str">
        <f t="shared" si="1"/>
        <v/>
      </c>
      <c r="N16" s="26" t="str">
        <f t="shared" si="3"/>
        <v/>
      </c>
      <c r="O16" s="27" t="str">
        <f t="shared" si="4"/>
        <v/>
      </c>
      <c r="P16" s="26" t="str">
        <f t="shared" si="5"/>
        <v/>
      </c>
    </row>
    <row r="17" spans="1:16" ht="69.900000000000006" customHeight="1">
      <c r="B17" t="s">
        <v>154</v>
      </c>
      <c r="C17" t="s">
        <v>154</v>
      </c>
      <c r="D17">
        <v>11</v>
      </c>
      <c r="H17">
        <f t="shared" si="0"/>
        <v>0</v>
      </c>
      <c r="I17">
        <f t="shared" si="2"/>
        <v>9</v>
      </c>
      <c r="M17" s="25" t="str">
        <f t="shared" si="1"/>
        <v/>
      </c>
      <c r="N17" s="26" t="str">
        <f t="shared" si="3"/>
        <v/>
      </c>
      <c r="O17" s="27" t="str">
        <f t="shared" si="4"/>
        <v/>
      </c>
      <c r="P17" s="26" t="str">
        <f t="shared" si="5"/>
        <v/>
      </c>
    </row>
    <row r="18" spans="1:16" ht="69.900000000000006" customHeight="1">
      <c r="B18" t="s">
        <v>155</v>
      </c>
      <c r="C18" t="s">
        <v>155</v>
      </c>
      <c r="D18">
        <v>12</v>
      </c>
      <c r="H18">
        <f t="shared" si="0"/>
        <v>0</v>
      </c>
      <c r="I18">
        <f t="shared" si="2"/>
        <v>10</v>
      </c>
      <c r="M18" s="25" t="str">
        <f t="shared" si="1"/>
        <v/>
      </c>
      <c r="N18" s="26" t="str">
        <f t="shared" si="3"/>
        <v/>
      </c>
      <c r="O18" s="27" t="str">
        <f t="shared" si="4"/>
        <v/>
      </c>
      <c r="P18" s="26" t="str">
        <f t="shared" si="5"/>
        <v/>
      </c>
    </row>
    <row r="19" spans="1:16" ht="69.900000000000006" customHeight="1">
      <c r="B19" t="s">
        <v>157</v>
      </c>
      <c r="C19" t="s">
        <v>157</v>
      </c>
      <c r="D19">
        <v>13</v>
      </c>
      <c r="H19">
        <f t="shared" si="0"/>
        <v>0</v>
      </c>
      <c r="I19">
        <f t="shared" si="2"/>
        <v>11</v>
      </c>
      <c r="M19" s="25" t="str">
        <f t="shared" si="1"/>
        <v/>
      </c>
      <c r="N19" s="26" t="str">
        <f t="shared" si="3"/>
        <v/>
      </c>
      <c r="O19" s="27" t="str">
        <f t="shared" si="4"/>
        <v/>
      </c>
      <c r="P19" s="26" t="str">
        <f t="shared" si="5"/>
        <v/>
      </c>
    </row>
    <row r="20" spans="1:16" ht="69.900000000000006" customHeight="1">
      <c r="D20">
        <v>14</v>
      </c>
      <c r="H20">
        <f t="shared" si="0"/>
        <v>0</v>
      </c>
      <c r="I20">
        <f t="shared" si="2"/>
        <v>12</v>
      </c>
      <c r="M20" s="25" t="str">
        <f t="shared" si="1"/>
        <v/>
      </c>
      <c r="N20" s="26" t="str">
        <f t="shared" si="3"/>
        <v/>
      </c>
      <c r="O20" s="27" t="str">
        <f t="shared" si="4"/>
        <v/>
      </c>
      <c r="P20" s="26" t="str">
        <f t="shared" si="5"/>
        <v/>
      </c>
    </row>
    <row r="21" spans="1:16" ht="69.900000000000006" customHeight="1">
      <c r="D21">
        <v>15</v>
      </c>
      <c r="H21">
        <f t="shared" si="0"/>
        <v>0</v>
      </c>
      <c r="I21">
        <f t="shared" si="2"/>
        <v>13</v>
      </c>
      <c r="M21" s="25" t="str">
        <f t="shared" si="1"/>
        <v/>
      </c>
      <c r="N21" s="26" t="str">
        <f t="shared" si="3"/>
        <v/>
      </c>
      <c r="O21" s="27" t="str">
        <f t="shared" si="4"/>
        <v/>
      </c>
      <c r="P21" s="26" t="str">
        <f t="shared" si="5"/>
        <v/>
      </c>
    </row>
    <row r="22" spans="1:16" ht="69.900000000000006" customHeight="1">
      <c r="D22">
        <v>16</v>
      </c>
      <c r="H22">
        <f t="shared" si="0"/>
        <v>0</v>
      </c>
      <c r="I22">
        <f t="shared" si="2"/>
        <v>14</v>
      </c>
      <c r="M22" s="25" t="str">
        <f t="shared" si="1"/>
        <v/>
      </c>
      <c r="N22" s="26" t="str">
        <f t="shared" si="3"/>
        <v/>
      </c>
      <c r="O22" s="27" t="str">
        <f t="shared" si="4"/>
        <v/>
      </c>
      <c r="P22" s="26" t="str">
        <f t="shared" si="5"/>
        <v/>
      </c>
    </row>
    <row r="23" spans="1:16" ht="69.900000000000006" customHeight="1">
      <c r="H23">
        <f t="shared" si="0"/>
        <v>0</v>
      </c>
      <c r="I23">
        <f t="shared" si="2"/>
        <v>15</v>
      </c>
      <c r="M23" s="25" t="str">
        <f t="shared" si="1"/>
        <v/>
      </c>
      <c r="N23" s="26" t="str">
        <f t="shared" si="3"/>
        <v/>
      </c>
      <c r="O23" s="27" t="str">
        <f t="shared" si="4"/>
        <v/>
      </c>
      <c r="P23" s="26" t="str">
        <f t="shared" si="5"/>
        <v/>
      </c>
    </row>
    <row r="24" spans="1:16" ht="69.900000000000006" customHeight="1">
      <c r="A24">
        <f>1</f>
        <v>1</v>
      </c>
      <c r="B24">
        <f t="shared" ref="B24:B55" si="6">VLOOKUP($P$3,$C$7:$D$22,2,FALSE)</f>
        <v>9</v>
      </c>
      <c r="C24" t="str">
        <f>IF(INDEX(FORMULACIÓN!$Z$10:$AM$1010,'REPORTE POR TIPO DE PLAN'!A24,'REPORTE POR TIPO DE PLAN'!B24)="X",B24,"")</f>
        <v/>
      </c>
      <c r="D24" t="str">
        <f>IF($C24=$B24,FORMULACIÓN!O10,"")</f>
        <v/>
      </c>
      <c r="E24" t="str">
        <f>IF($C24=$B24,FORMULACIÓN!P10,"")</f>
        <v/>
      </c>
      <c r="F24" t="str">
        <f>IF($C24=$B24,FORMULACIÓN!Q10,"")</f>
        <v/>
      </c>
      <c r="G24" t="str">
        <f>IF($C24=$B24,A24,"")</f>
        <v/>
      </c>
      <c r="H24">
        <f t="shared" si="0"/>
        <v>0</v>
      </c>
      <c r="I24">
        <f t="shared" si="2"/>
        <v>16</v>
      </c>
      <c r="M24" s="25" t="str">
        <f t="shared" si="1"/>
        <v/>
      </c>
      <c r="N24" s="26" t="str">
        <f t="shared" si="3"/>
        <v/>
      </c>
      <c r="O24" s="27" t="str">
        <f t="shared" si="4"/>
        <v/>
      </c>
      <c r="P24" s="26" t="str">
        <f t="shared" si="5"/>
        <v/>
      </c>
    </row>
    <row r="25" spans="1:16" ht="69.900000000000006" customHeight="1">
      <c r="A25">
        <f>1+A24</f>
        <v>2</v>
      </c>
      <c r="B25">
        <f t="shared" si="6"/>
        <v>9</v>
      </c>
      <c r="C25" t="str">
        <f>IF(INDEX(FORMULACIÓN!$Z$10:$AM$1010,'REPORTE POR TIPO DE PLAN'!A25,'REPORTE POR TIPO DE PLAN'!B25)="X",B25,"")</f>
        <v/>
      </c>
      <c r="D25" t="str">
        <f>IF($C25=$B25,FORMULACIÓN!O746,"")</f>
        <v/>
      </c>
      <c r="E25" t="str">
        <f>IF($C25=$B25,FORMULACIÓN!P746,"")</f>
        <v/>
      </c>
      <c r="F25" t="str">
        <f>IF($C25=$B25,FORMULACIÓN!Q746,"")</f>
        <v/>
      </c>
      <c r="G25" t="str">
        <f t="shared" ref="G25:G67" si="7">IF($C25=$B25,A25,"")</f>
        <v/>
      </c>
      <c r="H25">
        <f t="shared" si="0"/>
        <v>0</v>
      </c>
      <c r="I25">
        <f t="shared" si="2"/>
        <v>17</v>
      </c>
      <c r="M25" s="25" t="str">
        <f t="shared" si="1"/>
        <v/>
      </c>
      <c r="N25" s="26" t="str">
        <f t="shared" si="3"/>
        <v/>
      </c>
      <c r="O25" s="27" t="str">
        <f t="shared" si="4"/>
        <v/>
      </c>
      <c r="P25" s="26" t="str">
        <f t="shared" si="5"/>
        <v/>
      </c>
    </row>
    <row r="26" spans="1:16" ht="69.900000000000006" customHeight="1">
      <c r="A26">
        <f t="shared" ref="A26:A89" si="8">1+A25</f>
        <v>3</v>
      </c>
      <c r="B26">
        <f t="shared" si="6"/>
        <v>9</v>
      </c>
      <c r="C26" t="str">
        <f>IF(INDEX(FORMULACIÓN!$Z$10:$AM$1010,'REPORTE POR TIPO DE PLAN'!A26,'REPORTE POR TIPO DE PLAN'!B26)="X",B26,"")</f>
        <v/>
      </c>
      <c r="D26" t="str">
        <f>IF($C26=$B26,FORMULACIÓN!O747,"")</f>
        <v/>
      </c>
      <c r="E26" t="str">
        <f>IF($C26=$B26,FORMULACIÓN!P747,"")</f>
        <v/>
      </c>
      <c r="F26" t="str">
        <f>IF($C26=$B26,FORMULACIÓN!Q747,"")</f>
        <v/>
      </c>
      <c r="G26" t="str">
        <f t="shared" si="7"/>
        <v/>
      </c>
      <c r="H26">
        <f t="shared" si="0"/>
        <v>0</v>
      </c>
      <c r="I26">
        <f t="shared" si="2"/>
        <v>18</v>
      </c>
      <c r="M26" s="25" t="str">
        <f t="shared" si="1"/>
        <v/>
      </c>
      <c r="N26" s="26" t="str">
        <f t="shared" si="3"/>
        <v/>
      </c>
      <c r="O26" s="27" t="str">
        <f t="shared" si="4"/>
        <v/>
      </c>
      <c r="P26" s="26" t="str">
        <f t="shared" si="5"/>
        <v/>
      </c>
    </row>
    <row r="27" spans="1:16" ht="69.900000000000006" customHeight="1">
      <c r="A27">
        <f t="shared" si="8"/>
        <v>4</v>
      </c>
      <c r="B27">
        <f t="shared" si="6"/>
        <v>9</v>
      </c>
      <c r="C27" t="str">
        <f>IF(INDEX(FORMULACIÓN!$Z$10:$AM$1010,'REPORTE POR TIPO DE PLAN'!A27,'REPORTE POR TIPO DE PLAN'!B27)="X",B27,"")</f>
        <v/>
      </c>
      <c r="D27" t="str">
        <f>IF($C27=$B27,FORMULACIÓN!O748,"")</f>
        <v/>
      </c>
      <c r="E27" t="str">
        <f>IF($C27=$B27,FORMULACIÓN!P748,"")</f>
        <v/>
      </c>
      <c r="F27" t="str">
        <f>IF($C27=$B27,FORMULACIÓN!Q748,"")</f>
        <v/>
      </c>
      <c r="G27" t="str">
        <f t="shared" si="7"/>
        <v/>
      </c>
      <c r="H27">
        <f t="shared" si="0"/>
        <v>0</v>
      </c>
      <c r="I27">
        <f t="shared" si="2"/>
        <v>19</v>
      </c>
      <c r="M27" s="25" t="str">
        <f t="shared" si="1"/>
        <v/>
      </c>
      <c r="N27" s="26" t="str">
        <f t="shared" si="3"/>
        <v/>
      </c>
      <c r="O27" s="27" t="str">
        <f t="shared" si="4"/>
        <v/>
      </c>
      <c r="P27" s="26" t="str">
        <f t="shared" si="5"/>
        <v/>
      </c>
    </row>
    <row r="28" spans="1:16" ht="69.900000000000006" customHeight="1">
      <c r="A28">
        <f t="shared" si="8"/>
        <v>5</v>
      </c>
      <c r="B28">
        <f t="shared" si="6"/>
        <v>9</v>
      </c>
      <c r="C28" t="str">
        <f>IF(INDEX(FORMULACIÓN!$Z$10:$AM$1010,'REPORTE POR TIPO DE PLAN'!A28,'REPORTE POR TIPO DE PLAN'!B28)="X",B28,"")</f>
        <v/>
      </c>
      <c r="D28" t="str">
        <f>IF($C28=$B28,FORMULACIÓN!O749,"")</f>
        <v/>
      </c>
      <c r="E28" t="str">
        <f>IF($C28=$B28,FORMULACIÓN!P749,"")</f>
        <v/>
      </c>
      <c r="F28" t="str">
        <f>IF($C28=$B28,FORMULACIÓN!Q749,"")</f>
        <v/>
      </c>
      <c r="G28" t="str">
        <f t="shared" si="7"/>
        <v/>
      </c>
      <c r="H28">
        <f t="shared" si="0"/>
        <v>0</v>
      </c>
      <c r="I28">
        <f t="shared" si="2"/>
        <v>20</v>
      </c>
      <c r="M28" s="25" t="str">
        <f t="shared" si="1"/>
        <v/>
      </c>
      <c r="N28" s="26" t="str">
        <f t="shared" si="3"/>
        <v/>
      </c>
      <c r="O28" s="27" t="str">
        <f t="shared" si="4"/>
        <v/>
      </c>
      <c r="P28" s="26" t="str">
        <f t="shared" si="5"/>
        <v/>
      </c>
    </row>
    <row r="29" spans="1:16" ht="69.900000000000006" customHeight="1">
      <c r="A29">
        <f t="shared" si="8"/>
        <v>6</v>
      </c>
      <c r="B29">
        <f t="shared" si="6"/>
        <v>9</v>
      </c>
      <c r="C29" t="str">
        <f>IF(INDEX(FORMULACIÓN!$Z$10:$AM$1010,'REPORTE POR TIPO DE PLAN'!A29,'REPORTE POR TIPO DE PLAN'!B29)="X",B29,"")</f>
        <v/>
      </c>
      <c r="D29" t="str">
        <f>IF($C29=$B29,FORMULACIÓN!O750,"")</f>
        <v/>
      </c>
      <c r="E29" t="str">
        <f>IF($C29=$B29,FORMULACIÓN!P750,"")</f>
        <v/>
      </c>
      <c r="F29" t="str">
        <f>IF($C29=$B29,FORMULACIÓN!Q750,"")</f>
        <v/>
      </c>
      <c r="G29" t="str">
        <f t="shared" si="7"/>
        <v/>
      </c>
      <c r="H29">
        <f t="shared" si="0"/>
        <v>0</v>
      </c>
      <c r="I29">
        <f t="shared" si="2"/>
        <v>21</v>
      </c>
      <c r="M29" s="25" t="str">
        <f t="shared" si="1"/>
        <v/>
      </c>
      <c r="N29" s="26" t="str">
        <f t="shared" si="3"/>
        <v/>
      </c>
      <c r="O29" s="27" t="str">
        <f t="shared" si="4"/>
        <v/>
      </c>
      <c r="P29" s="26" t="str">
        <f t="shared" si="5"/>
        <v/>
      </c>
    </row>
    <row r="30" spans="1:16" ht="69.900000000000006" customHeight="1">
      <c r="A30">
        <f t="shared" si="8"/>
        <v>7</v>
      </c>
      <c r="B30">
        <f t="shared" si="6"/>
        <v>9</v>
      </c>
      <c r="C30" t="str">
        <f>IF(INDEX(FORMULACIÓN!$Z$10:$AM$1010,'REPORTE POR TIPO DE PLAN'!A30,'REPORTE POR TIPO DE PLAN'!B30)="X",B30,"")</f>
        <v/>
      </c>
      <c r="D30" t="str">
        <f>IF($C30=$B30,FORMULACIÓN!O751,"")</f>
        <v/>
      </c>
      <c r="E30" t="str">
        <f>IF($C30=$B30,FORMULACIÓN!P751,"")</f>
        <v/>
      </c>
      <c r="F30" t="str">
        <f>IF($C30=$B30,FORMULACIÓN!Q751,"")</f>
        <v/>
      </c>
      <c r="G30" t="str">
        <f t="shared" si="7"/>
        <v/>
      </c>
      <c r="H30">
        <f t="shared" si="0"/>
        <v>0</v>
      </c>
      <c r="I30">
        <f t="shared" si="2"/>
        <v>22</v>
      </c>
      <c r="M30" s="25" t="str">
        <f t="shared" si="1"/>
        <v/>
      </c>
      <c r="N30" s="26" t="str">
        <f t="shared" si="3"/>
        <v/>
      </c>
      <c r="O30" s="27" t="str">
        <f t="shared" si="4"/>
        <v/>
      </c>
      <c r="P30" s="26" t="str">
        <f t="shared" si="5"/>
        <v/>
      </c>
    </row>
    <row r="31" spans="1:16" ht="69.900000000000006" customHeight="1">
      <c r="A31">
        <f t="shared" si="8"/>
        <v>8</v>
      </c>
      <c r="B31">
        <f t="shared" si="6"/>
        <v>9</v>
      </c>
      <c r="C31" t="str">
        <f>IF(INDEX(FORMULACIÓN!$Z$10:$AM$1010,'REPORTE POR TIPO DE PLAN'!A31,'REPORTE POR TIPO DE PLAN'!B31)="X",B31,"")</f>
        <v/>
      </c>
      <c r="D31" t="str">
        <f>IF($C31=$B31,FORMULACIÓN!O752,"")</f>
        <v/>
      </c>
      <c r="E31" t="str">
        <f>IF($C31=$B31,FORMULACIÓN!P752,"")</f>
        <v/>
      </c>
      <c r="F31" t="str">
        <f>IF($C31=$B31,FORMULACIÓN!Q752,"")</f>
        <v/>
      </c>
      <c r="G31" t="str">
        <f t="shared" si="7"/>
        <v/>
      </c>
      <c r="H31">
        <f t="shared" si="0"/>
        <v>0</v>
      </c>
      <c r="I31">
        <f t="shared" si="2"/>
        <v>23</v>
      </c>
      <c r="M31" s="25" t="str">
        <f t="shared" si="1"/>
        <v/>
      </c>
      <c r="N31" s="26" t="str">
        <f t="shared" si="3"/>
        <v/>
      </c>
      <c r="O31" s="27" t="str">
        <f t="shared" si="4"/>
        <v/>
      </c>
      <c r="P31" s="26" t="str">
        <f t="shared" si="5"/>
        <v/>
      </c>
    </row>
    <row r="32" spans="1:16" ht="69.900000000000006" customHeight="1">
      <c r="A32">
        <f t="shared" si="8"/>
        <v>9</v>
      </c>
      <c r="B32">
        <f t="shared" si="6"/>
        <v>9</v>
      </c>
      <c r="C32" t="str">
        <f>IF(INDEX(FORMULACIÓN!$Z$10:$AM$1010,'REPORTE POR TIPO DE PLAN'!A32,'REPORTE POR TIPO DE PLAN'!B32)="X",B32,"")</f>
        <v/>
      </c>
      <c r="D32" t="str">
        <f>IF($C32=$B32,FORMULACIÓN!O753,"")</f>
        <v/>
      </c>
      <c r="E32" t="str">
        <f>IF($C32=$B32,FORMULACIÓN!P753,"")</f>
        <v/>
      </c>
      <c r="F32" t="str">
        <f>IF($C32=$B32,FORMULACIÓN!Q753,"")</f>
        <v/>
      </c>
      <c r="G32" t="str">
        <f t="shared" si="7"/>
        <v/>
      </c>
      <c r="H32">
        <f t="shared" si="0"/>
        <v>0</v>
      </c>
      <c r="I32">
        <f t="shared" si="2"/>
        <v>24</v>
      </c>
      <c r="M32" s="25" t="str">
        <f t="shared" si="1"/>
        <v/>
      </c>
      <c r="N32" s="26" t="str">
        <f t="shared" si="3"/>
        <v/>
      </c>
      <c r="O32" s="27" t="str">
        <f t="shared" si="4"/>
        <v/>
      </c>
      <c r="P32" s="26" t="str">
        <f t="shared" si="5"/>
        <v/>
      </c>
    </row>
    <row r="33" spans="1:16" ht="69.900000000000006" customHeight="1">
      <c r="A33">
        <f t="shared" si="8"/>
        <v>10</v>
      </c>
      <c r="B33">
        <f t="shared" si="6"/>
        <v>9</v>
      </c>
      <c r="C33" t="str">
        <f>IF(INDEX(FORMULACIÓN!$Z$10:$AM$1010,'REPORTE POR TIPO DE PLAN'!A33,'REPORTE POR TIPO DE PLAN'!B33)="X",B33,"")</f>
        <v/>
      </c>
      <c r="D33" t="str">
        <f>IF($C33=$B33,FORMULACIÓN!O754,"")</f>
        <v/>
      </c>
      <c r="E33" t="str">
        <f>IF($C33=$B33,FORMULACIÓN!P754,"")</f>
        <v/>
      </c>
      <c r="F33" t="str">
        <f>IF($C33=$B33,FORMULACIÓN!Q754,"")</f>
        <v/>
      </c>
      <c r="G33" t="str">
        <f t="shared" si="7"/>
        <v/>
      </c>
      <c r="H33">
        <f t="shared" si="0"/>
        <v>0</v>
      </c>
      <c r="I33">
        <f t="shared" si="2"/>
        <v>25</v>
      </c>
      <c r="M33" s="25" t="str">
        <f t="shared" si="1"/>
        <v/>
      </c>
      <c r="N33" s="26" t="str">
        <f t="shared" si="3"/>
        <v/>
      </c>
      <c r="O33" s="27" t="str">
        <f t="shared" si="4"/>
        <v/>
      </c>
      <c r="P33" s="26" t="str">
        <f t="shared" si="5"/>
        <v/>
      </c>
    </row>
    <row r="34" spans="1:16" ht="69.900000000000006" customHeight="1">
      <c r="A34">
        <f t="shared" si="8"/>
        <v>11</v>
      </c>
      <c r="B34">
        <f t="shared" si="6"/>
        <v>9</v>
      </c>
      <c r="C34" t="str">
        <f>IF(INDEX(FORMULACIÓN!$Z$10:$AM$1010,'REPORTE POR TIPO DE PLAN'!A34,'REPORTE POR TIPO DE PLAN'!B34)="X",B34,"")</f>
        <v/>
      </c>
      <c r="D34" t="str">
        <f>IF($C34=$B34,FORMULACIÓN!O755,"")</f>
        <v/>
      </c>
      <c r="E34" t="str">
        <f>IF($C34=$B34,FORMULACIÓN!P755,"")</f>
        <v/>
      </c>
      <c r="F34" t="str">
        <f>IF($C34=$B34,FORMULACIÓN!Q755,"")</f>
        <v/>
      </c>
      <c r="G34" t="str">
        <f t="shared" si="7"/>
        <v/>
      </c>
      <c r="H34">
        <f t="shared" si="0"/>
        <v>0</v>
      </c>
      <c r="I34">
        <f t="shared" si="2"/>
        <v>26</v>
      </c>
      <c r="M34" s="25" t="str">
        <f t="shared" si="1"/>
        <v/>
      </c>
      <c r="N34" s="26" t="str">
        <f t="shared" si="3"/>
        <v/>
      </c>
      <c r="O34" s="27" t="str">
        <f t="shared" si="4"/>
        <v/>
      </c>
      <c r="P34" s="26" t="str">
        <f t="shared" si="5"/>
        <v/>
      </c>
    </row>
    <row r="35" spans="1:16" ht="69.900000000000006" customHeight="1">
      <c r="A35">
        <f t="shared" si="8"/>
        <v>12</v>
      </c>
      <c r="B35">
        <f t="shared" si="6"/>
        <v>9</v>
      </c>
      <c r="C35" t="str">
        <f>IF(INDEX(FORMULACIÓN!$Z$10:$AM$1010,'REPORTE POR TIPO DE PLAN'!A35,'REPORTE POR TIPO DE PLAN'!B35)="X",B35,"")</f>
        <v/>
      </c>
      <c r="D35" t="str">
        <f>IF($C35=$B35,FORMULACIÓN!O756,"")</f>
        <v/>
      </c>
      <c r="E35" t="str">
        <f>IF($C35=$B35,FORMULACIÓN!P756,"")</f>
        <v/>
      </c>
      <c r="F35" t="str">
        <f>IF($C35=$B35,FORMULACIÓN!Q756,"")</f>
        <v/>
      </c>
      <c r="G35" t="str">
        <f t="shared" si="7"/>
        <v/>
      </c>
      <c r="H35">
        <f t="shared" si="0"/>
        <v>0</v>
      </c>
      <c r="I35">
        <f t="shared" si="2"/>
        <v>27</v>
      </c>
      <c r="M35" s="25" t="str">
        <f t="shared" si="1"/>
        <v/>
      </c>
      <c r="N35" s="26" t="str">
        <f t="shared" si="3"/>
        <v/>
      </c>
      <c r="O35" s="27" t="str">
        <f t="shared" si="4"/>
        <v/>
      </c>
      <c r="P35" s="26" t="str">
        <f t="shared" si="5"/>
        <v/>
      </c>
    </row>
    <row r="36" spans="1:16" ht="69.900000000000006" customHeight="1">
      <c r="A36">
        <f t="shared" si="8"/>
        <v>13</v>
      </c>
      <c r="B36">
        <f t="shared" si="6"/>
        <v>9</v>
      </c>
      <c r="C36" t="str">
        <f>IF(INDEX(FORMULACIÓN!$Z$10:$AM$1010,'REPORTE POR TIPO DE PLAN'!A36,'REPORTE POR TIPO DE PLAN'!B36)="X",B36,"")</f>
        <v/>
      </c>
      <c r="D36" t="str">
        <f>IF($C36=$B36,FORMULACIÓN!O757,"")</f>
        <v/>
      </c>
      <c r="E36" t="str">
        <f>IF($C36=$B36,FORMULACIÓN!P757,"")</f>
        <v/>
      </c>
      <c r="F36" t="str">
        <f>IF($C36=$B36,FORMULACIÓN!Q757,"")</f>
        <v/>
      </c>
      <c r="G36" t="str">
        <f t="shared" si="7"/>
        <v/>
      </c>
      <c r="H36">
        <f t="shared" si="0"/>
        <v>0</v>
      </c>
      <c r="I36">
        <f t="shared" si="2"/>
        <v>28</v>
      </c>
      <c r="M36" s="25" t="str">
        <f t="shared" si="1"/>
        <v/>
      </c>
      <c r="N36" s="26" t="str">
        <f t="shared" si="3"/>
        <v/>
      </c>
      <c r="O36" s="27" t="str">
        <f t="shared" si="4"/>
        <v/>
      </c>
      <c r="P36" s="26" t="str">
        <f t="shared" si="5"/>
        <v/>
      </c>
    </row>
    <row r="37" spans="1:16" ht="69.900000000000006" customHeight="1">
      <c r="A37">
        <f t="shared" si="8"/>
        <v>14</v>
      </c>
      <c r="B37">
        <f t="shared" si="6"/>
        <v>9</v>
      </c>
      <c r="C37" t="str">
        <f>IF(INDEX(FORMULACIÓN!$Z$10:$AM$1010,'REPORTE POR TIPO DE PLAN'!A37,'REPORTE POR TIPO DE PLAN'!B37)="X",B37,"")</f>
        <v/>
      </c>
      <c r="D37" t="str">
        <f>IF($C37=$B37,FORMULACIÓN!O758,"")</f>
        <v/>
      </c>
      <c r="E37" t="str">
        <f>IF($C37=$B37,FORMULACIÓN!P758,"")</f>
        <v/>
      </c>
      <c r="F37" t="str">
        <f>IF($C37=$B37,FORMULACIÓN!Q758,"")</f>
        <v/>
      </c>
      <c r="G37" t="str">
        <f t="shared" si="7"/>
        <v/>
      </c>
      <c r="H37">
        <f t="shared" si="0"/>
        <v>0</v>
      </c>
      <c r="I37">
        <f t="shared" si="2"/>
        <v>29</v>
      </c>
      <c r="M37" s="25" t="str">
        <f t="shared" si="1"/>
        <v/>
      </c>
      <c r="N37" s="26" t="str">
        <f t="shared" si="3"/>
        <v/>
      </c>
      <c r="O37" s="27" t="str">
        <f t="shared" si="4"/>
        <v/>
      </c>
      <c r="P37" s="26" t="str">
        <f t="shared" si="5"/>
        <v/>
      </c>
    </row>
    <row r="38" spans="1:16" ht="69.900000000000006" customHeight="1">
      <c r="A38">
        <f t="shared" si="8"/>
        <v>15</v>
      </c>
      <c r="B38">
        <f t="shared" si="6"/>
        <v>9</v>
      </c>
      <c r="C38" t="str">
        <f>IF(INDEX(FORMULACIÓN!$Z$10:$AM$1010,'REPORTE POR TIPO DE PLAN'!A38,'REPORTE POR TIPO DE PLAN'!B38)="X",B38,"")</f>
        <v/>
      </c>
      <c r="D38" t="str">
        <f>IF($C38=$B38,FORMULACIÓN!O759,"")</f>
        <v/>
      </c>
      <c r="E38" t="str">
        <f>IF($C38=$B38,FORMULACIÓN!P759,"")</f>
        <v/>
      </c>
      <c r="F38" t="str">
        <f>IF($C38=$B38,FORMULACIÓN!Q759,"")</f>
        <v/>
      </c>
      <c r="G38" t="str">
        <f t="shared" si="7"/>
        <v/>
      </c>
      <c r="H38">
        <f t="shared" si="0"/>
        <v>0</v>
      </c>
      <c r="I38">
        <f t="shared" si="2"/>
        <v>30</v>
      </c>
      <c r="M38" s="25" t="str">
        <f t="shared" si="1"/>
        <v/>
      </c>
      <c r="N38" s="26" t="str">
        <f t="shared" si="3"/>
        <v/>
      </c>
      <c r="O38" s="27" t="str">
        <f t="shared" si="4"/>
        <v/>
      </c>
      <c r="P38" s="26" t="str">
        <f t="shared" si="5"/>
        <v/>
      </c>
    </row>
    <row r="39" spans="1:16" ht="69.900000000000006" customHeight="1">
      <c r="A39">
        <f t="shared" si="8"/>
        <v>16</v>
      </c>
      <c r="B39">
        <f t="shared" si="6"/>
        <v>9</v>
      </c>
      <c r="C39" t="str">
        <f>IF(INDEX(FORMULACIÓN!$Z$10:$AM$1010,'REPORTE POR TIPO DE PLAN'!A39,'REPORTE POR TIPO DE PLAN'!B39)="X",B39,"")</f>
        <v/>
      </c>
      <c r="D39" t="str">
        <f>IF($C39=$B39,FORMULACIÓN!O760,"")</f>
        <v/>
      </c>
      <c r="E39" t="str">
        <f>IF($C39=$B39,FORMULACIÓN!P760,"")</f>
        <v/>
      </c>
      <c r="F39" t="str">
        <f>IF($C39=$B39,FORMULACIÓN!Q760,"")</f>
        <v/>
      </c>
      <c r="G39" t="str">
        <f t="shared" si="7"/>
        <v/>
      </c>
      <c r="H39">
        <f t="shared" si="0"/>
        <v>0</v>
      </c>
      <c r="I39">
        <f t="shared" si="2"/>
        <v>31</v>
      </c>
      <c r="M39" s="25" t="str">
        <f t="shared" si="1"/>
        <v/>
      </c>
      <c r="N39" s="26" t="str">
        <f t="shared" si="3"/>
        <v/>
      </c>
      <c r="O39" s="27" t="str">
        <f t="shared" si="4"/>
        <v/>
      </c>
      <c r="P39" s="26" t="str">
        <f t="shared" si="5"/>
        <v/>
      </c>
    </row>
    <row r="40" spans="1:16" ht="69.900000000000006" customHeight="1">
      <c r="A40">
        <f t="shared" si="8"/>
        <v>17</v>
      </c>
      <c r="B40">
        <f t="shared" si="6"/>
        <v>9</v>
      </c>
      <c r="C40" t="str">
        <f>IF(INDEX(FORMULACIÓN!$Z$10:$AM$1010,'REPORTE POR TIPO DE PLAN'!A40,'REPORTE POR TIPO DE PLAN'!B40)="X",B40,"")</f>
        <v/>
      </c>
      <c r="D40" t="str">
        <f>IF($C40=$B40,FORMULACIÓN!O761,"")</f>
        <v/>
      </c>
      <c r="E40" t="str">
        <f>IF($C40=$B40,FORMULACIÓN!P761,"")</f>
        <v/>
      </c>
      <c r="F40" t="str">
        <f>IF($C40=$B40,FORMULACIÓN!Q761,"")</f>
        <v/>
      </c>
      <c r="G40" t="str">
        <f t="shared" si="7"/>
        <v/>
      </c>
      <c r="H40">
        <f t="shared" si="0"/>
        <v>0</v>
      </c>
      <c r="I40">
        <f t="shared" si="2"/>
        <v>32</v>
      </c>
      <c r="M40" s="25" t="str">
        <f t="shared" si="1"/>
        <v/>
      </c>
      <c r="N40" s="26" t="str">
        <f t="shared" si="3"/>
        <v/>
      </c>
      <c r="O40" s="27" t="str">
        <f t="shared" si="4"/>
        <v/>
      </c>
      <c r="P40" s="26" t="str">
        <f t="shared" si="5"/>
        <v/>
      </c>
    </row>
    <row r="41" spans="1:16" ht="69.900000000000006" customHeight="1">
      <c r="A41">
        <f t="shared" si="8"/>
        <v>18</v>
      </c>
      <c r="B41">
        <f t="shared" si="6"/>
        <v>9</v>
      </c>
      <c r="C41" t="str">
        <f>IF(INDEX(FORMULACIÓN!$Z$10:$AM$1010,'REPORTE POR TIPO DE PLAN'!A41,'REPORTE POR TIPO DE PLAN'!B41)="X",B41,"")</f>
        <v/>
      </c>
      <c r="D41" t="str">
        <f>IF($C41=$B41,FORMULACIÓN!O762,"")</f>
        <v/>
      </c>
      <c r="E41" t="str">
        <f>IF($C41=$B41,FORMULACIÓN!P762,"")</f>
        <v/>
      </c>
      <c r="F41" t="str">
        <f>IF($C41=$B41,FORMULACIÓN!Q762,"")</f>
        <v/>
      </c>
      <c r="G41" t="str">
        <f t="shared" si="7"/>
        <v/>
      </c>
      <c r="H41">
        <f t="shared" si="0"/>
        <v>0</v>
      </c>
      <c r="I41">
        <f t="shared" si="2"/>
        <v>33</v>
      </c>
      <c r="M41" s="25" t="str">
        <f t="shared" si="1"/>
        <v/>
      </c>
      <c r="N41" s="26" t="str">
        <f t="shared" si="3"/>
        <v/>
      </c>
      <c r="O41" s="27" t="str">
        <f t="shared" si="4"/>
        <v/>
      </c>
      <c r="P41" s="26" t="str">
        <f t="shared" si="5"/>
        <v/>
      </c>
    </row>
    <row r="42" spans="1:16" ht="69.900000000000006" customHeight="1">
      <c r="A42">
        <f t="shared" si="8"/>
        <v>19</v>
      </c>
      <c r="B42">
        <f t="shared" si="6"/>
        <v>9</v>
      </c>
      <c r="C42" t="str">
        <f>IF(INDEX(FORMULACIÓN!$Z$10:$AM$1010,'REPORTE POR TIPO DE PLAN'!A42,'REPORTE POR TIPO DE PLAN'!B42)="X",B42,"")</f>
        <v/>
      </c>
      <c r="D42" t="str">
        <f>IF($C42=$B42,FORMULACIÓN!O763,"")</f>
        <v/>
      </c>
      <c r="E42" t="str">
        <f>IF($C42=$B42,FORMULACIÓN!P763,"")</f>
        <v/>
      </c>
      <c r="F42" t="str">
        <f>IF($C42=$B42,FORMULACIÓN!Q763,"")</f>
        <v/>
      </c>
      <c r="G42" t="str">
        <f t="shared" si="7"/>
        <v/>
      </c>
      <c r="H42">
        <f t="shared" si="0"/>
        <v>0</v>
      </c>
      <c r="I42">
        <f t="shared" si="2"/>
        <v>34</v>
      </c>
      <c r="M42" s="25" t="str">
        <f t="shared" si="1"/>
        <v/>
      </c>
      <c r="N42" s="26" t="str">
        <f t="shared" si="3"/>
        <v/>
      </c>
      <c r="O42" s="27" t="str">
        <f t="shared" si="4"/>
        <v/>
      </c>
      <c r="P42" s="26" t="str">
        <f t="shared" si="5"/>
        <v/>
      </c>
    </row>
    <row r="43" spans="1:16" ht="69.900000000000006" customHeight="1">
      <c r="A43">
        <f t="shared" si="8"/>
        <v>20</v>
      </c>
      <c r="B43">
        <f t="shared" si="6"/>
        <v>9</v>
      </c>
      <c r="C43" t="str">
        <f>IF(INDEX(FORMULACIÓN!$Z$10:$AM$1010,'REPORTE POR TIPO DE PLAN'!A43,'REPORTE POR TIPO DE PLAN'!B43)="X",B43,"")</f>
        <v/>
      </c>
      <c r="D43" t="str">
        <f>IF($C43=$B43,FORMULACIÓN!O764,"")</f>
        <v/>
      </c>
      <c r="E43" t="str">
        <f>IF($C43=$B43,FORMULACIÓN!P764,"")</f>
        <v/>
      </c>
      <c r="F43" t="str">
        <f>IF($C43=$B43,FORMULACIÓN!Q764,"")</f>
        <v/>
      </c>
      <c r="G43" t="str">
        <f t="shared" si="7"/>
        <v/>
      </c>
      <c r="H43">
        <f t="shared" si="0"/>
        <v>0</v>
      </c>
      <c r="I43">
        <f t="shared" si="2"/>
        <v>35</v>
      </c>
      <c r="M43" s="25" t="str">
        <f t="shared" si="1"/>
        <v/>
      </c>
      <c r="N43" s="26" t="str">
        <f t="shared" si="3"/>
        <v/>
      </c>
      <c r="O43" s="27" t="str">
        <f t="shared" si="4"/>
        <v/>
      </c>
      <c r="P43" s="26" t="str">
        <f t="shared" si="5"/>
        <v/>
      </c>
    </row>
    <row r="44" spans="1:16" ht="69.900000000000006" customHeight="1">
      <c r="A44">
        <f t="shared" si="8"/>
        <v>21</v>
      </c>
      <c r="B44">
        <f t="shared" si="6"/>
        <v>9</v>
      </c>
      <c r="C44" t="str">
        <f>IF(INDEX(FORMULACIÓN!$Z$10:$AM$1010,'REPORTE POR TIPO DE PLAN'!A44,'REPORTE POR TIPO DE PLAN'!B44)="X",B44,"")</f>
        <v/>
      </c>
      <c r="D44" t="str">
        <f>IF($C44=$B44,FORMULACIÓN!O765,"")</f>
        <v/>
      </c>
      <c r="E44" t="str">
        <f>IF($C44=$B44,FORMULACIÓN!P765,"")</f>
        <v/>
      </c>
      <c r="F44" t="str">
        <f>IF($C44=$B44,FORMULACIÓN!Q765,"")</f>
        <v/>
      </c>
      <c r="G44" t="str">
        <f t="shared" si="7"/>
        <v/>
      </c>
      <c r="H44">
        <f t="shared" si="0"/>
        <v>0</v>
      </c>
      <c r="I44">
        <f t="shared" si="2"/>
        <v>36</v>
      </c>
      <c r="M44" s="25" t="str">
        <f t="shared" si="1"/>
        <v/>
      </c>
      <c r="N44" s="26" t="str">
        <f t="shared" si="3"/>
        <v/>
      </c>
      <c r="O44" s="27" t="str">
        <f t="shared" si="4"/>
        <v/>
      </c>
      <c r="P44" s="26" t="str">
        <f t="shared" si="5"/>
        <v/>
      </c>
    </row>
    <row r="45" spans="1:16" ht="69.900000000000006" customHeight="1">
      <c r="A45">
        <f t="shared" si="8"/>
        <v>22</v>
      </c>
      <c r="B45">
        <f t="shared" si="6"/>
        <v>9</v>
      </c>
      <c r="C45" t="str">
        <f>IF(INDEX(FORMULACIÓN!$Z$10:$AM$1010,'REPORTE POR TIPO DE PLAN'!A45,'REPORTE POR TIPO DE PLAN'!B45)="X",B45,"")</f>
        <v/>
      </c>
      <c r="D45" t="str">
        <f>IF($C45=$B45,FORMULACIÓN!O766,"")</f>
        <v/>
      </c>
      <c r="E45" t="str">
        <f>IF($C45=$B45,FORMULACIÓN!P766,"")</f>
        <v/>
      </c>
      <c r="F45" t="str">
        <f>IF($C45=$B45,FORMULACIÓN!Q766,"")</f>
        <v/>
      </c>
      <c r="G45" t="str">
        <f t="shared" si="7"/>
        <v/>
      </c>
      <c r="H45">
        <f t="shared" si="0"/>
        <v>0</v>
      </c>
      <c r="I45">
        <f t="shared" si="2"/>
        <v>37</v>
      </c>
      <c r="M45" s="25" t="str">
        <f t="shared" si="1"/>
        <v/>
      </c>
      <c r="N45" s="26" t="str">
        <f t="shared" si="3"/>
        <v/>
      </c>
      <c r="O45" s="27" t="str">
        <f t="shared" si="4"/>
        <v/>
      </c>
      <c r="P45" s="26" t="str">
        <f t="shared" si="5"/>
        <v/>
      </c>
    </row>
    <row r="46" spans="1:16" ht="69.900000000000006" customHeight="1">
      <c r="A46">
        <f t="shared" si="8"/>
        <v>23</v>
      </c>
      <c r="B46">
        <f t="shared" si="6"/>
        <v>9</v>
      </c>
      <c r="C46" t="str">
        <f>IF(INDEX(FORMULACIÓN!$Z$10:$AM$1010,'REPORTE POR TIPO DE PLAN'!A46,'REPORTE POR TIPO DE PLAN'!B46)="X",B46,"")</f>
        <v/>
      </c>
      <c r="D46" t="str">
        <f>IF($C46=$B46,FORMULACIÓN!O767,"")</f>
        <v/>
      </c>
      <c r="E46" t="str">
        <f>IF($C46=$B46,FORMULACIÓN!P767,"")</f>
        <v/>
      </c>
      <c r="F46" t="str">
        <f>IF($C46=$B46,FORMULACIÓN!Q767,"")</f>
        <v/>
      </c>
      <c r="G46" t="str">
        <f t="shared" si="7"/>
        <v/>
      </c>
      <c r="H46">
        <f t="shared" si="0"/>
        <v>0</v>
      </c>
      <c r="I46">
        <f t="shared" si="2"/>
        <v>38</v>
      </c>
      <c r="M46" s="25" t="str">
        <f t="shared" si="1"/>
        <v/>
      </c>
      <c r="N46" s="26" t="str">
        <f t="shared" si="3"/>
        <v/>
      </c>
      <c r="O46" s="27" t="str">
        <f t="shared" si="4"/>
        <v/>
      </c>
      <c r="P46" s="26" t="str">
        <f t="shared" si="5"/>
        <v/>
      </c>
    </row>
    <row r="47" spans="1:16" ht="69.900000000000006" customHeight="1">
      <c r="A47">
        <f t="shared" si="8"/>
        <v>24</v>
      </c>
      <c r="B47">
        <f t="shared" si="6"/>
        <v>9</v>
      </c>
      <c r="C47" t="str">
        <f>IF(INDEX(FORMULACIÓN!$Z$10:$AM$1010,'REPORTE POR TIPO DE PLAN'!A47,'REPORTE POR TIPO DE PLAN'!B47)="X",B47,"")</f>
        <v/>
      </c>
      <c r="D47" t="str">
        <f>IF($C47=$B47,FORMULACIÓN!O768,"")</f>
        <v/>
      </c>
      <c r="E47" t="str">
        <f>IF($C47=$B47,FORMULACIÓN!P768,"")</f>
        <v/>
      </c>
      <c r="F47" t="str">
        <f>IF($C47=$B47,FORMULACIÓN!Q768,"")</f>
        <v/>
      </c>
      <c r="G47" t="str">
        <f t="shared" si="7"/>
        <v/>
      </c>
      <c r="H47">
        <f t="shared" si="0"/>
        <v>0</v>
      </c>
      <c r="I47">
        <f t="shared" si="2"/>
        <v>39</v>
      </c>
      <c r="M47" s="25" t="str">
        <f t="shared" si="1"/>
        <v/>
      </c>
      <c r="N47" s="26" t="str">
        <f t="shared" si="3"/>
        <v/>
      </c>
      <c r="O47" s="27" t="str">
        <f t="shared" si="4"/>
        <v/>
      </c>
      <c r="P47" s="26" t="str">
        <f t="shared" si="5"/>
        <v/>
      </c>
    </row>
    <row r="48" spans="1:16" ht="69.900000000000006" customHeight="1">
      <c r="A48">
        <f t="shared" si="8"/>
        <v>25</v>
      </c>
      <c r="B48">
        <f t="shared" si="6"/>
        <v>9</v>
      </c>
      <c r="C48" t="str">
        <f>IF(INDEX(FORMULACIÓN!$Z$10:$AM$1010,'REPORTE POR TIPO DE PLAN'!A48,'REPORTE POR TIPO DE PLAN'!B48)="X",B48,"")</f>
        <v/>
      </c>
      <c r="D48" t="str">
        <f>IF($C48=$B48,FORMULACIÓN!O769,"")</f>
        <v/>
      </c>
      <c r="E48" t="str">
        <f>IF($C48=$B48,FORMULACIÓN!P769,"")</f>
        <v/>
      </c>
      <c r="F48" t="str">
        <f>IF($C48=$B48,FORMULACIÓN!Q769,"")</f>
        <v/>
      </c>
      <c r="G48" t="str">
        <f t="shared" si="7"/>
        <v/>
      </c>
      <c r="H48">
        <f t="shared" si="0"/>
        <v>0</v>
      </c>
      <c r="I48">
        <f t="shared" si="2"/>
        <v>40</v>
      </c>
      <c r="M48" s="25" t="str">
        <f t="shared" si="1"/>
        <v/>
      </c>
      <c r="N48" s="26" t="str">
        <f t="shared" si="3"/>
        <v/>
      </c>
      <c r="O48" s="27" t="str">
        <f t="shared" si="4"/>
        <v/>
      </c>
      <c r="P48" s="26" t="str">
        <f t="shared" si="5"/>
        <v/>
      </c>
    </row>
    <row r="49" spans="1:16" ht="69.900000000000006" customHeight="1">
      <c r="A49">
        <f t="shared" si="8"/>
        <v>26</v>
      </c>
      <c r="B49">
        <f t="shared" si="6"/>
        <v>9</v>
      </c>
      <c r="C49" t="str">
        <f>IF(INDEX(FORMULACIÓN!$Z$10:$AM$1010,'REPORTE POR TIPO DE PLAN'!A49,'REPORTE POR TIPO DE PLAN'!B49)="X",B49,"")</f>
        <v/>
      </c>
      <c r="D49" t="str">
        <f>IF($C49=$B49,FORMULACIÓN!O770,"")</f>
        <v/>
      </c>
      <c r="E49" t="str">
        <f>IF($C49=$B49,FORMULACIÓN!P770,"")</f>
        <v/>
      </c>
      <c r="F49" t="str">
        <f>IF($C49=$B49,FORMULACIÓN!Q770,"")</f>
        <v/>
      </c>
      <c r="G49" t="str">
        <f t="shared" si="7"/>
        <v/>
      </c>
      <c r="H49">
        <f t="shared" si="0"/>
        <v>0</v>
      </c>
      <c r="I49">
        <f t="shared" si="2"/>
        <v>41</v>
      </c>
      <c r="M49" s="25" t="str">
        <f t="shared" si="1"/>
        <v/>
      </c>
      <c r="N49" s="26" t="str">
        <f t="shared" si="3"/>
        <v/>
      </c>
      <c r="O49" s="27" t="str">
        <f t="shared" si="4"/>
        <v/>
      </c>
      <c r="P49" s="26" t="str">
        <f t="shared" si="5"/>
        <v/>
      </c>
    </row>
    <row r="50" spans="1:16" ht="69.900000000000006" customHeight="1">
      <c r="A50">
        <f t="shared" si="8"/>
        <v>27</v>
      </c>
      <c r="B50">
        <f t="shared" si="6"/>
        <v>9</v>
      </c>
      <c r="C50" t="str">
        <f>IF(INDEX(FORMULACIÓN!$Z$10:$AM$1010,'REPORTE POR TIPO DE PLAN'!A50,'REPORTE POR TIPO DE PLAN'!B50)="X",B50,"")</f>
        <v/>
      </c>
      <c r="D50" t="str">
        <f>IF($C50=$B50,FORMULACIÓN!O771,"")</f>
        <v/>
      </c>
      <c r="E50" t="str">
        <f>IF($C50=$B50,FORMULACIÓN!P771,"")</f>
        <v/>
      </c>
      <c r="F50" t="str">
        <f>IF($C50=$B50,FORMULACIÓN!Q771,"")</f>
        <v/>
      </c>
      <c r="G50" t="str">
        <f t="shared" si="7"/>
        <v/>
      </c>
      <c r="H50">
        <f t="shared" si="0"/>
        <v>0</v>
      </c>
      <c r="I50">
        <f t="shared" si="2"/>
        <v>42</v>
      </c>
      <c r="M50" s="25" t="str">
        <f t="shared" si="1"/>
        <v/>
      </c>
      <c r="N50" s="26" t="str">
        <f t="shared" si="3"/>
        <v/>
      </c>
      <c r="O50" s="27" t="str">
        <f t="shared" si="4"/>
        <v/>
      </c>
      <c r="P50" s="26" t="str">
        <f t="shared" si="5"/>
        <v/>
      </c>
    </row>
    <row r="51" spans="1:16" ht="69.900000000000006" customHeight="1">
      <c r="A51">
        <f t="shared" si="8"/>
        <v>28</v>
      </c>
      <c r="B51">
        <f t="shared" si="6"/>
        <v>9</v>
      </c>
      <c r="C51" t="str">
        <f>IF(INDEX(FORMULACIÓN!$Z$10:$AM$1010,'REPORTE POR TIPO DE PLAN'!A51,'REPORTE POR TIPO DE PLAN'!B51)="X",B51,"")</f>
        <v/>
      </c>
      <c r="D51" t="str">
        <f>IF($C51=$B51,FORMULACIÓN!O772,"")</f>
        <v/>
      </c>
      <c r="E51" t="str">
        <f>IF($C51=$B51,FORMULACIÓN!P772,"")</f>
        <v/>
      </c>
      <c r="F51" t="str">
        <f>IF($C51=$B51,FORMULACIÓN!Q772,"")</f>
        <v/>
      </c>
      <c r="G51" t="str">
        <f t="shared" si="7"/>
        <v/>
      </c>
      <c r="H51">
        <f t="shared" si="0"/>
        <v>0</v>
      </c>
      <c r="I51">
        <f t="shared" si="2"/>
        <v>43</v>
      </c>
      <c r="M51" s="25" t="str">
        <f t="shared" si="1"/>
        <v/>
      </c>
      <c r="N51" s="26" t="str">
        <f t="shared" si="3"/>
        <v/>
      </c>
      <c r="O51" s="27" t="str">
        <f t="shared" si="4"/>
        <v/>
      </c>
      <c r="P51" s="26" t="str">
        <f t="shared" si="5"/>
        <v/>
      </c>
    </row>
    <row r="52" spans="1:16" ht="69.900000000000006" customHeight="1">
      <c r="A52">
        <f t="shared" si="8"/>
        <v>29</v>
      </c>
      <c r="B52">
        <f t="shared" si="6"/>
        <v>9</v>
      </c>
      <c r="C52" t="str">
        <f>IF(INDEX(FORMULACIÓN!$Z$10:$AM$1010,'REPORTE POR TIPO DE PLAN'!A52,'REPORTE POR TIPO DE PLAN'!B52)="X",B52,"")</f>
        <v/>
      </c>
      <c r="D52" t="str">
        <f>IF($C52=$B52,FORMULACIÓN!O773,"")</f>
        <v/>
      </c>
      <c r="E52" t="str">
        <f>IF($C52=$B52,FORMULACIÓN!P773,"")</f>
        <v/>
      </c>
      <c r="F52" t="str">
        <f>IF($C52=$B52,FORMULACIÓN!Q773,"")</f>
        <v/>
      </c>
      <c r="G52" t="str">
        <f t="shared" si="7"/>
        <v/>
      </c>
      <c r="H52">
        <f t="shared" si="0"/>
        <v>0</v>
      </c>
      <c r="I52">
        <f t="shared" si="2"/>
        <v>44</v>
      </c>
      <c r="M52" s="25" t="str">
        <f t="shared" si="1"/>
        <v/>
      </c>
      <c r="N52" s="26" t="str">
        <f t="shared" si="3"/>
        <v/>
      </c>
      <c r="O52" s="27" t="str">
        <f t="shared" si="4"/>
        <v/>
      </c>
      <c r="P52" s="26" t="str">
        <f t="shared" si="5"/>
        <v/>
      </c>
    </row>
    <row r="53" spans="1:16" ht="69.900000000000006" customHeight="1">
      <c r="A53">
        <f t="shared" si="8"/>
        <v>30</v>
      </c>
      <c r="B53">
        <f t="shared" si="6"/>
        <v>9</v>
      </c>
      <c r="C53" t="str">
        <f>IF(INDEX(FORMULACIÓN!$Z$10:$AM$1010,'REPORTE POR TIPO DE PLAN'!A53,'REPORTE POR TIPO DE PLAN'!B53)="X",B53,"")</f>
        <v/>
      </c>
      <c r="D53" t="str">
        <f>IF($C53=$B53,FORMULACIÓN!O774,"")</f>
        <v/>
      </c>
      <c r="E53" t="str">
        <f>IF($C53=$B53,FORMULACIÓN!P774,"")</f>
        <v/>
      </c>
      <c r="F53" t="str">
        <f>IF($C53=$B53,FORMULACIÓN!Q774,"")</f>
        <v/>
      </c>
      <c r="G53" t="str">
        <f t="shared" si="7"/>
        <v/>
      </c>
      <c r="H53">
        <f t="shared" si="0"/>
        <v>0</v>
      </c>
      <c r="I53">
        <f t="shared" si="2"/>
        <v>45</v>
      </c>
      <c r="M53" s="25" t="str">
        <f t="shared" si="1"/>
        <v/>
      </c>
      <c r="N53" s="26" t="str">
        <f t="shared" si="3"/>
        <v/>
      </c>
      <c r="O53" s="27" t="str">
        <f t="shared" si="4"/>
        <v/>
      </c>
      <c r="P53" s="26" t="str">
        <f t="shared" si="5"/>
        <v/>
      </c>
    </row>
    <row r="54" spans="1:16" ht="69.900000000000006" customHeight="1">
      <c r="A54">
        <f t="shared" si="8"/>
        <v>31</v>
      </c>
      <c r="B54">
        <f t="shared" si="6"/>
        <v>9</v>
      </c>
      <c r="C54" t="str">
        <f>IF(INDEX(FORMULACIÓN!$Z$10:$AM$1010,'REPORTE POR TIPO DE PLAN'!A54,'REPORTE POR TIPO DE PLAN'!B54)="X",B54,"")</f>
        <v/>
      </c>
      <c r="D54" t="str">
        <f>IF($C54=$B54,FORMULACIÓN!O775,"")</f>
        <v/>
      </c>
      <c r="E54" t="str">
        <f>IF($C54=$B54,FORMULACIÓN!P775,"")</f>
        <v/>
      </c>
      <c r="F54" t="str">
        <f>IF($C54=$B54,FORMULACIÓN!Q775,"")</f>
        <v/>
      </c>
      <c r="G54" t="str">
        <f t="shared" si="7"/>
        <v/>
      </c>
      <c r="H54">
        <f t="shared" si="0"/>
        <v>0</v>
      </c>
      <c r="I54">
        <f t="shared" si="2"/>
        <v>46</v>
      </c>
      <c r="M54" s="25" t="str">
        <f t="shared" si="1"/>
        <v/>
      </c>
      <c r="N54" s="26" t="str">
        <f t="shared" si="3"/>
        <v/>
      </c>
      <c r="O54" s="27" t="str">
        <f t="shared" si="4"/>
        <v/>
      </c>
      <c r="P54" s="26" t="str">
        <f t="shared" si="5"/>
        <v/>
      </c>
    </row>
    <row r="55" spans="1:16" ht="69.900000000000006" customHeight="1">
      <c r="A55">
        <f t="shared" si="8"/>
        <v>32</v>
      </c>
      <c r="B55">
        <f t="shared" si="6"/>
        <v>9</v>
      </c>
      <c r="C55" t="str">
        <f>IF(INDEX(FORMULACIÓN!$Z$10:$AM$1010,'REPORTE POR TIPO DE PLAN'!A55,'REPORTE POR TIPO DE PLAN'!B55)="X",B55,"")</f>
        <v/>
      </c>
      <c r="D55" t="str">
        <f>IF($C55=$B55,FORMULACIÓN!O776,"")</f>
        <v/>
      </c>
      <c r="E55" t="str">
        <f>IF($C55=$B55,FORMULACIÓN!P776,"")</f>
        <v/>
      </c>
      <c r="F55" t="str">
        <f>IF($C55=$B55,FORMULACIÓN!Q776,"")</f>
        <v/>
      </c>
      <c r="G55" t="str">
        <f t="shared" si="7"/>
        <v/>
      </c>
      <c r="H55">
        <f t="shared" si="0"/>
        <v>0</v>
      </c>
      <c r="I55">
        <f t="shared" si="2"/>
        <v>47</v>
      </c>
      <c r="M55" s="25" t="str">
        <f t="shared" si="1"/>
        <v/>
      </c>
      <c r="N55" s="26" t="str">
        <f t="shared" si="3"/>
        <v/>
      </c>
      <c r="O55" s="27" t="str">
        <f t="shared" si="4"/>
        <v/>
      </c>
      <c r="P55" s="26" t="str">
        <f t="shared" si="5"/>
        <v/>
      </c>
    </row>
    <row r="56" spans="1:16" ht="69.900000000000006" customHeight="1">
      <c r="A56">
        <f t="shared" si="8"/>
        <v>33</v>
      </c>
      <c r="B56">
        <f t="shared" ref="B56:B87" si="9">VLOOKUP($P$3,$C$7:$D$22,2,FALSE)</f>
        <v>9</v>
      </c>
      <c r="C56" t="str">
        <f>IF(INDEX(FORMULACIÓN!$Z$10:$AM$1010,'REPORTE POR TIPO DE PLAN'!A56,'REPORTE POR TIPO DE PLAN'!B56)="X",B56,"")</f>
        <v/>
      </c>
      <c r="D56" t="str">
        <f>IF($C56=$B56,FORMULACIÓN!O777,"")</f>
        <v/>
      </c>
      <c r="E56" t="str">
        <f>IF($C56=$B56,FORMULACIÓN!P777,"")</f>
        <v/>
      </c>
      <c r="F56" t="str">
        <f>IF($C56=$B56,FORMULACIÓN!Q777,"")</f>
        <v/>
      </c>
      <c r="G56" t="str">
        <f t="shared" si="7"/>
        <v/>
      </c>
      <c r="H56">
        <f t="shared" si="0"/>
        <v>0</v>
      </c>
      <c r="I56">
        <f t="shared" si="2"/>
        <v>48</v>
      </c>
      <c r="M56" s="25" t="str">
        <f t="shared" si="1"/>
        <v/>
      </c>
      <c r="N56" s="26" t="str">
        <f t="shared" si="3"/>
        <v/>
      </c>
      <c r="O56" s="27" t="str">
        <f t="shared" si="4"/>
        <v/>
      </c>
      <c r="P56" s="26" t="str">
        <f t="shared" si="5"/>
        <v/>
      </c>
    </row>
    <row r="57" spans="1:16" ht="69.900000000000006" customHeight="1">
      <c r="A57">
        <f t="shared" si="8"/>
        <v>34</v>
      </c>
      <c r="B57">
        <f t="shared" si="9"/>
        <v>9</v>
      </c>
      <c r="C57" t="str">
        <f>IF(INDEX(FORMULACIÓN!$Z$10:$AM$1010,'REPORTE POR TIPO DE PLAN'!A57,'REPORTE POR TIPO DE PLAN'!B57)="X",B57,"")</f>
        <v/>
      </c>
      <c r="D57" t="str">
        <f>IF($C57=$B57,FORMULACIÓN!O778,"")</f>
        <v/>
      </c>
      <c r="E57" t="str">
        <f>IF($C57=$B57,FORMULACIÓN!P778,"")</f>
        <v/>
      </c>
      <c r="F57" t="str">
        <f>IF($C57=$B57,FORMULACIÓN!Q778,"")</f>
        <v/>
      </c>
      <c r="G57" t="str">
        <f t="shared" si="7"/>
        <v/>
      </c>
      <c r="H57">
        <f t="shared" si="0"/>
        <v>0</v>
      </c>
      <c r="I57">
        <f t="shared" si="2"/>
        <v>49</v>
      </c>
      <c r="M57" s="25" t="str">
        <f t="shared" si="1"/>
        <v/>
      </c>
      <c r="N57" s="26" t="str">
        <f t="shared" si="3"/>
        <v/>
      </c>
      <c r="O57" s="27" t="str">
        <f t="shared" si="4"/>
        <v/>
      </c>
      <c r="P57" s="26" t="str">
        <f t="shared" si="5"/>
        <v/>
      </c>
    </row>
    <row r="58" spans="1:16" ht="69.900000000000006" customHeight="1">
      <c r="A58">
        <f t="shared" si="8"/>
        <v>35</v>
      </c>
      <c r="B58">
        <f t="shared" si="9"/>
        <v>9</v>
      </c>
      <c r="C58" t="str">
        <f>IF(INDEX(FORMULACIÓN!$Z$10:$AM$1010,'REPORTE POR TIPO DE PLAN'!A58,'REPORTE POR TIPO DE PLAN'!B58)="X",B58,"")</f>
        <v/>
      </c>
      <c r="D58" t="str">
        <f>IF($C58=$B58,FORMULACIÓN!O779,"")</f>
        <v/>
      </c>
      <c r="E58" t="str">
        <f>IF($C58=$B58,FORMULACIÓN!P779,"")</f>
        <v/>
      </c>
      <c r="F58" t="str">
        <f>IF($C58=$B58,FORMULACIÓN!Q779,"")</f>
        <v/>
      </c>
      <c r="G58" t="str">
        <f t="shared" si="7"/>
        <v/>
      </c>
      <c r="H58">
        <f t="shared" si="0"/>
        <v>0</v>
      </c>
      <c r="I58">
        <f t="shared" si="2"/>
        <v>50</v>
      </c>
      <c r="M58" s="25" t="str">
        <f t="shared" si="1"/>
        <v/>
      </c>
      <c r="N58" s="26" t="str">
        <f t="shared" si="3"/>
        <v/>
      </c>
      <c r="O58" s="27" t="str">
        <f t="shared" si="4"/>
        <v/>
      </c>
      <c r="P58" s="26" t="str">
        <f t="shared" si="5"/>
        <v/>
      </c>
    </row>
    <row r="59" spans="1:16" ht="69.900000000000006" customHeight="1">
      <c r="A59">
        <f t="shared" si="8"/>
        <v>36</v>
      </c>
      <c r="B59">
        <f t="shared" si="9"/>
        <v>9</v>
      </c>
      <c r="C59" t="str">
        <f>IF(INDEX(FORMULACIÓN!$Z$10:$AM$1010,'REPORTE POR TIPO DE PLAN'!A59,'REPORTE POR TIPO DE PLAN'!B59)="X",B59,"")</f>
        <v/>
      </c>
      <c r="D59" t="str">
        <f>IF($C59=$B59,FORMULACIÓN!O780,"")</f>
        <v/>
      </c>
      <c r="E59" t="str">
        <f>IF($C59=$B59,FORMULACIÓN!P780,"")</f>
        <v/>
      </c>
      <c r="F59" t="str">
        <f>IF($C59=$B59,FORMULACIÓN!Q780,"")</f>
        <v/>
      </c>
      <c r="G59" t="str">
        <f t="shared" si="7"/>
        <v/>
      </c>
      <c r="H59">
        <f t="shared" si="0"/>
        <v>0</v>
      </c>
      <c r="I59">
        <f t="shared" si="2"/>
        <v>51</v>
      </c>
      <c r="M59" s="25" t="str">
        <f t="shared" si="1"/>
        <v/>
      </c>
      <c r="N59" s="26" t="str">
        <f t="shared" si="3"/>
        <v/>
      </c>
      <c r="O59" s="27" t="str">
        <f t="shared" si="4"/>
        <v/>
      </c>
      <c r="P59" s="26" t="str">
        <f t="shared" si="5"/>
        <v/>
      </c>
    </row>
    <row r="60" spans="1:16" ht="69.900000000000006" customHeight="1">
      <c r="A60">
        <f t="shared" si="8"/>
        <v>37</v>
      </c>
      <c r="B60">
        <f t="shared" si="9"/>
        <v>9</v>
      </c>
      <c r="C60" t="str">
        <f>IF(INDEX(FORMULACIÓN!$Z$10:$AM$1010,'REPORTE POR TIPO DE PLAN'!A60,'REPORTE POR TIPO DE PLAN'!B60)="X",B60,"")</f>
        <v/>
      </c>
      <c r="D60" t="str">
        <f>IF($C60=$B60,FORMULACIÓN!O781,"")</f>
        <v/>
      </c>
      <c r="E60" t="str">
        <f>IF($C60=$B60,FORMULACIÓN!P781,"")</f>
        <v/>
      </c>
      <c r="F60" t="str">
        <f>IF($C60=$B60,FORMULACIÓN!Q781,"")</f>
        <v/>
      </c>
      <c r="G60" t="str">
        <f t="shared" si="7"/>
        <v/>
      </c>
      <c r="H60">
        <f t="shared" si="0"/>
        <v>0</v>
      </c>
      <c r="I60">
        <f t="shared" si="2"/>
        <v>52</v>
      </c>
      <c r="M60" s="25" t="str">
        <f t="shared" si="1"/>
        <v/>
      </c>
      <c r="N60" s="26" t="str">
        <f t="shared" si="3"/>
        <v/>
      </c>
      <c r="O60" s="27" t="str">
        <f t="shared" si="4"/>
        <v/>
      </c>
      <c r="P60" s="26" t="str">
        <f t="shared" si="5"/>
        <v/>
      </c>
    </row>
    <row r="61" spans="1:16" ht="69.900000000000006" customHeight="1">
      <c r="A61">
        <f t="shared" si="8"/>
        <v>38</v>
      </c>
      <c r="B61">
        <f t="shared" si="9"/>
        <v>9</v>
      </c>
      <c r="C61" t="str">
        <f>IF(INDEX(FORMULACIÓN!$Z$10:$AM$1010,'REPORTE POR TIPO DE PLAN'!A61,'REPORTE POR TIPO DE PLAN'!B61)="X",B61,"")</f>
        <v/>
      </c>
      <c r="D61" t="str">
        <f>IF($C61=$B61,FORMULACIÓN!O782,"")</f>
        <v/>
      </c>
      <c r="E61" t="str">
        <f>IF($C61=$B61,FORMULACIÓN!P782,"")</f>
        <v/>
      </c>
      <c r="F61" t="str">
        <f>IF($C61=$B61,FORMULACIÓN!Q782,"")</f>
        <v/>
      </c>
      <c r="G61" t="str">
        <f t="shared" si="7"/>
        <v/>
      </c>
      <c r="H61">
        <f t="shared" si="0"/>
        <v>0</v>
      </c>
      <c r="I61">
        <f t="shared" si="2"/>
        <v>53</v>
      </c>
      <c r="M61" s="25" t="str">
        <f t="shared" si="1"/>
        <v/>
      </c>
      <c r="N61" s="26" t="str">
        <f t="shared" si="3"/>
        <v/>
      </c>
      <c r="O61" s="27" t="str">
        <f t="shared" si="4"/>
        <v/>
      </c>
      <c r="P61" s="26" t="str">
        <f t="shared" si="5"/>
        <v/>
      </c>
    </row>
    <row r="62" spans="1:16" ht="69.900000000000006" customHeight="1">
      <c r="A62">
        <f t="shared" si="8"/>
        <v>39</v>
      </c>
      <c r="B62">
        <f t="shared" si="9"/>
        <v>9</v>
      </c>
      <c r="C62" t="str">
        <f>IF(INDEX(FORMULACIÓN!$Z$10:$AM$1010,'REPORTE POR TIPO DE PLAN'!A62,'REPORTE POR TIPO DE PLAN'!B62)="X",B62,"")</f>
        <v/>
      </c>
      <c r="D62" t="str">
        <f>IF($C62=$B62,FORMULACIÓN!O783,"")</f>
        <v/>
      </c>
      <c r="E62" t="str">
        <f>IF($C62=$B62,FORMULACIÓN!P783,"")</f>
        <v/>
      </c>
      <c r="F62" t="str">
        <f>IF($C62=$B62,FORMULACIÓN!Q783,"")</f>
        <v/>
      </c>
      <c r="G62" t="str">
        <f t="shared" si="7"/>
        <v/>
      </c>
      <c r="H62">
        <f t="shared" si="0"/>
        <v>0</v>
      </c>
      <c r="I62">
        <f t="shared" si="2"/>
        <v>54</v>
      </c>
      <c r="M62" s="25" t="str">
        <f t="shared" si="1"/>
        <v/>
      </c>
      <c r="N62" s="26" t="str">
        <f t="shared" si="3"/>
        <v/>
      </c>
      <c r="O62" s="27" t="str">
        <f t="shared" si="4"/>
        <v/>
      </c>
      <c r="P62" s="26" t="str">
        <f t="shared" si="5"/>
        <v/>
      </c>
    </row>
    <row r="63" spans="1:16" ht="69.900000000000006" customHeight="1">
      <c r="A63">
        <f t="shared" si="8"/>
        <v>40</v>
      </c>
      <c r="B63">
        <f t="shared" si="9"/>
        <v>9</v>
      </c>
      <c r="C63" t="str">
        <f>IF(INDEX(FORMULACIÓN!$Z$10:$AM$1010,'REPORTE POR TIPO DE PLAN'!A63,'REPORTE POR TIPO DE PLAN'!B63)="X",B63,"")</f>
        <v/>
      </c>
      <c r="D63" t="str">
        <f>IF($C63=$B63,FORMULACIÓN!O784,"")</f>
        <v/>
      </c>
      <c r="E63" t="str">
        <f>IF($C63=$B63,FORMULACIÓN!P784,"")</f>
        <v/>
      </c>
      <c r="F63" t="str">
        <f>IF($C63=$B63,FORMULACIÓN!Q784,"")</f>
        <v/>
      </c>
      <c r="G63" t="str">
        <f t="shared" si="7"/>
        <v/>
      </c>
      <c r="H63">
        <f t="shared" si="0"/>
        <v>0</v>
      </c>
      <c r="I63">
        <f t="shared" si="2"/>
        <v>55</v>
      </c>
      <c r="M63" s="25" t="str">
        <f t="shared" si="1"/>
        <v/>
      </c>
      <c r="N63" s="26" t="str">
        <f t="shared" si="3"/>
        <v/>
      </c>
      <c r="O63" s="27" t="str">
        <f t="shared" si="4"/>
        <v/>
      </c>
      <c r="P63" s="26" t="str">
        <f t="shared" si="5"/>
        <v/>
      </c>
    </row>
    <row r="64" spans="1:16" ht="69.900000000000006" customHeight="1">
      <c r="A64">
        <f t="shared" si="8"/>
        <v>41</v>
      </c>
      <c r="B64">
        <f t="shared" si="9"/>
        <v>9</v>
      </c>
      <c r="C64" t="str">
        <f>IF(INDEX(FORMULACIÓN!$Z$10:$AM$1010,'REPORTE POR TIPO DE PLAN'!A64,'REPORTE POR TIPO DE PLAN'!B64)="X",B64,"")</f>
        <v/>
      </c>
      <c r="D64" t="str">
        <f>IF($C64=$B64,FORMULACIÓN!O785,"")</f>
        <v/>
      </c>
      <c r="E64" t="str">
        <f>IF($C64=$B64,FORMULACIÓN!P785,"")</f>
        <v/>
      </c>
      <c r="F64" t="str">
        <f>IF($C64=$B64,FORMULACIÓN!Q785,"")</f>
        <v/>
      </c>
      <c r="G64" t="str">
        <f t="shared" si="7"/>
        <v/>
      </c>
      <c r="H64">
        <f t="shared" si="0"/>
        <v>0</v>
      </c>
      <c r="I64">
        <f t="shared" si="2"/>
        <v>56</v>
      </c>
      <c r="M64" s="25" t="str">
        <f t="shared" si="1"/>
        <v/>
      </c>
      <c r="N64" s="26" t="str">
        <f t="shared" si="3"/>
        <v/>
      </c>
      <c r="O64" s="27" t="str">
        <f t="shared" si="4"/>
        <v/>
      </c>
      <c r="P64" s="26" t="str">
        <f t="shared" si="5"/>
        <v/>
      </c>
    </row>
    <row r="65" spans="1:16" ht="69.900000000000006" customHeight="1">
      <c r="A65">
        <f t="shared" si="8"/>
        <v>42</v>
      </c>
      <c r="B65">
        <f t="shared" si="9"/>
        <v>9</v>
      </c>
      <c r="C65" t="str">
        <f>IF(INDEX(FORMULACIÓN!$Z$10:$AM$1010,'REPORTE POR TIPO DE PLAN'!A65,'REPORTE POR TIPO DE PLAN'!B65)="X",B65,"")</f>
        <v/>
      </c>
      <c r="D65" t="str">
        <f>IF($C65=$B65,FORMULACIÓN!O786,"")</f>
        <v/>
      </c>
      <c r="E65" t="str">
        <f>IF($C65=$B65,FORMULACIÓN!P786,"")</f>
        <v/>
      </c>
      <c r="F65" t="str">
        <f>IF($C65=$B65,FORMULACIÓN!Q786,"")</f>
        <v/>
      </c>
      <c r="G65" t="str">
        <f t="shared" si="7"/>
        <v/>
      </c>
      <c r="H65">
        <f t="shared" si="0"/>
        <v>0</v>
      </c>
      <c r="I65">
        <f t="shared" si="2"/>
        <v>57</v>
      </c>
      <c r="M65" s="25" t="str">
        <f t="shared" si="1"/>
        <v/>
      </c>
      <c r="N65" s="26" t="str">
        <f t="shared" si="3"/>
        <v/>
      </c>
      <c r="O65" s="27" t="str">
        <f t="shared" si="4"/>
        <v/>
      </c>
      <c r="P65" s="26" t="str">
        <f t="shared" si="5"/>
        <v/>
      </c>
    </row>
    <row r="66" spans="1:16" ht="69.900000000000006" customHeight="1">
      <c r="A66">
        <f t="shared" si="8"/>
        <v>43</v>
      </c>
      <c r="B66">
        <f t="shared" si="9"/>
        <v>9</v>
      </c>
      <c r="C66" t="str">
        <f>IF(INDEX(FORMULACIÓN!$Z$10:$AM$1010,'REPORTE POR TIPO DE PLAN'!A66,'REPORTE POR TIPO DE PLAN'!B66)="X",B66,"")</f>
        <v/>
      </c>
      <c r="D66" t="str">
        <f>IF($C66=$B66,FORMULACIÓN!O787,"")</f>
        <v/>
      </c>
      <c r="E66" t="str">
        <f>IF($C66=$B66,FORMULACIÓN!P787,"")</f>
        <v/>
      </c>
      <c r="F66" t="str">
        <f>IF($C66=$B66,FORMULACIÓN!Q787,"")</f>
        <v/>
      </c>
      <c r="G66" t="str">
        <f t="shared" si="7"/>
        <v/>
      </c>
      <c r="H66">
        <f t="shared" si="0"/>
        <v>0</v>
      </c>
      <c r="I66">
        <f t="shared" si="2"/>
        <v>58</v>
      </c>
      <c r="M66" s="25" t="str">
        <f t="shared" si="1"/>
        <v/>
      </c>
      <c r="N66" s="26" t="str">
        <f t="shared" si="3"/>
        <v/>
      </c>
      <c r="O66" s="27" t="str">
        <f t="shared" si="4"/>
        <v/>
      </c>
      <c r="P66" s="26" t="str">
        <f t="shared" si="5"/>
        <v/>
      </c>
    </row>
    <row r="67" spans="1:16" ht="69.900000000000006" customHeight="1">
      <c r="A67">
        <f t="shared" si="8"/>
        <v>44</v>
      </c>
      <c r="B67">
        <f t="shared" si="9"/>
        <v>9</v>
      </c>
      <c r="C67" t="str">
        <f>IF(INDEX(FORMULACIÓN!$Z$10:$AM$1010,'REPORTE POR TIPO DE PLAN'!A67,'REPORTE POR TIPO DE PLAN'!B67)="X",B67,"")</f>
        <v/>
      </c>
      <c r="D67" t="str">
        <f>IF($C67=$B67,FORMULACIÓN!O788,"")</f>
        <v/>
      </c>
      <c r="E67" t="str">
        <f>IF($C67=$B67,FORMULACIÓN!P788,"")</f>
        <v/>
      </c>
      <c r="F67" t="str">
        <f>IF($C67=$B67,FORMULACIÓN!Q788,"")</f>
        <v/>
      </c>
      <c r="G67" t="str">
        <f t="shared" si="7"/>
        <v/>
      </c>
      <c r="H67">
        <f t="shared" si="0"/>
        <v>0</v>
      </c>
      <c r="I67">
        <f t="shared" si="2"/>
        <v>59</v>
      </c>
      <c r="M67" s="25" t="str">
        <f t="shared" si="1"/>
        <v/>
      </c>
      <c r="N67" s="26" t="str">
        <f t="shared" si="3"/>
        <v/>
      </c>
      <c r="O67" s="27" t="str">
        <f t="shared" si="4"/>
        <v/>
      </c>
      <c r="P67" s="26" t="str">
        <f t="shared" si="5"/>
        <v/>
      </c>
    </row>
    <row r="68" spans="1:16" ht="69.900000000000006" customHeight="1">
      <c r="A68">
        <f t="shared" si="8"/>
        <v>45</v>
      </c>
      <c r="B68">
        <f t="shared" si="9"/>
        <v>9</v>
      </c>
      <c r="C68" t="str">
        <f>IF(INDEX(FORMULACIÓN!$Z$10:$AM$1010,'REPORTE POR TIPO DE PLAN'!A68,'REPORTE POR TIPO DE PLAN'!B68)="X",B68,"")</f>
        <v/>
      </c>
      <c r="D68" t="str">
        <f>IF($C68=$B68,FORMULACIÓN!O789,"")</f>
        <v/>
      </c>
      <c r="E68" t="str">
        <f>IF($C68=$B68,FORMULACIÓN!P789,"")</f>
        <v/>
      </c>
      <c r="F68" t="str">
        <f>IF($C68=$B68,FORMULACIÓN!Q789,"")</f>
        <v/>
      </c>
      <c r="G68" t="str">
        <f t="shared" ref="G68:G131" si="10">IF($C68=$B68,A68,"")</f>
        <v/>
      </c>
      <c r="H68">
        <f t="shared" si="0"/>
        <v>0</v>
      </c>
      <c r="I68">
        <f t="shared" si="2"/>
        <v>60</v>
      </c>
      <c r="M68" s="25" t="str">
        <f t="shared" si="1"/>
        <v/>
      </c>
      <c r="N68" s="26" t="str">
        <f t="shared" si="3"/>
        <v/>
      </c>
      <c r="O68" s="27" t="str">
        <f t="shared" si="4"/>
        <v/>
      </c>
      <c r="P68" s="26" t="str">
        <f t="shared" si="5"/>
        <v/>
      </c>
    </row>
    <row r="69" spans="1:16" ht="69.900000000000006" customHeight="1">
      <c r="A69">
        <f t="shared" si="8"/>
        <v>46</v>
      </c>
      <c r="B69">
        <f t="shared" si="9"/>
        <v>9</v>
      </c>
      <c r="C69" t="str">
        <f>IF(INDEX(FORMULACIÓN!$Z$10:$AM$1010,'REPORTE POR TIPO DE PLAN'!A69,'REPORTE POR TIPO DE PLAN'!B69)="X",B69,"")</f>
        <v/>
      </c>
      <c r="D69" t="str">
        <f>IF($C69=$B69,FORMULACIÓN!O790,"")</f>
        <v/>
      </c>
      <c r="E69" t="str">
        <f>IF($C69=$B69,FORMULACIÓN!P790,"")</f>
        <v/>
      </c>
      <c r="F69" t="str">
        <f>IF($C69=$B69,FORMULACIÓN!Q790,"")</f>
        <v/>
      </c>
      <c r="G69" t="str">
        <f t="shared" si="10"/>
        <v/>
      </c>
      <c r="H69">
        <f t="shared" si="0"/>
        <v>0</v>
      </c>
      <c r="I69">
        <f t="shared" si="2"/>
        <v>61</v>
      </c>
      <c r="M69" s="25" t="str">
        <f t="shared" si="1"/>
        <v/>
      </c>
      <c r="N69" s="26" t="str">
        <f t="shared" si="3"/>
        <v/>
      </c>
      <c r="O69" s="27" t="str">
        <f t="shared" si="4"/>
        <v/>
      </c>
      <c r="P69" s="26" t="str">
        <f t="shared" si="5"/>
        <v/>
      </c>
    </row>
    <row r="70" spans="1:16" ht="69.900000000000006" customHeight="1">
      <c r="A70">
        <f t="shared" si="8"/>
        <v>47</v>
      </c>
      <c r="B70">
        <f t="shared" si="9"/>
        <v>9</v>
      </c>
      <c r="C70" t="str">
        <f>IF(INDEX(FORMULACIÓN!$Z$10:$AM$1010,'REPORTE POR TIPO DE PLAN'!A70,'REPORTE POR TIPO DE PLAN'!B70)="X",B70,"")</f>
        <v/>
      </c>
      <c r="D70" t="str">
        <f>IF($C70=$B70,FORMULACIÓN!O791,"")</f>
        <v/>
      </c>
      <c r="E70" t="str">
        <f>IF($C70=$B70,FORMULACIÓN!P791,"")</f>
        <v/>
      </c>
      <c r="F70" t="str">
        <f>IF($C70=$B70,FORMULACIÓN!Q791,"")</f>
        <v/>
      </c>
      <c r="G70" t="str">
        <f t="shared" si="10"/>
        <v/>
      </c>
      <c r="H70">
        <f t="shared" si="0"/>
        <v>0</v>
      </c>
      <c r="I70">
        <f t="shared" si="2"/>
        <v>62</v>
      </c>
      <c r="M70" s="25" t="str">
        <f t="shared" si="1"/>
        <v/>
      </c>
      <c r="N70" s="26" t="str">
        <f t="shared" si="3"/>
        <v/>
      </c>
      <c r="O70" s="27" t="str">
        <f t="shared" si="4"/>
        <v/>
      </c>
      <c r="P70" s="26" t="str">
        <f t="shared" si="5"/>
        <v/>
      </c>
    </row>
    <row r="71" spans="1:16" ht="69.900000000000006" customHeight="1">
      <c r="A71">
        <f t="shared" si="8"/>
        <v>48</v>
      </c>
      <c r="B71">
        <f t="shared" si="9"/>
        <v>9</v>
      </c>
      <c r="C71" t="str">
        <f>IF(INDEX(FORMULACIÓN!$Z$10:$AM$1010,'REPORTE POR TIPO DE PLAN'!A71,'REPORTE POR TIPO DE PLAN'!B71)="X",B71,"")</f>
        <v/>
      </c>
      <c r="D71" t="str">
        <f>IF($C71=$B71,FORMULACIÓN!O792,"")</f>
        <v/>
      </c>
      <c r="E71" t="str">
        <f>IF($C71=$B71,FORMULACIÓN!P792,"")</f>
        <v/>
      </c>
      <c r="F71" t="str">
        <f>IF($C71=$B71,FORMULACIÓN!Q792,"")</f>
        <v/>
      </c>
      <c r="G71" t="str">
        <f t="shared" si="10"/>
        <v/>
      </c>
      <c r="H71">
        <f t="shared" si="0"/>
        <v>0</v>
      </c>
      <c r="I71">
        <f t="shared" si="2"/>
        <v>63</v>
      </c>
      <c r="M71" s="25" t="str">
        <f t="shared" si="1"/>
        <v/>
      </c>
      <c r="N71" s="26" t="str">
        <f t="shared" si="3"/>
        <v/>
      </c>
      <c r="O71" s="27" t="str">
        <f t="shared" si="4"/>
        <v/>
      </c>
      <c r="P71" s="26" t="str">
        <f t="shared" si="5"/>
        <v/>
      </c>
    </row>
    <row r="72" spans="1:16" ht="69.900000000000006" customHeight="1">
      <c r="A72">
        <f t="shared" si="8"/>
        <v>49</v>
      </c>
      <c r="B72">
        <f t="shared" si="9"/>
        <v>9</v>
      </c>
      <c r="C72" t="str">
        <f>IF(INDEX(FORMULACIÓN!$Z$10:$AM$1010,'REPORTE POR TIPO DE PLAN'!A72,'REPORTE POR TIPO DE PLAN'!B72)="X",B72,"")</f>
        <v/>
      </c>
      <c r="D72" t="str">
        <f>IF($C72=$B72,FORMULACIÓN!O793,"")</f>
        <v/>
      </c>
      <c r="E72" t="str">
        <f>IF($C72=$B72,FORMULACIÓN!P793,"")</f>
        <v/>
      </c>
      <c r="F72" t="str">
        <f>IF($C72=$B72,FORMULACIÓN!Q793,"")</f>
        <v/>
      </c>
      <c r="G72" t="str">
        <f t="shared" si="10"/>
        <v/>
      </c>
      <c r="H72">
        <f t="shared" si="0"/>
        <v>0</v>
      </c>
      <c r="I72">
        <f t="shared" si="2"/>
        <v>64</v>
      </c>
      <c r="M72" s="25" t="str">
        <f t="shared" si="1"/>
        <v/>
      </c>
      <c r="N72" s="26" t="str">
        <f t="shared" si="3"/>
        <v/>
      </c>
      <c r="O72" s="27" t="str">
        <f t="shared" si="4"/>
        <v/>
      </c>
      <c r="P72" s="26" t="str">
        <f t="shared" si="5"/>
        <v/>
      </c>
    </row>
    <row r="73" spans="1:16" ht="69.900000000000006" customHeight="1">
      <c r="A73">
        <f t="shared" si="8"/>
        <v>50</v>
      </c>
      <c r="B73">
        <f t="shared" si="9"/>
        <v>9</v>
      </c>
      <c r="C73" t="str">
        <f>IF(INDEX(FORMULACIÓN!$Z$10:$AM$1010,'REPORTE POR TIPO DE PLAN'!A73,'REPORTE POR TIPO DE PLAN'!B73)="X",B73,"")</f>
        <v/>
      </c>
      <c r="D73" t="str">
        <f>IF($C73=$B73,FORMULACIÓN!O794,"")</f>
        <v/>
      </c>
      <c r="E73" t="str">
        <f>IF($C73=$B73,FORMULACIÓN!P794,"")</f>
        <v/>
      </c>
      <c r="F73" t="str">
        <f>IF($C73=$B73,FORMULACIÓN!Q794,"")</f>
        <v/>
      </c>
      <c r="G73" t="str">
        <f t="shared" si="10"/>
        <v/>
      </c>
      <c r="H73">
        <f t="shared" si="0"/>
        <v>0</v>
      </c>
      <c r="I73">
        <f t="shared" si="2"/>
        <v>65</v>
      </c>
      <c r="M73" s="25" t="str">
        <f t="shared" si="1"/>
        <v/>
      </c>
      <c r="N73" s="26" t="str">
        <f t="shared" si="3"/>
        <v/>
      </c>
      <c r="O73" s="27" t="str">
        <f t="shared" si="4"/>
        <v/>
      </c>
      <c r="P73" s="26" t="str">
        <f t="shared" si="5"/>
        <v/>
      </c>
    </row>
    <row r="74" spans="1:16" ht="69.900000000000006" customHeight="1">
      <c r="A74">
        <f t="shared" si="8"/>
        <v>51</v>
      </c>
      <c r="B74">
        <f t="shared" si="9"/>
        <v>9</v>
      </c>
      <c r="C74" t="str">
        <f>IF(INDEX(FORMULACIÓN!$Z$10:$AM$1010,'REPORTE POR TIPO DE PLAN'!A74,'REPORTE POR TIPO DE PLAN'!B74)="X",B74,"")</f>
        <v/>
      </c>
      <c r="D74" t="str">
        <f>IF($C74=$B74,FORMULACIÓN!O795,"")</f>
        <v/>
      </c>
      <c r="E74" t="str">
        <f>IF($C74=$B74,FORMULACIÓN!P795,"")</f>
        <v/>
      </c>
      <c r="F74" t="str">
        <f>IF($C74=$B74,FORMULACIÓN!Q795,"")</f>
        <v/>
      </c>
      <c r="G74" t="str">
        <f t="shared" si="10"/>
        <v/>
      </c>
      <c r="H74">
        <f t="shared" ref="H74:H137" si="11">IFERROR(SMALL($G$24:$G$143,I74),0)</f>
        <v>0</v>
      </c>
      <c r="I74">
        <f t="shared" si="2"/>
        <v>66</v>
      </c>
      <c r="M74" s="25" t="str">
        <f t="shared" ref="M74:M127" si="12">IF($H74&gt;0,$I74,"")</f>
        <v/>
      </c>
      <c r="N74" s="26" t="str">
        <f t="shared" ref="N74:N128" si="13">IF(IF($H74&gt;0,VLOOKUP($H74,$A$24:$G$143,4,FALSE),"")=0,"",IF($H74&gt;0,VLOOKUP($H74,$A$24:$G$143,4,FALSE),""))</f>
        <v/>
      </c>
      <c r="O74" s="27" t="str">
        <f t="shared" ref="O74:O128" si="14">IF(IF($H74&gt;0,VLOOKUP($H74,$A$24:$G$143,6,FALSE),"")=0,"",IF($H74&gt;0,VLOOKUP($H74,$A$24:$G$143,6,FALSE),""))</f>
        <v/>
      </c>
      <c r="P74" s="26" t="str">
        <f t="shared" ref="P74:P128" si="15">IF(IF($H74&gt;0,VLOOKUP($H74,$A$24:$G$143,5,FALSE),"")=0,"",IF($H74&gt;0,VLOOKUP($H74,$A$24:$G$143,5,FALSE),""))</f>
        <v/>
      </c>
    </row>
    <row r="75" spans="1:16" ht="69.900000000000006" customHeight="1">
      <c r="A75">
        <f t="shared" si="8"/>
        <v>52</v>
      </c>
      <c r="B75">
        <f t="shared" si="9"/>
        <v>9</v>
      </c>
      <c r="C75" t="str">
        <f>IF(INDEX(FORMULACIÓN!$Z$10:$AM$1010,'REPORTE POR TIPO DE PLAN'!A75,'REPORTE POR TIPO DE PLAN'!B75)="X",B75,"")</f>
        <v/>
      </c>
      <c r="D75" t="str">
        <f>IF($C75=$B75,FORMULACIÓN!O796,"")</f>
        <v/>
      </c>
      <c r="E75" t="str">
        <f>IF($C75=$B75,FORMULACIÓN!P796,"")</f>
        <v/>
      </c>
      <c r="F75" t="str">
        <f>IF($C75=$B75,FORMULACIÓN!Q796,"")</f>
        <v/>
      </c>
      <c r="G75" t="str">
        <f t="shared" si="10"/>
        <v/>
      </c>
      <c r="H75">
        <f t="shared" si="11"/>
        <v>0</v>
      </c>
      <c r="I75">
        <f t="shared" si="2"/>
        <v>67</v>
      </c>
      <c r="M75" s="25" t="str">
        <f t="shared" si="12"/>
        <v/>
      </c>
      <c r="N75" s="26" t="str">
        <f t="shared" si="13"/>
        <v/>
      </c>
      <c r="O75" s="27" t="str">
        <f t="shared" si="14"/>
        <v/>
      </c>
      <c r="P75" s="26" t="str">
        <f t="shared" si="15"/>
        <v/>
      </c>
    </row>
    <row r="76" spans="1:16" ht="69.900000000000006" customHeight="1">
      <c r="A76">
        <f t="shared" si="8"/>
        <v>53</v>
      </c>
      <c r="B76">
        <f t="shared" si="9"/>
        <v>9</v>
      </c>
      <c r="C76" t="str">
        <f>IF(INDEX(FORMULACIÓN!$Z$10:$AM$1010,'REPORTE POR TIPO DE PLAN'!A76,'REPORTE POR TIPO DE PLAN'!B76)="X",B76,"")</f>
        <v/>
      </c>
      <c r="D76" t="str">
        <f>IF($C76=$B76,FORMULACIÓN!O797,"")</f>
        <v/>
      </c>
      <c r="E76" t="str">
        <f>IF($C76=$B76,FORMULACIÓN!P797,"")</f>
        <v/>
      </c>
      <c r="F76" t="str">
        <f>IF($C76=$B76,FORMULACIÓN!Q797,"")</f>
        <v/>
      </c>
      <c r="G76" t="str">
        <f t="shared" si="10"/>
        <v/>
      </c>
      <c r="H76">
        <f t="shared" si="11"/>
        <v>0</v>
      </c>
      <c r="I76">
        <f t="shared" ref="I76:I128" si="16">I75+1</f>
        <v>68</v>
      </c>
      <c r="M76" s="25" t="str">
        <f t="shared" si="12"/>
        <v/>
      </c>
      <c r="N76" s="26" t="str">
        <f t="shared" si="13"/>
        <v/>
      </c>
      <c r="O76" s="27" t="str">
        <f t="shared" si="14"/>
        <v/>
      </c>
      <c r="P76" s="26" t="str">
        <f t="shared" si="15"/>
        <v/>
      </c>
    </row>
    <row r="77" spans="1:16" ht="69.900000000000006" customHeight="1">
      <c r="A77">
        <f t="shared" si="8"/>
        <v>54</v>
      </c>
      <c r="B77">
        <f t="shared" si="9"/>
        <v>9</v>
      </c>
      <c r="C77" t="str">
        <f>IF(INDEX(FORMULACIÓN!$Z$10:$AM$1010,'REPORTE POR TIPO DE PLAN'!A77,'REPORTE POR TIPO DE PLAN'!B77)="X",B77,"")</f>
        <v/>
      </c>
      <c r="D77" t="str">
        <f>IF($C77=$B77,FORMULACIÓN!O798,"")</f>
        <v/>
      </c>
      <c r="E77" t="str">
        <f>IF($C77=$B77,FORMULACIÓN!P798,"")</f>
        <v/>
      </c>
      <c r="F77" t="str">
        <f>IF($C77=$B77,FORMULACIÓN!Q798,"")</f>
        <v/>
      </c>
      <c r="G77" t="str">
        <f t="shared" si="10"/>
        <v/>
      </c>
      <c r="H77">
        <f t="shared" si="11"/>
        <v>0</v>
      </c>
      <c r="I77">
        <f t="shared" si="16"/>
        <v>69</v>
      </c>
      <c r="M77" s="25" t="str">
        <f t="shared" si="12"/>
        <v/>
      </c>
      <c r="N77" s="26" t="str">
        <f t="shared" si="13"/>
        <v/>
      </c>
      <c r="O77" s="27" t="str">
        <f t="shared" si="14"/>
        <v/>
      </c>
      <c r="P77" s="26" t="str">
        <f t="shared" si="15"/>
        <v/>
      </c>
    </row>
    <row r="78" spans="1:16" ht="69.900000000000006" customHeight="1">
      <c r="A78">
        <f t="shared" si="8"/>
        <v>55</v>
      </c>
      <c r="B78">
        <f t="shared" si="9"/>
        <v>9</v>
      </c>
      <c r="C78" t="str">
        <f>IF(INDEX(FORMULACIÓN!$Z$10:$AM$1010,'REPORTE POR TIPO DE PLAN'!A78,'REPORTE POR TIPO DE PLAN'!B78)="X",B78,"")</f>
        <v/>
      </c>
      <c r="D78" t="str">
        <f>IF($C78=$B78,FORMULACIÓN!O799,"")</f>
        <v/>
      </c>
      <c r="E78" t="str">
        <f>IF($C78=$B78,FORMULACIÓN!P799,"")</f>
        <v/>
      </c>
      <c r="F78" t="str">
        <f>IF($C78=$B78,FORMULACIÓN!Q799,"")</f>
        <v/>
      </c>
      <c r="G78" t="str">
        <f t="shared" si="10"/>
        <v/>
      </c>
      <c r="H78">
        <f t="shared" si="11"/>
        <v>0</v>
      </c>
      <c r="I78">
        <f t="shared" si="16"/>
        <v>70</v>
      </c>
      <c r="M78" s="25" t="str">
        <f t="shared" si="12"/>
        <v/>
      </c>
      <c r="N78" s="26" t="str">
        <f t="shared" si="13"/>
        <v/>
      </c>
      <c r="O78" s="27" t="str">
        <f t="shared" si="14"/>
        <v/>
      </c>
      <c r="P78" s="26" t="str">
        <f t="shared" si="15"/>
        <v/>
      </c>
    </row>
    <row r="79" spans="1:16" ht="69.900000000000006" customHeight="1">
      <c r="A79">
        <f t="shared" si="8"/>
        <v>56</v>
      </c>
      <c r="B79">
        <f t="shared" si="9"/>
        <v>9</v>
      </c>
      <c r="C79" t="str">
        <f>IF(INDEX(FORMULACIÓN!$Z$10:$AM$1010,'REPORTE POR TIPO DE PLAN'!A79,'REPORTE POR TIPO DE PLAN'!B79)="X",B79,"")</f>
        <v/>
      </c>
      <c r="D79" t="str">
        <f>IF($C79=$B79,FORMULACIÓN!O800,"")</f>
        <v/>
      </c>
      <c r="E79" t="str">
        <f>IF($C79=$B79,FORMULACIÓN!P800,"")</f>
        <v/>
      </c>
      <c r="F79" t="str">
        <f>IF($C79=$B79,FORMULACIÓN!Q800,"")</f>
        <v/>
      </c>
      <c r="G79" t="str">
        <f t="shared" si="10"/>
        <v/>
      </c>
      <c r="H79">
        <f t="shared" si="11"/>
        <v>0</v>
      </c>
      <c r="I79">
        <f t="shared" si="16"/>
        <v>71</v>
      </c>
      <c r="M79" s="25" t="str">
        <f t="shared" si="12"/>
        <v/>
      </c>
      <c r="N79" s="26" t="str">
        <f t="shared" si="13"/>
        <v/>
      </c>
      <c r="O79" s="27" t="str">
        <f t="shared" si="14"/>
        <v/>
      </c>
      <c r="P79" s="26" t="str">
        <f t="shared" si="15"/>
        <v/>
      </c>
    </row>
    <row r="80" spans="1:16" ht="69.900000000000006" customHeight="1">
      <c r="A80">
        <f t="shared" si="8"/>
        <v>57</v>
      </c>
      <c r="B80">
        <f t="shared" si="9"/>
        <v>9</v>
      </c>
      <c r="C80" t="str">
        <f>IF(INDEX(FORMULACIÓN!$Z$10:$AM$1010,'REPORTE POR TIPO DE PLAN'!A80,'REPORTE POR TIPO DE PLAN'!B80)="X",B80,"")</f>
        <v/>
      </c>
      <c r="D80" t="str">
        <f>IF($C80=$B80,FORMULACIÓN!O801,"")</f>
        <v/>
      </c>
      <c r="E80" t="str">
        <f>IF($C80=$B80,FORMULACIÓN!P801,"")</f>
        <v/>
      </c>
      <c r="F80" t="str">
        <f>IF($C80=$B80,FORMULACIÓN!Q801,"")</f>
        <v/>
      </c>
      <c r="G80" t="str">
        <f t="shared" si="10"/>
        <v/>
      </c>
      <c r="H80">
        <f t="shared" si="11"/>
        <v>0</v>
      </c>
      <c r="I80">
        <f t="shared" si="16"/>
        <v>72</v>
      </c>
      <c r="M80" s="25" t="str">
        <f t="shared" si="12"/>
        <v/>
      </c>
      <c r="N80" s="26" t="str">
        <f t="shared" si="13"/>
        <v/>
      </c>
      <c r="O80" s="27" t="str">
        <f t="shared" si="14"/>
        <v/>
      </c>
      <c r="P80" s="26" t="str">
        <f t="shared" si="15"/>
        <v/>
      </c>
    </row>
    <row r="81" spans="1:16" ht="69.900000000000006" customHeight="1">
      <c r="A81">
        <f t="shared" si="8"/>
        <v>58</v>
      </c>
      <c r="B81">
        <f t="shared" si="9"/>
        <v>9</v>
      </c>
      <c r="C81" t="str">
        <f>IF(INDEX(FORMULACIÓN!$Z$10:$AM$1010,'REPORTE POR TIPO DE PLAN'!A81,'REPORTE POR TIPO DE PLAN'!B81)="X",B81,"")</f>
        <v/>
      </c>
      <c r="D81" t="str">
        <f>IF($C81=$B81,FORMULACIÓN!O802,"")</f>
        <v/>
      </c>
      <c r="E81" t="str">
        <f>IF($C81=$B81,FORMULACIÓN!P802,"")</f>
        <v/>
      </c>
      <c r="F81" t="str">
        <f>IF($C81=$B81,FORMULACIÓN!Q802,"")</f>
        <v/>
      </c>
      <c r="G81" t="str">
        <f t="shared" si="10"/>
        <v/>
      </c>
      <c r="H81">
        <f t="shared" si="11"/>
        <v>0</v>
      </c>
      <c r="I81">
        <f t="shared" si="16"/>
        <v>73</v>
      </c>
      <c r="M81" s="25" t="str">
        <f t="shared" si="12"/>
        <v/>
      </c>
      <c r="N81" s="26" t="str">
        <f t="shared" si="13"/>
        <v/>
      </c>
      <c r="O81" s="27" t="str">
        <f t="shared" si="14"/>
        <v/>
      </c>
      <c r="P81" s="26" t="str">
        <f t="shared" si="15"/>
        <v/>
      </c>
    </row>
    <row r="82" spans="1:16" ht="69.900000000000006" customHeight="1">
      <c r="A82">
        <f t="shared" si="8"/>
        <v>59</v>
      </c>
      <c r="B82">
        <f t="shared" si="9"/>
        <v>9</v>
      </c>
      <c r="C82" t="str">
        <f>IF(INDEX(FORMULACIÓN!$Z$10:$AM$1010,'REPORTE POR TIPO DE PLAN'!A82,'REPORTE POR TIPO DE PLAN'!B82)="X",B82,"")</f>
        <v/>
      </c>
      <c r="D82" t="str">
        <f>IF($C82=$B82,FORMULACIÓN!O803,"")</f>
        <v/>
      </c>
      <c r="E82" t="str">
        <f>IF($C82=$B82,FORMULACIÓN!P803,"")</f>
        <v/>
      </c>
      <c r="F82" t="str">
        <f>IF($C82=$B82,FORMULACIÓN!Q803,"")</f>
        <v/>
      </c>
      <c r="G82" t="str">
        <f t="shared" si="10"/>
        <v/>
      </c>
      <c r="H82">
        <f t="shared" si="11"/>
        <v>0</v>
      </c>
      <c r="I82">
        <f t="shared" si="16"/>
        <v>74</v>
      </c>
      <c r="M82" s="25" t="str">
        <f t="shared" si="12"/>
        <v/>
      </c>
      <c r="N82" s="26" t="str">
        <f t="shared" si="13"/>
        <v/>
      </c>
      <c r="O82" s="27" t="str">
        <f t="shared" si="14"/>
        <v/>
      </c>
      <c r="P82" s="26" t="str">
        <f t="shared" si="15"/>
        <v/>
      </c>
    </row>
    <row r="83" spans="1:16" ht="69.900000000000006" customHeight="1">
      <c r="A83">
        <f t="shared" si="8"/>
        <v>60</v>
      </c>
      <c r="B83">
        <f t="shared" si="9"/>
        <v>9</v>
      </c>
      <c r="C83" t="str">
        <f>IF(INDEX(FORMULACIÓN!$Z$10:$AM$1010,'REPORTE POR TIPO DE PLAN'!A83,'REPORTE POR TIPO DE PLAN'!B83)="X",B83,"")</f>
        <v/>
      </c>
      <c r="D83" t="str">
        <f>IF($C83=$B83,FORMULACIÓN!O804,"")</f>
        <v/>
      </c>
      <c r="E83" t="str">
        <f>IF($C83=$B83,FORMULACIÓN!P804,"")</f>
        <v/>
      </c>
      <c r="F83" t="str">
        <f>IF($C83=$B83,FORMULACIÓN!Q804,"")</f>
        <v/>
      </c>
      <c r="G83" t="str">
        <f t="shared" si="10"/>
        <v/>
      </c>
      <c r="H83">
        <f t="shared" si="11"/>
        <v>0</v>
      </c>
      <c r="I83">
        <f t="shared" si="16"/>
        <v>75</v>
      </c>
      <c r="M83" s="25" t="str">
        <f t="shared" si="12"/>
        <v/>
      </c>
      <c r="N83" s="26" t="str">
        <f t="shared" si="13"/>
        <v/>
      </c>
      <c r="O83" s="27" t="str">
        <f t="shared" si="14"/>
        <v/>
      </c>
      <c r="P83" s="26" t="str">
        <f t="shared" si="15"/>
        <v/>
      </c>
    </row>
    <row r="84" spans="1:16" ht="69.900000000000006" customHeight="1">
      <c r="A84">
        <f t="shared" si="8"/>
        <v>61</v>
      </c>
      <c r="B84">
        <f t="shared" si="9"/>
        <v>9</v>
      </c>
      <c r="C84" t="str">
        <f>IF(INDEX(FORMULACIÓN!$Z$10:$AM$1010,'REPORTE POR TIPO DE PLAN'!A84,'REPORTE POR TIPO DE PLAN'!B84)="X",B84,"")</f>
        <v/>
      </c>
      <c r="D84" t="str">
        <f>IF($C84=$B84,FORMULACIÓN!O805,"")</f>
        <v/>
      </c>
      <c r="E84" t="str">
        <f>IF($C84=$B84,FORMULACIÓN!P805,"")</f>
        <v/>
      </c>
      <c r="F84" t="str">
        <f>IF($C84=$B84,FORMULACIÓN!Q805,"")</f>
        <v/>
      </c>
      <c r="G84" t="str">
        <f t="shared" si="10"/>
        <v/>
      </c>
      <c r="H84">
        <f t="shared" si="11"/>
        <v>0</v>
      </c>
      <c r="I84">
        <f t="shared" si="16"/>
        <v>76</v>
      </c>
      <c r="M84" s="25" t="str">
        <f t="shared" si="12"/>
        <v/>
      </c>
      <c r="N84" s="26" t="str">
        <f t="shared" si="13"/>
        <v/>
      </c>
      <c r="O84" s="27" t="str">
        <f t="shared" si="14"/>
        <v/>
      </c>
      <c r="P84" s="26" t="str">
        <f t="shared" si="15"/>
        <v/>
      </c>
    </row>
    <row r="85" spans="1:16" ht="69.900000000000006" customHeight="1">
      <c r="A85">
        <f t="shared" si="8"/>
        <v>62</v>
      </c>
      <c r="B85">
        <f t="shared" si="9"/>
        <v>9</v>
      </c>
      <c r="C85" t="str">
        <f>IF(INDEX(FORMULACIÓN!$Z$10:$AM$1010,'REPORTE POR TIPO DE PLAN'!A85,'REPORTE POR TIPO DE PLAN'!B85)="X",B85,"")</f>
        <v/>
      </c>
      <c r="D85" t="str">
        <f>IF($C85=$B85,FORMULACIÓN!O806,"")</f>
        <v/>
      </c>
      <c r="E85" t="str">
        <f>IF($C85=$B85,FORMULACIÓN!P806,"")</f>
        <v/>
      </c>
      <c r="F85" t="str">
        <f>IF($C85=$B85,FORMULACIÓN!Q806,"")</f>
        <v/>
      </c>
      <c r="G85" t="str">
        <f t="shared" si="10"/>
        <v/>
      </c>
      <c r="H85">
        <f t="shared" si="11"/>
        <v>0</v>
      </c>
      <c r="I85">
        <f t="shared" si="16"/>
        <v>77</v>
      </c>
      <c r="M85" s="25" t="str">
        <f t="shared" si="12"/>
        <v/>
      </c>
      <c r="N85" s="26" t="str">
        <f t="shared" si="13"/>
        <v/>
      </c>
      <c r="O85" s="27" t="str">
        <f t="shared" si="14"/>
        <v/>
      </c>
      <c r="P85" s="26" t="str">
        <f t="shared" si="15"/>
        <v/>
      </c>
    </row>
    <row r="86" spans="1:16" ht="69.900000000000006" customHeight="1">
      <c r="A86">
        <f t="shared" si="8"/>
        <v>63</v>
      </c>
      <c r="B86">
        <f t="shared" si="9"/>
        <v>9</v>
      </c>
      <c r="C86" t="str">
        <f>IF(INDEX(FORMULACIÓN!$Z$10:$AM$1010,'REPORTE POR TIPO DE PLAN'!A86,'REPORTE POR TIPO DE PLAN'!B86)="X",B86,"")</f>
        <v/>
      </c>
      <c r="D86" t="str">
        <f>IF($C86=$B86,FORMULACIÓN!O807,"")</f>
        <v/>
      </c>
      <c r="E86" t="str">
        <f>IF($C86=$B86,FORMULACIÓN!P807,"")</f>
        <v/>
      </c>
      <c r="F86" t="str">
        <f>IF($C86=$B86,FORMULACIÓN!Q807,"")</f>
        <v/>
      </c>
      <c r="G86" t="str">
        <f t="shared" si="10"/>
        <v/>
      </c>
      <c r="H86">
        <f t="shared" si="11"/>
        <v>0</v>
      </c>
      <c r="I86">
        <f t="shared" si="16"/>
        <v>78</v>
      </c>
      <c r="M86" s="25" t="str">
        <f t="shared" si="12"/>
        <v/>
      </c>
      <c r="N86" s="26" t="str">
        <f t="shared" si="13"/>
        <v/>
      </c>
      <c r="O86" s="27" t="str">
        <f t="shared" si="14"/>
        <v/>
      </c>
      <c r="P86" s="26" t="str">
        <f t="shared" si="15"/>
        <v/>
      </c>
    </row>
    <row r="87" spans="1:16" ht="69.900000000000006" customHeight="1">
      <c r="A87">
        <f t="shared" si="8"/>
        <v>64</v>
      </c>
      <c r="B87">
        <f t="shared" si="9"/>
        <v>9</v>
      </c>
      <c r="C87" t="str">
        <f>IF(INDEX(FORMULACIÓN!$Z$10:$AM$1010,'REPORTE POR TIPO DE PLAN'!A87,'REPORTE POR TIPO DE PLAN'!B87)="X",B87,"")</f>
        <v/>
      </c>
      <c r="D87" t="str">
        <f>IF($C87=$B87,FORMULACIÓN!O808,"")</f>
        <v/>
      </c>
      <c r="E87" t="str">
        <f>IF($C87=$B87,FORMULACIÓN!P808,"")</f>
        <v/>
      </c>
      <c r="F87" t="str">
        <f>IF($C87=$B87,FORMULACIÓN!Q808,"")</f>
        <v/>
      </c>
      <c r="G87" t="str">
        <f t="shared" si="10"/>
        <v/>
      </c>
      <c r="H87">
        <f t="shared" si="11"/>
        <v>0</v>
      </c>
      <c r="I87">
        <f t="shared" si="16"/>
        <v>79</v>
      </c>
      <c r="M87" s="25" t="str">
        <f t="shared" si="12"/>
        <v/>
      </c>
      <c r="N87" s="26" t="str">
        <f t="shared" si="13"/>
        <v/>
      </c>
      <c r="O87" s="27" t="str">
        <f t="shared" si="14"/>
        <v/>
      </c>
      <c r="P87" s="26" t="str">
        <f t="shared" si="15"/>
        <v/>
      </c>
    </row>
    <row r="88" spans="1:16" ht="69.900000000000006" customHeight="1">
      <c r="A88">
        <f t="shared" si="8"/>
        <v>65</v>
      </c>
      <c r="B88">
        <f t="shared" ref="B88:B119" si="17">VLOOKUP($P$3,$C$7:$D$22,2,FALSE)</f>
        <v>9</v>
      </c>
      <c r="C88" t="str">
        <f>IF(INDEX(FORMULACIÓN!$Z$10:$AM$1010,'REPORTE POR TIPO DE PLAN'!A88,'REPORTE POR TIPO DE PLAN'!B88)="X",B88,"")</f>
        <v/>
      </c>
      <c r="D88" t="str">
        <f>IF($C88=$B88,FORMULACIÓN!O809,"")</f>
        <v/>
      </c>
      <c r="E88" t="str">
        <f>IF($C88=$B88,FORMULACIÓN!P809,"")</f>
        <v/>
      </c>
      <c r="F88" t="str">
        <f>IF($C88=$B88,FORMULACIÓN!Q809,"")</f>
        <v/>
      </c>
      <c r="G88" t="str">
        <f t="shared" si="10"/>
        <v/>
      </c>
      <c r="H88">
        <f t="shared" si="11"/>
        <v>0</v>
      </c>
      <c r="I88">
        <f t="shared" si="16"/>
        <v>80</v>
      </c>
      <c r="M88" s="25" t="str">
        <f t="shared" si="12"/>
        <v/>
      </c>
      <c r="N88" s="26" t="str">
        <f t="shared" si="13"/>
        <v/>
      </c>
      <c r="O88" s="27" t="str">
        <f t="shared" si="14"/>
        <v/>
      </c>
      <c r="P88" s="26" t="str">
        <f t="shared" si="15"/>
        <v/>
      </c>
    </row>
    <row r="89" spans="1:16" ht="69.900000000000006" customHeight="1">
      <c r="A89">
        <f t="shared" si="8"/>
        <v>66</v>
      </c>
      <c r="B89">
        <f t="shared" si="17"/>
        <v>9</v>
      </c>
      <c r="C89" t="str">
        <f>IF(INDEX(FORMULACIÓN!$Z$10:$AM$1010,'REPORTE POR TIPO DE PLAN'!A89,'REPORTE POR TIPO DE PLAN'!B89)="X",B89,"")</f>
        <v/>
      </c>
      <c r="D89" t="str">
        <f>IF($C89=$B89,FORMULACIÓN!O810,"")</f>
        <v/>
      </c>
      <c r="E89" t="str">
        <f>IF($C89=$B89,FORMULACIÓN!P810,"")</f>
        <v/>
      </c>
      <c r="F89" t="str">
        <f>IF($C89=$B89,FORMULACIÓN!Q810,"")</f>
        <v/>
      </c>
      <c r="G89" t="str">
        <f t="shared" si="10"/>
        <v/>
      </c>
      <c r="H89">
        <f t="shared" si="11"/>
        <v>0</v>
      </c>
      <c r="I89">
        <f t="shared" si="16"/>
        <v>81</v>
      </c>
      <c r="M89" s="25" t="str">
        <f t="shared" si="12"/>
        <v/>
      </c>
      <c r="N89" s="26" t="str">
        <f t="shared" si="13"/>
        <v/>
      </c>
      <c r="O89" s="27" t="str">
        <f t="shared" si="14"/>
        <v/>
      </c>
      <c r="P89" s="26" t="str">
        <f t="shared" si="15"/>
        <v/>
      </c>
    </row>
    <row r="90" spans="1:16" ht="69.900000000000006" customHeight="1">
      <c r="A90">
        <f t="shared" ref="A90:A153" si="18">1+A89</f>
        <v>67</v>
      </c>
      <c r="B90">
        <f t="shared" si="17"/>
        <v>9</v>
      </c>
      <c r="C90" t="str">
        <f>IF(INDEX(FORMULACIÓN!$Z$10:$AM$1010,'REPORTE POR TIPO DE PLAN'!A90,'REPORTE POR TIPO DE PLAN'!B90)="X",B90,"")</f>
        <v/>
      </c>
      <c r="D90" t="str">
        <f>IF($C90=$B90,FORMULACIÓN!O811,"")</f>
        <v/>
      </c>
      <c r="E90" t="str">
        <f>IF($C90=$B90,FORMULACIÓN!P811,"")</f>
        <v/>
      </c>
      <c r="F90" t="str">
        <f>IF($C90=$B90,FORMULACIÓN!Q811,"")</f>
        <v/>
      </c>
      <c r="G90" t="str">
        <f t="shared" si="10"/>
        <v/>
      </c>
      <c r="H90">
        <f t="shared" si="11"/>
        <v>0</v>
      </c>
      <c r="I90">
        <f t="shared" si="16"/>
        <v>82</v>
      </c>
      <c r="M90" s="25" t="str">
        <f t="shared" si="12"/>
        <v/>
      </c>
      <c r="N90" s="26" t="str">
        <f t="shared" si="13"/>
        <v/>
      </c>
      <c r="O90" s="27" t="str">
        <f t="shared" si="14"/>
        <v/>
      </c>
      <c r="P90" s="26" t="str">
        <f t="shared" si="15"/>
        <v/>
      </c>
    </row>
    <row r="91" spans="1:16" ht="69.900000000000006" customHeight="1">
      <c r="A91">
        <f t="shared" si="18"/>
        <v>68</v>
      </c>
      <c r="B91">
        <f t="shared" si="17"/>
        <v>9</v>
      </c>
      <c r="C91" t="str">
        <f>IF(INDEX(FORMULACIÓN!$Z$10:$AM$1010,'REPORTE POR TIPO DE PLAN'!A91,'REPORTE POR TIPO DE PLAN'!B91)="X",B91,"")</f>
        <v/>
      </c>
      <c r="D91" t="str">
        <f>IF($C91=$B91,FORMULACIÓN!O812,"")</f>
        <v/>
      </c>
      <c r="E91" t="str">
        <f>IF($C91=$B91,FORMULACIÓN!P812,"")</f>
        <v/>
      </c>
      <c r="F91" t="str">
        <f>IF($C91=$B91,FORMULACIÓN!Q812,"")</f>
        <v/>
      </c>
      <c r="G91" t="str">
        <f t="shared" si="10"/>
        <v/>
      </c>
      <c r="H91">
        <f t="shared" si="11"/>
        <v>0</v>
      </c>
      <c r="I91">
        <f t="shared" si="16"/>
        <v>83</v>
      </c>
      <c r="M91" s="25" t="str">
        <f t="shared" si="12"/>
        <v/>
      </c>
      <c r="N91" s="26" t="str">
        <f t="shared" si="13"/>
        <v/>
      </c>
      <c r="O91" s="27" t="str">
        <f t="shared" si="14"/>
        <v/>
      </c>
      <c r="P91" s="26" t="str">
        <f t="shared" si="15"/>
        <v/>
      </c>
    </row>
    <row r="92" spans="1:16" ht="69.900000000000006" customHeight="1">
      <c r="A92">
        <f t="shared" si="18"/>
        <v>69</v>
      </c>
      <c r="B92">
        <f t="shared" si="17"/>
        <v>9</v>
      </c>
      <c r="C92" t="str">
        <f>IF(INDEX(FORMULACIÓN!$Z$10:$AM$1010,'REPORTE POR TIPO DE PLAN'!A92,'REPORTE POR TIPO DE PLAN'!B92)="X",B92,"")</f>
        <v/>
      </c>
      <c r="D92" t="str">
        <f>IF($C92=$B92,FORMULACIÓN!O813,"")</f>
        <v/>
      </c>
      <c r="E92" t="str">
        <f>IF($C92=$B92,FORMULACIÓN!P813,"")</f>
        <v/>
      </c>
      <c r="F92" t="str">
        <f>IF($C92=$B92,FORMULACIÓN!Q813,"")</f>
        <v/>
      </c>
      <c r="G92" t="str">
        <f t="shared" si="10"/>
        <v/>
      </c>
      <c r="H92">
        <f t="shared" si="11"/>
        <v>0</v>
      </c>
      <c r="I92">
        <f t="shared" si="16"/>
        <v>84</v>
      </c>
      <c r="M92" s="25" t="str">
        <f t="shared" si="12"/>
        <v/>
      </c>
      <c r="N92" s="26" t="str">
        <f t="shared" si="13"/>
        <v/>
      </c>
      <c r="O92" s="27" t="str">
        <f t="shared" si="14"/>
        <v/>
      </c>
      <c r="P92" s="26" t="str">
        <f t="shared" si="15"/>
        <v/>
      </c>
    </row>
    <row r="93" spans="1:16" ht="69.900000000000006" customHeight="1">
      <c r="A93">
        <f t="shared" si="18"/>
        <v>70</v>
      </c>
      <c r="B93">
        <f t="shared" si="17"/>
        <v>9</v>
      </c>
      <c r="C93" t="str">
        <f>IF(INDEX(FORMULACIÓN!$Z$10:$AM$1010,'REPORTE POR TIPO DE PLAN'!A93,'REPORTE POR TIPO DE PLAN'!B93)="X",B93,"")</f>
        <v/>
      </c>
      <c r="D93" t="str">
        <f>IF($C93=$B93,FORMULACIÓN!O814,"")</f>
        <v/>
      </c>
      <c r="E93" t="str">
        <f>IF($C93=$B93,FORMULACIÓN!P814,"")</f>
        <v/>
      </c>
      <c r="F93" t="str">
        <f>IF($C93=$B93,FORMULACIÓN!Q814,"")</f>
        <v/>
      </c>
      <c r="G93" t="str">
        <f t="shared" si="10"/>
        <v/>
      </c>
      <c r="H93">
        <f t="shared" si="11"/>
        <v>0</v>
      </c>
      <c r="I93">
        <f t="shared" si="16"/>
        <v>85</v>
      </c>
      <c r="M93" s="25" t="str">
        <f t="shared" si="12"/>
        <v/>
      </c>
      <c r="N93" s="26" t="str">
        <f t="shared" si="13"/>
        <v/>
      </c>
      <c r="O93" s="27" t="str">
        <f t="shared" si="14"/>
        <v/>
      </c>
      <c r="P93" s="26" t="str">
        <f t="shared" si="15"/>
        <v/>
      </c>
    </row>
    <row r="94" spans="1:16" ht="69.900000000000006" customHeight="1">
      <c r="A94">
        <f t="shared" si="18"/>
        <v>71</v>
      </c>
      <c r="B94">
        <f t="shared" si="17"/>
        <v>9</v>
      </c>
      <c r="C94" t="str">
        <f>IF(INDEX(FORMULACIÓN!$Z$10:$AM$1010,'REPORTE POR TIPO DE PLAN'!A94,'REPORTE POR TIPO DE PLAN'!B94)="X",B94,"")</f>
        <v/>
      </c>
      <c r="D94" t="str">
        <f>IF($C94=$B94,FORMULACIÓN!O815,"")</f>
        <v/>
      </c>
      <c r="E94" t="str">
        <f>IF($C94=$B94,FORMULACIÓN!P815,"")</f>
        <v/>
      </c>
      <c r="F94" t="str">
        <f>IF($C94=$B94,FORMULACIÓN!Q815,"")</f>
        <v/>
      </c>
      <c r="G94" t="str">
        <f t="shared" si="10"/>
        <v/>
      </c>
      <c r="H94">
        <f t="shared" si="11"/>
        <v>0</v>
      </c>
      <c r="I94">
        <f t="shared" si="16"/>
        <v>86</v>
      </c>
      <c r="M94" s="25" t="str">
        <f t="shared" si="12"/>
        <v/>
      </c>
      <c r="N94" s="26" t="str">
        <f t="shared" si="13"/>
        <v/>
      </c>
      <c r="O94" s="27" t="str">
        <f t="shared" si="14"/>
        <v/>
      </c>
      <c r="P94" s="26" t="str">
        <f t="shared" si="15"/>
        <v/>
      </c>
    </row>
    <row r="95" spans="1:16" ht="69.900000000000006" customHeight="1">
      <c r="A95">
        <f t="shared" si="18"/>
        <v>72</v>
      </c>
      <c r="B95">
        <f t="shared" si="17"/>
        <v>9</v>
      </c>
      <c r="C95" t="str">
        <f>IF(INDEX(FORMULACIÓN!$Z$10:$AM$1010,'REPORTE POR TIPO DE PLAN'!A95,'REPORTE POR TIPO DE PLAN'!B95)="X",B95,"")</f>
        <v/>
      </c>
      <c r="D95" t="str">
        <f>IF($C95=$B95,FORMULACIÓN!O816,"")</f>
        <v/>
      </c>
      <c r="E95" t="str">
        <f>IF($C95=$B95,FORMULACIÓN!P816,"")</f>
        <v/>
      </c>
      <c r="F95" t="str">
        <f>IF($C95=$B95,FORMULACIÓN!Q816,"")</f>
        <v/>
      </c>
      <c r="G95" t="str">
        <f t="shared" si="10"/>
        <v/>
      </c>
      <c r="H95">
        <f t="shared" si="11"/>
        <v>0</v>
      </c>
      <c r="I95">
        <f t="shared" si="16"/>
        <v>87</v>
      </c>
      <c r="M95" s="25" t="str">
        <f t="shared" si="12"/>
        <v/>
      </c>
      <c r="N95" s="26" t="str">
        <f t="shared" si="13"/>
        <v/>
      </c>
      <c r="O95" s="27" t="str">
        <f t="shared" si="14"/>
        <v/>
      </c>
      <c r="P95" s="26" t="str">
        <f t="shared" si="15"/>
        <v/>
      </c>
    </row>
    <row r="96" spans="1:16" ht="69.900000000000006" customHeight="1">
      <c r="A96">
        <f t="shared" si="18"/>
        <v>73</v>
      </c>
      <c r="B96">
        <f t="shared" si="17"/>
        <v>9</v>
      </c>
      <c r="C96" t="str">
        <f>IF(INDEX(FORMULACIÓN!$Z$10:$AM$1010,'REPORTE POR TIPO DE PLAN'!A96,'REPORTE POR TIPO DE PLAN'!B96)="X",B96,"")</f>
        <v/>
      </c>
      <c r="D96" t="str">
        <f>IF($C96=$B96,FORMULACIÓN!O817,"")</f>
        <v/>
      </c>
      <c r="E96" t="str">
        <f>IF($C96=$B96,FORMULACIÓN!P817,"")</f>
        <v/>
      </c>
      <c r="F96" t="str">
        <f>IF($C96=$B96,FORMULACIÓN!Q817,"")</f>
        <v/>
      </c>
      <c r="G96" t="str">
        <f t="shared" si="10"/>
        <v/>
      </c>
      <c r="H96">
        <f t="shared" si="11"/>
        <v>0</v>
      </c>
      <c r="I96">
        <f t="shared" si="16"/>
        <v>88</v>
      </c>
      <c r="M96" s="25" t="str">
        <f t="shared" si="12"/>
        <v/>
      </c>
      <c r="N96" s="26" t="str">
        <f t="shared" si="13"/>
        <v/>
      </c>
      <c r="O96" s="27" t="str">
        <f t="shared" si="14"/>
        <v/>
      </c>
      <c r="P96" s="26" t="str">
        <f t="shared" si="15"/>
        <v/>
      </c>
    </row>
    <row r="97" spans="1:16" ht="69.900000000000006" customHeight="1">
      <c r="A97">
        <f t="shared" si="18"/>
        <v>74</v>
      </c>
      <c r="B97">
        <f t="shared" si="17"/>
        <v>9</v>
      </c>
      <c r="C97" t="str">
        <f>IF(INDEX(FORMULACIÓN!$Z$10:$AM$1010,'REPORTE POR TIPO DE PLAN'!A97,'REPORTE POR TIPO DE PLAN'!B97)="X",B97,"")</f>
        <v/>
      </c>
      <c r="D97" t="str">
        <f>IF($C97=$B97,FORMULACIÓN!O818,"")</f>
        <v/>
      </c>
      <c r="E97" t="str">
        <f>IF($C97=$B97,FORMULACIÓN!P818,"")</f>
        <v/>
      </c>
      <c r="F97" t="str">
        <f>IF($C97=$B97,FORMULACIÓN!Q818,"")</f>
        <v/>
      </c>
      <c r="G97" t="str">
        <f t="shared" si="10"/>
        <v/>
      </c>
      <c r="H97">
        <f t="shared" si="11"/>
        <v>0</v>
      </c>
      <c r="I97">
        <f t="shared" si="16"/>
        <v>89</v>
      </c>
      <c r="M97" s="25" t="str">
        <f t="shared" si="12"/>
        <v/>
      </c>
      <c r="N97" s="26" t="str">
        <f t="shared" si="13"/>
        <v/>
      </c>
      <c r="O97" s="27" t="str">
        <f t="shared" si="14"/>
        <v/>
      </c>
      <c r="P97" s="26" t="str">
        <f t="shared" si="15"/>
        <v/>
      </c>
    </row>
    <row r="98" spans="1:16" ht="69.900000000000006" customHeight="1">
      <c r="A98">
        <f t="shared" si="18"/>
        <v>75</v>
      </c>
      <c r="B98">
        <f t="shared" si="17"/>
        <v>9</v>
      </c>
      <c r="C98" t="str">
        <f>IF(INDEX(FORMULACIÓN!$Z$10:$AM$1010,'REPORTE POR TIPO DE PLAN'!A98,'REPORTE POR TIPO DE PLAN'!B98)="X",B98,"")</f>
        <v/>
      </c>
      <c r="D98" t="str">
        <f>IF($C98=$B98,FORMULACIÓN!O819,"")</f>
        <v/>
      </c>
      <c r="E98" t="str">
        <f>IF($C98=$B98,FORMULACIÓN!P819,"")</f>
        <v/>
      </c>
      <c r="F98" t="str">
        <f>IF($C98=$B98,FORMULACIÓN!Q819,"")</f>
        <v/>
      </c>
      <c r="G98" t="str">
        <f t="shared" si="10"/>
        <v/>
      </c>
      <c r="H98">
        <f t="shared" si="11"/>
        <v>0</v>
      </c>
      <c r="I98">
        <f t="shared" si="16"/>
        <v>90</v>
      </c>
      <c r="M98" s="25" t="str">
        <f t="shared" si="12"/>
        <v/>
      </c>
      <c r="N98" s="26" t="str">
        <f t="shared" si="13"/>
        <v/>
      </c>
      <c r="O98" s="27" t="str">
        <f t="shared" si="14"/>
        <v/>
      </c>
      <c r="P98" s="26" t="str">
        <f t="shared" si="15"/>
        <v/>
      </c>
    </row>
    <row r="99" spans="1:16" ht="69.900000000000006" customHeight="1">
      <c r="A99">
        <f t="shared" si="18"/>
        <v>76</v>
      </c>
      <c r="B99">
        <f t="shared" si="17"/>
        <v>9</v>
      </c>
      <c r="C99" t="str">
        <f>IF(INDEX(FORMULACIÓN!$Z$10:$AM$1010,'REPORTE POR TIPO DE PLAN'!A99,'REPORTE POR TIPO DE PLAN'!B99)="X",B99,"")</f>
        <v/>
      </c>
      <c r="D99" t="str">
        <f>IF($C99=$B99,FORMULACIÓN!O820,"")</f>
        <v/>
      </c>
      <c r="E99" t="str">
        <f>IF($C99=$B99,FORMULACIÓN!P820,"")</f>
        <v/>
      </c>
      <c r="F99" t="str">
        <f>IF($C99=$B99,FORMULACIÓN!Q820,"")</f>
        <v/>
      </c>
      <c r="G99" t="str">
        <f t="shared" si="10"/>
        <v/>
      </c>
      <c r="H99">
        <f t="shared" si="11"/>
        <v>0</v>
      </c>
      <c r="I99">
        <f t="shared" si="16"/>
        <v>91</v>
      </c>
      <c r="M99" s="25" t="str">
        <f t="shared" si="12"/>
        <v/>
      </c>
      <c r="N99" s="26" t="str">
        <f t="shared" si="13"/>
        <v/>
      </c>
      <c r="O99" s="27" t="str">
        <f t="shared" si="14"/>
        <v/>
      </c>
      <c r="P99" s="26" t="str">
        <f t="shared" si="15"/>
        <v/>
      </c>
    </row>
    <row r="100" spans="1:16" ht="69.900000000000006" customHeight="1">
      <c r="A100">
        <f t="shared" si="18"/>
        <v>77</v>
      </c>
      <c r="B100">
        <f t="shared" si="17"/>
        <v>9</v>
      </c>
      <c r="C100" t="str">
        <f>IF(INDEX(FORMULACIÓN!$Z$10:$AM$1010,'REPORTE POR TIPO DE PLAN'!A100,'REPORTE POR TIPO DE PLAN'!B100)="X",B100,"")</f>
        <v/>
      </c>
      <c r="D100" t="str">
        <f>IF($C100=$B100,FORMULACIÓN!O821,"")</f>
        <v/>
      </c>
      <c r="E100" t="str">
        <f>IF($C100=$B100,FORMULACIÓN!P821,"")</f>
        <v/>
      </c>
      <c r="F100" t="str">
        <f>IF($C100=$B100,FORMULACIÓN!Q821,"")</f>
        <v/>
      </c>
      <c r="G100" t="str">
        <f t="shared" si="10"/>
        <v/>
      </c>
      <c r="H100">
        <f t="shared" si="11"/>
        <v>0</v>
      </c>
      <c r="I100">
        <f t="shared" si="16"/>
        <v>92</v>
      </c>
      <c r="M100" s="25" t="str">
        <f t="shared" si="12"/>
        <v/>
      </c>
      <c r="N100" s="26" t="str">
        <f t="shared" si="13"/>
        <v/>
      </c>
      <c r="O100" s="27" t="str">
        <f t="shared" si="14"/>
        <v/>
      </c>
      <c r="P100" s="26" t="str">
        <f t="shared" si="15"/>
        <v/>
      </c>
    </row>
    <row r="101" spans="1:16" ht="69.900000000000006" customHeight="1">
      <c r="A101">
        <f t="shared" si="18"/>
        <v>78</v>
      </c>
      <c r="B101">
        <f t="shared" si="17"/>
        <v>9</v>
      </c>
      <c r="C101" t="str">
        <f>IF(INDEX(FORMULACIÓN!$Z$10:$AM$1010,'REPORTE POR TIPO DE PLAN'!A101,'REPORTE POR TIPO DE PLAN'!B101)="X",B101,"")</f>
        <v/>
      </c>
      <c r="D101" t="str">
        <f>IF($C101=$B101,FORMULACIÓN!O822,"")</f>
        <v/>
      </c>
      <c r="E101" t="str">
        <f>IF($C101=$B101,FORMULACIÓN!P822,"")</f>
        <v/>
      </c>
      <c r="F101" t="str">
        <f>IF($C101=$B101,FORMULACIÓN!Q822,"")</f>
        <v/>
      </c>
      <c r="G101" t="str">
        <f t="shared" si="10"/>
        <v/>
      </c>
      <c r="H101">
        <f t="shared" si="11"/>
        <v>0</v>
      </c>
      <c r="I101">
        <f t="shared" si="16"/>
        <v>93</v>
      </c>
      <c r="M101" s="25" t="str">
        <f t="shared" si="12"/>
        <v/>
      </c>
      <c r="N101" s="26" t="str">
        <f t="shared" si="13"/>
        <v/>
      </c>
      <c r="O101" s="27" t="str">
        <f t="shared" si="14"/>
        <v/>
      </c>
      <c r="P101" s="26" t="str">
        <f t="shared" si="15"/>
        <v/>
      </c>
    </row>
    <row r="102" spans="1:16" ht="69.900000000000006" customHeight="1">
      <c r="A102">
        <f t="shared" si="18"/>
        <v>79</v>
      </c>
      <c r="B102">
        <f t="shared" si="17"/>
        <v>9</v>
      </c>
      <c r="C102" t="str">
        <f>IF(INDEX(FORMULACIÓN!$Z$10:$AM$1010,'REPORTE POR TIPO DE PLAN'!A102,'REPORTE POR TIPO DE PLAN'!B102)="X",B102,"")</f>
        <v/>
      </c>
      <c r="D102" t="str">
        <f>IF($C102=$B102,FORMULACIÓN!O823,"")</f>
        <v/>
      </c>
      <c r="E102" t="str">
        <f>IF($C102=$B102,FORMULACIÓN!P823,"")</f>
        <v/>
      </c>
      <c r="F102" t="str">
        <f>IF($C102=$B102,FORMULACIÓN!Q823,"")</f>
        <v/>
      </c>
      <c r="G102" t="str">
        <f t="shared" si="10"/>
        <v/>
      </c>
      <c r="H102">
        <f t="shared" si="11"/>
        <v>0</v>
      </c>
      <c r="I102">
        <f t="shared" si="16"/>
        <v>94</v>
      </c>
      <c r="M102" s="25" t="str">
        <f t="shared" si="12"/>
        <v/>
      </c>
      <c r="N102" s="26" t="str">
        <f t="shared" si="13"/>
        <v/>
      </c>
      <c r="O102" s="27" t="str">
        <f t="shared" si="14"/>
        <v/>
      </c>
      <c r="P102" s="26" t="str">
        <f t="shared" si="15"/>
        <v/>
      </c>
    </row>
    <row r="103" spans="1:16" ht="69.900000000000006" customHeight="1">
      <c r="A103">
        <f t="shared" si="18"/>
        <v>80</v>
      </c>
      <c r="B103">
        <f t="shared" si="17"/>
        <v>9</v>
      </c>
      <c r="C103" t="str">
        <f>IF(INDEX(FORMULACIÓN!$Z$10:$AM$1010,'REPORTE POR TIPO DE PLAN'!A103,'REPORTE POR TIPO DE PLAN'!B103)="X",B103,"")</f>
        <v/>
      </c>
      <c r="D103" t="str">
        <f>IF($C103=$B103,FORMULACIÓN!O824,"")</f>
        <v/>
      </c>
      <c r="E103" t="str">
        <f>IF($C103=$B103,FORMULACIÓN!P824,"")</f>
        <v/>
      </c>
      <c r="F103" t="str">
        <f>IF($C103=$B103,FORMULACIÓN!Q824,"")</f>
        <v/>
      </c>
      <c r="G103" t="str">
        <f t="shared" si="10"/>
        <v/>
      </c>
      <c r="H103">
        <f t="shared" si="11"/>
        <v>0</v>
      </c>
      <c r="I103">
        <f t="shared" si="16"/>
        <v>95</v>
      </c>
      <c r="M103" s="25" t="str">
        <f t="shared" si="12"/>
        <v/>
      </c>
      <c r="N103" s="26" t="str">
        <f t="shared" si="13"/>
        <v/>
      </c>
      <c r="O103" s="27" t="str">
        <f t="shared" si="14"/>
        <v/>
      </c>
      <c r="P103" s="26" t="str">
        <f t="shared" si="15"/>
        <v/>
      </c>
    </row>
    <row r="104" spans="1:16" ht="69.900000000000006" customHeight="1">
      <c r="A104">
        <f t="shared" si="18"/>
        <v>81</v>
      </c>
      <c r="B104">
        <f t="shared" si="17"/>
        <v>9</v>
      </c>
      <c r="C104" t="str">
        <f>IF(INDEX(FORMULACIÓN!$Z$10:$AM$1010,'REPORTE POR TIPO DE PLAN'!A104,'REPORTE POR TIPO DE PLAN'!B104)="X",B104,"")</f>
        <v/>
      </c>
      <c r="D104" t="str">
        <f>IF($C104=$B104,FORMULACIÓN!O825,"")</f>
        <v/>
      </c>
      <c r="E104" t="str">
        <f>IF($C104=$B104,FORMULACIÓN!P825,"")</f>
        <v/>
      </c>
      <c r="F104" t="str">
        <f>IF($C104=$B104,FORMULACIÓN!Q825,"")</f>
        <v/>
      </c>
      <c r="G104" t="str">
        <f t="shared" si="10"/>
        <v/>
      </c>
      <c r="H104">
        <f t="shared" si="11"/>
        <v>0</v>
      </c>
      <c r="I104">
        <f t="shared" si="16"/>
        <v>96</v>
      </c>
      <c r="M104" s="25" t="str">
        <f t="shared" si="12"/>
        <v/>
      </c>
      <c r="N104" s="26" t="str">
        <f t="shared" si="13"/>
        <v/>
      </c>
      <c r="O104" s="27" t="str">
        <f t="shared" si="14"/>
        <v/>
      </c>
      <c r="P104" s="26" t="str">
        <f t="shared" si="15"/>
        <v/>
      </c>
    </row>
    <row r="105" spans="1:16" ht="69.900000000000006" customHeight="1">
      <c r="A105">
        <f t="shared" si="18"/>
        <v>82</v>
      </c>
      <c r="B105">
        <f t="shared" si="17"/>
        <v>9</v>
      </c>
      <c r="C105" t="str">
        <f>IF(INDEX(FORMULACIÓN!$Z$10:$AM$1010,'REPORTE POR TIPO DE PLAN'!A105,'REPORTE POR TIPO DE PLAN'!B105)="X",B105,"")</f>
        <v/>
      </c>
      <c r="D105" t="str">
        <f>IF($C105=$B105,FORMULACIÓN!O826,"")</f>
        <v/>
      </c>
      <c r="E105" t="str">
        <f>IF($C105=$B105,FORMULACIÓN!P826,"")</f>
        <v/>
      </c>
      <c r="F105" t="str">
        <f>IF($C105=$B105,FORMULACIÓN!Q826,"")</f>
        <v/>
      </c>
      <c r="G105" t="str">
        <f t="shared" si="10"/>
        <v/>
      </c>
      <c r="H105">
        <f t="shared" si="11"/>
        <v>0</v>
      </c>
      <c r="I105">
        <f t="shared" si="16"/>
        <v>97</v>
      </c>
      <c r="M105" s="25" t="str">
        <f t="shared" si="12"/>
        <v/>
      </c>
      <c r="N105" s="26" t="str">
        <f t="shared" si="13"/>
        <v/>
      </c>
      <c r="O105" s="27" t="str">
        <f t="shared" si="14"/>
        <v/>
      </c>
      <c r="P105" s="26" t="str">
        <f t="shared" si="15"/>
        <v/>
      </c>
    </row>
    <row r="106" spans="1:16" ht="69.900000000000006" customHeight="1">
      <c r="A106">
        <f t="shared" si="18"/>
        <v>83</v>
      </c>
      <c r="B106">
        <f t="shared" si="17"/>
        <v>9</v>
      </c>
      <c r="C106" t="str">
        <f>IF(INDEX(FORMULACIÓN!$Z$10:$AM$1010,'REPORTE POR TIPO DE PLAN'!A106,'REPORTE POR TIPO DE PLAN'!B106)="X",B106,"")</f>
        <v/>
      </c>
      <c r="D106" t="str">
        <f>IF($C106=$B106,FORMULACIÓN!O827,"")</f>
        <v/>
      </c>
      <c r="E106" t="str">
        <f>IF($C106=$B106,FORMULACIÓN!P827,"")</f>
        <v/>
      </c>
      <c r="F106" t="str">
        <f>IF($C106=$B106,FORMULACIÓN!Q827,"")</f>
        <v/>
      </c>
      <c r="G106" t="str">
        <f t="shared" si="10"/>
        <v/>
      </c>
      <c r="H106">
        <f t="shared" si="11"/>
        <v>0</v>
      </c>
      <c r="I106">
        <f t="shared" si="16"/>
        <v>98</v>
      </c>
      <c r="M106" s="25" t="str">
        <f t="shared" si="12"/>
        <v/>
      </c>
      <c r="N106" s="26" t="str">
        <f t="shared" si="13"/>
        <v/>
      </c>
      <c r="O106" s="27" t="str">
        <f t="shared" si="14"/>
        <v/>
      </c>
      <c r="P106" s="26" t="str">
        <f t="shared" si="15"/>
        <v/>
      </c>
    </row>
    <row r="107" spans="1:16" ht="69.900000000000006" customHeight="1">
      <c r="A107">
        <f t="shared" si="18"/>
        <v>84</v>
      </c>
      <c r="B107">
        <f t="shared" si="17"/>
        <v>9</v>
      </c>
      <c r="C107" t="str">
        <f>IF(INDEX(FORMULACIÓN!$Z$10:$AM$1010,'REPORTE POR TIPO DE PLAN'!A107,'REPORTE POR TIPO DE PLAN'!B107)="X",B107,"")</f>
        <v/>
      </c>
      <c r="D107" t="str">
        <f>IF($C107=$B107,FORMULACIÓN!O828,"")</f>
        <v/>
      </c>
      <c r="E107" t="str">
        <f>IF($C107=$B107,FORMULACIÓN!P828,"")</f>
        <v/>
      </c>
      <c r="F107" t="str">
        <f>IF($C107=$B107,FORMULACIÓN!Q828,"")</f>
        <v/>
      </c>
      <c r="G107" t="str">
        <f t="shared" si="10"/>
        <v/>
      </c>
      <c r="H107">
        <f t="shared" si="11"/>
        <v>0</v>
      </c>
      <c r="I107">
        <f t="shared" si="16"/>
        <v>99</v>
      </c>
      <c r="M107" s="25" t="str">
        <f t="shared" si="12"/>
        <v/>
      </c>
      <c r="N107" s="26" t="str">
        <f t="shared" si="13"/>
        <v/>
      </c>
      <c r="O107" s="27" t="str">
        <f t="shared" si="14"/>
        <v/>
      </c>
      <c r="P107" s="26" t="str">
        <f t="shared" si="15"/>
        <v/>
      </c>
    </row>
    <row r="108" spans="1:16" ht="69.900000000000006" customHeight="1">
      <c r="A108">
        <f t="shared" si="18"/>
        <v>85</v>
      </c>
      <c r="B108">
        <f t="shared" si="17"/>
        <v>9</v>
      </c>
      <c r="C108" t="str">
        <f>IF(INDEX(FORMULACIÓN!$Z$10:$AM$1010,'REPORTE POR TIPO DE PLAN'!A108,'REPORTE POR TIPO DE PLAN'!B108)="X",B108,"")</f>
        <v/>
      </c>
      <c r="D108" t="str">
        <f>IF($C108=$B108,FORMULACIÓN!O829,"")</f>
        <v/>
      </c>
      <c r="E108" t="str">
        <f>IF($C108=$B108,FORMULACIÓN!P829,"")</f>
        <v/>
      </c>
      <c r="F108" t="str">
        <f>IF($C108=$B108,FORMULACIÓN!Q829,"")</f>
        <v/>
      </c>
      <c r="G108" t="str">
        <f t="shared" si="10"/>
        <v/>
      </c>
      <c r="H108">
        <f t="shared" si="11"/>
        <v>0</v>
      </c>
      <c r="I108">
        <f t="shared" si="16"/>
        <v>100</v>
      </c>
      <c r="M108" s="25" t="str">
        <f t="shared" si="12"/>
        <v/>
      </c>
      <c r="N108" s="26" t="str">
        <f t="shared" si="13"/>
        <v/>
      </c>
      <c r="O108" s="27" t="str">
        <f t="shared" si="14"/>
        <v/>
      </c>
      <c r="P108" s="26" t="str">
        <f t="shared" si="15"/>
        <v/>
      </c>
    </row>
    <row r="109" spans="1:16" ht="69.900000000000006" customHeight="1">
      <c r="A109">
        <f t="shared" si="18"/>
        <v>86</v>
      </c>
      <c r="B109">
        <f t="shared" si="17"/>
        <v>9</v>
      </c>
      <c r="C109" t="str">
        <f>IF(INDEX(FORMULACIÓN!$Z$10:$AM$1010,'REPORTE POR TIPO DE PLAN'!A109,'REPORTE POR TIPO DE PLAN'!B109)="X",B109,"")</f>
        <v/>
      </c>
      <c r="D109" t="str">
        <f>IF($C109=$B109,FORMULACIÓN!O830,"")</f>
        <v/>
      </c>
      <c r="E109" t="str">
        <f>IF($C109=$B109,FORMULACIÓN!P830,"")</f>
        <v/>
      </c>
      <c r="F109" t="str">
        <f>IF($C109=$B109,FORMULACIÓN!Q830,"")</f>
        <v/>
      </c>
      <c r="G109" t="str">
        <f t="shared" si="10"/>
        <v/>
      </c>
      <c r="H109">
        <f t="shared" si="11"/>
        <v>0</v>
      </c>
      <c r="I109">
        <f t="shared" si="16"/>
        <v>101</v>
      </c>
      <c r="M109" s="25" t="str">
        <f t="shared" si="12"/>
        <v/>
      </c>
      <c r="N109" s="26" t="str">
        <f t="shared" si="13"/>
        <v/>
      </c>
      <c r="O109" s="27" t="str">
        <f t="shared" si="14"/>
        <v/>
      </c>
      <c r="P109" s="26" t="str">
        <f t="shared" si="15"/>
        <v/>
      </c>
    </row>
    <row r="110" spans="1:16" ht="69.900000000000006" customHeight="1">
      <c r="A110">
        <f t="shared" si="18"/>
        <v>87</v>
      </c>
      <c r="B110">
        <f t="shared" si="17"/>
        <v>9</v>
      </c>
      <c r="C110" t="str">
        <f>IF(INDEX(FORMULACIÓN!$Z$10:$AM$1010,'REPORTE POR TIPO DE PLAN'!A110,'REPORTE POR TIPO DE PLAN'!B110)="X",B110,"")</f>
        <v/>
      </c>
      <c r="D110" t="str">
        <f>IF($C110=$B110,FORMULACIÓN!O831,"")</f>
        <v/>
      </c>
      <c r="E110" t="str">
        <f>IF($C110=$B110,FORMULACIÓN!P831,"")</f>
        <v/>
      </c>
      <c r="F110" t="str">
        <f>IF($C110=$B110,FORMULACIÓN!Q831,"")</f>
        <v/>
      </c>
      <c r="G110" t="str">
        <f t="shared" si="10"/>
        <v/>
      </c>
      <c r="H110">
        <f t="shared" si="11"/>
        <v>0</v>
      </c>
      <c r="I110">
        <f t="shared" si="16"/>
        <v>102</v>
      </c>
      <c r="M110" s="25" t="str">
        <f t="shared" si="12"/>
        <v/>
      </c>
      <c r="N110" s="26" t="str">
        <f t="shared" si="13"/>
        <v/>
      </c>
      <c r="O110" s="27" t="str">
        <f t="shared" si="14"/>
        <v/>
      </c>
      <c r="P110" s="26" t="str">
        <f t="shared" si="15"/>
        <v/>
      </c>
    </row>
    <row r="111" spans="1:16" ht="69.900000000000006" customHeight="1">
      <c r="A111">
        <f t="shared" si="18"/>
        <v>88</v>
      </c>
      <c r="B111">
        <f t="shared" si="17"/>
        <v>9</v>
      </c>
      <c r="C111" t="str">
        <f>IF(INDEX(FORMULACIÓN!$Z$10:$AM$1010,'REPORTE POR TIPO DE PLAN'!A111,'REPORTE POR TIPO DE PLAN'!B111)="X",B111,"")</f>
        <v/>
      </c>
      <c r="D111" t="str">
        <f>IF($C111=$B111,FORMULACIÓN!O832,"")</f>
        <v/>
      </c>
      <c r="E111" t="str">
        <f>IF($C111=$B111,FORMULACIÓN!P832,"")</f>
        <v/>
      </c>
      <c r="F111" t="str">
        <f>IF($C111=$B111,FORMULACIÓN!Q832,"")</f>
        <v/>
      </c>
      <c r="G111" t="str">
        <f t="shared" si="10"/>
        <v/>
      </c>
      <c r="H111">
        <f t="shared" si="11"/>
        <v>0</v>
      </c>
      <c r="I111">
        <f t="shared" si="16"/>
        <v>103</v>
      </c>
      <c r="M111" s="25" t="str">
        <f t="shared" si="12"/>
        <v/>
      </c>
      <c r="N111" s="26" t="str">
        <f t="shared" si="13"/>
        <v/>
      </c>
      <c r="O111" s="27" t="str">
        <f t="shared" si="14"/>
        <v/>
      </c>
      <c r="P111" s="26" t="str">
        <f t="shared" si="15"/>
        <v/>
      </c>
    </row>
    <row r="112" spans="1:16" ht="69.900000000000006" customHeight="1">
      <c r="A112">
        <f t="shared" si="18"/>
        <v>89</v>
      </c>
      <c r="B112">
        <f t="shared" si="17"/>
        <v>9</v>
      </c>
      <c r="C112" t="str">
        <f>IF(INDEX(FORMULACIÓN!$Z$10:$AM$1010,'REPORTE POR TIPO DE PLAN'!A112,'REPORTE POR TIPO DE PLAN'!B112)="X",B112,"")</f>
        <v/>
      </c>
      <c r="D112" t="str">
        <f>IF($C112=$B112,FORMULACIÓN!O833,"")</f>
        <v/>
      </c>
      <c r="E112" t="str">
        <f>IF($C112=$B112,FORMULACIÓN!P833,"")</f>
        <v/>
      </c>
      <c r="F112" t="str">
        <f>IF($C112=$B112,FORMULACIÓN!Q833,"")</f>
        <v/>
      </c>
      <c r="G112" t="str">
        <f t="shared" si="10"/>
        <v/>
      </c>
      <c r="H112">
        <f t="shared" si="11"/>
        <v>0</v>
      </c>
      <c r="I112">
        <f t="shared" si="16"/>
        <v>104</v>
      </c>
      <c r="M112" s="25" t="str">
        <f t="shared" si="12"/>
        <v/>
      </c>
      <c r="N112" s="26" t="str">
        <f t="shared" si="13"/>
        <v/>
      </c>
      <c r="O112" s="27" t="str">
        <f t="shared" si="14"/>
        <v/>
      </c>
      <c r="P112" s="26" t="str">
        <f t="shared" si="15"/>
        <v/>
      </c>
    </row>
    <row r="113" spans="1:16" ht="69.900000000000006" customHeight="1">
      <c r="A113">
        <f t="shared" si="18"/>
        <v>90</v>
      </c>
      <c r="B113">
        <f t="shared" si="17"/>
        <v>9</v>
      </c>
      <c r="C113" t="str">
        <f>IF(INDEX(FORMULACIÓN!$Z$10:$AM$1010,'REPORTE POR TIPO DE PLAN'!A113,'REPORTE POR TIPO DE PLAN'!B113)="X",B113,"")</f>
        <v/>
      </c>
      <c r="D113" t="str">
        <f>IF($C113=$B113,FORMULACIÓN!O834,"")</f>
        <v/>
      </c>
      <c r="E113" t="str">
        <f>IF($C113=$B113,FORMULACIÓN!P834,"")</f>
        <v/>
      </c>
      <c r="F113" t="str">
        <f>IF($C113=$B113,FORMULACIÓN!Q834,"")</f>
        <v/>
      </c>
      <c r="G113" t="str">
        <f t="shared" si="10"/>
        <v/>
      </c>
      <c r="H113">
        <f t="shared" si="11"/>
        <v>0</v>
      </c>
      <c r="I113">
        <f t="shared" si="16"/>
        <v>105</v>
      </c>
      <c r="M113" s="25" t="str">
        <f t="shared" si="12"/>
        <v/>
      </c>
      <c r="N113" s="26" t="str">
        <f t="shared" si="13"/>
        <v/>
      </c>
      <c r="O113" s="27" t="str">
        <f t="shared" si="14"/>
        <v/>
      </c>
      <c r="P113" s="26" t="str">
        <f t="shared" si="15"/>
        <v/>
      </c>
    </row>
    <row r="114" spans="1:16" ht="69.900000000000006" customHeight="1">
      <c r="A114">
        <f t="shared" si="18"/>
        <v>91</v>
      </c>
      <c r="B114">
        <f t="shared" si="17"/>
        <v>9</v>
      </c>
      <c r="C114" t="str">
        <f>IF(INDEX(FORMULACIÓN!$Z$10:$AM$1010,'REPORTE POR TIPO DE PLAN'!A114,'REPORTE POR TIPO DE PLAN'!B114)="X",B114,"")</f>
        <v/>
      </c>
      <c r="D114" t="str">
        <f>IF($C114=$B114,FORMULACIÓN!O835,"")</f>
        <v/>
      </c>
      <c r="E114" t="str">
        <f>IF($C114=$B114,FORMULACIÓN!P835,"")</f>
        <v/>
      </c>
      <c r="F114" t="str">
        <f>IF($C114=$B114,FORMULACIÓN!Q835,"")</f>
        <v/>
      </c>
      <c r="G114" t="str">
        <f t="shared" si="10"/>
        <v/>
      </c>
      <c r="H114">
        <f t="shared" si="11"/>
        <v>0</v>
      </c>
      <c r="I114">
        <f t="shared" si="16"/>
        <v>106</v>
      </c>
      <c r="M114" s="25" t="str">
        <f t="shared" si="12"/>
        <v/>
      </c>
      <c r="N114" s="26" t="str">
        <f t="shared" si="13"/>
        <v/>
      </c>
      <c r="O114" s="27" t="str">
        <f t="shared" si="14"/>
        <v/>
      </c>
      <c r="P114" s="26" t="str">
        <f t="shared" si="15"/>
        <v/>
      </c>
    </row>
    <row r="115" spans="1:16" ht="69.900000000000006" customHeight="1">
      <c r="A115">
        <f t="shared" si="18"/>
        <v>92</v>
      </c>
      <c r="B115">
        <f t="shared" si="17"/>
        <v>9</v>
      </c>
      <c r="C115" t="str">
        <f>IF(INDEX(FORMULACIÓN!$Z$10:$AM$1010,'REPORTE POR TIPO DE PLAN'!A115,'REPORTE POR TIPO DE PLAN'!B115)="X",B115,"")</f>
        <v/>
      </c>
      <c r="D115" t="str">
        <f>IF($C115=$B115,FORMULACIÓN!O836,"")</f>
        <v/>
      </c>
      <c r="E115" t="str">
        <f>IF($C115=$B115,FORMULACIÓN!P836,"")</f>
        <v/>
      </c>
      <c r="F115" t="str">
        <f>IF($C115=$B115,FORMULACIÓN!Q836,"")</f>
        <v/>
      </c>
      <c r="G115" t="str">
        <f t="shared" si="10"/>
        <v/>
      </c>
      <c r="H115">
        <f t="shared" si="11"/>
        <v>0</v>
      </c>
      <c r="I115">
        <f t="shared" si="16"/>
        <v>107</v>
      </c>
      <c r="M115" s="25" t="str">
        <f t="shared" si="12"/>
        <v/>
      </c>
      <c r="N115" s="26" t="str">
        <f t="shared" si="13"/>
        <v/>
      </c>
      <c r="O115" s="27" t="str">
        <f t="shared" si="14"/>
        <v/>
      </c>
      <c r="P115" s="26" t="str">
        <f t="shared" si="15"/>
        <v/>
      </c>
    </row>
    <row r="116" spans="1:16" ht="69.900000000000006" customHeight="1">
      <c r="A116">
        <f t="shared" si="18"/>
        <v>93</v>
      </c>
      <c r="B116">
        <f t="shared" si="17"/>
        <v>9</v>
      </c>
      <c r="C116" t="str">
        <f>IF(INDEX(FORMULACIÓN!$Z$10:$AM$1010,'REPORTE POR TIPO DE PLAN'!A116,'REPORTE POR TIPO DE PLAN'!B116)="X",B116,"")</f>
        <v/>
      </c>
      <c r="D116" t="str">
        <f>IF($C116=$B116,FORMULACIÓN!O837,"")</f>
        <v/>
      </c>
      <c r="E116" t="str">
        <f>IF($C116=$B116,FORMULACIÓN!P837,"")</f>
        <v/>
      </c>
      <c r="F116" t="str">
        <f>IF($C116=$B116,FORMULACIÓN!Q837,"")</f>
        <v/>
      </c>
      <c r="G116" t="str">
        <f t="shared" si="10"/>
        <v/>
      </c>
      <c r="H116">
        <f t="shared" si="11"/>
        <v>0</v>
      </c>
      <c r="I116">
        <f t="shared" si="16"/>
        <v>108</v>
      </c>
      <c r="M116" s="25" t="str">
        <f t="shared" si="12"/>
        <v/>
      </c>
      <c r="N116" s="26" t="str">
        <f t="shared" si="13"/>
        <v/>
      </c>
      <c r="O116" s="27" t="str">
        <f t="shared" si="14"/>
        <v/>
      </c>
      <c r="P116" s="26" t="str">
        <f t="shared" si="15"/>
        <v/>
      </c>
    </row>
    <row r="117" spans="1:16" ht="69.900000000000006" customHeight="1">
      <c r="A117">
        <f t="shared" si="18"/>
        <v>94</v>
      </c>
      <c r="B117">
        <f t="shared" si="17"/>
        <v>9</v>
      </c>
      <c r="C117" t="str">
        <f>IF(INDEX(FORMULACIÓN!$Z$10:$AM$1010,'REPORTE POR TIPO DE PLAN'!A117,'REPORTE POR TIPO DE PLAN'!B117)="X",B117,"")</f>
        <v/>
      </c>
      <c r="D117" t="str">
        <f>IF($C117=$B117,FORMULACIÓN!O838,"")</f>
        <v/>
      </c>
      <c r="E117" t="str">
        <f>IF($C117=$B117,FORMULACIÓN!P838,"")</f>
        <v/>
      </c>
      <c r="F117" t="str">
        <f>IF($C117=$B117,FORMULACIÓN!Q838,"")</f>
        <v/>
      </c>
      <c r="G117" t="str">
        <f t="shared" si="10"/>
        <v/>
      </c>
      <c r="H117">
        <f t="shared" si="11"/>
        <v>0</v>
      </c>
      <c r="I117">
        <f t="shared" si="16"/>
        <v>109</v>
      </c>
      <c r="M117" s="25" t="str">
        <f t="shared" si="12"/>
        <v/>
      </c>
      <c r="N117" s="26" t="str">
        <f t="shared" si="13"/>
        <v/>
      </c>
      <c r="O117" s="27" t="str">
        <f t="shared" si="14"/>
        <v/>
      </c>
      <c r="P117" s="26" t="str">
        <f t="shared" si="15"/>
        <v/>
      </c>
    </row>
    <row r="118" spans="1:16" ht="69.900000000000006" customHeight="1">
      <c r="A118">
        <f t="shared" si="18"/>
        <v>95</v>
      </c>
      <c r="B118">
        <f t="shared" si="17"/>
        <v>9</v>
      </c>
      <c r="C118" t="str">
        <f>IF(INDEX(FORMULACIÓN!$Z$10:$AM$1010,'REPORTE POR TIPO DE PLAN'!A118,'REPORTE POR TIPO DE PLAN'!B118)="X",B118,"")</f>
        <v/>
      </c>
      <c r="D118" t="str">
        <f>IF($C118=$B118,FORMULACIÓN!O839,"")</f>
        <v/>
      </c>
      <c r="E118" t="str">
        <f>IF($C118=$B118,FORMULACIÓN!P839,"")</f>
        <v/>
      </c>
      <c r="F118" t="str">
        <f>IF($C118=$B118,FORMULACIÓN!Q839,"")</f>
        <v/>
      </c>
      <c r="G118" t="str">
        <f t="shared" si="10"/>
        <v/>
      </c>
      <c r="H118">
        <f t="shared" si="11"/>
        <v>0</v>
      </c>
      <c r="I118">
        <f t="shared" si="16"/>
        <v>110</v>
      </c>
      <c r="M118" s="25" t="str">
        <f t="shared" si="12"/>
        <v/>
      </c>
      <c r="N118" s="26" t="str">
        <f t="shared" si="13"/>
        <v/>
      </c>
      <c r="O118" s="27" t="str">
        <f t="shared" si="14"/>
        <v/>
      </c>
      <c r="P118" s="26" t="str">
        <f t="shared" si="15"/>
        <v/>
      </c>
    </row>
    <row r="119" spans="1:16" ht="69.900000000000006" customHeight="1">
      <c r="A119">
        <f t="shared" si="18"/>
        <v>96</v>
      </c>
      <c r="B119">
        <f t="shared" si="17"/>
        <v>9</v>
      </c>
      <c r="C119" t="str">
        <f>IF(INDEX(FORMULACIÓN!$Z$10:$AM$1010,'REPORTE POR TIPO DE PLAN'!A119,'REPORTE POR TIPO DE PLAN'!B119)="X",B119,"")</f>
        <v/>
      </c>
      <c r="D119" t="str">
        <f>IF($C119=$B119,FORMULACIÓN!O840,"")</f>
        <v/>
      </c>
      <c r="E119" t="str">
        <f>IF($C119=$B119,FORMULACIÓN!P840,"")</f>
        <v/>
      </c>
      <c r="F119" t="str">
        <f>IF($C119=$B119,FORMULACIÓN!Q840,"")</f>
        <v/>
      </c>
      <c r="G119" t="str">
        <f t="shared" si="10"/>
        <v/>
      </c>
      <c r="H119">
        <f t="shared" si="11"/>
        <v>0</v>
      </c>
      <c r="I119">
        <f t="shared" si="16"/>
        <v>111</v>
      </c>
      <c r="M119" s="25" t="str">
        <f t="shared" si="12"/>
        <v/>
      </c>
      <c r="N119" s="26" t="str">
        <f t="shared" si="13"/>
        <v/>
      </c>
      <c r="O119" s="27" t="str">
        <f t="shared" si="14"/>
        <v/>
      </c>
      <c r="P119" s="26" t="str">
        <f t="shared" si="15"/>
        <v/>
      </c>
    </row>
    <row r="120" spans="1:16" ht="69.900000000000006" customHeight="1">
      <c r="A120">
        <f t="shared" si="18"/>
        <v>97</v>
      </c>
      <c r="B120">
        <f t="shared" ref="B120:B151" si="19">VLOOKUP($P$3,$C$7:$D$22,2,FALSE)</f>
        <v>9</v>
      </c>
      <c r="C120" t="str">
        <f>IF(INDEX(FORMULACIÓN!$Z$10:$AM$1010,'REPORTE POR TIPO DE PLAN'!A120,'REPORTE POR TIPO DE PLAN'!B120)="X",B120,"")</f>
        <v/>
      </c>
      <c r="D120" t="str">
        <f>IF($C120=$B120,FORMULACIÓN!O841,"")</f>
        <v/>
      </c>
      <c r="E120" t="str">
        <f>IF($C120=$B120,FORMULACIÓN!P841,"")</f>
        <v/>
      </c>
      <c r="F120" t="str">
        <f>IF($C120=$B120,FORMULACIÓN!Q841,"")</f>
        <v/>
      </c>
      <c r="G120" t="str">
        <f t="shared" si="10"/>
        <v/>
      </c>
      <c r="H120">
        <f t="shared" si="11"/>
        <v>0</v>
      </c>
      <c r="I120">
        <f t="shared" si="16"/>
        <v>112</v>
      </c>
      <c r="M120" s="25" t="str">
        <f t="shared" si="12"/>
        <v/>
      </c>
      <c r="N120" s="26" t="str">
        <f t="shared" si="13"/>
        <v/>
      </c>
      <c r="O120" s="27" t="str">
        <f t="shared" si="14"/>
        <v/>
      </c>
      <c r="P120" s="26" t="str">
        <f t="shared" si="15"/>
        <v/>
      </c>
    </row>
    <row r="121" spans="1:16" ht="69.900000000000006" customHeight="1">
      <c r="A121">
        <f t="shared" si="18"/>
        <v>98</v>
      </c>
      <c r="B121">
        <f t="shared" si="19"/>
        <v>9</v>
      </c>
      <c r="C121" t="str">
        <f>IF(INDEX(FORMULACIÓN!$Z$10:$AM$1010,'REPORTE POR TIPO DE PLAN'!A121,'REPORTE POR TIPO DE PLAN'!B121)="X",B121,"")</f>
        <v/>
      </c>
      <c r="D121" t="str">
        <f>IF($C121=$B121,FORMULACIÓN!O842,"")</f>
        <v/>
      </c>
      <c r="E121" t="str">
        <f>IF($C121=$B121,FORMULACIÓN!P842,"")</f>
        <v/>
      </c>
      <c r="F121" t="str">
        <f>IF($C121=$B121,FORMULACIÓN!Q842,"")</f>
        <v/>
      </c>
      <c r="G121" t="str">
        <f t="shared" si="10"/>
        <v/>
      </c>
      <c r="H121">
        <f t="shared" si="11"/>
        <v>0</v>
      </c>
      <c r="I121">
        <f t="shared" si="16"/>
        <v>113</v>
      </c>
      <c r="M121" s="25" t="str">
        <f t="shared" si="12"/>
        <v/>
      </c>
      <c r="N121" s="26" t="str">
        <f t="shared" si="13"/>
        <v/>
      </c>
      <c r="O121" s="27" t="str">
        <f t="shared" si="14"/>
        <v/>
      </c>
      <c r="P121" s="26" t="str">
        <f t="shared" si="15"/>
        <v/>
      </c>
    </row>
    <row r="122" spans="1:16" ht="69.900000000000006" customHeight="1">
      <c r="A122">
        <f t="shared" si="18"/>
        <v>99</v>
      </c>
      <c r="B122">
        <f t="shared" si="19"/>
        <v>9</v>
      </c>
      <c r="C122" t="str">
        <f>IF(INDEX(FORMULACIÓN!$Z$10:$AM$1010,'REPORTE POR TIPO DE PLAN'!A122,'REPORTE POR TIPO DE PLAN'!B122)="X",B122,"")</f>
        <v/>
      </c>
      <c r="D122" t="str">
        <f>IF($C122=$B122,FORMULACIÓN!O843,"")</f>
        <v/>
      </c>
      <c r="E122" t="str">
        <f>IF($C122=$B122,FORMULACIÓN!P843,"")</f>
        <v/>
      </c>
      <c r="F122" t="str">
        <f>IF($C122=$B122,FORMULACIÓN!Q843,"")</f>
        <v/>
      </c>
      <c r="G122" t="str">
        <f t="shared" si="10"/>
        <v/>
      </c>
      <c r="H122">
        <f t="shared" si="11"/>
        <v>0</v>
      </c>
      <c r="I122">
        <f t="shared" si="16"/>
        <v>114</v>
      </c>
      <c r="M122" s="25" t="str">
        <f t="shared" si="12"/>
        <v/>
      </c>
      <c r="N122" s="26" t="str">
        <f t="shared" si="13"/>
        <v/>
      </c>
      <c r="O122" s="27" t="str">
        <f t="shared" si="14"/>
        <v/>
      </c>
      <c r="P122" s="26" t="str">
        <f t="shared" si="15"/>
        <v/>
      </c>
    </row>
    <row r="123" spans="1:16" ht="69.900000000000006" customHeight="1">
      <c r="A123">
        <f t="shared" si="18"/>
        <v>100</v>
      </c>
      <c r="B123">
        <f t="shared" si="19"/>
        <v>9</v>
      </c>
      <c r="C123" t="str">
        <f>IF(INDEX(FORMULACIÓN!$Z$10:$AM$1010,'REPORTE POR TIPO DE PLAN'!A123,'REPORTE POR TIPO DE PLAN'!B123)="X",B123,"")</f>
        <v/>
      </c>
      <c r="D123" t="str">
        <f>IF($C123=$B123,FORMULACIÓN!O844,"")</f>
        <v/>
      </c>
      <c r="E123" t="str">
        <f>IF($C123=$B123,FORMULACIÓN!P844,"")</f>
        <v/>
      </c>
      <c r="F123" t="str">
        <f>IF($C123=$B123,FORMULACIÓN!Q844,"")</f>
        <v/>
      </c>
      <c r="G123" t="str">
        <f t="shared" si="10"/>
        <v/>
      </c>
      <c r="H123">
        <f t="shared" si="11"/>
        <v>0</v>
      </c>
      <c r="I123">
        <f t="shared" si="16"/>
        <v>115</v>
      </c>
      <c r="M123" s="25" t="str">
        <f t="shared" si="12"/>
        <v/>
      </c>
      <c r="N123" s="26" t="str">
        <f t="shared" si="13"/>
        <v/>
      </c>
      <c r="O123" s="27" t="str">
        <f t="shared" si="14"/>
        <v/>
      </c>
      <c r="P123" s="26" t="str">
        <f t="shared" si="15"/>
        <v/>
      </c>
    </row>
    <row r="124" spans="1:16" ht="69.900000000000006" customHeight="1">
      <c r="A124">
        <f t="shared" si="18"/>
        <v>101</v>
      </c>
      <c r="B124">
        <f t="shared" si="19"/>
        <v>9</v>
      </c>
      <c r="C124" t="str">
        <f>IF(INDEX(FORMULACIÓN!$Z$10:$AM$1010,'REPORTE POR TIPO DE PLAN'!A124,'REPORTE POR TIPO DE PLAN'!B124)="X",B124,"")</f>
        <v/>
      </c>
      <c r="D124" t="str">
        <f>IF($C124=$B124,FORMULACIÓN!O845,"")</f>
        <v/>
      </c>
      <c r="E124" t="str">
        <f>IF($C124=$B124,FORMULACIÓN!P845,"")</f>
        <v/>
      </c>
      <c r="F124" t="str">
        <f>IF($C124=$B124,FORMULACIÓN!Q845,"")</f>
        <v/>
      </c>
      <c r="G124" t="str">
        <f t="shared" si="10"/>
        <v/>
      </c>
      <c r="H124">
        <f t="shared" si="11"/>
        <v>0</v>
      </c>
      <c r="I124">
        <f t="shared" si="16"/>
        <v>116</v>
      </c>
      <c r="M124" s="25" t="str">
        <f t="shared" si="12"/>
        <v/>
      </c>
      <c r="N124" s="26" t="str">
        <f t="shared" si="13"/>
        <v/>
      </c>
      <c r="O124" s="27" t="str">
        <f t="shared" si="14"/>
        <v/>
      </c>
      <c r="P124" s="26" t="str">
        <f t="shared" si="15"/>
        <v/>
      </c>
    </row>
    <row r="125" spans="1:16" ht="69.900000000000006" customHeight="1">
      <c r="A125">
        <f t="shared" si="18"/>
        <v>102</v>
      </c>
      <c r="B125">
        <f t="shared" si="19"/>
        <v>9</v>
      </c>
      <c r="C125" t="str">
        <f>IF(INDEX(FORMULACIÓN!$Z$10:$AM$1010,'REPORTE POR TIPO DE PLAN'!A125,'REPORTE POR TIPO DE PLAN'!B125)="X",B125,"")</f>
        <v/>
      </c>
      <c r="D125" t="str">
        <f>IF($C125=$B125,FORMULACIÓN!O846,"")</f>
        <v/>
      </c>
      <c r="E125" t="str">
        <f>IF($C125=$B125,FORMULACIÓN!P846,"")</f>
        <v/>
      </c>
      <c r="F125" t="str">
        <f>IF($C125=$B125,FORMULACIÓN!Q846,"")</f>
        <v/>
      </c>
      <c r="G125" t="str">
        <f t="shared" si="10"/>
        <v/>
      </c>
      <c r="H125">
        <f t="shared" si="11"/>
        <v>0</v>
      </c>
      <c r="I125">
        <f t="shared" si="16"/>
        <v>117</v>
      </c>
      <c r="M125" s="25" t="str">
        <f t="shared" si="12"/>
        <v/>
      </c>
      <c r="N125" s="26" t="str">
        <f t="shared" si="13"/>
        <v/>
      </c>
      <c r="O125" s="27" t="str">
        <f t="shared" si="14"/>
        <v/>
      </c>
      <c r="P125" s="26" t="str">
        <f t="shared" si="15"/>
        <v/>
      </c>
    </row>
    <row r="126" spans="1:16" ht="69.900000000000006" customHeight="1">
      <c r="A126">
        <f t="shared" si="18"/>
        <v>103</v>
      </c>
      <c r="B126">
        <f t="shared" si="19"/>
        <v>9</v>
      </c>
      <c r="C126" t="str">
        <f>IF(INDEX(FORMULACIÓN!$Z$10:$AM$1010,'REPORTE POR TIPO DE PLAN'!A126,'REPORTE POR TIPO DE PLAN'!B126)="X",B126,"")</f>
        <v/>
      </c>
      <c r="D126" t="str">
        <f>IF($C126=$B126,FORMULACIÓN!O847,"")</f>
        <v/>
      </c>
      <c r="E126" t="str">
        <f>IF($C126=$B126,FORMULACIÓN!P847,"")</f>
        <v/>
      </c>
      <c r="F126" t="str">
        <f>IF($C126=$B126,FORMULACIÓN!Q847,"")</f>
        <v/>
      </c>
      <c r="G126" t="str">
        <f t="shared" si="10"/>
        <v/>
      </c>
      <c r="H126">
        <f t="shared" si="11"/>
        <v>0</v>
      </c>
      <c r="I126">
        <f t="shared" si="16"/>
        <v>118</v>
      </c>
      <c r="M126" s="25" t="str">
        <f t="shared" si="12"/>
        <v/>
      </c>
      <c r="N126" s="26" t="str">
        <f t="shared" si="13"/>
        <v/>
      </c>
      <c r="O126" s="27" t="str">
        <f t="shared" si="14"/>
        <v/>
      </c>
      <c r="P126" s="26" t="str">
        <f t="shared" si="15"/>
        <v/>
      </c>
    </row>
    <row r="127" spans="1:16" ht="69.900000000000006" customHeight="1">
      <c r="A127">
        <f t="shared" si="18"/>
        <v>104</v>
      </c>
      <c r="B127">
        <f t="shared" si="19"/>
        <v>9</v>
      </c>
      <c r="C127" t="str">
        <f>IF(INDEX(FORMULACIÓN!$Z$10:$AM$1010,'REPORTE POR TIPO DE PLAN'!A127,'REPORTE POR TIPO DE PLAN'!B127)="X",B127,"")</f>
        <v/>
      </c>
      <c r="D127" t="str">
        <f>IF($C127=$B127,FORMULACIÓN!O848,"")</f>
        <v/>
      </c>
      <c r="E127" t="str">
        <f>IF($C127=$B127,FORMULACIÓN!P848,"")</f>
        <v/>
      </c>
      <c r="F127" t="str">
        <f>IF($C127=$B127,FORMULACIÓN!Q848,"")</f>
        <v/>
      </c>
      <c r="G127" t="str">
        <f t="shared" si="10"/>
        <v/>
      </c>
      <c r="H127">
        <f t="shared" si="11"/>
        <v>0</v>
      </c>
      <c r="I127">
        <f t="shared" si="16"/>
        <v>119</v>
      </c>
      <c r="M127" s="25" t="str">
        <f t="shared" si="12"/>
        <v/>
      </c>
      <c r="N127" s="26" t="str">
        <f t="shared" si="13"/>
        <v/>
      </c>
      <c r="O127" s="27" t="str">
        <f t="shared" si="14"/>
        <v/>
      </c>
      <c r="P127" s="26" t="str">
        <f t="shared" si="15"/>
        <v/>
      </c>
    </row>
    <row r="128" spans="1:16" ht="69.900000000000006" customHeight="1">
      <c r="A128">
        <f t="shared" si="18"/>
        <v>105</v>
      </c>
      <c r="B128">
        <f t="shared" si="19"/>
        <v>9</v>
      </c>
      <c r="C128" t="str">
        <f>IF(INDEX(FORMULACIÓN!$Z$10:$AM$1010,'REPORTE POR TIPO DE PLAN'!A128,'REPORTE POR TIPO DE PLAN'!B128)="X",B128,"")</f>
        <v/>
      </c>
      <c r="D128" t="str">
        <f>IF($C128=$B128,FORMULACIÓN!O849,"")</f>
        <v/>
      </c>
      <c r="E128" t="str">
        <f>IF($C128=$B128,FORMULACIÓN!P849,"")</f>
        <v/>
      </c>
      <c r="F128" t="str">
        <f>IF($C128=$B128,FORMULACIÓN!Q849,"")</f>
        <v/>
      </c>
      <c r="G128" t="str">
        <f t="shared" si="10"/>
        <v/>
      </c>
      <c r="H128">
        <f t="shared" si="11"/>
        <v>0</v>
      </c>
      <c r="I128">
        <f t="shared" si="16"/>
        <v>120</v>
      </c>
      <c r="M128" s="25">
        <v>120</v>
      </c>
      <c r="N128" s="26" t="str">
        <f t="shared" si="13"/>
        <v/>
      </c>
      <c r="O128" s="27" t="str">
        <f t="shared" si="14"/>
        <v/>
      </c>
      <c r="P128" s="26" t="str">
        <f t="shared" si="15"/>
        <v/>
      </c>
    </row>
    <row r="129" spans="1:9">
      <c r="A129">
        <f t="shared" si="18"/>
        <v>106</v>
      </c>
      <c r="B129">
        <f t="shared" si="19"/>
        <v>9</v>
      </c>
      <c r="C129" t="str">
        <f>IF(INDEX(FORMULACIÓN!$Z$10:$AM$1010,'REPORTE POR TIPO DE PLAN'!A129,'REPORTE POR TIPO DE PLAN'!B129)="X",B129,"")</f>
        <v/>
      </c>
      <c r="D129" t="str">
        <f>IF($C129=$B129,FORMULACIÓN!O850,"")</f>
        <v/>
      </c>
      <c r="E129" t="str">
        <f>IF($C129=$B129,FORMULACIÓN!P850,"")</f>
        <v/>
      </c>
      <c r="F129" t="str">
        <f>IF($C129=$B129,FORMULACIÓN!Q850,"")</f>
        <v/>
      </c>
      <c r="G129" t="str">
        <f t="shared" si="10"/>
        <v/>
      </c>
      <c r="H129">
        <f t="shared" si="11"/>
        <v>0</v>
      </c>
      <c r="I129">
        <f t="shared" ref="I129:I181" si="20">I128+1</f>
        <v>121</v>
      </c>
    </row>
    <row r="130" spans="1:9">
      <c r="A130">
        <f t="shared" si="18"/>
        <v>107</v>
      </c>
      <c r="B130">
        <f t="shared" si="19"/>
        <v>9</v>
      </c>
      <c r="C130" t="str">
        <f>IF(INDEX(FORMULACIÓN!$Z$10:$AM$1010,'REPORTE POR TIPO DE PLAN'!A130,'REPORTE POR TIPO DE PLAN'!B130)="X",B130,"")</f>
        <v/>
      </c>
      <c r="D130" t="str">
        <f>IF($C130=$B130,FORMULACIÓN!O851,"")</f>
        <v/>
      </c>
      <c r="E130" t="str">
        <f>IF($C130=$B130,FORMULACIÓN!P851,"")</f>
        <v/>
      </c>
      <c r="F130" t="str">
        <f>IF($C130=$B130,FORMULACIÓN!Q851,"")</f>
        <v/>
      </c>
      <c r="G130" t="str">
        <f t="shared" si="10"/>
        <v/>
      </c>
      <c r="H130">
        <f t="shared" si="11"/>
        <v>0</v>
      </c>
      <c r="I130">
        <f t="shared" si="20"/>
        <v>122</v>
      </c>
    </row>
    <row r="131" spans="1:9">
      <c r="A131">
        <f t="shared" si="18"/>
        <v>108</v>
      </c>
      <c r="B131">
        <f t="shared" si="19"/>
        <v>9</v>
      </c>
      <c r="C131" t="str">
        <f>IF(INDEX(FORMULACIÓN!$Z$10:$AM$1010,'REPORTE POR TIPO DE PLAN'!A131,'REPORTE POR TIPO DE PLAN'!B131)="X",B131,"")</f>
        <v/>
      </c>
      <c r="D131" t="str">
        <f>IF($C131=$B131,FORMULACIÓN!O852,"")</f>
        <v/>
      </c>
      <c r="E131" t="str">
        <f>IF($C131=$B131,FORMULACIÓN!P852,"")</f>
        <v/>
      </c>
      <c r="F131" t="str">
        <f>IF($C131=$B131,FORMULACIÓN!Q852,"")</f>
        <v/>
      </c>
      <c r="G131" t="str">
        <f t="shared" si="10"/>
        <v/>
      </c>
      <c r="H131">
        <f t="shared" si="11"/>
        <v>0</v>
      </c>
      <c r="I131">
        <f t="shared" si="20"/>
        <v>123</v>
      </c>
    </row>
    <row r="132" spans="1:9">
      <c r="A132">
        <f t="shared" si="18"/>
        <v>109</v>
      </c>
      <c r="B132">
        <f t="shared" si="19"/>
        <v>9</v>
      </c>
      <c r="C132" t="str">
        <f>IF(INDEX(FORMULACIÓN!$Z$10:$AM$1010,'REPORTE POR TIPO DE PLAN'!A132,'REPORTE POR TIPO DE PLAN'!B132)="X",B132,"")</f>
        <v/>
      </c>
      <c r="D132" t="str">
        <f>IF($C132=$B132,FORMULACIÓN!O853,"")</f>
        <v/>
      </c>
      <c r="E132" t="str">
        <f>IF($C132=$B132,FORMULACIÓN!P853,"")</f>
        <v/>
      </c>
      <c r="F132" t="str">
        <f>IF($C132=$B132,FORMULACIÓN!Q853,"")</f>
        <v/>
      </c>
      <c r="G132" t="str">
        <f t="shared" ref="G132:G195" si="21">IF($C132=$B132,A132,"")</f>
        <v/>
      </c>
      <c r="H132">
        <f t="shared" si="11"/>
        <v>0</v>
      </c>
      <c r="I132">
        <f t="shared" si="20"/>
        <v>124</v>
      </c>
    </row>
    <row r="133" spans="1:9">
      <c r="A133">
        <f t="shared" si="18"/>
        <v>110</v>
      </c>
      <c r="B133">
        <f t="shared" si="19"/>
        <v>9</v>
      </c>
      <c r="C133" t="str">
        <f>IF(INDEX(FORMULACIÓN!$Z$10:$AM$1010,'REPORTE POR TIPO DE PLAN'!A133,'REPORTE POR TIPO DE PLAN'!B133)="X",B133,"")</f>
        <v/>
      </c>
      <c r="D133" t="str">
        <f>IF($C133=$B133,FORMULACIÓN!O854,"")</f>
        <v/>
      </c>
      <c r="E133" t="str">
        <f>IF($C133=$B133,FORMULACIÓN!P854,"")</f>
        <v/>
      </c>
      <c r="F133" t="str">
        <f>IF($C133=$B133,FORMULACIÓN!Q854,"")</f>
        <v/>
      </c>
      <c r="G133" t="str">
        <f t="shared" si="21"/>
        <v/>
      </c>
      <c r="H133">
        <f t="shared" si="11"/>
        <v>0</v>
      </c>
      <c r="I133">
        <f t="shared" si="20"/>
        <v>125</v>
      </c>
    </row>
    <row r="134" spans="1:9">
      <c r="A134">
        <f t="shared" si="18"/>
        <v>111</v>
      </c>
      <c r="B134">
        <f t="shared" si="19"/>
        <v>9</v>
      </c>
      <c r="C134" t="str">
        <f>IF(INDEX(FORMULACIÓN!$Z$10:$AM$1010,'REPORTE POR TIPO DE PLAN'!A134,'REPORTE POR TIPO DE PLAN'!B134)="X",B134,"")</f>
        <v/>
      </c>
      <c r="D134" t="str">
        <f>IF($C134=$B134,FORMULACIÓN!O855,"")</f>
        <v/>
      </c>
      <c r="E134" t="str">
        <f>IF($C134=$B134,FORMULACIÓN!P855,"")</f>
        <v/>
      </c>
      <c r="F134" t="str">
        <f>IF($C134=$B134,FORMULACIÓN!Q855,"")</f>
        <v/>
      </c>
      <c r="G134" t="str">
        <f t="shared" si="21"/>
        <v/>
      </c>
      <c r="H134">
        <f t="shared" si="11"/>
        <v>0</v>
      </c>
      <c r="I134">
        <f t="shared" si="20"/>
        <v>126</v>
      </c>
    </row>
    <row r="135" spans="1:9">
      <c r="A135">
        <f t="shared" si="18"/>
        <v>112</v>
      </c>
      <c r="B135">
        <f t="shared" si="19"/>
        <v>9</v>
      </c>
      <c r="C135" t="str">
        <f>IF(INDEX(FORMULACIÓN!$Z$10:$AM$1010,'REPORTE POR TIPO DE PLAN'!A135,'REPORTE POR TIPO DE PLAN'!B135)="X",B135,"")</f>
        <v/>
      </c>
      <c r="D135" t="str">
        <f>IF($C135=$B135,FORMULACIÓN!O856,"")</f>
        <v/>
      </c>
      <c r="E135" t="str">
        <f>IF($C135=$B135,FORMULACIÓN!P856,"")</f>
        <v/>
      </c>
      <c r="F135" t="str">
        <f>IF($C135=$B135,FORMULACIÓN!Q856,"")</f>
        <v/>
      </c>
      <c r="G135" t="str">
        <f t="shared" si="21"/>
        <v/>
      </c>
      <c r="H135">
        <f t="shared" si="11"/>
        <v>0</v>
      </c>
      <c r="I135">
        <f t="shared" si="20"/>
        <v>127</v>
      </c>
    </row>
    <row r="136" spans="1:9">
      <c r="A136">
        <f t="shared" si="18"/>
        <v>113</v>
      </c>
      <c r="B136">
        <f t="shared" si="19"/>
        <v>9</v>
      </c>
      <c r="C136" t="str">
        <f>IF(INDEX(FORMULACIÓN!$Z$10:$AM$1010,'REPORTE POR TIPO DE PLAN'!A136,'REPORTE POR TIPO DE PLAN'!B136)="X",B136,"")</f>
        <v/>
      </c>
      <c r="D136" t="str">
        <f>IF($C136=$B136,FORMULACIÓN!O857,"")</f>
        <v/>
      </c>
      <c r="E136" t="str">
        <f>IF($C136=$B136,FORMULACIÓN!P857,"")</f>
        <v/>
      </c>
      <c r="F136" t="str">
        <f>IF($C136=$B136,FORMULACIÓN!Q857,"")</f>
        <v/>
      </c>
      <c r="G136" t="str">
        <f t="shared" si="21"/>
        <v/>
      </c>
      <c r="H136">
        <f t="shared" si="11"/>
        <v>0</v>
      </c>
      <c r="I136">
        <f t="shared" si="20"/>
        <v>128</v>
      </c>
    </row>
    <row r="137" spans="1:9">
      <c r="A137">
        <f t="shared" si="18"/>
        <v>114</v>
      </c>
      <c r="B137">
        <f t="shared" si="19"/>
        <v>9</v>
      </c>
      <c r="C137" t="str">
        <f>IF(INDEX(FORMULACIÓN!$Z$10:$AM$1010,'REPORTE POR TIPO DE PLAN'!A137,'REPORTE POR TIPO DE PLAN'!B137)="X",B137,"")</f>
        <v/>
      </c>
      <c r="D137" t="str">
        <f>IF($C137=$B137,FORMULACIÓN!O858,"")</f>
        <v/>
      </c>
      <c r="E137" t="str">
        <f>IF($C137=$B137,FORMULACIÓN!P858,"")</f>
        <v/>
      </c>
      <c r="F137" t="str">
        <f>IF($C137=$B137,FORMULACIÓN!Q858,"")</f>
        <v/>
      </c>
      <c r="G137" t="str">
        <f t="shared" si="21"/>
        <v/>
      </c>
      <c r="H137">
        <f t="shared" si="11"/>
        <v>0</v>
      </c>
      <c r="I137">
        <f t="shared" si="20"/>
        <v>129</v>
      </c>
    </row>
    <row r="138" spans="1:9">
      <c r="A138">
        <f t="shared" si="18"/>
        <v>115</v>
      </c>
      <c r="B138">
        <f t="shared" si="19"/>
        <v>9</v>
      </c>
      <c r="C138" t="str">
        <f>IF(INDEX(FORMULACIÓN!$Z$10:$AM$1010,'REPORTE POR TIPO DE PLAN'!A138,'REPORTE POR TIPO DE PLAN'!B138)="X",B138,"")</f>
        <v/>
      </c>
      <c r="D138" t="str">
        <f>IF($C138=$B138,FORMULACIÓN!O859,"")</f>
        <v/>
      </c>
      <c r="E138" t="str">
        <f>IF($C138=$B138,FORMULACIÓN!P859,"")</f>
        <v/>
      </c>
      <c r="F138" t="str">
        <f>IF($C138=$B138,FORMULACIÓN!Q859,"")</f>
        <v/>
      </c>
      <c r="G138" t="str">
        <f t="shared" si="21"/>
        <v/>
      </c>
      <c r="H138">
        <f t="shared" ref="H138:H201" si="22">IFERROR(SMALL($G$24:$G$143,I138),0)</f>
        <v>0</v>
      </c>
      <c r="I138">
        <f t="shared" si="20"/>
        <v>130</v>
      </c>
    </row>
    <row r="139" spans="1:9">
      <c r="A139">
        <f t="shared" si="18"/>
        <v>116</v>
      </c>
      <c r="B139">
        <f t="shared" si="19"/>
        <v>9</v>
      </c>
      <c r="C139" t="str">
        <f>IF(INDEX(FORMULACIÓN!$Z$10:$AM$1010,'REPORTE POR TIPO DE PLAN'!A139,'REPORTE POR TIPO DE PLAN'!B139)="X",B139,"")</f>
        <v/>
      </c>
      <c r="D139" t="str">
        <f>IF($C139=$B139,FORMULACIÓN!O860,"")</f>
        <v/>
      </c>
      <c r="E139" t="str">
        <f>IF($C139=$B139,FORMULACIÓN!P860,"")</f>
        <v/>
      </c>
      <c r="F139" t="str">
        <f>IF($C139=$B139,FORMULACIÓN!Q860,"")</f>
        <v/>
      </c>
      <c r="G139" t="str">
        <f t="shared" si="21"/>
        <v/>
      </c>
      <c r="H139">
        <f t="shared" si="22"/>
        <v>0</v>
      </c>
      <c r="I139">
        <f t="shared" si="20"/>
        <v>131</v>
      </c>
    </row>
    <row r="140" spans="1:9">
      <c r="A140">
        <f t="shared" si="18"/>
        <v>117</v>
      </c>
      <c r="B140">
        <f t="shared" si="19"/>
        <v>9</v>
      </c>
      <c r="C140" t="str">
        <f>IF(INDEX(FORMULACIÓN!$Z$10:$AM$1010,'REPORTE POR TIPO DE PLAN'!A140,'REPORTE POR TIPO DE PLAN'!B140)="X",B140,"")</f>
        <v/>
      </c>
      <c r="D140" t="str">
        <f>IF($C140=$B140,FORMULACIÓN!O861,"")</f>
        <v/>
      </c>
      <c r="E140" t="str">
        <f>IF($C140=$B140,FORMULACIÓN!P861,"")</f>
        <v/>
      </c>
      <c r="F140" t="str">
        <f>IF($C140=$B140,FORMULACIÓN!Q861,"")</f>
        <v/>
      </c>
      <c r="G140" t="str">
        <f t="shared" si="21"/>
        <v/>
      </c>
      <c r="H140">
        <f t="shared" si="22"/>
        <v>0</v>
      </c>
      <c r="I140">
        <f t="shared" si="20"/>
        <v>132</v>
      </c>
    </row>
    <row r="141" spans="1:9">
      <c r="A141">
        <f t="shared" si="18"/>
        <v>118</v>
      </c>
      <c r="B141">
        <f t="shared" si="19"/>
        <v>9</v>
      </c>
      <c r="C141" t="str">
        <f>IF(INDEX(FORMULACIÓN!$Z$10:$AM$1010,'REPORTE POR TIPO DE PLAN'!A141,'REPORTE POR TIPO DE PLAN'!B141)="X",B141,"")</f>
        <v/>
      </c>
      <c r="D141" t="str">
        <f>IF($C141=$B141,FORMULACIÓN!O862,"")</f>
        <v/>
      </c>
      <c r="E141" t="str">
        <f>IF($C141=$B141,FORMULACIÓN!P862,"")</f>
        <v/>
      </c>
      <c r="F141" t="str">
        <f>IF($C141=$B141,FORMULACIÓN!Q862,"")</f>
        <v/>
      </c>
      <c r="G141" t="str">
        <f t="shared" si="21"/>
        <v/>
      </c>
      <c r="H141">
        <f t="shared" si="22"/>
        <v>0</v>
      </c>
      <c r="I141">
        <f t="shared" si="20"/>
        <v>133</v>
      </c>
    </row>
    <row r="142" spans="1:9">
      <c r="A142">
        <f t="shared" si="18"/>
        <v>119</v>
      </c>
      <c r="B142">
        <f t="shared" si="19"/>
        <v>9</v>
      </c>
      <c r="C142" t="str">
        <f>IF(INDEX(FORMULACIÓN!$Z$10:$AM$1010,'REPORTE POR TIPO DE PLAN'!A142,'REPORTE POR TIPO DE PLAN'!B142)="X",B142,"")</f>
        <v/>
      </c>
      <c r="D142" t="str">
        <f>IF($C142=$B142,FORMULACIÓN!O863,"")</f>
        <v/>
      </c>
      <c r="E142" t="str">
        <f>IF($C142=$B142,FORMULACIÓN!P863,"")</f>
        <v/>
      </c>
      <c r="F142" t="str">
        <f>IF($C142=$B142,FORMULACIÓN!Q863,"")</f>
        <v/>
      </c>
      <c r="G142" t="str">
        <f t="shared" si="21"/>
        <v/>
      </c>
      <c r="H142">
        <f t="shared" si="22"/>
        <v>0</v>
      </c>
      <c r="I142">
        <f t="shared" si="20"/>
        <v>134</v>
      </c>
    </row>
    <row r="143" spans="1:9">
      <c r="A143">
        <f t="shared" si="18"/>
        <v>120</v>
      </c>
      <c r="B143">
        <f t="shared" si="19"/>
        <v>9</v>
      </c>
      <c r="C143" t="str">
        <f>IF(INDEX(FORMULACIÓN!$Z$10:$AM$1010,'REPORTE POR TIPO DE PLAN'!A143,'REPORTE POR TIPO DE PLAN'!B143)="X",B143,"")</f>
        <v/>
      </c>
      <c r="D143" t="str">
        <f>IF($C143=$B143,FORMULACIÓN!O864,"")</f>
        <v/>
      </c>
      <c r="E143" t="str">
        <f>IF($C143=$B143,FORMULACIÓN!P864,"")</f>
        <v/>
      </c>
      <c r="F143" t="str">
        <f>IF($C143=$B143,FORMULACIÓN!Q864,"")</f>
        <v/>
      </c>
      <c r="G143" t="str">
        <f t="shared" si="21"/>
        <v/>
      </c>
      <c r="H143">
        <f t="shared" si="22"/>
        <v>0</v>
      </c>
      <c r="I143">
        <f t="shared" si="20"/>
        <v>135</v>
      </c>
    </row>
    <row r="144" spans="1:9">
      <c r="A144">
        <f t="shared" si="18"/>
        <v>121</v>
      </c>
      <c r="B144">
        <f t="shared" si="19"/>
        <v>9</v>
      </c>
      <c r="C144" t="str">
        <f>IF(INDEX(FORMULACIÓN!$Z$10:$AM$1010,'REPORTE POR TIPO DE PLAN'!A144,'REPORTE POR TIPO DE PLAN'!B144)="X",B144,"")</f>
        <v/>
      </c>
      <c r="D144" t="str">
        <f>IF($C144=$B144,FORMULACIÓN!O865,"")</f>
        <v/>
      </c>
      <c r="E144" t="str">
        <f>IF($C144=$B144,FORMULACIÓN!P865,"")</f>
        <v/>
      </c>
      <c r="F144" t="str">
        <f>IF($C144=$B144,FORMULACIÓN!Q865,"")</f>
        <v/>
      </c>
      <c r="G144" t="str">
        <f t="shared" si="21"/>
        <v/>
      </c>
      <c r="H144">
        <f t="shared" si="22"/>
        <v>0</v>
      </c>
      <c r="I144">
        <f t="shared" si="20"/>
        <v>136</v>
      </c>
    </row>
    <row r="145" spans="1:9">
      <c r="A145">
        <f t="shared" si="18"/>
        <v>122</v>
      </c>
      <c r="B145">
        <f t="shared" si="19"/>
        <v>9</v>
      </c>
      <c r="C145" t="str">
        <f>IF(INDEX(FORMULACIÓN!$Z$10:$AM$1010,'REPORTE POR TIPO DE PLAN'!A145,'REPORTE POR TIPO DE PLAN'!B145)="X",B145,"")</f>
        <v/>
      </c>
      <c r="D145" t="str">
        <f>IF($C145=$B145,FORMULACIÓN!O866,"")</f>
        <v/>
      </c>
      <c r="E145" t="str">
        <f>IF($C145=$B145,FORMULACIÓN!P866,"")</f>
        <v/>
      </c>
      <c r="F145" t="str">
        <f>IF($C145=$B145,FORMULACIÓN!Q866,"")</f>
        <v/>
      </c>
      <c r="G145" t="str">
        <f t="shared" si="21"/>
        <v/>
      </c>
      <c r="H145">
        <f t="shared" si="22"/>
        <v>0</v>
      </c>
      <c r="I145">
        <f t="shared" si="20"/>
        <v>137</v>
      </c>
    </row>
    <row r="146" spans="1:9">
      <c r="A146">
        <f t="shared" si="18"/>
        <v>123</v>
      </c>
      <c r="B146">
        <f t="shared" si="19"/>
        <v>9</v>
      </c>
      <c r="C146" t="str">
        <f>IF(INDEX(FORMULACIÓN!$Z$10:$AM$1010,'REPORTE POR TIPO DE PLAN'!A146,'REPORTE POR TIPO DE PLAN'!B146)="X",B146,"")</f>
        <v/>
      </c>
      <c r="D146" t="str">
        <f>IF($C146=$B146,FORMULACIÓN!O867,"")</f>
        <v/>
      </c>
      <c r="E146" t="str">
        <f>IF($C146=$B146,FORMULACIÓN!P867,"")</f>
        <v/>
      </c>
      <c r="F146" t="str">
        <f>IF($C146=$B146,FORMULACIÓN!Q867,"")</f>
        <v/>
      </c>
      <c r="G146" t="str">
        <f t="shared" si="21"/>
        <v/>
      </c>
      <c r="H146">
        <f t="shared" si="22"/>
        <v>0</v>
      </c>
      <c r="I146">
        <f t="shared" si="20"/>
        <v>138</v>
      </c>
    </row>
    <row r="147" spans="1:9">
      <c r="A147">
        <f t="shared" si="18"/>
        <v>124</v>
      </c>
      <c r="B147">
        <f t="shared" si="19"/>
        <v>9</v>
      </c>
      <c r="C147" t="str">
        <f>IF(INDEX(FORMULACIÓN!$Z$10:$AM$1010,'REPORTE POR TIPO DE PLAN'!A147,'REPORTE POR TIPO DE PLAN'!B147)="X",B147,"")</f>
        <v/>
      </c>
      <c r="D147" t="str">
        <f>IF($C147=$B147,FORMULACIÓN!O868,"")</f>
        <v/>
      </c>
      <c r="E147" t="str">
        <f>IF($C147=$B147,FORMULACIÓN!P868,"")</f>
        <v/>
      </c>
      <c r="F147" t="str">
        <f>IF($C147=$B147,FORMULACIÓN!Q868,"")</f>
        <v/>
      </c>
      <c r="G147" t="str">
        <f t="shared" si="21"/>
        <v/>
      </c>
      <c r="H147">
        <f t="shared" si="22"/>
        <v>0</v>
      </c>
      <c r="I147">
        <f t="shared" si="20"/>
        <v>139</v>
      </c>
    </row>
    <row r="148" spans="1:9">
      <c r="A148">
        <f t="shared" si="18"/>
        <v>125</v>
      </c>
      <c r="B148">
        <f t="shared" si="19"/>
        <v>9</v>
      </c>
      <c r="C148" t="str">
        <f>IF(INDEX(FORMULACIÓN!$Z$10:$AM$1010,'REPORTE POR TIPO DE PLAN'!A148,'REPORTE POR TIPO DE PLAN'!B148)="X",B148,"")</f>
        <v/>
      </c>
      <c r="D148" t="str">
        <f>IF($C148=$B148,FORMULACIÓN!O869,"")</f>
        <v/>
      </c>
      <c r="E148" t="str">
        <f>IF($C148=$B148,FORMULACIÓN!P869,"")</f>
        <v/>
      </c>
      <c r="F148" t="str">
        <f>IF($C148=$B148,FORMULACIÓN!Q869,"")</f>
        <v/>
      </c>
      <c r="G148" t="str">
        <f t="shared" si="21"/>
        <v/>
      </c>
      <c r="H148">
        <f t="shared" si="22"/>
        <v>0</v>
      </c>
      <c r="I148">
        <f t="shared" si="20"/>
        <v>140</v>
      </c>
    </row>
    <row r="149" spans="1:9">
      <c r="A149">
        <f t="shared" si="18"/>
        <v>126</v>
      </c>
      <c r="B149">
        <f t="shared" si="19"/>
        <v>9</v>
      </c>
      <c r="C149" t="str">
        <f>IF(INDEX(FORMULACIÓN!$Z$10:$AM$1010,'REPORTE POR TIPO DE PLAN'!A149,'REPORTE POR TIPO DE PLAN'!B149)="X",B149,"")</f>
        <v/>
      </c>
      <c r="D149" t="str">
        <f>IF($C149=$B149,FORMULACIÓN!O870,"")</f>
        <v/>
      </c>
      <c r="E149" t="str">
        <f>IF($C149=$B149,FORMULACIÓN!P870,"")</f>
        <v/>
      </c>
      <c r="F149" t="str">
        <f>IF($C149=$B149,FORMULACIÓN!Q870,"")</f>
        <v/>
      </c>
      <c r="G149" t="str">
        <f t="shared" si="21"/>
        <v/>
      </c>
      <c r="H149">
        <f t="shared" si="22"/>
        <v>0</v>
      </c>
      <c r="I149">
        <f t="shared" si="20"/>
        <v>141</v>
      </c>
    </row>
    <row r="150" spans="1:9">
      <c r="A150">
        <f t="shared" si="18"/>
        <v>127</v>
      </c>
      <c r="B150">
        <f t="shared" si="19"/>
        <v>9</v>
      </c>
      <c r="C150" t="str">
        <f>IF(INDEX(FORMULACIÓN!$Z$10:$AM$1010,'REPORTE POR TIPO DE PLAN'!A150,'REPORTE POR TIPO DE PLAN'!B150)="X",B150,"")</f>
        <v/>
      </c>
      <c r="D150" t="str">
        <f>IF($C150=$B150,FORMULACIÓN!O871,"")</f>
        <v/>
      </c>
      <c r="E150" t="str">
        <f>IF($C150=$B150,FORMULACIÓN!P871,"")</f>
        <v/>
      </c>
      <c r="F150" t="str">
        <f>IF($C150=$B150,FORMULACIÓN!Q871,"")</f>
        <v/>
      </c>
      <c r="G150" t="str">
        <f t="shared" si="21"/>
        <v/>
      </c>
      <c r="H150">
        <f t="shared" si="22"/>
        <v>0</v>
      </c>
      <c r="I150">
        <f t="shared" si="20"/>
        <v>142</v>
      </c>
    </row>
    <row r="151" spans="1:9">
      <c r="A151">
        <f t="shared" si="18"/>
        <v>128</v>
      </c>
      <c r="B151">
        <f t="shared" si="19"/>
        <v>9</v>
      </c>
      <c r="C151" t="str">
        <f>IF(INDEX(FORMULACIÓN!$Z$10:$AM$1010,'REPORTE POR TIPO DE PLAN'!A151,'REPORTE POR TIPO DE PLAN'!B151)="X",B151,"")</f>
        <v/>
      </c>
      <c r="D151" t="str">
        <f>IF($C151=$B151,FORMULACIÓN!O872,"")</f>
        <v/>
      </c>
      <c r="E151" t="str">
        <f>IF($C151=$B151,FORMULACIÓN!P872,"")</f>
        <v/>
      </c>
      <c r="F151" t="str">
        <f>IF($C151=$B151,FORMULACIÓN!Q872,"")</f>
        <v/>
      </c>
      <c r="G151" t="str">
        <f t="shared" si="21"/>
        <v/>
      </c>
      <c r="H151">
        <f t="shared" si="22"/>
        <v>0</v>
      </c>
      <c r="I151">
        <f t="shared" si="20"/>
        <v>143</v>
      </c>
    </row>
    <row r="152" spans="1:9">
      <c r="A152">
        <f t="shared" si="18"/>
        <v>129</v>
      </c>
      <c r="B152">
        <f t="shared" ref="B152:B183" si="23">VLOOKUP($P$3,$C$7:$D$22,2,FALSE)</f>
        <v>9</v>
      </c>
      <c r="C152" t="str">
        <f>IF(INDEX(FORMULACIÓN!$Z$10:$AM$1010,'REPORTE POR TIPO DE PLAN'!A152,'REPORTE POR TIPO DE PLAN'!B152)="X",B152,"")</f>
        <v/>
      </c>
      <c r="D152" t="str">
        <f>IF($C152=$B152,FORMULACIÓN!O873,"")</f>
        <v/>
      </c>
      <c r="E152" t="str">
        <f>IF($C152=$B152,FORMULACIÓN!P873,"")</f>
        <v/>
      </c>
      <c r="F152" t="str">
        <f>IF($C152=$B152,FORMULACIÓN!Q873,"")</f>
        <v/>
      </c>
      <c r="G152" t="str">
        <f t="shared" si="21"/>
        <v/>
      </c>
      <c r="H152">
        <f t="shared" si="22"/>
        <v>0</v>
      </c>
      <c r="I152">
        <f t="shared" si="20"/>
        <v>144</v>
      </c>
    </row>
    <row r="153" spans="1:9">
      <c r="A153">
        <f t="shared" si="18"/>
        <v>130</v>
      </c>
      <c r="B153">
        <f t="shared" si="23"/>
        <v>9</v>
      </c>
      <c r="C153" t="str">
        <f>IF(INDEX(FORMULACIÓN!$Z$10:$AM$1010,'REPORTE POR TIPO DE PLAN'!A153,'REPORTE POR TIPO DE PLAN'!B153)="X",B153,"")</f>
        <v/>
      </c>
      <c r="D153" t="str">
        <f>IF($C153=$B153,FORMULACIÓN!O874,"")</f>
        <v/>
      </c>
      <c r="E153" t="str">
        <f>IF($C153=$B153,FORMULACIÓN!P874,"")</f>
        <v/>
      </c>
      <c r="F153" t="str">
        <f>IF($C153=$B153,FORMULACIÓN!Q874,"")</f>
        <v/>
      </c>
      <c r="G153" t="str">
        <f t="shared" si="21"/>
        <v/>
      </c>
      <c r="H153">
        <f t="shared" si="22"/>
        <v>0</v>
      </c>
      <c r="I153">
        <f t="shared" si="20"/>
        <v>145</v>
      </c>
    </row>
    <row r="154" spans="1:9">
      <c r="A154">
        <f t="shared" ref="A154:A217" si="24">1+A153</f>
        <v>131</v>
      </c>
      <c r="B154">
        <f t="shared" si="23"/>
        <v>9</v>
      </c>
      <c r="C154" t="str">
        <f>IF(INDEX(FORMULACIÓN!$Z$10:$AM$1010,'REPORTE POR TIPO DE PLAN'!A154,'REPORTE POR TIPO DE PLAN'!B154)="X",B154,"")</f>
        <v/>
      </c>
      <c r="D154" t="str">
        <f>IF($C154=$B154,FORMULACIÓN!O875,"")</f>
        <v/>
      </c>
      <c r="E154" t="str">
        <f>IF($C154=$B154,FORMULACIÓN!P875,"")</f>
        <v/>
      </c>
      <c r="F154" t="str">
        <f>IF($C154=$B154,FORMULACIÓN!Q875,"")</f>
        <v/>
      </c>
      <c r="G154" t="str">
        <f t="shared" si="21"/>
        <v/>
      </c>
      <c r="H154">
        <f t="shared" si="22"/>
        <v>0</v>
      </c>
      <c r="I154">
        <f t="shared" si="20"/>
        <v>146</v>
      </c>
    </row>
    <row r="155" spans="1:9">
      <c r="A155">
        <f t="shared" si="24"/>
        <v>132</v>
      </c>
      <c r="B155">
        <f t="shared" si="23"/>
        <v>9</v>
      </c>
      <c r="C155" t="str">
        <f>IF(INDEX(FORMULACIÓN!$Z$10:$AM$1010,'REPORTE POR TIPO DE PLAN'!A155,'REPORTE POR TIPO DE PLAN'!B155)="X",B155,"")</f>
        <v/>
      </c>
      <c r="D155" t="str">
        <f>IF($C155=$B155,FORMULACIÓN!O876,"")</f>
        <v/>
      </c>
      <c r="E155" t="str">
        <f>IF($C155=$B155,FORMULACIÓN!P876,"")</f>
        <v/>
      </c>
      <c r="F155" t="str">
        <f>IF($C155=$B155,FORMULACIÓN!Q876,"")</f>
        <v/>
      </c>
      <c r="G155" t="str">
        <f t="shared" si="21"/>
        <v/>
      </c>
      <c r="H155">
        <f t="shared" si="22"/>
        <v>0</v>
      </c>
      <c r="I155">
        <f t="shared" si="20"/>
        <v>147</v>
      </c>
    </row>
    <row r="156" spans="1:9">
      <c r="A156">
        <f t="shared" si="24"/>
        <v>133</v>
      </c>
      <c r="B156">
        <f t="shared" si="23"/>
        <v>9</v>
      </c>
      <c r="C156" t="str">
        <f>IF(INDEX(FORMULACIÓN!$Z$10:$AM$1010,'REPORTE POR TIPO DE PLAN'!A156,'REPORTE POR TIPO DE PLAN'!B156)="X",B156,"")</f>
        <v/>
      </c>
      <c r="D156" t="str">
        <f>IF($C156=$B156,FORMULACIÓN!O877,"")</f>
        <v/>
      </c>
      <c r="E156" t="str">
        <f>IF($C156=$B156,FORMULACIÓN!P877,"")</f>
        <v/>
      </c>
      <c r="F156" t="str">
        <f>IF($C156=$B156,FORMULACIÓN!Q877,"")</f>
        <v/>
      </c>
      <c r="G156" t="str">
        <f t="shared" si="21"/>
        <v/>
      </c>
      <c r="H156">
        <f t="shared" si="22"/>
        <v>0</v>
      </c>
      <c r="I156">
        <f t="shared" si="20"/>
        <v>148</v>
      </c>
    </row>
    <row r="157" spans="1:9">
      <c r="A157">
        <f t="shared" si="24"/>
        <v>134</v>
      </c>
      <c r="B157">
        <f t="shared" si="23"/>
        <v>9</v>
      </c>
      <c r="C157" t="str">
        <f>IF(INDEX(FORMULACIÓN!$Z$10:$AM$1010,'REPORTE POR TIPO DE PLAN'!A157,'REPORTE POR TIPO DE PLAN'!B157)="X",B157,"")</f>
        <v/>
      </c>
      <c r="D157" t="str">
        <f>IF($C157=$B157,FORMULACIÓN!O878,"")</f>
        <v/>
      </c>
      <c r="E157" t="str">
        <f>IF($C157=$B157,FORMULACIÓN!P878,"")</f>
        <v/>
      </c>
      <c r="F157" t="str">
        <f>IF($C157=$B157,FORMULACIÓN!Q878,"")</f>
        <v/>
      </c>
      <c r="G157" t="str">
        <f t="shared" si="21"/>
        <v/>
      </c>
      <c r="H157">
        <f t="shared" si="22"/>
        <v>0</v>
      </c>
      <c r="I157">
        <f t="shared" si="20"/>
        <v>149</v>
      </c>
    </row>
    <row r="158" spans="1:9">
      <c r="A158">
        <f t="shared" si="24"/>
        <v>135</v>
      </c>
      <c r="B158">
        <f t="shared" si="23"/>
        <v>9</v>
      </c>
      <c r="C158" t="str">
        <f>IF(INDEX(FORMULACIÓN!$Z$10:$AM$1010,'REPORTE POR TIPO DE PLAN'!A158,'REPORTE POR TIPO DE PLAN'!B158)="X",B158,"")</f>
        <v/>
      </c>
      <c r="D158" t="str">
        <f>IF($C158=$B158,FORMULACIÓN!O879,"")</f>
        <v/>
      </c>
      <c r="E158" t="str">
        <f>IF($C158=$B158,FORMULACIÓN!P879,"")</f>
        <v/>
      </c>
      <c r="F158" t="str">
        <f>IF($C158=$B158,FORMULACIÓN!Q879,"")</f>
        <v/>
      </c>
      <c r="G158" t="str">
        <f t="shared" si="21"/>
        <v/>
      </c>
      <c r="H158">
        <f t="shared" si="22"/>
        <v>0</v>
      </c>
      <c r="I158">
        <f t="shared" si="20"/>
        <v>150</v>
      </c>
    </row>
    <row r="159" spans="1:9">
      <c r="A159">
        <f t="shared" si="24"/>
        <v>136</v>
      </c>
      <c r="B159">
        <f t="shared" si="23"/>
        <v>9</v>
      </c>
      <c r="C159" t="str">
        <f>IF(INDEX(FORMULACIÓN!$Z$10:$AM$1010,'REPORTE POR TIPO DE PLAN'!A159,'REPORTE POR TIPO DE PLAN'!B159)="X",B159,"")</f>
        <v/>
      </c>
      <c r="D159" t="str">
        <f>IF($C159=$B159,FORMULACIÓN!O880,"")</f>
        <v/>
      </c>
      <c r="E159" t="str">
        <f>IF($C159=$B159,FORMULACIÓN!P880,"")</f>
        <v/>
      </c>
      <c r="F159" t="str">
        <f>IF($C159=$B159,FORMULACIÓN!Q880,"")</f>
        <v/>
      </c>
      <c r="G159" t="str">
        <f t="shared" si="21"/>
        <v/>
      </c>
      <c r="H159">
        <f t="shared" si="22"/>
        <v>0</v>
      </c>
      <c r="I159">
        <f t="shared" si="20"/>
        <v>151</v>
      </c>
    </row>
    <row r="160" spans="1:9">
      <c r="A160">
        <f t="shared" si="24"/>
        <v>137</v>
      </c>
      <c r="B160">
        <f t="shared" si="23"/>
        <v>9</v>
      </c>
      <c r="C160" t="str">
        <f>IF(INDEX(FORMULACIÓN!$Z$10:$AM$1010,'REPORTE POR TIPO DE PLAN'!A160,'REPORTE POR TIPO DE PLAN'!B160)="X",B160,"")</f>
        <v/>
      </c>
      <c r="D160" t="str">
        <f>IF($C160=$B160,FORMULACIÓN!O881,"")</f>
        <v/>
      </c>
      <c r="E160" t="str">
        <f>IF($C160=$B160,FORMULACIÓN!P881,"")</f>
        <v/>
      </c>
      <c r="F160" t="str">
        <f>IF($C160=$B160,FORMULACIÓN!Q881,"")</f>
        <v/>
      </c>
      <c r="G160" t="str">
        <f t="shared" si="21"/>
        <v/>
      </c>
      <c r="H160">
        <f t="shared" si="22"/>
        <v>0</v>
      </c>
      <c r="I160">
        <f t="shared" si="20"/>
        <v>152</v>
      </c>
    </row>
    <row r="161" spans="1:9">
      <c r="A161">
        <f t="shared" si="24"/>
        <v>138</v>
      </c>
      <c r="B161">
        <f t="shared" si="23"/>
        <v>9</v>
      </c>
      <c r="C161" t="str">
        <f>IF(INDEX(FORMULACIÓN!$Z$10:$AM$1010,'REPORTE POR TIPO DE PLAN'!A161,'REPORTE POR TIPO DE PLAN'!B161)="X",B161,"")</f>
        <v/>
      </c>
      <c r="D161" t="str">
        <f>IF($C161=$B161,FORMULACIÓN!O882,"")</f>
        <v/>
      </c>
      <c r="E161" t="str">
        <f>IF($C161=$B161,FORMULACIÓN!P882,"")</f>
        <v/>
      </c>
      <c r="F161" t="str">
        <f>IF($C161=$B161,FORMULACIÓN!Q882,"")</f>
        <v/>
      </c>
      <c r="G161" t="str">
        <f t="shared" si="21"/>
        <v/>
      </c>
      <c r="H161">
        <f t="shared" si="22"/>
        <v>0</v>
      </c>
      <c r="I161">
        <f t="shared" si="20"/>
        <v>153</v>
      </c>
    </row>
    <row r="162" spans="1:9">
      <c r="A162">
        <f t="shared" si="24"/>
        <v>139</v>
      </c>
      <c r="B162">
        <f t="shared" si="23"/>
        <v>9</v>
      </c>
      <c r="C162" t="str">
        <f>IF(INDEX(FORMULACIÓN!$Z$10:$AM$1010,'REPORTE POR TIPO DE PLAN'!A162,'REPORTE POR TIPO DE PLAN'!B162)="X",B162,"")</f>
        <v/>
      </c>
      <c r="D162" t="str">
        <f>IF($C162=$B162,FORMULACIÓN!O883,"")</f>
        <v/>
      </c>
      <c r="E162" t="str">
        <f>IF($C162=$B162,FORMULACIÓN!P883,"")</f>
        <v/>
      </c>
      <c r="F162" t="str">
        <f>IF($C162=$B162,FORMULACIÓN!Q883,"")</f>
        <v/>
      </c>
      <c r="G162" t="str">
        <f t="shared" si="21"/>
        <v/>
      </c>
      <c r="H162">
        <f t="shared" si="22"/>
        <v>0</v>
      </c>
      <c r="I162">
        <f t="shared" si="20"/>
        <v>154</v>
      </c>
    </row>
    <row r="163" spans="1:9">
      <c r="A163">
        <f t="shared" si="24"/>
        <v>140</v>
      </c>
      <c r="B163">
        <f t="shared" si="23"/>
        <v>9</v>
      </c>
      <c r="C163" t="str">
        <f>IF(INDEX(FORMULACIÓN!$Z$10:$AM$1010,'REPORTE POR TIPO DE PLAN'!A163,'REPORTE POR TIPO DE PLAN'!B163)="X",B163,"")</f>
        <v/>
      </c>
      <c r="D163" t="str">
        <f>IF($C163=$B163,FORMULACIÓN!O884,"")</f>
        <v/>
      </c>
      <c r="E163" t="str">
        <f>IF($C163=$B163,FORMULACIÓN!P884,"")</f>
        <v/>
      </c>
      <c r="F163" t="str">
        <f>IF($C163=$B163,FORMULACIÓN!Q884,"")</f>
        <v/>
      </c>
      <c r="G163" t="str">
        <f t="shared" si="21"/>
        <v/>
      </c>
      <c r="H163">
        <f t="shared" si="22"/>
        <v>0</v>
      </c>
      <c r="I163">
        <f t="shared" si="20"/>
        <v>155</v>
      </c>
    </row>
    <row r="164" spans="1:9">
      <c r="A164">
        <f t="shared" si="24"/>
        <v>141</v>
      </c>
      <c r="B164">
        <f t="shared" si="23"/>
        <v>9</v>
      </c>
      <c r="C164" t="str">
        <f>IF(INDEX(FORMULACIÓN!$Z$10:$AM$1010,'REPORTE POR TIPO DE PLAN'!A164,'REPORTE POR TIPO DE PLAN'!B164)="X",B164,"")</f>
        <v/>
      </c>
      <c r="D164" t="str">
        <f>IF($C164=$B164,FORMULACIÓN!O885,"")</f>
        <v/>
      </c>
      <c r="E164" t="str">
        <f>IF($C164=$B164,FORMULACIÓN!P885,"")</f>
        <v/>
      </c>
      <c r="F164" t="str">
        <f>IF($C164=$B164,FORMULACIÓN!Q885,"")</f>
        <v/>
      </c>
      <c r="G164" t="str">
        <f t="shared" si="21"/>
        <v/>
      </c>
      <c r="H164">
        <f t="shared" si="22"/>
        <v>0</v>
      </c>
      <c r="I164">
        <f t="shared" si="20"/>
        <v>156</v>
      </c>
    </row>
    <row r="165" spans="1:9">
      <c r="A165">
        <f t="shared" si="24"/>
        <v>142</v>
      </c>
      <c r="B165">
        <f t="shared" si="23"/>
        <v>9</v>
      </c>
      <c r="C165" t="str">
        <f>IF(INDEX(FORMULACIÓN!$Z$10:$AM$1010,'REPORTE POR TIPO DE PLAN'!A165,'REPORTE POR TIPO DE PLAN'!B165)="X",B165,"")</f>
        <v/>
      </c>
      <c r="D165" t="str">
        <f>IF($C165=$B165,FORMULACIÓN!O886,"")</f>
        <v/>
      </c>
      <c r="E165" t="str">
        <f>IF($C165=$B165,FORMULACIÓN!P886,"")</f>
        <v/>
      </c>
      <c r="F165" t="str">
        <f>IF($C165=$B165,FORMULACIÓN!Q886,"")</f>
        <v/>
      </c>
      <c r="G165" t="str">
        <f t="shared" si="21"/>
        <v/>
      </c>
      <c r="H165">
        <f t="shared" si="22"/>
        <v>0</v>
      </c>
      <c r="I165">
        <f t="shared" si="20"/>
        <v>157</v>
      </c>
    </row>
    <row r="166" spans="1:9">
      <c r="A166">
        <f t="shared" si="24"/>
        <v>143</v>
      </c>
      <c r="B166">
        <f t="shared" si="23"/>
        <v>9</v>
      </c>
      <c r="C166" t="str">
        <f>IF(INDEX(FORMULACIÓN!$Z$10:$AM$1010,'REPORTE POR TIPO DE PLAN'!A166,'REPORTE POR TIPO DE PLAN'!B166)="X",B166,"")</f>
        <v/>
      </c>
      <c r="D166" t="str">
        <f>IF($C166=$B166,FORMULACIÓN!O887,"")</f>
        <v/>
      </c>
      <c r="E166" t="str">
        <f>IF($C166=$B166,FORMULACIÓN!P887,"")</f>
        <v/>
      </c>
      <c r="F166" t="str">
        <f>IF($C166=$B166,FORMULACIÓN!Q887,"")</f>
        <v/>
      </c>
      <c r="G166" t="str">
        <f t="shared" si="21"/>
        <v/>
      </c>
      <c r="H166">
        <f t="shared" si="22"/>
        <v>0</v>
      </c>
      <c r="I166">
        <f t="shared" si="20"/>
        <v>158</v>
      </c>
    </row>
    <row r="167" spans="1:9">
      <c r="A167">
        <f t="shared" si="24"/>
        <v>144</v>
      </c>
      <c r="B167">
        <f t="shared" si="23"/>
        <v>9</v>
      </c>
      <c r="C167" t="str">
        <f>IF(INDEX(FORMULACIÓN!$Z$10:$AM$1010,'REPORTE POR TIPO DE PLAN'!A167,'REPORTE POR TIPO DE PLAN'!B167)="X",B167,"")</f>
        <v/>
      </c>
      <c r="D167" t="str">
        <f>IF($C167=$B167,FORMULACIÓN!O888,"")</f>
        <v/>
      </c>
      <c r="E167" t="str">
        <f>IF($C167=$B167,FORMULACIÓN!P888,"")</f>
        <v/>
      </c>
      <c r="F167" t="str">
        <f>IF($C167=$B167,FORMULACIÓN!Q888,"")</f>
        <v/>
      </c>
      <c r="G167" t="str">
        <f t="shared" si="21"/>
        <v/>
      </c>
      <c r="H167">
        <f t="shared" si="22"/>
        <v>0</v>
      </c>
      <c r="I167">
        <f t="shared" si="20"/>
        <v>159</v>
      </c>
    </row>
    <row r="168" spans="1:9">
      <c r="A168">
        <f t="shared" si="24"/>
        <v>145</v>
      </c>
      <c r="B168">
        <f t="shared" si="23"/>
        <v>9</v>
      </c>
      <c r="C168" t="str">
        <f>IF(INDEX(FORMULACIÓN!$Z$10:$AM$1010,'REPORTE POR TIPO DE PLAN'!A168,'REPORTE POR TIPO DE PLAN'!B168)="X",B168,"")</f>
        <v/>
      </c>
      <c r="D168" t="str">
        <f>IF($C168=$B168,FORMULACIÓN!O889,"")</f>
        <v/>
      </c>
      <c r="E168" t="str">
        <f>IF($C168=$B168,FORMULACIÓN!P889,"")</f>
        <v/>
      </c>
      <c r="F168" t="str">
        <f>IF($C168=$B168,FORMULACIÓN!Q889,"")</f>
        <v/>
      </c>
      <c r="G168" t="str">
        <f t="shared" si="21"/>
        <v/>
      </c>
      <c r="H168">
        <f t="shared" si="22"/>
        <v>0</v>
      </c>
      <c r="I168">
        <f t="shared" si="20"/>
        <v>160</v>
      </c>
    </row>
    <row r="169" spans="1:9">
      <c r="A169">
        <f t="shared" si="24"/>
        <v>146</v>
      </c>
      <c r="B169">
        <f t="shared" si="23"/>
        <v>9</v>
      </c>
      <c r="C169" t="str">
        <f>IF(INDEX(FORMULACIÓN!$Z$10:$AM$1010,'REPORTE POR TIPO DE PLAN'!A169,'REPORTE POR TIPO DE PLAN'!B169)="X",B169,"")</f>
        <v/>
      </c>
      <c r="D169" t="str">
        <f>IF($C169=$B169,FORMULACIÓN!O890,"")</f>
        <v/>
      </c>
      <c r="E169" t="str">
        <f>IF($C169=$B169,FORMULACIÓN!P890,"")</f>
        <v/>
      </c>
      <c r="F169" t="str">
        <f>IF($C169=$B169,FORMULACIÓN!Q890,"")</f>
        <v/>
      </c>
      <c r="G169" t="str">
        <f t="shared" si="21"/>
        <v/>
      </c>
      <c r="H169">
        <f t="shared" si="22"/>
        <v>0</v>
      </c>
      <c r="I169">
        <f t="shared" si="20"/>
        <v>161</v>
      </c>
    </row>
    <row r="170" spans="1:9">
      <c r="A170">
        <f t="shared" si="24"/>
        <v>147</v>
      </c>
      <c r="B170">
        <f t="shared" si="23"/>
        <v>9</v>
      </c>
      <c r="C170" t="str">
        <f>IF(INDEX(FORMULACIÓN!$Z$10:$AM$1010,'REPORTE POR TIPO DE PLAN'!A170,'REPORTE POR TIPO DE PLAN'!B170)="X",B170,"")</f>
        <v/>
      </c>
      <c r="D170" t="str">
        <f>IF($C170=$B170,FORMULACIÓN!O891,"")</f>
        <v/>
      </c>
      <c r="E170" t="str">
        <f>IF($C170=$B170,FORMULACIÓN!P891,"")</f>
        <v/>
      </c>
      <c r="F170" t="str">
        <f>IF($C170=$B170,FORMULACIÓN!Q891,"")</f>
        <v/>
      </c>
      <c r="G170" t="str">
        <f t="shared" si="21"/>
        <v/>
      </c>
      <c r="H170">
        <f t="shared" si="22"/>
        <v>0</v>
      </c>
      <c r="I170">
        <f t="shared" si="20"/>
        <v>162</v>
      </c>
    </row>
    <row r="171" spans="1:9">
      <c r="A171">
        <f t="shared" si="24"/>
        <v>148</v>
      </c>
      <c r="B171">
        <f t="shared" si="23"/>
        <v>9</v>
      </c>
      <c r="C171" t="str">
        <f>IF(INDEX(FORMULACIÓN!$Z$10:$AM$1010,'REPORTE POR TIPO DE PLAN'!A171,'REPORTE POR TIPO DE PLAN'!B171)="X",B171,"")</f>
        <v/>
      </c>
      <c r="D171" t="str">
        <f>IF($C171=$B171,FORMULACIÓN!O892,"")</f>
        <v/>
      </c>
      <c r="E171" t="str">
        <f>IF($C171=$B171,FORMULACIÓN!P892,"")</f>
        <v/>
      </c>
      <c r="F171" t="str">
        <f>IF($C171=$B171,FORMULACIÓN!Q892,"")</f>
        <v/>
      </c>
      <c r="G171" t="str">
        <f t="shared" si="21"/>
        <v/>
      </c>
      <c r="H171">
        <f t="shared" si="22"/>
        <v>0</v>
      </c>
      <c r="I171">
        <f t="shared" si="20"/>
        <v>163</v>
      </c>
    </row>
    <row r="172" spans="1:9">
      <c r="A172">
        <f t="shared" si="24"/>
        <v>149</v>
      </c>
      <c r="B172">
        <f t="shared" si="23"/>
        <v>9</v>
      </c>
      <c r="C172" t="str">
        <f>IF(INDEX(FORMULACIÓN!$Z$10:$AM$1010,'REPORTE POR TIPO DE PLAN'!A172,'REPORTE POR TIPO DE PLAN'!B172)="X",B172,"")</f>
        <v/>
      </c>
      <c r="D172" t="str">
        <f>IF($C172=$B172,FORMULACIÓN!O893,"")</f>
        <v/>
      </c>
      <c r="E172" t="str">
        <f>IF($C172=$B172,FORMULACIÓN!P893,"")</f>
        <v/>
      </c>
      <c r="F172" t="str">
        <f>IF($C172=$B172,FORMULACIÓN!Q893,"")</f>
        <v/>
      </c>
      <c r="G172" t="str">
        <f t="shared" si="21"/>
        <v/>
      </c>
      <c r="H172">
        <f t="shared" si="22"/>
        <v>0</v>
      </c>
      <c r="I172">
        <f t="shared" si="20"/>
        <v>164</v>
      </c>
    </row>
    <row r="173" spans="1:9">
      <c r="A173">
        <f t="shared" si="24"/>
        <v>150</v>
      </c>
      <c r="B173">
        <f t="shared" si="23"/>
        <v>9</v>
      </c>
      <c r="C173" t="str">
        <f>IF(INDEX(FORMULACIÓN!$Z$10:$AM$1010,'REPORTE POR TIPO DE PLAN'!A173,'REPORTE POR TIPO DE PLAN'!B173)="X",B173,"")</f>
        <v/>
      </c>
      <c r="D173" t="str">
        <f>IF($C173=$B173,FORMULACIÓN!O894,"")</f>
        <v/>
      </c>
      <c r="E173" t="str">
        <f>IF($C173=$B173,FORMULACIÓN!P894,"")</f>
        <v/>
      </c>
      <c r="F173" t="str">
        <f>IF($C173=$B173,FORMULACIÓN!Q894,"")</f>
        <v/>
      </c>
      <c r="G173" t="str">
        <f t="shared" si="21"/>
        <v/>
      </c>
      <c r="H173">
        <f t="shared" si="22"/>
        <v>0</v>
      </c>
      <c r="I173">
        <f t="shared" si="20"/>
        <v>165</v>
      </c>
    </row>
    <row r="174" spans="1:9">
      <c r="A174">
        <f t="shared" si="24"/>
        <v>151</v>
      </c>
      <c r="B174">
        <f t="shared" si="23"/>
        <v>9</v>
      </c>
      <c r="C174" t="str">
        <f>IF(INDEX(FORMULACIÓN!$Z$10:$AM$1010,'REPORTE POR TIPO DE PLAN'!A174,'REPORTE POR TIPO DE PLAN'!B174)="X",B174,"")</f>
        <v/>
      </c>
      <c r="D174" t="str">
        <f>IF($C174=$B174,FORMULACIÓN!O895,"")</f>
        <v/>
      </c>
      <c r="E174" t="str">
        <f>IF($C174=$B174,FORMULACIÓN!P895,"")</f>
        <v/>
      </c>
      <c r="F174" t="str">
        <f>IF($C174=$B174,FORMULACIÓN!Q895,"")</f>
        <v/>
      </c>
      <c r="G174" t="str">
        <f t="shared" si="21"/>
        <v/>
      </c>
      <c r="H174">
        <f t="shared" si="22"/>
        <v>0</v>
      </c>
      <c r="I174">
        <f t="shared" si="20"/>
        <v>166</v>
      </c>
    </row>
    <row r="175" spans="1:9">
      <c r="A175">
        <f t="shared" si="24"/>
        <v>152</v>
      </c>
      <c r="B175">
        <f t="shared" si="23"/>
        <v>9</v>
      </c>
      <c r="C175" t="str">
        <f>IF(INDEX(FORMULACIÓN!$Z$10:$AM$1010,'REPORTE POR TIPO DE PLAN'!A175,'REPORTE POR TIPO DE PLAN'!B175)="X",B175,"")</f>
        <v/>
      </c>
      <c r="D175" t="str">
        <f>IF($C175=$B175,FORMULACIÓN!O896,"")</f>
        <v/>
      </c>
      <c r="E175" t="str">
        <f>IF($C175=$B175,FORMULACIÓN!P896,"")</f>
        <v/>
      </c>
      <c r="F175" t="str">
        <f>IF($C175=$B175,FORMULACIÓN!Q896,"")</f>
        <v/>
      </c>
      <c r="G175" t="str">
        <f t="shared" si="21"/>
        <v/>
      </c>
      <c r="H175">
        <f t="shared" si="22"/>
        <v>0</v>
      </c>
      <c r="I175">
        <f t="shared" si="20"/>
        <v>167</v>
      </c>
    </row>
    <row r="176" spans="1:9">
      <c r="A176">
        <f t="shared" si="24"/>
        <v>153</v>
      </c>
      <c r="B176">
        <f t="shared" si="23"/>
        <v>9</v>
      </c>
      <c r="C176" t="str">
        <f>IF(INDEX(FORMULACIÓN!$Z$10:$AM$1010,'REPORTE POR TIPO DE PLAN'!A176,'REPORTE POR TIPO DE PLAN'!B176)="X",B176,"")</f>
        <v/>
      </c>
      <c r="D176" t="str">
        <f>IF($C176=$B176,FORMULACIÓN!O897,"")</f>
        <v/>
      </c>
      <c r="E176" t="str">
        <f>IF($C176=$B176,FORMULACIÓN!P897,"")</f>
        <v/>
      </c>
      <c r="F176" t="str">
        <f>IF($C176=$B176,FORMULACIÓN!Q897,"")</f>
        <v/>
      </c>
      <c r="G176" t="str">
        <f t="shared" si="21"/>
        <v/>
      </c>
      <c r="H176">
        <f t="shared" si="22"/>
        <v>0</v>
      </c>
      <c r="I176">
        <f t="shared" si="20"/>
        <v>168</v>
      </c>
    </row>
    <row r="177" spans="1:9">
      <c r="A177">
        <f t="shared" si="24"/>
        <v>154</v>
      </c>
      <c r="B177">
        <f t="shared" si="23"/>
        <v>9</v>
      </c>
      <c r="C177" t="str">
        <f>IF(INDEX(FORMULACIÓN!$Z$10:$AM$1010,'REPORTE POR TIPO DE PLAN'!A177,'REPORTE POR TIPO DE PLAN'!B177)="X",B177,"")</f>
        <v/>
      </c>
      <c r="D177" t="str">
        <f>IF($C177=$B177,FORMULACIÓN!O898,"")</f>
        <v/>
      </c>
      <c r="E177" t="str">
        <f>IF($C177=$B177,FORMULACIÓN!P898,"")</f>
        <v/>
      </c>
      <c r="F177" t="str">
        <f>IF($C177=$B177,FORMULACIÓN!Q898,"")</f>
        <v/>
      </c>
      <c r="G177" t="str">
        <f t="shared" si="21"/>
        <v/>
      </c>
      <c r="H177">
        <f t="shared" si="22"/>
        <v>0</v>
      </c>
      <c r="I177">
        <f t="shared" si="20"/>
        <v>169</v>
      </c>
    </row>
    <row r="178" spans="1:9">
      <c r="A178">
        <f t="shared" si="24"/>
        <v>155</v>
      </c>
      <c r="B178">
        <f t="shared" si="23"/>
        <v>9</v>
      </c>
      <c r="C178" t="str">
        <f>IF(INDEX(FORMULACIÓN!$Z$10:$AM$1010,'REPORTE POR TIPO DE PLAN'!A178,'REPORTE POR TIPO DE PLAN'!B178)="X",B178,"")</f>
        <v/>
      </c>
      <c r="D178" t="str">
        <f>IF($C178=$B178,FORMULACIÓN!O899,"")</f>
        <v/>
      </c>
      <c r="E178" t="str">
        <f>IF($C178=$B178,FORMULACIÓN!P899,"")</f>
        <v/>
      </c>
      <c r="F178" t="str">
        <f>IF($C178=$B178,FORMULACIÓN!Q899,"")</f>
        <v/>
      </c>
      <c r="G178" t="str">
        <f t="shared" si="21"/>
        <v/>
      </c>
      <c r="H178">
        <f t="shared" si="22"/>
        <v>0</v>
      </c>
      <c r="I178">
        <f t="shared" si="20"/>
        <v>170</v>
      </c>
    </row>
    <row r="179" spans="1:9">
      <c r="A179">
        <f t="shared" si="24"/>
        <v>156</v>
      </c>
      <c r="B179">
        <f t="shared" si="23"/>
        <v>9</v>
      </c>
      <c r="C179" t="str">
        <f>IF(INDEX(FORMULACIÓN!$Z$10:$AM$1010,'REPORTE POR TIPO DE PLAN'!A179,'REPORTE POR TIPO DE PLAN'!B179)="X",B179,"")</f>
        <v/>
      </c>
      <c r="D179" t="str">
        <f>IF($C179=$B179,FORMULACIÓN!O900,"")</f>
        <v/>
      </c>
      <c r="E179" t="str">
        <f>IF($C179=$B179,FORMULACIÓN!P900,"")</f>
        <v/>
      </c>
      <c r="F179" t="str">
        <f>IF($C179=$B179,FORMULACIÓN!Q900,"")</f>
        <v/>
      </c>
      <c r="G179" t="str">
        <f t="shared" si="21"/>
        <v/>
      </c>
      <c r="H179">
        <f t="shared" si="22"/>
        <v>0</v>
      </c>
      <c r="I179">
        <f t="shared" si="20"/>
        <v>171</v>
      </c>
    </row>
    <row r="180" spans="1:9">
      <c r="A180">
        <f t="shared" si="24"/>
        <v>157</v>
      </c>
      <c r="B180">
        <f t="shared" si="23"/>
        <v>9</v>
      </c>
      <c r="C180" t="str">
        <f>IF(INDEX(FORMULACIÓN!$Z$10:$AM$1010,'REPORTE POR TIPO DE PLAN'!A180,'REPORTE POR TIPO DE PLAN'!B180)="X",B180,"")</f>
        <v/>
      </c>
      <c r="D180" t="str">
        <f>IF($C180=$B180,FORMULACIÓN!O901,"")</f>
        <v/>
      </c>
      <c r="E180" t="str">
        <f>IF($C180=$B180,FORMULACIÓN!P901,"")</f>
        <v/>
      </c>
      <c r="F180" t="str">
        <f>IF($C180=$B180,FORMULACIÓN!Q901,"")</f>
        <v/>
      </c>
      <c r="G180" t="str">
        <f t="shared" si="21"/>
        <v/>
      </c>
      <c r="H180">
        <f t="shared" si="22"/>
        <v>0</v>
      </c>
      <c r="I180">
        <f t="shared" si="20"/>
        <v>172</v>
      </c>
    </row>
    <row r="181" spans="1:9">
      <c r="A181">
        <f t="shared" si="24"/>
        <v>158</v>
      </c>
      <c r="B181">
        <f t="shared" si="23"/>
        <v>9</v>
      </c>
      <c r="C181" t="str">
        <f>IF(INDEX(FORMULACIÓN!$Z$10:$AM$1010,'REPORTE POR TIPO DE PLAN'!A181,'REPORTE POR TIPO DE PLAN'!B181)="X",B181,"")</f>
        <v/>
      </c>
      <c r="D181" t="str">
        <f>IF($C181=$B181,FORMULACIÓN!O902,"")</f>
        <v/>
      </c>
      <c r="E181" t="str">
        <f>IF($C181=$B181,FORMULACIÓN!P902,"")</f>
        <v/>
      </c>
      <c r="F181" t="str">
        <f>IF($C181=$B181,FORMULACIÓN!Q902,"")</f>
        <v/>
      </c>
      <c r="G181" t="str">
        <f t="shared" si="21"/>
        <v/>
      </c>
      <c r="H181">
        <f t="shared" si="22"/>
        <v>0</v>
      </c>
      <c r="I181">
        <f t="shared" si="20"/>
        <v>173</v>
      </c>
    </row>
    <row r="182" spans="1:9">
      <c r="A182">
        <f t="shared" si="24"/>
        <v>159</v>
      </c>
      <c r="B182">
        <f t="shared" si="23"/>
        <v>9</v>
      </c>
      <c r="C182" t="str">
        <f>IF(INDEX(FORMULACIÓN!$Z$10:$AM$1010,'REPORTE POR TIPO DE PLAN'!A182,'REPORTE POR TIPO DE PLAN'!B182)="X",B182,"")</f>
        <v/>
      </c>
      <c r="D182" t="str">
        <f>IF($C182=$B182,FORMULACIÓN!O903,"")</f>
        <v/>
      </c>
      <c r="E182" t="str">
        <f>IF($C182=$B182,FORMULACIÓN!P903,"")</f>
        <v/>
      </c>
      <c r="F182" t="str">
        <f>IF($C182=$B182,FORMULACIÓN!Q903,"")</f>
        <v/>
      </c>
      <c r="G182" t="str">
        <f t="shared" si="21"/>
        <v/>
      </c>
      <c r="H182">
        <f t="shared" si="22"/>
        <v>0</v>
      </c>
      <c r="I182">
        <f t="shared" ref="I182:I200" si="25">I181+1</f>
        <v>174</v>
      </c>
    </row>
    <row r="183" spans="1:9">
      <c r="A183">
        <f t="shared" si="24"/>
        <v>160</v>
      </c>
      <c r="B183">
        <f t="shared" si="23"/>
        <v>9</v>
      </c>
      <c r="C183" t="str">
        <f>IF(INDEX(FORMULACIÓN!$Z$10:$AM$1010,'REPORTE POR TIPO DE PLAN'!A183,'REPORTE POR TIPO DE PLAN'!B183)="X",B183,"")</f>
        <v/>
      </c>
      <c r="D183" t="str">
        <f>IF($C183=$B183,FORMULACIÓN!O904,"")</f>
        <v/>
      </c>
      <c r="E183" t="str">
        <f>IF($C183=$B183,FORMULACIÓN!P904,"")</f>
        <v/>
      </c>
      <c r="F183" t="str">
        <f>IF($C183=$B183,FORMULACIÓN!Q904,"")</f>
        <v/>
      </c>
      <c r="G183" t="str">
        <f t="shared" si="21"/>
        <v/>
      </c>
      <c r="H183">
        <f t="shared" si="22"/>
        <v>0</v>
      </c>
      <c r="I183">
        <f t="shared" si="25"/>
        <v>175</v>
      </c>
    </row>
    <row r="184" spans="1:9">
      <c r="A184">
        <f t="shared" si="24"/>
        <v>161</v>
      </c>
      <c r="B184">
        <f t="shared" ref="B184:B215" si="26">VLOOKUP($P$3,$C$7:$D$22,2,FALSE)</f>
        <v>9</v>
      </c>
      <c r="C184" t="str">
        <f>IF(INDEX(FORMULACIÓN!$Z$10:$AM$1010,'REPORTE POR TIPO DE PLAN'!A184,'REPORTE POR TIPO DE PLAN'!B184)="X",B184,"")</f>
        <v/>
      </c>
      <c r="D184" t="str">
        <f>IF($C184=$B184,FORMULACIÓN!O905,"")</f>
        <v/>
      </c>
      <c r="E184" t="str">
        <f>IF($C184=$B184,FORMULACIÓN!P905,"")</f>
        <v/>
      </c>
      <c r="F184" t="str">
        <f>IF($C184=$B184,FORMULACIÓN!Q905,"")</f>
        <v/>
      </c>
      <c r="G184" t="str">
        <f t="shared" si="21"/>
        <v/>
      </c>
      <c r="H184">
        <f t="shared" si="22"/>
        <v>0</v>
      </c>
      <c r="I184">
        <f t="shared" si="25"/>
        <v>176</v>
      </c>
    </row>
    <row r="185" spans="1:9">
      <c r="A185">
        <f t="shared" si="24"/>
        <v>162</v>
      </c>
      <c r="B185">
        <f t="shared" si="26"/>
        <v>9</v>
      </c>
      <c r="C185" t="str">
        <f>IF(INDEX(FORMULACIÓN!$Z$10:$AM$1010,'REPORTE POR TIPO DE PLAN'!A185,'REPORTE POR TIPO DE PLAN'!B185)="X",B185,"")</f>
        <v/>
      </c>
      <c r="D185" t="str">
        <f>IF($C185=$B185,FORMULACIÓN!O906,"")</f>
        <v/>
      </c>
      <c r="E185" t="str">
        <f>IF($C185=$B185,FORMULACIÓN!P906,"")</f>
        <v/>
      </c>
      <c r="F185" t="str">
        <f>IF($C185=$B185,FORMULACIÓN!Q906,"")</f>
        <v/>
      </c>
      <c r="G185" t="str">
        <f t="shared" si="21"/>
        <v/>
      </c>
      <c r="H185">
        <f t="shared" si="22"/>
        <v>0</v>
      </c>
      <c r="I185">
        <f t="shared" si="25"/>
        <v>177</v>
      </c>
    </row>
    <row r="186" spans="1:9">
      <c r="A186">
        <f t="shared" si="24"/>
        <v>163</v>
      </c>
      <c r="B186">
        <f t="shared" si="26"/>
        <v>9</v>
      </c>
      <c r="C186" t="str">
        <f>IF(INDEX(FORMULACIÓN!$Z$10:$AM$1010,'REPORTE POR TIPO DE PLAN'!A186,'REPORTE POR TIPO DE PLAN'!B186)="X",B186,"")</f>
        <v/>
      </c>
      <c r="D186" t="str">
        <f>IF($C186=$B186,FORMULACIÓN!O907,"")</f>
        <v/>
      </c>
      <c r="E186" t="str">
        <f>IF($C186=$B186,FORMULACIÓN!P907,"")</f>
        <v/>
      </c>
      <c r="F186" t="str">
        <f>IF($C186=$B186,FORMULACIÓN!Q907,"")</f>
        <v/>
      </c>
      <c r="G186" t="str">
        <f t="shared" si="21"/>
        <v/>
      </c>
      <c r="H186">
        <f t="shared" si="22"/>
        <v>0</v>
      </c>
      <c r="I186">
        <f t="shared" si="25"/>
        <v>178</v>
      </c>
    </row>
    <row r="187" spans="1:9">
      <c r="A187">
        <f t="shared" si="24"/>
        <v>164</v>
      </c>
      <c r="B187">
        <f t="shared" si="26"/>
        <v>9</v>
      </c>
      <c r="C187" t="str">
        <f>IF(INDEX(FORMULACIÓN!$Z$10:$AM$1010,'REPORTE POR TIPO DE PLAN'!A187,'REPORTE POR TIPO DE PLAN'!B187)="X",B187,"")</f>
        <v/>
      </c>
      <c r="D187" t="str">
        <f>IF($C187=$B187,FORMULACIÓN!O908,"")</f>
        <v/>
      </c>
      <c r="E187" t="str">
        <f>IF($C187=$B187,FORMULACIÓN!P908,"")</f>
        <v/>
      </c>
      <c r="F187" t="str">
        <f>IF($C187=$B187,FORMULACIÓN!Q908,"")</f>
        <v/>
      </c>
      <c r="G187" t="str">
        <f t="shared" si="21"/>
        <v/>
      </c>
      <c r="H187">
        <f t="shared" si="22"/>
        <v>0</v>
      </c>
      <c r="I187">
        <f t="shared" si="25"/>
        <v>179</v>
      </c>
    </row>
    <row r="188" spans="1:9">
      <c r="A188">
        <f t="shared" si="24"/>
        <v>165</v>
      </c>
      <c r="B188">
        <f t="shared" si="26"/>
        <v>9</v>
      </c>
      <c r="C188" t="str">
        <f>IF(INDEX(FORMULACIÓN!$Z$10:$AM$1010,'REPORTE POR TIPO DE PLAN'!A188,'REPORTE POR TIPO DE PLAN'!B188)="X",B188,"")</f>
        <v/>
      </c>
      <c r="D188" t="str">
        <f>IF($C188=$B188,FORMULACIÓN!O909,"")</f>
        <v/>
      </c>
      <c r="E188" t="str">
        <f>IF($C188=$B188,FORMULACIÓN!P909,"")</f>
        <v/>
      </c>
      <c r="F188" t="str">
        <f>IF($C188=$B188,FORMULACIÓN!Q909,"")</f>
        <v/>
      </c>
      <c r="G188" t="str">
        <f t="shared" si="21"/>
        <v/>
      </c>
      <c r="H188">
        <f t="shared" si="22"/>
        <v>0</v>
      </c>
      <c r="I188">
        <f t="shared" si="25"/>
        <v>180</v>
      </c>
    </row>
    <row r="189" spans="1:9">
      <c r="A189">
        <f t="shared" si="24"/>
        <v>166</v>
      </c>
      <c r="B189">
        <f t="shared" si="26"/>
        <v>9</v>
      </c>
      <c r="C189" t="str">
        <f>IF(INDEX(FORMULACIÓN!$Z$10:$AM$1010,'REPORTE POR TIPO DE PLAN'!A189,'REPORTE POR TIPO DE PLAN'!B189)="X",B189,"")</f>
        <v/>
      </c>
      <c r="D189" t="str">
        <f>IF($C189=$B189,FORMULACIÓN!O910,"")</f>
        <v/>
      </c>
      <c r="E189" t="str">
        <f>IF($C189=$B189,FORMULACIÓN!P910,"")</f>
        <v/>
      </c>
      <c r="F189" t="str">
        <f>IF($C189=$B189,FORMULACIÓN!Q910,"")</f>
        <v/>
      </c>
      <c r="G189" t="str">
        <f t="shared" si="21"/>
        <v/>
      </c>
      <c r="H189">
        <f t="shared" si="22"/>
        <v>0</v>
      </c>
      <c r="I189">
        <f t="shared" si="25"/>
        <v>181</v>
      </c>
    </row>
    <row r="190" spans="1:9">
      <c r="A190">
        <f t="shared" si="24"/>
        <v>167</v>
      </c>
      <c r="B190">
        <f t="shared" si="26"/>
        <v>9</v>
      </c>
      <c r="C190" t="str">
        <f>IF(INDEX(FORMULACIÓN!$Z$10:$AM$1010,'REPORTE POR TIPO DE PLAN'!A190,'REPORTE POR TIPO DE PLAN'!B190)="X",B190,"")</f>
        <v/>
      </c>
      <c r="D190" t="str">
        <f>IF($C190=$B190,FORMULACIÓN!O911,"")</f>
        <v/>
      </c>
      <c r="E190" t="str">
        <f>IF($C190=$B190,FORMULACIÓN!P911,"")</f>
        <v/>
      </c>
      <c r="F190" t="str">
        <f>IF($C190=$B190,FORMULACIÓN!Q911,"")</f>
        <v/>
      </c>
      <c r="G190" t="str">
        <f t="shared" si="21"/>
        <v/>
      </c>
      <c r="H190">
        <f t="shared" si="22"/>
        <v>0</v>
      </c>
      <c r="I190">
        <f t="shared" si="25"/>
        <v>182</v>
      </c>
    </row>
    <row r="191" spans="1:9">
      <c r="A191">
        <f t="shared" si="24"/>
        <v>168</v>
      </c>
      <c r="B191">
        <f t="shared" si="26"/>
        <v>9</v>
      </c>
      <c r="C191" t="str">
        <f>IF(INDEX(FORMULACIÓN!$Z$10:$AM$1010,'REPORTE POR TIPO DE PLAN'!A191,'REPORTE POR TIPO DE PLAN'!B191)="X",B191,"")</f>
        <v/>
      </c>
      <c r="D191" t="str">
        <f>IF($C191=$B191,FORMULACIÓN!O912,"")</f>
        <v/>
      </c>
      <c r="E191" t="str">
        <f>IF($C191=$B191,FORMULACIÓN!P912,"")</f>
        <v/>
      </c>
      <c r="F191" t="str">
        <f>IF($C191=$B191,FORMULACIÓN!Q912,"")</f>
        <v/>
      </c>
      <c r="G191" t="str">
        <f t="shared" si="21"/>
        <v/>
      </c>
      <c r="H191">
        <f t="shared" si="22"/>
        <v>0</v>
      </c>
      <c r="I191">
        <f t="shared" si="25"/>
        <v>183</v>
      </c>
    </row>
    <row r="192" spans="1:9">
      <c r="A192">
        <f t="shared" si="24"/>
        <v>169</v>
      </c>
      <c r="B192">
        <f t="shared" si="26"/>
        <v>9</v>
      </c>
      <c r="C192" t="str">
        <f>IF(INDEX(FORMULACIÓN!$Z$10:$AM$1010,'REPORTE POR TIPO DE PLAN'!A192,'REPORTE POR TIPO DE PLAN'!B192)="X",B192,"")</f>
        <v/>
      </c>
      <c r="D192" t="str">
        <f>IF($C192=$B192,FORMULACIÓN!O913,"")</f>
        <v/>
      </c>
      <c r="E192" t="str">
        <f>IF($C192=$B192,FORMULACIÓN!P913,"")</f>
        <v/>
      </c>
      <c r="F192" t="str">
        <f>IF($C192=$B192,FORMULACIÓN!Q913,"")</f>
        <v/>
      </c>
      <c r="G192" t="str">
        <f t="shared" si="21"/>
        <v/>
      </c>
      <c r="H192">
        <f t="shared" si="22"/>
        <v>0</v>
      </c>
      <c r="I192">
        <f t="shared" si="25"/>
        <v>184</v>
      </c>
    </row>
    <row r="193" spans="1:9">
      <c r="A193">
        <f t="shared" si="24"/>
        <v>170</v>
      </c>
      <c r="B193">
        <f t="shared" si="26"/>
        <v>9</v>
      </c>
      <c r="C193" t="str">
        <f>IF(INDEX(FORMULACIÓN!$Z$10:$AM$1010,'REPORTE POR TIPO DE PLAN'!A193,'REPORTE POR TIPO DE PLAN'!B193)="X",B193,"")</f>
        <v/>
      </c>
      <c r="D193" t="str">
        <f>IF($C193=$B193,FORMULACIÓN!O914,"")</f>
        <v/>
      </c>
      <c r="E193" t="str">
        <f>IF($C193=$B193,FORMULACIÓN!P914,"")</f>
        <v/>
      </c>
      <c r="F193" t="str">
        <f>IF($C193=$B193,FORMULACIÓN!Q914,"")</f>
        <v/>
      </c>
      <c r="G193" t="str">
        <f t="shared" si="21"/>
        <v/>
      </c>
      <c r="H193">
        <f t="shared" si="22"/>
        <v>0</v>
      </c>
      <c r="I193">
        <f t="shared" si="25"/>
        <v>185</v>
      </c>
    </row>
    <row r="194" spans="1:9">
      <c r="A194">
        <f t="shared" si="24"/>
        <v>171</v>
      </c>
      <c r="B194">
        <f t="shared" si="26"/>
        <v>9</v>
      </c>
      <c r="C194" t="str">
        <f>IF(INDEX(FORMULACIÓN!$Z$10:$AM$1010,'REPORTE POR TIPO DE PLAN'!A194,'REPORTE POR TIPO DE PLAN'!B194)="X",B194,"")</f>
        <v/>
      </c>
      <c r="D194" t="str">
        <f>IF($C194=$B194,FORMULACIÓN!O915,"")</f>
        <v/>
      </c>
      <c r="E194" t="str">
        <f>IF($C194=$B194,FORMULACIÓN!P915,"")</f>
        <v/>
      </c>
      <c r="F194" t="str">
        <f>IF($C194=$B194,FORMULACIÓN!Q915,"")</f>
        <v/>
      </c>
      <c r="G194" t="str">
        <f t="shared" si="21"/>
        <v/>
      </c>
      <c r="H194">
        <f t="shared" si="22"/>
        <v>0</v>
      </c>
      <c r="I194">
        <f t="shared" si="25"/>
        <v>186</v>
      </c>
    </row>
    <row r="195" spans="1:9">
      <c r="A195">
        <f t="shared" si="24"/>
        <v>172</v>
      </c>
      <c r="B195">
        <f t="shared" si="26"/>
        <v>9</v>
      </c>
      <c r="C195" t="str">
        <f>IF(INDEX(FORMULACIÓN!$Z$10:$AM$1010,'REPORTE POR TIPO DE PLAN'!A195,'REPORTE POR TIPO DE PLAN'!B195)="X",B195,"")</f>
        <v/>
      </c>
      <c r="D195" t="str">
        <f>IF($C195=$B195,FORMULACIÓN!O916,"")</f>
        <v/>
      </c>
      <c r="E195" t="str">
        <f>IF($C195=$B195,FORMULACIÓN!P916,"")</f>
        <v/>
      </c>
      <c r="F195" t="str">
        <f>IF($C195=$B195,FORMULACIÓN!Q916,"")</f>
        <v/>
      </c>
      <c r="G195" t="str">
        <f t="shared" si="21"/>
        <v/>
      </c>
      <c r="H195">
        <f t="shared" si="22"/>
        <v>0</v>
      </c>
      <c r="I195">
        <f t="shared" si="25"/>
        <v>187</v>
      </c>
    </row>
    <row r="196" spans="1:9">
      <c r="A196">
        <f t="shared" si="24"/>
        <v>173</v>
      </c>
      <c r="B196">
        <f t="shared" si="26"/>
        <v>9</v>
      </c>
      <c r="C196" t="str">
        <f>IF(INDEX(FORMULACIÓN!$Z$10:$AM$1010,'REPORTE POR TIPO DE PLAN'!A196,'REPORTE POR TIPO DE PLAN'!B196)="X",B196,"")</f>
        <v/>
      </c>
      <c r="D196" t="str">
        <f>IF($C196=$B196,FORMULACIÓN!O917,"")</f>
        <v/>
      </c>
      <c r="E196" t="str">
        <f>IF($C196=$B196,FORMULACIÓN!P917,"")</f>
        <v/>
      </c>
      <c r="F196" t="str">
        <f>IF($C196=$B196,FORMULACIÓN!Q917,"")</f>
        <v/>
      </c>
      <c r="G196" t="str">
        <f t="shared" ref="G196:G223" si="27">IF($C196=$B196,A196,"")</f>
        <v/>
      </c>
      <c r="H196">
        <f t="shared" si="22"/>
        <v>0</v>
      </c>
      <c r="I196">
        <f t="shared" si="25"/>
        <v>188</v>
      </c>
    </row>
    <row r="197" spans="1:9">
      <c r="A197">
        <f t="shared" si="24"/>
        <v>174</v>
      </c>
      <c r="B197">
        <f t="shared" si="26"/>
        <v>9</v>
      </c>
      <c r="C197" t="str">
        <f>IF(INDEX(FORMULACIÓN!$Z$10:$AM$1010,'REPORTE POR TIPO DE PLAN'!A197,'REPORTE POR TIPO DE PLAN'!B197)="X",B197,"")</f>
        <v/>
      </c>
      <c r="D197" t="str">
        <f>IF($C197=$B197,FORMULACIÓN!O918,"")</f>
        <v/>
      </c>
      <c r="E197" t="str">
        <f>IF($C197=$B197,FORMULACIÓN!P918,"")</f>
        <v/>
      </c>
      <c r="F197" t="str">
        <f>IF($C197=$B197,FORMULACIÓN!Q918,"")</f>
        <v/>
      </c>
      <c r="G197" t="str">
        <f t="shared" si="27"/>
        <v/>
      </c>
      <c r="H197">
        <f t="shared" si="22"/>
        <v>0</v>
      </c>
      <c r="I197">
        <f t="shared" si="25"/>
        <v>189</v>
      </c>
    </row>
    <row r="198" spans="1:9">
      <c r="A198">
        <f t="shared" si="24"/>
        <v>175</v>
      </c>
      <c r="B198">
        <f t="shared" si="26"/>
        <v>9</v>
      </c>
      <c r="C198" t="str">
        <f>IF(INDEX(FORMULACIÓN!$Z$10:$AM$1010,'REPORTE POR TIPO DE PLAN'!A198,'REPORTE POR TIPO DE PLAN'!B198)="X",B198,"")</f>
        <v/>
      </c>
      <c r="D198" t="str">
        <f>IF($C198=$B198,FORMULACIÓN!O919,"")</f>
        <v/>
      </c>
      <c r="E198" t="str">
        <f>IF($C198=$B198,FORMULACIÓN!P919,"")</f>
        <v/>
      </c>
      <c r="F198" t="str">
        <f>IF($C198=$B198,FORMULACIÓN!Q919,"")</f>
        <v/>
      </c>
      <c r="G198" t="str">
        <f t="shared" si="27"/>
        <v/>
      </c>
      <c r="H198">
        <f t="shared" si="22"/>
        <v>0</v>
      </c>
      <c r="I198">
        <f t="shared" si="25"/>
        <v>190</v>
      </c>
    </row>
    <row r="199" spans="1:9">
      <c r="A199">
        <f t="shared" si="24"/>
        <v>176</v>
      </c>
      <c r="B199">
        <f t="shared" si="26"/>
        <v>9</v>
      </c>
      <c r="C199" t="str">
        <f>IF(INDEX(FORMULACIÓN!$Z$10:$AM$1010,'REPORTE POR TIPO DE PLAN'!A199,'REPORTE POR TIPO DE PLAN'!B199)="X",B199,"")</f>
        <v/>
      </c>
      <c r="D199" t="str">
        <f>IF($C199=$B199,FORMULACIÓN!O920,"")</f>
        <v/>
      </c>
      <c r="E199" t="str">
        <f>IF($C199=$B199,FORMULACIÓN!P920,"")</f>
        <v/>
      </c>
      <c r="F199" t="str">
        <f>IF($C199=$B199,FORMULACIÓN!Q920,"")</f>
        <v/>
      </c>
      <c r="G199" t="str">
        <f t="shared" si="27"/>
        <v/>
      </c>
      <c r="H199">
        <f t="shared" si="22"/>
        <v>0</v>
      </c>
      <c r="I199">
        <f t="shared" si="25"/>
        <v>191</v>
      </c>
    </row>
    <row r="200" spans="1:9">
      <c r="A200">
        <f t="shared" si="24"/>
        <v>177</v>
      </c>
      <c r="B200">
        <f t="shared" si="26"/>
        <v>9</v>
      </c>
      <c r="C200" t="str">
        <f>IF(INDEX(FORMULACIÓN!$Z$10:$AM$1010,'REPORTE POR TIPO DE PLAN'!A200,'REPORTE POR TIPO DE PLAN'!B200)="X",B200,"")</f>
        <v/>
      </c>
      <c r="D200" t="str">
        <f>IF($C200=$B200,FORMULACIÓN!O921,"")</f>
        <v/>
      </c>
      <c r="E200" t="str">
        <f>IF($C200=$B200,FORMULACIÓN!P921,"")</f>
        <v/>
      </c>
      <c r="F200" t="str">
        <f>IF($C200=$B200,FORMULACIÓN!Q921,"")</f>
        <v/>
      </c>
      <c r="G200" t="str">
        <f t="shared" si="27"/>
        <v/>
      </c>
      <c r="H200">
        <f t="shared" si="22"/>
        <v>0</v>
      </c>
      <c r="I200">
        <f t="shared" si="25"/>
        <v>192</v>
      </c>
    </row>
    <row r="201" spans="1:9">
      <c r="A201">
        <f t="shared" si="24"/>
        <v>178</v>
      </c>
      <c r="B201">
        <f t="shared" si="26"/>
        <v>9</v>
      </c>
      <c r="C201" t="str">
        <f>IF(INDEX(FORMULACIÓN!$Z$10:$AM$1010,'REPORTE POR TIPO DE PLAN'!A201,'REPORTE POR TIPO DE PLAN'!B201)="X",B201,"")</f>
        <v/>
      </c>
      <c r="D201" t="str">
        <f>IF($C201=$B201,FORMULACIÓN!O922,"")</f>
        <v/>
      </c>
      <c r="E201" t="str">
        <f>IF($C201=$B201,FORMULACIÓN!P922,"")</f>
        <v/>
      </c>
      <c r="F201" t="str">
        <f>IF($C201=$B201,FORMULACIÓN!Q922,"")</f>
        <v/>
      </c>
      <c r="G201" t="str">
        <f t="shared" si="27"/>
        <v/>
      </c>
      <c r="H201">
        <f t="shared" si="22"/>
        <v>0</v>
      </c>
      <c r="I201">
        <f t="shared" ref="I201:I208" si="28">I200+1</f>
        <v>193</v>
      </c>
    </row>
    <row r="202" spans="1:9">
      <c r="A202">
        <f t="shared" si="24"/>
        <v>179</v>
      </c>
      <c r="B202">
        <f t="shared" si="26"/>
        <v>9</v>
      </c>
      <c r="C202" t="str">
        <f>IF(INDEX(FORMULACIÓN!$Z$10:$AM$1010,'REPORTE POR TIPO DE PLAN'!A202,'REPORTE POR TIPO DE PLAN'!B202)="X",B202,"")</f>
        <v/>
      </c>
      <c r="D202" t="str">
        <f>IF($C202=$B202,FORMULACIÓN!O923,"")</f>
        <v/>
      </c>
      <c r="E202" t="str">
        <f>IF($C202=$B202,FORMULACIÓN!P923,"")</f>
        <v/>
      </c>
      <c r="F202" t="str">
        <f>IF($C202=$B202,FORMULACIÓN!Q923,"")</f>
        <v/>
      </c>
      <c r="G202" t="str">
        <f t="shared" si="27"/>
        <v/>
      </c>
      <c r="H202">
        <f t="shared" ref="H202:H208" si="29">IFERROR(SMALL($G$24:$G$143,I202),0)</f>
        <v>0</v>
      </c>
      <c r="I202">
        <f t="shared" si="28"/>
        <v>194</v>
      </c>
    </row>
    <row r="203" spans="1:9">
      <c r="A203">
        <f t="shared" si="24"/>
        <v>180</v>
      </c>
      <c r="B203">
        <f t="shared" si="26"/>
        <v>9</v>
      </c>
      <c r="C203" t="str">
        <f>IF(INDEX(FORMULACIÓN!$Z$10:$AM$1010,'REPORTE POR TIPO DE PLAN'!A203,'REPORTE POR TIPO DE PLAN'!B203)="X",B203,"")</f>
        <v/>
      </c>
      <c r="D203" t="str">
        <f>IF($C203=$B203,FORMULACIÓN!O924,"")</f>
        <v/>
      </c>
      <c r="E203" t="str">
        <f>IF($C203=$B203,FORMULACIÓN!P924,"")</f>
        <v/>
      </c>
      <c r="F203" t="str">
        <f>IF($C203=$B203,FORMULACIÓN!Q924,"")</f>
        <v/>
      </c>
      <c r="G203" t="str">
        <f t="shared" si="27"/>
        <v/>
      </c>
      <c r="H203">
        <f t="shared" si="29"/>
        <v>0</v>
      </c>
      <c r="I203">
        <f t="shared" si="28"/>
        <v>195</v>
      </c>
    </row>
    <row r="204" spans="1:9">
      <c r="A204">
        <f t="shared" si="24"/>
        <v>181</v>
      </c>
      <c r="B204">
        <f t="shared" si="26"/>
        <v>9</v>
      </c>
      <c r="C204" t="str">
        <f>IF(INDEX(FORMULACIÓN!$Z$10:$AM$1010,'REPORTE POR TIPO DE PLAN'!A204,'REPORTE POR TIPO DE PLAN'!B204)="X",B204,"")</f>
        <v/>
      </c>
      <c r="D204" t="str">
        <f>IF($C204=$B204,FORMULACIÓN!O925,"")</f>
        <v/>
      </c>
      <c r="E204" t="str">
        <f>IF($C204=$B204,FORMULACIÓN!P925,"")</f>
        <v/>
      </c>
      <c r="F204" t="str">
        <f>IF($C204=$B204,FORMULACIÓN!Q925,"")</f>
        <v/>
      </c>
      <c r="G204" t="str">
        <f t="shared" si="27"/>
        <v/>
      </c>
      <c r="H204">
        <f t="shared" si="29"/>
        <v>0</v>
      </c>
      <c r="I204">
        <f t="shared" si="28"/>
        <v>196</v>
      </c>
    </row>
    <row r="205" spans="1:9">
      <c r="A205">
        <f t="shared" si="24"/>
        <v>182</v>
      </c>
      <c r="B205">
        <f t="shared" si="26"/>
        <v>9</v>
      </c>
      <c r="C205" t="str">
        <f>IF(INDEX(FORMULACIÓN!$Z$10:$AM$1010,'REPORTE POR TIPO DE PLAN'!A205,'REPORTE POR TIPO DE PLAN'!B205)="X",B205,"")</f>
        <v/>
      </c>
      <c r="D205" t="str">
        <f>IF($C205=$B205,FORMULACIÓN!O926,"")</f>
        <v/>
      </c>
      <c r="E205" t="str">
        <f>IF($C205=$B205,FORMULACIÓN!P926,"")</f>
        <v/>
      </c>
      <c r="F205" t="str">
        <f>IF($C205=$B205,FORMULACIÓN!Q926,"")</f>
        <v/>
      </c>
      <c r="G205" t="str">
        <f t="shared" si="27"/>
        <v/>
      </c>
      <c r="H205">
        <f t="shared" si="29"/>
        <v>0</v>
      </c>
      <c r="I205">
        <f t="shared" si="28"/>
        <v>197</v>
      </c>
    </row>
    <row r="206" spans="1:9">
      <c r="A206">
        <f t="shared" si="24"/>
        <v>183</v>
      </c>
      <c r="B206">
        <f t="shared" si="26"/>
        <v>9</v>
      </c>
      <c r="C206" t="str">
        <f>IF(INDEX(FORMULACIÓN!$Z$10:$AM$1010,'REPORTE POR TIPO DE PLAN'!A206,'REPORTE POR TIPO DE PLAN'!B206)="X",B206,"")</f>
        <v/>
      </c>
      <c r="D206" t="str">
        <f>IF($C206=$B206,FORMULACIÓN!O927,"")</f>
        <v/>
      </c>
      <c r="E206" t="str">
        <f>IF($C206=$B206,FORMULACIÓN!P927,"")</f>
        <v/>
      </c>
      <c r="F206" t="str">
        <f>IF($C206=$B206,FORMULACIÓN!Q927,"")</f>
        <v/>
      </c>
      <c r="G206" t="str">
        <f t="shared" si="27"/>
        <v/>
      </c>
      <c r="H206">
        <f t="shared" si="29"/>
        <v>0</v>
      </c>
      <c r="I206">
        <f t="shared" si="28"/>
        <v>198</v>
      </c>
    </row>
    <row r="207" spans="1:9">
      <c r="A207">
        <f t="shared" si="24"/>
        <v>184</v>
      </c>
      <c r="B207">
        <f t="shared" si="26"/>
        <v>9</v>
      </c>
      <c r="C207" t="str">
        <f>IF(INDEX(FORMULACIÓN!$Z$10:$AM$1010,'REPORTE POR TIPO DE PLAN'!A207,'REPORTE POR TIPO DE PLAN'!B207)="X",B207,"")</f>
        <v/>
      </c>
      <c r="D207" t="str">
        <f>IF($C207=$B207,FORMULACIÓN!O928,"")</f>
        <v/>
      </c>
      <c r="E207" t="str">
        <f>IF($C207=$B207,FORMULACIÓN!P928,"")</f>
        <v/>
      </c>
      <c r="F207" t="str">
        <f>IF($C207=$B207,FORMULACIÓN!Q928,"")</f>
        <v/>
      </c>
      <c r="G207" t="str">
        <f t="shared" si="27"/>
        <v/>
      </c>
      <c r="H207">
        <f t="shared" si="29"/>
        <v>0</v>
      </c>
      <c r="I207">
        <f t="shared" si="28"/>
        <v>199</v>
      </c>
    </row>
    <row r="208" spans="1:9">
      <c r="A208">
        <f t="shared" si="24"/>
        <v>185</v>
      </c>
      <c r="B208">
        <f t="shared" si="26"/>
        <v>9</v>
      </c>
      <c r="C208" t="str">
        <f>IF(INDEX(FORMULACIÓN!$Z$10:$AM$1010,'REPORTE POR TIPO DE PLAN'!A208,'REPORTE POR TIPO DE PLAN'!B208)="X",B208,"")</f>
        <v/>
      </c>
      <c r="D208" t="str">
        <f>IF($C208=$B208,FORMULACIÓN!O929,"")</f>
        <v/>
      </c>
      <c r="E208" t="str">
        <f>IF($C208=$B208,FORMULACIÓN!P929,"")</f>
        <v/>
      </c>
      <c r="F208" t="str">
        <f>IF($C208=$B208,FORMULACIÓN!Q929,"")</f>
        <v/>
      </c>
      <c r="G208" t="str">
        <f t="shared" si="27"/>
        <v/>
      </c>
      <c r="H208">
        <f t="shared" si="29"/>
        <v>0</v>
      </c>
      <c r="I208">
        <f t="shared" si="28"/>
        <v>200</v>
      </c>
    </row>
    <row r="209" spans="1:7">
      <c r="A209">
        <f t="shared" si="24"/>
        <v>186</v>
      </c>
      <c r="B209">
        <f t="shared" si="26"/>
        <v>9</v>
      </c>
      <c r="C209" t="str">
        <f>IF(INDEX(FORMULACIÓN!$Z$10:$AM$1010,'REPORTE POR TIPO DE PLAN'!A209,'REPORTE POR TIPO DE PLAN'!B209)="X",B209,"")</f>
        <v/>
      </c>
      <c r="D209" t="str">
        <f>IF($C209=$B209,FORMULACIÓN!O930,"")</f>
        <v/>
      </c>
      <c r="E209" t="str">
        <f>IF($C209=$B209,FORMULACIÓN!P930,"")</f>
        <v/>
      </c>
      <c r="F209" t="str">
        <f>IF($C209=$B209,FORMULACIÓN!Q930,"")</f>
        <v/>
      </c>
      <c r="G209" t="str">
        <f t="shared" si="27"/>
        <v/>
      </c>
    </row>
    <row r="210" spans="1:7">
      <c r="A210">
        <f t="shared" si="24"/>
        <v>187</v>
      </c>
      <c r="B210">
        <f t="shared" si="26"/>
        <v>9</v>
      </c>
      <c r="C210" t="str">
        <f>IF(INDEX(FORMULACIÓN!$Z$10:$AM$1010,'REPORTE POR TIPO DE PLAN'!A210,'REPORTE POR TIPO DE PLAN'!B210)="X",B210,"")</f>
        <v/>
      </c>
      <c r="D210" t="str">
        <f>IF($C210=$B210,FORMULACIÓN!O931,"")</f>
        <v/>
      </c>
      <c r="E210" t="str">
        <f>IF($C210=$B210,FORMULACIÓN!P931,"")</f>
        <v/>
      </c>
      <c r="F210" t="str">
        <f>IF($C210=$B210,FORMULACIÓN!Q931,"")</f>
        <v/>
      </c>
      <c r="G210" t="str">
        <f t="shared" si="27"/>
        <v/>
      </c>
    </row>
    <row r="211" spans="1:7">
      <c r="A211">
        <f t="shared" si="24"/>
        <v>188</v>
      </c>
      <c r="B211">
        <f t="shared" si="26"/>
        <v>9</v>
      </c>
      <c r="C211" t="str">
        <f>IF(INDEX(FORMULACIÓN!$Z$10:$AM$1010,'REPORTE POR TIPO DE PLAN'!A211,'REPORTE POR TIPO DE PLAN'!B211)="X",B211,"")</f>
        <v/>
      </c>
      <c r="D211" t="str">
        <f>IF($C211=$B211,FORMULACIÓN!O932,"")</f>
        <v/>
      </c>
      <c r="E211" t="str">
        <f>IF($C211=$B211,FORMULACIÓN!P932,"")</f>
        <v/>
      </c>
      <c r="F211" t="str">
        <f>IF($C211=$B211,FORMULACIÓN!Q932,"")</f>
        <v/>
      </c>
      <c r="G211" t="str">
        <f t="shared" si="27"/>
        <v/>
      </c>
    </row>
    <row r="212" spans="1:7">
      <c r="A212">
        <f t="shared" si="24"/>
        <v>189</v>
      </c>
      <c r="B212">
        <f t="shared" si="26"/>
        <v>9</v>
      </c>
      <c r="C212" t="str">
        <f>IF(INDEX(FORMULACIÓN!$Z$10:$AM$1010,'REPORTE POR TIPO DE PLAN'!A212,'REPORTE POR TIPO DE PLAN'!B212)="X",B212,"")</f>
        <v/>
      </c>
      <c r="D212" t="str">
        <f>IF($C212=$B212,FORMULACIÓN!O933,"")</f>
        <v/>
      </c>
      <c r="E212" t="str">
        <f>IF($C212=$B212,FORMULACIÓN!P933,"")</f>
        <v/>
      </c>
      <c r="F212" t="str">
        <f>IF($C212=$B212,FORMULACIÓN!Q933,"")</f>
        <v/>
      </c>
      <c r="G212" t="str">
        <f t="shared" si="27"/>
        <v/>
      </c>
    </row>
    <row r="213" spans="1:7">
      <c r="A213">
        <f t="shared" si="24"/>
        <v>190</v>
      </c>
      <c r="B213">
        <f t="shared" si="26"/>
        <v>9</v>
      </c>
      <c r="C213" t="str">
        <f>IF(INDEX(FORMULACIÓN!$Z$10:$AM$1010,'REPORTE POR TIPO DE PLAN'!A213,'REPORTE POR TIPO DE PLAN'!B213)="X",B213,"")</f>
        <v/>
      </c>
      <c r="D213" t="str">
        <f>IF($C213=$B213,FORMULACIÓN!O934,"")</f>
        <v/>
      </c>
      <c r="E213" t="str">
        <f>IF($C213=$B213,FORMULACIÓN!P934,"")</f>
        <v/>
      </c>
      <c r="F213" t="str">
        <f>IF($C213=$B213,FORMULACIÓN!Q934,"")</f>
        <v/>
      </c>
      <c r="G213" t="str">
        <f t="shared" si="27"/>
        <v/>
      </c>
    </row>
    <row r="214" spans="1:7">
      <c r="A214">
        <f t="shared" si="24"/>
        <v>191</v>
      </c>
      <c r="B214">
        <f t="shared" si="26"/>
        <v>9</v>
      </c>
      <c r="C214" t="str">
        <f>IF(INDEX(FORMULACIÓN!$Z$10:$AM$1010,'REPORTE POR TIPO DE PLAN'!A214,'REPORTE POR TIPO DE PLAN'!B214)="X",B214,"")</f>
        <v/>
      </c>
      <c r="D214" t="str">
        <f>IF($C214=$B214,FORMULACIÓN!O935,"")</f>
        <v/>
      </c>
      <c r="E214" t="str">
        <f>IF($C214=$B214,FORMULACIÓN!P935,"")</f>
        <v/>
      </c>
      <c r="F214" t="str">
        <f>IF($C214=$B214,FORMULACIÓN!Q935,"")</f>
        <v/>
      </c>
      <c r="G214" t="str">
        <f t="shared" si="27"/>
        <v/>
      </c>
    </row>
    <row r="215" spans="1:7">
      <c r="A215">
        <f t="shared" si="24"/>
        <v>192</v>
      </c>
      <c r="B215">
        <f t="shared" si="26"/>
        <v>9</v>
      </c>
      <c r="C215" t="str">
        <f>IF(INDEX(FORMULACIÓN!$Z$10:$AM$1010,'REPORTE POR TIPO DE PLAN'!A215,'REPORTE POR TIPO DE PLAN'!B215)="X",B215,"")</f>
        <v/>
      </c>
      <c r="D215" t="str">
        <f>IF($C215=$B215,FORMULACIÓN!O936,"")</f>
        <v/>
      </c>
      <c r="E215" t="str">
        <f>IF($C215=$B215,FORMULACIÓN!P936,"")</f>
        <v/>
      </c>
      <c r="F215" t="str">
        <f>IF($C215=$B215,FORMULACIÓN!Q936,"")</f>
        <v/>
      </c>
      <c r="G215" t="str">
        <f t="shared" si="27"/>
        <v/>
      </c>
    </row>
    <row r="216" spans="1:7">
      <c r="A216">
        <f t="shared" si="24"/>
        <v>193</v>
      </c>
      <c r="B216">
        <f t="shared" ref="B216:B223" si="30">VLOOKUP($P$3,$C$7:$D$22,2,FALSE)</f>
        <v>9</v>
      </c>
      <c r="C216" t="str">
        <f>IF(INDEX(FORMULACIÓN!$Z$10:$AM$1010,'REPORTE POR TIPO DE PLAN'!A216,'REPORTE POR TIPO DE PLAN'!B216)="X",B216,"")</f>
        <v/>
      </c>
      <c r="D216" t="str">
        <f>IF($C216=$B216,FORMULACIÓN!O937,"")</f>
        <v/>
      </c>
      <c r="E216" t="str">
        <f>IF($C216=$B216,FORMULACIÓN!P937,"")</f>
        <v/>
      </c>
      <c r="F216" t="str">
        <f>IF($C216=$B216,FORMULACIÓN!Q937,"")</f>
        <v/>
      </c>
      <c r="G216" t="str">
        <f t="shared" si="27"/>
        <v/>
      </c>
    </row>
    <row r="217" spans="1:7">
      <c r="A217">
        <f t="shared" si="24"/>
        <v>194</v>
      </c>
      <c r="B217">
        <f t="shared" si="30"/>
        <v>9</v>
      </c>
      <c r="C217" t="str">
        <f>IF(INDEX(FORMULACIÓN!$Z$10:$AM$1010,'REPORTE POR TIPO DE PLAN'!A217,'REPORTE POR TIPO DE PLAN'!B217)="X",B217,"")</f>
        <v/>
      </c>
      <c r="D217" t="str">
        <f>IF($C217=$B217,FORMULACIÓN!O938,"")</f>
        <v/>
      </c>
      <c r="E217" t="str">
        <f>IF($C217=$B217,FORMULACIÓN!P938,"")</f>
        <v/>
      </c>
      <c r="F217" t="str">
        <f>IF($C217=$B217,FORMULACIÓN!Q938,"")</f>
        <v/>
      </c>
      <c r="G217" t="str">
        <f t="shared" si="27"/>
        <v/>
      </c>
    </row>
    <row r="218" spans="1:7">
      <c r="A218">
        <f t="shared" ref="A218:A223" si="31">1+A217</f>
        <v>195</v>
      </c>
      <c r="B218">
        <f t="shared" si="30"/>
        <v>9</v>
      </c>
      <c r="C218" t="str">
        <f>IF(INDEX(FORMULACIÓN!$Z$10:$AM$1010,'REPORTE POR TIPO DE PLAN'!A218,'REPORTE POR TIPO DE PLAN'!B218)="X",B218,"")</f>
        <v/>
      </c>
      <c r="D218" t="str">
        <f>IF($C218=$B218,FORMULACIÓN!O939,"")</f>
        <v/>
      </c>
      <c r="E218" t="str">
        <f>IF($C218=$B218,FORMULACIÓN!P939,"")</f>
        <v/>
      </c>
      <c r="F218" t="str">
        <f>IF($C218=$B218,FORMULACIÓN!Q939,"")</f>
        <v/>
      </c>
      <c r="G218" t="str">
        <f t="shared" si="27"/>
        <v/>
      </c>
    </row>
    <row r="219" spans="1:7">
      <c r="A219">
        <f t="shared" si="31"/>
        <v>196</v>
      </c>
      <c r="B219">
        <f t="shared" si="30"/>
        <v>9</v>
      </c>
      <c r="C219" t="str">
        <f>IF(INDEX(FORMULACIÓN!$Z$10:$AM$1010,'REPORTE POR TIPO DE PLAN'!A219,'REPORTE POR TIPO DE PLAN'!B219)="X",B219,"")</f>
        <v/>
      </c>
      <c r="D219" t="str">
        <f>IF($C219=$B219,FORMULACIÓN!O940,"")</f>
        <v/>
      </c>
      <c r="E219" t="str">
        <f>IF($C219=$B219,FORMULACIÓN!P940,"")</f>
        <v/>
      </c>
      <c r="F219" t="str">
        <f>IF($C219=$B219,FORMULACIÓN!Q940,"")</f>
        <v/>
      </c>
      <c r="G219" t="str">
        <f t="shared" si="27"/>
        <v/>
      </c>
    </row>
    <row r="220" spans="1:7">
      <c r="A220">
        <f t="shared" si="31"/>
        <v>197</v>
      </c>
      <c r="B220">
        <f t="shared" si="30"/>
        <v>9</v>
      </c>
      <c r="C220" t="str">
        <f>IF(INDEX(FORMULACIÓN!$Z$10:$AM$1010,'REPORTE POR TIPO DE PLAN'!A220,'REPORTE POR TIPO DE PLAN'!B220)="X",B220,"")</f>
        <v/>
      </c>
      <c r="D220" t="str">
        <f>IF($C220=$B220,FORMULACIÓN!O941,"")</f>
        <v/>
      </c>
      <c r="E220" t="str">
        <f>IF($C220=$B220,FORMULACIÓN!P941,"")</f>
        <v/>
      </c>
      <c r="F220" t="str">
        <f>IF($C220=$B220,FORMULACIÓN!Q941,"")</f>
        <v/>
      </c>
      <c r="G220" t="str">
        <f t="shared" si="27"/>
        <v/>
      </c>
    </row>
    <row r="221" spans="1:7">
      <c r="A221">
        <f t="shared" si="31"/>
        <v>198</v>
      </c>
      <c r="B221">
        <f t="shared" si="30"/>
        <v>9</v>
      </c>
      <c r="C221" t="str">
        <f>IF(INDEX(FORMULACIÓN!$Z$10:$AM$1010,'REPORTE POR TIPO DE PLAN'!A221,'REPORTE POR TIPO DE PLAN'!B221)="X",B221,"")</f>
        <v/>
      </c>
      <c r="D221" t="str">
        <f>IF($C221=$B221,FORMULACIÓN!O942,"")</f>
        <v/>
      </c>
      <c r="E221" t="str">
        <f>IF($C221=$B221,FORMULACIÓN!P942,"")</f>
        <v/>
      </c>
      <c r="F221" t="str">
        <f>IF($C221=$B221,FORMULACIÓN!Q942,"")</f>
        <v/>
      </c>
      <c r="G221" t="str">
        <f t="shared" si="27"/>
        <v/>
      </c>
    </row>
    <row r="222" spans="1:7">
      <c r="A222">
        <f t="shared" si="31"/>
        <v>199</v>
      </c>
      <c r="B222">
        <f t="shared" si="30"/>
        <v>9</v>
      </c>
      <c r="C222" t="str">
        <f>IF(INDEX(FORMULACIÓN!$Z$10:$AM$1010,'REPORTE POR TIPO DE PLAN'!A222,'REPORTE POR TIPO DE PLAN'!B222)="X",B222,"")</f>
        <v/>
      </c>
      <c r="D222" t="str">
        <f>IF($C222=$B222,FORMULACIÓN!O943,"")</f>
        <v/>
      </c>
      <c r="E222" t="str">
        <f>IF($C222=$B222,FORMULACIÓN!P943,"")</f>
        <v/>
      </c>
      <c r="F222" t="str">
        <f>IF($C222=$B222,FORMULACIÓN!Q943,"")</f>
        <v/>
      </c>
      <c r="G222" t="str">
        <f t="shared" si="27"/>
        <v/>
      </c>
    </row>
    <row r="223" spans="1:7">
      <c r="A223">
        <f t="shared" si="31"/>
        <v>200</v>
      </c>
      <c r="B223">
        <f t="shared" si="30"/>
        <v>9</v>
      </c>
      <c r="C223" t="str">
        <f>IF(INDEX(FORMULACIÓN!$Z$10:$AM$1010,'REPORTE POR TIPO DE PLAN'!A223,'REPORTE POR TIPO DE PLAN'!B223)="X",B223,"")</f>
        <v/>
      </c>
      <c r="D223" t="str">
        <f>IF($C223=$B223,FORMULACIÓN!O944,"")</f>
        <v/>
      </c>
      <c r="E223" t="str">
        <f>IF($C223=$B223,FORMULACIÓN!P944,"")</f>
        <v/>
      </c>
      <c r="F223" t="str">
        <f>IF($C223=$B223,FORMULACIÓN!Q944,"")</f>
        <v/>
      </c>
      <c r="G223" t="str">
        <f t="shared" si="27"/>
        <v/>
      </c>
    </row>
  </sheetData>
  <sheetProtection sort="0" autoFilter="0" pivotTables="0"/>
  <protectedRanges>
    <protectedRange sqref="P3:P4" name="Rango1"/>
  </protectedRanges>
  <autoFilter ref="M8:P128" xr:uid="{00000000-0009-0000-0000-000005000000}"/>
  <mergeCells count="4">
    <mergeCell ref="M3:O4"/>
    <mergeCell ref="P3:P4"/>
    <mergeCell ref="M5:P5"/>
    <mergeCell ref="M7:P7"/>
  </mergeCells>
  <dataValidations count="1">
    <dataValidation type="list" allowBlank="1" showInputMessage="1" showErrorMessage="1" sqref="P3" xr:uid="{00000000-0002-0000-0500-000000000000}">
      <formula1>$C$7:$C$21</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1099"/>
  <sheetViews>
    <sheetView topLeftCell="G143" zoomScale="112" zoomScaleNormal="100" workbookViewId="0">
      <selection activeCell="E14" sqref="E14"/>
    </sheetView>
  </sheetViews>
  <sheetFormatPr baseColWidth="10" defaultColWidth="11.44140625" defaultRowHeight="13.2"/>
  <cols>
    <col min="1" max="1" width="17.109375" bestFit="1" customWidth="1"/>
    <col min="4" max="4" width="13.88671875" customWidth="1"/>
    <col min="6" max="6" width="14.88671875" customWidth="1"/>
    <col min="8" max="8" width="9.109375" customWidth="1"/>
    <col min="9" max="9" width="18" customWidth="1"/>
    <col min="11" max="11" width="83.109375" bestFit="1" customWidth="1"/>
    <col min="12" max="12" width="14.88671875" bestFit="1" customWidth="1"/>
    <col min="13" max="13" width="73.33203125" bestFit="1" customWidth="1"/>
    <col min="14" max="14" width="9.88671875" bestFit="1" customWidth="1"/>
    <col min="15" max="15" width="12.5546875" bestFit="1" customWidth="1"/>
    <col min="16" max="16" width="43" customWidth="1"/>
    <col min="17" max="17" width="27" customWidth="1"/>
    <col min="18" max="18" width="15.88671875" bestFit="1" customWidth="1"/>
    <col min="19" max="19" width="28.88671875" bestFit="1" customWidth="1"/>
    <col min="20" max="20" width="28.88671875" customWidth="1"/>
    <col min="21" max="21" width="29.44140625" customWidth="1"/>
  </cols>
  <sheetData>
    <row r="1" spans="1:21">
      <c r="A1" s="11" t="s">
        <v>448</v>
      </c>
      <c r="B1" s="13" t="s">
        <v>449</v>
      </c>
      <c r="C1" s="473" t="s">
        <v>318</v>
      </c>
      <c r="D1" s="473"/>
      <c r="E1" s="473"/>
      <c r="F1" s="473"/>
      <c r="G1" s="473"/>
      <c r="I1" s="473" t="s">
        <v>450</v>
      </c>
      <c r="J1" s="473"/>
      <c r="K1" s="473"/>
      <c r="L1" s="473"/>
      <c r="M1" s="473"/>
      <c r="O1" s="11" t="s">
        <v>451</v>
      </c>
      <c r="P1" s="11" t="s">
        <v>452</v>
      </c>
      <c r="Q1" s="13" t="s">
        <v>453</v>
      </c>
      <c r="R1" s="13" t="s">
        <v>454</v>
      </c>
      <c r="S1" s="11" t="s">
        <v>333</v>
      </c>
      <c r="T1" s="14" t="s">
        <v>455</v>
      </c>
    </row>
    <row r="2" spans="1:21">
      <c r="A2" s="14" t="s">
        <v>158</v>
      </c>
      <c r="B2" t="s">
        <v>456</v>
      </c>
      <c r="C2" s="12" t="str">
        <f>$A$2</f>
        <v>L1 - Formación Académica Integral</v>
      </c>
      <c r="D2" s="12" t="str">
        <f>$A$3</f>
        <v>L2 - Investigación y Redes de conocimiento para el desarrollo de la sociedad</v>
      </c>
      <c r="E2" s="12" t="str">
        <f>$A$4</f>
        <v>L3 - Impacto regional, nacional e internacional desde la extensión y proyección social</v>
      </c>
      <c r="F2" s="12" t="str">
        <f>$A$5</f>
        <v>L4 - Bienestar Universitario, Salud mental positiva, Inclusión y Democracia.</v>
      </c>
      <c r="G2" s="12" t="str">
        <f>$A$6</f>
        <v xml:space="preserve">L5 - Modernización de la Gestión Administrativa </v>
      </c>
      <c r="H2" s="10" t="s">
        <v>457</v>
      </c>
      <c r="I2" s="12" t="str">
        <f>$A$2</f>
        <v>L1 - Formación Académica Integral</v>
      </c>
      <c r="J2" s="12" t="str">
        <f>$A$3</f>
        <v>L2 - Investigación y Redes de conocimiento para el desarrollo de la sociedad</v>
      </c>
      <c r="K2" s="12" t="str">
        <f>$A$4</f>
        <v>L3 - Impacto regional, nacional e internacional desde la extensión y proyección social</v>
      </c>
      <c r="L2" s="12" t="str">
        <f>$A$5</f>
        <v>L4 - Bienestar Universitario, Salud mental positiva, Inclusión y Democracia.</v>
      </c>
      <c r="M2" s="12" t="str">
        <f>$A$6</f>
        <v xml:space="preserve">L5 - Modernización de la Gestión Administrativa </v>
      </c>
      <c r="N2" s="10" t="s">
        <v>457</v>
      </c>
      <c r="O2" t="s">
        <v>458</v>
      </c>
      <c r="P2" t="s">
        <v>459</v>
      </c>
      <c r="Q2">
        <v>2021</v>
      </c>
      <c r="R2" t="s">
        <v>167</v>
      </c>
      <c r="S2" s="10" t="s">
        <v>209</v>
      </c>
      <c r="T2" s="10" t="s">
        <v>189</v>
      </c>
      <c r="U2" t="str">
        <f>"FAC."&amp; RIGHT(P2,LEN(P2)-8)</f>
        <v>FAC.e Estudios del Agua CEA</v>
      </c>
    </row>
    <row r="3" spans="1:21">
      <c r="A3" s="12" t="s">
        <v>213</v>
      </c>
      <c r="B3" t="s">
        <v>460</v>
      </c>
      <c r="C3" t="s">
        <v>206</v>
      </c>
      <c r="D3" t="s">
        <v>218</v>
      </c>
      <c r="E3" t="s">
        <v>237</v>
      </c>
      <c r="F3" t="s">
        <v>259</v>
      </c>
      <c r="G3" t="s">
        <v>299</v>
      </c>
      <c r="H3" s="10" t="s">
        <v>457</v>
      </c>
      <c r="I3" t="s">
        <v>160</v>
      </c>
      <c r="J3" s="10" t="s">
        <v>215</v>
      </c>
      <c r="K3" t="s">
        <v>233</v>
      </c>
      <c r="L3" s="10" t="s">
        <v>260</v>
      </c>
      <c r="M3" t="s">
        <v>278</v>
      </c>
      <c r="N3" s="10" t="s">
        <v>457</v>
      </c>
      <c r="O3" t="s">
        <v>293</v>
      </c>
      <c r="P3" t="s">
        <v>461</v>
      </c>
      <c r="Q3">
        <f t="shared" ref="Q3:Q31" si="0">Q2+1</f>
        <v>2022</v>
      </c>
      <c r="R3" t="s">
        <v>164</v>
      </c>
      <c r="S3" s="10" t="s">
        <v>168</v>
      </c>
      <c r="T3" s="10" t="s">
        <v>163</v>
      </c>
      <c r="U3" t="str">
        <f t="shared" ref="U3:U11" si="1">"FAC."&amp; RIGHT(P3,LEN(P3)-8)</f>
        <v>FAC.e Investigaciones Jurídicas</v>
      </c>
    </row>
    <row r="4" spans="1:21">
      <c r="A4" s="14" t="s">
        <v>231</v>
      </c>
      <c r="B4" t="s">
        <v>462</v>
      </c>
      <c r="C4" s="10" t="s">
        <v>202</v>
      </c>
      <c r="D4" t="s">
        <v>214</v>
      </c>
      <c r="E4" t="s">
        <v>241</v>
      </c>
      <c r="F4" s="10" t="s">
        <v>263</v>
      </c>
      <c r="G4" t="s">
        <v>302</v>
      </c>
      <c r="H4" s="10" t="s">
        <v>457</v>
      </c>
      <c r="I4" s="10" t="s">
        <v>174</v>
      </c>
      <c r="J4" s="10" t="s">
        <v>221</v>
      </c>
      <c r="K4" t="s">
        <v>238</v>
      </c>
      <c r="L4" s="10" t="s">
        <v>267</v>
      </c>
      <c r="M4" s="10" t="s">
        <v>296</v>
      </c>
      <c r="N4" s="10" t="s">
        <v>457</v>
      </c>
      <c r="O4" t="s">
        <v>186</v>
      </c>
      <c r="P4" t="s">
        <v>463</v>
      </c>
      <c r="Q4">
        <f t="shared" si="0"/>
        <v>2023</v>
      </c>
      <c r="S4" s="10" t="s">
        <v>190</v>
      </c>
      <c r="T4" s="10"/>
      <c r="U4" t="str">
        <f t="shared" si="1"/>
        <v>FAC.rio Jurídico y Centro de Conc</v>
      </c>
    </row>
    <row r="5" spans="1:21">
      <c r="A5" s="14" t="s">
        <v>258</v>
      </c>
      <c r="B5" t="s">
        <v>464</v>
      </c>
      <c r="C5" t="s">
        <v>159</v>
      </c>
      <c r="D5" t="s">
        <v>224</v>
      </c>
      <c r="E5" t="s">
        <v>232</v>
      </c>
      <c r="F5" t="s">
        <v>465</v>
      </c>
      <c r="G5" t="s">
        <v>466</v>
      </c>
      <c r="H5" s="10" t="s">
        <v>457</v>
      </c>
      <c r="I5" s="10" t="s">
        <v>183</v>
      </c>
      <c r="J5" s="10" t="s">
        <v>228</v>
      </c>
      <c r="K5" t="s">
        <v>248</v>
      </c>
      <c r="L5" s="10" t="s">
        <v>272</v>
      </c>
      <c r="M5" s="10" t="s">
        <v>300</v>
      </c>
      <c r="N5" s="10" t="s">
        <v>457</v>
      </c>
      <c r="O5" t="s">
        <v>467</v>
      </c>
      <c r="P5" t="s">
        <v>468</v>
      </c>
      <c r="Q5">
        <f t="shared" si="0"/>
        <v>2024</v>
      </c>
      <c r="S5" s="10" t="s">
        <v>165</v>
      </c>
      <c r="T5" s="10"/>
      <c r="U5" t="str">
        <f t="shared" si="1"/>
        <v>FAC.ento de Biblioteca</v>
      </c>
    </row>
    <row r="6" spans="1:21">
      <c r="A6" s="14" t="s">
        <v>276</v>
      </c>
      <c r="B6" t="s">
        <v>469</v>
      </c>
      <c r="C6" t="s">
        <v>169</v>
      </c>
      <c r="D6" t="s">
        <v>219</v>
      </c>
      <c r="E6" t="s">
        <v>245</v>
      </c>
      <c r="F6" t="s">
        <v>470</v>
      </c>
      <c r="G6" s="10" t="s">
        <v>284</v>
      </c>
      <c r="H6" s="10" t="s">
        <v>457</v>
      </c>
      <c r="I6" s="10" t="s">
        <v>195</v>
      </c>
      <c r="J6" s="10"/>
      <c r="K6" t="s">
        <v>253</v>
      </c>
      <c r="L6" s="10"/>
      <c r="N6" s="10" t="s">
        <v>457</v>
      </c>
      <c r="O6" t="s">
        <v>251</v>
      </c>
      <c r="P6" t="s">
        <v>471</v>
      </c>
      <c r="Q6">
        <f t="shared" si="0"/>
        <v>2025</v>
      </c>
      <c r="S6" s="10" t="s">
        <v>264</v>
      </c>
      <c r="T6" s="10"/>
      <c r="U6" t="str">
        <f t="shared" si="1"/>
        <v>FAC.n de Comunicaciones</v>
      </c>
    </row>
    <row r="7" spans="1:21">
      <c r="C7" t="s">
        <v>173</v>
      </c>
      <c r="D7" t="s">
        <v>223</v>
      </c>
      <c r="E7" t="s">
        <v>240</v>
      </c>
      <c r="F7" t="s">
        <v>472</v>
      </c>
      <c r="G7" t="s">
        <v>277</v>
      </c>
      <c r="H7" s="10" t="s">
        <v>457</v>
      </c>
      <c r="I7" s="10" t="s">
        <v>203</v>
      </c>
      <c r="J7" s="10"/>
      <c r="N7" s="10" t="s">
        <v>457</v>
      </c>
      <c r="O7" s="10" t="s">
        <v>473</v>
      </c>
      <c r="P7" t="s">
        <v>474</v>
      </c>
      <c r="Q7">
        <f t="shared" si="0"/>
        <v>2026</v>
      </c>
      <c r="U7" t="str">
        <f t="shared" si="1"/>
        <v>FAC.n de Regionalización nivel sede</v>
      </c>
    </row>
    <row r="8" spans="1:21">
      <c r="C8" t="s">
        <v>181</v>
      </c>
      <c r="D8" t="s">
        <v>227</v>
      </c>
      <c r="E8" t="s">
        <v>236</v>
      </c>
      <c r="F8" t="s">
        <v>266</v>
      </c>
      <c r="G8" t="s">
        <v>281</v>
      </c>
      <c r="H8" s="10" t="s">
        <v>457</v>
      </c>
      <c r="N8" s="10" t="s">
        <v>457</v>
      </c>
      <c r="O8" t="s">
        <v>475</v>
      </c>
      <c r="P8" t="s">
        <v>476</v>
      </c>
      <c r="Q8">
        <f t="shared" si="0"/>
        <v>2027</v>
      </c>
      <c r="U8" t="str">
        <f t="shared" si="1"/>
        <v>FAC.lidad Académica</v>
      </c>
    </row>
    <row r="9" spans="1:21">
      <c r="C9" t="s">
        <v>192</v>
      </c>
      <c r="E9" t="s">
        <v>243</v>
      </c>
      <c r="F9" t="s">
        <v>269</v>
      </c>
      <c r="G9" t="s">
        <v>295</v>
      </c>
      <c r="H9" s="10" t="s">
        <v>457</v>
      </c>
      <c r="L9" s="10" t="s">
        <v>477</v>
      </c>
      <c r="M9" s="10" t="s">
        <v>478</v>
      </c>
      <c r="N9" s="10" t="s">
        <v>457</v>
      </c>
      <c r="O9" t="s">
        <v>187</v>
      </c>
      <c r="P9" t="s">
        <v>479</v>
      </c>
      <c r="Q9">
        <f t="shared" si="0"/>
        <v>2028</v>
      </c>
      <c r="U9" t="str">
        <f t="shared" si="1"/>
        <v>FAC. Admisiones y Registro</v>
      </c>
    </row>
    <row r="10" spans="1:21">
      <c r="C10" t="s">
        <v>171</v>
      </c>
      <c r="E10" s="10" t="s">
        <v>247</v>
      </c>
      <c r="F10" t="s">
        <v>271</v>
      </c>
      <c r="G10" s="10" t="s">
        <v>290</v>
      </c>
      <c r="H10" s="10" t="s">
        <v>457</v>
      </c>
      <c r="K10" t="s">
        <v>480</v>
      </c>
      <c r="L10" s="10" t="s">
        <v>481</v>
      </c>
      <c r="M10" s="177" t="s">
        <v>482</v>
      </c>
      <c r="O10" s="10" t="s">
        <v>286</v>
      </c>
      <c r="P10" t="s">
        <v>483</v>
      </c>
      <c r="Q10">
        <f t="shared" si="0"/>
        <v>2029</v>
      </c>
      <c r="U10" t="str">
        <f t="shared" si="1"/>
        <v>FAC. Desarrollo Humano</v>
      </c>
    </row>
    <row r="11" spans="1:21">
      <c r="A11" s="10"/>
      <c r="C11" t="s">
        <v>177</v>
      </c>
      <c r="G11" t="s">
        <v>282</v>
      </c>
      <c r="H11" s="10" t="s">
        <v>457</v>
      </c>
      <c r="K11" t="s">
        <v>484</v>
      </c>
      <c r="L11" s="10" t="s">
        <v>485</v>
      </c>
      <c r="M11" s="177" t="s">
        <v>486</v>
      </c>
      <c r="O11" s="10" t="s">
        <v>289</v>
      </c>
      <c r="P11" t="s">
        <v>487</v>
      </c>
      <c r="Q11">
        <f t="shared" si="0"/>
        <v>2030</v>
      </c>
      <c r="U11" t="str">
        <f t="shared" si="1"/>
        <v>FAC. Edu. Virt. Medios Educ y Audiov</v>
      </c>
    </row>
    <row r="12" spans="1:21">
      <c r="C12" s="10" t="s">
        <v>201</v>
      </c>
      <c r="G12" t="s">
        <v>287</v>
      </c>
      <c r="H12" s="10" t="s">
        <v>457</v>
      </c>
      <c r="K12" t="s">
        <v>488</v>
      </c>
      <c r="L12" s="10" t="s">
        <v>489</v>
      </c>
      <c r="M12" s="177" t="s">
        <v>490</v>
      </c>
      <c r="O12" s="10" t="s">
        <v>166</v>
      </c>
      <c r="P12" t="s">
        <v>491</v>
      </c>
      <c r="Q12">
        <f t="shared" si="0"/>
        <v>2031</v>
      </c>
    </row>
    <row r="13" spans="1:21">
      <c r="C13" t="s">
        <v>182</v>
      </c>
      <c r="H13" s="10" t="s">
        <v>457</v>
      </c>
      <c r="K13" t="s">
        <v>492</v>
      </c>
      <c r="L13" s="10" t="s">
        <v>493</v>
      </c>
      <c r="M13" s="177" t="s">
        <v>494</v>
      </c>
      <c r="O13" s="10" t="s">
        <v>304</v>
      </c>
      <c r="P13" t="s">
        <v>495</v>
      </c>
      <c r="Q13">
        <f t="shared" si="0"/>
        <v>2032</v>
      </c>
    </row>
    <row r="14" spans="1:21">
      <c r="C14" t="s">
        <v>188</v>
      </c>
      <c r="H14" s="10" t="s">
        <v>457</v>
      </c>
      <c r="K14" t="s">
        <v>496</v>
      </c>
      <c r="L14" s="10" t="s">
        <v>497</v>
      </c>
      <c r="M14" s="177" t="s">
        <v>498</v>
      </c>
      <c r="O14" t="s">
        <v>205</v>
      </c>
      <c r="P14" t="s">
        <v>499</v>
      </c>
      <c r="Q14">
        <f t="shared" si="0"/>
        <v>2033</v>
      </c>
    </row>
    <row r="15" spans="1:21">
      <c r="C15" t="s">
        <v>185</v>
      </c>
      <c r="H15" s="10" t="s">
        <v>457</v>
      </c>
      <c r="K15" s="10" t="s">
        <v>500</v>
      </c>
      <c r="L15" s="10" t="s">
        <v>501</v>
      </c>
      <c r="M15" s="10"/>
      <c r="O15" t="s">
        <v>193</v>
      </c>
      <c r="P15" t="s">
        <v>502</v>
      </c>
      <c r="Q15">
        <f t="shared" si="0"/>
        <v>2034</v>
      </c>
    </row>
    <row r="16" spans="1:21">
      <c r="C16" t="s">
        <v>197</v>
      </c>
      <c r="H16" s="10" t="s">
        <v>457</v>
      </c>
      <c r="K16" t="s">
        <v>503</v>
      </c>
      <c r="L16" s="10" t="s">
        <v>504</v>
      </c>
      <c r="M16" s="10"/>
      <c r="O16" t="s">
        <v>180</v>
      </c>
      <c r="P16" t="s">
        <v>505</v>
      </c>
      <c r="Q16">
        <f>Q15+1</f>
        <v>2035</v>
      </c>
    </row>
    <row r="17" spans="1:17">
      <c r="H17" s="10" t="s">
        <v>457</v>
      </c>
      <c r="K17" t="s">
        <v>506</v>
      </c>
      <c r="L17" s="10" t="s">
        <v>507</v>
      </c>
      <c r="M17" s="10"/>
      <c r="O17" t="s">
        <v>217</v>
      </c>
      <c r="P17" t="s">
        <v>508</v>
      </c>
      <c r="Q17">
        <f t="shared" si="0"/>
        <v>2036</v>
      </c>
    </row>
    <row r="18" spans="1:17">
      <c r="A18" s="10" t="s">
        <v>113</v>
      </c>
      <c r="H18" s="10" t="s">
        <v>457</v>
      </c>
      <c r="K18" t="s">
        <v>509</v>
      </c>
      <c r="L18" s="10" t="s">
        <v>510</v>
      </c>
      <c r="M18" s="10"/>
      <c r="O18" t="s">
        <v>511</v>
      </c>
      <c r="P18" t="s">
        <v>512</v>
      </c>
      <c r="Q18">
        <f t="shared" si="0"/>
        <v>2037</v>
      </c>
    </row>
    <row r="19" spans="1:17">
      <c r="H19" s="10" t="s">
        <v>457</v>
      </c>
      <c r="I19" s="10"/>
      <c r="K19" t="s">
        <v>513</v>
      </c>
      <c r="L19" s="10" t="s">
        <v>514</v>
      </c>
      <c r="M19" s="10"/>
      <c r="O19" t="s">
        <v>298</v>
      </c>
      <c r="P19" t="s">
        <v>515</v>
      </c>
      <c r="Q19">
        <f t="shared" si="0"/>
        <v>2038</v>
      </c>
    </row>
    <row r="20" spans="1:17">
      <c r="H20" s="10" t="s">
        <v>457</v>
      </c>
      <c r="I20" s="10"/>
      <c r="K20" t="s">
        <v>516</v>
      </c>
      <c r="L20" s="10" t="s">
        <v>517</v>
      </c>
      <c r="M20" s="10"/>
      <c r="O20" s="10" t="s">
        <v>280</v>
      </c>
      <c r="P20" t="s">
        <v>518</v>
      </c>
      <c r="Q20">
        <f t="shared" si="0"/>
        <v>2039</v>
      </c>
    </row>
    <row r="21" spans="1:17">
      <c r="H21" s="10" t="s">
        <v>457</v>
      </c>
      <c r="I21" s="10"/>
      <c r="K21" t="s">
        <v>519</v>
      </c>
      <c r="L21" s="10" t="s">
        <v>520</v>
      </c>
      <c r="M21" s="10"/>
      <c r="O21" t="s">
        <v>208</v>
      </c>
      <c r="P21" t="s">
        <v>521</v>
      </c>
      <c r="Q21">
        <f t="shared" si="0"/>
        <v>2040</v>
      </c>
    </row>
    <row r="22" spans="1:17">
      <c r="H22" s="10" t="s">
        <v>457</v>
      </c>
      <c r="K22" t="s">
        <v>522</v>
      </c>
      <c r="L22" s="10" t="s">
        <v>523</v>
      </c>
      <c r="M22" s="10"/>
      <c r="O22" t="s">
        <v>235</v>
      </c>
      <c r="P22" t="s">
        <v>524</v>
      </c>
      <c r="Q22">
        <f t="shared" si="0"/>
        <v>2041</v>
      </c>
    </row>
    <row r="23" spans="1:17">
      <c r="H23" s="10" t="s">
        <v>457</v>
      </c>
      <c r="J23" s="10"/>
      <c r="K23" t="s">
        <v>525</v>
      </c>
      <c r="L23" s="10" t="s">
        <v>526</v>
      </c>
      <c r="M23" s="10"/>
      <c r="O23" t="s">
        <v>262</v>
      </c>
      <c r="P23" t="s">
        <v>527</v>
      </c>
      <c r="Q23">
        <f t="shared" si="0"/>
        <v>2042</v>
      </c>
    </row>
    <row r="24" spans="1:17">
      <c r="H24" s="10" t="s">
        <v>457</v>
      </c>
      <c r="K24" t="s">
        <v>528</v>
      </c>
      <c r="L24" s="10" t="s">
        <v>529</v>
      </c>
      <c r="M24" s="10"/>
      <c r="O24" s="10" t="s">
        <v>530</v>
      </c>
      <c r="P24" t="s">
        <v>531</v>
      </c>
      <c r="Q24">
        <f t="shared" si="0"/>
        <v>2043</v>
      </c>
    </row>
    <row r="25" spans="1:17">
      <c r="H25" s="10" t="s">
        <v>457</v>
      </c>
      <c r="K25" t="s">
        <v>532</v>
      </c>
      <c r="L25" s="10" t="s">
        <v>533</v>
      </c>
      <c r="M25" s="10"/>
      <c r="O25" t="s">
        <v>534</v>
      </c>
      <c r="P25" t="s">
        <v>535</v>
      </c>
      <c r="Q25">
        <f t="shared" si="0"/>
        <v>2044</v>
      </c>
    </row>
    <row r="26" spans="1:17">
      <c r="K26" t="s">
        <v>536</v>
      </c>
      <c r="L26" s="10" t="s">
        <v>537</v>
      </c>
      <c r="M26" s="10"/>
      <c r="O26" t="s">
        <v>538</v>
      </c>
      <c r="P26" t="s">
        <v>539</v>
      </c>
      <c r="Q26">
        <f t="shared" si="0"/>
        <v>2045</v>
      </c>
    </row>
    <row r="27" spans="1:17">
      <c r="C27" t="e">
        <f ca="1">OFFSET(Lists!$C$2,1,MATCH(C9,Lists!D$2:H$2,0)-1,15,1)</f>
        <v>#N/A</v>
      </c>
      <c r="O27" t="s">
        <v>283</v>
      </c>
      <c r="P27" t="s">
        <v>540</v>
      </c>
      <c r="Q27">
        <f t="shared" si="0"/>
        <v>2046</v>
      </c>
    </row>
    <row r="28" spans="1:17">
      <c r="O28" t="s">
        <v>541</v>
      </c>
      <c r="P28" t="s">
        <v>542</v>
      </c>
      <c r="Q28">
        <f t="shared" si="0"/>
        <v>2047</v>
      </c>
    </row>
    <row r="29" spans="1:17">
      <c r="O29" t="s">
        <v>543</v>
      </c>
      <c r="P29" t="s">
        <v>544</v>
      </c>
      <c r="Q29">
        <f t="shared" si="0"/>
        <v>2048</v>
      </c>
    </row>
    <row r="30" spans="1:17">
      <c r="O30" t="s">
        <v>162</v>
      </c>
      <c r="P30" t="s">
        <v>545</v>
      </c>
      <c r="Q30">
        <f t="shared" si="0"/>
        <v>2049</v>
      </c>
    </row>
    <row r="31" spans="1:17">
      <c r="O31" t="s">
        <v>546</v>
      </c>
      <c r="P31" t="s">
        <v>547</v>
      </c>
      <c r="Q31">
        <f t="shared" si="0"/>
        <v>2050</v>
      </c>
    </row>
    <row r="32" spans="1:17">
      <c r="P32" t="s">
        <v>548</v>
      </c>
    </row>
    <row r="33" spans="16:16">
      <c r="P33" t="s">
        <v>549</v>
      </c>
    </row>
    <row r="34" spans="16:16">
      <c r="P34" t="s">
        <v>550</v>
      </c>
    </row>
    <row r="35" spans="16:16">
      <c r="P35" t="s">
        <v>551</v>
      </c>
    </row>
    <row r="36" spans="16:16">
      <c r="P36" t="s">
        <v>552</v>
      </c>
    </row>
    <row r="37" spans="16:16">
      <c r="P37" t="s">
        <v>553</v>
      </c>
    </row>
    <row r="38" spans="16:16">
      <c r="P38" t="s">
        <v>554</v>
      </c>
    </row>
    <row r="39" spans="16:16">
      <c r="P39" t="s">
        <v>555</v>
      </c>
    </row>
    <row r="40" spans="16:16">
      <c r="P40" t="s">
        <v>556</v>
      </c>
    </row>
    <row r="41" spans="16:16">
      <c r="P41" t="s">
        <v>557</v>
      </c>
    </row>
    <row r="42" spans="16:16">
      <c r="P42" t="s">
        <v>558</v>
      </c>
    </row>
    <row r="43" spans="16:16">
      <c r="P43" t="s">
        <v>559</v>
      </c>
    </row>
    <row r="50" spans="1:19" ht="158.4">
      <c r="A50" s="48" t="s">
        <v>160</v>
      </c>
      <c r="B50" s="49" t="s">
        <v>174</v>
      </c>
      <c r="C50" s="49" t="s">
        <v>183</v>
      </c>
      <c r="D50" s="49" t="s">
        <v>195</v>
      </c>
      <c r="E50" s="49" t="s">
        <v>203</v>
      </c>
      <c r="F50" s="49" t="s">
        <v>215</v>
      </c>
      <c r="G50" s="49" t="s">
        <v>221</v>
      </c>
      <c r="H50" s="49" t="s">
        <v>228</v>
      </c>
      <c r="I50" s="48" t="s">
        <v>233</v>
      </c>
      <c r="J50" s="48" t="s">
        <v>238</v>
      </c>
      <c r="K50" s="48" t="s">
        <v>248</v>
      </c>
      <c r="L50" s="48" t="s">
        <v>253</v>
      </c>
      <c r="M50" s="10" t="s">
        <v>260</v>
      </c>
      <c r="N50" s="10" t="s">
        <v>267</v>
      </c>
      <c r="O50" s="10" t="s">
        <v>272</v>
      </c>
      <c r="P50" t="s">
        <v>278</v>
      </c>
      <c r="Q50" s="10" t="s">
        <v>296</v>
      </c>
      <c r="R50" s="10" t="s">
        <v>300</v>
      </c>
      <c r="S50" s="10" t="s">
        <v>228</v>
      </c>
    </row>
    <row r="51" spans="1:19" ht="250.8">
      <c r="A51" s="48" t="s">
        <v>161</v>
      </c>
      <c r="B51" s="48" t="s">
        <v>175</v>
      </c>
      <c r="C51" s="48" t="s">
        <v>184</v>
      </c>
      <c r="D51" s="48" t="s">
        <v>196</v>
      </c>
      <c r="E51" s="48" t="s">
        <v>204</v>
      </c>
      <c r="F51" s="48" t="s">
        <v>216</v>
      </c>
      <c r="G51" s="48" t="s">
        <v>222</v>
      </c>
      <c r="H51" s="48" t="s">
        <v>229</v>
      </c>
      <c r="I51" s="49" t="s">
        <v>234</v>
      </c>
      <c r="J51" s="48" t="s">
        <v>239</v>
      </c>
      <c r="K51" s="48" t="s">
        <v>249</v>
      </c>
      <c r="L51" s="48" t="s">
        <v>254</v>
      </c>
      <c r="M51" s="49" t="s">
        <v>261</v>
      </c>
      <c r="N51" s="48" t="s">
        <v>268</v>
      </c>
      <c r="O51" s="48" t="s">
        <v>273</v>
      </c>
      <c r="P51" s="48" t="s">
        <v>279</v>
      </c>
      <c r="Q51" s="48" t="s">
        <v>297</v>
      </c>
      <c r="R51" s="48" t="s">
        <v>301</v>
      </c>
      <c r="S51" t="s">
        <v>560</v>
      </c>
    </row>
    <row r="52" spans="1:19" ht="171.6">
      <c r="A52" s="48" t="s">
        <v>170</v>
      </c>
      <c r="B52" s="48" t="s">
        <v>178</v>
      </c>
      <c r="C52" s="48" t="s">
        <v>191</v>
      </c>
      <c r="D52" s="48" t="s">
        <v>198</v>
      </c>
      <c r="E52" s="48" t="s">
        <v>207</v>
      </c>
      <c r="F52" s="48" t="s">
        <v>220</v>
      </c>
      <c r="G52" s="48" t="s">
        <v>225</v>
      </c>
      <c r="H52" s="48" t="s">
        <v>230</v>
      </c>
      <c r="I52" s="48"/>
      <c r="J52" s="48" t="s">
        <v>242</v>
      </c>
      <c r="K52" s="48" t="s">
        <v>250</v>
      </c>
      <c r="L52" s="48" t="s">
        <v>255</v>
      </c>
      <c r="M52" s="48" t="s">
        <v>265</v>
      </c>
      <c r="N52" s="48" t="s">
        <v>270</v>
      </c>
      <c r="O52" s="48" t="s">
        <v>274</v>
      </c>
      <c r="P52" s="48" t="s">
        <v>285</v>
      </c>
      <c r="Q52" s="48"/>
      <c r="R52" s="48" t="s">
        <v>303</v>
      </c>
      <c r="S52" t="s">
        <v>230</v>
      </c>
    </row>
    <row r="53" spans="1:19" ht="237.6">
      <c r="A53" s="48" t="s">
        <v>172</v>
      </c>
      <c r="B53" s="48" t="s">
        <v>179</v>
      </c>
      <c r="C53" s="48" t="s">
        <v>194</v>
      </c>
      <c r="D53" s="48" t="s">
        <v>199</v>
      </c>
      <c r="E53" s="48" t="s">
        <v>210</v>
      </c>
      <c r="F53" s="48"/>
      <c r="G53" s="48" t="s">
        <v>226</v>
      </c>
      <c r="H53" s="48"/>
      <c r="I53" s="48"/>
      <c r="J53" s="48" t="s">
        <v>244</v>
      </c>
      <c r="K53" s="48" t="s">
        <v>252</v>
      </c>
      <c r="L53" s="48" t="s">
        <v>256</v>
      </c>
      <c r="M53" s="48"/>
      <c r="N53" s="48"/>
      <c r="O53" s="48" t="s">
        <v>275</v>
      </c>
      <c r="P53" s="48" t="s">
        <v>288</v>
      </c>
      <c r="Q53" s="48"/>
      <c r="R53" s="48" t="s">
        <v>305</v>
      </c>
      <c r="S53" t="s">
        <v>561</v>
      </c>
    </row>
    <row r="54" spans="1:19" ht="118.8">
      <c r="A54" s="48"/>
      <c r="B54" s="48"/>
      <c r="C54" s="48"/>
      <c r="D54" s="48" t="s">
        <v>200</v>
      </c>
      <c r="E54" s="48" t="s">
        <v>212</v>
      </c>
      <c r="F54" s="48"/>
      <c r="G54" s="48"/>
      <c r="H54" s="48"/>
      <c r="I54" s="48"/>
      <c r="J54" s="48" t="s">
        <v>246</v>
      </c>
      <c r="K54" s="48"/>
      <c r="L54" s="48" t="s">
        <v>257</v>
      </c>
      <c r="M54" s="48"/>
      <c r="N54" s="48"/>
      <c r="O54" s="48"/>
      <c r="P54" s="48" t="s">
        <v>291</v>
      </c>
      <c r="Q54" s="48"/>
      <c r="R54" s="48" t="s">
        <v>306</v>
      </c>
    </row>
    <row r="55" spans="1:19" ht="52.8">
      <c r="A55" s="48"/>
      <c r="B55" s="48"/>
      <c r="C55" s="48"/>
      <c r="D55" s="48"/>
      <c r="E55" s="48"/>
      <c r="F55" s="48"/>
      <c r="G55" s="48"/>
      <c r="H55" s="48"/>
      <c r="I55" s="48"/>
      <c r="J55" s="48"/>
      <c r="K55" s="48"/>
      <c r="L55" s="48"/>
      <c r="M55" s="48"/>
      <c r="N55" s="48"/>
      <c r="O55" s="48"/>
      <c r="P55" s="48" t="s">
        <v>292</v>
      </c>
      <c r="Q55" s="48"/>
      <c r="R55" s="48" t="s">
        <v>307</v>
      </c>
    </row>
    <row r="56" spans="1:19" ht="26.4">
      <c r="A56" s="48"/>
      <c r="B56" s="48"/>
      <c r="C56" s="48"/>
      <c r="D56" s="48"/>
      <c r="E56" s="48"/>
      <c r="F56" s="48"/>
      <c r="G56" s="48"/>
      <c r="H56" s="48"/>
      <c r="I56" s="48"/>
      <c r="J56" s="48"/>
      <c r="K56" s="48"/>
      <c r="L56" s="48"/>
      <c r="M56" s="48"/>
      <c r="N56" s="48"/>
      <c r="O56" s="48"/>
      <c r="P56" s="48" t="s">
        <v>294</v>
      </c>
      <c r="Q56" s="48"/>
      <c r="R56" s="48"/>
    </row>
    <row r="57" spans="1:19">
      <c r="A57" s="48"/>
      <c r="B57" s="48"/>
      <c r="C57" s="48"/>
      <c r="D57" s="48"/>
      <c r="E57" s="48"/>
      <c r="F57" s="48"/>
      <c r="G57" s="48"/>
      <c r="H57" s="48"/>
      <c r="I57" s="48"/>
      <c r="J57" s="48"/>
      <c r="K57" s="48"/>
      <c r="L57" s="48"/>
      <c r="M57" s="48"/>
      <c r="N57" s="48"/>
      <c r="O57" s="48"/>
      <c r="P57" s="48"/>
      <c r="Q57" s="48"/>
      <c r="R57" s="48"/>
    </row>
    <row r="88" spans="1:5">
      <c r="A88" t="str">
        <f>IFERROR(RIGHT(I9,LEN(I9)-5),"")</f>
        <v/>
      </c>
      <c r="B88" t="str">
        <f>IFERROR(RIGHT(J9,LEN(J9)-5),"")</f>
        <v/>
      </c>
      <c r="C88" t="str">
        <f>IFERROR(RIGHT(K9,LEN(K9)-5),"")</f>
        <v/>
      </c>
      <c r="D88" t="str">
        <f>IFERROR(RIGHT(L9,LEN(L9)-5),"")</f>
        <v/>
      </c>
      <c r="E88" t="str">
        <f>IFERROR(RIGHT(M9,LEN(M9)-5),"")</f>
        <v>e</v>
      </c>
    </row>
    <row r="100" spans="1:16">
      <c r="A100">
        <v>1</v>
      </c>
      <c r="B100" t="str">
        <f>IF(FORMULACIÓN!N10="X",Lists!A100,"")</f>
        <v/>
      </c>
      <c r="C100">
        <f>IFERROR(SMALL($B$100:$B$359,A100),"")</f>
        <v>13</v>
      </c>
      <c r="D100">
        <f>'FORMULACIÓN Y SEG. FACULTADES'!DF12</f>
        <v>0</v>
      </c>
      <c r="K100" s="144" t="s">
        <v>562</v>
      </c>
      <c r="L100" s="144" t="s">
        <v>124</v>
      </c>
      <c r="M100" s="144" t="s">
        <v>121</v>
      </c>
      <c r="N100" t="s">
        <v>563</v>
      </c>
      <c r="O100" t="s">
        <v>564</v>
      </c>
      <c r="P100" s="10" t="s">
        <v>565</v>
      </c>
    </row>
    <row r="101" spans="1:16">
      <c r="A101">
        <f>A100+1</f>
        <v>2</v>
      </c>
      <c r="B101" t="str">
        <f>IF(FORMULACIÓN!N11="X",Lists!A101,"")</f>
        <v/>
      </c>
      <c r="C101">
        <f t="shared" ref="C101:C164" si="2">IFERROR(SMALL($B$100:$B$359,A101),"")</f>
        <v>15</v>
      </c>
      <c r="D101">
        <f>'FORMULACIÓN Y SEG. FACULTADES'!DF13</f>
        <v>0</v>
      </c>
      <c r="K101" t="s">
        <v>229</v>
      </c>
      <c r="L101" t="s">
        <v>228</v>
      </c>
      <c r="M101" t="s">
        <v>213</v>
      </c>
      <c r="N101">
        <v>0.13</v>
      </c>
      <c r="O101">
        <v>1</v>
      </c>
      <c r="P101">
        <f>+N101/O101</f>
        <v>0.13</v>
      </c>
    </row>
    <row r="102" spans="1:16">
      <c r="A102">
        <f t="shared" ref="A102:A165" si="3">A101+1</f>
        <v>3</v>
      </c>
      <c r="B102" t="str">
        <f>IF(FORMULACIÓN!N12="X",Lists!A102,"")</f>
        <v/>
      </c>
      <c r="C102">
        <f t="shared" si="2"/>
        <v>20</v>
      </c>
      <c r="D102">
        <f>'FORMULACIÓN Y SEG. FACULTADES'!DF14</f>
        <v>0</v>
      </c>
      <c r="K102" t="s">
        <v>175</v>
      </c>
      <c r="L102" t="s">
        <v>174</v>
      </c>
      <c r="M102" t="s">
        <v>158</v>
      </c>
      <c r="N102">
        <v>0.15000000000000002</v>
      </c>
      <c r="O102">
        <v>3</v>
      </c>
      <c r="P102">
        <f t="shared" ref="P102:P157" si="4">+N102/O102</f>
        <v>5.000000000000001E-2</v>
      </c>
    </row>
    <row r="103" spans="1:16">
      <c r="A103">
        <f t="shared" si="3"/>
        <v>4</v>
      </c>
      <c r="B103" t="str">
        <f>IF(FORMULACIÓN!N13="X",Lists!A103,"")</f>
        <v/>
      </c>
      <c r="C103">
        <f t="shared" si="2"/>
        <v>21</v>
      </c>
      <c r="D103">
        <f>'FORMULACIÓN Y SEG. FACULTADES'!DF15</f>
        <v>0</v>
      </c>
      <c r="K103" t="s">
        <v>254</v>
      </c>
      <c r="L103" t="s">
        <v>253</v>
      </c>
      <c r="M103" t="s">
        <v>231</v>
      </c>
      <c r="N103">
        <v>0.2</v>
      </c>
      <c r="O103">
        <v>2</v>
      </c>
      <c r="P103">
        <f t="shared" si="4"/>
        <v>0.1</v>
      </c>
    </row>
    <row r="104" spans="1:16">
      <c r="A104">
        <f t="shared" si="3"/>
        <v>5</v>
      </c>
      <c r="B104" t="str">
        <f>IF(FORMULACIÓN!N14="X",Lists!A104,"")</f>
        <v/>
      </c>
      <c r="C104">
        <f t="shared" si="2"/>
        <v>22</v>
      </c>
      <c r="D104">
        <f>'FORMULACIÓN Y SEG. FACULTADES'!DF16</f>
        <v>0</v>
      </c>
      <c r="K104" t="s">
        <v>268</v>
      </c>
      <c r="L104" t="s">
        <v>267</v>
      </c>
      <c r="M104" t="s">
        <v>258</v>
      </c>
      <c r="N104">
        <v>0.64</v>
      </c>
      <c r="O104">
        <v>4</v>
      </c>
      <c r="P104">
        <f t="shared" si="4"/>
        <v>0.16</v>
      </c>
    </row>
    <row r="105" spans="1:16">
      <c r="A105">
        <f t="shared" si="3"/>
        <v>6</v>
      </c>
      <c r="B105" t="str">
        <f>IF(FORMULACIÓN!N15="X",Lists!A105,"")</f>
        <v/>
      </c>
      <c r="C105">
        <f t="shared" si="2"/>
        <v>23</v>
      </c>
      <c r="D105">
        <f>'FORMULACIÓN Y SEG. FACULTADES'!DF17</f>
        <v>0</v>
      </c>
      <c r="K105" t="s">
        <v>222</v>
      </c>
      <c r="L105" t="s">
        <v>221</v>
      </c>
      <c r="M105" t="s">
        <v>213</v>
      </c>
      <c r="N105">
        <v>2.7</v>
      </c>
      <c r="O105">
        <v>10</v>
      </c>
      <c r="P105">
        <f t="shared" si="4"/>
        <v>0.27</v>
      </c>
    </row>
    <row r="106" spans="1:16">
      <c r="A106">
        <f t="shared" si="3"/>
        <v>7</v>
      </c>
      <c r="B106" t="str">
        <f>IF(FORMULACIÓN!N16="X",Lists!A106,"")</f>
        <v/>
      </c>
      <c r="C106">
        <f t="shared" si="2"/>
        <v>25</v>
      </c>
      <c r="D106">
        <f>'FORMULACIÓN Y SEG. FACULTADES'!DF18</f>
        <v>0</v>
      </c>
      <c r="K106" t="s">
        <v>216</v>
      </c>
      <c r="L106" t="s">
        <v>215</v>
      </c>
      <c r="M106" t="s">
        <v>213</v>
      </c>
      <c r="N106">
        <v>0.6</v>
      </c>
      <c r="O106">
        <v>4</v>
      </c>
      <c r="P106">
        <f t="shared" si="4"/>
        <v>0.15</v>
      </c>
    </row>
    <row r="107" spans="1:16">
      <c r="A107">
        <f t="shared" si="3"/>
        <v>8</v>
      </c>
      <c r="B107" t="str">
        <f>IF(FORMULACIÓN!N17="X",Lists!A107,"")</f>
        <v/>
      </c>
      <c r="C107">
        <f t="shared" si="2"/>
        <v>28</v>
      </c>
      <c r="D107">
        <f>'FORMULACIÓN Y SEG. FACULTADES'!DF19</f>
        <v>0</v>
      </c>
      <c r="K107" t="s">
        <v>301</v>
      </c>
      <c r="L107" t="s">
        <v>300</v>
      </c>
      <c r="M107" t="s">
        <v>276</v>
      </c>
      <c r="N107">
        <v>0.36</v>
      </c>
      <c r="O107">
        <v>3</v>
      </c>
      <c r="P107">
        <f t="shared" si="4"/>
        <v>0.12</v>
      </c>
    </row>
    <row r="108" spans="1:16">
      <c r="A108">
        <f t="shared" si="3"/>
        <v>9</v>
      </c>
      <c r="B108" t="str">
        <f>IF(FORMULACIÓN!N18="X",Lists!A108,"")</f>
        <v/>
      </c>
      <c r="C108">
        <f t="shared" si="2"/>
        <v>29</v>
      </c>
      <c r="D108">
        <f>'FORMULACIÓN Y SEG. FACULTADES'!DF20</f>
        <v>0</v>
      </c>
      <c r="K108" t="s">
        <v>297</v>
      </c>
      <c r="L108" t="s">
        <v>296</v>
      </c>
      <c r="M108" t="s">
        <v>276</v>
      </c>
      <c r="N108">
        <v>0.44999999999999996</v>
      </c>
      <c r="O108">
        <v>5</v>
      </c>
      <c r="P108">
        <f t="shared" si="4"/>
        <v>0.09</v>
      </c>
    </row>
    <row r="109" spans="1:16">
      <c r="A109">
        <f t="shared" si="3"/>
        <v>10</v>
      </c>
      <c r="B109" t="str">
        <f>IF(FORMULACIÓN!N19="X",Lists!A109,"")</f>
        <v/>
      </c>
      <c r="C109">
        <f t="shared" si="2"/>
        <v>38</v>
      </c>
      <c r="D109">
        <f>'FORMULACIÓN Y SEG. FACULTADES'!DF21</f>
        <v>0</v>
      </c>
      <c r="K109" t="s">
        <v>204</v>
      </c>
      <c r="L109" t="s">
        <v>203</v>
      </c>
      <c r="M109" t="s">
        <v>158</v>
      </c>
      <c r="N109">
        <v>0.36</v>
      </c>
      <c r="O109">
        <v>3</v>
      </c>
      <c r="P109">
        <f t="shared" si="4"/>
        <v>0.12</v>
      </c>
    </row>
    <row r="110" spans="1:16">
      <c r="A110">
        <f t="shared" si="3"/>
        <v>11</v>
      </c>
      <c r="B110" t="str">
        <f>IF(FORMULACIÓN!N20="X",Lists!A110,"")</f>
        <v/>
      </c>
      <c r="C110">
        <f t="shared" si="2"/>
        <v>39</v>
      </c>
      <c r="D110">
        <f>'FORMULACIÓN Y SEG. FACULTADES'!DF22</f>
        <v>0</v>
      </c>
      <c r="K110" t="s">
        <v>249</v>
      </c>
      <c r="L110" t="s">
        <v>248</v>
      </c>
      <c r="M110" t="s">
        <v>231</v>
      </c>
      <c r="N110">
        <v>0.18</v>
      </c>
      <c r="O110">
        <v>3</v>
      </c>
      <c r="P110">
        <f t="shared" si="4"/>
        <v>0.06</v>
      </c>
    </row>
    <row r="111" spans="1:16">
      <c r="A111">
        <f t="shared" si="3"/>
        <v>12</v>
      </c>
      <c r="B111" t="str">
        <f>IF(FORMULACIÓN!N21="X",Lists!A111,"")</f>
        <v/>
      </c>
      <c r="C111">
        <f t="shared" si="2"/>
        <v>40</v>
      </c>
      <c r="D111">
        <f>'FORMULACIÓN Y SEG. FACULTADES'!DF23</f>
        <v>0</v>
      </c>
      <c r="K111" t="s">
        <v>234</v>
      </c>
      <c r="L111" t="s">
        <v>233</v>
      </c>
      <c r="M111" t="s">
        <v>231</v>
      </c>
      <c r="N111">
        <v>1.0799999999999998</v>
      </c>
      <c r="O111">
        <v>6</v>
      </c>
      <c r="P111">
        <f t="shared" si="4"/>
        <v>0.17999999999999997</v>
      </c>
    </row>
    <row r="112" spans="1:16">
      <c r="A112">
        <f t="shared" si="3"/>
        <v>13</v>
      </c>
      <c r="B112">
        <f>IF(FORMULACIÓN!N22="X",Lists!A112,"")</f>
        <v>13</v>
      </c>
      <c r="C112">
        <f t="shared" si="2"/>
        <v>41</v>
      </c>
      <c r="D112">
        <f>'FORMULACIÓN Y SEG. FACULTADES'!DF24</f>
        <v>0</v>
      </c>
      <c r="K112" t="s">
        <v>239</v>
      </c>
      <c r="L112" t="s">
        <v>238</v>
      </c>
      <c r="M112" t="s">
        <v>231</v>
      </c>
      <c r="N112">
        <v>0.75</v>
      </c>
      <c r="O112">
        <v>5</v>
      </c>
      <c r="P112">
        <f t="shared" si="4"/>
        <v>0.15</v>
      </c>
    </row>
    <row r="113" spans="1:16">
      <c r="A113">
        <f t="shared" si="3"/>
        <v>14</v>
      </c>
      <c r="B113" t="str">
        <f>IF(FORMULACIÓN!N23="X",Lists!A113,"")</f>
        <v/>
      </c>
      <c r="C113">
        <f t="shared" si="2"/>
        <v>42</v>
      </c>
      <c r="D113">
        <f>'FORMULACIÓN Y SEG. FACULTADES'!DF25</f>
        <v>0</v>
      </c>
      <c r="K113" t="s">
        <v>279</v>
      </c>
      <c r="L113" t="s">
        <v>278</v>
      </c>
      <c r="M113" t="s">
        <v>276</v>
      </c>
      <c r="N113">
        <v>0.79999999999999993</v>
      </c>
      <c r="O113">
        <v>8</v>
      </c>
      <c r="P113">
        <f t="shared" si="4"/>
        <v>9.9999999999999992E-2</v>
      </c>
    </row>
    <row r="114" spans="1:16">
      <c r="A114">
        <f t="shared" si="3"/>
        <v>15</v>
      </c>
      <c r="B114">
        <f>IF(FORMULACIÓN!N24="X",Lists!A114,"")</f>
        <v>15</v>
      </c>
      <c r="C114">
        <f t="shared" si="2"/>
        <v>45</v>
      </c>
      <c r="D114">
        <f>'FORMULACIÓN Y SEG. FACULTADES'!DF26</f>
        <v>0</v>
      </c>
      <c r="K114" t="s">
        <v>161</v>
      </c>
      <c r="L114" t="s">
        <v>160</v>
      </c>
      <c r="M114" t="s">
        <v>158</v>
      </c>
      <c r="N114">
        <v>0.27</v>
      </c>
      <c r="O114">
        <v>3</v>
      </c>
      <c r="P114">
        <f t="shared" si="4"/>
        <v>9.0000000000000011E-2</v>
      </c>
    </row>
    <row r="115" spans="1:16">
      <c r="A115">
        <f t="shared" si="3"/>
        <v>16</v>
      </c>
      <c r="B115" t="str">
        <f>IF(FORMULACIÓN!N25="X",Lists!A115,"")</f>
        <v/>
      </c>
      <c r="C115">
        <f t="shared" si="2"/>
        <v>48</v>
      </c>
      <c r="D115">
        <f>'FORMULACIÓN Y SEG. FACULTADES'!DF27</f>
        <v>0</v>
      </c>
      <c r="K115" t="s">
        <v>196</v>
      </c>
      <c r="L115" t="s">
        <v>195</v>
      </c>
      <c r="M115" t="s">
        <v>158</v>
      </c>
      <c r="N115">
        <v>0.03</v>
      </c>
      <c r="O115">
        <v>1</v>
      </c>
      <c r="P115">
        <f t="shared" si="4"/>
        <v>0.03</v>
      </c>
    </row>
    <row r="116" spans="1:16">
      <c r="A116">
        <f t="shared" si="3"/>
        <v>17</v>
      </c>
      <c r="B116" t="str">
        <f>IF(FORMULACIÓN!N26="X",Lists!A116,"")</f>
        <v/>
      </c>
      <c r="C116">
        <f t="shared" si="2"/>
        <v>54</v>
      </c>
      <c r="D116">
        <f>'FORMULACIÓN Y SEG. FACULTADES'!DF28</f>
        <v>0</v>
      </c>
      <c r="K116" t="s">
        <v>184</v>
      </c>
      <c r="L116" t="s">
        <v>183</v>
      </c>
      <c r="M116" t="s">
        <v>158</v>
      </c>
      <c r="N116">
        <v>0.32</v>
      </c>
      <c r="O116">
        <v>4</v>
      </c>
      <c r="P116">
        <f t="shared" si="4"/>
        <v>0.08</v>
      </c>
    </row>
    <row r="117" spans="1:16">
      <c r="A117">
        <f t="shared" si="3"/>
        <v>18</v>
      </c>
      <c r="B117" t="str">
        <f>IF(FORMULACIÓN!N27="X",Lists!A117,"")</f>
        <v/>
      </c>
      <c r="C117">
        <f t="shared" si="2"/>
        <v>56</v>
      </c>
      <c r="D117">
        <f>'FORMULACIÓN Y SEG. FACULTADES'!DF29</f>
        <v>0</v>
      </c>
      <c r="K117" t="s">
        <v>261</v>
      </c>
      <c r="L117" t="s">
        <v>260</v>
      </c>
      <c r="M117" t="s">
        <v>258</v>
      </c>
      <c r="N117">
        <v>1.2</v>
      </c>
      <c r="O117">
        <v>6</v>
      </c>
      <c r="P117">
        <f t="shared" si="4"/>
        <v>0.19999999999999998</v>
      </c>
    </row>
    <row r="118" spans="1:16">
      <c r="A118">
        <f t="shared" si="3"/>
        <v>19</v>
      </c>
      <c r="B118" t="str">
        <f>IF(FORMULACIÓN!N28="X",Lists!A118,"")</f>
        <v/>
      </c>
      <c r="C118">
        <f t="shared" si="2"/>
        <v>58</v>
      </c>
      <c r="D118">
        <f>'FORMULACIÓN Y SEG. FACULTADES'!DF30</f>
        <v>0</v>
      </c>
      <c r="K118" t="s">
        <v>273</v>
      </c>
      <c r="L118" t="s">
        <v>272</v>
      </c>
      <c r="M118" t="s">
        <v>258</v>
      </c>
      <c r="N118">
        <v>1</v>
      </c>
      <c r="O118">
        <v>5</v>
      </c>
      <c r="P118">
        <f t="shared" si="4"/>
        <v>0.2</v>
      </c>
    </row>
    <row r="119" spans="1:16">
      <c r="A119">
        <f t="shared" si="3"/>
        <v>20</v>
      </c>
      <c r="B119">
        <f>IF(FORMULACIÓN!N29="X",Lists!A119,"")</f>
        <v>20</v>
      </c>
      <c r="C119">
        <f t="shared" si="2"/>
        <v>60</v>
      </c>
      <c r="D119">
        <f>'FORMULACIÓN Y SEG. FACULTADES'!DF31</f>
        <v>0</v>
      </c>
      <c r="K119" t="s">
        <v>191</v>
      </c>
      <c r="L119" t="s">
        <v>183</v>
      </c>
      <c r="M119" t="s">
        <v>158</v>
      </c>
      <c r="N119">
        <v>0.08</v>
      </c>
      <c r="O119">
        <v>2</v>
      </c>
      <c r="P119">
        <f t="shared" si="4"/>
        <v>0.04</v>
      </c>
    </row>
    <row r="120" spans="1:16">
      <c r="A120">
        <f t="shared" si="3"/>
        <v>21</v>
      </c>
      <c r="B120">
        <f>IF(FORMULACIÓN!N30="X",Lists!A120,"")</f>
        <v>21</v>
      </c>
      <c r="C120">
        <f t="shared" si="2"/>
        <v>61</v>
      </c>
      <c r="D120">
        <f>'FORMULACIÓN Y SEG. FACULTADES'!DF32</f>
        <v>0</v>
      </c>
      <c r="K120" t="s">
        <v>207</v>
      </c>
      <c r="L120" t="s">
        <v>203</v>
      </c>
      <c r="M120" t="s">
        <v>158</v>
      </c>
      <c r="N120">
        <v>0.36</v>
      </c>
      <c r="O120">
        <v>6</v>
      </c>
      <c r="P120">
        <f t="shared" si="4"/>
        <v>0.06</v>
      </c>
    </row>
    <row r="121" spans="1:16">
      <c r="A121">
        <f t="shared" si="3"/>
        <v>22</v>
      </c>
      <c r="B121">
        <f>IF(FORMULACIÓN!N31="X",Lists!A121,"")</f>
        <v>22</v>
      </c>
      <c r="C121">
        <f t="shared" si="2"/>
        <v>62</v>
      </c>
      <c r="D121">
        <f>'FORMULACIÓN Y SEG. FACULTADES'!DF33</f>
        <v>0</v>
      </c>
      <c r="K121" t="s">
        <v>198</v>
      </c>
      <c r="L121" t="s">
        <v>195</v>
      </c>
      <c r="M121" t="s">
        <v>158</v>
      </c>
      <c r="N121">
        <v>0.03</v>
      </c>
      <c r="O121">
        <v>1</v>
      </c>
      <c r="P121">
        <f t="shared" si="4"/>
        <v>0.03</v>
      </c>
    </row>
    <row r="122" spans="1:16">
      <c r="A122">
        <f t="shared" si="3"/>
        <v>23</v>
      </c>
      <c r="B122">
        <f>IF(FORMULACIÓN!N32="X",Lists!A122,"")</f>
        <v>23</v>
      </c>
      <c r="C122">
        <f t="shared" si="2"/>
        <v>63</v>
      </c>
      <c r="D122">
        <f>'FORMULACIÓN Y SEG. FACULTADES'!DF34</f>
        <v>0</v>
      </c>
      <c r="K122" t="s">
        <v>230</v>
      </c>
      <c r="L122" t="s">
        <v>228</v>
      </c>
      <c r="M122" t="s">
        <v>213</v>
      </c>
      <c r="N122">
        <v>0.8</v>
      </c>
      <c r="O122">
        <v>5</v>
      </c>
      <c r="P122">
        <f t="shared" si="4"/>
        <v>0.16</v>
      </c>
    </row>
    <row r="123" spans="1:16">
      <c r="A123">
        <f t="shared" si="3"/>
        <v>24</v>
      </c>
      <c r="B123" t="str">
        <f>IF(FORMULACIÓN!N33="X",Lists!A123,"")</f>
        <v/>
      </c>
      <c r="C123">
        <f t="shared" si="2"/>
        <v>66</v>
      </c>
      <c r="D123">
        <f>'FORMULACIÓN Y SEG. FACULTADES'!DF35</f>
        <v>0</v>
      </c>
      <c r="K123" t="s">
        <v>250</v>
      </c>
      <c r="L123" t="s">
        <v>248</v>
      </c>
      <c r="M123" t="s">
        <v>231</v>
      </c>
      <c r="N123">
        <v>0.06</v>
      </c>
      <c r="O123">
        <v>2</v>
      </c>
      <c r="P123">
        <f t="shared" si="4"/>
        <v>0.03</v>
      </c>
    </row>
    <row r="124" spans="1:16">
      <c r="A124">
        <f t="shared" si="3"/>
        <v>25</v>
      </c>
      <c r="B124">
        <f>IF(FORMULACIÓN!N34="X",Lists!A124,"")</f>
        <v>25</v>
      </c>
      <c r="C124">
        <f t="shared" si="2"/>
        <v>67</v>
      </c>
      <c r="D124">
        <f>'FORMULACIÓN Y SEG. FACULTADES'!DF36</f>
        <v>0</v>
      </c>
      <c r="K124" t="s">
        <v>255</v>
      </c>
      <c r="L124" t="s">
        <v>253</v>
      </c>
      <c r="M124" t="s">
        <v>231</v>
      </c>
      <c r="N124">
        <v>0.3</v>
      </c>
      <c r="O124">
        <v>2</v>
      </c>
      <c r="P124">
        <f t="shared" si="4"/>
        <v>0.15</v>
      </c>
    </row>
    <row r="125" spans="1:16">
      <c r="A125">
        <f t="shared" si="3"/>
        <v>26</v>
      </c>
      <c r="B125" t="str">
        <f>IF(FORMULACIÓN!N35="X",Lists!A125,"")</f>
        <v/>
      </c>
      <c r="C125">
        <f t="shared" si="2"/>
        <v>68</v>
      </c>
      <c r="D125">
        <f>'FORMULACIÓN Y SEG. FACULTADES'!DF37</f>
        <v>0</v>
      </c>
      <c r="K125" t="s">
        <v>265</v>
      </c>
      <c r="L125" t="s">
        <v>260</v>
      </c>
      <c r="M125" t="s">
        <v>258</v>
      </c>
      <c r="N125">
        <v>0.4</v>
      </c>
      <c r="O125">
        <v>2</v>
      </c>
      <c r="P125">
        <f t="shared" si="4"/>
        <v>0.2</v>
      </c>
    </row>
    <row r="126" spans="1:16">
      <c r="A126">
        <f t="shared" si="3"/>
        <v>27</v>
      </c>
      <c r="B126" t="str">
        <f>IF(FORMULACIÓN!N36="X",Lists!A126,"")</f>
        <v/>
      </c>
      <c r="C126">
        <f t="shared" si="2"/>
        <v>69</v>
      </c>
      <c r="D126">
        <f>'FORMULACIÓN Y SEG. FACULTADES'!DF38</f>
        <v>0</v>
      </c>
      <c r="K126" t="s">
        <v>242</v>
      </c>
      <c r="L126" t="s">
        <v>238</v>
      </c>
      <c r="M126" t="s">
        <v>231</v>
      </c>
      <c r="N126">
        <v>0.3</v>
      </c>
      <c r="O126">
        <v>2</v>
      </c>
      <c r="P126">
        <f t="shared" si="4"/>
        <v>0.15</v>
      </c>
    </row>
    <row r="127" spans="1:16">
      <c r="A127">
        <f t="shared" si="3"/>
        <v>28</v>
      </c>
      <c r="B127">
        <f>IF(FORMULACIÓN!N37="X",Lists!A127,"")</f>
        <v>28</v>
      </c>
      <c r="C127">
        <f t="shared" si="2"/>
        <v>71</v>
      </c>
      <c r="D127">
        <f>'FORMULACIÓN Y SEG. FACULTADES'!DF39</f>
        <v>0</v>
      </c>
      <c r="K127" t="s">
        <v>178</v>
      </c>
      <c r="L127" t="s">
        <v>174</v>
      </c>
      <c r="M127" t="s">
        <v>158</v>
      </c>
      <c r="N127">
        <v>0.1</v>
      </c>
      <c r="O127">
        <v>2</v>
      </c>
      <c r="P127">
        <f t="shared" si="4"/>
        <v>0.05</v>
      </c>
    </row>
    <row r="128" spans="1:16">
      <c r="A128">
        <f t="shared" si="3"/>
        <v>29</v>
      </c>
      <c r="B128">
        <f>IF(FORMULACIÓN!N38="X",Lists!A128,"")</f>
        <v>29</v>
      </c>
      <c r="C128">
        <f t="shared" si="2"/>
        <v>72</v>
      </c>
      <c r="D128">
        <f>'FORMULACIÓN Y SEG. FACULTADES'!DF40</f>
        <v>0</v>
      </c>
      <c r="K128" t="s">
        <v>220</v>
      </c>
      <c r="L128" t="s">
        <v>215</v>
      </c>
      <c r="M128" t="s">
        <v>213</v>
      </c>
      <c r="N128">
        <v>0.3</v>
      </c>
      <c r="O128">
        <v>2</v>
      </c>
      <c r="P128">
        <f t="shared" si="4"/>
        <v>0.15</v>
      </c>
    </row>
    <row r="129" spans="1:16">
      <c r="A129">
        <f t="shared" si="3"/>
        <v>30</v>
      </c>
      <c r="B129" t="str">
        <f>IF(FORMULACIÓN!N39="X",Lists!A129,"")</f>
        <v/>
      </c>
      <c r="C129">
        <f t="shared" si="2"/>
        <v>75</v>
      </c>
      <c r="D129">
        <f>'FORMULACIÓN Y SEG. FACULTADES'!DF41</f>
        <v>0</v>
      </c>
      <c r="K129" t="s">
        <v>285</v>
      </c>
      <c r="L129" t="s">
        <v>278</v>
      </c>
      <c r="M129" t="s">
        <v>276</v>
      </c>
      <c r="N129">
        <v>0.6</v>
      </c>
      <c r="O129">
        <v>5</v>
      </c>
      <c r="P129">
        <f t="shared" si="4"/>
        <v>0.12</v>
      </c>
    </row>
    <row r="130" spans="1:16">
      <c r="A130">
        <f t="shared" si="3"/>
        <v>31</v>
      </c>
      <c r="B130" t="str">
        <f>IF(FORMULACIÓN!N40="X",Lists!A130,"")</f>
        <v/>
      </c>
      <c r="C130">
        <f t="shared" si="2"/>
        <v>82</v>
      </c>
      <c r="D130">
        <f>'FORMULACIÓN Y SEG. FACULTADES'!DF42</f>
        <v>0</v>
      </c>
      <c r="K130" t="s">
        <v>170</v>
      </c>
      <c r="L130" t="s">
        <v>160</v>
      </c>
      <c r="M130" t="s">
        <v>158</v>
      </c>
      <c r="N130">
        <v>0.84</v>
      </c>
      <c r="O130">
        <v>7</v>
      </c>
      <c r="P130">
        <f t="shared" si="4"/>
        <v>0.12</v>
      </c>
    </row>
    <row r="131" spans="1:16">
      <c r="A131">
        <f t="shared" si="3"/>
        <v>32</v>
      </c>
      <c r="B131" t="str">
        <f>IF(FORMULACIÓN!N41="X",Lists!A131,"")</f>
        <v/>
      </c>
      <c r="C131">
        <f t="shared" si="2"/>
        <v>86</v>
      </c>
      <c r="D131">
        <f>'FORMULACIÓN Y SEG. FACULTADES'!DF43</f>
        <v>0</v>
      </c>
      <c r="K131" t="s">
        <v>225</v>
      </c>
      <c r="L131" t="s">
        <v>221</v>
      </c>
      <c r="M131" t="s">
        <v>213</v>
      </c>
      <c r="N131">
        <v>0.16</v>
      </c>
      <c r="O131">
        <v>2</v>
      </c>
      <c r="P131">
        <f t="shared" si="4"/>
        <v>0.08</v>
      </c>
    </row>
    <row r="132" spans="1:16">
      <c r="A132">
        <f t="shared" si="3"/>
        <v>33</v>
      </c>
      <c r="B132" t="str">
        <f>IF(FORMULACIÓN!N42="X",Lists!A132,"")</f>
        <v/>
      </c>
      <c r="C132">
        <f t="shared" si="2"/>
        <v>87</v>
      </c>
      <c r="D132">
        <f>'FORMULACIÓN Y SEG. FACULTADES'!DF44</f>
        <v>0</v>
      </c>
      <c r="K132" t="s">
        <v>303</v>
      </c>
      <c r="L132" t="s">
        <v>300</v>
      </c>
      <c r="M132" t="s">
        <v>276</v>
      </c>
      <c r="N132">
        <v>0.12</v>
      </c>
      <c r="O132">
        <v>1</v>
      </c>
      <c r="P132">
        <f t="shared" si="4"/>
        <v>0.12</v>
      </c>
    </row>
    <row r="133" spans="1:16">
      <c r="A133">
        <f t="shared" si="3"/>
        <v>34</v>
      </c>
      <c r="B133" t="str">
        <f>IF(FORMULACIÓN!N43="X",Lists!A133,"")</f>
        <v/>
      </c>
      <c r="C133">
        <f t="shared" si="2"/>
        <v>88</v>
      </c>
      <c r="D133">
        <f>'FORMULACIÓN Y SEG. FACULTADES'!DF45</f>
        <v>0</v>
      </c>
      <c r="K133" t="s">
        <v>270</v>
      </c>
      <c r="L133" t="s">
        <v>267</v>
      </c>
      <c r="M133" t="s">
        <v>258</v>
      </c>
      <c r="N133">
        <v>7.0000000000000007E-2</v>
      </c>
      <c r="O133">
        <v>1</v>
      </c>
      <c r="P133">
        <f t="shared" si="4"/>
        <v>7.0000000000000007E-2</v>
      </c>
    </row>
    <row r="134" spans="1:16">
      <c r="A134">
        <f t="shared" si="3"/>
        <v>35</v>
      </c>
      <c r="B134" t="str">
        <f>IF(FORMULACIÓN!N44="X",Lists!A134,"")</f>
        <v/>
      </c>
      <c r="C134">
        <f t="shared" si="2"/>
        <v>89</v>
      </c>
      <c r="D134">
        <f>'FORMULACIÓN Y SEG. FACULTADES'!DF46</f>
        <v>0</v>
      </c>
      <c r="K134" t="s">
        <v>274</v>
      </c>
      <c r="L134" t="s">
        <v>272</v>
      </c>
      <c r="M134" t="s">
        <v>258</v>
      </c>
      <c r="N134">
        <v>0.21000000000000002</v>
      </c>
      <c r="O134">
        <v>3</v>
      </c>
      <c r="P134">
        <f t="shared" si="4"/>
        <v>7.0000000000000007E-2</v>
      </c>
    </row>
    <row r="135" spans="1:16">
      <c r="A135">
        <f t="shared" si="3"/>
        <v>36</v>
      </c>
      <c r="B135" t="str">
        <f>IF(FORMULACIÓN!N45="X",Lists!A135,"")</f>
        <v/>
      </c>
      <c r="C135">
        <f t="shared" si="2"/>
        <v>93</v>
      </c>
      <c r="D135">
        <f>'FORMULACIÓN Y SEG. FACULTADES'!DF47</f>
        <v>0</v>
      </c>
      <c r="K135" t="s">
        <v>179</v>
      </c>
      <c r="L135" t="s">
        <v>174</v>
      </c>
      <c r="M135" t="s">
        <v>158</v>
      </c>
      <c r="N135">
        <v>0.12</v>
      </c>
      <c r="O135">
        <v>3</v>
      </c>
      <c r="P135">
        <f t="shared" si="4"/>
        <v>0.04</v>
      </c>
    </row>
    <row r="136" spans="1:16">
      <c r="A136">
        <f t="shared" si="3"/>
        <v>37</v>
      </c>
      <c r="B136" t="str">
        <f>IF(FORMULACIÓN!N46="X",Lists!A136,"")</f>
        <v/>
      </c>
      <c r="C136">
        <f t="shared" si="2"/>
        <v>94</v>
      </c>
      <c r="D136">
        <f>'FORMULACIÓN Y SEG. FACULTADES'!DF48</f>
        <v>0</v>
      </c>
      <c r="K136" t="s">
        <v>226</v>
      </c>
      <c r="L136" t="s">
        <v>221</v>
      </c>
      <c r="M136" t="s">
        <v>213</v>
      </c>
      <c r="N136">
        <v>0.36</v>
      </c>
      <c r="O136">
        <v>6</v>
      </c>
      <c r="P136">
        <f t="shared" si="4"/>
        <v>0.06</v>
      </c>
    </row>
    <row r="137" spans="1:16">
      <c r="A137">
        <f t="shared" si="3"/>
        <v>38</v>
      </c>
      <c r="B137">
        <f>IF(FORMULACIÓN!N47="X",Lists!A137,"")</f>
        <v>38</v>
      </c>
      <c r="C137">
        <f t="shared" si="2"/>
        <v>95</v>
      </c>
      <c r="D137">
        <f>'FORMULACIÓN Y SEG. FACULTADES'!DF49</f>
        <v>0</v>
      </c>
      <c r="K137" t="s">
        <v>194</v>
      </c>
      <c r="L137" t="s">
        <v>183</v>
      </c>
      <c r="M137" t="s">
        <v>158</v>
      </c>
      <c r="N137">
        <v>0.1</v>
      </c>
      <c r="O137">
        <v>2</v>
      </c>
      <c r="P137">
        <f t="shared" si="4"/>
        <v>0.05</v>
      </c>
    </row>
    <row r="138" spans="1:16">
      <c r="A138">
        <f t="shared" si="3"/>
        <v>39</v>
      </c>
      <c r="B138">
        <f>IF(FORMULACIÓN!N48="X",Lists!A138,"")</f>
        <v>39</v>
      </c>
      <c r="C138">
        <f t="shared" si="2"/>
        <v>97</v>
      </c>
      <c r="D138">
        <f>'FORMULACIÓN Y SEG. FACULTADES'!DF50</f>
        <v>0</v>
      </c>
      <c r="K138" t="s">
        <v>305</v>
      </c>
      <c r="L138" t="s">
        <v>300</v>
      </c>
      <c r="M138" t="s">
        <v>276</v>
      </c>
      <c r="N138">
        <v>0.27</v>
      </c>
      <c r="O138">
        <v>3</v>
      </c>
      <c r="P138">
        <f t="shared" si="4"/>
        <v>9.0000000000000011E-2</v>
      </c>
    </row>
    <row r="139" spans="1:16">
      <c r="A139">
        <f t="shared" si="3"/>
        <v>40</v>
      </c>
      <c r="B139">
        <f>IF(FORMULACIÓN!N49="X",Lists!A139,"")</f>
        <v>40</v>
      </c>
      <c r="C139">
        <f t="shared" si="2"/>
        <v>102</v>
      </c>
      <c r="D139">
        <f>'FORMULACIÓN Y SEG. FACULTADES'!DF51</f>
        <v>0</v>
      </c>
      <c r="K139" t="s">
        <v>252</v>
      </c>
      <c r="L139" t="s">
        <v>248</v>
      </c>
      <c r="M139" t="s">
        <v>231</v>
      </c>
      <c r="N139">
        <v>0.18</v>
      </c>
      <c r="O139">
        <v>3</v>
      </c>
      <c r="P139">
        <f t="shared" si="4"/>
        <v>0.06</v>
      </c>
    </row>
    <row r="140" spans="1:16">
      <c r="A140">
        <f t="shared" si="3"/>
        <v>41</v>
      </c>
      <c r="B140">
        <f>IF(FORMULACIÓN!N50="X",Lists!A140,"")</f>
        <v>41</v>
      </c>
      <c r="C140">
        <f t="shared" si="2"/>
        <v>103</v>
      </c>
      <c r="D140">
        <f>'FORMULACIÓN Y SEG. FACULTADES'!DF52</f>
        <v>0</v>
      </c>
      <c r="K140" t="s">
        <v>210</v>
      </c>
      <c r="L140" t="s">
        <v>203</v>
      </c>
      <c r="M140" t="s">
        <v>158</v>
      </c>
      <c r="N140">
        <v>0.25</v>
      </c>
      <c r="O140">
        <v>5</v>
      </c>
      <c r="P140">
        <f t="shared" si="4"/>
        <v>0.05</v>
      </c>
    </row>
    <row r="141" spans="1:16">
      <c r="A141">
        <f t="shared" si="3"/>
        <v>42</v>
      </c>
      <c r="B141">
        <f>IF(FORMULACIÓN!N51="X",Lists!A141,"")</f>
        <v>42</v>
      </c>
      <c r="C141">
        <f t="shared" si="2"/>
        <v>105</v>
      </c>
      <c r="D141">
        <f>'FORMULACIÓN Y SEG. FACULTADES'!DF53</f>
        <v>0</v>
      </c>
      <c r="K141" t="s">
        <v>275</v>
      </c>
      <c r="L141" t="s">
        <v>272</v>
      </c>
      <c r="M141" t="s">
        <v>258</v>
      </c>
      <c r="N141">
        <v>0.1</v>
      </c>
      <c r="O141">
        <v>1</v>
      </c>
      <c r="P141">
        <f t="shared" si="4"/>
        <v>0.1</v>
      </c>
    </row>
    <row r="142" spans="1:16">
      <c r="A142">
        <f t="shared" si="3"/>
        <v>43</v>
      </c>
      <c r="B142" t="str">
        <f>IF(FORMULACIÓN!N52="X",Lists!A142,"")</f>
        <v/>
      </c>
      <c r="C142">
        <f t="shared" si="2"/>
        <v>108</v>
      </c>
      <c r="D142">
        <f>'FORMULACIÓN Y SEG. FACULTADES'!DF54</f>
        <v>0</v>
      </c>
      <c r="K142" t="s">
        <v>172</v>
      </c>
      <c r="L142" t="s">
        <v>160</v>
      </c>
      <c r="M142" t="s">
        <v>158</v>
      </c>
      <c r="N142">
        <v>0.18</v>
      </c>
      <c r="O142">
        <v>3</v>
      </c>
      <c r="P142">
        <f t="shared" si="4"/>
        <v>0.06</v>
      </c>
    </row>
    <row r="143" spans="1:16">
      <c r="A143">
        <f t="shared" si="3"/>
        <v>44</v>
      </c>
      <c r="B143" t="str">
        <f>IF(FORMULACIÓN!N53="X",Lists!A143,"")</f>
        <v/>
      </c>
      <c r="C143">
        <f t="shared" si="2"/>
        <v>109</v>
      </c>
      <c r="D143">
        <f>'FORMULACIÓN Y SEG. FACULTADES'!DF55</f>
        <v>0</v>
      </c>
      <c r="K143" t="s">
        <v>199</v>
      </c>
      <c r="L143" t="s">
        <v>195</v>
      </c>
      <c r="M143" t="s">
        <v>158</v>
      </c>
      <c r="N143">
        <v>0.05</v>
      </c>
      <c r="O143">
        <v>1</v>
      </c>
      <c r="P143">
        <f t="shared" si="4"/>
        <v>0.05</v>
      </c>
    </row>
    <row r="144" spans="1:16">
      <c r="A144">
        <f t="shared" si="3"/>
        <v>45</v>
      </c>
      <c r="B144">
        <f>IF(FORMULACIÓN!N54="X",Lists!A144,"")</f>
        <v>45</v>
      </c>
      <c r="C144">
        <f t="shared" si="2"/>
        <v>111</v>
      </c>
      <c r="D144">
        <f>'FORMULACIÓN Y SEG. FACULTADES'!DF56</f>
        <v>0</v>
      </c>
      <c r="K144" t="s">
        <v>288</v>
      </c>
      <c r="L144" t="s">
        <v>278</v>
      </c>
      <c r="M144" t="s">
        <v>276</v>
      </c>
      <c r="N144">
        <v>0.24</v>
      </c>
      <c r="O144">
        <v>2</v>
      </c>
      <c r="P144">
        <f t="shared" si="4"/>
        <v>0.12</v>
      </c>
    </row>
    <row r="145" spans="1:16">
      <c r="A145">
        <f t="shared" si="3"/>
        <v>46</v>
      </c>
      <c r="B145" t="str">
        <f>IF(FORMULACIÓN!N55="X",Lists!A145,"")</f>
        <v/>
      </c>
      <c r="C145">
        <f t="shared" si="2"/>
        <v>112</v>
      </c>
      <c r="D145">
        <f>'FORMULACIÓN Y SEG. FACULTADES'!DF57</f>
        <v>0</v>
      </c>
      <c r="K145" t="s">
        <v>256</v>
      </c>
      <c r="L145" t="s">
        <v>253</v>
      </c>
      <c r="M145" t="s">
        <v>231</v>
      </c>
      <c r="N145">
        <v>0.02</v>
      </c>
      <c r="O145">
        <v>2</v>
      </c>
      <c r="P145">
        <f t="shared" si="4"/>
        <v>0.01</v>
      </c>
    </row>
    <row r="146" spans="1:16">
      <c r="A146">
        <f t="shared" si="3"/>
        <v>47</v>
      </c>
      <c r="B146" t="str">
        <f>IF(FORMULACIÓN!N56="X",Lists!A146,"")</f>
        <v/>
      </c>
      <c r="C146">
        <f t="shared" si="2"/>
        <v>121</v>
      </c>
      <c r="D146">
        <f>'FORMULACIÓN Y SEG. FACULTADES'!DF58</f>
        <v>0</v>
      </c>
      <c r="K146" t="s">
        <v>244</v>
      </c>
      <c r="L146" t="s">
        <v>238</v>
      </c>
      <c r="M146" t="s">
        <v>231</v>
      </c>
      <c r="N146">
        <v>0.15000000000000002</v>
      </c>
      <c r="O146">
        <v>3</v>
      </c>
      <c r="P146">
        <f t="shared" si="4"/>
        <v>5.000000000000001E-2</v>
      </c>
    </row>
    <row r="147" spans="1:16">
      <c r="A147">
        <f t="shared" si="3"/>
        <v>48</v>
      </c>
      <c r="B147">
        <f>IF(FORMULACIÓN!N57="X",Lists!A147,"")</f>
        <v>48</v>
      </c>
      <c r="C147">
        <f t="shared" si="2"/>
        <v>122</v>
      </c>
      <c r="D147">
        <f>'FORMULACIÓN Y SEG. FACULTADES'!DF59</f>
        <v>0</v>
      </c>
      <c r="K147" t="s">
        <v>246</v>
      </c>
      <c r="L147" t="s">
        <v>238</v>
      </c>
      <c r="M147" t="s">
        <v>231</v>
      </c>
      <c r="N147">
        <v>0.05</v>
      </c>
      <c r="O147">
        <v>1</v>
      </c>
      <c r="P147">
        <f t="shared" si="4"/>
        <v>0.05</v>
      </c>
    </row>
    <row r="148" spans="1:16">
      <c r="A148">
        <f t="shared" si="3"/>
        <v>49</v>
      </c>
      <c r="B148" t="str">
        <f>IF(FORMULACIÓN!N58="X",Lists!A148,"")</f>
        <v/>
      </c>
      <c r="C148" t="str">
        <f t="shared" si="2"/>
        <v/>
      </c>
      <c r="D148">
        <f>'FORMULACIÓN Y SEG. FACULTADES'!DF60</f>
        <v>0</v>
      </c>
      <c r="K148" t="s">
        <v>306</v>
      </c>
      <c r="L148" t="s">
        <v>300</v>
      </c>
      <c r="M148" t="s">
        <v>276</v>
      </c>
      <c r="N148">
        <v>0.02</v>
      </c>
      <c r="O148">
        <v>2</v>
      </c>
      <c r="P148">
        <f t="shared" si="4"/>
        <v>0.01</v>
      </c>
    </row>
    <row r="149" spans="1:16">
      <c r="A149">
        <f t="shared" si="3"/>
        <v>50</v>
      </c>
      <c r="B149" t="str">
        <f>IF(FORMULACIÓN!N59="X",Lists!A149,"")</f>
        <v/>
      </c>
      <c r="C149" t="str">
        <f t="shared" si="2"/>
        <v/>
      </c>
      <c r="D149">
        <f>'FORMULACIÓN Y SEG. FACULTADES'!DF61</f>
        <v>0</v>
      </c>
      <c r="K149" t="s">
        <v>291</v>
      </c>
      <c r="L149" t="s">
        <v>278</v>
      </c>
      <c r="M149" t="s">
        <v>276</v>
      </c>
      <c r="N149">
        <v>0.12</v>
      </c>
      <c r="O149">
        <v>1</v>
      </c>
      <c r="P149">
        <f t="shared" si="4"/>
        <v>0.12</v>
      </c>
    </row>
    <row r="150" spans="1:16">
      <c r="A150">
        <f t="shared" si="3"/>
        <v>51</v>
      </c>
      <c r="B150" t="str">
        <f>IF(FORMULACIÓN!N60="X",Lists!A150,"")</f>
        <v/>
      </c>
      <c r="C150" t="str">
        <f t="shared" si="2"/>
        <v/>
      </c>
      <c r="D150">
        <f>'FORMULACIÓN Y SEG. FACULTADES'!DF62</f>
        <v>0</v>
      </c>
      <c r="K150" t="s">
        <v>200</v>
      </c>
      <c r="L150" t="s">
        <v>195</v>
      </c>
      <c r="M150" t="s">
        <v>158</v>
      </c>
      <c r="N150">
        <v>0.06</v>
      </c>
      <c r="O150">
        <v>3</v>
      </c>
      <c r="P150">
        <f t="shared" si="4"/>
        <v>0.02</v>
      </c>
    </row>
    <row r="151" spans="1:16">
      <c r="A151">
        <f t="shared" si="3"/>
        <v>52</v>
      </c>
      <c r="B151" t="str">
        <f>IF(FORMULACIÓN!N61="X",Lists!A151,"")</f>
        <v/>
      </c>
      <c r="C151" t="str">
        <f t="shared" si="2"/>
        <v/>
      </c>
      <c r="D151">
        <f>'FORMULACIÓN Y SEG. FACULTADES'!DF63</f>
        <v>0</v>
      </c>
      <c r="K151" t="s">
        <v>257</v>
      </c>
      <c r="L151" t="s">
        <v>253</v>
      </c>
      <c r="M151" t="s">
        <v>231</v>
      </c>
      <c r="N151">
        <v>0.01</v>
      </c>
      <c r="O151">
        <v>1</v>
      </c>
      <c r="P151">
        <f t="shared" si="4"/>
        <v>0.01</v>
      </c>
    </row>
    <row r="152" spans="1:16">
      <c r="A152">
        <f t="shared" si="3"/>
        <v>53</v>
      </c>
      <c r="B152" t="str">
        <f>IF(FORMULACIÓN!N62="X",Lists!A152,"")</f>
        <v/>
      </c>
      <c r="C152" t="str">
        <f t="shared" si="2"/>
        <v/>
      </c>
      <c r="D152">
        <f>'FORMULACIÓN Y SEG. FACULTADES'!DF64</f>
        <v>0</v>
      </c>
      <c r="K152" t="s">
        <v>212</v>
      </c>
      <c r="L152" t="s">
        <v>203</v>
      </c>
      <c r="M152" t="s">
        <v>158</v>
      </c>
      <c r="N152">
        <v>0.3</v>
      </c>
      <c r="O152">
        <v>5</v>
      </c>
      <c r="P152">
        <f t="shared" si="4"/>
        <v>0.06</v>
      </c>
    </row>
    <row r="153" spans="1:16">
      <c r="A153">
        <f t="shared" si="3"/>
        <v>54</v>
      </c>
      <c r="B153">
        <f>IF(FORMULACIÓN!N63="X",Lists!A153,"")</f>
        <v>54</v>
      </c>
      <c r="C153" t="str">
        <f t="shared" si="2"/>
        <v/>
      </c>
      <c r="D153">
        <f>'FORMULACIÓN Y SEG. FACULTADES'!DF65</f>
        <v>0</v>
      </c>
      <c r="K153" t="s">
        <v>292</v>
      </c>
      <c r="L153" t="s">
        <v>278</v>
      </c>
      <c r="M153" t="s">
        <v>276</v>
      </c>
      <c r="N153">
        <v>0.01</v>
      </c>
      <c r="O153">
        <v>1</v>
      </c>
      <c r="P153">
        <f t="shared" si="4"/>
        <v>0.01</v>
      </c>
    </row>
    <row r="154" spans="1:16">
      <c r="A154">
        <f t="shared" si="3"/>
        <v>55</v>
      </c>
      <c r="B154" t="str">
        <f>IF(FORMULACIÓN!N64="X",Lists!A154,"")</f>
        <v/>
      </c>
      <c r="C154" t="str">
        <f t="shared" si="2"/>
        <v/>
      </c>
      <c r="D154">
        <f>'FORMULACIÓN Y SEG. FACULTADES'!DF66</f>
        <v>0</v>
      </c>
      <c r="K154" t="s">
        <v>307</v>
      </c>
      <c r="L154" t="s">
        <v>300</v>
      </c>
      <c r="M154" t="s">
        <v>276</v>
      </c>
      <c r="N154">
        <v>0.01</v>
      </c>
      <c r="O154">
        <v>1</v>
      </c>
      <c r="P154">
        <f t="shared" si="4"/>
        <v>0.01</v>
      </c>
    </row>
    <row r="155" spans="1:16">
      <c r="A155">
        <f t="shared" si="3"/>
        <v>56</v>
      </c>
      <c r="B155">
        <f>IF(FORMULACIÓN!N65="X",Lists!A155,"")</f>
        <v>56</v>
      </c>
      <c r="C155" t="str">
        <f t="shared" si="2"/>
        <v/>
      </c>
      <c r="D155">
        <f>'FORMULACIÓN Y SEG. FACULTADES'!DF67</f>
        <v>0</v>
      </c>
      <c r="K155" t="s">
        <v>294</v>
      </c>
      <c r="L155" t="s">
        <v>278</v>
      </c>
      <c r="M155" t="s">
        <v>276</v>
      </c>
      <c r="N155">
        <v>0.27</v>
      </c>
      <c r="O155">
        <v>3</v>
      </c>
      <c r="P155">
        <f t="shared" si="4"/>
        <v>9.0000000000000011E-2</v>
      </c>
    </row>
    <row r="156" spans="1:16">
      <c r="A156">
        <f t="shared" si="3"/>
        <v>57</v>
      </c>
      <c r="B156" t="str">
        <f>IF(FORMULACIÓN!N66="X",Lists!A156,"")</f>
        <v/>
      </c>
      <c r="C156" t="str">
        <f t="shared" si="2"/>
        <v/>
      </c>
      <c r="D156">
        <f>'FORMULACIÓN Y SEG. FACULTADES'!DF68</f>
        <v>0</v>
      </c>
      <c r="K156" t="s">
        <v>566</v>
      </c>
      <c r="L156" t="s">
        <v>566</v>
      </c>
      <c r="M156" t="s">
        <v>566</v>
      </c>
      <c r="P156" t="e">
        <f t="shared" si="4"/>
        <v>#DIV/0!</v>
      </c>
    </row>
    <row r="157" spans="1:16">
      <c r="A157">
        <f t="shared" si="3"/>
        <v>58</v>
      </c>
      <c r="B157">
        <f>IF(FORMULACIÓN!N67="X",Lists!A157,"")</f>
        <v>58</v>
      </c>
      <c r="C157" t="str">
        <f t="shared" si="2"/>
        <v/>
      </c>
      <c r="D157">
        <f>'FORMULACIÓN Y SEG. FACULTADES'!DF69</f>
        <v>0</v>
      </c>
      <c r="K157" t="s">
        <v>441</v>
      </c>
      <c r="N157">
        <v>18.819999999999979</v>
      </c>
      <c r="O157">
        <v>173</v>
      </c>
      <c r="P157">
        <f t="shared" si="4"/>
        <v>0.10878612716762993</v>
      </c>
    </row>
    <row r="158" spans="1:16">
      <c r="A158">
        <f t="shared" si="3"/>
        <v>59</v>
      </c>
      <c r="B158" t="str">
        <f>IF(FORMULACIÓN!N68="X",Lists!A158,"")</f>
        <v/>
      </c>
      <c r="C158" t="str">
        <f t="shared" si="2"/>
        <v/>
      </c>
      <c r="D158">
        <f>'FORMULACIÓN Y SEG. FACULTADES'!DF70</f>
        <v>0</v>
      </c>
    </row>
    <row r="159" spans="1:16">
      <c r="A159">
        <f t="shared" si="3"/>
        <v>60</v>
      </c>
      <c r="B159">
        <f>IF(FORMULACIÓN!N69="X",Lists!A159,"")</f>
        <v>60</v>
      </c>
      <c r="C159" t="str">
        <f t="shared" si="2"/>
        <v/>
      </c>
      <c r="D159">
        <f>'FORMULACIÓN Y SEG. FACULTADES'!DF71</f>
        <v>0</v>
      </c>
      <c r="K159" s="144" t="s">
        <v>385</v>
      </c>
      <c r="L159" t="s">
        <v>567</v>
      </c>
    </row>
    <row r="160" spans="1:16">
      <c r="A160">
        <f t="shared" si="3"/>
        <v>61</v>
      </c>
      <c r="B160">
        <f>IF(FORMULACIÓN!N70="X",Lists!A160,"")</f>
        <v>61</v>
      </c>
      <c r="C160" t="str">
        <f t="shared" si="2"/>
        <v/>
      </c>
      <c r="D160">
        <f>'FORMULACIÓN Y SEG. FACULTADES'!DF72</f>
        <v>0</v>
      </c>
      <c r="K160" s="145" t="s">
        <v>158</v>
      </c>
      <c r="L160" s="146">
        <v>1.0000000000000002</v>
      </c>
    </row>
    <row r="161" spans="1:12">
      <c r="A161">
        <f t="shared" si="3"/>
        <v>62</v>
      </c>
      <c r="B161">
        <f>IF(FORMULACIÓN!N71="X",Lists!A161,"")</f>
        <v>62</v>
      </c>
      <c r="C161" t="str">
        <f t="shared" si="2"/>
        <v/>
      </c>
      <c r="D161">
        <f>'FORMULACIÓN Y SEG. FACULTADES'!DF73</f>
        <v>0</v>
      </c>
      <c r="K161" s="145" t="s">
        <v>213</v>
      </c>
      <c r="L161" s="146">
        <v>1</v>
      </c>
    </row>
    <row r="162" spans="1:12">
      <c r="A162">
        <f t="shared" si="3"/>
        <v>63</v>
      </c>
      <c r="B162">
        <f>IF(FORMULACIÓN!N72="X",Lists!A162,"")</f>
        <v>63</v>
      </c>
      <c r="C162" t="str">
        <f t="shared" si="2"/>
        <v/>
      </c>
      <c r="D162">
        <f>'FORMULACIÓN Y SEG. FACULTADES'!DF74</f>
        <v>0</v>
      </c>
      <c r="K162" s="145" t="s">
        <v>231</v>
      </c>
      <c r="L162" s="146">
        <v>1.0000000000000002</v>
      </c>
    </row>
    <row r="163" spans="1:12">
      <c r="A163">
        <f t="shared" si="3"/>
        <v>64</v>
      </c>
      <c r="B163" t="str">
        <f>IF(FORMULACIÓN!N73="X",Lists!A163,"")</f>
        <v/>
      </c>
      <c r="C163" t="str">
        <f t="shared" si="2"/>
        <v/>
      </c>
      <c r="D163">
        <f>'FORMULACIÓN Y SEG. FACULTADES'!DF75</f>
        <v>0</v>
      </c>
      <c r="K163" s="145" t="s">
        <v>258</v>
      </c>
      <c r="L163" s="146">
        <v>1.0000000000000002</v>
      </c>
    </row>
    <row r="164" spans="1:12">
      <c r="A164">
        <f t="shared" si="3"/>
        <v>65</v>
      </c>
      <c r="B164" t="str">
        <f>IF(FORMULACIÓN!N74="X",Lists!A164,"")</f>
        <v/>
      </c>
      <c r="C164" t="str">
        <f t="shared" si="2"/>
        <v/>
      </c>
      <c r="D164">
        <f>'FORMULACIÓN Y SEG. FACULTADES'!DF76</f>
        <v>0</v>
      </c>
      <c r="K164" s="145" t="s">
        <v>276</v>
      </c>
      <c r="L164" s="146">
        <v>1</v>
      </c>
    </row>
    <row r="165" spans="1:12">
      <c r="A165">
        <f t="shared" si="3"/>
        <v>66</v>
      </c>
      <c r="B165">
        <f>IF(FORMULACIÓN!N75="X",Lists!A165,"")</f>
        <v>66</v>
      </c>
      <c r="C165" t="str">
        <f t="shared" ref="C165:C228" si="5">IFERROR(SMALL($B$100:$B$359,A165),"")</f>
        <v/>
      </c>
      <c r="D165">
        <f>'FORMULACIÓN Y SEG. FACULTADES'!DF77</f>
        <v>0</v>
      </c>
      <c r="K165" s="145" t="s">
        <v>566</v>
      </c>
      <c r="L165" s="146">
        <v>0.10878612716762993</v>
      </c>
    </row>
    <row r="166" spans="1:12">
      <c r="A166">
        <f t="shared" ref="A166:A229" si="6">A165+1</f>
        <v>67</v>
      </c>
      <c r="B166">
        <f>IF(FORMULACIÓN!N76="X",Lists!A166,"")</f>
        <v>67</v>
      </c>
      <c r="C166" t="str">
        <f t="shared" si="5"/>
        <v/>
      </c>
      <c r="D166">
        <f>'FORMULACIÓN Y SEG. FACULTADES'!DF78</f>
        <v>0</v>
      </c>
      <c r="K166" s="145" t="s">
        <v>441</v>
      </c>
      <c r="L166" s="146">
        <v>5.1087861271676296</v>
      </c>
    </row>
    <row r="167" spans="1:12">
      <c r="A167">
        <f t="shared" si="6"/>
        <v>68</v>
      </c>
      <c r="B167">
        <f>IF(FORMULACIÓN!N77="X",Lists!A167,"")</f>
        <v>68</v>
      </c>
      <c r="C167" t="str">
        <f t="shared" si="5"/>
        <v/>
      </c>
      <c r="D167">
        <f>'FORMULACIÓN Y SEG. FACULTADES'!DF79</f>
        <v>0</v>
      </c>
    </row>
    <row r="168" spans="1:12">
      <c r="A168">
        <f t="shared" si="6"/>
        <v>69</v>
      </c>
      <c r="B168">
        <f>IF(FORMULACIÓN!N78="X",Lists!A168,"")</f>
        <v>69</v>
      </c>
      <c r="C168" t="str">
        <f t="shared" si="5"/>
        <v/>
      </c>
      <c r="D168">
        <f>'FORMULACIÓN Y SEG. FACULTADES'!DF80</f>
        <v>0</v>
      </c>
    </row>
    <row r="169" spans="1:12">
      <c r="A169">
        <f t="shared" si="6"/>
        <v>70</v>
      </c>
      <c r="B169" t="str">
        <f>IF(FORMULACIÓN!N79="X",Lists!A169,"")</f>
        <v/>
      </c>
      <c r="C169" t="str">
        <f t="shared" si="5"/>
        <v/>
      </c>
      <c r="D169">
        <f>'FORMULACIÓN Y SEG. FACULTADES'!DF81</f>
        <v>0</v>
      </c>
    </row>
    <row r="170" spans="1:12">
      <c r="A170">
        <f t="shared" si="6"/>
        <v>71</v>
      </c>
      <c r="B170">
        <f>IF(FORMULACIÓN!N80="X",Lists!A170,"")</f>
        <v>71</v>
      </c>
      <c r="C170" t="str">
        <f t="shared" si="5"/>
        <v/>
      </c>
      <c r="D170">
        <f>'FORMULACIÓN Y SEG. FACULTADES'!DF82</f>
        <v>0</v>
      </c>
    </row>
    <row r="171" spans="1:12">
      <c r="A171">
        <f t="shared" si="6"/>
        <v>72</v>
      </c>
      <c r="B171">
        <f>IF(FORMULACIÓN!N81="X",Lists!A171,"")</f>
        <v>72</v>
      </c>
      <c r="C171" t="str">
        <f t="shared" si="5"/>
        <v/>
      </c>
      <c r="D171">
        <f>'FORMULACIÓN Y SEG. FACULTADES'!DF83</f>
        <v>0</v>
      </c>
    </row>
    <row r="172" spans="1:12">
      <c r="A172">
        <f t="shared" si="6"/>
        <v>73</v>
      </c>
      <c r="B172" t="str">
        <f>IF(FORMULACIÓN!N82="X",Lists!A172,"")</f>
        <v/>
      </c>
      <c r="C172" t="str">
        <f t="shared" si="5"/>
        <v/>
      </c>
      <c r="D172">
        <f>'FORMULACIÓN Y SEG. FACULTADES'!DF84</f>
        <v>0</v>
      </c>
    </row>
    <row r="173" spans="1:12">
      <c r="A173">
        <f t="shared" si="6"/>
        <v>74</v>
      </c>
      <c r="B173" t="str">
        <f>IF(FORMULACIÓN!N83="X",Lists!A173,"")</f>
        <v/>
      </c>
      <c r="C173" t="str">
        <f t="shared" si="5"/>
        <v/>
      </c>
      <c r="D173">
        <f>'FORMULACIÓN Y SEG. FACULTADES'!DF85</f>
        <v>0</v>
      </c>
    </row>
    <row r="174" spans="1:12">
      <c r="A174">
        <f t="shared" si="6"/>
        <v>75</v>
      </c>
      <c r="B174">
        <f>IF(FORMULACIÓN!N84="X",Lists!A174,"")</f>
        <v>75</v>
      </c>
      <c r="C174" t="str">
        <f t="shared" si="5"/>
        <v/>
      </c>
      <c r="D174">
        <f>'FORMULACIÓN Y SEG. FACULTADES'!DF86</f>
        <v>0</v>
      </c>
    </row>
    <row r="175" spans="1:12">
      <c r="A175">
        <f t="shared" si="6"/>
        <v>76</v>
      </c>
      <c r="B175" t="str">
        <f>IF(FORMULACIÓN!N85="X",Lists!A175,"")</f>
        <v/>
      </c>
      <c r="C175" t="str">
        <f t="shared" si="5"/>
        <v/>
      </c>
      <c r="D175">
        <f>'FORMULACIÓN Y SEG. FACULTADES'!DF87</f>
        <v>0</v>
      </c>
    </row>
    <row r="176" spans="1:12">
      <c r="A176">
        <f t="shared" si="6"/>
        <v>77</v>
      </c>
      <c r="B176" t="str">
        <f>IF(FORMULACIÓN!N86="X",Lists!A176,"")</f>
        <v/>
      </c>
      <c r="C176" t="str">
        <f t="shared" si="5"/>
        <v/>
      </c>
      <c r="D176">
        <f>'FORMULACIÓN Y SEG. FACULTADES'!DF88</f>
        <v>0</v>
      </c>
    </row>
    <row r="177" spans="1:4">
      <c r="A177">
        <f t="shared" si="6"/>
        <v>78</v>
      </c>
      <c r="B177" t="str">
        <f>IF(FORMULACIÓN!N87="X",Lists!A177,"")</f>
        <v/>
      </c>
      <c r="C177" t="str">
        <f t="shared" si="5"/>
        <v/>
      </c>
      <c r="D177">
        <f>'FORMULACIÓN Y SEG. FACULTADES'!DF89</f>
        <v>0</v>
      </c>
    </row>
    <row r="178" spans="1:4">
      <c r="A178">
        <f t="shared" si="6"/>
        <v>79</v>
      </c>
      <c r="B178" t="str">
        <f>IF(FORMULACIÓN!N88="X",Lists!A178,"")</f>
        <v/>
      </c>
      <c r="C178" t="str">
        <f t="shared" si="5"/>
        <v/>
      </c>
      <c r="D178">
        <f>'FORMULACIÓN Y SEG. FACULTADES'!DF90</f>
        <v>0</v>
      </c>
    </row>
    <row r="179" spans="1:4">
      <c r="A179">
        <f t="shared" si="6"/>
        <v>80</v>
      </c>
      <c r="B179" t="str">
        <f>IF(FORMULACIÓN!N89="X",Lists!A179,"")</f>
        <v/>
      </c>
      <c r="C179" t="str">
        <f t="shared" si="5"/>
        <v/>
      </c>
      <c r="D179">
        <f>'FORMULACIÓN Y SEG. FACULTADES'!DF91</f>
        <v>0</v>
      </c>
    </row>
    <row r="180" spans="1:4">
      <c r="A180">
        <f t="shared" si="6"/>
        <v>81</v>
      </c>
      <c r="B180" t="str">
        <f>IF(FORMULACIÓN!N90="X",Lists!A180,"")</f>
        <v/>
      </c>
      <c r="C180" t="str">
        <f t="shared" si="5"/>
        <v/>
      </c>
      <c r="D180">
        <f>'FORMULACIÓN Y SEG. FACULTADES'!DF92</f>
        <v>0</v>
      </c>
    </row>
    <row r="181" spans="1:4">
      <c r="A181">
        <f t="shared" si="6"/>
        <v>82</v>
      </c>
      <c r="B181">
        <f>IF(FORMULACIÓN!N91="X",Lists!A181,"")</f>
        <v>82</v>
      </c>
      <c r="C181" t="str">
        <f t="shared" si="5"/>
        <v/>
      </c>
      <c r="D181">
        <f>'FORMULACIÓN Y SEG. FACULTADES'!DF93</f>
        <v>0</v>
      </c>
    </row>
    <row r="182" spans="1:4">
      <c r="A182">
        <f t="shared" si="6"/>
        <v>83</v>
      </c>
      <c r="B182" t="str">
        <f>IF(FORMULACIÓN!N92="X",Lists!A182,"")</f>
        <v/>
      </c>
      <c r="C182" t="str">
        <f t="shared" si="5"/>
        <v/>
      </c>
      <c r="D182">
        <f>'FORMULACIÓN Y SEG. FACULTADES'!DF94</f>
        <v>0</v>
      </c>
    </row>
    <row r="183" spans="1:4">
      <c r="A183">
        <f t="shared" si="6"/>
        <v>84</v>
      </c>
      <c r="B183" t="str">
        <f>IF(FORMULACIÓN!N93="X",Lists!A183,"")</f>
        <v/>
      </c>
      <c r="C183" t="str">
        <f t="shared" si="5"/>
        <v/>
      </c>
      <c r="D183">
        <f>'FORMULACIÓN Y SEG. FACULTADES'!DF95</f>
        <v>0</v>
      </c>
    </row>
    <row r="184" spans="1:4">
      <c r="A184">
        <f t="shared" si="6"/>
        <v>85</v>
      </c>
      <c r="B184" t="str">
        <f>IF(FORMULACIÓN!N94="X",Lists!A184,"")</f>
        <v/>
      </c>
      <c r="C184" t="str">
        <f t="shared" si="5"/>
        <v/>
      </c>
      <c r="D184">
        <f>'FORMULACIÓN Y SEG. FACULTADES'!DF96</f>
        <v>0</v>
      </c>
    </row>
    <row r="185" spans="1:4">
      <c r="A185">
        <f t="shared" si="6"/>
        <v>86</v>
      </c>
      <c r="B185">
        <f>IF(FORMULACIÓN!N95="X",Lists!A185,"")</f>
        <v>86</v>
      </c>
      <c r="C185" t="str">
        <f t="shared" si="5"/>
        <v/>
      </c>
      <c r="D185">
        <f>'FORMULACIÓN Y SEG. FACULTADES'!DF97</f>
        <v>0</v>
      </c>
    </row>
    <row r="186" spans="1:4">
      <c r="A186">
        <f t="shared" si="6"/>
        <v>87</v>
      </c>
      <c r="B186">
        <f>IF(FORMULACIÓN!N96="X",Lists!A186,"")</f>
        <v>87</v>
      </c>
      <c r="C186" t="str">
        <f t="shared" si="5"/>
        <v/>
      </c>
      <c r="D186">
        <f>'FORMULACIÓN Y SEG. FACULTADES'!DF98</f>
        <v>0</v>
      </c>
    </row>
    <row r="187" spans="1:4">
      <c r="A187">
        <f t="shared" si="6"/>
        <v>88</v>
      </c>
      <c r="B187">
        <f>IF(FORMULACIÓN!N97="X",Lists!A187,"")</f>
        <v>88</v>
      </c>
      <c r="C187" t="str">
        <f t="shared" si="5"/>
        <v/>
      </c>
      <c r="D187">
        <f>'FORMULACIÓN Y SEG. FACULTADES'!DF99</f>
        <v>0</v>
      </c>
    </row>
    <row r="188" spans="1:4">
      <c r="A188">
        <f t="shared" si="6"/>
        <v>89</v>
      </c>
      <c r="B188">
        <f>IF(FORMULACIÓN!N98="X",Lists!A188,"")</f>
        <v>89</v>
      </c>
      <c r="C188" t="str">
        <f t="shared" si="5"/>
        <v/>
      </c>
      <c r="D188">
        <f>'FORMULACIÓN Y SEG. FACULTADES'!DF100</f>
        <v>0</v>
      </c>
    </row>
    <row r="189" spans="1:4">
      <c r="A189">
        <f t="shared" si="6"/>
        <v>90</v>
      </c>
      <c r="B189" t="str">
        <f>IF(FORMULACIÓN!N99="X",Lists!A189,"")</f>
        <v/>
      </c>
      <c r="C189" t="str">
        <f t="shared" si="5"/>
        <v/>
      </c>
      <c r="D189">
        <f>'FORMULACIÓN Y SEG. FACULTADES'!DF101</f>
        <v>0</v>
      </c>
    </row>
    <row r="190" spans="1:4">
      <c r="A190">
        <f t="shared" si="6"/>
        <v>91</v>
      </c>
      <c r="B190" t="str">
        <f>IF(FORMULACIÓN!N100="X",Lists!A190,"")</f>
        <v/>
      </c>
      <c r="C190" t="str">
        <f t="shared" si="5"/>
        <v/>
      </c>
      <c r="D190">
        <f>'FORMULACIÓN Y SEG. FACULTADES'!DF102</f>
        <v>0</v>
      </c>
    </row>
    <row r="191" spans="1:4">
      <c r="A191">
        <f t="shared" si="6"/>
        <v>92</v>
      </c>
      <c r="B191" t="str">
        <f>IF(FORMULACIÓN!N101="X",Lists!A191,"")</f>
        <v/>
      </c>
      <c r="C191" t="str">
        <f t="shared" si="5"/>
        <v/>
      </c>
      <c r="D191">
        <f>'FORMULACIÓN Y SEG. FACULTADES'!DF103</f>
        <v>0</v>
      </c>
    </row>
    <row r="192" spans="1:4">
      <c r="A192">
        <f t="shared" si="6"/>
        <v>93</v>
      </c>
      <c r="B192">
        <f>IF(FORMULACIÓN!N102="X",Lists!A192,"")</f>
        <v>93</v>
      </c>
      <c r="C192" t="str">
        <f t="shared" si="5"/>
        <v/>
      </c>
      <c r="D192">
        <f>'FORMULACIÓN Y SEG. FACULTADES'!DF104</f>
        <v>0</v>
      </c>
    </row>
    <row r="193" spans="1:4">
      <c r="A193">
        <f t="shared" si="6"/>
        <v>94</v>
      </c>
      <c r="B193">
        <f>IF(FORMULACIÓN!N103="X",Lists!A193,"")</f>
        <v>94</v>
      </c>
      <c r="C193" t="str">
        <f t="shared" si="5"/>
        <v/>
      </c>
      <c r="D193">
        <f>'FORMULACIÓN Y SEG. FACULTADES'!DF105</f>
        <v>0</v>
      </c>
    </row>
    <row r="194" spans="1:4">
      <c r="A194">
        <f t="shared" si="6"/>
        <v>95</v>
      </c>
      <c r="B194">
        <f>IF(FORMULACIÓN!N104="X",Lists!A194,"")</f>
        <v>95</v>
      </c>
      <c r="C194" t="str">
        <f t="shared" si="5"/>
        <v/>
      </c>
      <c r="D194">
        <f>'FORMULACIÓN Y SEG. FACULTADES'!DF106</f>
        <v>0</v>
      </c>
    </row>
    <row r="195" spans="1:4">
      <c r="A195">
        <f t="shared" si="6"/>
        <v>96</v>
      </c>
      <c r="B195" t="str">
        <f>IF(FORMULACIÓN!N105="X",Lists!A195,"")</f>
        <v/>
      </c>
      <c r="C195" t="str">
        <f t="shared" si="5"/>
        <v/>
      </c>
      <c r="D195">
        <f>'FORMULACIÓN Y SEG. FACULTADES'!DF107</f>
        <v>0</v>
      </c>
    </row>
    <row r="196" spans="1:4">
      <c r="A196">
        <f t="shared" si="6"/>
        <v>97</v>
      </c>
      <c r="B196">
        <f>IF(FORMULACIÓN!N106="X",Lists!A196,"")</f>
        <v>97</v>
      </c>
      <c r="C196" t="str">
        <f t="shared" si="5"/>
        <v/>
      </c>
      <c r="D196">
        <f>'FORMULACIÓN Y SEG. FACULTADES'!DF108</f>
        <v>0</v>
      </c>
    </row>
    <row r="197" spans="1:4">
      <c r="A197">
        <f t="shared" si="6"/>
        <v>98</v>
      </c>
      <c r="B197" t="str">
        <f>IF(FORMULACIÓN!N107="X",Lists!A197,"")</f>
        <v/>
      </c>
      <c r="C197" t="str">
        <f t="shared" si="5"/>
        <v/>
      </c>
      <c r="D197">
        <f>'FORMULACIÓN Y SEG. FACULTADES'!DF109</f>
        <v>0</v>
      </c>
    </row>
    <row r="198" spans="1:4">
      <c r="A198">
        <f t="shared" si="6"/>
        <v>99</v>
      </c>
      <c r="B198" t="str">
        <f>IF(FORMULACIÓN!N108="X",Lists!A198,"")</f>
        <v/>
      </c>
      <c r="C198" t="str">
        <f t="shared" si="5"/>
        <v/>
      </c>
      <c r="D198">
        <f>'FORMULACIÓN Y SEG. FACULTADES'!DF110</f>
        <v>0</v>
      </c>
    </row>
    <row r="199" spans="1:4">
      <c r="A199">
        <f t="shared" si="6"/>
        <v>100</v>
      </c>
      <c r="B199" t="str">
        <f>IF(FORMULACIÓN!N109="X",Lists!A199,"")</f>
        <v/>
      </c>
      <c r="C199" t="str">
        <f t="shared" si="5"/>
        <v/>
      </c>
      <c r="D199">
        <f>'FORMULACIÓN Y SEG. FACULTADES'!DF111</f>
        <v>0</v>
      </c>
    </row>
    <row r="200" spans="1:4">
      <c r="A200">
        <f t="shared" si="6"/>
        <v>101</v>
      </c>
      <c r="B200" t="str">
        <f>IF(FORMULACIÓN!N110="X",Lists!A200,"")</f>
        <v/>
      </c>
      <c r="C200" t="str">
        <f t="shared" si="5"/>
        <v/>
      </c>
      <c r="D200">
        <f>'FORMULACIÓN Y SEG. FACULTADES'!DF112</f>
        <v>0</v>
      </c>
    </row>
    <row r="201" spans="1:4">
      <c r="A201">
        <f t="shared" si="6"/>
        <v>102</v>
      </c>
      <c r="B201">
        <f>IF(FORMULACIÓN!N111="X",Lists!A201,"")</f>
        <v>102</v>
      </c>
      <c r="C201" t="str">
        <f t="shared" si="5"/>
        <v/>
      </c>
      <c r="D201">
        <f>'FORMULACIÓN Y SEG. FACULTADES'!DF113</f>
        <v>0</v>
      </c>
    </row>
    <row r="202" spans="1:4">
      <c r="A202">
        <f t="shared" si="6"/>
        <v>103</v>
      </c>
      <c r="B202">
        <f>IF(FORMULACIÓN!N112="X",Lists!A202,"")</f>
        <v>103</v>
      </c>
      <c r="C202" t="str">
        <f t="shared" si="5"/>
        <v/>
      </c>
      <c r="D202">
        <f>'FORMULACIÓN Y SEG. FACULTADES'!DF114</f>
        <v>0</v>
      </c>
    </row>
    <row r="203" spans="1:4">
      <c r="A203">
        <f t="shared" si="6"/>
        <v>104</v>
      </c>
      <c r="B203" t="str">
        <f>IF(FORMULACIÓN!N113="X",Lists!A203,"")</f>
        <v/>
      </c>
      <c r="C203" t="str">
        <f t="shared" si="5"/>
        <v/>
      </c>
      <c r="D203">
        <f>'FORMULACIÓN Y SEG. FACULTADES'!DF115</f>
        <v>0</v>
      </c>
    </row>
    <row r="204" spans="1:4">
      <c r="A204">
        <f t="shared" si="6"/>
        <v>105</v>
      </c>
      <c r="B204">
        <f>IF(FORMULACIÓN!N114="X",Lists!A204,"")</f>
        <v>105</v>
      </c>
      <c r="C204" t="str">
        <f t="shared" si="5"/>
        <v/>
      </c>
      <c r="D204">
        <f>'FORMULACIÓN Y SEG. FACULTADES'!DF116</f>
        <v>0</v>
      </c>
    </row>
    <row r="205" spans="1:4">
      <c r="A205">
        <f t="shared" si="6"/>
        <v>106</v>
      </c>
      <c r="B205" t="str">
        <f>IF(FORMULACIÓN!N115="X",Lists!A205,"")</f>
        <v/>
      </c>
      <c r="C205" t="str">
        <f t="shared" si="5"/>
        <v/>
      </c>
      <c r="D205">
        <f>'FORMULACIÓN Y SEG. FACULTADES'!DF117</f>
        <v>0</v>
      </c>
    </row>
    <row r="206" spans="1:4">
      <c r="A206">
        <f t="shared" si="6"/>
        <v>107</v>
      </c>
      <c r="B206" t="str">
        <f>IF(FORMULACIÓN!N116="X",Lists!A206,"")</f>
        <v/>
      </c>
      <c r="C206" t="str">
        <f t="shared" si="5"/>
        <v/>
      </c>
      <c r="D206">
        <f>'FORMULACIÓN Y SEG. FACULTADES'!DF118</f>
        <v>0</v>
      </c>
    </row>
    <row r="207" spans="1:4">
      <c r="A207">
        <f t="shared" si="6"/>
        <v>108</v>
      </c>
      <c r="B207">
        <f>IF(FORMULACIÓN!N117="X",Lists!A207,"")</f>
        <v>108</v>
      </c>
      <c r="C207" t="str">
        <f t="shared" si="5"/>
        <v/>
      </c>
      <c r="D207">
        <f>'FORMULACIÓN Y SEG. FACULTADES'!DF119</f>
        <v>0</v>
      </c>
    </row>
    <row r="208" spans="1:4">
      <c r="A208">
        <f t="shared" si="6"/>
        <v>109</v>
      </c>
      <c r="B208">
        <f>IF(FORMULACIÓN!N118="X",Lists!A208,"")</f>
        <v>109</v>
      </c>
      <c r="C208" t="str">
        <f t="shared" si="5"/>
        <v/>
      </c>
      <c r="D208">
        <f>'FORMULACIÓN Y SEG. FACULTADES'!DF120</f>
        <v>0</v>
      </c>
    </row>
    <row r="209" spans="1:4">
      <c r="A209">
        <f t="shared" si="6"/>
        <v>110</v>
      </c>
      <c r="B209" t="str">
        <f>IF(FORMULACIÓN!N119="X",Lists!A209,"")</f>
        <v/>
      </c>
      <c r="C209" t="str">
        <f t="shared" si="5"/>
        <v/>
      </c>
      <c r="D209">
        <f>'FORMULACIÓN Y SEG. FACULTADES'!DF121</f>
        <v>0</v>
      </c>
    </row>
    <row r="210" spans="1:4">
      <c r="A210">
        <f t="shared" si="6"/>
        <v>111</v>
      </c>
      <c r="B210">
        <f>IF(FORMULACIÓN!N120="X",Lists!A210,"")</f>
        <v>111</v>
      </c>
      <c r="C210" t="str">
        <f t="shared" si="5"/>
        <v/>
      </c>
      <c r="D210">
        <f>'FORMULACIÓN Y SEG. FACULTADES'!DF122</f>
        <v>0</v>
      </c>
    </row>
    <row r="211" spans="1:4">
      <c r="A211">
        <f t="shared" si="6"/>
        <v>112</v>
      </c>
      <c r="B211">
        <f>IF(FORMULACIÓN!N121="X",Lists!A211,"")</f>
        <v>112</v>
      </c>
      <c r="C211" t="str">
        <f t="shared" si="5"/>
        <v/>
      </c>
      <c r="D211">
        <f>'FORMULACIÓN Y SEG. FACULTADES'!DF123</f>
        <v>0</v>
      </c>
    </row>
    <row r="212" spans="1:4">
      <c r="A212">
        <f t="shared" si="6"/>
        <v>113</v>
      </c>
      <c r="B212" t="str">
        <f>IF(FORMULACIÓN!N122="X",Lists!A212,"")</f>
        <v/>
      </c>
      <c r="C212" t="str">
        <f t="shared" si="5"/>
        <v/>
      </c>
      <c r="D212">
        <f>'FORMULACIÓN Y SEG. FACULTADES'!DF124</f>
        <v>0</v>
      </c>
    </row>
    <row r="213" spans="1:4">
      <c r="A213">
        <f t="shared" si="6"/>
        <v>114</v>
      </c>
      <c r="B213" t="str">
        <f>IF(FORMULACIÓN!N123="X",Lists!A213,"")</f>
        <v/>
      </c>
      <c r="C213" t="str">
        <f t="shared" si="5"/>
        <v/>
      </c>
      <c r="D213">
        <f>'FORMULACIÓN Y SEG. FACULTADES'!DF125</f>
        <v>0</v>
      </c>
    </row>
    <row r="214" spans="1:4">
      <c r="A214">
        <f t="shared" si="6"/>
        <v>115</v>
      </c>
      <c r="B214" t="str">
        <f>IF(FORMULACIÓN!N124="X",Lists!A214,"")</f>
        <v/>
      </c>
      <c r="C214" t="str">
        <f t="shared" si="5"/>
        <v/>
      </c>
      <c r="D214">
        <f>'FORMULACIÓN Y SEG. FACULTADES'!DF126</f>
        <v>0</v>
      </c>
    </row>
    <row r="215" spans="1:4">
      <c r="A215">
        <f t="shared" si="6"/>
        <v>116</v>
      </c>
      <c r="B215" t="str">
        <f>IF(FORMULACIÓN!N125="X",Lists!A215,"")</f>
        <v/>
      </c>
      <c r="C215" t="str">
        <f t="shared" si="5"/>
        <v/>
      </c>
      <c r="D215">
        <f>'FORMULACIÓN Y SEG. FACULTADES'!DF127</f>
        <v>0</v>
      </c>
    </row>
    <row r="216" spans="1:4">
      <c r="A216">
        <f t="shared" si="6"/>
        <v>117</v>
      </c>
      <c r="B216" t="str">
        <f>IF(FORMULACIÓN!N126="X",Lists!A216,"")</f>
        <v/>
      </c>
      <c r="C216" t="str">
        <f t="shared" si="5"/>
        <v/>
      </c>
      <c r="D216">
        <f>'FORMULACIÓN Y SEG. FACULTADES'!DF128</f>
        <v>0</v>
      </c>
    </row>
    <row r="217" spans="1:4">
      <c r="A217">
        <f t="shared" si="6"/>
        <v>118</v>
      </c>
      <c r="B217" t="str">
        <f>IF(FORMULACIÓN!N127="X",Lists!A217,"")</f>
        <v/>
      </c>
      <c r="C217" t="str">
        <f t="shared" si="5"/>
        <v/>
      </c>
      <c r="D217">
        <f>'FORMULACIÓN Y SEG. FACULTADES'!DF129</f>
        <v>0</v>
      </c>
    </row>
    <row r="218" spans="1:4">
      <c r="A218">
        <f t="shared" si="6"/>
        <v>119</v>
      </c>
      <c r="B218" t="str">
        <f>IF(FORMULACIÓN!N128="X",Lists!A218,"")</f>
        <v/>
      </c>
      <c r="C218" t="str">
        <f t="shared" si="5"/>
        <v/>
      </c>
      <c r="D218">
        <f>'FORMULACIÓN Y SEG. FACULTADES'!DF130</f>
        <v>0</v>
      </c>
    </row>
    <row r="219" spans="1:4">
      <c r="A219">
        <f t="shared" si="6"/>
        <v>120</v>
      </c>
      <c r="B219" t="str">
        <f>IF(FORMULACIÓN!N129="X",Lists!A219,"")</f>
        <v/>
      </c>
      <c r="C219" t="str">
        <f t="shared" si="5"/>
        <v/>
      </c>
      <c r="D219">
        <f>'FORMULACIÓN Y SEG. FACULTADES'!DF131</f>
        <v>0</v>
      </c>
    </row>
    <row r="220" spans="1:4">
      <c r="A220">
        <f t="shared" si="6"/>
        <v>121</v>
      </c>
      <c r="B220">
        <f>IF(FORMULACIÓN!N130="X",Lists!A220,"")</f>
        <v>121</v>
      </c>
      <c r="C220" t="str">
        <f t="shared" si="5"/>
        <v/>
      </c>
      <c r="D220">
        <f>'FORMULACIÓN Y SEG. FACULTADES'!DF132</f>
        <v>0</v>
      </c>
    </row>
    <row r="221" spans="1:4">
      <c r="A221">
        <f t="shared" si="6"/>
        <v>122</v>
      </c>
      <c r="B221">
        <f>IF(FORMULACIÓN!N131="X",Lists!A221,"")</f>
        <v>122</v>
      </c>
      <c r="C221" t="str">
        <f t="shared" si="5"/>
        <v/>
      </c>
      <c r="D221">
        <f>'FORMULACIÓN Y SEG. FACULTADES'!DF133</f>
        <v>0</v>
      </c>
    </row>
    <row r="222" spans="1:4">
      <c r="A222">
        <f t="shared" si="6"/>
        <v>123</v>
      </c>
      <c r="B222" t="str">
        <f>IF(FORMULACIÓN!N132="X",Lists!A222,"")</f>
        <v/>
      </c>
      <c r="C222" t="str">
        <f t="shared" si="5"/>
        <v/>
      </c>
      <c r="D222">
        <f>'FORMULACIÓN Y SEG. FACULTADES'!DF134</f>
        <v>0</v>
      </c>
    </row>
    <row r="223" spans="1:4">
      <c r="A223">
        <f t="shared" si="6"/>
        <v>124</v>
      </c>
      <c r="B223" t="str">
        <f>IF(FORMULACIÓN!N133="X",Lists!A223,"")</f>
        <v/>
      </c>
      <c r="C223" t="str">
        <f t="shared" si="5"/>
        <v/>
      </c>
      <c r="D223">
        <f>'FORMULACIÓN Y SEG. FACULTADES'!DF135</f>
        <v>0</v>
      </c>
    </row>
    <row r="224" spans="1:4">
      <c r="A224">
        <f t="shared" si="6"/>
        <v>125</v>
      </c>
      <c r="B224" t="str">
        <f>IF(FORMULACIÓN!N134="X",Lists!A224,"")</f>
        <v/>
      </c>
      <c r="C224" t="str">
        <f t="shared" si="5"/>
        <v/>
      </c>
      <c r="D224">
        <f>'FORMULACIÓN Y SEG. FACULTADES'!DF136</f>
        <v>0</v>
      </c>
    </row>
    <row r="225" spans="1:4">
      <c r="A225">
        <f t="shared" si="6"/>
        <v>126</v>
      </c>
      <c r="B225" t="str">
        <f>IF(FORMULACIÓN!N135="X",Lists!A225,"")</f>
        <v/>
      </c>
      <c r="C225" t="str">
        <f t="shared" si="5"/>
        <v/>
      </c>
      <c r="D225">
        <f>'FORMULACIÓN Y SEG. FACULTADES'!DF137</f>
        <v>0</v>
      </c>
    </row>
    <row r="226" spans="1:4">
      <c r="A226">
        <f t="shared" si="6"/>
        <v>127</v>
      </c>
      <c r="B226" t="str">
        <f>IF(FORMULACIÓN!N136="X",Lists!A226,"")</f>
        <v/>
      </c>
      <c r="C226" t="str">
        <f t="shared" si="5"/>
        <v/>
      </c>
      <c r="D226">
        <f>'FORMULACIÓN Y SEG. FACULTADES'!DF138</f>
        <v>0</v>
      </c>
    </row>
    <row r="227" spans="1:4">
      <c r="A227">
        <f t="shared" si="6"/>
        <v>128</v>
      </c>
      <c r="B227" t="str">
        <f>IF(FORMULACIÓN!N137="X",Lists!A227,"")</f>
        <v/>
      </c>
      <c r="C227" t="str">
        <f t="shared" si="5"/>
        <v/>
      </c>
      <c r="D227">
        <f>'FORMULACIÓN Y SEG. FACULTADES'!DF139</f>
        <v>0</v>
      </c>
    </row>
    <row r="228" spans="1:4">
      <c r="A228">
        <f t="shared" si="6"/>
        <v>129</v>
      </c>
      <c r="B228" t="str">
        <f>IF(FORMULACIÓN!N138="X",Lists!A228,"")</f>
        <v/>
      </c>
      <c r="C228" t="str">
        <f t="shared" si="5"/>
        <v/>
      </c>
      <c r="D228">
        <f>'FORMULACIÓN Y SEG. FACULTADES'!DF140</f>
        <v>0</v>
      </c>
    </row>
    <row r="229" spans="1:4">
      <c r="A229">
        <f t="shared" si="6"/>
        <v>130</v>
      </c>
      <c r="B229" t="str">
        <f>IF(FORMULACIÓN!N139="X",Lists!A229,"")</f>
        <v/>
      </c>
      <c r="C229" t="str">
        <f t="shared" ref="C229:C292" si="7">IFERROR(SMALL($B$100:$B$359,A229),"")</f>
        <v/>
      </c>
      <c r="D229">
        <f>'FORMULACIÓN Y SEG. FACULTADES'!DF141</f>
        <v>0</v>
      </c>
    </row>
    <row r="230" spans="1:4">
      <c r="A230">
        <f t="shared" ref="A230:A293" si="8">A229+1</f>
        <v>131</v>
      </c>
      <c r="B230" t="str">
        <f>IF(FORMULACIÓN!N140="X",Lists!A230,"")</f>
        <v/>
      </c>
      <c r="C230" t="str">
        <f t="shared" si="7"/>
        <v/>
      </c>
      <c r="D230">
        <f>'FORMULACIÓN Y SEG. FACULTADES'!DF142</f>
        <v>0</v>
      </c>
    </row>
    <row r="231" spans="1:4">
      <c r="A231">
        <f t="shared" si="8"/>
        <v>132</v>
      </c>
      <c r="B231" t="str">
        <f>IF(FORMULACIÓN!N141="X",Lists!A231,"")</f>
        <v/>
      </c>
      <c r="C231" t="str">
        <f t="shared" si="7"/>
        <v/>
      </c>
      <c r="D231">
        <f>'FORMULACIÓN Y SEG. FACULTADES'!DF143</f>
        <v>0</v>
      </c>
    </row>
    <row r="232" spans="1:4">
      <c r="A232">
        <f t="shared" si="8"/>
        <v>133</v>
      </c>
      <c r="B232" t="str">
        <f>IF(FORMULACIÓN!N142="X",Lists!A232,"")</f>
        <v/>
      </c>
      <c r="C232" t="str">
        <f t="shared" si="7"/>
        <v/>
      </c>
      <c r="D232">
        <f>'FORMULACIÓN Y SEG. FACULTADES'!DF144</f>
        <v>0</v>
      </c>
    </row>
    <row r="233" spans="1:4">
      <c r="A233">
        <f t="shared" si="8"/>
        <v>134</v>
      </c>
      <c r="B233" t="str">
        <f>IF(FORMULACIÓN!N143="X",Lists!A233,"")</f>
        <v/>
      </c>
      <c r="C233" t="str">
        <f t="shared" si="7"/>
        <v/>
      </c>
      <c r="D233">
        <f>'FORMULACIÓN Y SEG. FACULTADES'!DF145</f>
        <v>0</v>
      </c>
    </row>
    <row r="234" spans="1:4">
      <c r="A234">
        <f t="shared" si="8"/>
        <v>135</v>
      </c>
      <c r="B234" t="str">
        <f>IF(FORMULACIÓN!N144="X",Lists!A234,"")</f>
        <v/>
      </c>
      <c r="C234" t="str">
        <f t="shared" si="7"/>
        <v/>
      </c>
      <c r="D234">
        <f>'FORMULACIÓN Y SEG. FACULTADES'!DF146</f>
        <v>0</v>
      </c>
    </row>
    <row r="235" spans="1:4">
      <c r="A235">
        <f t="shared" si="8"/>
        <v>136</v>
      </c>
      <c r="B235" t="str">
        <f>IF(FORMULACIÓN!N145="X",Lists!A235,"")</f>
        <v/>
      </c>
      <c r="C235" t="str">
        <f t="shared" si="7"/>
        <v/>
      </c>
      <c r="D235">
        <f>'FORMULACIÓN Y SEG. FACULTADES'!DF147</f>
        <v>0</v>
      </c>
    </row>
    <row r="236" spans="1:4">
      <c r="A236">
        <f t="shared" si="8"/>
        <v>137</v>
      </c>
      <c r="B236" t="str">
        <f>IF(FORMULACIÓN!N146="X",Lists!A236,"")</f>
        <v/>
      </c>
      <c r="C236" t="str">
        <f t="shared" si="7"/>
        <v/>
      </c>
      <c r="D236">
        <f>'FORMULACIÓN Y SEG. FACULTADES'!DF148</f>
        <v>0</v>
      </c>
    </row>
    <row r="237" spans="1:4">
      <c r="A237">
        <f t="shared" si="8"/>
        <v>138</v>
      </c>
      <c r="B237" t="str">
        <f>IF(FORMULACIÓN!N147="X",Lists!A237,"")</f>
        <v/>
      </c>
      <c r="C237" t="str">
        <f t="shared" si="7"/>
        <v/>
      </c>
      <c r="D237">
        <f>'FORMULACIÓN Y SEG. FACULTADES'!DF149</f>
        <v>0</v>
      </c>
    </row>
    <row r="238" spans="1:4">
      <c r="A238">
        <f t="shared" si="8"/>
        <v>139</v>
      </c>
      <c r="B238" t="str">
        <f>IF(FORMULACIÓN!N148="X",Lists!A238,"")</f>
        <v/>
      </c>
      <c r="C238" t="str">
        <f t="shared" si="7"/>
        <v/>
      </c>
      <c r="D238">
        <f>'FORMULACIÓN Y SEG. FACULTADES'!DF150</f>
        <v>0</v>
      </c>
    </row>
    <row r="239" spans="1:4">
      <c r="A239">
        <f t="shared" si="8"/>
        <v>140</v>
      </c>
      <c r="B239" t="str">
        <f>IF(FORMULACIÓN!N149="X",Lists!A239,"")</f>
        <v/>
      </c>
      <c r="C239" t="str">
        <f t="shared" si="7"/>
        <v/>
      </c>
      <c r="D239">
        <f>'FORMULACIÓN Y SEG. FACULTADES'!DF151</f>
        <v>0</v>
      </c>
    </row>
    <row r="240" spans="1:4">
      <c r="A240">
        <f t="shared" si="8"/>
        <v>141</v>
      </c>
      <c r="B240" t="str">
        <f>IF(FORMULACIÓN!N150="X",Lists!A240,"")</f>
        <v/>
      </c>
      <c r="C240" t="str">
        <f t="shared" si="7"/>
        <v/>
      </c>
      <c r="D240">
        <f>'FORMULACIÓN Y SEG. FACULTADES'!DF152</f>
        <v>0</v>
      </c>
    </row>
    <row r="241" spans="1:4">
      <c r="A241">
        <f t="shared" si="8"/>
        <v>142</v>
      </c>
      <c r="B241" t="str">
        <f>IF(FORMULACIÓN!N151="X",Lists!A241,"")</f>
        <v/>
      </c>
      <c r="C241" t="str">
        <f t="shared" si="7"/>
        <v/>
      </c>
      <c r="D241">
        <f>'FORMULACIÓN Y SEG. FACULTADES'!DF153</f>
        <v>0</v>
      </c>
    </row>
    <row r="242" spans="1:4">
      <c r="A242">
        <f t="shared" si="8"/>
        <v>143</v>
      </c>
      <c r="B242" t="str">
        <f>IF(FORMULACIÓN!N152="X",Lists!A242,"")</f>
        <v/>
      </c>
      <c r="C242" t="str">
        <f t="shared" si="7"/>
        <v/>
      </c>
      <c r="D242">
        <f>'FORMULACIÓN Y SEG. FACULTADES'!DF154</f>
        <v>0</v>
      </c>
    </row>
    <row r="243" spans="1:4">
      <c r="A243">
        <f t="shared" si="8"/>
        <v>144</v>
      </c>
      <c r="B243" t="str">
        <f>IF(FORMULACIÓN!N153="X",Lists!A243,"")</f>
        <v/>
      </c>
      <c r="C243" t="str">
        <f t="shared" si="7"/>
        <v/>
      </c>
      <c r="D243">
        <f>'FORMULACIÓN Y SEG. FACULTADES'!DF155</f>
        <v>0</v>
      </c>
    </row>
    <row r="244" spans="1:4">
      <c r="A244">
        <f t="shared" si="8"/>
        <v>145</v>
      </c>
      <c r="B244" t="str">
        <f>IF(FORMULACIÓN!N154="X",Lists!A244,"")</f>
        <v/>
      </c>
      <c r="C244" t="str">
        <f t="shared" si="7"/>
        <v/>
      </c>
      <c r="D244">
        <f>'FORMULACIÓN Y SEG. FACULTADES'!DF156</f>
        <v>0</v>
      </c>
    </row>
    <row r="245" spans="1:4">
      <c r="A245">
        <f t="shared" si="8"/>
        <v>146</v>
      </c>
      <c r="B245" t="str">
        <f>IF(FORMULACIÓN!N155="X",Lists!A245,"")</f>
        <v/>
      </c>
      <c r="C245" t="str">
        <f t="shared" si="7"/>
        <v/>
      </c>
      <c r="D245">
        <f>'FORMULACIÓN Y SEG. FACULTADES'!DF157</f>
        <v>0</v>
      </c>
    </row>
    <row r="246" spans="1:4">
      <c r="A246">
        <f t="shared" si="8"/>
        <v>147</v>
      </c>
      <c r="B246" t="str">
        <f>IF(FORMULACIÓN!N156="X",Lists!A246,"")</f>
        <v/>
      </c>
      <c r="C246" t="str">
        <f t="shared" si="7"/>
        <v/>
      </c>
      <c r="D246">
        <f>'FORMULACIÓN Y SEG. FACULTADES'!DF158</f>
        <v>0</v>
      </c>
    </row>
    <row r="247" spans="1:4">
      <c r="A247">
        <f t="shared" si="8"/>
        <v>148</v>
      </c>
      <c r="B247" t="str">
        <f>IF(FORMULACIÓN!N157="X",Lists!A247,"")</f>
        <v/>
      </c>
      <c r="C247" t="str">
        <f t="shared" si="7"/>
        <v/>
      </c>
      <c r="D247">
        <f>'FORMULACIÓN Y SEG. FACULTADES'!DF159</f>
        <v>0</v>
      </c>
    </row>
    <row r="248" spans="1:4">
      <c r="A248">
        <f t="shared" si="8"/>
        <v>149</v>
      </c>
      <c r="B248" t="str">
        <f>IF(FORMULACIÓN!N158="X",Lists!A248,"")</f>
        <v/>
      </c>
      <c r="C248" t="str">
        <f t="shared" si="7"/>
        <v/>
      </c>
      <c r="D248">
        <f>'FORMULACIÓN Y SEG. FACULTADES'!DF160</f>
        <v>0</v>
      </c>
    </row>
    <row r="249" spans="1:4">
      <c r="A249">
        <f t="shared" si="8"/>
        <v>150</v>
      </c>
      <c r="B249" t="str">
        <f>IF(FORMULACIÓN!N159="X",Lists!A249,"")</f>
        <v/>
      </c>
      <c r="C249" t="str">
        <f t="shared" si="7"/>
        <v/>
      </c>
      <c r="D249">
        <f>'FORMULACIÓN Y SEG. FACULTADES'!DF161</f>
        <v>0</v>
      </c>
    </row>
    <row r="250" spans="1:4">
      <c r="A250">
        <f t="shared" si="8"/>
        <v>151</v>
      </c>
      <c r="B250" t="str">
        <f>IF(FORMULACIÓN!N160="X",Lists!A250,"")</f>
        <v/>
      </c>
      <c r="C250" t="str">
        <f t="shared" si="7"/>
        <v/>
      </c>
      <c r="D250">
        <f>'FORMULACIÓN Y SEG. FACULTADES'!DF162</f>
        <v>0</v>
      </c>
    </row>
    <row r="251" spans="1:4">
      <c r="A251">
        <f t="shared" si="8"/>
        <v>152</v>
      </c>
      <c r="B251" t="str">
        <f>IF(FORMULACIÓN!N161="X",Lists!A251,"")</f>
        <v/>
      </c>
      <c r="C251" t="str">
        <f t="shared" si="7"/>
        <v/>
      </c>
      <c r="D251">
        <f>'FORMULACIÓN Y SEG. FACULTADES'!DF163</f>
        <v>0</v>
      </c>
    </row>
    <row r="252" spans="1:4">
      <c r="A252">
        <f t="shared" si="8"/>
        <v>153</v>
      </c>
      <c r="B252" t="str">
        <f>IF(FORMULACIÓN!N162="X",Lists!A252,"")</f>
        <v/>
      </c>
      <c r="C252" t="str">
        <f t="shared" si="7"/>
        <v/>
      </c>
      <c r="D252">
        <f>'FORMULACIÓN Y SEG. FACULTADES'!DF164</f>
        <v>0</v>
      </c>
    </row>
    <row r="253" spans="1:4">
      <c r="A253">
        <f t="shared" si="8"/>
        <v>154</v>
      </c>
      <c r="B253" t="str">
        <f>IF(FORMULACIÓN!N163="X",Lists!A253,"")</f>
        <v/>
      </c>
      <c r="C253" t="str">
        <f t="shared" si="7"/>
        <v/>
      </c>
      <c r="D253">
        <f>'FORMULACIÓN Y SEG. FACULTADES'!DF165</f>
        <v>0</v>
      </c>
    </row>
    <row r="254" spans="1:4">
      <c r="A254">
        <f t="shared" si="8"/>
        <v>155</v>
      </c>
      <c r="B254" t="str">
        <f>IF(FORMULACIÓN!N164="X",Lists!A254,"")</f>
        <v/>
      </c>
      <c r="C254" t="str">
        <f t="shared" si="7"/>
        <v/>
      </c>
      <c r="D254">
        <f>'FORMULACIÓN Y SEG. FACULTADES'!DF166</f>
        <v>0</v>
      </c>
    </row>
    <row r="255" spans="1:4">
      <c r="A255">
        <f t="shared" si="8"/>
        <v>156</v>
      </c>
      <c r="B255" t="str">
        <f>IF(FORMULACIÓN!N165="X",Lists!A255,"")</f>
        <v/>
      </c>
      <c r="C255" t="str">
        <f t="shared" si="7"/>
        <v/>
      </c>
      <c r="D255">
        <f>'FORMULACIÓN Y SEG. FACULTADES'!DF167</f>
        <v>0</v>
      </c>
    </row>
    <row r="256" spans="1:4">
      <c r="A256">
        <f t="shared" si="8"/>
        <v>157</v>
      </c>
      <c r="B256" t="str">
        <f>IF(FORMULACIÓN!N166="X",Lists!A256,"")</f>
        <v/>
      </c>
      <c r="C256" t="str">
        <f t="shared" si="7"/>
        <v/>
      </c>
      <c r="D256">
        <f>'FORMULACIÓN Y SEG. FACULTADES'!DF168</f>
        <v>0</v>
      </c>
    </row>
    <row r="257" spans="1:4">
      <c r="A257">
        <f t="shared" si="8"/>
        <v>158</v>
      </c>
      <c r="B257" t="str">
        <f>IF(FORMULACIÓN!N167="X",Lists!A257,"")</f>
        <v/>
      </c>
      <c r="C257" t="str">
        <f t="shared" si="7"/>
        <v/>
      </c>
      <c r="D257">
        <f>'FORMULACIÓN Y SEG. FACULTADES'!DF169</f>
        <v>0</v>
      </c>
    </row>
    <row r="258" spans="1:4">
      <c r="A258">
        <f t="shared" si="8"/>
        <v>159</v>
      </c>
      <c r="B258" t="str">
        <f>IF(FORMULACIÓN!N168="X",Lists!A258,"")</f>
        <v/>
      </c>
      <c r="C258" t="str">
        <f t="shared" si="7"/>
        <v/>
      </c>
      <c r="D258">
        <f>'FORMULACIÓN Y SEG. FACULTADES'!DF170</f>
        <v>0</v>
      </c>
    </row>
    <row r="259" spans="1:4">
      <c r="A259">
        <f t="shared" si="8"/>
        <v>160</v>
      </c>
      <c r="B259" t="str">
        <f>IF(FORMULACIÓN!N169="X",Lists!A259,"")</f>
        <v/>
      </c>
      <c r="C259" t="str">
        <f t="shared" si="7"/>
        <v/>
      </c>
      <c r="D259">
        <f>'FORMULACIÓN Y SEG. FACULTADES'!DF171</f>
        <v>0</v>
      </c>
    </row>
    <row r="260" spans="1:4">
      <c r="A260">
        <f t="shared" si="8"/>
        <v>161</v>
      </c>
      <c r="B260" t="str">
        <f>IF(FORMULACIÓN!N170="X",Lists!A260,"")</f>
        <v/>
      </c>
      <c r="C260" t="str">
        <f t="shared" si="7"/>
        <v/>
      </c>
      <c r="D260">
        <f>'FORMULACIÓN Y SEG. FACULTADES'!DF172</f>
        <v>0</v>
      </c>
    </row>
    <row r="261" spans="1:4">
      <c r="A261">
        <f t="shared" si="8"/>
        <v>162</v>
      </c>
      <c r="B261" t="str">
        <f>IF(FORMULACIÓN!N171="X",Lists!A261,"")</f>
        <v/>
      </c>
      <c r="C261" t="str">
        <f t="shared" si="7"/>
        <v/>
      </c>
      <c r="D261">
        <f>'FORMULACIÓN Y SEG. FACULTADES'!DF173</f>
        <v>0</v>
      </c>
    </row>
    <row r="262" spans="1:4">
      <c r="A262">
        <f t="shared" si="8"/>
        <v>163</v>
      </c>
      <c r="B262" t="str">
        <f>IF(FORMULACIÓN!N172="X",Lists!A262,"")</f>
        <v/>
      </c>
      <c r="C262" t="str">
        <f t="shared" si="7"/>
        <v/>
      </c>
      <c r="D262">
        <f>'FORMULACIÓN Y SEG. FACULTADES'!DF174</f>
        <v>0</v>
      </c>
    </row>
    <row r="263" spans="1:4">
      <c r="A263">
        <f t="shared" si="8"/>
        <v>164</v>
      </c>
      <c r="B263" t="str">
        <f>IF(FORMULACIÓN!N173="X",Lists!A263,"")</f>
        <v/>
      </c>
      <c r="C263" t="str">
        <f t="shared" si="7"/>
        <v/>
      </c>
      <c r="D263">
        <f>'FORMULACIÓN Y SEG. FACULTADES'!DF175</f>
        <v>0</v>
      </c>
    </row>
    <row r="264" spans="1:4">
      <c r="A264">
        <f t="shared" si="8"/>
        <v>165</v>
      </c>
      <c r="B264" t="str">
        <f>IF(FORMULACIÓN!N174="X",Lists!A264,"")</f>
        <v/>
      </c>
      <c r="C264" t="str">
        <f t="shared" si="7"/>
        <v/>
      </c>
      <c r="D264">
        <f>'FORMULACIÓN Y SEG. FACULTADES'!DF176</f>
        <v>0</v>
      </c>
    </row>
    <row r="265" spans="1:4">
      <c r="A265">
        <f t="shared" si="8"/>
        <v>166</v>
      </c>
      <c r="B265" t="str">
        <f>IF(FORMULACIÓN!N175="X",Lists!A265,"")</f>
        <v/>
      </c>
      <c r="C265" t="str">
        <f t="shared" si="7"/>
        <v/>
      </c>
      <c r="D265">
        <f>'FORMULACIÓN Y SEG. FACULTADES'!DF177</f>
        <v>0</v>
      </c>
    </row>
    <row r="266" spans="1:4">
      <c r="A266">
        <f t="shared" si="8"/>
        <v>167</v>
      </c>
      <c r="B266" t="str">
        <f>IF(FORMULACIÓN!N176="X",Lists!A266,"")</f>
        <v/>
      </c>
      <c r="C266" t="str">
        <f t="shared" si="7"/>
        <v/>
      </c>
      <c r="D266">
        <f>'FORMULACIÓN Y SEG. FACULTADES'!DF178</f>
        <v>0</v>
      </c>
    </row>
    <row r="267" spans="1:4">
      <c r="A267">
        <f t="shared" si="8"/>
        <v>168</v>
      </c>
      <c r="B267" t="str">
        <f>IF(FORMULACIÓN!N177="X",Lists!A267,"")</f>
        <v/>
      </c>
      <c r="C267" t="str">
        <f t="shared" si="7"/>
        <v/>
      </c>
      <c r="D267">
        <f>'FORMULACIÓN Y SEG. FACULTADES'!DF179</f>
        <v>0</v>
      </c>
    </row>
    <row r="268" spans="1:4">
      <c r="A268">
        <f t="shared" si="8"/>
        <v>169</v>
      </c>
      <c r="B268" t="str">
        <f>IF(FORMULACIÓN!N178="X",Lists!A268,"")</f>
        <v/>
      </c>
      <c r="C268" t="str">
        <f t="shared" si="7"/>
        <v/>
      </c>
      <c r="D268">
        <f>'FORMULACIÓN Y SEG. FACULTADES'!DF180</f>
        <v>0</v>
      </c>
    </row>
    <row r="269" spans="1:4">
      <c r="A269">
        <f t="shared" si="8"/>
        <v>170</v>
      </c>
      <c r="B269" t="str">
        <f>IF(FORMULACIÓN!N179="X",Lists!A269,"")</f>
        <v/>
      </c>
      <c r="C269" t="str">
        <f t="shared" si="7"/>
        <v/>
      </c>
      <c r="D269">
        <f>'FORMULACIÓN Y SEG. FACULTADES'!DF181</f>
        <v>0</v>
      </c>
    </row>
    <row r="270" spans="1:4">
      <c r="A270">
        <f t="shared" si="8"/>
        <v>171</v>
      </c>
      <c r="B270" t="str">
        <f>IF(FORMULACIÓN!N180="X",Lists!A270,"")</f>
        <v/>
      </c>
      <c r="C270" t="str">
        <f t="shared" si="7"/>
        <v/>
      </c>
      <c r="D270">
        <f>'FORMULACIÓN Y SEG. FACULTADES'!DF182</f>
        <v>0</v>
      </c>
    </row>
    <row r="271" spans="1:4">
      <c r="A271">
        <f t="shared" si="8"/>
        <v>172</v>
      </c>
      <c r="B271" t="str">
        <f>IF(FORMULACIÓN!N181="X",Lists!A271,"")</f>
        <v/>
      </c>
      <c r="C271" t="str">
        <f t="shared" si="7"/>
        <v/>
      </c>
      <c r="D271">
        <f>'FORMULACIÓN Y SEG. FACULTADES'!DF183</f>
        <v>0</v>
      </c>
    </row>
    <row r="272" spans="1:4">
      <c r="A272">
        <f t="shared" si="8"/>
        <v>173</v>
      </c>
      <c r="B272" t="str">
        <f>IF(FORMULACIÓN!N182="X",Lists!A272,"")</f>
        <v/>
      </c>
      <c r="C272" t="str">
        <f t="shared" si="7"/>
        <v/>
      </c>
      <c r="D272">
        <f>'FORMULACIÓN Y SEG. FACULTADES'!DF184</f>
        <v>0</v>
      </c>
    </row>
    <row r="273" spans="1:4">
      <c r="A273">
        <f t="shared" si="8"/>
        <v>174</v>
      </c>
      <c r="B273" t="str">
        <f>IF(FORMULACIÓN!N183="X",Lists!A273,"")</f>
        <v/>
      </c>
      <c r="C273" t="str">
        <f t="shared" si="7"/>
        <v/>
      </c>
      <c r="D273">
        <f>'FORMULACIÓN Y SEG. FACULTADES'!DF185</f>
        <v>0</v>
      </c>
    </row>
    <row r="274" spans="1:4">
      <c r="A274">
        <f t="shared" si="8"/>
        <v>175</v>
      </c>
      <c r="B274" t="str">
        <f>IF(FORMULACIÓN!N184="X",Lists!A274,"")</f>
        <v/>
      </c>
      <c r="C274" t="str">
        <f t="shared" si="7"/>
        <v/>
      </c>
      <c r="D274">
        <f>'FORMULACIÓN Y SEG. FACULTADES'!DF186</f>
        <v>0</v>
      </c>
    </row>
    <row r="275" spans="1:4">
      <c r="A275">
        <f t="shared" si="8"/>
        <v>176</v>
      </c>
      <c r="B275" t="str">
        <f>IF(FORMULACIÓN!N185="X",Lists!A275,"")</f>
        <v/>
      </c>
      <c r="C275" t="str">
        <f t="shared" si="7"/>
        <v/>
      </c>
      <c r="D275">
        <f>'FORMULACIÓN Y SEG. FACULTADES'!DF187</f>
        <v>0</v>
      </c>
    </row>
    <row r="276" spans="1:4">
      <c r="A276">
        <f t="shared" si="8"/>
        <v>177</v>
      </c>
      <c r="B276" t="str">
        <f>IF(FORMULACIÓN!N186="X",Lists!A276,"")</f>
        <v/>
      </c>
      <c r="C276" t="str">
        <f t="shared" si="7"/>
        <v/>
      </c>
      <c r="D276">
        <f>'FORMULACIÓN Y SEG. FACULTADES'!DF188</f>
        <v>0</v>
      </c>
    </row>
    <row r="277" spans="1:4">
      <c r="A277">
        <f t="shared" si="8"/>
        <v>178</v>
      </c>
      <c r="B277" t="str">
        <f>IF(FORMULACIÓN!N187="X",Lists!A277,"")</f>
        <v/>
      </c>
      <c r="C277" t="str">
        <f t="shared" si="7"/>
        <v/>
      </c>
      <c r="D277">
        <f>'FORMULACIÓN Y SEG. FACULTADES'!DF189</f>
        <v>0</v>
      </c>
    </row>
    <row r="278" spans="1:4">
      <c r="A278">
        <f t="shared" si="8"/>
        <v>179</v>
      </c>
      <c r="B278" t="str">
        <f>IF(FORMULACIÓN!N188="X",Lists!A278,"")</f>
        <v/>
      </c>
      <c r="C278" t="str">
        <f t="shared" si="7"/>
        <v/>
      </c>
      <c r="D278">
        <f>'FORMULACIÓN Y SEG. FACULTADES'!DF190</f>
        <v>0</v>
      </c>
    </row>
    <row r="279" spans="1:4">
      <c r="A279">
        <f t="shared" si="8"/>
        <v>180</v>
      </c>
      <c r="B279" t="str">
        <f>IF(FORMULACIÓN!N189="X",Lists!A279,"")</f>
        <v/>
      </c>
      <c r="C279" t="str">
        <f t="shared" si="7"/>
        <v/>
      </c>
      <c r="D279">
        <f>'FORMULACIÓN Y SEG. FACULTADES'!DF191</f>
        <v>0</v>
      </c>
    </row>
    <row r="280" spans="1:4">
      <c r="A280">
        <f t="shared" si="8"/>
        <v>181</v>
      </c>
      <c r="B280" t="str">
        <f>IF(FORMULACIÓN!N190="X",Lists!A280,"")</f>
        <v/>
      </c>
      <c r="C280" t="str">
        <f t="shared" si="7"/>
        <v/>
      </c>
      <c r="D280">
        <f>'FORMULACIÓN Y SEG. FACULTADES'!DF192</f>
        <v>0</v>
      </c>
    </row>
    <row r="281" spans="1:4">
      <c r="A281">
        <f t="shared" si="8"/>
        <v>182</v>
      </c>
      <c r="B281" t="str">
        <f>IF(FORMULACIÓN!N191="X",Lists!A281,"")</f>
        <v/>
      </c>
      <c r="C281" t="str">
        <f t="shared" si="7"/>
        <v/>
      </c>
      <c r="D281">
        <f>'FORMULACIÓN Y SEG. FACULTADES'!DF193</f>
        <v>0</v>
      </c>
    </row>
    <row r="282" spans="1:4">
      <c r="A282">
        <f t="shared" si="8"/>
        <v>183</v>
      </c>
      <c r="B282" t="str">
        <f>IF(FORMULACIÓN!N192="X",Lists!A282,"")</f>
        <v/>
      </c>
      <c r="C282" t="str">
        <f t="shared" si="7"/>
        <v/>
      </c>
      <c r="D282">
        <f>'FORMULACIÓN Y SEG. FACULTADES'!DF194</f>
        <v>0</v>
      </c>
    </row>
    <row r="283" spans="1:4">
      <c r="A283">
        <f t="shared" si="8"/>
        <v>184</v>
      </c>
      <c r="B283" t="str">
        <f>IF(FORMULACIÓN!N193="X",Lists!A283,"")</f>
        <v/>
      </c>
      <c r="C283" t="str">
        <f t="shared" si="7"/>
        <v/>
      </c>
      <c r="D283">
        <f>'FORMULACIÓN Y SEG. FACULTADES'!DF195</f>
        <v>0</v>
      </c>
    </row>
    <row r="284" spans="1:4">
      <c r="A284">
        <f t="shared" si="8"/>
        <v>185</v>
      </c>
      <c r="B284" t="str">
        <f>IF(FORMULACIÓN!N194="X",Lists!A284,"")</f>
        <v/>
      </c>
      <c r="C284" t="str">
        <f t="shared" si="7"/>
        <v/>
      </c>
      <c r="D284">
        <f>'FORMULACIÓN Y SEG. FACULTADES'!DF196</f>
        <v>0</v>
      </c>
    </row>
    <row r="285" spans="1:4">
      <c r="A285">
        <f t="shared" si="8"/>
        <v>186</v>
      </c>
      <c r="B285" t="str">
        <f>IF(FORMULACIÓN!N195="X",Lists!A285,"")</f>
        <v/>
      </c>
      <c r="C285" t="str">
        <f t="shared" si="7"/>
        <v/>
      </c>
      <c r="D285">
        <f>'FORMULACIÓN Y SEG. FACULTADES'!DF197</f>
        <v>0</v>
      </c>
    </row>
    <row r="286" spans="1:4">
      <c r="A286">
        <f t="shared" si="8"/>
        <v>187</v>
      </c>
      <c r="B286" t="str">
        <f>IF(FORMULACIÓN!N196="X",Lists!A286,"")</f>
        <v/>
      </c>
      <c r="C286" t="str">
        <f t="shared" si="7"/>
        <v/>
      </c>
      <c r="D286">
        <f>'FORMULACIÓN Y SEG. FACULTADES'!DF198</f>
        <v>0</v>
      </c>
    </row>
    <row r="287" spans="1:4">
      <c r="A287">
        <f t="shared" si="8"/>
        <v>188</v>
      </c>
      <c r="B287" t="str">
        <f>IF(FORMULACIÓN!N197="X",Lists!A287,"")</f>
        <v/>
      </c>
      <c r="C287" t="str">
        <f t="shared" si="7"/>
        <v/>
      </c>
      <c r="D287">
        <f>'FORMULACIÓN Y SEG. FACULTADES'!DF199</f>
        <v>0</v>
      </c>
    </row>
    <row r="288" spans="1:4">
      <c r="A288">
        <f t="shared" si="8"/>
        <v>189</v>
      </c>
      <c r="B288" t="str">
        <f>IF(FORMULACIÓN!N198="X",Lists!A288,"")</f>
        <v/>
      </c>
      <c r="C288" t="str">
        <f t="shared" si="7"/>
        <v/>
      </c>
      <c r="D288">
        <f>'FORMULACIÓN Y SEG. FACULTADES'!DF200</f>
        <v>0</v>
      </c>
    </row>
    <row r="289" spans="1:4">
      <c r="A289">
        <f t="shared" si="8"/>
        <v>190</v>
      </c>
      <c r="B289" t="str">
        <f>IF(FORMULACIÓN!N199="X",Lists!A289,"")</f>
        <v/>
      </c>
      <c r="C289" t="str">
        <f t="shared" si="7"/>
        <v/>
      </c>
      <c r="D289">
        <f>'FORMULACIÓN Y SEG. FACULTADES'!DF201</f>
        <v>0</v>
      </c>
    </row>
    <row r="290" spans="1:4">
      <c r="A290">
        <f t="shared" si="8"/>
        <v>191</v>
      </c>
      <c r="B290" t="str">
        <f>IF(FORMULACIÓN!N200="X",Lists!A290,"")</f>
        <v/>
      </c>
      <c r="C290" t="str">
        <f t="shared" si="7"/>
        <v/>
      </c>
      <c r="D290">
        <f>'FORMULACIÓN Y SEG. FACULTADES'!DF202</f>
        <v>0</v>
      </c>
    </row>
    <row r="291" spans="1:4">
      <c r="A291">
        <f t="shared" si="8"/>
        <v>192</v>
      </c>
      <c r="B291" t="str">
        <f>IF(FORMULACIÓN!N201="X",Lists!A291,"")</f>
        <v/>
      </c>
      <c r="C291" t="str">
        <f t="shared" si="7"/>
        <v/>
      </c>
      <c r="D291">
        <f>'FORMULACIÓN Y SEG. FACULTADES'!DF203</f>
        <v>0</v>
      </c>
    </row>
    <row r="292" spans="1:4">
      <c r="A292">
        <f t="shared" si="8"/>
        <v>193</v>
      </c>
      <c r="B292" t="str">
        <f>IF(FORMULACIÓN!N202="X",Lists!A292,"")</f>
        <v/>
      </c>
      <c r="C292" t="str">
        <f t="shared" si="7"/>
        <v/>
      </c>
      <c r="D292">
        <f>'FORMULACIÓN Y SEG. FACULTADES'!DF204</f>
        <v>0</v>
      </c>
    </row>
    <row r="293" spans="1:4">
      <c r="A293">
        <f t="shared" si="8"/>
        <v>194</v>
      </c>
      <c r="B293" t="str">
        <f>IF(FORMULACIÓN!N203="X",Lists!A293,"")</f>
        <v/>
      </c>
      <c r="C293" t="str">
        <f t="shared" ref="C293:C356" si="9">IFERROR(SMALL($B$100:$B$359,A293),"")</f>
        <v/>
      </c>
      <c r="D293">
        <f>'FORMULACIÓN Y SEG. FACULTADES'!DF205</f>
        <v>0</v>
      </c>
    </row>
    <row r="294" spans="1:4">
      <c r="A294">
        <f t="shared" ref="A294:A357" si="10">A293+1</f>
        <v>195</v>
      </c>
      <c r="B294" t="str">
        <f>IF(FORMULACIÓN!N204="X",Lists!A294,"")</f>
        <v/>
      </c>
      <c r="C294" t="str">
        <f t="shared" si="9"/>
        <v/>
      </c>
      <c r="D294">
        <f>'FORMULACIÓN Y SEG. FACULTADES'!DF206</f>
        <v>0</v>
      </c>
    </row>
    <row r="295" spans="1:4">
      <c r="A295">
        <f t="shared" si="10"/>
        <v>196</v>
      </c>
      <c r="B295" t="str">
        <f>IF(FORMULACIÓN!N205="X",Lists!A295,"")</f>
        <v/>
      </c>
      <c r="C295" t="str">
        <f t="shared" si="9"/>
        <v/>
      </c>
      <c r="D295">
        <f>'FORMULACIÓN Y SEG. FACULTADES'!DF207</f>
        <v>0</v>
      </c>
    </row>
    <row r="296" spans="1:4">
      <c r="A296">
        <f t="shared" si="10"/>
        <v>197</v>
      </c>
      <c r="B296" t="str">
        <f>IF(FORMULACIÓN!N206="X",Lists!A296,"")</f>
        <v/>
      </c>
      <c r="C296" t="str">
        <f t="shared" si="9"/>
        <v/>
      </c>
      <c r="D296">
        <f>'FORMULACIÓN Y SEG. FACULTADES'!DF208</f>
        <v>0</v>
      </c>
    </row>
    <row r="297" spans="1:4">
      <c r="A297">
        <f t="shared" si="10"/>
        <v>198</v>
      </c>
      <c r="B297" t="str">
        <f>IF(FORMULACIÓN!N207="X",Lists!A297,"")</f>
        <v/>
      </c>
      <c r="C297" t="str">
        <f t="shared" si="9"/>
        <v/>
      </c>
      <c r="D297">
        <f>'FORMULACIÓN Y SEG. FACULTADES'!DF209</f>
        <v>0</v>
      </c>
    </row>
    <row r="298" spans="1:4">
      <c r="A298">
        <f t="shared" si="10"/>
        <v>199</v>
      </c>
      <c r="B298" t="str">
        <f>IF(FORMULACIÓN!N208="X",Lists!A298,"")</f>
        <v/>
      </c>
      <c r="C298" t="str">
        <f t="shared" si="9"/>
        <v/>
      </c>
      <c r="D298">
        <f>'FORMULACIÓN Y SEG. FACULTADES'!DF210</f>
        <v>0</v>
      </c>
    </row>
    <row r="299" spans="1:4">
      <c r="A299">
        <f t="shared" si="10"/>
        <v>200</v>
      </c>
      <c r="B299" t="str">
        <f>IF(FORMULACIÓN!N209="X",Lists!A299,"")</f>
        <v/>
      </c>
      <c r="C299" t="str">
        <f t="shared" si="9"/>
        <v/>
      </c>
      <c r="D299">
        <f>'FORMULACIÓN Y SEG. FACULTADES'!DF211</f>
        <v>0</v>
      </c>
    </row>
    <row r="300" spans="1:4">
      <c r="A300">
        <f t="shared" si="10"/>
        <v>201</v>
      </c>
      <c r="B300" t="str">
        <f>IF(FORMULACIÓN!N210="X",Lists!A300,"")</f>
        <v/>
      </c>
      <c r="C300" t="str">
        <f t="shared" si="9"/>
        <v/>
      </c>
      <c r="D300">
        <f>'FORMULACIÓN Y SEG. FACULTADES'!DF212</f>
        <v>0</v>
      </c>
    </row>
    <row r="301" spans="1:4">
      <c r="A301">
        <f t="shared" si="10"/>
        <v>202</v>
      </c>
      <c r="B301" t="str">
        <f>IF(FORMULACIÓN!N211="X",Lists!A301,"")</f>
        <v/>
      </c>
      <c r="C301" t="str">
        <f t="shared" si="9"/>
        <v/>
      </c>
      <c r="D301">
        <f>'FORMULACIÓN Y SEG. FACULTADES'!DF213</f>
        <v>0</v>
      </c>
    </row>
    <row r="302" spans="1:4">
      <c r="A302">
        <f t="shared" si="10"/>
        <v>203</v>
      </c>
      <c r="B302" t="str">
        <f>IF(FORMULACIÓN!N212="X",Lists!A302,"")</f>
        <v/>
      </c>
      <c r="C302" t="str">
        <f t="shared" si="9"/>
        <v/>
      </c>
      <c r="D302">
        <f>'FORMULACIÓN Y SEG. FACULTADES'!DF214</f>
        <v>0</v>
      </c>
    </row>
    <row r="303" spans="1:4">
      <c r="A303">
        <f t="shared" si="10"/>
        <v>204</v>
      </c>
      <c r="B303" t="str">
        <f>IF(FORMULACIÓN!N213="X",Lists!A303,"")</f>
        <v/>
      </c>
      <c r="C303" t="str">
        <f t="shared" si="9"/>
        <v/>
      </c>
      <c r="D303">
        <f>'FORMULACIÓN Y SEG. FACULTADES'!DF215</f>
        <v>0</v>
      </c>
    </row>
    <row r="304" spans="1:4">
      <c r="A304">
        <f t="shared" si="10"/>
        <v>205</v>
      </c>
      <c r="B304" t="str">
        <f>IF(FORMULACIÓN!N214="X",Lists!A304,"")</f>
        <v/>
      </c>
      <c r="C304" t="str">
        <f t="shared" si="9"/>
        <v/>
      </c>
      <c r="D304">
        <f>'FORMULACIÓN Y SEG. FACULTADES'!DF216</f>
        <v>0</v>
      </c>
    </row>
    <row r="305" spans="1:4">
      <c r="A305">
        <f t="shared" si="10"/>
        <v>206</v>
      </c>
      <c r="B305" t="str">
        <f>IF(FORMULACIÓN!N215="X",Lists!A305,"")</f>
        <v/>
      </c>
      <c r="C305" t="str">
        <f t="shared" si="9"/>
        <v/>
      </c>
      <c r="D305">
        <f>'FORMULACIÓN Y SEG. FACULTADES'!DF217</f>
        <v>0</v>
      </c>
    </row>
    <row r="306" spans="1:4">
      <c r="A306">
        <f t="shared" si="10"/>
        <v>207</v>
      </c>
      <c r="B306" t="str">
        <f>IF(FORMULACIÓN!N216="X",Lists!A306,"")</f>
        <v/>
      </c>
      <c r="C306" t="str">
        <f t="shared" si="9"/>
        <v/>
      </c>
      <c r="D306">
        <f>'FORMULACIÓN Y SEG. FACULTADES'!DF218</f>
        <v>0</v>
      </c>
    </row>
    <row r="307" spans="1:4">
      <c r="A307">
        <f t="shared" si="10"/>
        <v>208</v>
      </c>
      <c r="B307" t="str">
        <f>IF(FORMULACIÓN!N217="X",Lists!A307,"")</f>
        <v/>
      </c>
      <c r="C307" t="str">
        <f t="shared" si="9"/>
        <v/>
      </c>
      <c r="D307">
        <f>'FORMULACIÓN Y SEG. FACULTADES'!DF219</f>
        <v>0</v>
      </c>
    </row>
    <row r="308" spans="1:4">
      <c r="A308">
        <f t="shared" si="10"/>
        <v>209</v>
      </c>
      <c r="B308" t="str">
        <f>IF(FORMULACIÓN!N218="X",Lists!A308,"")</f>
        <v/>
      </c>
      <c r="C308" t="str">
        <f t="shared" si="9"/>
        <v/>
      </c>
      <c r="D308">
        <f>'FORMULACIÓN Y SEG. FACULTADES'!DF220</f>
        <v>0</v>
      </c>
    </row>
    <row r="309" spans="1:4">
      <c r="A309">
        <f t="shared" si="10"/>
        <v>210</v>
      </c>
      <c r="B309" t="str">
        <f>IF(FORMULACIÓN!N219="X",Lists!A309,"")</f>
        <v/>
      </c>
      <c r="C309" t="str">
        <f t="shared" si="9"/>
        <v/>
      </c>
      <c r="D309">
        <f>'FORMULACIÓN Y SEG. FACULTADES'!DF221</f>
        <v>0</v>
      </c>
    </row>
    <row r="310" spans="1:4">
      <c r="A310">
        <f t="shared" si="10"/>
        <v>211</v>
      </c>
      <c r="B310" t="str">
        <f>IF(FORMULACIÓN!N220="X",Lists!A310,"")</f>
        <v/>
      </c>
      <c r="C310" t="str">
        <f t="shared" si="9"/>
        <v/>
      </c>
      <c r="D310">
        <f>'FORMULACIÓN Y SEG. FACULTADES'!DF222</f>
        <v>0</v>
      </c>
    </row>
    <row r="311" spans="1:4">
      <c r="A311">
        <f t="shared" si="10"/>
        <v>212</v>
      </c>
      <c r="B311" t="str">
        <f>IF(FORMULACIÓN!N221="X",Lists!A311,"")</f>
        <v/>
      </c>
      <c r="C311" t="str">
        <f t="shared" si="9"/>
        <v/>
      </c>
      <c r="D311">
        <f>'FORMULACIÓN Y SEG. FACULTADES'!DF223</f>
        <v>0</v>
      </c>
    </row>
    <row r="312" spans="1:4">
      <c r="A312">
        <f t="shared" si="10"/>
        <v>213</v>
      </c>
      <c r="B312" t="str">
        <f>IF(FORMULACIÓN!N222="X",Lists!A312,"")</f>
        <v/>
      </c>
      <c r="C312" t="str">
        <f t="shared" si="9"/>
        <v/>
      </c>
      <c r="D312">
        <f>'FORMULACIÓN Y SEG. FACULTADES'!DF224</f>
        <v>0</v>
      </c>
    </row>
    <row r="313" spans="1:4">
      <c r="A313">
        <f t="shared" si="10"/>
        <v>214</v>
      </c>
      <c r="B313" t="str">
        <f>IF(FORMULACIÓN!N223="X",Lists!A313,"")</f>
        <v/>
      </c>
      <c r="C313" t="str">
        <f t="shared" si="9"/>
        <v/>
      </c>
      <c r="D313">
        <f>'FORMULACIÓN Y SEG. FACULTADES'!DF225</f>
        <v>0</v>
      </c>
    </row>
    <row r="314" spans="1:4">
      <c r="A314">
        <f t="shared" si="10"/>
        <v>215</v>
      </c>
      <c r="B314" t="str">
        <f>IF(FORMULACIÓN!N224="X",Lists!A314,"")</f>
        <v/>
      </c>
      <c r="C314" t="str">
        <f t="shared" si="9"/>
        <v/>
      </c>
      <c r="D314">
        <f>'FORMULACIÓN Y SEG. FACULTADES'!DF226</f>
        <v>0</v>
      </c>
    </row>
    <row r="315" spans="1:4">
      <c r="A315">
        <f t="shared" si="10"/>
        <v>216</v>
      </c>
      <c r="B315" t="str">
        <f>IF(FORMULACIÓN!N225="X",Lists!A315,"")</f>
        <v/>
      </c>
      <c r="C315" t="str">
        <f t="shared" si="9"/>
        <v/>
      </c>
      <c r="D315">
        <f>'FORMULACIÓN Y SEG. FACULTADES'!DF227</f>
        <v>0</v>
      </c>
    </row>
    <row r="316" spans="1:4">
      <c r="A316">
        <f t="shared" si="10"/>
        <v>217</v>
      </c>
      <c r="B316" t="str">
        <f>IF(FORMULACIÓN!N226="X",Lists!A316,"")</f>
        <v/>
      </c>
      <c r="C316" t="str">
        <f t="shared" si="9"/>
        <v/>
      </c>
      <c r="D316">
        <f>'FORMULACIÓN Y SEG. FACULTADES'!DF228</f>
        <v>0</v>
      </c>
    </row>
    <row r="317" spans="1:4">
      <c r="A317">
        <f t="shared" si="10"/>
        <v>218</v>
      </c>
      <c r="B317" t="str">
        <f>IF(FORMULACIÓN!N227="X",Lists!A317,"")</f>
        <v/>
      </c>
      <c r="C317" t="str">
        <f t="shared" si="9"/>
        <v/>
      </c>
      <c r="D317">
        <f>'FORMULACIÓN Y SEG. FACULTADES'!DF229</f>
        <v>0</v>
      </c>
    </row>
    <row r="318" spans="1:4">
      <c r="A318">
        <f t="shared" si="10"/>
        <v>219</v>
      </c>
      <c r="B318" t="str">
        <f>IF(FORMULACIÓN!N228="X",Lists!A318,"")</f>
        <v/>
      </c>
      <c r="C318" t="str">
        <f t="shared" si="9"/>
        <v/>
      </c>
      <c r="D318">
        <f>'FORMULACIÓN Y SEG. FACULTADES'!DF230</f>
        <v>0</v>
      </c>
    </row>
    <row r="319" spans="1:4">
      <c r="A319">
        <f t="shared" si="10"/>
        <v>220</v>
      </c>
      <c r="B319" t="str">
        <f>IF(FORMULACIÓN!N229="X",Lists!A319,"")</f>
        <v/>
      </c>
      <c r="C319" t="str">
        <f t="shared" si="9"/>
        <v/>
      </c>
      <c r="D319">
        <f>'FORMULACIÓN Y SEG. FACULTADES'!DF231</f>
        <v>0</v>
      </c>
    </row>
    <row r="320" spans="1:4">
      <c r="A320">
        <f t="shared" si="10"/>
        <v>221</v>
      </c>
      <c r="B320" t="str">
        <f>IF(FORMULACIÓN!N230="X",Lists!A320,"")</f>
        <v/>
      </c>
      <c r="C320" t="str">
        <f t="shared" si="9"/>
        <v/>
      </c>
      <c r="D320">
        <f>'FORMULACIÓN Y SEG. FACULTADES'!DF232</f>
        <v>0</v>
      </c>
    </row>
    <row r="321" spans="1:4">
      <c r="A321">
        <f t="shared" si="10"/>
        <v>222</v>
      </c>
      <c r="B321" t="str">
        <f>IF(FORMULACIÓN!N231="X",Lists!A321,"")</f>
        <v/>
      </c>
      <c r="C321" t="str">
        <f t="shared" si="9"/>
        <v/>
      </c>
      <c r="D321">
        <f>'FORMULACIÓN Y SEG. FACULTADES'!DF233</f>
        <v>0</v>
      </c>
    </row>
    <row r="322" spans="1:4">
      <c r="A322">
        <f t="shared" si="10"/>
        <v>223</v>
      </c>
      <c r="B322" t="str">
        <f>IF(FORMULACIÓN!N232="X",Lists!A322,"")</f>
        <v/>
      </c>
      <c r="C322" t="str">
        <f t="shared" si="9"/>
        <v/>
      </c>
      <c r="D322">
        <f>'FORMULACIÓN Y SEG. FACULTADES'!DF234</f>
        <v>0</v>
      </c>
    </row>
    <row r="323" spans="1:4">
      <c r="A323">
        <f t="shared" si="10"/>
        <v>224</v>
      </c>
      <c r="B323" t="str">
        <f>IF(FORMULACIÓN!N233="X",Lists!A323,"")</f>
        <v/>
      </c>
      <c r="C323" t="str">
        <f t="shared" si="9"/>
        <v/>
      </c>
      <c r="D323">
        <f>'FORMULACIÓN Y SEG. FACULTADES'!DF235</f>
        <v>0</v>
      </c>
    </row>
    <row r="324" spans="1:4">
      <c r="A324">
        <f t="shared" si="10"/>
        <v>225</v>
      </c>
      <c r="B324" t="str">
        <f>IF(FORMULACIÓN!N234="X",Lists!A324,"")</f>
        <v/>
      </c>
      <c r="C324" t="str">
        <f t="shared" si="9"/>
        <v/>
      </c>
      <c r="D324">
        <f>'FORMULACIÓN Y SEG. FACULTADES'!DF236</f>
        <v>0</v>
      </c>
    </row>
    <row r="325" spans="1:4">
      <c r="A325">
        <f t="shared" si="10"/>
        <v>226</v>
      </c>
      <c r="B325" t="str">
        <f>IF(FORMULACIÓN!N235="X",Lists!A325,"")</f>
        <v/>
      </c>
      <c r="C325" t="str">
        <f t="shared" si="9"/>
        <v/>
      </c>
      <c r="D325">
        <f>'FORMULACIÓN Y SEG. FACULTADES'!DF237</f>
        <v>0</v>
      </c>
    </row>
    <row r="326" spans="1:4">
      <c r="A326">
        <f t="shared" si="10"/>
        <v>227</v>
      </c>
      <c r="B326" t="str">
        <f>IF(FORMULACIÓN!N236="X",Lists!A326,"")</f>
        <v/>
      </c>
      <c r="C326" t="str">
        <f t="shared" si="9"/>
        <v/>
      </c>
      <c r="D326">
        <f>'FORMULACIÓN Y SEG. FACULTADES'!DF238</f>
        <v>0</v>
      </c>
    </row>
    <row r="327" spans="1:4">
      <c r="A327">
        <f t="shared" si="10"/>
        <v>228</v>
      </c>
      <c r="B327" t="str">
        <f>IF(FORMULACIÓN!N237="X",Lists!A327,"")</f>
        <v/>
      </c>
      <c r="C327" t="str">
        <f t="shared" si="9"/>
        <v/>
      </c>
      <c r="D327">
        <f>'FORMULACIÓN Y SEG. FACULTADES'!DF239</f>
        <v>0</v>
      </c>
    </row>
    <row r="328" spans="1:4">
      <c r="A328">
        <f t="shared" si="10"/>
        <v>229</v>
      </c>
      <c r="B328" t="str">
        <f>IF(FORMULACIÓN!N238="X",Lists!A328,"")</f>
        <v/>
      </c>
      <c r="C328" t="str">
        <f t="shared" si="9"/>
        <v/>
      </c>
      <c r="D328">
        <f>'FORMULACIÓN Y SEG. FACULTADES'!DF240</f>
        <v>0</v>
      </c>
    </row>
    <row r="329" spans="1:4">
      <c r="A329">
        <f t="shared" si="10"/>
        <v>230</v>
      </c>
      <c r="B329" t="str">
        <f>IF(FORMULACIÓN!N239="X",Lists!A329,"")</f>
        <v/>
      </c>
      <c r="C329" t="str">
        <f t="shared" si="9"/>
        <v/>
      </c>
      <c r="D329">
        <f>'FORMULACIÓN Y SEG. FACULTADES'!DF241</f>
        <v>0</v>
      </c>
    </row>
    <row r="330" spans="1:4">
      <c r="A330">
        <f t="shared" si="10"/>
        <v>231</v>
      </c>
      <c r="B330" t="str">
        <f>IF(FORMULACIÓN!N240="X",Lists!A330,"")</f>
        <v/>
      </c>
      <c r="C330" t="str">
        <f t="shared" si="9"/>
        <v/>
      </c>
      <c r="D330">
        <f>'FORMULACIÓN Y SEG. FACULTADES'!DF242</f>
        <v>0</v>
      </c>
    </row>
    <row r="331" spans="1:4">
      <c r="A331">
        <f t="shared" si="10"/>
        <v>232</v>
      </c>
      <c r="B331" t="str">
        <f>IF(FORMULACIÓN!N241="X",Lists!A331,"")</f>
        <v/>
      </c>
      <c r="C331" t="str">
        <f t="shared" si="9"/>
        <v/>
      </c>
      <c r="D331">
        <f>'FORMULACIÓN Y SEG. FACULTADES'!DF243</f>
        <v>0</v>
      </c>
    </row>
    <row r="332" spans="1:4">
      <c r="A332">
        <f t="shared" si="10"/>
        <v>233</v>
      </c>
      <c r="B332" t="str">
        <f>IF(FORMULACIÓN!N242="X",Lists!A332,"")</f>
        <v/>
      </c>
      <c r="C332" t="str">
        <f t="shared" si="9"/>
        <v/>
      </c>
      <c r="D332">
        <f>'FORMULACIÓN Y SEG. FACULTADES'!DF244</f>
        <v>0</v>
      </c>
    </row>
    <row r="333" spans="1:4">
      <c r="A333">
        <f t="shared" si="10"/>
        <v>234</v>
      </c>
      <c r="B333" t="str">
        <f>IF(FORMULACIÓN!N243="X",Lists!A333,"")</f>
        <v/>
      </c>
      <c r="C333" t="str">
        <f t="shared" si="9"/>
        <v/>
      </c>
      <c r="D333">
        <f>'FORMULACIÓN Y SEG. FACULTADES'!DF245</f>
        <v>0</v>
      </c>
    </row>
    <row r="334" spans="1:4">
      <c r="A334">
        <f t="shared" si="10"/>
        <v>235</v>
      </c>
      <c r="B334" t="str">
        <f>IF(FORMULACIÓN!N244="X",Lists!A334,"")</f>
        <v/>
      </c>
      <c r="C334" t="str">
        <f t="shared" si="9"/>
        <v/>
      </c>
      <c r="D334">
        <f>'FORMULACIÓN Y SEG. FACULTADES'!DF246</f>
        <v>0</v>
      </c>
    </row>
    <row r="335" spans="1:4">
      <c r="A335">
        <f t="shared" si="10"/>
        <v>236</v>
      </c>
      <c r="B335" t="str">
        <f>IF(FORMULACIÓN!N245="X",Lists!A335,"")</f>
        <v/>
      </c>
      <c r="C335" t="str">
        <f t="shared" si="9"/>
        <v/>
      </c>
      <c r="D335">
        <f>'FORMULACIÓN Y SEG. FACULTADES'!DF247</f>
        <v>0</v>
      </c>
    </row>
    <row r="336" spans="1:4">
      <c r="A336">
        <f t="shared" si="10"/>
        <v>237</v>
      </c>
      <c r="B336" t="str">
        <f>IF(FORMULACIÓN!N246="X",Lists!A336,"")</f>
        <v/>
      </c>
      <c r="C336" t="str">
        <f t="shared" si="9"/>
        <v/>
      </c>
      <c r="D336">
        <f>'FORMULACIÓN Y SEG. FACULTADES'!DF248</f>
        <v>0</v>
      </c>
    </row>
    <row r="337" spans="1:4">
      <c r="A337">
        <f t="shared" si="10"/>
        <v>238</v>
      </c>
      <c r="B337" t="str">
        <f>IF(FORMULACIÓN!N247="X",Lists!A337,"")</f>
        <v/>
      </c>
      <c r="C337" t="str">
        <f t="shared" si="9"/>
        <v/>
      </c>
      <c r="D337">
        <f>'FORMULACIÓN Y SEG. FACULTADES'!DF249</f>
        <v>0</v>
      </c>
    </row>
    <row r="338" spans="1:4">
      <c r="A338">
        <f t="shared" si="10"/>
        <v>239</v>
      </c>
      <c r="B338" t="str">
        <f>IF(FORMULACIÓN!N248="X",Lists!A338,"")</f>
        <v/>
      </c>
      <c r="C338" t="str">
        <f t="shared" si="9"/>
        <v/>
      </c>
      <c r="D338">
        <f>'FORMULACIÓN Y SEG. FACULTADES'!DF250</f>
        <v>0</v>
      </c>
    </row>
    <row r="339" spans="1:4">
      <c r="A339">
        <f t="shared" si="10"/>
        <v>240</v>
      </c>
      <c r="B339" t="str">
        <f>IF(FORMULACIÓN!N249="X",Lists!A339,"")</f>
        <v/>
      </c>
      <c r="C339" t="str">
        <f t="shared" si="9"/>
        <v/>
      </c>
      <c r="D339">
        <f>'FORMULACIÓN Y SEG. FACULTADES'!DF251</f>
        <v>0</v>
      </c>
    </row>
    <row r="340" spans="1:4">
      <c r="A340">
        <f t="shared" si="10"/>
        <v>241</v>
      </c>
      <c r="B340" t="str">
        <f>IF(FORMULACIÓN!N250="X",Lists!A340,"")</f>
        <v/>
      </c>
      <c r="C340" t="str">
        <f t="shared" si="9"/>
        <v/>
      </c>
      <c r="D340">
        <f>'FORMULACIÓN Y SEG. FACULTADES'!DF252</f>
        <v>0</v>
      </c>
    </row>
    <row r="341" spans="1:4">
      <c r="A341">
        <f t="shared" si="10"/>
        <v>242</v>
      </c>
      <c r="B341" t="str">
        <f>IF(FORMULACIÓN!N251="X",Lists!A341,"")</f>
        <v/>
      </c>
      <c r="C341" t="str">
        <f t="shared" si="9"/>
        <v/>
      </c>
      <c r="D341">
        <f>'FORMULACIÓN Y SEG. FACULTADES'!DF253</f>
        <v>0</v>
      </c>
    </row>
    <row r="342" spans="1:4">
      <c r="A342">
        <f t="shared" si="10"/>
        <v>243</v>
      </c>
      <c r="B342" t="str">
        <f>IF(FORMULACIÓN!N252="X",Lists!A342,"")</f>
        <v/>
      </c>
      <c r="C342" t="str">
        <f t="shared" si="9"/>
        <v/>
      </c>
      <c r="D342">
        <f>'FORMULACIÓN Y SEG. FACULTADES'!DF254</f>
        <v>0</v>
      </c>
    </row>
    <row r="343" spans="1:4">
      <c r="A343">
        <f t="shared" si="10"/>
        <v>244</v>
      </c>
      <c r="B343" t="str">
        <f>IF(FORMULACIÓN!N253="X",Lists!A343,"")</f>
        <v/>
      </c>
      <c r="C343" t="str">
        <f t="shared" si="9"/>
        <v/>
      </c>
      <c r="D343">
        <f>'FORMULACIÓN Y SEG. FACULTADES'!DF255</f>
        <v>0</v>
      </c>
    </row>
    <row r="344" spans="1:4">
      <c r="A344">
        <f t="shared" si="10"/>
        <v>245</v>
      </c>
      <c r="B344" t="str">
        <f>IF(FORMULACIÓN!N254="X",Lists!A344,"")</f>
        <v/>
      </c>
      <c r="C344" t="str">
        <f t="shared" si="9"/>
        <v/>
      </c>
      <c r="D344">
        <f>'FORMULACIÓN Y SEG. FACULTADES'!DF256</f>
        <v>0</v>
      </c>
    </row>
    <row r="345" spans="1:4">
      <c r="A345">
        <f t="shared" si="10"/>
        <v>246</v>
      </c>
      <c r="B345" t="str">
        <f>IF(FORMULACIÓN!N255="X",Lists!A345,"")</f>
        <v/>
      </c>
      <c r="C345" t="str">
        <f t="shared" si="9"/>
        <v/>
      </c>
      <c r="D345">
        <f>'FORMULACIÓN Y SEG. FACULTADES'!DF257</f>
        <v>0</v>
      </c>
    </row>
    <row r="346" spans="1:4">
      <c r="A346">
        <f t="shared" si="10"/>
        <v>247</v>
      </c>
      <c r="B346" t="str">
        <f>IF(FORMULACIÓN!N256="X",Lists!A346,"")</f>
        <v/>
      </c>
      <c r="C346" t="str">
        <f t="shared" si="9"/>
        <v/>
      </c>
      <c r="D346">
        <f>'FORMULACIÓN Y SEG. FACULTADES'!DF258</f>
        <v>0</v>
      </c>
    </row>
    <row r="347" spans="1:4">
      <c r="A347">
        <f t="shared" si="10"/>
        <v>248</v>
      </c>
      <c r="B347" t="str">
        <f>IF(FORMULACIÓN!N257="X",Lists!A347,"")</f>
        <v/>
      </c>
      <c r="C347" t="str">
        <f t="shared" si="9"/>
        <v/>
      </c>
      <c r="D347">
        <f>'FORMULACIÓN Y SEG. FACULTADES'!DF259</f>
        <v>0</v>
      </c>
    </row>
    <row r="348" spans="1:4">
      <c r="A348">
        <f t="shared" si="10"/>
        <v>249</v>
      </c>
      <c r="B348" t="str">
        <f>IF(FORMULACIÓN!N258="X",Lists!A348,"")</f>
        <v/>
      </c>
      <c r="C348" t="str">
        <f t="shared" si="9"/>
        <v/>
      </c>
      <c r="D348">
        <f>'FORMULACIÓN Y SEG. FACULTADES'!DF260</f>
        <v>0</v>
      </c>
    </row>
    <row r="349" spans="1:4">
      <c r="A349">
        <f t="shared" si="10"/>
        <v>250</v>
      </c>
      <c r="B349" t="str">
        <f>IF(FORMULACIÓN!N259="X",Lists!A349,"")</f>
        <v/>
      </c>
      <c r="C349" t="str">
        <f t="shared" si="9"/>
        <v/>
      </c>
      <c r="D349">
        <f>'FORMULACIÓN Y SEG. FACULTADES'!DF261</f>
        <v>0</v>
      </c>
    </row>
    <row r="350" spans="1:4">
      <c r="A350">
        <f t="shared" si="10"/>
        <v>251</v>
      </c>
      <c r="B350" t="str">
        <f>IF(FORMULACIÓN!N260="X",Lists!A350,"")</f>
        <v/>
      </c>
      <c r="C350" t="str">
        <f t="shared" si="9"/>
        <v/>
      </c>
      <c r="D350">
        <f>'FORMULACIÓN Y SEG. FACULTADES'!DF262</f>
        <v>0</v>
      </c>
    </row>
    <row r="351" spans="1:4">
      <c r="A351">
        <f t="shared" si="10"/>
        <v>252</v>
      </c>
      <c r="B351" t="str">
        <f>IF(FORMULACIÓN!N261="X",Lists!A351,"")</f>
        <v/>
      </c>
      <c r="C351" t="str">
        <f t="shared" si="9"/>
        <v/>
      </c>
      <c r="D351">
        <f>'FORMULACIÓN Y SEG. FACULTADES'!DF263</f>
        <v>0</v>
      </c>
    </row>
    <row r="352" spans="1:4">
      <c r="A352">
        <f t="shared" si="10"/>
        <v>253</v>
      </c>
      <c r="B352" t="str">
        <f>IF(FORMULACIÓN!N262="X",Lists!A352,"")</f>
        <v/>
      </c>
      <c r="C352" t="str">
        <f t="shared" si="9"/>
        <v/>
      </c>
      <c r="D352">
        <f>'FORMULACIÓN Y SEG. FACULTADES'!DF264</f>
        <v>0</v>
      </c>
    </row>
    <row r="353" spans="1:4">
      <c r="A353">
        <f t="shared" si="10"/>
        <v>254</v>
      </c>
      <c r="B353" t="str">
        <f>IF(FORMULACIÓN!N263="X",Lists!A353,"")</f>
        <v/>
      </c>
      <c r="C353" t="str">
        <f t="shared" si="9"/>
        <v/>
      </c>
      <c r="D353">
        <f>'FORMULACIÓN Y SEG. FACULTADES'!DF265</f>
        <v>0</v>
      </c>
    </row>
    <row r="354" spans="1:4">
      <c r="A354">
        <f t="shared" si="10"/>
        <v>255</v>
      </c>
      <c r="B354" t="str">
        <f>IF(FORMULACIÓN!N264="X",Lists!A354,"")</f>
        <v/>
      </c>
      <c r="C354" t="str">
        <f t="shared" si="9"/>
        <v/>
      </c>
      <c r="D354">
        <f>'FORMULACIÓN Y SEG. FACULTADES'!DF266</f>
        <v>0</v>
      </c>
    </row>
    <row r="355" spans="1:4">
      <c r="A355">
        <f t="shared" si="10"/>
        <v>256</v>
      </c>
      <c r="B355" t="str">
        <f>IF(FORMULACIÓN!N265="X",Lists!A355,"")</f>
        <v/>
      </c>
      <c r="C355" t="str">
        <f t="shared" si="9"/>
        <v/>
      </c>
      <c r="D355">
        <f>'FORMULACIÓN Y SEG. FACULTADES'!DF267</f>
        <v>0</v>
      </c>
    </row>
    <row r="356" spans="1:4">
      <c r="A356">
        <f t="shared" si="10"/>
        <v>257</v>
      </c>
      <c r="B356" t="str">
        <f>IF(FORMULACIÓN!N266="X",Lists!A356,"")</f>
        <v/>
      </c>
      <c r="C356" t="str">
        <f t="shared" si="9"/>
        <v/>
      </c>
      <c r="D356">
        <f>'FORMULACIÓN Y SEG. FACULTADES'!DF268</f>
        <v>0</v>
      </c>
    </row>
    <row r="357" spans="1:4">
      <c r="A357">
        <f t="shared" si="10"/>
        <v>258</v>
      </c>
      <c r="B357" t="str">
        <f>IF(FORMULACIÓN!N267="X",Lists!A357,"")</f>
        <v/>
      </c>
      <c r="C357" t="str">
        <f t="shared" ref="C357:C420" si="11">IFERROR(SMALL($B$100:$B$359,A357),"")</f>
        <v/>
      </c>
      <c r="D357">
        <f>'FORMULACIÓN Y SEG. FACULTADES'!DF269</f>
        <v>0</v>
      </c>
    </row>
    <row r="358" spans="1:4">
      <c r="A358">
        <f t="shared" ref="A358:A421" si="12">A357+1</f>
        <v>259</v>
      </c>
      <c r="B358" t="str">
        <f>IF(FORMULACIÓN!N268="X",Lists!A358,"")</f>
        <v/>
      </c>
      <c r="C358" t="str">
        <f t="shared" si="11"/>
        <v/>
      </c>
      <c r="D358">
        <f>'FORMULACIÓN Y SEG. FACULTADES'!DF270</f>
        <v>0</v>
      </c>
    </row>
    <row r="359" spans="1:4">
      <c r="A359">
        <f t="shared" si="12"/>
        <v>260</v>
      </c>
      <c r="B359" t="str">
        <f>IF(FORMULACIÓN!N269="X",Lists!A359,"")</f>
        <v/>
      </c>
      <c r="C359" t="str">
        <f t="shared" si="11"/>
        <v/>
      </c>
      <c r="D359">
        <f>'FORMULACIÓN Y SEG. FACULTADES'!DF271</f>
        <v>0</v>
      </c>
    </row>
    <row r="360" spans="1:4">
      <c r="A360">
        <f t="shared" si="12"/>
        <v>261</v>
      </c>
      <c r="B360" t="str">
        <f>IF(FORMULACIÓN!N270="X",Lists!A360,"")</f>
        <v/>
      </c>
      <c r="C360" t="str">
        <f t="shared" si="11"/>
        <v/>
      </c>
      <c r="D360">
        <f>'FORMULACIÓN Y SEG. FACULTADES'!DF272</f>
        <v>0</v>
      </c>
    </row>
    <row r="361" spans="1:4">
      <c r="A361">
        <f t="shared" si="12"/>
        <v>262</v>
      </c>
      <c r="B361" t="str">
        <f>IF(FORMULACIÓN!N271="X",Lists!A361,"")</f>
        <v/>
      </c>
      <c r="C361" t="str">
        <f t="shared" si="11"/>
        <v/>
      </c>
      <c r="D361">
        <f>'FORMULACIÓN Y SEG. FACULTADES'!DF273</f>
        <v>0</v>
      </c>
    </row>
    <row r="362" spans="1:4">
      <c r="A362">
        <f t="shared" si="12"/>
        <v>263</v>
      </c>
      <c r="B362" t="str">
        <f>IF(FORMULACIÓN!N272="X",Lists!A362,"")</f>
        <v/>
      </c>
      <c r="C362" t="str">
        <f t="shared" si="11"/>
        <v/>
      </c>
      <c r="D362">
        <f>'FORMULACIÓN Y SEG. FACULTADES'!DF274</f>
        <v>0</v>
      </c>
    </row>
    <row r="363" spans="1:4">
      <c r="A363">
        <f t="shared" si="12"/>
        <v>264</v>
      </c>
      <c r="B363" t="str">
        <f>IF(FORMULACIÓN!N273="X",Lists!A363,"")</f>
        <v/>
      </c>
      <c r="C363" t="str">
        <f t="shared" si="11"/>
        <v/>
      </c>
      <c r="D363">
        <f>'FORMULACIÓN Y SEG. FACULTADES'!DF275</f>
        <v>0</v>
      </c>
    </row>
    <row r="364" spans="1:4">
      <c r="A364">
        <f t="shared" si="12"/>
        <v>265</v>
      </c>
      <c r="B364" t="str">
        <f>IF(FORMULACIÓN!N274="X",Lists!A364,"")</f>
        <v/>
      </c>
      <c r="C364" t="str">
        <f t="shared" si="11"/>
        <v/>
      </c>
      <c r="D364">
        <f>'FORMULACIÓN Y SEG. FACULTADES'!DF276</f>
        <v>0</v>
      </c>
    </row>
    <row r="365" spans="1:4">
      <c r="A365">
        <f t="shared" si="12"/>
        <v>266</v>
      </c>
      <c r="B365" t="str">
        <f>IF(FORMULACIÓN!N275="X",Lists!A365,"")</f>
        <v/>
      </c>
      <c r="C365" t="str">
        <f t="shared" si="11"/>
        <v/>
      </c>
      <c r="D365">
        <f>'FORMULACIÓN Y SEG. FACULTADES'!DF277</f>
        <v>0</v>
      </c>
    </row>
    <row r="366" spans="1:4">
      <c r="A366">
        <f t="shared" si="12"/>
        <v>267</v>
      </c>
      <c r="B366" t="str">
        <f>IF(FORMULACIÓN!N276="X",Lists!A366,"")</f>
        <v/>
      </c>
      <c r="C366" t="str">
        <f t="shared" si="11"/>
        <v/>
      </c>
      <c r="D366">
        <f>'FORMULACIÓN Y SEG. FACULTADES'!DF278</f>
        <v>0</v>
      </c>
    </row>
    <row r="367" spans="1:4">
      <c r="A367">
        <f t="shared" si="12"/>
        <v>268</v>
      </c>
      <c r="B367" t="str">
        <f>IF(FORMULACIÓN!N277="X",Lists!A367,"")</f>
        <v/>
      </c>
      <c r="C367" t="str">
        <f t="shared" si="11"/>
        <v/>
      </c>
      <c r="D367">
        <f>'FORMULACIÓN Y SEG. FACULTADES'!DF279</f>
        <v>0</v>
      </c>
    </row>
    <row r="368" spans="1:4">
      <c r="A368">
        <f t="shared" si="12"/>
        <v>269</v>
      </c>
      <c r="B368" t="str">
        <f>IF(FORMULACIÓN!N278="X",Lists!A368,"")</f>
        <v/>
      </c>
      <c r="C368" t="str">
        <f t="shared" si="11"/>
        <v/>
      </c>
      <c r="D368">
        <f>'FORMULACIÓN Y SEG. FACULTADES'!DF280</f>
        <v>0</v>
      </c>
    </row>
    <row r="369" spans="1:4">
      <c r="A369">
        <f t="shared" si="12"/>
        <v>270</v>
      </c>
      <c r="B369" t="str">
        <f>IF(FORMULACIÓN!N279="X",Lists!A369,"")</f>
        <v/>
      </c>
      <c r="C369" t="str">
        <f t="shared" si="11"/>
        <v/>
      </c>
      <c r="D369">
        <f>'FORMULACIÓN Y SEG. FACULTADES'!DF281</f>
        <v>0</v>
      </c>
    </row>
    <row r="370" spans="1:4">
      <c r="A370">
        <f t="shared" si="12"/>
        <v>271</v>
      </c>
      <c r="B370" t="str">
        <f>IF(FORMULACIÓN!N280="X",Lists!A370,"")</f>
        <v/>
      </c>
      <c r="C370" t="str">
        <f t="shared" si="11"/>
        <v/>
      </c>
      <c r="D370">
        <f>'FORMULACIÓN Y SEG. FACULTADES'!DF282</f>
        <v>0</v>
      </c>
    </row>
    <row r="371" spans="1:4">
      <c r="A371">
        <f t="shared" si="12"/>
        <v>272</v>
      </c>
      <c r="B371" t="str">
        <f>IF(FORMULACIÓN!N281="X",Lists!A371,"")</f>
        <v/>
      </c>
      <c r="C371" t="str">
        <f t="shared" si="11"/>
        <v/>
      </c>
      <c r="D371">
        <f>'FORMULACIÓN Y SEG. FACULTADES'!DF283</f>
        <v>0</v>
      </c>
    </row>
    <row r="372" spans="1:4">
      <c r="A372">
        <f t="shared" si="12"/>
        <v>273</v>
      </c>
      <c r="B372" t="str">
        <f>IF(FORMULACIÓN!N282="X",Lists!A372,"")</f>
        <v/>
      </c>
      <c r="C372" t="str">
        <f t="shared" si="11"/>
        <v/>
      </c>
      <c r="D372">
        <f>'FORMULACIÓN Y SEG. FACULTADES'!DF284</f>
        <v>0</v>
      </c>
    </row>
    <row r="373" spans="1:4">
      <c r="A373">
        <f t="shared" si="12"/>
        <v>274</v>
      </c>
      <c r="B373" t="str">
        <f>IF(FORMULACIÓN!N283="X",Lists!A373,"")</f>
        <v/>
      </c>
      <c r="C373" t="str">
        <f t="shared" si="11"/>
        <v/>
      </c>
      <c r="D373">
        <f>'FORMULACIÓN Y SEG. FACULTADES'!DF285</f>
        <v>0</v>
      </c>
    </row>
    <row r="374" spans="1:4">
      <c r="A374">
        <f t="shared" si="12"/>
        <v>275</v>
      </c>
      <c r="B374" t="str">
        <f>IF(FORMULACIÓN!N284="X",Lists!A374,"")</f>
        <v/>
      </c>
      <c r="C374" t="str">
        <f t="shared" si="11"/>
        <v/>
      </c>
      <c r="D374">
        <f>'FORMULACIÓN Y SEG. FACULTADES'!DF286</f>
        <v>0</v>
      </c>
    </row>
    <row r="375" spans="1:4">
      <c r="A375">
        <f t="shared" si="12"/>
        <v>276</v>
      </c>
      <c r="B375" t="str">
        <f>IF(FORMULACIÓN!N285="X",Lists!A375,"")</f>
        <v/>
      </c>
      <c r="C375" t="str">
        <f t="shared" si="11"/>
        <v/>
      </c>
      <c r="D375">
        <f>'FORMULACIÓN Y SEG. FACULTADES'!DF287</f>
        <v>0</v>
      </c>
    </row>
    <row r="376" spans="1:4">
      <c r="A376">
        <f t="shared" si="12"/>
        <v>277</v>
      </c>
      <c r="B376" t="str">
        <f>IF(FORMULACIÓN!N286="X",Lists!A376,"")</f>
        <v/>
      </c>
      <c r="C376" t="str">
        <f t="shared" si="11"/>
        <v/>
      </c>
      <c r="D376">
        <f>'FORMULACIÓN Y SEG. FACULTADES'!DF288</f>
        <v>0</v>
      </c>
    </row>
    <row r="377" spans="1:4">
      <c r="A377">
        <f t="shared" si="12"/>
        <v>278</v>
      </c>
      <c r="B377" t="str">
        <f>IF(FORMULACIÓN!N287="X",Lists!A377,"")</f>
        <v/>
      </c>
      <c r="C377" t="str">
        <f t="shared" si="11"/>
        <v/>
      </c>
      <c r="D377">
        <f>'FORMULACIÓN Y SEG. FACULTADES'!DF289</f>
        <v>0</v>
      </c>
    </row>
    <row r="378" spans="1:4">
      <c r="A378">
        <f t="shared" si="12"/>
        <v>279</v>
      </c>
      <c r="B378" t="str">
        <f>IF(FORMULACIÓN!N288="X",Lists!A378,"")</f>
        <v/>
      </c>
      <c r="C378" t="str">
        <f t="shared" si="11"/>
        <v/>
      </c>
      <c r="D378">
        <f>'FORMULACIÓN Y SEG. FACULTADES'!DF290</f>
        <v>0</v>
      </c>
    </row>
    <row r="379" spans="1:4">
      <c r="A379">
        <f t="shared" si="12"/>
        <v>280</v>
      </c>
      <c r="B379" t="str">
        <f>IF(FORMULACIÓN!N289="X",Lists!A379,"")</f>
        <v/>
      </c>
      <c r="C379" t="str">
        <f t="shared" si="11"/>
        <v/>
      </c>
      <c r="D379">
        <f>'FORMULACIÓN Y SEG. FACULTADES'!DF291</f>
        <v>0</v>
      </c>
    </row>
    <row r="380" spans="1:4">
      <c r="A380">
        <f t="shared" si="12"/>
        <v>281</v>
      </c>
      <c r="B380" t="str">
        <f>IF(FORMULACIÓN!N290="X",Lists!A380,"")</f>
        <v/>
      </c>
      <c r="C380" t="str">
        <f t="shared" si="11"/>
        <v/>
      </c>
      <c r="D380">
        <f>'FORMULACIÓN Y SEG. FACULTADES'!DF292</f>
        <v>0</v>
      </c>
    </row>
    <row r="381" spans="1:4">
      <c r="A381">
        <f t="shared" si="12"/>
        <v>282</v>
      </c>
      <c r="B381" t="str">
        <f>IF(FORMULACIÓN!N291="X",Lists!A381,"")</f>
        <v/>
      </c>
      <c r="C381" t="str">
        <f t="shared" si="11"/>
        <v/>
      </c>
      <c r="D381">
        <f>'FORMULACIÓN Y SEG. FACULTADES'!DF293</f>
        <v>0</v>
      </c>
    </row>
    <row r="382" spans="1:4">
      <c r="A382">
        <f t="shared" si="12"/>
        <v>283</v>
      </c>
      <c r="B382" t="str">
        <f>IF(FORMULACIÓN!N292="X",Lists!A382,"")</f>
        <v/>
      </c>
      <c r="C382" t="str">
        <f t="shared" si="11"/>
        <v/>
      </c>
      <c r="D382">
        <f>'FORMULACIÓN Y SEG. FACULTADES'!DF294</f>
        <v>0</v>
      </c>
    </row>
    <row r="383" spans="1:4">
      <c r="A383">
        <f t="shared" si="12"/>
        <v>284</v>
      </c>
      <c r="B383" t="str">
        <f>IF(FORMULACIÓN!N293="X",Lists!A383,"")</f>
        <v/>
      </c>
      <c r="C383" t="str">
        <f t="shared" si="11"/>
        <v/>
      </c>
      <c r="D383">
        <f>'FORMULACIÓN Y SEG. FACULTADES'!DF295</f>
        <v>0</v>
      </c>
    </row>
    <row r="384" spans="1:4">
      <c r="A384">
        <f t="shared" si="12"/>
        <v>285</v>
      </c>
      <c r="B384" t="str">
        <f>IF(FORMULACIÓN!N294="X",Lists!A384,"")</f>
        <v/>
      </c>
      <c r="C384" t="str">
        <f t="shared" si="11"/>
        <v/>
      </c>
      <c r="D384">
        <f>'FORMULACIÓN Y SEG. FACULTADES'!DF296</f>
        <v>0</v>
      </c>
    </row>
    <row r="385" spans="1:4">
      <c r="A385">
        <f t="shared" si="12"/>
        <v>286</v>
      </c>
      <c r="B385" t="str">
        <f>IF(FORMULACIÓN!N295="X",Lists!A385,"")</f>
        <v/>
      </c>
      <c r="C385" t="str">
        <f t="shared" si="11"/>
        <v/>
      </c>
      <c r="D385">
        <f>'FORMULACIÓN Y SEG. FACULTADES'!DF297</f>
        <v>0</v>
      </c>
    </row>
    <row r="386" spans="1:4">
      <c r="A386">
        <f t="shared" si="12"/>
        <v>287</v>
      </c>
      <c r="B386" t="str">
        <f>IF(FORMULACIÓN!N296="X",Lists!A386,"")</f>
        <v/>
      </c>
      <c r="C386" t="str">
        <f t="shared" si="11"/>
        <v/>
      </c>
      <c r="D386">
        <f>'FORMULACIÓN Y SEG. FACULTADES'!DF298</f>
        <v>0</v>
      </c>
    </row>
    <row r="387" spans="1:4">
      <c r="A387">
        <f t="shared" si="12"/>
        <v>288</v>
      </c>
      <c r="B387" t="str">
        <f>IF(FORMULACIÓN!N297="X",Lists!A387,"")</f>
        <v/>
      </c>
      <c r="C387" t="str">
        <f t="shared" si="11"/>
        <v/>
      </c>
      <c r="D387">
        <f>'FORMULACIÓN Y SEG. FACULTADES'!DF299</f>
        <v>0</v>
      </c>
    </row>
    <row r="388" spans="1:4">
      <c r="A388">
        <f t="shared" si="12"/>
        <v>289</v>
      </c>
      <c r="B388" t="str">
        <f>IF(FORMULACIÓN!N298="X",Lists!A388,"")</f>
        <v/>
      </c>
      <c r="C388" t="str">
        <f t="shared" si="11"/>
        <v/>
      </c>
      <c r="D388">
        <f>'FORMULACIÓN Y SEG. FACULTADES'!DF300</f>
        <v>0</v>
      </c>
    </row>
    <row r="389" spans="1:4">
      <c r="A389">
        <f t="shared" si="12"/>
        <v>290</v>
      </c>
      <c r="B389" t="str">
        <f>IF(FORMULACIÓN!N299="X",Lists!A389,"")</f>
        <v/>
      </c>
      <c r="C389" t="str">
        <f t="shared" si="11"/>
        <v/>
      </c>
      <c r="D389">
        <f>'FORMULACIÓN Y SEG. FACULTADES'!DF301</f>
        <v>0</v>
      </c>
    </row>
    <row r="390" spans="1:4">
      <c r="A390">
        <f t="shared" si="12"/>
        <v>291</v>
      </c>
      <c r="B390" t="str">
        <f>IF(FORMULACIÓN!N300="X",Lists!A390,"")</f>
        <v/>
      </c>
      <c r="C390" t="str">
        <f t="shared" si="11"/>
        <v/>
      </c>
      <c r="D390">
        <f>'FORMULACIÓN Y SEG. FACULTADES'!DF302</f>
        <v>0</v>
      </c>
    </row>
    <row r="391" spans="1:4">
      <c r="A391">
        <f t="shared" si="12"/>
        <v>292</v>
      </c>
      <c r="B391" t="str">
        <f>IF(FORMULACIÓN!N301="X",Lists!A391,"")</f>
        <v/>
      </c>
      <c r="C391" t="str">
        <f t="shared" si="11"/>
        <v/>
      </c>
      <c r="D391">
        <f>'FORMULACIÓN Y SEG. FACULTADES'!DF303</f>
        <v>0</v>
      </c>
    </row>
    <row r="392" spans="1:4">
      <c r="A392">
        <f t="shared" si="12"/>
        <v>293</v>
      </c>
      <c r="B392" t="str">
        <f>IF(FORMULACIÓN!N302="X",Lists!A392,"")</f>
        <v/>
      </c>
      <c r="C392" t="str">
        <f t="shared" si="11"/>
        <v/>
      </c>
      <c r="D392">
        <f>'FORMULACIÓN Y SEG. FACULTADES'!DF304</f>
        <v>0</v>
      </c>
    </row>
    <row r="393" spans="1:4">
      <c r="A393">
        <f t="shared" si="12"/>
        <v>294</v>
      </c>
      <c r="B393" t="str">
        <f>IF(FORMULACIÓN!N303="X",Lists!A393,"")</f>
        <v/>
      </c>
      <c r="C393" t="str">
        <f t="shared" si="11"/>
        <v/>
      </c>
      <c r="D393">
        <f>'FORMULACIÓN Y SEG. FACULTADES'!DF305</f>
        <v>0</v>
      </c>
    </row>
    <row r="394" spans="1:4">
      <c r="A394">
        <f t="shared" si="12"/>
        <v>295</v>
      </c>
      <c r="B394" t="str">
        <f>IF(FORMULACIÓN!N304="X",Lists!A394,"")</f>
        <v/>
      </c>
      <c r="C394" t="str">
        <f t="shared" si="11"/>
        <v/>
      </c>
      <c r="D394">
        <f>'FORMULACIÓN Y SEG. FACULTADES'!DF306</f>
        <v>0</v>
      </c>
    </row>
    <row r="395" spans="1:4">
      <c r="A395">
        <f t="shared" si="12"/>
        <v>296</v>
      </c>
      <c r="B395" t="str">
        <f>IF(FORMULACIÓN!N305="X",Lists!A395,"")</f>
        <v/>
      </c>
      <c r="C395" t="str">
        <f t="shared" si="11"/>
        <v/>
      </c>
      <c r="D395">
        <f>'FORMULACIÓN Y SEG. FACULTADES'!DF307</f>
        <v>0</v>
      </c>
    </row>
    <row r="396" spans="1:4">
      <c r="A396">
        <f t="shared" si="12"/>
        <v>297</v>
      </c>
      <c r="B396" t="str">
        <f>IF(FORMULACIÓN!N306="X",Lists!A396,"")</f>
        <v/>
      </c>
      <c r="C396" t="str">
        <f t="shared" si="11"/>
        <v/>
      </c>
      <c r="D396">
        <f>'FORMULACIÓN Y SEG. FACULTADES'!DF308</f>
        <v>0</v>
      </c>
    </row>
    <row r="397" spans="1:4">
      <c r="A397">
        <f t="shared" si="12"/>
        <v>298</v>
      </c>
      <c r="B397" t="str">
        <f>IF(FORMULACIÓN!N307="X",Lists!A397,"")</f>
        <v/>
      </c>
      <c r="C397" t="str">
        <f t="shared" si="11"/>
        <v/>
      </c>
      <c r="D397">
        <f>'FORMULACIÓN Y SEG. FACULTADES'!DF309</f>
        <v>0</v>
      </c>
    </row>
    <row r="398" spans="1:4">
      <c r="A398">
        <f t="shared" si="12"/>
        <v>299</v>
      </c>
      <c r="B398" t="str">
        <f>IF(FORMULACIÓN!N308="X",Lists!A398,"")</f>
        <v/>
      </c>
      <c r="C398" t="str">
        <f t="shared" si="11"/>
        <v/>
      </c>
      <c r="D398">
        <f>'FORMULACIÓN Y SEG. FACULTADES'!DF310</f>
        <v>0</v>
      </c>
    </row>
    <row r="399" spans="1:4">
      <c r="A399">
        <f t="shared" si="12"/>
        <v>300</v>
      </c>
      <c r="B399" t="str">
        <f>IF(FORMULACIÓN!N309="X",Lists!A399,"")</f>
        <v/>
      </c>
      <c r="C399" t="str">
        <f t="shared" si="11"/>
        <v/>
      </c>
      <c r="D399">
        <f>'FORMULACIÓN Y SEG. FACULTADES'!DF311</f>
        <v>0</v>
      </c>
    </row>
    <row r="400" spans="1:4">
      <c r="A400">
        <f t="shared" si="12"/>
        <v>301</v>
      </c>
      <c r="B400" t="str">
        <f>IF(FORMULACIÓN!N310="X",Lists!A400,"")</f>
        <v/>
      </c>
      <c r="C400" t="str">
        <f t="shared" si="11"/>
        <v/>
      </c>
      <c r="D400">
        <f>'FORMULACIÓN Y SEG. FACULTADES'!DF312</f>
        <v>0</v>
      </c>
    </row>
    <row r="401" spans="1:4">
      <c r="A401">
        <f t="shared" si="12"/>
        <v>302</v>
      </c>
      <c r="B401" t="str">
        <f>IF(FORMULACIÓN!N311="X",Lists!A401,"")</f>
        <v/>
      </c>
      <c r="C401" t="str">
        <f t="shared" si="11"/>
        <v/>
      </c>
      <c r="D401">
        <f>'FORMULACIÓN Y SEG. FACULTADES'!DF313</f>
        <v>0</v>
      </c>
    </row>
    <row r="402" spans="1:4">
      <c r="A402">
        <f t="shared" si="12"/>
        <v>303</v>
      </c>
      <c r="B402" t="str">
        <f>IF(FORMULACIÓN!N312="X",Lists!A402,"")</f>
        <v/>
      </c>
      <c r="C402" t="str">
        <f t="shared" si="11"/>
        <v/>
      </c>
      <c r="D402">
        <f>'FORMULACIÓN Y SEG. FACULTADES'!DF314</f>
        <v>0</v>
      </c>
    </row>
    <row r="403" spans="1:4">
      <c r="A403">
        <f t="shared" si="12"/>
        <v>304</v>
      </c>
      <c r="B403" t="str">
        <f>IF(FORMULACIÓN!N313="X",Lists!A403,"")</f>
        <v/>
      </c>
      <c r="C403" t="str">
        <f t="shared" si="11"/>
        <v/>
      </c>
      <c r="D403">
        <f>'FORMULACIÓN Y SEG. FACULTADES'!DF315</f>
        <v>0</v>
      </c>
    </row>
    <row r="404" spans="1:4">
      <c r="A404">
        <f t="shared" si="12"/>
        <v>305</v>
      </c>
      <c r="B404" t="str">
        <f>IF(FORMULACIÓN!N314="X",Lists!A404,"")</f>
        <v/>
      </c>
      <c r="C404" t="str">
        <f t="shared" si="11"/>
        <v/>
      </c>
      <c r="D404">
        <f>'FORMULACIÓN Y SEG. FACULTADES'!DF316</f>
        <v>0</v>
      </c>
    </row>
    <row r="405" spans="1:4">
      <c r="A405">
        <f t="shared" si="12"/>
        <v>306</v>
      </c>
      <c r="B405" t="str">
        <f>IF(FORMULACIÓN!N315="X",Lists!A405,"")</f>
        <v/>
      </c>
      <c r="C405" t="str">
        <f t="shared" si="11"/>
        <v/>
      </c>
      <c r="D405">
        <f>'FORMULACIÓN Y SEG. FACULTADES'!DF317</f>
        <v>0</v>
      </c>
    </row>
    <row r="406" spans="1:4">
      <c r="A406">
        <f t="shared" si="12"/>
        <v>307</v>
      </c>
      <c r="B406" t="str">
        <f>IF(FORMULACIÓN!N316="X",Lists!A406,"")</f>
        <v/>
      </c>
      <c r="C406" t="str">
        <f t="shared" si="11"/>
        <v/>
      </c>
      <c r="D406">
        <f>'FORMULACIÓN Y SEG. FACULTADES'!DF318</f>
        <v>0</v>
      </c>
    </row>
    <row r="407" spans="1:4">
      <c r="A407">
        <f t="shared" si="12"/>
        <v>308</v>
      </c>
      <c r="B407" t="str">
        <f>IF(FORMULACIÓN!N317="X",Lists!A407,"")</f>
        <v/>
      </c>
      <c r="C407" t="str">
        <f t="shared" si="11"/>
        <v/>
      </c>
      <c r="D407">
        <f>'FORMULACIÓN Y SEG. FACULTADES'!DF319</f>
        <v>0</v>
      </c>
    </row>
    <row r="408" spans="1:4">
      <c r="A408">
        <f t="shared" si="12"/>
        <v>309</v>
      </c>
      <c r="B408" t="str">
        <f>IF(FORMULACIÓN!N318="X",Lists!A408,"")</f>
        <v/>
      </c>
      <c r="C408" t="str">
        <f t="shared" si="11"/>
        <v/>
      </c>
      <c r="D408">
        <f>'FORMULACIÓN Y SEG. FACULTADES'!DF320</f>
        <v>0</v>
      </c>
    </row>
    <row r="409" spans="1:4">
      <c r="A409">
        <f t="shared" si="12"/>
        <v>310</v>
      </c>
      <c r="B409" t="str">
        <f>IF(FORMULACIÓN!N319="X",Lists!A409,"")</f>
        <v/>
      </c>
      <c r="C409" t="str">
        <f t="shared" si="11"/>
        <v/>
      </c>
      <c r="D409">
        <f>'FORMULACIÓN Y SEG. FACULTADES'!DF321</f>
        <v>0</v>
      </c>
    </row>
    <row r="410" spans="1:4">
      <c r="A410">
        <f t="shared" si="12"/>
        <v>311</v>
      </c>
      <c r="B410" t="str">
        <f>IF(FORMULACIÓN!N320="X",Lists!A410,"")</f>
        <v/>
      </c>
      <c r="C410" t="str">
        <f t="shared" si="11"/>
        <v/>
      </c>
      <c r="D410">
        <f>'FORMULACIÓN Y SEG. FACULTADES'!DF322</f>
        <v>0</v>
      </c>
    </row>
    <row r="411" spans="1:4">
      <c r="A411">
        <f t="shared" si="12"/>
        <v>312</v>
      </c>
      <c r="B411" t="str">
        <f>IF(FORMULACIÓN!N321="X",Lists!A411,"")</f>
        <v/>
      </c>
      <c r="C411" t="str">
        <f t="shared" si="11"/>
        <v/>
      </c>
      <c r="D411">
        <f>'FORMULACIÓN Y SEG. FACULTADES'!DF323</f>
        <v>0</v>
      </c>
    </row>
    <row r="412" spans="1:4">
      <c r="A412">
        <f t="shared" si="12"/>
        <v>313</v>
      </c>
      <c r="B412" t="str">
        <f>IF(FORMULACIÓN!N322="X",Lists!A412,"")</f>
        <v/>
      </c>
      <c r="C412" t="str">
        <f t="shared" si="11"/>
        <v/>
      </c>
      <c r="D412">
        <f>'FORMULACIÓN Y SEG. FACULTADES'!DF324</f>
        <v>0</v>
      </c>
    </row>
    <row r="413" spans="1:4">
      <c r="A413">
        <f t="shared" si="12"/>
        <v>314</v>
      </c>
      <c r="B413" t="str">
        <f>IF(FORMULACIÓN!N323="X",Lists!A413,"")</f>
        <v/>
      </c>
      <c r="C413" t="str">
        <f t="shared" si="11"/>
        <v/>
      </c>
      <c r="D413">
        <f>'FORMULACIÓN Y SEG. FACULTADES'!DF325</f>
        <v>0</v>
      </c>
    </row>
    <row r="414" spans="1:4">
      <c r="A414">
        <f t="shared" si="12"/>
        <v>315</v>
      </c>
      <c r="B414" t="str">
        <f>IF(FORMULACIÓN!N324="X",Lists!A414,"")</f>
        <v/>
      </c>
      <c r="C414" t="str">
        <f t="shared" si="11"/>
        <v/>
      </c>
      <c r="D414">
        <f>'FORMULACIÓN Y SEG. FACULTADES'!DF326</f>
        <v>0</v>
      </c>
    </row>
    <row r="415" spans="1:4">
      <c r="A415">
        <f t="shared" si="12"/>
        <v>316</v>
      </c>
      <c r="B415" t="str">
        <f>IF(FORMULACIÓN!N325="X",Lists!A415,"")</f>
        <v/>
      </c>
      <c r="C415" t="str">
        <f t="shared" si="11"/>
        <v/>
      </c>
      <c r="D415">
        <f>'FORMULACIÓN Y SEG. FACULTADES'!DF327</f>
        <v>0</v>
      </c>
    </row>
    <row r="416" spans="1:4">
      <c r="A416">
        <f t="shared" si="12"/>
        <v>317</v>
      </c>
      <c r="B416" t="str">
        <f>IF(FORMULACIÓN!N326="X",Lists!A416,"")</f>
        <v/>
      </c>
      <c r="C416" t="str">
        <f t="shared" si="11"/>
        <v/>
      </c>
      <c r="D416">
        <f>'FORMULACIÓN Y SEG. FACULTADES'!DF328</f>
        <v>0</v>
      </c>
    </row>
    <row r="417" spans="1:4">
      <c r="A417">
        <f t="shared" si="12"/>
        <v>318</v>
      </c>
      <c r="B417" t="str">
        <f>IF(FORMULACIÓN!N327="X",Lists!A417,"")</f>
        <v/>
      </c>
      <c r="C417" t="str">
        <f t="shared" si="11"/>
        <v/>
      </c>
      <c r="D417">
        <f>'FORMULACIÓN Y SEG. FACULTADES'!DF329</f>
        <v>0</v>
      </c>
    </row>
    <row r="418" spans="1:4">
      <c r="A418">
        <f t="shared" si="12"/>
        <v>319</v>
      </c>
      <c r="B418" t="str">
        <f>IF(FORMULACIÓN!N328="X",Lists!A418,"")</f>
        <v/>
      </c>
      <c r="C418" t="str">
        <f t="shared" si="11"/>
        <v/>
      </c>
      <c r="D418">
        <f>'FORMULACIÓN Y SEG. FACULTADES'!DF330</f>
        <v>0</v>
      </c>
    </row>
    <row r="419" spans="1:4">
      <c r="A419">
        <f t="shared" si="12"/>
        <v>320</v>
      </c>
      <c r="B419" t="str">
        <f>IF(FORMULACIÓN!N329="X",Lists!A419,"")</f>
        <v/>
      </c>
      <c r="C419" t="str">
        <f t="shared" si="11"/>
        <v/>
      </c>
      <c r="D419">
        <f>'FORMULACIÓN Y SEG. FACULTADES'!DF331</f>
        <v>0</v>
      </c>
    </row>
    <row r="420" spans="1:4">
      <c r="A420">
        <f t="shared" si="12"/>
        <v>321</v>
      </c>
      <c r="B420" t="str">
        <f>IF(FORMULACIÓN!N330="X",Lists!A420,"")</f>
        <v/>
      </c>
      <c r="C420" t="str">
        <f t="shared" si="11"/>
        <v/>
      </c>
      <c r="D420">
        <f>'FORMULACIÓN Y SEG. FACULTADES'!DF332</f>
        <v>0</v>
      </c>
    </row>
    <row r="421" spans="1:4">
      <c r="A421">
        <f t="shared" si="12"/>
        <v>322</v>
      </c>
      <c r="B421" t="str">
        <f>IF(FORMULACIÓN!N331="X",Lists!A421,"")</f>
        <v/>
      </c>
      <c r="C421" t="str">
        <f t="shared" ref="C421:C484" si="13">IFERROR(SMALL($B$100:$B$359,A421),"")</f>
        <v/>
      </c>
      <c r="D421">
        <f>'FORMULACIÓN Y SEG. FACULTADES'!DF333</f>
        <v>0</v>
      </c>
    </row>
    <row r="422" spans="1:4">
      <c r="A422">
        <f t="shared" ref="A422:A485" si="14">A421+1</f>
        <v>323</v>
      </c>
      <c r="B422" t="str">
        <f>IF(FORMULACIÓN!N332="X",Lists!A422,"")</f>
        <v/>
      </c>
      <c r="C422" t="str">
        <f t="shared" si="13"/>
        <v/>
      </c>
      <c r="D422">
        <f>'FORMULACIÓN Y SEG. FACULTADES'!DF334</f>
        <v>0</v>
      </c>
    </row>
    <row r="423" spans="1:4">
      <c r="A423">
        <f t="shared" si="14"/>
        <v>324</v>
      </c>
      <c r="B423" t="str">
        <f>IF(FORMULACIÓN!N333="X",Lists!A423,"")</f>
        <v/>
      </c>
      <c r="C423" t="str">
        <f t="shared" si="13"/>
        <v/>
      </c>
      <c r="D423">
        <f>'FORMULACIÓN Y SEG. FACULTADES'!DF335</f>
        <v>0</v>
      </c>
    </row>
    <row r="424" spans="1:4">
      <c r="A424">
        <f t="shared" si="14"/>
        <v>325</v>
      </c>
      <c r="B424" t="str">
        <f>IF(FORMULACIÓN!N334="X",Lists!A424,"")</f>
        <v/>
      </c>
      <c r="C424" t="str">
        <f t="shared" si="13"/>
        <v/>
      </c>
      <c r="D424">
        <f>'FORMULACIÓN Y SEG. FACULTADES'!DF336</f>
        <v>0</v>
      </c>
    </row>
    <row r="425" spans="1:4">
      <c r="A425">
        <f t="shared" si="14"/>
        <v>326</v>
      </c>
      <c r="B425" t="str">
        <f>IF(FORMULACIÓN!N335="X",Lists!A425,"")</f>
        <v/>
      </c>
      <c r="C425" t="str">
        <f t="shared" si="13"/>
        <v/>
      </c>
      <c r="D425">
        <f>'FORMULACIÓN Y SEG. FACULTADES'!DF337</f>
        <v>0</v>
      </c>
    </row>
    <row r="426" spans="1:4">
      <c r="A426">
        <f t="shared" si="14"/>
        <v>327</v>
      </c>
      <c r="B426" t="str">
        <f>IF(FORMULACIÓN!N336="X",Lists!A426,"")</f>
        <v/>
      </c>
      <c r="C426" t="str">
        <f t="shared" si="13"/>
        <v/>
      </c>
      <c r="D426">
        <f>'FORMULACIÓN Y SEG. FACULTADES'!DF338</f>
        <v>0</v>
      </c>
    </row>
    <row r="427" spans="1:4">
      <c r="A427">
        <f t="shared" si="14"/>
        <v>328</v>
      </c>
      <c r="B427" t="str">
        <f>IF(FORMULACIÓN!N337="X",Lists!A427,"")</f>
        <v/>
      </c>
      <c r="C427" t="str">
        <f t="shared" si="13"/>
        <v/>
      </c>
      <c r="D427">
        <f>'FORMULACIÓN Y SEG. FACULTADES'!DF339</f>
        <v>0</v>
      </c>
    </row>
    <row r="428" spans="1:4">
      <c r="A428">
        <f t="shared" si="14"/>
        <v>329</v>
      </c>
      <c r="B428" t="str">
        <f>IF(FORMULACIÓN!N338="X",Lists!A428,"")</f>
        <v/>
      </c>
      <c r="C428" t="str">
        <f t="shared" si="13"/>
        <v/>
      </c>
      <c r="D428">
        <f>'FORMULACIÓN Y SEG. FACULTADES'!DF340</f>
        <v>0</v>
      </c>
    </row>
    <row r="429" spans="1:4">
      <c r="A429">
        <f t="shared" si="14"/>
        <v>330</v>
      </c>
      <c r="B429" t="str">
        <f>IF(FORMULACIÓN!N339="X",Lists!A429,"")</f>
        <v/>
      </c>
      <c r="C429" t="str">
        <f t="shared" si="13"/>
        <v/>
      </c>
      <c r="D429">
        <f>'FORMULACIÓN Y SEG. FACULTADES'!DF341</f>
        <v>0</v>
      </c>
    </row>
    <row r="430" spans="1:4">
      <c r="A430">
        <f t="shared" si="14"/>
        <v>331</v>
      </c>
      <c r="B430" t="str">
        <f>IF(FORMULACIÓN!N340="X",Lists!A430,"")</f>
        <v/>
      </c>
      <c r="C430" t="str">
        <f t="shared" si="13"/>
        <v/>
      </c>
      <c r="D430">
        <f>'FORMULACIÓN Y SEG. FACULTADES'!DF342</f>
        <v>0</v>
      </c>
    </row>
    <row r="431" spans="1:4">
      <c r="A431">
        <f t="shared" si="14"/>
        <v>332</v>
      </c>
      <c r="B431" t="str">
        <f>IF(FORMULACIÓN!N341="X",Lists!A431,"")</f>
        <v/>
      </c>
      <c r="C431" t="str">
        <f t="shared" si="13"/>
        <v/>
      </c>
      <c r="D431">
        <f>'FORMULACIÓN Y SEG. FACULTADES'!DF343</f>
        <v>0</v>
      </c>
    </row>
    <row r="432" spans="1:4">
      <c r="A432">
        <f t="shared" si="14"/>
        <v>333</v>
      </c>
      <c r="B432" t="str">
        <f>IF(FORMULACIÓN!N342="X",Lists!A432,"")</f>
        <v/>
      </c>
      <c r="C432" t="str">
        <f t="shared" si="13"/>
        <v/>
      </c>
      <c r="D432">
        <f>'FORMULACIÓN Y SEG. FACULTADES'!DF344</f>
        <v>0</v>
      </c>
    </row>
    <row r="433" spans="1:4">
      <c r="A433">
        <f t="shared" si="14"/>
        <v>334</v>
      </c>
      <c r="B433" t="str">
        <f>IF(FORMULACIÓN!N343="X",Lists!A433,"")</f>
        <v/>
      </c>
      <c r="C433" t="str">
        <f t="shared" si="13"/>
        <v/>
      </c>
      <c r="D433">
        <f>'FORMULACIÓN Y SEG. FACULTADES'!DF345</f>
        <v>0</v>
      </c>
    </row>
    <row r="434" spans="1:4">
      <c r="A434">
        <f t="shared" si="14"/>
        <v>335</v>
      </c>
      <c r="B434" t="str">
        <f>IF(FORMULACIÓN!N344="X",Lists!A434,"")</f>
        <v/>
      </c>
      <c r="C434" t="str">
        <f t="shared" si="13"/>
        <v/>
      </c>
      <c r="D434">
        <f>'FORMULACIÓN Y SEG. FACULTADES'!DF346</f>
        <v>0</v>
      </c>
    </row>
    <row r="435" spans="1:4">
      <c r="A435">
        <f t="shared" si="14"/>
        <v>336</v>
      </c>
      <c r="B435" t="str">
        <f>IF(FORMULACIÓN!N345="X",Lists!A435,"")</f>
        <v/>
      </c>
      <c r="C435" t="str">
        <f t="shared" si="13"/>
        <v/>
      </c>
      <c r="D435">
        <f>'FORMULACIÓN Y SEG. FACULTADES'!DF347</f>
        <v>0</v>
      </c>
    </row>
    <row r="436" spans="1:4">
      <c r="A436">
        <f t="shared" si="14"/>
        <v>337</v>
      </c>
      <c r="B436" t="str">
        <f>IF(FORMULACIÓN!N346="X",Lists!A436,"")</f>
        <v/>
      </c>
      <c r="C436" t="str">
        <f t="shared" si="13"/>
        <v/>
      </c>
      <c r="D436">
        <f>'FORMULACIÓN Y SEG. FACULTADES'!DF348</f>
        <v>0</v>
      </c>
    </row>
    <row r="437" spans="1:4">
      <c r="A437">
        <f t="shared" si="14"/>
        <v>338</v>
      </c>
      <c r="B437" t="str">
        <f>IF(FORMULACIÓN!N347="X",Lists!A437,"")</f>
        <v/>
      </c>
      <c r="C437" t="str">
        <f t="shared" si="13"/>
        <v/>
      </c>
      <c r="D437">
        <f>'FORMULACIÓN Y SEG. FACULTADES'!DF349</f>
        <v>0</v>
      </c>
    </row>
    <row r="438" spans="1:4">
      <c r="A438">
        <f t="shared" si="14"/>
        <v>339</v>
      </c>
      <c r="B438" t="str">
        <f>IF(FORMULACIÓN!N348="X",Lists!A438,"")</f>
        <v/>
      </c>
      <c r="C438" t="str">
        <f t="shared" si="13"/>
        <v/>
      </c>
      <c r="D438">
        <f>'FORMULACIÓN Y SEG. FACULTADES'!DF350</f>
        <v>0</v>
      </c>
    </row>
    <row r="439" spans="1:4">
      <c r="A439">
        <f t="shared" si="14"/>
        <v>340</v>
      </c>
      <c r="B439" t="str">
        <f>IF(FORMULACIÓN!N349="X",Lists!A439,"")</f>
        <v/>
      </c>
      <c r="C439" t="str">
        <f t="shared" si="13"/>
        <v/>
      </c>
      <c r="D439">
        <f>'FORMULACIÓN Y SEG. FACULTADES'!DF351</f>
        <v>0</v>
      </c>
    </row>
    <row r="440" spans="1:4">
      <c r="A440">
        <f t="shared" si="14"/>
        <v>341</v>
      </c>
      <c r="B440" t="str">
        <f>IF(FORMULACIÓN!N350="X",Lists!A440,"")</f>
        <v/>
      </c>
      <c r="C440" t="str">
        <f t="shared" si="13"/>
        <v/>
      </c>
      <c r="D440">
        <f>'FORMULACIÓN Y SEG. FACULTADES'!DF352</f>
        <v>0</v>
      </c>
    </row>
    <row r="441" spans="1:4">
      <c r="A441">
        <f t="shared" si="14"/>
        <v>342</v>
      </c>
      <c r="B441" t="str">
        <f>IF(FORMULACIÓN!N351="X",Lists!A441,"")</f>
        <v/>
      </c>
      <c r="C441" t="str">
        <f t="shared" si="13"/>
        <v/>
      </c>
      <c r="D441">
        <f>'FORMULACIÓN Y SEG. FACULTADES'!DF353</f>
        <v>0</v>
      </c>
    </row>
    <row r="442" spans="1:4">
      <c r="A442">
        <f t="shared" si="14"/>
        <v>343</v>
      </c>
      <c r="B442" t="str">
        <f>IF(FORMULACIÓN!N352="X",Lists!A442,"")</f>
        <v/>
      </c>
      <c r="C442" t="str">
        <f t="shared" si="13"/>
        <v/>
      </c>
      <c r="D442">
        <f>'FORMULACIÓN Y SEG. FACULTADES'!DF354</f>
        <v>0</v>
      </c>
    </row>
    <row r="443" spans="1:4">
      <c r="A443">
        <f t="shared" si="14"/>
        <v>344</v>
      </c>
      <c r="B443" t="str">
        <f>IF(FORMULACIÓN!N353="X",Lists!A443,"")</f>
        <v/>
      </c>
      <c r="C443" t="str">
        <f t="shared" si="13"/>
        <v/>
      </c>
      <c r="D443">
        <f>'FORMULACIÓN Y SEG. FACULTADES'!DF355</f>
        <v>0</v>
      </c>
    </row>
    <row r="444" spans="1:4">
      <c r="A444">
        <f t="shared" si="14"/>
        <v>345</v>
      </c>
      <c r="B444" t="str">
        <f>IF(FORMULACIÓN!N354="X",Lists!A444,"")</f>
        <v/>
      </c>
      <c r="C444" t="str">
        <f t="shared" si="13"/>
        <v/>
      </c>
      <c r="D444">
        <f>'FORMULACIÓN Y SEG. FACULTADES'!DF356</f>
        <v>0</v>
      </c>
    </row>
    <row r="445" spans="1:4">
      <c r="A445">
        <f t="shared" si="14"/>
        <v>346</v>
      </c>
      <c r="B445" t="str">
        <f>IF(FORMULACIÓN!N355="X",Lists!A445,"")</f>
        <v/>
      </c>
      <c r="C445" t="str">
        <f t="shared" si="13"/>
        <v/>
      </c>
      <c r="D445">
        <f>'FORMULACIÓN Y SEG. FACULTADES'!DF357</f>
        <v>0</v>
      </c>
    </row>
    <row r="446" spans="1:4">
      <c r="A446">
        <f t="shared" si="14"/>
        <v>347</v>
      </c>
      <c r="B446" t="str">
        <f>IF(FORMULACIÓN!N356="X",Lists!A446,"")</f>
        <v/>
      </c>
      <c r="C446" t="str">
        <f t="shared" si="13"/>
        <v/>
      </c>
      <c r="D446">
        <f>'FORMULACIÓN Y SEG. FACULTADES'!DF358</f>
        <v>0</v>
      </c>
    </row>
    <row r="447" spans="1:4">
      <c r="A447">
        <f t="shared" si="14"/>
        <v>348</v>
      </c>
      <c r="B447" t="str">
        <f>IF(FORMULACIÓN!N357="X",Lists!A447,"")</f>
        <v/>
      </c>
      <c r="C447" t="str">
        <f t="shared" si="13"/>
        <v/>
      </c>
      <c r="D447">
        <f>'FORMULACIÓN Y SEG. FACULTADES'!DF359</f>
        <v>0</v>
      </c>
    </row>
    <row r="448" spans="1:4">
      <c r="A448">
        <f t="shared" si="14"/>
        <v>349</v>
      </c>
      <c r="B448" t="str">
        <f>IF(FORMULACIÓN!N358="X",Lists!A448,"")</f>
        <v/>
      </c>
      <c r="C448" t="str">
        <f t="shared" si="13"/>
        <v/>
      </c>
      <c r="D448">
        <f>'FORMULACIÓN Y SEG. FACULTADES'!DF360</f>
        <v>0</v>
      </c>
    </row>
    <row r="449" spans="1:4">
      <c r="A449">
        <f t="shared" si="14"/>
        <v>350</v>
      </c>
      <c r="B449" t="str">
        <f>IF(FORMULACIÓN!N359="X",Lists!A449,"")</f>
        <v/>
      </c>
      <c r="C449" t="str">
        <f t="shared" si="13"/>
        <v/>
      </c>
      <c r="D449">
        <f>'FORMULACIÓN Y SEG. FACULTADES'!DF361</f>
        <v>0</v>
      </c>
    </row>
    <row r="450" spans="1:4">
      <c r="A450">
        <f t="shared" si="14"/>
        <v>351</v>
      </c>
      <c r="B450" t="str">
        <f>IF(FORMULACIÓN!N360="X",Lists!A450,"")</f>
        <v/>
      </c>
      <c r="C450" t="str">
        <f t="shared" si="13"/>
        <v/>
      </c>
      <c r="D450">
        <f>'FORMULACIÓN Y SEG. FACULTADES'!DF362</f>
        <v>0</v>
      </c>
    </row>
    <row r="451" spans="1:4">
      <c r="A451">
        <f t="shared" si="14"/>
        <v>352</v>
      </c>
      <c r="B451" t="str">
        <f>IF(FORMULACIÓN!N361="X",Lists!A451,"")</f>
        <v/>
      </c>
      <c r="C451" t="str">
        <f t="shared" si="13"/>
        <v/>
      </c>
      <c r="D451">
        <f>'FORMULACIÓN Y SEG. FACULTADES'!DF363</f>
        <v>0</v>
      </c>
    </row>
    <row r="452" spans="1:4">
      <c r="A452">
        <f t="shared" si="14"/>
        <v>353</v>
      </c>
      <c r="B452" t="str">
        <f>IF(FORMULACIÓN!N362="X",Lists!A452,"")</f>
        <v/>
      </c>
      <c r="C452" t="str">
        <f t="shared" si="13"/>
        <v/>
      </c>
      <c r="D452">
        <f>'FORMULACIÓN Y SEG. FACULTADES'!DF364</f>
        <v>0</v>
      </c>
    </row>
    <row r="453" spans="1:4">
      <c r="A453">
        <f t="shared" si="14"/>
        <v>354</v>
      </c>
      <c r="B453" t="str">
        <f>IF(FORMULACIÓN!N363="X",Lists!A453,"")</f>
        <v/>
      </c>
      <c r="C453" t="str">
        <f t="shared" si="13"/>
        <v/>
      </c>
      <c r="D453">
        <f>'FORMULACIÓN Y SEG. FACULTADES'!DF365</f>
        <v>0</v>
      </c>
    </row>
    <row r="454" spans="1:4">
      <c r="A454">
        <f t="shared" si="14"/>
        <v>355</v>
      </c>
      <c r="B454" t="str">
        <f>IF(FORMULACIÓN!N364="X",Lists!A454,"")</f>
        <v/>
      </c>
      <c r="C454" t="str">
        <f t="shared" si="13"/>
        <v/>
      </c>
      <c r="D454">
        <f>'FORMULACIÓN Y SEG. FACULTADES'!DF366</f>
        <v>0</v>
      </c>
    </row>
    <row r="455" spans="1:4">
      <c r="A455">
        <f t="shared" si="14"/>
        <v>356</v>
      </c>
      <c r="B455" t="str">
        <f>IF(FORMULACIÓN!N365="X",Lists!A455,"")</f>
        <v/>
      </c>
      <c r="C455" t="str">
        <f t="shared" si="13"/>
        <v/>
      </c>
      <c r="D455">
        <f>'FORMULACIÓN Y SEG. FACULTADES'!DF367</f>
        <v>0</v>
      </c>
    </row>
    <row r="456" spans="1:4">
      <c r="A456">
        <f t="shared" si="14"/>
        <v>357</v>
      </c>
      <c r="B456" t="str">
        <f>IF(FORMULACIÓN!N366="X",Lists!A456,"")</f>
        <v/>
      </c>
      <c r="C456" t="str">
        <f t="shared" si="13"/>
        <v/>
      </c>
      <c r="D456">
        <f>'FORMULACIÓN Y SEG. FACULTADES'!DF368</f>
        <v>0</v>
      </c>
    </row>
    <row r="457" spans="1:4">
      <c r="A457">
        <f t="shared" si="14"/>
        <v>358</v>
      </c>
      <c r="B457" t="str">
        <f>IF(FORMULACIÓN!N367="X",Lists!A457,"")</f>
        <v/>
      </c>
      <c r="C457" t="str">
        <f t="shared" si="13"/>
        <v/>
      </c>
      <c r="D457">
        <f>'FORMULACIÓN Y SEG. FACULTADES'!DF369</f>
        <v>0</v>
      </c>
    </row>
    <row r="458" spans="1:4">
      <c r="A458">
        <f t="shared" si="14"/>
        <v>359</v>
      </c>
      <c r="B458" t="str">
        <f>IF(FORMULACIÓN!N368="X",Lists!A458,"")</f>
        <v/>
      </c>
      <c r="C458" t="str">
        <f t="shared" si="13"/>
        <v/>
      </c>
      <c r="D458">
        <f>'FORMULACIÓN Y SEG. FACULTADES'!DF370</f>
        <v>0</v>
      </c>
    </row>
    <row r="459" spans="1:4">
      <c r="A459">
        <f t="shared" si="14"/>
        <v>360</v>
      </c>
      <c r="B459" t="str">
        <f>IF(FORMULACIÓN!N369="X",Lists!A459,"")</f>
        <v/>
      </c>
      <c r="C459" t="str">
        <f t="shared" si="13"/>
        <v/>
      </c>
      <c r="D459">
        <f>'FORMULACIÓN Y SEG. FACULTADES'!DF371</f>
        <v>0</v>
      </c>
    </row>
    <row r="460" spans="1:4">
      <c r="A460">
        <f t="shared" si="14"/>
        <v>361</v>
      </c>
      <c r="B460" t="str">
        <f>IF(FORMULACIÓN!N370="X",Lists!A460,"")</f>
        <v/>
      </c>
      <c r="C460" t="str">
        <f t="shared" si="13"/>
        <v/>
      </c>
      <c r="D460">
        <f>'FORMULACIÓN Y SEG. FACULTADES'!DF372</f>
        <v>0</v>
      </c>
    </row>
    <row r="461" spans="1:4">
      <c r="A461">
        <f t="shared" si="14"/>
        <v>362</v>
      </c>
      <c r="B461" t="str">
        <f>IF(FORMULACIÓN!N371="X",Lists!A461,"")</f>
        <v/>
      </c>
      <c r="C461" t="str">
        <f t="shared" si="13"/>
        <v/>
      </c>
      <c r="D461">
        <f>'FORMULACIÓN Y SEG. FACULTADES'!DF373</f>
        <v>0</v>
      </c>
    </row>
    <row r="462" spans="1:4">
      <c r="A462">
        <f t="shared" si="14"/>
        <v>363</v>
      </c>
      <c r="B462" t="str">
        <f>IF(FORMULACIÓN!N372="X",Lists!A462,"")</f>
        <v/>
      </c>
      <c r="C462" t="str">
        <f t="shared" si="13"/>
        <v/>
      </c>
      <c r="D462">
        <f>'FORMULACIÓN Y SEG. FACULTADES'!DF374</f>
        <v>0</v>
      </c>
    </row>
    <row r="463" spans="1:4">
      <c r="A463">
        <f t="shared" si="14"/>
        <v>364</v>
      </c>
      <c r="B463" t="str">
        <f>IF(FORMULACIÓN!N373="X",Lists!A463,"")</f>
        <v/>
      </c>
      <c r="C463" t="str">
        <f t="shared" si="13"/>
        <v/>
      </c>
      <c r="D463">
        <f>'FORMULACIÓN Y SEG. FACULTADES'!DF375</f>
        <v>0</v>
      </c>
    </row>
    <row r="464" spans="1:4">
      <c r="A464">
        <f t="shared" si="14"/>
        <v>365</v>
      </c>
      <c r="B464" t="str">
        <f>IF(FORMULACIÓN!N374="X",Lists!A464,"")</f>
        <v/>
      </c>
      <c r="C464" t="str">
        <f t="shared" si="13"/>
        <v/>
      </c>
      <c r="D464">
        <f>'FORMULACIÓN Y SEG. FACULTADES'!DF376</f>
        <v>0</v>
      </c>
    </row>
    <row r="465" spans="1:4">
      <c r="A465">
        <f t="shared" si="14"/>
        <v>366</v>
      </c>
      <c r="B465" t="str">
        <f>IF(FORMULACIÓN!N375="X",Lists!A465,"")</f>
        <v/>
      </c>
      <c r="C465" t="str">
        <f t="shared" si="13"/>
        <v/>
      </c>
      <c r="D465">
        <f>'FORMULACIÓN Y SEG. FACULTADES'!DF377</f>
        <v>0</v>
      </c>
    </row>
    <row r="466" spans="1:4">
      <c r="A466">
        <f t="shared" si="14"/>
        <v>367</v>
      </c>
      <c r="B466" t="str">
        <f>IF(FORMULACIÓN!N376="X",Lists!A466,"")</f>
        <v/>
      </c>
      <c r="C466" t="str">
        <f t="shared" si="13"/>
        <v/>
      </c>
      <c r="D466">
        <f>'FORMULACIÓN Y SEG. FACULTADES'!DF378</f>
        <v>0</v>
      </c>
    </row>
    <row r="467" spans="1:4">
      <c r="A467">
        <f t="shared" si="14"/>
        <v>368</v>
      </c>
      <c r="B467" t="str">
        <f>IF(FORMULACIÓN!N377="X",Lists!A467,"")</f>
        <v/>
      </c>
      <c r="C467" t="str">
        <f t="shared" si="13"/>
        <v/>
      </c>
      <c r="D467">
        <f>'FORMULACIÓN Y SEG. FACULTADES'!DF379</f>
        <v>0</v>
      </c>
    </row>
    <row r="468" spans="1:4">
      <c r="A468">
        <f t="shared" si="14"/>
        <v>369</v>
      </c>
      <c r="B468" t="str">
        <f>IF(FORMULACIÓN!N378="X",Lists!A468,"")</f>
        <v/>
      </c>
      <c r="C468" t="str">
        <f t="shared" si="13"/>
        <v/>
      </c>
      <c r="D468">
        <f>'FORMULACIÓN Y SEG. FACULTADES'!DF380</f>
        <v>0</v>
      </c>
    </row>
    <row r="469" spans="1:4">
      <c r="A469">
        <f t="shared" si="14"/>
        <v>370</v>
      </c>
      <c r="B469" t="str">
        <f>IF(FORMULACIÓN!N379="X",Lists!A469,"")</f>
        <v/>
      </c>
      <c r="C469" t="str">
        <f t="shared" si="13"/>
        <v/>
      </c>
      <c r="D469">
        <f>'FORMULACIÓN Y SEG. FACULTADES'!DF381</f>
        <v>0</v>
      </c>
    </row>
    <row r="470" spans="1:4">
      <c r="A470">
        <f t="shared" si="14"/>
        <v>371</v>
      </c>
      <c r="B470" t="str">
        <f>IF(FORMULACIÓN!N380="X",Lists!A470,"")</f>
        <v/>
      </c>
      <c r="C470" t="str">
        <f t="shared" si="13"/>
        <v/>
      </c>
      <c r="D470">
        <f>'FORMULACIÓN Y SEG. FACULTADES'!DF382</f>
        <v>0</v>
      </c>
    </row>
    <row r="471" spans="1:4">
      <c r="A471">
        <f t="shared" si="14"/>
        <v>372</v>
      </c>
      <c r="B471" t="str">
        <f>IF(FORMULACIÓN!N381="X",Lists!A471,"")</f>
        <v/>
      </c>
      <c r="C471" t="str">
        <f t="shared" si="13"/>
        <v/>
      </c>
      <c r="D471">
        <f>'FORMULACIÓN Y SEG. FACULTADES'!DF383</f>
        <v>0</v>
      </c>
    </row>
    <row r="472" spans="1:4">
      <c r="A472">
        <f t="shared" si="14"/>
        <v>373</v>
      </c>
      <c r="B472" t="str">
        <f>IF(FORMULACIÓN!N382="X",Lists!A472,"")</f>
        <v/>
      </c>
      <c r="C472" t="str">
        <f t="shared" si="13"/>
        <v/>
      </c>
      <c r="D472">
        <f>'FORMULACIÓN Y SEG. FACULTADES'!DF384</f>
        <v>0</v>
      </c>
    </row>
    <row r="473" spans="1:4">
      <c r="A473">
        <f t="shared" si="14"/>
        <v>374</v>
      </c>
      <c r="B473" t="str">
        <f>IF(FORMULACIÓN!N383="X",Lists!A473,"")</f>
        <v/>
      </c>
      <c r="C473" t="str">
        <f t="shared" si="13"/>
        <v/>
      </c>
      <c r="D473">
        <f>'FORMULACIÓN Y SEG. FACULTADES'!DF385</f>
        <v>0</v>
      </c>
    </row>
    <row r="474" spans="1:4">
      <c r="A474">
        <f t="shared" si="14"/>
        <v>375</v>
      </c>
      <c r="B474" t="str">
        <f>IF(FORMULACIÓN!N384="X",Lists!A474,"")</f>
        <v/>
      </c>
      <c r="C474" t="str">
        <f t="shared" si="13"/>
        <v/>
      </c>
      <c r="D474">
        <f>'FORMULACIÓN Y SEG. FACULTADES'!DF386</f>
        <v>0</v>
      </c>
    </row>
    <row r="475" spans="1:4">
      <c r="A475">
        <f t="shared" si="14"/>
        <v>376</v>
      </c>
      <c r="B475" t="str">
        <f>IF(FORMULACIÓN!N385="X",Lists!A475,"")</f>
        <v/>
      </c>
      <c r="C475" t="str">
        <f t="shared" si="13"/>
        <v/>
      </c>
      <c r="D475">
        <f>'FORMULACIÓN Y SEG. FACULTADES'!DF387</f>
        <v>0</v>
      </c>
    </row>
    <row r="476" spans="1:4">
      <c r="A476">
        <f t="shared" si="14"/>
        <v>377</v>
      </c>
      <c r="B476" t="str">
        <f>IF(FORMULACIÓN!N386="X",Lists!A476,"")</f>
        <v/>
      </c>
      <c r="C476" t="str">
        <f t="shared" si="13"/>
        <v/>
      </c>
      <c r="D476">
        <f>'FORMULACIÓN Y SEG. FACULTADES'!DF388</f>
        <v>0</v>
      </c>
    </row>
    <row r="477" spans="1:4">
      <c r="A477">
        <f t="shared" si="14"/>
        <v>378</v>
      </c>
      <c r="B477" t="str">
        <f>IF(FORMULACIÓN!N387="X",Lists!A477,"")</f>
        <v/>
      </c>
      <c r="C477" t="str">
        <f t="shared" si="13"/>
        <v/>
      </c>
      <c r="D477">
        <f>'FORMULACIÓN Y SEG. FACULTADES'!DF389</f>
        <v>0</v>
      </c>
    </row>
    <row r="478" spans="1:4">
      <c r="A478">
        <f t="shared" si="14"/>
        <v>379</v>
      </c>
      <c r="B478" t="str">
        <f>IF(FORMULACIÓN!N388="X",Lists!A478,"")</f>
        <v/>
      </c>
      <c r="C478" t="str">
        <f t="shared" si="13"/>
        <v/>
      </c>
      <c r="D478">
        <f>'FORMULACIÓN Y SEG. FACULTADES'!DF390</f>
        <v>0</v>
      </c>
    </row>
    <row r="479" spans="1:4">
      <c r="A479">
        <f t="shared" si="14"/>
        <v>380</v>
      </c>
      <c r="B479" t="str">
        <f>IF(FORMULACIÓN!N389="X",Lists!A479,"")</f>
        <v/>
      </c>
      <c r="C479" t="str">
        <f t="shared" si="13"/>
        <v/>
      </c>
      <c r="D479">
        <f>'FORMULACIÓN Y SEG. FACULTADES'!DF391</f>
        <v>0</v>
      </c>
    </row>
    <row r="480" spans="1:4">
      <c r="A480">
        <f t="shared" si="14"/>
        <v>381</v>
      </c>
      <c r="B480" t="str">
        <f>IF(FORMULACIÓN!N390="X",Lists!A480,"")</f>
        <v/>
      </c>
      <c r="C480" t="str">
        <f t="shared" si="13"/>
        <v/>
      </c>
      <c r="D480">
        <f>'FORMULACIÓN Y SEG. FACULTADES'!DF392</f>
        <v>0</v>
      </c>
    </row>
    <row r="481" spans="1:4">
      <c r="A481">
        <f t="shared" si="14"/>
        <v>382</v>
      </c>
      <c r="B481" t="str">
        <f>IF(FORMULACIÓN!N391="X",Lists!A481,"")</f>
        <v/>
      </c>
      <c r="C481" t="str">
        <f t="shared" si="13"/>
        <v/>
      </c>
      <c r="D481">
        <f>'FORMULACIÓN Y SEG. FACULTADES'!DF393</f>
        <v>0</v>
      </c>
    </row>
    <row r="482" spans="1:4">
      <c r="A482">
        <f t="shared" si="14"/>
        <v>383</v>
      </c>
      <c r="B482" t="str">
        <f>IF(FORMULACIÓN!N392="X",Lists!A482,"")</f>
        <v/>
      </c>
      <c r="C482" t="str">
        <f t="shared" si="13"/>
        <v/>
      </c>
      <c r="D482">
        <f>'FORMULACIÓN Y SEG. FACULTADES'!DF394</f>
        <v>0</v>
      </c>
    </row>
    <row r="483" spans="1:4">
      <c r="A483">
        <f t="shared" si="14"/>
        <v>384</v>
      </c>
      <c r="B483" t="str">
        <f>IF(FORMULACIÓN!N393="X",Lists!A483,"")</f>
        <v/>
      </c>
      <c r="C483" t="str">
        <f t="shared" si="13"/>
        <v/>
      </c>
      <c r="D483">
        <f>'FORMULACIÓN Y SEG. FACULTADES'!DF395</f>
        <v>0</v>
      </c>
    </row>
    <row r="484" spans="1:4">
      <c r="A484">
        <f t="shared" si="14"/>
        <v>385</v>
      </c>
      <c r="B484" t="str">
        <f>IF(FORMULACIÓN!N394="X",Lists!A484,"")</f>
        <v/>
      </c>
      <c r="C484" t="str">
        <f t="shared" si="13"/>
        <v/>
      </c>
      <c r="D484">
        <f>'FORMULACIÓN Y SEG. FACULTADES'!DF396</f>
        <v>0</v>
      </c>
    </row>
    <row r="485" spans="1:4">
      <c r="A485">
        <f t="shared" si="14"/>
        <v>386</v>
      </c>
      <c r="B485" t="str">
        <f>IF(FORMULACIÓN!N395="X",Lists!A485,"")</f>
        <v/>
      </c>
      <c r="C485" t="str">
        <f t="shared" ref="C485:C548" si="15">IFERROR(SMALL($B$100:$B$359,A485),"")</f>
        <v/>
      </c>
      <c r="D485">
        <f>'FORMULACIÓN Y SEG. FACULTADES'!DF397</f>
        <v>0</v>
      </c>
    </row>
    <row r="486" spans="1:4">
      <c r="A486">
        <f t="shared" ref="A486:A549" si="16">A485+1</f>
        <v>387</v>
      </c>
      <c r="B486" t="str">
        <f>IF(FORMULACIÓN!N396="X",Lists!A486,"")</f>
        <v/>
      </c>
      <c r="C486" t="str">
        <f t="shared" si="15"/>
        <v/>
      </c>
      <c r="D486">
        <f>'FORMULACIÓN Y SEG. FACULTADES'!DF398</f>
        <v>0</v>
      </c>
    </row>
    <row r="487" spans="1:4">
      <c r="A487">
        <f t="shared" si="16"/>
        <v>388</v>
      </c>
      <c r="B487" t="str">
        <f>IF(FORMULACIÓN!N397="X",Lists!A487,"")</f>
        <v/>
      </c>
      <c r="C487" t="str">
        <f t="shared" si="15"/>
        <v/>
      </c>
      <c r="D487">
        <f>'FORMULACIÓN Y SEG. FACULTADES'!DF399</f>
        <v>0</v>
      </c>
    </row>
    <row r="488" spans="1:4">
      <c r="A488">
        <f t="shared" si="16"/>
        <v>389</v>
      </c>
      <c r="B488" t="str">
        <f>IF(FORMULACIÓN!N398="X",Lists!A488,"")</f>
        <v/>
      </c>
      <c r="C488" t="str">
        <f t="shared" si="15"/>
        <v/>
      </c>
      <c r="D488">
        <f>'FORMULACIÓN Y SEG. FACULTADES'!DF400</f>
        <v>0</v>
      </c>
    </row>
    <row r="489" spans="1:4">
      <c r="A489">
        <f t="shared" si="16"/>
        <v>390</v>
      </c>
      <c r="B489" t="str">
        <f>IF(FORMULACIÓN!N399="X",Lists!A489,"")</f>
        <v/>
      </c>
      <c r="C489" t="str">
        <f t="shared" si="15"/>
        <v/>
      </c>
      <c r="D489">
        <f>'FORMULACIÓN Y SEG. FACULTADES'!DF401</f>
        <v>0</v>
      </c>
    </row>
    <row r="490" spans="1:4">
      <c r="A490">
        <f t="shared" si="16"/>
        <v>391</v>
      </c>
      <c r="B490" t="str">
        <f>IF(FORMULACIÓN!N400="X",Lists!A490,"")</f>
        <v/>
      </c>
      <c r="C490" t="str">
        <f t="shared" si="15"/>
        <v/>
      </c>
      <c r="D490">
        <f>'FORMULACIÓN Y SEG. FACULTADES'!DF402</f>
        <v>0</v>
      </c>
    </row>
    <row r="491" spans="1:4">
      <c r="A491">
        <f t="shared" si="16"/>
        <v>392</v>
      </c>
      <c r="B491" t="str">
        <f>IF(FORMULACIÓN!N401="X",Lists!A491,"")</f>
        <v/>
      </c>
      <c r="C491" t="str">
        <f t="shared" si="15"/>
        <v/>
      </c>
      <c r="D491">
        <f>'FORMULACIÓN Y SEG. FACULTADES'!DF403</f>
        <v>0</v>
      </c>
    </row>
    <row r="492" spans="1:4">
      <c r="A492">
        <f t="shared" si="16"/>
        <v>393</v>
      </c>
      <c r="B492" t="str">
        <f>IF(FORMULACIÓN!N402="X",Lists!A492,"")</f>
        <v/>
      </c>
      <c r="C492" t="str">
        <f t="shared" si="15"/>
        <v/>
      </c>
      <c r="D492">
        <f>'FORMULACIÓN Y SEG. FACULTADES'!DF404</f>
        <v>0</v>
      </c>
    </row>
    <row r="493" spans="1:4">
      <c r="A493">
        <f t="shared" si="16"/>
        <v>394</v>
      </c>
      <c r="B493" t="str">
        <f>IF(FORMULACIÓN!N403="X",Lists!A493,"")</f>
        <v/>
      </c>
      <c r="C493" t="str">
        <f t="shared" si="15"/>
        <v/>
      </c>
      <c r="D493">
        <f>'FORMULACIÓN Y SEG. FACULTADES'!DF405</f>
        <v>0</v>
      </c>
    </row>
    <row r="494" spans="1:4">
      <c r="A494">
        <f t="shared" si="16"/>
        <v>395</v>
      </c>
      <c r="B494" t="str">
        <f>IF(FORMULACIÓN!N404="X",Lists!A494,"")</f>
        <v/>
      </c>
      <c r="C494" t="str">
        <f t="shared" si="15"/>
        <v/>
      </c>
      <c r="D494">
        <f>'FORMULACIÓN Y SEG. FACULTADES'!DF406</f>
        <v>0</v>
      </c>
    </row>
    <row r="495" spans="1:4">
      <c r="A495">
        <f t="shared" si="16"/>
        <v>396</v>
      </c>
      <c r="B495" t="str">
        <f>IF(FORMULACIÓN!N405="X",Lists!A495,"")</f>
        <v/>
      </c>
      <c r="C495" t="str">
        <f t="shared" si="15"/>
        <v/>
      </c>
      <c r="D495">
        <f>'FORMULACIÓN Y SEG. FACULTADES'!DF407</f>
        <v>0</v>
      </c>
    </row>
    <row r="496" spans="1:4">
      <c r="A496">
        <f t="shared" si="16"/>
        <v>397</v>
      </c>
      <c r="B496" t="str">
        <f>IF(FORMULACIÓN!N406="X",Lists!A496,"")</f>
        <v/>
      </c>
      <c r="C496" t="str">
        <f t="shared" si="15"/>
        <v/>
      </c>
      <c r="D496">
        <f>'FORMULACIÓN Y SEG. FACULTADES'!DF408</f>
        <v>0</v>
      </c>
    </row>
    <row r="497" spans="1:4">
      <c r="A497">
        <f t="shared" si="16"/>
        <v>398</v>
      </c>
      <c r="B497" t="str">
        <f>IF(FORMULACIÓN!N407="X",Lists!A497,"")</f>
        <v/>
      </c>
      <c r="C497" t="str">
        <f t="shared" si="15"/>
        <v/>
      </c>
      <c r="D497">
        <f>'FORMULACIÓN Y SEG. FACULTADES'!DF409</f>
        <v>0</v>
      </c>
    </row>
    <row r="498" spans="1:4">
      <c r="A498">
        <f t="shared" si="16"/>
        <v>399</v>
      </c>
      <c r="B498" t="str">
        <f>IF(FORMULACIÓN!N408="X",Lists!A498,"")</f>
        <v/>
      </c>
      <c r="C498" t="str">
        <f t="shared" si="15"/>
        <v/>
      </c>
      <c r="D498">
        <f>'FORMULACIÓN Y SEG. FACULTADES'!DF410</f>
        <v>0</v>
      </c>
    </row>
    <row r="499" spans="1:4">
      <c r="A499">
        <f t="shared" si="16"/>
        <v>400</v>
      </c>
      <c r="B499" t="str">
        <f>IF(FORMULACIÓN!N409="X",Lists!A499,"")</f>
        <v/>
      </c>
      <c r="C499" t="str">
        <f t="shared" si="15"/>
        <v/>
      </c>
      <c r="D499">
        <f>'FORMULACIÓN Y SEG. FACULTADES'!DF411</f>
        <v>0</v>
      </c>
    </row>
    <row r="500" spans="1:4">
      <c r="A500">
        <f t="shared" si="16"/>
        <v>401</v>
      </c>
      <c r="B500" t="str">
        <f>IF(FORMULACIÓN!N410="X",Lists!A500,"")</f>
        <v/>
      </c>
      <c r="C500" t="str">
        <f t="shared" si="15"/>
        <v/>
      </c>
      <c r="D500">
        <f>'FORMULACIÓN Y SEG. FACULTADES'!DF412</f>
        <v>0</v>
      </c>
    </row>
    <row r="501" spans="1:4">
      <c r="A501">
        <f t="shared" si="16"/>
        <v>402</v>
      </c>
      <c r="B501" t="str">
        <f>IF(FORMULACIÓN!N411="X",Lists!A501,"")</f>
        <v/>
      </c>
      <c r="C501" t="str">
        <f t="shared" si="15"/>
        <v/>
      </c>
      <c r="D501">
        <f>'FORMULACIÓN Y SEG. FACULTADES'!DF413</f>
        <v>0</v>
      </c>
    </row>
    <row r="502" spans="1:4">
      <c r="A502">
        <f t="shared" si="16"/>
        <v>403</v>
      </c>
      <c r="B502" t="str">
        <f>IF(FORMULACIÓN!N412="X",Lists!A502,"")</f>
        <v/>
      </c>
      <c r="C502" t="str">
        <f t="shared" si="15"/>
        <v/>
      </c>
      <c r="D502">
        <f>'FORMULACIÓN Y SEG. FACULTADES'!DF414</f>
        <v>0</v>
      </c>
    </row>
    <row r="503" spans="1:4">
      <c r="A503">
        <f t="shared" si="16"/>
        <v>404</v>
      </c>
      <c r="B503" t="str">
        <f>IF(FORMULACIÓN!N413="X",Lists!A503,"")</f>
        <v/>
      </c>
      <c r="C503" t="str">
        <f t="shared" si="15"/>
        <v/>
      </c>
      <c r="D503">
        <f>'FORMULACIÓN Y SEG. FACULTADES'!DF415</f>
        <v>0</v>
      </c>
    </row>
    <row r="504" spans="1:4">
      <c r="A504">
        <f t="shared" si="16"/>
        <v>405</v>
      </c>
      <c r="B504" t="str">
        <f>IF(FORMULACIÓN!N414="X",Lists!A504,"")</f>
        <v/>
      </c>
      <c r="C504" t="str">
        <f t="shared" si="15"/>
        <v/>
      </c>
      <c r="D504">
        <f>'FORMULACIÓN Y SEG. FACULTADES'!DF416</f>
        <v>0</v>
      </c>
    </row>
    <row r="505" spans="1:4">
      <c r="A505">
        <f t="shared" si="16"/>
        <v>406</v>
      </c>
      <c r="B505" t="str">
        <f>IF(FORMULACIÓN!N415="X",Lists!A505,"")</f>
        <v/>
      </c>
      <c r="C505" t="str">
        <f t="shared" si="15"/>
        <v/>
      </c>
      <c r="D505">
        <f>'FORMULACIÓN Y SEG. FACULTADES'!DF417</f>
        <v>0</v>
      </c>
    </row>
    <row r="506" spans="1:4">
      <c r="A506">
        <f t="shared" si="16"/>
        <v>407</v>
      </c>
      <c r="B506" t="str">
        <f>IF(FORMULACIÓN!N416="X",Lists!A506,"")</f>
        <v/>
      </c>
      <c r="C506" t="str">
        <f t="shared" si="15"/>
        <v/>
      </c>
      <c r="D506">
        <f>'FORMULACIÓN Y SEG. FACULTADES'!DF418</f>
        <v>0</v>
      </c>
    </row>
    <row r="507" spans="1:4">
      <c r="A507">
        <f t="shared" si="16"/>
        <v>408</v>
      </c>
      <c r="B507" t="str">
        <f>IF(FORMULACIÓN!N417="X",Lists!A507,"")</f>
        <v/>
      </c>
      <c r="C507" t="str">
        <f t="shared" si="15"/>
        <v/>
      </c>
      <c r="D507">
        <f>'FORMULACIÓN Y SEG. FACULTADES'!DF419</f>
        <v>0</v>
      </c>
    </row>
    <row r="508" spans="1:4">
      <c r="A508">
        <f t="shared" si="16"/>
        <v>409</v>
      </c>
      <c r="B508" t="str">
        <f>IF(FORMULACIÓN!N418="X",Lists!A508,"")</f>
        <v/>
      </c>
      <c r="C508" t="str">
        <f t="shared" si="15"/>
        <v/>
      </c>
      <c r="D508">
        <f>'FORMULACIÓN Y SEG. FACULTADES'!DF420</f>
        <v>0</v>
      </c>
    </row>
    <row r="509" spans="1:4">
      <c r="A509">
        <f t="shared" si="16"/>
        <v>410</v>
      </c>
      <c r="B509" t="str">
        <f>IF(FORMULACIÓN!N419="X",Lists!A509,"")</f>
        <v/>
      </c>
      <c r="C509" t="str">
        <f t="shared" si="15"/>
        <v/>
      </c>
      <c r="D509">
        <f>'FORMULACIÓN Y SEG. FACULTADES'!DF421</f>
        <v>0</v>
      </c>
    </row>
    <row r="510" spans="1:4">
      <c r="A510">
        <f t="shared" si="16"/>
        <v>411</v>
      </c>
      <c r="B510" t="str">
        <f>IF(FORMULACIÓN!N420="X",Lists!A510,"")</f>
        <v/>
      </c>
      <c r="C510" t="str">
        <f t="shared" si="15"/>
        <v/>
      </c>
      <c r="D510">
        <f>'FORMULACIÓN Y SEG. FACULTADES'!DF422</f>
        <v>0</v>
      </c>
    </row>
    <row r="511" spans="1:4">
      <c r="A511">
        <f t="shared" si="16"/>
        <v>412</v>
      </c>
      <c r="B511" t="str">
        <f>IF(FORMULACIÓN!N421="X",Lists!A511,"")</f>
        <v/>
      </c>
      <c r="C511" t="str">
        <f t="shared" si="15"/>
        <v/>
      </c>
      <c r="D511">
        <f>'FORMULACIÓN Y SEG. FACULTADES'!DF423</f>
        <v>0</v>
      </c>
    </row>
    <row r="512" spans="1:4">
      <c r="A512">
        <f t="shared" si="16"/>
        <v>413</v>
      </c>
      <c r="B512" t="str">
        <f>IF(FORMULACIÓN!N422="X",Lists!A512,"")</f>
        <v/>
      </c>
      <c r="C512" t="str">
        <f t="shared" si="15"/>
        <v/>
      </c>
      <c r="D512">
        <f>'FORMULACIÓN Y SEG. FACULTADES'!DF424</f>
        <v>0</v>
      </c>
    </row>
    <row r="513" spans="1:4">
      <c r="A513">
        <f t="shared" si="16"/>
        <v>414</v>
      </c>
      <c r="B513" t="str">
        <f>IF(FORMULACIÓN!N423="X",Lists!A513,"")</f>
        <v/>
      </c>
      <c r="C513" t="str">
        <f t="shared" si="15"/>
        <v/>
      </c>
      <c r="D513">
        <f>'FORMULACIÓN Y SEG. FACULTADES'!DF425</f>
        <v>0</v>
      </c>
    </row>
    <row r="514" spans="1:4">
      <c r="A514">
        <f t="shared" si="16"/>
        <v>415</v>
      </c>
      <c r="B514" t="str">
        <f>IF(FORMULACIÓN!N424="X",Lists!A514,"")</f>
        <v/>
      </c>
      <c r="C514" t="str">
        <f t="shared" si="15"/>
        <v/>
      </c>
      <c r="D514">
        <f>'FORMULACIÓN Y SEG. FACULTADES'!DF426</f>
        <v>0</v>
      </c>
    </row>
    <row r="515" spans="1:4">
      <c r="A515">
        <f t="shared" si="16"/>
        <v>416</v>
      </c>
      <c r="B515" t="str">
        <f>IF(FORMULACIÓN!N425="X",Lists!A515,"")</f>
        <v/>
      </c>
      <c r="C515" t="str">
        <f t="shared" si="15"/>
        <v/>
      </c>
      <c r="D515">
        <f>'FORMULACIÓN Y SEG. FACULTADES'!DF427</f>
        <v>0</v>
      </c>
    </row>
    <row r="516" spans="1:4">
      <c r="A516">
        <f t="shared" si="16"/>
        <v>417</v>
      </c>
      <c r="B516" t="str">
        <f>IF(FORMULACIÓN!N426="X",Lists!A516,"")</f>
        <v/>
      </c>
      <c r="C516" t="str">
        <f t="shared" si="15"/>
        <v/>
      </c>
      <c r="D516">
        <f>'FORMULACIÓN Y SEG. FACULTADES'!DF428</f>
        <v>0</v>
      </c>
    </row>
    <row r="517" spans="1:4">
      <c r="A517">
        <f t="shared" si="16"/>
        <v>418</v>
      </c>
      <c r="B517" t="str">
        <f>IF(FORMULACIÓN!N427="X",Lists!A517,"")</f>
        <v/>
      </c>
      <c r="C517" t="str">
        <f t="shared" si="15"/>
        <v/>
      </c>
      <c r="D517">
        <f>'FORMULACIÓN Y SEG. FACULTADES'!DF429</f>
        <v>0</v>
      </c>
    </row>
    <row r="518" spans="1:4">
      <c r="A518">
        <f t="shared" si="16"/>
        <v>419</v>
      </c>
      <c r="B518" t="str">
        <f>IF(FORMULACIÓN!N428="X",Lists!A518,"")</f>
        <v/>
      </c>
      <c r="C518" t="str">
        <f t="shared" si="15"/>
        <v/>
      </c>
      <c r="D518">
        <f>'FORMULACIÓN Y SEG. FACULTADES'!DF430</f>
        <v>0</v>
      </c>
    </row>
    <row r="519" spans="1:4">
      <c r="A519">
        <f t="shared" si="16"/>
        <v>420</v>
      </c>
      <c r="B519" t="str">
        <f>IF(FORMULACIÓN!N429="X",Lists!A519,"")</f>
        <v/>
      </c>
      <c r="C519" t="str">
        <f t="shared" si="15"/>
        <v/>
      </c>
      <c r="D519">
        <f>'FORMULACIÓN Y SEG. FACULTADES'!DF431</f>
        <v>0</v>
      </c>
    </row>
    <row r="520" spans="1:4">
      <c r="A520">
        <f t="shared" si="16"/>
        <v>421</v>
      </c>
      <c r="B520" t="str">
        <f>IF(FORMULACIÓN!N430="X",Lists!A520,"")</f>
        <v/>
      </c>
      <c r="C520" t="str">
        <f t="shared" si="15"/>
        <v/>
      </c>
      <c r="D520">
        <f>'FORMULACIÓN Y SEG. FACULTADES'!DF432</f>
        <v>0</v>
      </c>
    </row>
    <row r="521" spans="1:4">
      <c r="A521">
        <f t="shared" si="16"/>
        <v>422</v>
      </c>
      <c r="B521" t="str">
        <f>IF(FORMULACIÓN!N431="X",Lists!A521,"")</f>
        <v/>
      </c>
      <c r="C521" t="str">
        <f t="shared" si="15"/>
        <v/>
      </c>
      <c r="D521">
        <f>'FORMULACIÓN Y SEG. FACULTADES'!DF433</f>
        <v>0</v>
      </c>
    </row>
    <row r="522" spans="1:4">
      <c r="A522">
        <f t="shared" si="16"/>
        <v>423</v>
      </c>
      <c r="B522" t="str">
        <f>IF(FORMULACIÓN!N432="X",Lists!A522,"")</f>
        <v/>
      </c>
      <c r="C522" t="str">
        <f t="shared" si="15"/>
        <v/>
      </c>
      <c r="D522">
        <f>'FORMULACIÓN Y SEG. FACULTADES'!DF434</f>
        <v>0</v>
      </c>
    </row>
    <row r="523" spans="1:4">
      <c r="A523">
        <f t="shared" si="16"/>
        <v>424</v>
      </c>
      <c r="B523" t="str">
        <f>IF(FORMULACIÓN!N433="X",Lists!A523,"")</f>
        <v/>
      </c>
      <c r="C523" t="str">
        <f t="shared" si="15"/>
        <v/>
      </c>
      <c r="D523">
        <f>'FORMULACIÓN Y SEG. FACULTADES'!DF435</f>
        <v>0</v>
      </c>
    </row>
    <row r="524" spans="1:4">
      <c r="A524">
        <f t="shared" si="16"/>
        <v>425</v>
      </c>
      <c r="B524" t="str">
        <f>IF(FORMULACIÓN!N434="X",Lists!A524,"")</f>
        <v/>
      </c>
      <c r="C524" t="str">
        <f t="shared" si="15"/>
        <v/>
      </c>
      <c r="D524">
        <f>'FORMULACIÓN Y SEG. FACULTADES'!DF436</f>
        <v>0</v>
      </c>
    </row>
    <row r="525" spans="1:4">
      <c r="A525">
        <f t="shared" si="16"/>
        <v>426</v>
      </c>
      <c r="B525" t="str">
        <f>IF(FORMULACIÓN!N435="X",Lists!A525,"")</f>
        <v/>
      </c>
      <c r="C525" t="str">
        <f t="shared" si="15"/>
        <v/>
      </c>
      <c r="D525">
        <f>'FORMULACIÓN Y SEG. FACULTADES'!DF437</f>
        <v>0</v>
      </c>
    </row>
    <row r="526" spans="1:4">
      <c r="A526">
        <f t="shared" si="16"/>
        <v>427</v>
      </c>
      <c r="B526" t="str">
        <f>IF(FORMULACIÓN!N436="X",Lists!A526,"")</f>
        <v/>
      </c>
      <c r="C526" t="str">
        <f t="shared" si="15"/>
        <v/>
      </c>
      <c r="D526">
        <f>'FORMULACIÓN Y SEG. FACULTADES'!DF438</f>
        <v>0</v>
      </c>
    </row>
    <row r="527" spans="1:4">
      <c r="A527">
        <f t="shared" si="16"/>
        <v>428</v>
      </c>
      <c r="B527" t="str">
        <f>IF(FORMULACIÓN!N437="X",Lists!A527,"")</f>
        <v/>
      </c>
      <c r="C527" t="str">
        <f t="shared" si="15"/>
        <v/>
      </c>
      <c r="D527">
        <f>'FORMULACIÓN Y SEG. FACULTADES'!DF439</f>
        <v>0</v>
      </c>
    </row>
    <row r="528" spans="1:4">
      <c r="A528">
        <f t="shared" si="16"/>
        <v>429</v>
      </c>
      <c r="B528" t="str">
        <f>IF(FORMULACIÓN!N438="X",Lists!A528,"")</f>
        <v/>
      </c>
      <c r="C528" t="str">
        <f t="shared" si="15"/>
        <v/>
      </c>
      <c r="D528">
        <f>'FORMULACIÓN Y SEG. FACULTADES'!DF440</f>
        <v>0</v>
      </c>
    </row>
    <row r="529" spans="1:4">
      <c r="A529">
        <f t="shared" si="16"/>
        <v>430</v>
      </c>
      <c r="B529" t="str">
        <f>IF(FORMULACIÓN!N439="X",Lists!A529,"")</f>
        <v/>
      </c>
      <c r="C529" t="str">
        <f t="shared" si="15"/>
        <v/>
      </c>
      <c r="D529">
        <f>'FORMULACIÓN Y SEG. FACULTADES'!DF441</f>
        <v>0</v>
      </c>
    </row>
    <row r="530" spans="1:4">
      <c r="A530">
        <f t="shared" si="16"/>
        <v>431</v>
      </c>
      <c r="B530" t="str">
        <f>IF(FORMULACIÓN!N440="X",Lists!A530,"")</f>
        <v/>
      </c>
      <c r="C530" t="str">
        <f t="shared" si="15"/>
        <v/>
      </c>
      <c r="D530">
        <f>'FORMULACIÓN Y SEG. FACULTADES'!DF442</f>
        <v>0</v>
      </c>
    </row>
    <row r="531" spans="1:4">
      <c r="A531">
        <f t="shared" si="16"/>
        <v>432</v>
      </c>
      <c r="B531" t="str">
        <f>IF(FORMULACIÓN!N441="X",Lists!A531,"")</f>
        <v/>
      </c>
      <c r="C531" t="str">
        <f t="shared" si="15"/>
        <v/>
      </c>
      <c r="D531">
        <f>'FORMULACIÓN Y SEG. FACULTADES'!DF443</f>
        <v>0</v>
      </c>
    </row>
    <row r="532" spans="1:4">
      <c r="A532">
        <f t="shared" si="16"/>
        <v>433</v>
      </c>
      <c r="B532" t="str">
        <f>IF(FORMULACIÓN!N442="X",Lists!A532,"")</f>
        <v/>
      </c>
      <c r="C532" t="str">
        <f t="shared" si="15"/>
        <v/>
      </c>
      <c r="D532">
        <f>'FORMULACIÓN Y SEG. FACULTADES'!DF444</f>
        <v>0</v>
      </c>
    </row>
    <row r="533" spans="1:4">
      <c r="A533">
        <f t="shared" si="16"/>
        <v>434</v>
      </c>
      <c r="B533" t="str">
        <f>IF(FORMULACIÓN!N443="X",Lists!A533,"")</f>
        <v/>
      </c>
      <c r="C533" t="str">
        <f t="shared" si="15"/>
        <v/>
      </c>
      <c r="D533">
        <f>'FORMULACIÓN Y SEG. FACULTADES'!DF445</f>
        <v>0</v>
      </c>
    </row>
    <row r="534" spans="1:4">
      <c r="A534">
        <f t="shared" si="16"/>
        <v>435</v>
      </c>
      <c r="B534" t="str">
        <f>IF(FORMULACIÓN!N444="X",Lists!A534,"")</f>
        <v/>
      </c>
      <c r="C534" t="str">
        <f t="shared" si="15"/>
        <v/>
      </c>
      <c r="D534">
        <f>'FORMULACIÓN Y SEG. FACULTADES'!DF446</f>
        <v>0</v>
      </c>
    </row>
    <row r="535" spans="1:4">
      <c r="A535">
        <f t="shared" si="16"/>
        <v>436</v>
      </c>
      <c r="B535" t="str">
        <f>IF(FORMULACIÓN!N445="X",Lists!A535,"")</f>
        <v/>
      </c>
      <c r="C535" t="str">
        <f t="shared" si="15"/>
        <v/>
      </c>
      <c r="D535">
        <f>'FORMULACIÓN Y SEG. FACULTADES'!DF447</f>
        <v>0</v>
      </c>
    </row>
    <row r="536" spans="1:4">
      <c r="A536">
        <f t="shared" si="16"/>
        <v>437</v>
      </c>
      <c r="B536" t="str">
        <f>IF(FORMULACIÓN!N446="X",Lists!A536,"")</f>
        <v/>
      </c>
      <c r="C536" t="str">
        <f t="shared" si="15"/>
        <v/>
      </c>
      <c r="D536">
        <f>'FORMULACIÓN Y SEG. FACULTADES'!DF448</f>
        <v>0</v>
      </c>
    </row>
    <row r="537" spans="1:4">
      <c r="A537">
        <f t="shared" si="16"/>
        <v>438</v>
      </c>
      <c r="B537" t="str">
        <f>IF(FORMULACIÓN!N447="X",Lists!A537,"")</f>
        <v/>
      </c>
      <c r="C537" t="str">
        <f t="shared" si="15"/>
        <v/>
      </c>
      <c r="D537">
        <f>'FORMULACIÓN Y SEG. FACULTADES'!DF449</f>
        <v>0</v>
      </c>
    </row>
    <row r="538" spans="1:4">
      <c r="A538">
        <f t="shared" si="16"/>
        <v>439</v>
      </c>
      <c r="B538" t="str">
        <f>IF(FORMULACIÓN!N448="X",Lists!A538,"")</f>
        <v/>
      </c>
      <c r="C538" t="str">
        <f t="shared" si="15"/>
        <v/>
      </c>
      <c r="D538">
        <f>'FORMULACIÓN Y SEG. FACULTADES'!DF450</f>
        <v>0</v>
      </c>
    </row>
    <row r="539" spans="1:4">
      <c r="A539">
        <f t="shared" si="16"/>
        <v>440</v>
      </c>
      <c r="B539" t="str">
        <f>IF(FORMULACIÓN!N449="X",Lists!A539,"")</f>
        <v/>
      </c>
      <c r="C539" t="str">
        <f t="shared" si="15"/>
        <v/>
      </c>
      <c r="D539">
        <f>'FORMULACIÓN Y SEG. FACULTADES'!DF451</f>
        <v>0</v>
      </c>
    </row>
    <row r="540" spans="1:4">
      <c r="A540">
        <f t="shared" si="16"/>
        <v>441</v>
      </c>
      <c r="B540" t="str">
        <f>IF(FORMULACIÓN!N450="X",Lists!A540,"")</f>
        <v/>
      </c>
      <c r="C540" t="str">
        <f t="shared" si="15"/>
        <v/>
      </c>
      <c r="D540">
        <f>'FORMULACIÓN Y SEG. FACULTADES'!DF452</f>
        <v>0</v>
      </c>
    </row>
    <row r="541" spans="1:4">
      <c r="A541">
        <f t="shared" si="16"/>
        <v>442</v>
      </c>
      <c r="B541" t="str">
        <f>IF(FORMULACIÓN!N451="X",Lists!A541,"")</f>
        <v/>
      </c>
      <c r="C541" t="str">
        <f t="shared" si="15"/>
        <v/>
      </c>
      <c r="D541">
        <f>'FORMULACIÓN Y SEG. FACULTADES'!DF453</f>
        <v>0</v>
      </c>
    </row>
    <row r="542" spans="1:4">
      <c r="A542">
        <f t="shared" si="16"/>
        <v>443</v>
      </c>
      <c r="B542" t="str">
        <f>IF(FORMULACIÓN!N452="X",Lists!A542,"")</f>
        <v/>
      </c>
      <c r="C542" t="str">
        <f t="shared" si="15"/>
        <v/>
      </c>
      <c r="D542">
        <f>'FORMULACIÓN Y SEG. FACULTADES'!DF454</f>
        <v>0</v>
      </c>
    </row>
    <row r="543" spans="1:4">
      <c r="A543">
        <f t="shared" si="16"/>
        <v>444</v>
      </c>
      <c r="B543" t="str">
        <f>IF(FORMULACIÓN!N453="X",Lists!A543,"")</f>
        <v/>
      </c>
      <c r="C543" t="str">
        <f t="shared" si="15"/>
        <v/>
      </c>
      <c r="D543">
        <f>'FORMULACIÓN Y SEG. FACULTADES'!DF455</f>
        <v>0</v>
      </c>
    </row>
    <row r="544" spans="1:4">
      <c r="A544">
        <f t="shared" si="16"/>
        <v>445</v>
      </c>
      <c r="B544" t="str">
        <f>IF(FORMULACIÓN!N454="X",Lists!A544,"")</f>
        <v/>
      </c>
      <c r="C544" t="str">
        <f t="shared" si="15"/>
        <v/>
      </c>
      <c r="D544">
        <f>'FORMULACIÓN Y SEG. FACULTADES'!DF456</f>
        <v>0</v>
      </c>
    </row>
    <row r="545" spans="1:4">
      <c r="A545">
        <f t="shared" si="16"/>
        <v>446</v>
      </c>
      <c r="B545" t="str">
        <f>IF(FORMULACIÓN!N455="X",Lists!A545,"")</f>
        <v/>
      </c>
      <c r="C545" t="str">
        <f t="shared" si="15"/>
        <v/>
      </c>
      <c r="D545">
        <f>'FORMULACIÓN Y SEG. FACULTADES'!DF457</f>
        <v>0</v>
      </c>
    </row>
    <row r="546" spans="1:4">
      <c r="A546">
        <f t="shared" si="16"/>
        <v>447</v>
      </c>
      <c r="B546" t="str">
        <f>IF(FORMULACIÓN!N456="X",Lists!A546,"")</f>
        <v/>
      </c>
      <c r="C546" t="str">
        <f t="shared" si="15"/>
        <v/>
      </c>
      <c r="D546">
        <f>'FORMULACIÓN Y SEG. FACULTADES'!DF458</f>
        <v>0</v>
      </c>
    </row>
    <row r="547" spans="1:4">
      <c r="A547">
        <f t="shared" si="16"/>
        <v>448</v>
      </c>
      <c r="B547" t="str">
        <f>IF(FORMULACIÓN!N457="X",Lists!A547,"")</f>
        <v/>
      </c>
      <c r="C547" t="str">
        <f t="shared" si="15"/>
        <v/>
      </c>
      <c r="D547">
        <f>'FORMULACIÓN Y SEG. FACULTADES'!DF459</f>
        <v>0</v>
      </c>
    </row>
    <row r="548" spans="1:4">
      <c r="A548">
        <f t="shared" si="16"/>
        <v>449</v>
      </c>
      <c r="B548" t="str">
        <f>IF(FORMULACIÓN!N458="X",Lists!A548,"")</f>
        <v/>
      </c>
      <c r="C548" t="str">
        <f t="shared" si="15"/>
        <v/>
      </c>
      <c r="D548">
        <f>'FORMULACIÓN Y SEG. FACULTADES'!DF460</f>
        <v>0</v>
      </c>
    </row>
    <row r="549" spans="1:4">
      <c r="A549">
        <f t="shared" si="16"/>
        <v>450</v>
      </c>
      <c r="B549" t="str">
        <f>IF(FORMULACIÓN!N459="X",Lists!A549,"")</f>
        <v/>
      </c>
      <c r="C549" t="str">
        <f t="shared" ref="C549:C612" si="17">IFERROR(SMALL($B$100:$B$359,A549),"")</f>
        <v/>
      </c>
      <c r="D549">
        <f>'FORMULACIÓN Y SEG. FACULTADES'!DF461</f>
        <v>0</v>
      </c>
    </row>
    <row r="550" spans="1:4">
      <c r="A550">
        <f t="shared" ref="A550:A613" si="18">A549+1</f>
        <v>451</v>
      </c>
      <c r="B550" t="str">
        <f>IF(FORMULACIÓN!N460="X",Lists!A550,"")</f>
        <v/>
      </c>
      <c r="C550" t="str">
        <f t="shared" si="17"/>
        <v/>
      </c>
      <c r="D550">
        <f>'FORMULACIÓN Y SEG. FACULTADES'!DF462</f>
        <v>0</v>
      </c>
    </row>
    <row r="551" spans="1:4">
      <c r="A551">
        <f t="shared" si="18"/>
        <v>452</v>
      </c>
      <c r="B551" t="str">
        <f>IF(FORMULACIÓN!N461="X",Lists!A551,"")</f>
        <v/>
      </c>
      <c r="C551" t="str">
        <f t="shared" si="17"/>
        <v/>
      </c>
      <c r="D551">
        <f>'FORMULACIÓN Y SEG. FACULTADES'!DF463</f>
        <v>0</v>
      </c>
    </row>
    <row r="552" spans="1:4">
      <c r="A552">
        <f t="shared" si="18"/>
        <v>453</v>
      </c>
      <c r="B552" t="str">
        <f>IF(FORMULACIÓN!N462="X",Lists!A552,"")</f>
        <v/>
      </c>
      <c r="C552" t="str">
        <f t="shared" si="17"/>
        <v/>
      </c>
      <c r="D552">
        <f>'FORMULACIÓN Y SEG. FACULTADES'!DF464</f>
        <v>0</v>
      </c>
    </row>
    <row r="553" spans="1:4">
      <c r="A553">
        <f t="shared" si="18"/>
        <v>454</v>
      </c>
      <c r="B553" t="str">
        <f>IF(FORMULACIÓN!N463="X",Lists!A553,"")</f>
        <v/>
      </c>
      <c r="C553" t="str">
        <f t="shared" si="17"/>
        <v/>
      </c>
      <c r="D553">
        <f>'FORMULACIÓN Y SEG. FACULTADES'!DF465</f>
        <v>0</v>
      </c>
    </row>
    <row r="554" spans="1:4">
      <c r="A554">
        <f t="shared" si="18"/>
        <v>455</v>
      </c>
      <c r="B554" t="str">
        <f>IF(FORMULACIÓN!N464="X",Lists!A554,"")</f>
        <v/>
      </c>
      <c r="C554" t="str">
        <f t="shared" si="17"/>
        <v/>
      </c>
      <c r="D554">
        <f>'FORMULACIÓN Y SEG. FACULTADES'!DF466</f>
        <v>0</v>
      </c>
    </row>
    <row r="555" spans="1:4">
      <c r="A555">
        <f t="shared" si="18"/>
        <v>456</v>
      </c>
      <c r="B555" t="str">
        <f>IF(FORMULACIÓN!N465="X",Lists!A555,"")</f>
        <v/>
      </c>
      <c r="C555" t="str">
        <f t="shared" si="17"/>
        <v/>
      </c>
      <c r="D555">
        <f>'FORMULACIÓN Y SEG. FACULTADES'!DF467</f>
        <v>0</v>
      </c>
    </row>
    <row r="556" spans="1:4">
      <c r="A556">
        <f t="shared" si="18"/>
        <v>457</v>
      </c>
      <c r="B556" t="str">
        <f>IF(FORMULACIÓN!N466="X",Lists!A556,"")</f>
        <v/>
      </c>
      <c r="C556" t="str">
        <f t="shared" si="17"/>
        <v/>
      </c>
      <c r="D556">
        <f>'FORMULACIÓN Y SEG. FACULTADES'!DF468</f>
        <v>0</v>
      </c>
    </row>
    <row r="557" spans="1:4">
      <c r="A557">
        <f t="shared" si="18"/>
        <v>458</v>
      </c>
      <c r="B557" t="str">
        <f>IF(FORMULACIÓN!N467="X",Lists!A557,"")</f>
        <v/>
      </c>
      <c r="C557" t="str">
        <f t="shared" si="17"/>
        <v/>
      </c>
      <c r="D557">
        <f>'FORMULACIÓN Y SEG. FACULTADES'!DF469</f>
        <v>0</v>
      </c>
    </row>
    <row r="558" spans="1:4">
      <c r="A558">
        <f t="shared" si="18"/>
        <v>459</v>
      </c>
      <c r="B558" t="str">
        <f>IF(FORMULACIÓN!N468="X",Lists!A558,"")</f>
        <v/>
      </c>
      <c r="C558" t="str">
        <f t="shared" si="17"/>
        <v/>
      </c>
      <c r="D558">
        <f>'FORMULACIÓN Y SEG. FACULTADES'!DF470</f>
        <v>0</v>
      </c>
    </row>
    <row r="559" spans="1:4">
      <c r="A559">
        <f t="shared" si="18"/>
        <v>460</v>
      </c>
      <c r="B559" t="str">
        <f>IF(FORMULACIÓN!N469="X",Lists!A559,"")</f>
        <v/>
      </c>
      <c r="C559" t="str">
        <f t="shared" si="17"/>
        <v/>
      </c>
      <c r="D559">
        <f>'FORMULACIÓN Y SEG. FACULTADES'!DF471</f>
        <v>0</v>
      </c>
    </row>
    <row r="560" spans="1:4">
      <c r="A560">
        <f t="shared" si="18"/>
        <v>461</v>
      </c>
      <c r="B560" t="str">
        <f>IF(FORMULACIÓN!N470="X",Lists!A560,"")</f>
        <v/>
      </c>
      <c r="C560" t="str">
        <f t="shared" si="17"/>
        <v/>
      </c>
      <c r="D560">
        <f>'FORMULACIÓN Y SEG. FACULTADES'!DF472</f>
        <v>0</v>
      </c>
    </row>
    <row r="561" spans="1:4">
      <c r="A561">
        <f t="shared" si="18"/>
        <v>462</v>
      </c>
      <c r="B561" t="str">
        <f>IF(FORMULACIÓN!N471="X",Lists!A561,"")</f>
        <v/>
      </c>
      <c r="C561" t="str">
        <f t="shared" si="17"/>
        <v/>
      </c>
      <c r="D561">
        <f>'FORMULACIÓN Y SEG. FACULTADES'!DF473</f>
        <v>0</v>
      </c>
    </row>
    <row r="562" spans="1:4">
      <c r="A562">
        <f t="shared" si="18"/>
        <v>463</v>
      </c>
      <c r="B562" t="str">
        <f>IF(FORMULACIÓN!N472="X",Lists!A562,"")</f>
        <v/>
      </c>
      <c r="C562" t="str">
        <f t="shared" si="17"/>
        <v/>
      </c>
      <c r="D562">
        <f>'FORMULACIÓN Y SEG. FACULTADES'!DF474</f>
        <v>0</v>
      </c>
    </row>
    <row r="563" spans="1:4">
      <c r="A563">
        <f t="shared" si="18"/>
        <v>464</v>
      </c>
      <c r="B563" t="str">
        <f>IF(FORMULACIÓN!N473="X",Lists!A563,"")</f>
        <v/>
      </c>
      <c r="C563" t="str">
        <f t="shared" si="17"/>
        <v/>
      </c>
      <c r="D563">
        <f>'FORMULACIÓN Y SEG. FACULTADES'!DF475</f>
        <v>0</v>
      </c>
    </row>
    <row r="564" spans="1:4">
      <c r="A564">
        <f t="shared" si="18"/>
        <v>465</v>
      </c>
      <c r="B564" t="str">
        <f>IF(FORMULACIÓN!N474="X",Lists!A564,"")</f>
        <v/>
      </c>
      <c r="C564" t="str">
        <f t="shared" si="17"/>
        <v/>
      </c>
      <c r="D564">
        <f>'FORMULACIÓN Y SEG. FACULTADES'!DF476</f>
        <v>0</v>
      </c>
    </row>
    <row r="565" spans="1:4">
      <c r="A565">
        <f t="shared" si="18"/>
        <v>466</v>
      </c>
      <c r="B565" t="str">
        <f>IF(FORMULACIÓN!N475="X",Lists!A565,"")</f>
        <v/>
      </c>
      <c r="C565" t="str">
        <f t="shared" si="17"/>
        <v/>
      </c>
      <c r="D565">
        <f>'FORMULACIÓN Y SEG. FACULTADES'!DF477</f>
        <v>0</v>
      </c>
    </row>
    <row r="566" spans="1:4">
      <c r="A566">
        <f t="shared" si="18"/>
        <v>467</v>
      </c>
      <c r="B566" t="str">
        <f>IF(FORMULACIÓN!N476="X",Lists!A566,"")</f>
        <v/>
      </c>
      <c r="C566" t="str">
        <f t="shared" si="17"/>
        <v/>
      </c>
      <c r="D566">
        <f>'FORMULACIÓN Y SEG. FACULTADES'!DF478</f>
        <v>0</v>
      </c>
    </row>
    <row r="567" spans="1:4">
      <c r="A567">
        <f t="shared" si="18"/>
        <v>468</v>
      </c>
      <c r="B567" t="str">
        <f>IF(FORMULACIÓN!N477="X",Lists!A567,"")</f>
        <v/>
      </c>
      <c r="C567" t="str">
        <f t="shared" si="17"/>
        <v/>
      </c>
      <c r="D567">
        <f>'FORMULACIÓN Y SEG. FACULTADES'!DF479</f>
        <v>0</v>
      </c>
    </row>
    <row r="568" spans="1:4">
      <c r="A568">
        <f t="shared" si="18"/>
        <v>469</v>
      </c>
      <c r="B568" t="str">
        <f>IF(FORMULACIÓN!N478="X",Lists!A568,"")</f>
        <v/>
      </c>
      <c r="C568" t="str">
        <f t="shared" si="17"/>
        <v/>
      </c>
      <c r="D568">
        <f>'FORMULACIÓN Y SEG. FACULTADES'!DF480</f>
        <v>0</v>
      </c>
    </row>
    <row r="569" spans="1:4">
      <c r="A569">
        <f t="shared" si="18"/>
        <v>470</v>
      </c>
      <c r="B569" t="str">
        <f>IF(FORMULACIÓN!N479="X",Lists!A569,"")</f>
        <v/>
      </c>
      <c r="C569" t="str">
        <f t="shared" si="17"/>
        <v/>
      </c>
      <c r="D569">
        <f>'FORMULACIÓN Y SEG. FACULTADES'!DF481</f>
        <v>0</v>
      </c>
    </row>
    <row r="570" spans="1:4">
      <c r="A570">
        <f t="shared" si="18"/>
        <v>471</v>
      </c>
      <c r="B570" t="str">
        <f>IF(FORMULACIÓN!N480="X",Lists!A570,"")</f>
        <v/>
      </c>
      <c r="C570" t="str">
        <f t="shared" si="17"/>
        <v/>
      </c>
      <c r="D570">
        <f>'FORMULACIÓN Y SEG. FACULTADES'!DF482</f>
        <v>0</v>
      </c>
    </row>
    <row r="571" spans="1:4">
      <c r="A571">
        <f t="shared" si="18"/>
        <v>472</v>
      </c>
      <c r="B571" t="str">
        <f>IF(FORMULACIÓN!N481="X",Lists!A571,"")</f>
        <v/>
      </c>
      <c r="C571" t="str">
        <f t="shared" si="17"/>
        <v/>
      </c>
      <c r="D571">
        <f>'FORMULACIÓN Y SEG. FACULTADES'!DF483</f>
        <v>0</v>
      </c>
    </row>
    <row r="572" spans="1:4">
      <c r="A572">
        <f t="shared" si="18"/>
        <v>473</v>
      </c>
      <c r="B572" t="str">
        <f>IF(FORMULACIÓN!N482="X",Lists!A572,"")</f>
        <v/>
      </c>
      <c r="C572" t="str">
        <f t="shared" si="17"/>
        <v/>
      </c>
      <c r="D572">
        <f>'FORMULACIÓN Y SEG. FACULTADES'!DF484</f>
        <v>0</v>
      </c>
    </row>
    <row r="573" spans="1:4">
      <c r="A573">
        <f t="shared" si="18"/>
        <v>474</v>
      </c>
      <c r="B573" t="str">
        <f>IF(FORMULACIÓN!N483="X",Lists!A573,"")</f>
        <v/>
      </c>
      <c r="C573" t="str">
        <f t="shared" si="17"/>
        <v/>
      </c>
      <c r="D573">
        <f>'FORMULACIÓN Y SEG. FACULTADES'!DF485</f>
        <v>0</v>
      </c>
    </row>
    <row r="574" spans="1:4">
      <c r="A574">
        <f t="shared" si="18"/>
        <v>475</v>
      </c>
      <c r="B574" t="str">
        <f>IF(FORMULACIÓN!N484="X",Lists!A574,"")</f>
        <v/>
      </c>
      <c r="C574" t="str">
        <f t="shared" si="17"/>
        <v/>
      </c>
      <c r="D574">
        <f>'FORMULACIÓN Y SEG. FACULTADES'!DF486</f>
        <v>0</v>
      </c>
    </row>
    <row r="575" spans="1:4">
      <c r="A575">
        <f t="shared" si="18"/>
        <v>476</v>
      </c>
      <c r="B575" t="str">
        <f>IF(FORMULACIÓN!N485="X",Lists!A575,"")</f>
        <v/>
      </c>
      <c r="C575" t="str">
        <f t="shared" si="17"/>
        <v/>
      </c>
      <c r="D575">
        <f>'FORMULACIÓN Y SEG. FACULTADES'!DF487</f>
        <v>0</v>
      </c>
    </row>
    <row r="576" spans="1:4">
      <c r="A576">
        <f t="shared" si="18"/>
        <v>477</v>
      </c>
      <c r="B576" t="str">
        <f>IF(FORMULACIÓN!N486="X",Lists!A576,"")</f>
        <v/>
      </c>
      <c r="C576" t="str">
        <f t="shared" si="17"/>
        <v/>
      </c>
      <c r="D576">
        <f>'FORMULACIÓN Y SEG. FACULTADES'!DF488</f>
        <v>0</v>
      </c>
    </row>
    <row r="577" spans="1:4">
      <c r="A577">
        <f t="shared" si="18"/>
        <v>478</v>
      </c>
      <c r="B577" t="str">
        <f>IF(FORMULACIÓN!N487="X",Lists!A577,"")</f>
        <v/>
      </c>
      <c r="C577" t="str">
        <f t="shared" si="17"/>
        <v/>
      </c>
      <c r="D577">
        <f>'FORMULACIÓN Y SEG. FACULTADES'!DF489</f>
        <v>0</v>
      </c>
    </row>
    <row r="578" spans="1:4">
      <c r="A578">
        <f t="shared" si="18"/>
        <v>479</v>
      </c>
      <c r="B578" t="str">
        <f>IF(FORMULACIÓN!N488="X",Lists!A578,"")</f>
        <v/>
      </c>
      <c r="C578" t="str">
        <f t="shared" si="17"/>
        <v/>
      </c>
      <c r="D578">
        <f>'FORMULACIÓN Y SEG. FACULTADES'!DF490</f>
        <v>0</v>
      </c>
    </row>
    <row r="579" spans="1:4">
      <c r="A579">
        <f t="shared" si="18"/>
        <v>480</v>
      </c>
      <c r="B579" t="str">
        <f>IF(FORMULACIÓN!N489="X",Lists!A579,"")</f>
        <v/>
      </c>
      <c r="C579" t="str">
        <f t="shared" si="17"/>
        <v/>
      </c>
      <c r="D579">
        <f>'FORMULACIÓN Y SEG. FACULTADES'!DF491</f>
        <v>0</v>
      </c>
    </row>
    <row r="580" spans="1:4">
      <c r="A580">
        <f t="shared" si="18"/>
        <v>481</v>
      </c>
      <c r="B580" t="str">
        <f>IF(FORMULACIÓN!N490="X",Lists!A580,"")</f>
        <v/>
      </c>
      <c r="C580" t="str">
        <f t="shared" si="17"/>
        <v/>
      </c>
      <c r="D580">
        <f>'FORMULACIÓN Y SEG. FACULTADES'!DF492</f>
        <v>0</v>
      </c>
    </row>
    <row r="581" spans="1:4">
      <c r="A581">
        <f t="shared" si="18"/>
        <v>482</v>
      </c>
      <c r="B581" t="str">
        <f>IF(FORMULACIÓN!N491="X",Lists!A581,"")</f>
        <v/>
      </c>
      <c r="C581" t="str">
        <f t="shared" si="17"/>
        <v/>
      </c>
      <c r="D581">
        <f>'FORMULACIÓN Y SEG. FACULTADES'!DF493</f>
        <v>0</v>
      </c>
    </row>
    <row r="582" spans="1:4">
      <c r="A582">
        <f t="shared" si="18"/>
        <v>483</v>
      </c>
      <c r="B582" t="str">
        <f>IF(FORMULACIÓN!N492="X",Lists!A582,"")</f>
        <v/>
      </c>
      <c r="C582" t="str">
        <f t="shared" si="17"/>
        <v/>
      </c>
      <c r="D582">
        <f>'FORMULACIÓN Y SEG. FACULTADES'!DF494</f>
        <v>0</v>
      </c>
    </row>
    <row r="583" spans="1:4">
      <c r="A583">
        <f t="shared" si="18"/>
        <v>484</v>
      </c>
      <c r="B583" t="str">
        <f>IF(FORMULACIÓN!N493="X",Lists!A583,"")</f>
        <v/>
      </c>
      <c r="C583" t="str">
        <f t="shared" si="17"/>
        <v/>
      </c>
      <c r="D583">
        <f>'FORMULACIÓN Y SEG. FACULTADES'!DF495</f>
        <v>0</v>
      </c>
    </row>
    <row r="584" spans="1:4">
      <c r="A584">
        <f t="shared" si="18"/>
        <v>485</v>
      </c>
      <c r="B584" t="str">
        <f>IF(FORMULACIÓN!N494="X",Lists!A584,"")</f>
        <v/>
      </c>
      <c r="C584" t="str">
        <f t="shared" si="17"/>
        <v/>
      </c>
      <c r="D584">
        <f>'FORMULACIÓN Y SEG. FACULTADES'!DF496</f>
        <v>0</v>
      </c>
    </row>
    <row r="585" spans="1:4">
      <c r="A585">
        <f t="shared" si="18"/>
        <v>486</v>
      </c>
      <c r="B585" t="str">
        <f>IF(FORMULACIÓN!N495="X",Lists!A585,"")</f>
        <v/>
      </c>
      <c r="C585" t="str">
        <f t="shared" si="17"/>
        <v/>
      </c>
      <c r="D585">
        <f>'FORMULACIÓN Y SEG. FACULTADES'!DF497</f>
        <v>0</v>
      </c>
    </row>
    <row r="586" spans="1:4">
      <c r="A586">
        <f t="shared" si="18"/>
        <v>487</v>
      </c>
      <c r="B586" t="str">
        <f>IF(FORMULACIÓN!N496="X",Lists!A586,"")</f>
        <v/>
      </c>
      <c r="C586" t="str">
        <f t="shared" si="17"/>
        <v/>
      </c>
      <c r="D586">
        <f>'FORMULACIÓN Y SEG. FACULTADES'!DF498</f>
        <v>0</v>
      </c>
    </row>
    <row r="587" spans="1:4">
      <c r="A587">
        <f t="shared" si="18"/>
        <v>488</v>
      </c>
      <c r="B587" t="str">
        <f>IF(FORMULACIÓN!N497="X",Lists!A587,"")</f>
        <v/>
      </c>
      <c r="C587" t="str">
        <f t="shared" si="17"/>
        <v/>
      </c>
      <c r="D587">
        <f>'FORMULACIÓN Y SEG. FACULTADES'!DF499</f>
        <v>0</v>
      </c>
    </row>
    <row r="588" spans="1:4">
      <c r="A588">
        <f t="shared" si="18"/>
        <v>489</v>
      </c>
      <c r="B588" t="str">
        <f>IF(FORMULACIÓN!N498="X",Lists!A588,"")</f>
        <v/>
      </c>
      <c r="C588" t="str">
        <f t="shared" si="17"/>
        <v/>
      </c>
      <c r="D588">
        <f>'FORMULACIÓN Y SEG. FACULTADES'!DF500</f>
        <v>0</v>
      </c>
    </row>
    <row r="589" spans="1:4">
      <c r="A589">
        <f t="shared" si="18"/>
        <v>490</v>
      </c>
      <c r="B589" t="str">
        <f>IF(FORMULACIÓN!N499="X",Lists!A589,"")</f>
        <v/>
      </c>
      <c r="C589" t="str">
        <f t="shared" si="17"/>
        <v/>
      </c>
      <c r="D589">
        <f>'FORMULACIÓN Y SEG. FACULTADES'!DF501</f>
        <v>0</v>
      </c>
    </row>
    <row r="590" spans="1:4">
      <c r="A590">
        <f t="shared" si="18"/>
        <v>491</v>
      </c>
      <c r="B590" t="str">
        <f>IF(FORMULACIÓN!N500="X",Lists!A590,"")</f>
        <v/>
      </c>
      <c r="C590" t="str">
        <f t="shared" si="17"/>
        <v/>
      </c>
      <c r="D590">
        <f>'FORMULACIÓN Y SEG. FACULTADES'!DF502</f>
        <v>0</v>
      </c>
    </row>
    <row r="591" spans="1:4">
      <c r="A591">
        <f t="shared" si="18"/>
        <v>492</v>
      </c>
      <c r="B591" t="str">
        <f>IF(FORMULACIÓN!N501="X",Lists!A591,"")</f>
        <v/>
      </c>
      <c r="C591" t="str">
        <f t="shared" si="17"/>
        <v/>
      </c>
      <c r="D591">
        <f>'FORMULACIÓN Y SEG. FACULTADES'!DF503</f>
        <v>0</v>
      </c>
    </row>
    <row r="592" spans="1:4">
      <c r="A592">
        <f t="shared" si="18"/>
        <v>493</v>
      </c>
      <c r="B592" t="str">
        <f>IF(FORMULACIÓN!N502="X",Lists!A592,"")</f>
        <v/>
      </c>
      <c r="C592" t="str">
        <f t="shared" si="17"/>
        <v/>
      </c>
      <c r="D592">
        <f>'FORMULACIÓN Y SEG. FACULTADES'!DF504</f>
        <v>0</v>
      </c>
    </row>
    <row r="593" spans="1:4">
      <c r="A593">
        <f t="shared" si="18"/>
        <v>494</v>
      </c>
      <c r="B593" t="str">
        <f>IF(FORMULACIÓN!N503="X",Lists!A593,"")</f>
        <v/>
      </c>
      <c r="C593" t="str">
        <f t="shared" si="17"/>
        <v/>
      </c>
      <c r="D593">
        <f>'FORMULACIÓN Y SEG. FACULTADES'!DF505</f>
        <v>0</v>
      </c>
    </row>
    <row r="594" spans="1:4">
      <c r="A594">
        <f t="shared" si="18"/>
        <v>495</v>
      </c>
      <c r="B594" t="str">
        <f>IF(FORMULACIÓN!N504="X",Lists!A594,"")</f>
        <v/>
      </c>
      <c r="C594" t="str">
        <f t="shared" si="17"/>
        <v/>
      </c>
      <c r="D594">
        <f>'FORMULACIÓN Y SEG. FACULTADES'!DF506</f>
        <v>0</v>
      </c>
    </row>
    <row r="595" spans="1:4">
      <c r="A595">
        <f t="shared" si="18"/>
        <v>496</v>
      </c>
      <c r="B595" t="str">
        <f>IF(FORMULACIÓN!N505="X",Lists!A595,"")</f>
        <v/>
      </c>
      <c r="C595" t="str">
        <f t="shared" si="17"/>
        <v/>
      </c>
      <c r="D595">
        <f>'FORMULACIÓN Y SEG. FACULTADES'!DF507</f>
        <v>0</v>
      </c>
    </row>
    <row r="596" spans="1:4">
      <c r="A596">
        <f t="shared" si="18"/>
        <v>497</v>
      </c>
      <c r="B596" t="str">
        <f>IF(FORMULACIÓN!N506="X",Lists!A596,"")</f>
        <v/>
      </c>
      <c r="C596" t="str">
        <f t="shared" si="17"/>
        <v/>
      </c>
      <c r="D596">
        <f>'FORMULACIÓN Y SEG. FACULTADES'!DF508</f>
        <v>0</v>
      </c>
    </row>
    <row r="597" spans="1:4">
      <c r="A597">
        <f t="shared" si="18"/>
        <v>498</v>
      </c>
      <c r="B597" t="str">
        <f>IF(FORMULACIÓN!N507="X",Lists!A597,"")</f>
        <v/>
      </c>
      <c r="C597" t="str">
        <f t="shared" si="17"/>
        <v/>
      </c>
      <c r="D597">
        <f>'FORMULACIÓN Y SEG. FACULTADES'!DF509</f>
        <v>0</v>
      </c>
    </row>
    <row r="598" spans="1:4">
      <c r="A598">
        <f t="shared" si="18"/>
        <v>499</v>
      </c>
      <c r="B598" t="str">
        <f>IF(FORMULACIÓN!N508="X",Lists!A598,"")</f>
        <v/>
      </c>
      <c r="C598" t="str">
        <f t="shared" si="17"/>
        <v/>
      </c>
      <c r="D598">
        <f>'FORMULACIÓN Y SEG. FACULTADES'!DF510</f>
        <v>0</v>
      </c>
    </row>
    <row r="599" spans="1:4">
      <c r="A599">
        <f t="shared" si="18"/>
        <v>500</v>
      </c>
      <c r="B599" t="str">
        <f>IF(FORMULACIÓN!N509="X",Lists!A599,"")</f>
        <v/>
      </c>
      <c r="C599" t="str">
        <f t="shared" si="17"/>
        <v/>
      </c>
      <c r="D599">
        <f>'FORMULACIÓN Y SEG. FACULTADES'!DF511</f>
        <v>0</v>
      </c>
    </row>
    <row r="600" spans="1:4">
      <c r="A600">
        <f t="shared" si="18"/>
        <v>501</v>
      </c>
      <c r="B600" t="str">
        <f>IF(FORMULACIÓN!N510="X",Lists!A600,"")</f>
        <v/>
      </c>
      <c r="C600" t="str">
        <f t="shared" si="17"/>
        <v/>
      </c>
      <c r="D600">
        <f>'FORMULACIÓN Y SEG. FACULTADES'!DF512</f>
        <v>0</v>
      </c>
    </row>
    <row r="601" spans="1:4">
      <c r="A601">
        <f t="shared" si="18"/>
        <v>502</v>
      </c>
      <c r="B601" t="str">
        <f>IF(FORMULACIÓN!N511="X",Lists!A601,"")</f>
        <v/>
      </c>
      <c r="C601" t="str">
        <f t="shared" si="17"/>
        <v/>
      </c>
      <c r="D601">
        <f>'FORMULACIÓN Y SEG. FACULTADES'!DF513</f>
        <v>0</v>
      </c>
    </row>
    <row r="602" spans="1:4">
      <c r="A602">
        <f t="shared" si="18"/>
        <v>503</v>
      </c>
      <c r="B602" t="str">
        <f>IF(FORMULACIÓN!N512="X",Lists!A602,"")</f>
        <v/>
      </c>
      <c r="C602" t="str">
        <f t="shared" si="17"/>
        <v/>
      </c>
      <c r="D602">
        <f>'FORMULACIÓN Y SEG. FACULTADES'!DF514</f>
        <v>0</v>
      </c>
    </row>
    <row r="603" spans="1:4">
      <c r="A603">
        <f t="shared" si="18"/>
        <v>504</v>
      </c>
      <c r="B603" t="str">
        <f>IF(FORMULACIÓN!N513="X",Lists!A603,"")</f>
        <v/>
      </c>
      <c r="C603" t="str">
        <f t="shared" si="17"/>
        <v/>
      </c>
      <c r="D603">
        <f>'FORMULACIÓN Y SEG. FACULTADES'!DF515</f>
        <v>0</v>
      </c>
    </row>
    <row r="604" spans="1:4">
      <c r="A604">
        <f t="shared" si="18"/>
        <v>505</v>
      </c>
      <c r="B604" t="str">
        <f>IF(FORMULACIÓN!N514="X",Lists!A604,"")</f>
        <v/>
      </c>
      <c r="C604" t="str">
        <f t="shared" si="17"/>
        <v/>
      </c>
      <c r="D604">
        <f>'FORMULACIÓN Y SEG. FACULTADES'!DF516</f>
        <v>0</v>
      </c>
    </row>
    <row r="605" spans="1:4">
      <c r="A605">
        <f t="shared" si="18"/>
        <v>506</v>
      </c>
      <c r="B605" t="str">
        <f>IF(FORMULACIÓN!N515="X",Lists!A605,"")</f>
        <v/>
      </c>
      <c r="C605" t="str">
        <f t="shared" si="17"/>
        <v/>
      </c>
      <c r="D605">
        <f>'FORMULACIÓN Y SEG. FACULTADES'!DF517</f>
        <v>0</v>
      </c>
    </row>
    <row r="606" spans="1:4">
      <c r="A606">
        <f t="shared" si="18"/>
        <v>507</v>
      </c>
      <c r="B606" t="str">
        <f>IF(FORMULACIÓN!N516="X",Lists!A606,"")</f>
        <v/>
      </c>
      <c r="C606" t="str">
        <f t="shared" si="17"/>
        <v/>
      </c>
      <c r="D606">
        <f>'FORMULACIÓN Y SEG. FACULTADES'!DF518</f>
        <v>0</v>
      </c>
    </row>
    <row r="607" spans="1:4">
      <c r="A607">
        <f t="shared" si="18"/>
        <v>508</v>
      </c>
      <c r="B607" t="str">
        <f>IF(FORMULACIÓN!N517="X",Lists!A607,"")</f>
        <v/>
      </c>
      <c r="C607" t="str">
        <f t="shared" si="17"/>
        <v/>
      </c>
      <c r="D607">
        <f>'FORMULACIÓN Y SEG. FACULTADES'!DF519</f>
        <v>0</v>
      </c>
    </row>
    <row r="608" spans="1:4">
      <c r="A608">
        <f t="shared" si="18"/>
        <v>509</v>
      </c>
      <c r="B608" t="str">
        <f>IF(FORMULACIÓN!N518="X",Lists!A608,"")</f>
        <v/>
      </c>
      <c r="C608" t="str">
        <f t="shared" si="17"/>
        <v/>
      </c>
      <c r="D608">
        <f>'FORMULACIÓN Y SEG. FACULTADES'!DF520</f>
        <v>0</v>
      </c>
    </row>
    <row r="609" spans="1:4">
      <c r="A609">
        <f t="shared" si="18"/>
        <v>510</v>
      </c>
      <c r="B609" t="str">
        <f>IF(FORMULACIÓN!N519="X",Lists!A609,"")</f>
        <v/>
      </c>
      <c r="C609" t="str">
        <f t="shared" si="17"/>
        <v/>
      </c>
      <c r="D609">
        <f>'FORMULACIÓN Y SEG. FACULTADES'!DF521</f>
        <v>0</v>
      </c>
    </row>
    <row r="610" spans="1:4">
      <c r="A610">
        <f t="shared" si="18"/>
        <v>511</v>
      </c>
      <c r="B610" t="str">
        <f>IF(FORMULACIÓN!N520="X",Lists!A610,"")</f>
        <v/>
      </c>
      <c r="C610" t="str">
        <f t="shared" si="17"/>
        <v/>
      </c>
      <c r="D610">
        <f>'FORMULACIÓN Y SEG. FACULTADES'!DF522</f>
        <v>0</v>
      </c>
    </row>
    <row r="611" spans="1:4">
      <c r="A611">
        <f t="shared" si="18"/>
        <v>512</v>
      </c>
      <c r="B611" t="str">
        <f>IF(FORMULACIÓN!N521="X",Lists!A611,"")</f>
        <v/>
      </c>
      <c r="C611" t="str">
        <f t="shared" si="17"/>
        <v/>
      </c>
      <c r="D611">
        <f>'FORMULACIÓN Y SEG. FACULTADES'!DF523</f>
        <v>0</v>
      </c>
    </row>
    <row r="612" spans="1:4">
      <c r="A612">
        <f t="shared" si="18"/>
        <v>513</v>
      </c>
      <c r="B612" t="str">
        <f>IF(FORMULACIÓN!N522="X",Lists!A612,"")</f>
        <v/>
      </c>
      <c r="C612" t="str">
        <f t="shared" si="17"/>
        <v/>
      </c>
      <c r="D612">
        <f>'FORMULACIÓN Y SEG. FACULTADES'!DF524</f>
        <v>0</v>
      </c>
    </row>
    <row r="613" spans="1:4">
      <c r="A613">
        <f t="shared" si="18"/>
        <v>514</v>
      </c>
      <c r="B613" t="str">
        <f>IF(FORMULACIÓN!N523="X",Lists!A613,"")</f>
        <v/>
      </c>
      <c r="C613" t="str">
        <f t="shared" ref="C613:C676" si="19">IFERROR(SMALL($B$100:$B$359,A613),"")</f>
        <v/>
      </c>
      <c r="D613">
        <f>'FORMULACIÓN Y SEG. FACULTADES'!DF525</f>
        <v>0</v>
      </c>
    </row>
    <row r="614" spans="1:4">
      <c r="A614">
        <f t="shared" ref="A614:A677" si="20">A613+1</f>
        <v>515</v>
      </c>
      <c r="B614" t="str">
        <f>IF(FORMULACIÓN!N524="X",Lists!A614,"")</f>
        <v/>
      </c>
      <c r="C614" t="str">
        <f t="shared" si="19"/>
        <v/>
      </c>
      <c r="D614">
        <f>'FORMULACIÓN Y SEG. FACULTADES'!DF526</f>
        <v>0</v>
      </c>
    </row>
    <row r="615" spans="1:4">
      <c r="A615">
        <f t="shared" si="20"/>
        <v>516</v>
      </c>
      <c r="B615" t="str">
        <f>IF(FORMULACIÓN!N525="X",Lists!A615,"")</f>
        <v/>
      </c>
      <c r="C615" t="str">
        <f t="shared" si="19"/>
        <v/>
      </c>
      <c r="D615">
        <f>'FORMULACIÓN Y SEG. FACULTADES'!DF527</f>
        <v>0</v>
      </c>
    </row>
    <row r="616" spans="1:4">
      <c r="A616">
        <f t="shared" si="20"/>
        <v>517</v>
      </c>
      <c r="B616" t="str">
        <f>IF(FORMULACIÓN!N526="X",Lists!A616,"")</f>
        <v/>
      </c>
      <c r="C616" t="str">
        <f t="shared" si="19"/>
        <v/>
      </c>
      <c r="D616">
        <f>'FORMULACIÓN Y SEG. FACULTADES'!DF528</f>
        <v>0</v>
      </c>
    </row>
    <row r="617" spans="1:4">
      <c r="A617">
        <f t="shared" si="20"/>
        <v>518</v>
      </c>
      <c r="B617" t="str">
        <f>IF(FORMULACIÓN!N527="X",Lists!A617,"")</f>
        <v/>
      </c>
      <c r="C617" t="str">
        <f t="shared" si="19"/>
        <v/>
      </c>
      <c r="D617">
        <f>'FORMULACIÓN Y SEG. FACULTADES'!DF529</f>
        <v>0</v>
      </c>
    </row>
    <row r="618" spans="1:4">
      <c r="A618">
        <f t="shared" si="20"/>
        <v>519</v>
      </c>
      <c r="B618" t="str">
        <f>IF(FORMULACIÓN!N528="X",Lists!A618,"")</f>
        <v/>
      </c>
      <c r="C618" t="str">
        <f t="shared" si="19"/>
        <v/>
      </c>
      <c r="D618">
        <f>'FORMULACIÓN Y SEG. FACULTADES'!DF530</f>
        <v>0</v>
      </c>
    </row>
    <row r="619" spans="1:4">
      <c r="A619">
        <f t="shared" si="20"/>
        <v>520</v>
      </c>
      <c r="B619" t="str">
        <f>IF(FORMULACIÓN!N529="X",Lists!A619,"")</f>
        <v/>
      </c>
      <c r="C619" t="str">
        <f t="shared" si="19"/>
        <v/>
      </c>
      <c r="D619">
        <f>'FORMULACIÓN Y SEG. FACULTADES'!DF531</f>
        <v>0</v>
      </c>
    </row>
    <row r="620" spans="1:4">
      <c r="A620">
        <f t="shared" si="20"/>
        <v>521</v>
      </c>
      <c r="B620" t="str">
        <f>IF(FORMULACIÓN!N530="X",Lists!A620,"")</f>
        <v/>
      </c>
      <c r="C620" t="str">
        <f t="shared" si="19"/>
        <v/>
      </c>
      <c r="D620">
        <f>'FORMULACIÓN Y SEG. FACULTADES'!DF532</f>
        <v>0</v>
      </c>
    </row>
    <row r="621" spans="1:4">
      <c r="A621">
        <f t="shared" si="20"/>
        <v>522</v>
      </c>
      <c r="B621" t="str">
        <f>IF(FORMULACIÓN!N531="X",Lists!A621,"")</f>
        <v/>
      </c>
      <c r="C621" t="str">
        <f t="shared" si="19"/>
        <v/>
      </c>
      <c r="D621">
        <f>'FORMULACIÓN Y SEG. FACULTADES'!DF533</f>
        <v>0</v>
      </c>
    </row>
    <row r="622" spans="1:4">
      <c r="A622">
        <f t="shared" si="20"/>
        <v>523</v>
      </c>
      <c r="B622" t="str">
        <f>IF(FORMULACIÓN!N532="X",Lists!A622,"")</f>
        <v/>
      </c>
      <c r="C622" t="str">
        <f t="shared" si="19"/>
        <v/>
      </c>
      <c r="D622">
        <f>'FORMULACIÓN Y SEG. FACULTADES'!DF534</f>
        <v>0</v>
      </c>
    </row>
    <row r="623" spans="1:4">
      <c r="A623">
        <f t="shared" si="20"/>
        <v>524</v>
      </c>
      <c r="B623" t="str">
        <f>IF(FORMULACIÓN!N533="X",Lists!A623,"")</f>
        <v/>
      </c>
      <c r="C623" t="str">
        <f t="shared" si="19"/>
        <v/>
      </c>
      <c r="D623">
        <f>'FORMULACIÓN Y SEG. FACULTADES'!DF535</f>
        <v>0</v>
      </c>
    </row>
    <row r="624" spans="1:4">
      <c r="A624">
        <f t="shared" si="20"/>
        <v>525</v>
      </c>
      <c r="B624" t="str">
        <f>IF(FORMULACIÓN!N534="X",Lists!A624,"")</f>
        <v/>
      </c>
      <c r="C624" t="str">
        <f t="shared" si="19"/>
        <v/>
      </c>
      <c r="D624">
        <f>'FORMULACIÓN Y SEG. FACULTADES'!DF536</f>
        <v>0</v>
      </c>
    </row>
    <row r="625" spans="1:4">
      <c r="A625">
        <f t="shared" si="20"/>
        <v>526</v>
      </c>
      <c r="B625" t="str">
        <f>IF(FORMULACIÓN!N535="X",Lists!A625,"")</f>
        <v/>
      </c>
      <c r="C625" t="str">
        <f t="shared" si="19"/>
        <v/>
      </c>
      <c r="D625">
        <f>'FORMULACIÓN Y SEG. FACULTADES'!DF537</f>
        <v>0</v>
      </c>
    </row>
    <row r="626" spans="1:4">
      <c r="A626">
        <f t="shared" si="20"/>
        <v>527</v>
      </c>
      <c r="B626" t="str">
        <f>IF(FORMULACIÓN!N536="X",Lists!A626,"")</f>
        <v/>
      </c>
      <c r="C626" t="str">
        <f t="shared" si="19"/>
        <v/>
      </c>
      <c r="D626">
        <f>'FORMULACIÓN Y SEG. FACULTADES'!DF538</f>
        <v>0</v>
      </c>
    </row>
    <row r="627" spans="1:4">
      <c r="A627">
        <f t="shared" si="20"/>
        <v>528</v>
      </c>
      <c r="B627" t="str">
        <f>IF(FORMULACIÓN!N537="X",Lists!A627,"")</f>
        <v/>
      </c>
      <c r="C627" t="str">
        <f t="shared" si="19"/>
        <v/>
      </c>
      <c r="D627">
        <f>'FORMULACIÓN Y SEG. FACULTADES'!DF539</f>
        <v>0</v>
      </c>
    </row>
    <row r="628" spans="1:4">
      <c r="A628">
        <f t="shared" si="20"/>
        <v>529</v>
      </c>
      <c r="B628" t="str">
        <f>IF(FORMULACIÓN!N538="X",Lists!A628,"")</f>
        <v/>
      </c>
      <c r="C628" t="str">
        <f t="shared" si="19"/>
        <v/>
      </c>
      <c r="D628">
        <f>'FORMULACIÓN Y SEG. FACULTADES'!DF540</f>
        <v>0</v>
      </c>
    </row>
    <row r="629" spans="1:4">
      <c r="A629">
        <f t="shared" si="20"/>
        <v>530</v>
      </c>
      <c r="B629" t="str">
        <f>IF(FORMULACIÓN!N539="X",Lists!A629,"")</f>
        <v/>
      </c>
      <c r="C629" t="str">
        <f t="shared" si="19"/>
        <v/>
      </c>
      <c r="D629">
        <f>'FORMULACIÓN Y SEG. FACULTADES'!DF541</f>
        <v>0</v>
      </c>
    </row>
    <row r="630" spans="1:4">
      <c r="A630">
        <f t="shared" si="20"/>
        <v>531</v>
      </c>
      <c r="B630" t="str">
        <f>IF(FORMULACIÓN!N540="X",Lists!A630,"")</f>
        <v/>
      </c>
      <c r="C630" t="str">
        <f t="shared" si="19"/>
        <v/>
      </c>
      <c r="D630">
        <f>'FORMULACIÓN Y SEG. FACULTADES'!DF542</f>
        <v>0</v>
      </c>
    </row>
    <row r="631" spans="1:4">
      <c r="A631">
        <f t="shared" si="20"/>
        <v>532</v>
      </c>
      <c r="B631" t="str">
        <f>IF(FORMULACIÓN!N541="X",Lists!A631,"")</f>
        <v/>
      </c>
      <c r="C631" t="str">
        <f t="shared" si="19"/>
        <v/>
      </c>
      <c r="D631">
        <f>'FORMULACIÓN Y SEG. FACULTADES'!DF543</f>
        <v>0</v>
      </c>
    </row>
    <row r="632" spans="1:4">
      <c r="A632">
        <f t="shared" si="20"/>
        <v>533</v>
      </c>
      <c r="B632" t="str">
        <f>IF(FORMULACIÓN!N542="X",Lists!A632,"")</f>
        <v/>
      </c>
      <c r="C632" t="str">
        <f t="shared" si="19"/>
        <v/>
      </c>
      <c r="D632">
        <f>'FORMULACIÓN Y SEG. FACULTADES'!DF544</f>
        <v>0</v>
      </c>
    </row>
    <row r="633" spans="1:4">
      <c r="A633">
        <f t="shared" si="20"/>
        <v>534</v>
      </c>
      <c r="B633" t="str">
        <f>IF(FORMULACIÓN!N543="X",Lists!A633,"")</f>
        <v/>
      </c>
      <c r="C633" t="str">
        <f t="shared" si="19"/>
        <v/>
      </c>
      <c r="D633">
        <f>'FORMULACIÓN Y SEG. FACULTADES'!DF545</f>
        <v>0</v>
      </c>
    </row>
    <row r="634" spans="1:4">
      <c r="A634">
        <f t="shared" si="20"/>
        <v>535</v>
      </c>
      <c r="B634" t="str">
        <f>IF(FORMULACIÓN!N544="X",Lists!A634,"")</f>
        <v/>
      </c>
      <c r="C634" t="str">
        <f t="shared" si="19"/>
        <v/>
      </c>
      <c r="D634">
        <f>'FORMULACIÓN Y SEG. FACULTADES'!DF546</f>
        <v>0</v>
      </c>
    </row>
    <row r="635" spans="1:4">
      <c r="A635">
        <f t="shared" si="20"/>
        <v>536</v>
      </c>
      <c r="B635" t="str">
        <f>IF(FORMULACIÓN!N545="X",Lists!A635,"")</f>
        <v/>
      </c>
      <c r="C635" t="str">
        <f t="shared" si="19"/>
        <v/>
      </c>
      <c r="D635">
        <f>'FORMULACIÓN Y SEG. FACULTADES'!DF547</f>
        <v>0</v>
      </c>
    </row>
    <row r="636" spans="1:4">
      <c r="A636">
        <f t="shared" si="20"/>
        <v>537</v>
      </c>
      <c r="B636" t="str">
        <f>IF(FORMULACIÓN!N546="X",Lists!A636,"")</f>
        <v/>
      </c>
      <c r="C636" t="str">
        <f t="shared" si="19"/>
        <v/>
      </c>
      <c r="D636">
        <f>'FORMULACIÓN Y SEG. FACULTADES'!DF548</f>
        <v>0</v>
      </c>
    </row>
    <row r="637" spans="1:4">
      <c r="A637">
        <f t="shared" si="20"/>
        <v>538</v>
      </c>
      <c r="B637" t="str">
        <f>IF(FORMULACIÓN!N547="X",Lists!A637,"")</f>
        <v/>
      </c>
      <c r="C637" t="str">
        <f t="shared" si="19"/>
        <v/>
      </c>
      <c r="D637">
        <f>'FORMULACIÓN Y SEG. FACULTADES'!DF549</f>
        <v>0</v>
      </c>
    </row>
    <row r="638" spans="1:4">
      <c r="A638">
        <f t="shared" si="20"/>
        <v>539</v>
      </c>
      <c r="B638" t="str">
        <f>IF(FORMULACIÓN!N548="X",Lists!A638,"")</f>
        <v/>
      </c>
      <c r="C638" t="str">
        <f t="shared" si="19"/>
        <v/>
      </c>
      <c r="D638">
        <f>'FORMULACIÓN Y SEG. FACULTADES'!DF550</f>
        <v>0</v>
      </c>
    </row>
    <row r="639" spans="1:4">
      <c r="A639">
        <f t="shared" si="20"/>
        <v>540</v>
      </c>
      <c r="B639" t="str">
        <f>IF(FORMULACIÓN!N549="X",Lists!A639,"")</f>
        <v/>
      </c>
      <c r="C639" t="str">
        <f t="shared" si="19"/>
        <v/>
      </c>
      <c r="D639">
        <f>'FORMULACIÓN Y SEG. FACULTADES'!DF551</f>
        <v>0</v>
      </c>
    </row>
    <row r="640" spans="1:4">
      <c r="A640">
        <f t="shared" si="20"/>
        <v>541</v>
      </c>
      <c r="B640" t="str">
        <f>IF(FORMULACIÓN!N550="X",Lists!A640,"")</f>
        <v/>
      </c>
      <c r="C640" t="str">
        <f t="shared" si="19"/>
        <v/>
      </c>
      <c r="D640">
        <f>'FORMULACIÓN Y SEG. FACULTADES'!DF552</f>
        <v>0</v>
      </c>
    </row>
    <row r="641" spans="1:4">
      <c r="A641">
        <f t="shared" si="20"/>
        <v>542</v>
      </c>
      <c r="B641" t="str">
        <f>IF(FORMULACIÓN!N551="X",Lists!A641,"")</f>
        <v/>
      </c>
      <c r="C641" t="str">
        <f t="shared" si="19"/>
        <v/>
      </c>
      <c r="D641">
        <f>'FORMULACIÓN Y SEG. FACULTADES'!DF553</f>
        <v>0</v>
      </c>
    </row>
    <row r="642" spans="1:4">
      <c r="A642">
        <f t="shared" si="20"/>
        <v>543</v>
      </c>
      <c r="B642" t="str">
        <f>IF(FORMULACIÓN!N552="X",Lists!A642,"")</f>
        <v/>
      </c>
      <c r="C642" t="str">
        <f t="shared" si="19"/>
        <v/>
      </c>
      <c r="D642">
        <f>'FORMULACIÓN Y SEG. FACULTADES'!DF554</f>
        <v>0</v>
      </c>
    </row>
    <row r="643" spans="1:4">
      <c r="A643">
        <f t="shared" si="20"/>
        <v>544</v>
      </c>
      <c r="B643" t="str">
        <f>IF(FORMULACIÓN!N553="X",Lists!A643,"")</f>
        <v/>
      </c>
      <c r="C643" t="str">
        <f t="shared" si="19"/>
        <v/>
      </c>
      <c r="D643">
        <f>'FORMULACIÓN Y SEG. FACULTADES'!DF555</f>
        <v>0</v>
      </c>
    </row>
    <row r="644" spans="1:4">
      <c r="A644">
        <f t="shared" si="20"/>
        <v>545</v>
      </c>
      <c r="B644" t="str">
        <f>IF(FORMULACIÓN!N554="X",Lists!A644,"")</f>
        <v/>
      </c>
      <c r="C644" t="str">
        <f t="shared" si="19"/>
        <v/>
      </c>
      <c r="D644">
        <f>'FORMULACIÓN Y SEG. FACULTADES'!DF556</f>
        <v>0</v>
      </c>
    </row>
    <row r="645" spans="1:4">
      <c r="A645">
        <f t="shared" si="20"/>
        <v>546</v>
      </c>
      <c r="B645" t="str">
        <f>IF(FORMULACIÓN!N555="X",Lists!A645,"")</f>
        <v/>
      </c>
      <c r="C645" t="str">
        <f t="shared" si="19"/>
        <v/>
      </c>
      <c r="D645">
        <f>'FORMULACIÓN Y SEG. FACULTADES'!DF557</f>
        <v>0</v>
      </c>
    </row>
    <row r="646" spans="1:4">
      <c r="A646">
        <f t="shared" si="20"/>
        <v>547</v>
      </c>
      <c r="B646" t="str">
        <f>IF(FORMULACIÓN!N556="X",Lists!A646,"")</f>
        <v/>
      </c>
      <c r="C646" t="str">
        <f t="shared" si="19"/>
        <v/>
      </c>
      <c r="D646">
        <f>'FORMULACIÓN Y SEG. FACULTADES'!DF558</f>
        <v>0</v>
      </c>
    </row>
    <row r="647" spans="1:4">
      <c r="A647">
        <f t="shared" si="20"/>
        <v>548</v>
      </c>
      <c r="B647" t="str">
        <f>IF(FORMULACIÓN!N557="X",Lists!A647,"")</f>
        <v/>
      </c>
      <c r="C647" t="str">
        <f t="shared" si="19"/>
        <v/>
      </c>
      <c r="D647">
        <f>'FORMULACIÓN Y SEG. FACULTADES'!DF559</f>
        <v>0</v>
      </c>
    </row>
    <row r="648" spans="1:4">
      <c r="A648">
        <f t="shared" si="20"/>
        <v>549</v>
      </c>
      <c r="B648" t="str">
        <f>IF(FORMULACIÓN!N558="X",Lists!A648,"")</f>
        <v/>
      </c>
      <c r="C648" t="str">
        <f t="shared" si="19"/>
        <v/>
      </c>
      <c r="D648">
        <f>'FORMULACIÓN Y SEG. FACULTADES'!DF560</f>
        <v>0</v>
      </c>
    </row>
    <row r="649" spans="1:4">
      <c r="A649">
        <f t="shared" si="20"/>
        <v>550</v>
      </c>
      <c r="B649" t="str">
        <f>IF(FORMULACIÓN!N559="X",Lists!A649,"")</f>
        <v/>
      </c>
      <c r="C649" t="str">
        <f t="shared" si="19"/>
        <v/>
      </c>
      <c r="D649">
        <f>'FORMULACIÓN Y SEG. FACULTADES'!DF561</f>
        <v>0</v>
      </c>
    </row>
    <row r="650" spans="1:4">
      <c r="A650">
        <f t="shared" si="20"/>
        <v>551</v>
      </c>
      <c r="B650" t="str">
        <f>IF(FORMULACIÓN!N560="X",Lists!A650,"")</f>
        <v/>
      </c>
      <c r="C650" t="str">
        <f t="shared" si="19"/>
        <v/>
      </c>
      <c r="D650">
        <f>'FORMULACIÓN Y SEG. FACULTADES'!DF562</f>
        <v>0</v>
      </c>
    </row>
    <row r="651" spans="1:4">
      <c r="A651">
        <f t="shared" si="20"/>
        <v>552</v>
      </c>
      <c r="B651" t="str">
        <f>IF(FORMULACIÓN!N561="X",Lists!A651,"")</f>
        <v/>
      </c>
      <c r="C651" t="str">
        <f t="shared" si="19"/>
        <v/>
      </c>
      <c r="D651">
        <f>'FORMULACIÓN Y SEG. FACULTADES'!DF563</f>
        <v>0</v>
      </c>
    </row>
    <row r="652" spans="1:4">
      <c r="A652">
        <f t="shared" si="20"/>
        <v>553</v>
      </c>
      <c r="B652" t="str">
        <f>IF(FORMULACIÓN!N562="X",Lists!A652,"")</f>
        <v/>
      </c>
      <c r="C652" t="str">
        <f t="shared" si="19"/>
        <v/>
      </c>
      <c r="D652">
        <f>'FORMULACIÓN Y SEG. FACULTADES'!DF564</f>
        <v>0</v>
      </c>
    </row>
    <row r="653" spans="1:4">
      <c r="A653">
        <f t="shared" si="20"/>
        <v>554</v>
      </c>
      <c r="B653" t="str">
        <f>IF(FORMULACIÓN!N563="X",Lists!A653,"")</f>
        <v/>
      </c>
      <c r="C653" t="str">
        <f t="shared" si="19"/>
        <v/>
      </c>
      <c r="D653">
        <f>'FORMULACIÓN Y SEG. FACULTADES'!DF565</f>
        <v>0</v>
      </c>
    </row>
    <row r="654" spans="1:4">
      <c r="A654">
        <f t="shared" si="20"/>
        <v>555</v>
      </c>
      <c r="B654" t="str">
        <f>IF(FORMULACIÓN!N564="X",Lists!A654,"")</f>
        <v/>
      </c>
      <c r="C654" t="str">
        <f t="shared" si="19"/>
        <v/>
      </c>
      <c r="D654">
        <f>'FORMULACIÓN Y SEG. FACULTADES'!DF566</f>
        <v>0</v>
      </c>
    </row>
    <row r="655" spans="1:4">
      <c r="A655">
        <f t="shared" si="20"/>
        <v>556</v>
      </c>
      <c r="B655" t="str">
        <f>IF(FORMULACIÓN!N565="X",Lists!A655,"")</f>
        <v/>
      </c>
      <c r="C655" t="str">
        <f t="shared" si="19"/>
        <v/>
      </c>
      <c r="D655">
        <f>'FORMULACIÓN Y SEG. FACULTADES'!DF567</f>
        <v>0</v>
      </c>
    </row>
    <row r="656" spans="1:4">
      <c r="A656">
        <f t="shared" si="20"/>
        <v>557</v>
      </c>
      <c r="B656" t="str">
        <f>IF(FORMULACIÓN!N566="X",Lists!A656,"")</f>
        <v/>
      </c>
      <c r="C656" t="str">
        <f t="shared" si="19"/>
        <v/>
      </c>
      <c r="D656">
        <f>'FORMULACIÓN Y SEG. FACULTADES'!DF568</f>
        <v>0</v>
      </c>
    </row>
    <row r="657" spans="1:4">
      <c r="A657">
        <f t="shared" si="20"/>
        <v>558</v>
      </c>
      <c r="B657" t="str">
        <f>IF(FORMULACIÓN!N567="X",Lists!A657,"")</f>
        <v/>
      </c>
      <c r="C657" t="str">
        <f t="shared" si="19"/>
        <v/>
      </c>
      <c r="D657">
        <f>'FORMULACIÓN Y SEG. FACULTADES'!DF569</f>
        <v>0</v>
      </c>
    </row>
    <row r="658" spans="1:4">
      <c r="A658">
        <f t="shared" si="20"/>
        <v>559</v>
      </c>
      <c r="B658" t="str">
        <f>IF(FORMULACIÓN!N568="X",Lists!A658,"")</f>
        <v/>
      </c>
      <c r="C658" t="str">
        <f t="shared" si="19"/>
        <v/>
      </c>
      <c r="D658">
        <f>'FORMULACIÓN Y SEG. FACULTADES'!DF570</f>
        <v>0</v>
      </c>
    </row>
    <row r="659" spans="1:4">
      <c r="A659">
        <f t="shared" si="20"/>
        <v>560</v>
      </c>
      <c r="B659" t="str">
        <f>IF(FORMULACIÓN!N569="X",Lists!A659,"")</f>
        <v/>
      </c>
      <c r="C659" t="str">
        <f t="shared" si="19"/>
        <v/>
      </c>
      <c r="D659">
        <f>'FORMULACIÓN Y SEG. FACULTADES'!DF571</f>
        <v>0</v>
      </c>
    </row>
    <row r="660" spans="1:4">
      <c r="A660">
        <f t="shared" si="20"/>
        <v>561</v>
      </c>
      <c r="B660" t="str">
        <f>IF(FORMULACIÓN!N570="X",Lists!A660,"")</f>
        <v/>
      </c>
      <c r="C660" t="str">
        <f t="shared" si="19"/>
        <v/>
      </c>
      <c r="D660">
        <f>'FORMULACIÓN Y SEG. FACULTADES'!DF572</f>
        <v>0</v>
      </c>
    </row>
    <row r="661" spans="1:4">
      <c r="A661">
        <f t="shared" si="20"/>
        <v>562</v>
      </c>
      <c r="B661" t="str">
        <f>IF(FORMULACIÓN!N571="X",Lists!A661,"")</f>
        <v/>
      </c>
      <c r="C661" t="str">
        <f t="shared" si="19"/>
        <v/>
      </c>
      <c r="D661">
        <f>'FORMULACIÓN Y SEG. FACULTADES'!DF573</f>
        <v>0</v>
      </c>
    </row>
    <row r="662" spans="1:4">
      <c r="A662">
        <f t="shared" si="20"/>
        <v>563</v>
      </c>
      <c r="B662" t="str">
        <f>IF(FORMULACIÓN!N572="X",Lists!A662,"")</f>
        <v/>
      </c>
      <c r="C662" t="str">
        <f t="shared" si="19"/>
        <v/>
      </c>
      <c r="D662">
        <f>'FORMULACIÓN Y SEG. FACULTADES'!DF574</f>
        <v>0</v>
      </c>
    </row>
    <row r="663" spans="1:4">
      <c r="A663">
        <f t="shared" si="20"/>
        <v>564</v>
      </c>
      <c r="B663" t="str">
        <f>IF(FORMULACIÓN!N573="X",Lists!A663,"")</f>
        <v/>
      </c>
      <c r="C663" t="str">
        <f t="shared" si="19"/>
        <v/>
      </c>
      <c r="D663">
        <f>'FORMULACIÓN Y SEG. FACULTADES'!DF575</f>
        <v>0</v>
      </c>
    </row>
    <row r="664" spans="1:4">
      <c r="A664">
        <f t="shared" si="20"/>
        <v>565</v>
      </c>
      <c r="B664" t="str">
        <f>IF(FORMULACIÓN!N574="X",Lists!A664,"")</f>
        <v/>
      </c>
      <c r="C664" t="str">
        <f t="shared" si="19"/>
        <v/>
      </c>
      <c r="D664">
        <f>'FORMULACIÓN Y SEG. FACULTADES'!DF576</f>
        <v>0</v>
      </c>
    </row>
    <row r="665" spans="1:4">
      <c r="A665">
        <f t="shared" si="20"/>
        <v>566</v>
      </c>
      <c r="B665" t="str">
        <f>IF(FORMULACIÓN!N575="X",Lists!A665,"")</f>
        <v/>
      </c>
      <c r="C665" t="str">
        <f t="shared" si="19"/>
        <v/>
      </c>
      <c r="D665">
        <f>'FORMULACIÓN Y SEG. FACULTADES'!DF577</f>
        <v>0</v>
      </c>
    </row>
    <row r="666" spans="1:4">
      <c r="A666">
        <f t="shared" si="20"/>
        <v>567</v>
      </c>
      <c r="B666" t="str">
        <f>IF(FORMULACIÓN!N576="X",Lists!A666,"")</f>
        <v/>
      </c>
      <c r="C666" t="str">
        <f t="shared" si="19"/>
        <v/>
      </c>
      <c r="D666">
        <f>'FORMULACIÓN Y SEG. FACULTADES'!DF578</f>
        <v>0</v>
      </c>
    </row>
    <row r="667" spans="1:4">
      <c r="A667">
        <f t="shared" si="20"/>
        <v>568</v>
      </c>
      <c r="B667" t="str">
        <f>IF(FORMULACIÓN!N577="X",Lists!A667,"")</f>
        <v/>
      </c>
      <c r="C667" t="str">
        <f t="shared" si="19"/>
        <v/>
      </c>
      <c r="D667">
        <f>'FORMULACIÓN Y SEG. FACULTADES'!DF579</f>
        <v>0</v>
      </c>
    </row>
    <row r="668" spans="1:4">
      <c r="A668">
        <f t="shared" si="20"/>
        <v>569</v>
      </c>
      <c r="B668" t="str">
        <f>IF(FORMULACIÓN!N578="X",Lists!A668,"")</f>
        <v/>
      </c>
      <c r="C668" t="str">
        <f t="shared" si="19"/>
        <v/>
      </c>
      <c r="D668">
        <f>'FORMULACIÓN Y SEG. FACULTADES'!DF580</f>
        <v>0</v>
      </c>
    </row>
    <row r="669" spans="1:4">
      <c r="A669">
        <f t="shared" si="20"/>
        <v>570</v>
      </c>
      <c r="B669" t="str">
        <f>IF(FORMULACIÓN!N579="X",Lists!A669,"")</f>
        <v/>
      </c>
      <c r="C669" t="str">
        <f t="shared" si="19"/>
        <v/>
      </c>
      <c r="D669">
        <f>'FORMULACIÓN Y SEG. FACULTADES'!DF581</f>
        <v>0</v>
      </c>
    </row>
    <row r="670" spans="1:4">
      <c r="A670">
        <f t="shared" si="20"/>
        <v>571</v>
      </c>
      <c r="B670" t="str">
        <f>IF(FORMULACIÓN!N580="X",Lists!A670,"")</f>
        <v/>
      </c>
      <c r="C670" t="str">
        <f t="shared" si="19"/>
        <v/>
      </c>
      <c r="D670">
        <f>'FORMULACIÓN Y SEG. FACULTADES'!DF582</f>
        <v>0</v>
      </c>
    </row>
    <row r="671" spans="1:4">
      <c r="A671">
        <f t="shared" si="20"/>
        <v>572</v>
      </c>
      <c r="B671" t="str">
        <f>IF(FORMULACIÓN!N581="X",Lists!A671,"")</f>
        <v/>
      </c>
      <c r="C671" t="str">
        <f t="shared" si="19"/>
        <v/>
      </c>
      <c r="D671">
        <f>'FORMULACIÓN Y SEG. FACULTADES'!DF583</f>
        <v>0</v>
      </c>
    </row>
    <row r="672" spans="1:4">
      <c r="A672">
        <f t="shared" si="20"/>
        <v>573</v>
      </c>
      <c r="B672" t="str">
        <f>IF(FORMULACIÓN!N582="X",Lists!A672,"")</f>
        <v/>
      </c>
      <c r="C672" t="str">
        <f t="shared" si="19"/>
        <v/>
      </c>
      <c r="D672">
        <f>'FORMULACIÓN Y SEG. FACULTADES'!DF584</f>
        <v>0</v>
      </c>
    </row>
    <row r="673" spans="1:4">
      <c r="A673">
        <f t="shared" si="20"/>
        <v>574</v>
      </c>
      <c r="B673" t="str">
        <f>IF(FORMULACIÓN!N583="X",Lists!A673,"")</f>
        <v/>
      </c>
      <c r="C673" t="str">
        <f t="shared" si="19"/>
        <v/>
      </c>
      <c r="D673">
        <f>'FORMULACIÓN Y SEG. FACULTADES'!DF585</f>
        <v>0</v>
      </c>
    </row>
    <row r="674" spans="1:4">
      <c r="A674">
        <f t="shared" si="20"/>
        <v>575</v>
      </c>
      <c r="B674" t="str">
        <f>IF(FORMULACIÓN!N584="X",Lists!A674,"")</f>
        <v/>
      </c>
      <c r="C674" t="str">
        <f t="shared" si="19"/>
        <v/>
      </c>
      <c r="D674">
        <f>'FORMULACIÓN Y SEG. FACULTADES'!DF586</f>
        <v>0</v>
      </c>
    </row>
    <row r="675" spans="1:4">
      <c r="A675">
        <f t="shared" si="20"/>
        <v>576</v>
      </c>
      <c r="B675" t="str">
        <f>IF(FORMULACIÓN!N585="X",Lists!A675,"")</f>
        <v/>
      </c>
      <c r="C675" t="str">
        <f t="shared" si="19"/>
        <v/>
      </c>
      <c r="D675">
        <f>'FORMULACIÓN Y SEG. FACULTADES'!DF587</f>
        <v>0</v>
      </c>
    </row>
    <row r="676" spans="1:4">
      <c r="A676">
        <f t="shared" si="20"/>
        <v>577</v>
      </c>
      <c r="B676" t="str">
        <f>IF(FORMULACIÓN!N586="X",Lists!A676,"")</f>
        <v/>
      </c>
      <c r="C676" t="str">
        <f t="shared" si="19"/>
        <v/>
      </c>
      <c r="D676">
        <f>'FORMULACIÓN Y SEG. FACULTADES'!DF588</f>
        <v>0</v>
      </c>
    </row>
    <row r="677" spans="1:4">
      <c r="A677">
        <f t="shared" si="20"/>
        <v>578</v>
      </c>
      <c r="B677" t="str">
        <f>IF(FORMULACIÓN!N587="X",Lists!A677,"")</f>
        <v/>
      </c>
      <c r="C677" t="str">
        <f t="shared" ref="C677:C740" si="21">IFERROR(SMALL($B$100:$B$359,A677),"")</f>
        <v/>
      </c>
      <c r="D677">
        <f>'FORMULACIÓN Y SEG. FACULTADES'!DF589</f>
        <v>0</v>
      </c>
    </row>
    <row r="678" spans="1:4">
      <c r="A678">
        <f t="shared" ref="A678:A741" si="22">A677+1</f>
        <v>579</v>
      </c>
      <c r="B678" t="str">
        <f>IF(FORMULACIÓN!N588="X",Lists!A678,"")</f>
        <v/>
      </c>
      <c r="C678" t="str">
        <f t="shared" si="21"/>
        <v/>
      </c>
      <c r="D678">
        <f>'FORMULACIÓN Y SEG. FACULTADES'!DF590</f>
        <v>0</v>
      </c>
    </row>
    <row r="679" spans="1:4">
      <c r="A679">
        <f t="shared" si="22"/>
        <v>580</v>
      </c>
      <c r="B679" t="str">
        <f>IF(FORMULACIÓN!N589="X",Lists!A679,"")</f>
        <v/>
      </c>
      <c r="C679" t="str">
        <f t="shared" si="21"/>
        <v/>
      </c>
      <c r="D679">
        <f>'FORMULACIÓN Y SEG. FACULTADES'!DF591</f>
        <v>0</v>
      </c>
    </row>
    <row r="680" spans="1:4">
      <c r="A680">
        <f t="shared" si="22"/>
        <v>581</v>
      </c>
      <c r="B680" t="str">
        <f>IF(FORMULACIÓN!N590="X",Lists!A680,"")</f>
        <v/>
      </c>
      <c r="C680" t="str">
        <f t="shared" si="21"/>
        <v/>
      </c>
      <c r="D680">
        <f>'FORMULACIÓN Y SEG. FACULTADES'!DF592</f>
        <v>0</v>
      </c>
    </row>
    <row r="681" spans="1:4">
      <c r="A681">
        <f t="shared" si="22"/>
        <v>582</v>
      </c>
      <c r="B681" t="str">
        <f>IF(FORMULACIÓN!N591="X",Lists!A681,"")</f>
        <v/>
      </c>
      <c r="C681" t="str">
        <f t="shared" si="21"/>
        <v/>
      </c>
      <c r="D681">
        <f>'FORMULACIÓN Y SEG. FACULTADES'!DF593</f>
        <v>0</v>
      </c>
    </row>
    <row r="682" spans="1:4">
      <c r="A682">
        <f t="shared" si="22"/>
        <v>583</v>
      </c>
      <c r="B682" t="str">
        <f>IF(FORMULACIÓN!N592="X",Lists!A682,"")</f>
        <v/>
      </c>
      <c r="C682" t="str">
        <f t="shared" si="21"/>
        <v/>
      </c>
      <c r="D682">
        <f>'FORMULACIÓN Y SEG. FACULTADES'!DF594</f>
        <v>0</v>
      </c>
    </row>
    <row r="683" spans="1:4">
      <c r="A683">
        <f t="shared" si="22"/>
        <v>584</v>
      </c>
      <c r="B683" t="str">
        <f>IF(FORMULACIÓN!N593="X",Lists!A683,"")</f>
        <v/>
      </c>
      <c r="C683" t="str">
        <f t="shared" si="21"/>
        <v/>
      </c>
      <c r="D683">
        <f>'FORMULACIÓN Y SEG. FACULTADES'!DF595</f>
        <v>0</v>
      </c>
    </row>
    <row r="684" spans="1:4">
      <c r="A684">
        <f t="shared" si="22"/>
        <v>585</v>
      </c>
      <c r="B684" t="str">
        <f>IF(FORMULACIÓN!N594="X",Lists!A684,"")</f>
        <v/>
      </c>
      <c r="C684" t="str">
        <f t="shared" si="21"/>
        <v/>
      </c>
      <c r="D684">
        <f>'FORMULACIÓN Y SEG. FACULTADES'!DF596</f>
        <v>0</v>
      </c>
    </row>
    <row r="685" spans="1:4">
      <c r="A685">
        <f t="shared" si="22"/>
        <v>586</v>
      </c>
      <c r="B685" t="str">
        <f>IF(FORMULACIÓN!N595="X",Lists!A685,"")</f>
        <v/>
      </c>
      <c r="C685" t="str">
        <f t="shared" si="21"/>
        <v/>
      </c>
      <c r="D685">
        <f>'FORMULACIÓN Y SEG. FACULTADES'!DF597</f>
        <v>0</v>
      </c>
    </row>
    <row r="686" spans="1:4">
      <c r="A686">
        <f t="shared" si="22"/>
        <v>587</v>
      </c>
      <c r="B686" t="str">
        <f>IF(FORMULACIÓN!N596="X",Lists!A686,"")</f>
        <v/>
      </c>
      <c r="C686" t="str">
        <f t="shared" si="21"/>
        <v/>
      </c>
      <c r="D686">
        <f>'FORMULACIÓN Y SEG. FACULTADES'!DF598</f>
        <v>0</v>
      </c>
    </row>
    <row r="687" spans="1:4">
      <c r="A687">
        <f t="shared" si="22"/>
        <v>588</v>
      </c>
      <c r="B687" t="str">
        <f>IF(FORMULACIÓN!N597="X",Lists!A687,"")</f>
        <v/>
      </c>
      <c r="C687" t="str">
        <f t="shared" si="21"/>
        <v/>
      </c>
      <c r="D687">
        <f>'FORMULACIÓN Y SEG. FACULTADES'!DF599</f>
        <v>0</v>
      </c>
    </row>
    <row r="688" spans="1:4">
      <c r="A688">
        <f t="shared" si="22"/>
        <v>589</v>
      </c>
      <c r="B688" t="str">
        <f>IF(FORMULACIÓN!N598="X",Lists!A688,"")</f>
        <v/>
      </c>
      <c r="C688" t="str">
        <f t="shared" si="21"/>
        <v/>
      </c>
      <c r="D688">
        <f>'FORMULACIÓN Y SEG. FACULTADES'!DF600</f>
        <v>0</v>
      </c>
    </row>
    <row r="689" spans="1:4">
      <c r="A689">
        <f t="shared" si="22"/>
        <v>590</v>
      </c>
      <c r="B689" t="str">
        <f>IF(FORMULACIÓN!N599="X",Lists!A689,"")</f>
        <v/>
      </c>
      <c r="C689" t="str">
        <f t="shared" si="21"/>
        <v/>
      </c>
      <c r="D689">
        <f>'FORMULACIÓN Y SEG. FACULTADES'!DF601</f>
        <v>0</v>
      </c>
    </row>
    <row r="690" spans="1:4">
      <c r="A690">
        <f t="shared" si="22"/>
        <v>591</v>
      </c>
      <c r="B690" t="str">
        <f>IF(FORMULACIÓN!N600="X",Lists!A690,"")</f>
        <v/>
      </c>
      <c r="C690" t="str">
        <f t="shared" si="21"/>
        <v/>
      </c>
      <c r="D690">
        <f>'FORMULACIÓN Y SEG. FACULTADES'!DF602</f>
        <v>0</v>
      </c>
    </row>
    <row r="691" spans="1:4">
      <c r="A691">
        <f t="shared" si="22"/>
        <v>592</v>
      </c>
      <c r="B691" t="str">
        <f>IF(FORMULACIÓN!N601="X",Lists!A691,"")</f>
        <v/>
      </c>
      <c r="C691" t="str">
        <f t="shared" si="21"/>
        <v/>
      </c>
      <c r="D691">
        <f>'FORMULACIÓN Y SEG. FACULTADES'!DF603</f>
        <v>0</v>
      </c>
    </row>
    <row r="692" spans="1:4">
      <c r="A692">
        <f t="shared" si="22"/>
        <v>593</v>
      </c>
      <c r="B692" t="str">
        <f>IF(FORMULACIÓN!N602="X",Lists!A692,"")</f>
        <v/>
      </c>
      <c r="C692" t="str">
        <f t="shared" si="21"/>
        <v/>
      </c>
      <c r="D692">
        <f>'FORMULACIÓN Y SEG. FACULTADES'!DF604</f>
        <v>0</v>
      </c>
    </row>
    <row r="693" spans="1:4">
      <c r="A693">
        <f t="shared" si="22"/>
        <v>594</v>
      </c>
      <c r="B693" t="str">
        <f>IF(FORMULACIÓN!N603="X",Lists!A693,"")</f>
        <v/>
      </c>
      <c r="C693" t="str">
        <f t="shared" si="21"/>
        <v/>
      </c>
      <c r="D693">
        <f>'FORMULACIÓN Y SEG. FACULTADES'!DF605</f>
        <v>0</v>
      </c>
    </row>
    <row r="694" spans="1:4">
      <c r="A694">
        <f t="shared" si="22"/>
        <v>595</v>
      </c>
      <c r="B694" t="str">
        <f>IF(FORMULACIÓN!N604="X",Lists!A694,"")</f>
        <v/>
      </c>
      <c r="C694" t="str">
        <f t="shared" si="21"/>
        <v/>
      </c>
      <c r="D694">
        <f>'FORMULACIÓN Y SEG. FACULTADES'!DF606</f>
        <v>0</v>
      </c>
    </row>
    <row r="695" spans="1:4">
      <c r="A695">
        <f t="shared" si="22"/>
        <v>596</v>
      </c>
      <c r="B695" t="str">
        <f>IF(FORMULACIÓN!N605="X",Lists!A695,"")</f>
        <v/>
      </c>
      <c r="C695" t="str">
        <f t="shared" si="21"/>
        <v/>
      </c>
      <c r="D695">
        <f>'FORMULACIÓN Y SEG. FACULTADES'!DF607</f>
        <v>0</v>
      </c>
    </row>
    <row r="696" spans="1:4">
      <c r="A696">
        <f t="shared" si="22"/>
        <v>597</v>
      </c>
      <c r="B696" t="str">
        <f>IF(FORMULACIÓN!N606="X",Lists!A696,"")</f>
        <v/>
      </c>
      <c r="C696" t="str">
        <f t="shared" si="21"/>
        <v/>
      </c>
      <c r="D696">
        <f>'FORMULACIÓN Y SEG. FACULTADES'!DF608</f>
        <v>0</v>
      </c>
    </row>
    <row r="697" spans="1:4">
      <c r="A697">
        <f t="shared" si="22"/>
        <v>598</v>
      </c>
      <c r="B697" t="str">
        <f>IF(FORMULACIÓN!N607="X",Lists!A697,"")</f>
        <v/>
      </c>
      <c r="C697" t="str">
        <f t="shared" si="21"/>
        <v/>
      </c>
      <c r="D697">
        <f>'FORMULACIÓN Y SEG. FACULTADES'!DF609</f>
        <v>0</v>
      </c>
    </row>
    <row r="698" spans="1:4">
      <c r="A698">
        <f t="shared" si="22"/>
        <v>599</v>
      </c>
      <c r="B698" t="str">
        <f>IF(FORMULACIÓN!N608="X",Lists!A698,"")</f>
        <v/>
      </c>
      <c r="C698" t="str">
        <f t="shared" si="21"/>
        <v/>
      </c>
      <c r="D698">
        <f>'FORMULACIÓN Y SEG. FACULTADES'!DF610</f>
        <v>0</v>
      </c>
    </row>
    <row r="699" spans="1:4">
      <c r="A699">
        <f t="shared" si="22"/>
        <v>600</v>
      </c>
      <c r="B699" t="str">
        <f>IF(FORMULACIÓN!N609="X",Lists!A699,"")</f>
        <v/>
      </c>
      <c r="C699" t="str">
        <f t="shared" si="21"/>
        <v/>
      </c>
      <c r="D699">
        <f>'FORMULACIÓN Y SEG. FACULTADES'!DF611</f>
        <v>0</v>
      </c>
    </row>
    <row r="700" spans="1:4">
      <c r="A700">
        <f t="shared" si="22"/>
        <v>601</v>
      </c>
      <c r="B700" t="str">
        <f>IF(FORMULACIÓN!N610="X",Lists!A700,"")</f>
        <v/>
      </c>
      <c r="C700" t="str">
        <f t="shared" si="21"/>
        <v/>
      </c>
      <c r="D700">
        <f>'FORMULACIÓN Y SEG. FACULTADES'!DF612</f>
        <v>0</v>
      </c>
    </row>
    <row r="701" spans="1:4">
      <c r="A701">
        <f t="shared" si="22"/>
        <v>602</v>
      </c>
      <c r="B701" t="str">
        <f>IF(FORMULACIÓN!N611="X",Lists!A701,"")</f>
        <v/>
      </c>
      <c r="C701" t="str">
        <f t="shared" si="21"/>
        <v/>
      </c>
      <c r="D701">
        <f>'FORMULACIÓN Y SEG. FACULTADES'!DF613</f>
        <v>0</v>
      </c>
    </row>
    <row r="702" spans="1:4">
      <c r="A702">
        <f t="shared" si="22"/>
        <v>603</v>
      </c>
      <c r="B702" t="str">
        <f>IF(FORMULACIÓN!N612="X",Lists!A702,"")</f>
        <v/>
      </c>
      <c r="C702" t="str">
        <f t="shared" si="21"/>
        <v/>
      </c>
      <c r="D702">
        <f>'FORMULACIÓN Y SEG. FACULTADES'!DF614</f>
        <v>0</v>
      </c>
    </row>
    <row r="703" spans="1:4">
      <c r="A703">
        <f t="shared" si="22"/>
        <v>604</v>
      </c>
      <c r="B703" t="str">
        <f>IF(FORMULACIÓN!N613="X",Lists!A703,"")</f>
        <v/>
      </c>
      <c r="C703" t="str">
        <f t="shared" si="21"/>
        <v/>
      </c>
      <c r="D703">
        <f>'FORMULACIÓN Y SEG. FACULTADES'!DF615</f>
        <v>0</v>
      </c>
    </row>
    <row r="704" spans="1:4">
      <c r="A704">
        <f t="shared" si="22"/>
        <v>605</v>
      </c>
      <c r="B704" t="str">
        <f>IF(FORMULACIÓN!N614="X",Lists!A704,"")</f>
        <v/>
      </c>
      <c r="C704" t="str">
        <f t="shared" si="21"/>
        <v/>
      </c>
      <c r="D704">
        <f>'FORMULACIÓN Y SEG. FACULTADES'!DF616</f>
        <v>0</v>
      </c>
    </row>
    <row r="705" spans="1:4">
      <c r="A705">
        <f t="shared" si="22"/>
        <v>606</v>
      </c>
      <c r="B705" t="str">
        <f>IF(FORMULACIÓN!N615="X",Lists!A705,"")</f>
        <v/>
      </c>
      <c r="C705" t="str">
        <f t="shared" si="21"/>
        <v/>
      </c>
      <c r="D705">
        <f>'FORMULACIÓN Y SEG. FACULTADES'!DF617</f>
        <v>0</v>
      </c>
    </row>
    <row r="706" spans="1:4">
      <c r="A706">
        <f t="shared" si="22"/>
        <v>607</v>
      </c>
      <c r="B706" t="str">
        <f>IF(FORMULACIÓN!N616="X",Lists!A706,"")</f>
        <v/>
      </c>
      <c r="C706" t="str">
        <f t="shared" si="21"/>
        <v/>
      </c>
      <c r="D706">
        <f>'FORMULACIÓN Y SEG. FACULTADES'!DF618</f>
        <v>0</v>
      </c>
    </row>
    <row r="707" spans="1:4">
      <c r="A707">
        <f t="shared" si="22"/>
        <v>608</v>
      </c>
      <c r="B707" t="str">
        <f>IF(FORMULACIÓN!N617="X",Lists!A707,"")</f>
        <v/>
      </c>
      <c r="C707" t="str">
        <f t="shared" si="21"/>
        <v/>
      </c>
      <c r="D707">
        <f>'FORMULACIÓN Y SEG. FACULTADES'!DF619</f>
        <v>0</v>
      </c>
    </row>
    <row r="708" spans="1:4">
      <c r="A708">
        <f t="shared" si="22"/>
        <v>609</v>
      </c>
      <c r="B708" t="str">
        <f>IF(FORMULACIÓN!N618="X",Lists!A708,"")</f>
        <v/>
      </c>
      <c r="C708" t="str">
        <f t="shared" si="21"/>
        <v/>
      </c>
      <c r="D708">
        <f>'FORMULACIÓN Y SEG. FACULTADES'!DF620</f>
        <v>0</v>
      </c>
    </row>
    <row r="709" spans="1:4">
      <c r="A709">
        <f t="shared" si="22"/>
        <v>610</v>
      </c>
      <c r="B709" t="str">
        <f>IF(FORMULACIÓN!N619="X",Lists!A709,"")</f>
        <v/>
      </c>
      <c r="C709" t="str">
        <f t="shared" si="21"/>
        <v/>
      </c>
      <c r="D709">
        <f>'FORMULACIÓN Y SEG. FACULTADES'!DF621</f>
        <v>0</v>
      </c>
    </row>
    <row r="710" spans="1:4">
      <c r="A710">
        <f t="shared" si="22"/>
        <v>611</v>
      </c>
      <c r="B710" t="str">
        <f>IF(FORMULACIÓN!N620="X",Lists!A710,"")</f>
        <v/>
      </c>
      <c r="C710" t="str">
        <f t="shared" si="21"/>
        <v/>
      </c>
      <c r="D710">
        <f>'FORMULACIÓN Y SEG. FACULTADES'!DF622</f>
        <v>0</v>
      </c>
    </row>
    <row r="711" spans="1:4">
      <c r="A711">
        <f t="shared" si="22"/>
        <v>612</v>
      </c>
      <c r="B711" t="str">
        <f>IF(FORMULACIÓN!N621="X",Lists!A711,"")</f>
        <v/>
      </c>
      <c r="C711" t="str">
        <f t="shared" si="21"/>
        <v/>
      </c>
      <c r="D711">
        <f>'FORMULACIÓN Y SEG. FACULTADES'!DF623</f>
        <v>0</v>
      </c>
    </row>
    <row r="712" spans="1:4">
      <c r="A712">
        <f t="shared" si="22"/>
        <v>613</v>
      </c>
      <c r="B712" t="str">
        <f>IF(FORMULACIÓN!N622="X",Lists!A712,"")</f>
        <v/>
      </c>
      <c r="C712" t="str">
        <f t="shared" si="21"/>
        <v/>
      </c>
      <c r="D712">
        <f>'FORMULACIÓN Y SEG. FACULTADES'!DF624</f>
        <v>0</v>
      </c>
    </row>
    <row r="713" spans="1:4">
      <c r="A713">
        <f t="shared" si="22"/>
        <v>614</v>
      </c>
      <c r="B713" t="str">
        <f>IF(FORMULACIÓN!N623="X",Lists!A713,"")</f>
        <v/>
      </c>
      <c r="C713" t="str">
        <f t="shared" si="21"/>
        <v/>
      </c>
      <c r="D713">
        <f>'FORMULACIÓN Y SEG. FACULTADES'!DF625</f>
        <v>0</v>
      </c>
    </row>
    <row r="714" spans="1:4">
      <c r="A714">
        <f t="shared" si="22"/>
        <v>615</v>
      </c>
      <c r="B714" t="str">
        <f>IF(FORMULACIÓN!N624="X",Lists!A714,"")</f>
        <v/>
      </c>
      <c r="C714" t="str">
        <f t="shared" si="21"/>
        <v/>
      </c>
      <c r="D714">
        <f>'FORMULACIÓN Y SEG. FACULTADES'!DF626</f>
        <v>0</v>
      </c>
    </row>
    <row r="715" spans="1:4">
      <c r="A715">
        <f t="shared" si="22"/>
        <v>616</v>
      </c>
      <c r="B715" t="str">
        <f>IF(FORMULACIÓN!N625="X",Lists!A715,"")</f>
        <v/>
      </c>
      <c r="C715" t="str">
        <f t="shared" si="21"/>
        <v/>
      </c>
      <c r="D715">
        <f>'FORMULACIÓN Y SEG. FACULTADES'!DF627</f>
        <v>0</v>
      </c>
    </row>
    <row r="716" spans="1:4">
      <c r="A716">
        <f t="shared" si="22"/>
        <v>617</v>
      </c>
      <c r="B716" t="str">
        <f>IF(FORMULACIÓN!N626="X",Lists!A716,"")</f>
        <v/>
      </c>
      <c r="C716" t="str">
        <f t="shared" si="21"/>
        <v/>
      </c>
      <c r="D716">
        <f>'FORMULACIÓN Y SEG. FACULTADES'!DF628</f>
        <v>0</v>
      </c>
    </row>
    <row r="717" spans="1:4">
      <c r="A717">
        <f t="shared" si="22"/>
        <v>618</v>
      </c>
      <c r="B717" t="str">
        <f>IF(FORMULACIÓN!N627="X",Lists!A717,"")</f>
        <v/>
      </c>
      <c r="C717" t="str">
        <f t="shared" si="21"/>
        <v/>
      </c>
      <c r="D717">
        <f>'FORMULACIÓN Y SEG. FACULTADES'!DF629</f>
        <v>0</v>
      </c>
    </row>
    <row r="718" spans="1:4">
      <c r="A718">
        <f t="shared" si="22"/>
        <v>619</v>
      </c>
      <c r="B718" t="str">
        <f>IF(FORMULACIÓN!N628="X",Lists!A718,"")</f>
        <v/>
      </c>
      <c r="C718" t="str">
        <f t="shared" si="21"/>
        <v/>
      </c>
      <c r="D718">
        <f>'FORMULACIÓN Y SEG. FACULTADES'!DF630</f>
        <v>0</v>
      </c>
    </row>
    <row r="719" spans="1:4">
      <c r="A719">
        <f t="shared" si="22"/>
        <v>620</v>
      </c>
      <c r="B719" t="str">
        <f>IF(FORMULACIÓN!N629="X",Lists!A719,"")</f>
        <v/>
      </c>
      <c r="C719" t="str">
        <f t="shared" si="21"/>
        <v/>
      </c>
      <c r="D719">
        <f>'FORMULACIÓN Y SEG. FACULTADES'!DF631</f>
        <v>0</v>
      </c>
    </row>
    <row r="720" spans="1:4">
      <c r="A720">
        <f t="shared" si="22"/>
        <v>621</v>
      </c>
      <c r="B720" t="str">
        <f>IF(FORMULACIÓN!N630="X",Lists!A720,"")</f>
        <v/>
      </c>
      <c r="C720" t="str">
        <f t="shared" si="21"/>
        <v/>
      </c>
      <c r="D720">
        <f>'FORMULACIÓN Y SEG. FACULTADES'!DF632</f>
        <v>0</v>
      </c>
    </row>
    <row r="721" spans="1:4">
      <c r="A721">
        <f t="shared" si="22"/>
        <v>622</v>
      </c>
      <c r="B721" t="str">
        <f>IF(FORMULACIÓN!N631="X",Lists!A721,"")</f>
        <v/>
      </c>
      <c r="C721" t="str">
        <f t="shared" si="21"/>
        <v/>
      </c>
      <c r="D721">
        <f>'FORMULACIÓN Y SEG. FACULTADES'!DF633</f>
        <v>0</v>
      </c>
    </row>
    <row r="722" spans="1:4">
      <c r="A722">
        <f t="shared" si="22"/>
        <v>623</v>
      </c>
      <c r="B722" t="str">
        <f>IF(FORMULACIÓN!N632="X",Lists!A722,"")</f>
        <v/>
      </c>
      <c r="C722" t="str">
        <f t="shared" si="21"/>
        <v/>
      </c>
      <c r="D722">
        <f>'FORMULACIÓN Y SEG. FACULTADES'!DF634</f>
        <v>0</v>
      </c>
    </row>
    <row r="723" spans="1:4">
      <c r="A723">
        <f t="shared" si="22"/>
        <v>624</v>
      </c>
      <c r="B723" t="str">
        <f>IF(FORMULACIÓN!N633="X",Lists!A723,"")</f>
        <v/>
      </c>
      <c r="C723" t="str">
        <f t="shared" si="21"/>
        <v/>
      </c>
      <c r="D723">
        <f>'FORMULACIÓN Y SEG. FACULTADES'!DF635</f>
        <v>0</v>
      </c>
    </row>
    <row r="724" spans="1:4">
      <c r="A724">
        <f t="shared" si="22"/>
        <v>625</v>
      </c>
      <c r="B724" t="str">
        <f>IF(FORMULACIÓN!N634="X",Lists!A724,"")</f>
        <v/>
      </c>
      <c r="C724" t="str">
        <f t="shared" si="21"/>
        <v/>
      </c>
      <c r="D724">
        <f>'FORMULACIÓN Y SEG. FACULTADES'!DF636</f>
        <v>0</v>
      </c>
    </row>
    <row r="725" spans="1:4">
      <c r="A725">
        <f t="shared" si="22"/>
        <v>626</v>
      </c>
      <c r="B725" t="str">
        <f>IF(FORMULACIÓN!N635="X",Lists!A725,"")</f>
        <v/>
      </c>
      <c r="C725" t="str">
        <f t="shared" si="21"/>
        <v/>
      </c>
      <c r="D725">
        <f>'FORMULACIÓN Y SEG. FACULTADES'!DF637</f>
        <v>0</v>
      </c>
    </row>
    <row r="726" spans="1:4">
      <c r="A726">
        <f t="shared" si="22"/>
        <v>627</v>
      </c>
      <c r="B726" t="str">
        <f>IF(FORMULACIÓN!N636="X",Lists!A726,"")</f>
        <v/>
      </c>
      <c r="C726" t="str">
        <f t="shared" si="21"/>
        <v/>
      </c>
      <c r="D726">
        <f>'FORMULACIÓN Y SEG. FACULTADES'!DF638</f>
        <v>0</v>
      </c>
    </row>
    <row r="727" spans="1:4">
      <c r="A727">
        <f t="shared" si="22"/>
        <v>628</v>
      </c>
      <c r="B727" t="str">
        <f>IF(FORMULACIÓN!N637="X",Lists!A727,"")</f>
        <v/>
      </c>
      <c r="C727" t="str">
        <f t="shared" si="21"/>
        <v/>
      </c>
      <c r="D727">
        <f>'FORMULACIÓN Y SEG. FACULTADES'!DF639</f>
        <v>0</v>
      </c>
    </row>
    <row r="728" spans="1:4">
      <c r="A728">
        <f t="shared" si="22"/>
        <v>629</v>
      </c>
      <c r="B728" t="str">
        <f>IF(FORMULACIÓN!N638="X",Lists!A728,"")</f>
        <v/>
      </c>
      <c r="C728" t="str">
        <f t="shared" si="21"/>
        <v/>
      </c>
      <c r="D728">
        <f>'FORMULACIÓN Y SEG. FACULTADES'!DF640</f>
        <v>0</v>
      </c>
    </row>
    <row r="729" spans="1:4">
      <c r="A729">
        <f t="shared" si="22"/>
        <v>630</v>
      </c>
      <c r="B729" t="str">
        <f>IF(FORMULACIÓN!N639="X",Lists!A729,"")</f>
        <v/>
      </c>
      <c r="C729" t="str">
        <f t="shared" si="21"/>
        <v/>
      </c>
      <c r="D729">
        <f>'FORMULACIÓN Y SEG. FACULTADES'!DF641</f>
        <v>0</v>
      </c>
    </row>
    <row r="730" spans="1:4">
      <c r="A730">
        <f t="shared" si="22"/>
        <v>631</v>
      </c>
      <c r="B730" t="str">
        <f>IF(FORMULACIÓN!N640="X",Lists!A730,"")</f>
        <v/>
      </c>
      <c r="C730" t="str">
        <f t="shared" si="21"/>
        <v/>
      </c>
      <c r="D730">
        <f>'FORMULACIÓN Y SEG. FACULTADES'!DF642</f>
        <v>0</v>
      </c>
    </row>
    <row r="731" spans="1:4">
      <c r="A731">
        <f t="shared" si="22"/>
        <v>632</v>
      </c>
      <c r="B731" t="str">
        <f>IF(FORMULACIÓN!N641="X",Lists!A731,"")</f>
        <v/>
      </c>
      <c r="C731" t="str">
        <f t="shared" si="21"/>
        <v/>
      </c>
      <c r="D731">
        <f>'FORMULACIÓN Y SEG. FACULTADES'!DF643</f>
        <v>0</v>
      </c>
    </row>
    <row r="732" spans="1:4">
      <c r="A732">
        <f t="shared" si="22"/>
        <v>633</v>
      </c>
      <c r="B732" t="str">
        <f>IF(FORMULACIÓN!N642="X",Lists!A732,"")</f>
        <v/>
      </c>
      <c r="C732" t="str">
        <f t="shared" si="21"/>
        <v/>
      </c>
      <c r="D732">
        <f>'FORMULACIÓN Y SEG. FACULTADES'!DF644</f>
        <v>0</v>
      </c>
    </row>
    <row r="733" spans="1:4">
      <c r="A733">
        <f t="shared" si="22"/>
        <v>634</v>
      </c>
      <c r="B733" t="str">
        <f>IF(FORMULACIÓN!N643="X",Lists!A733,"")</f>
        <v/>
      </c>
      <c r="C733" t="str">
        <f t="shared" si="21"/>
        <v/>
      </c>
      <c r="D733">
        <f>'FORMULACIÓN Y SEG. FACULTADES'!DF645</f>
        <v>0</v>
      </c>
    </row>
    <row r="734" spans="1:4">
      <c r="A734">
        <f t="shared" si="22"/>
        <v>635</v>
      </c>
      <c r="B734" t="str">
        <f>IF(FORMULACIÓN!N644="X",Lists!A734,"")</f>
        <v/>
      </c>
      <c r="C734" t="str">
        <f t="shared" si="21"/>
        <v/>
      </c>
      <c r="D734">
        <f>'FORMULACIÓN Y SEG. FACULTADES'!DF646</f>
        <v>0</v>
      </c>
    </row>
    <row r="735" spans="1:4">
      <c r="A735">
        <f t="shared" si="22"/>
        <v>636</v>
      </c>
      <c r="B735" t="str">
        <f>IF(FORMULACIÓN!N645="X",Lists!A735,"")</f>
        <v/>
      </c>
      <c r="C735" t="str">
        <f t="shared" si="21"/>
        <v/>
      </c>
      <c r="D735">
        <f>'FORMULACIÓN Y SEG. FACULTADES'!DF647</f>
        <v>0</v>
      </c>
    </row>
    <row r="736" spans="1:4">
      <c r="A736">
        <f t="shared" si="22"/>
        <v>637</v>
      </c>
      <c r="B736" t="str">
        <f>IF(FORMULACIÓN!N646="X",Lists!A736,"")</f>
        <v/>
      </c>
      <c r="C736" t="str">
        <f t="shared" si="21"/>
        <v/>
      </c>
      <c r="D736">
        <f>'FORMULACIÓN Y SEG. FACULTADES'!DF648</f>
        <v>0</v>
      </c>
    </row>
    <row r="737" spans="1:4">
      <c r="A737">
        <f t="shared" si="22"/>
        <v>638</v>
      </c>
      <c r="B737" t="str">
        <f>IF(FORMULACIÓN!N647="X",Lists!A737,"")</f>
        <v/>
      </c>
      <c r="C737" t="str">
        <f t="shared" si="21"/>
        <v/>
      </c>
      <c r="D737">
        <f>'FORMULACIÓN Y SEG. FACULTADES'!DF649</f>
        <v>0</v>
      </c>
    </row>
    <row r="738" spans="1:4">
      <c r="A738">
        <f t="shared" si="22"/>
        <v>639</v>
      </c>
      <c r="B738" t="str">
        <f>IF(FORMULACIÓN!N648="X",Lists!A738,"")</f>
        <v/>
      </c>
      <c r="C738" t="str">
        <f t="shared" si="21"/>
        <v/>
      </c>
      <c r="D738">
        <f>'FORMULACIÓN Y SEG. FACULTADES'!DF650</f>
        <v>0</v>
      </c>
    </row>
    <row r="739" spans="1:4">
      <c r="A739">
        <f t="shared" si="22"/>
        <v>640</v>
      </c>
      <c r="B739" t="str">
        <f>IF(FORMULACIÓN!N649="X",Lists!A739,"")</f>
        <v/>
      </c>
      <c r="C739" t="str">
        <f t="shared" si="21"/>
        <v/>
      </c>
      <c r="D739">
        <f>'FORMULACIÓN Y SEG. FACULTADES'!DF651</f>
        <v>0</v>
      </c>
    </row>
    <row r="740" spans="1:4">
      <c r="A740">
        <f t="shared" si="22"/>
        <v>641</v>
      </c>
      <c r="B740" t="str">
        <f>IF(FORMULACIÓN!N650="X",Lists!A740,"")</f>
        <v/>
      </c>
      <c r="C740" t="str">
        <f t="shared" si="21"/>
        <v/>
      </c>
      <c r="D740">
        <f>'FORMULACIÓN Y SEG. FACULTADES'!DF652</f>
        <v>0</v>
      </c>
    </row>
    <row r="741" spans="1:4">
      <c r="A741">
        <f t="shared" si="22"/>
        <v>642</v>
      </c>
      <c r="B741" t="str">
        <f>IF(FORMULACIÓN!N651="X",Lists!A741,"")</f>
        <v/>
      </c>
      <c r="C741" t="str">
        <f t="shared" ref="C741:C804" si="23">IFERROR(SMALL($B$100:$B$359,A741),"")</f>
        <v/>
      </c>
      <c r="D741">
        <f>'FORMULACIÓN Y SEG. FACULTADES'!DF653</f>
        <v>0</v>
      </c>
    </row>
    <row r="742" spans="1:4">
      <c r="A742">
        <f t="shared" ref="A742:A805" si="24">A741+1</f>
        <v>643</v>
      </c>
      <c r="B742" t="str">
        <f>IF(FORMULACIÓN!N652="X",Lists!A742,"")</f>
        <v/>
      </c>
      <c r="C742" t="str">
        <f t="shared" si="23"/>
        <v/>
      </c>
      <c r="D742">
        <f>'FORMULACIÓN Y SEG. FACULTADES'!DF654</f>
        <v>0</v>
      </c>
    </row>
    <row r="743" spans="1:4">
      <c r="A743">
        <f t="shared" si="24"/>
        <v>644</v>
      </c>
      <c r="B743" t="str">
        <f>IF(FORMULACIÓN!N653="X",Lists!A743,"")</f>
        <v/>
      </c>
      <c r="C743" t="str">
        <f t="shared" si="23"/>
        <v/>
      </c>
      <c r="D743">
        <f>'FORMULACIÓN Y SEG. FACULTADES'!DF655</f>
        <v>0</v>
      </c>
    </row>
    <row r="744" spans="1:4">
      <c r="A744">
        <f t="shared" si="24"/>
        <v>645</v>
      </c>
      <c r="B744" t="str">
        <f>IF(FORMULACIÓN!N654="X",Lists!A744,"")</f>
        <v/>
      </c>
      <c r="C744" t="str">
        <f t="shared" si="23"/>
        <v/>
      </c>
      <c r="D744">
        <f>'FORMULACIÓN Y SEG. FACULTADES'!DF656</f>
        <v>0</v>
      </c>
    </row>
    <row r="745" spans="1:4">
      <c r="A745">
        <f t="shared" si="24"/>
        <v>646</v>
      </c>
      <c r="B745" t="str">
        <f>IF(FORMULACIÓN!N655="X",Lists!A745,"")</f>
        <v/>
      </c>
      <c r="C745" t="str">
        <f t="shared" si="23"/>
        <v/>
      </c>
      <c r="D745">
        <f>'FORMULACIÓN Y SEG. FACULTADES'!DF657</f>
        <v>0</v>
      </c>
    </row>
    <row r="746" spans="1:4">
      <c r="A746">
        <f t="shared" si="24"/>
        <v>647</v>
      </c>
      <c r="B746" t="str">
        <f>IF(FORMULACIÓN!N656="X",Lists!A746,"")</f>
        <v/>
      </c>
      <c r="C746" t="str">
        <f t="shared" si="23"/>
        <v/>
      </c>
      <c r="D746">
        <f>'FORMULACIÓN Y SEG. FACULTADES'!DF658</f>
        <v>0</v>
      </c>
    </row>
    <row r="747" spans="1:4">
      <c r="A747">
        <f t="shared" si="24"/>
        <v>648</v>
      </c>
      <c r="B747" t="str">
        <f>IF(FORMULACIÓN!N657="X",Lists!A747,"")</f>
        <v/>
      </c>
      <c r="C747" t="str">
        <f t="shared" si="23"/>
        <v/>
      </c>
      <c r="D747">
        <f>'FORMULACIÓN Y SEG. FACULTADES'!DF659</f>
        <v>0</v>
      </c>
    </row>
    <row r="748" spans="1:4">
      <c r="A748">
        <f t="shared" si="24"/>
        <v>649</v>
      </c>
      <c r="B748" t="str">
        <f>IF(FORMULACIÓN!N658="X",Lists!A748,"")</f>
        <v/>
      </c>
      <c r="C748" t="str">
        <f t="shared" si="23"/>
        <v/>
      </c>
      <c r="D748">
        <f>'FORMULACIÓN Y SEG. FACULTADES'!DF660</f>
        <v>0</v>
      </c>
    </row>
    <row r="749" spans="1:4">
      <c r="A749">
        <f t="shared" si="24"/>
        <v>650</v>
      </c>
      <c r="B749" t="str">
        <f>IF(FORMULACIÓN!N659="X",Lists!A749,"")</f>
        <v/>
      </c>
      <c r="C749" t="str">
        <f t="shared" si="23"/>
        <v/>
      </c>
      <c r="D749">
        <f>'FORMULACIÓN Y SEG. FACULTADES'!DF661</f>
        <v>0</v>
      </c>
    </row>
    <row r="750" spans="1:4">
      <c r="A750">
        <f t="shared" si="24"/>
        <v>651</v>
      </c>
      <c r="B750" t="str">
        <f>IF(FORMULACIÓN!N660="X",Lists!A750,"")</f>
        <v/>
      </c>
      <c r="C750" t="str">
        <f t="shared" si="23"/>
        <v/>
      </c>
      <c r="D750">
        <f>'FORMULACIÓN Y SEG. FACULTADES'!DF662</f>
        <v>0</v>
      </c>
    </row>
    <row r="751" spans="1:4">
      <c r="A751">
        <f t="shared" si="24"/>
        <v>652</v>
      </c>
      <c r="B751" t="str">
        <f>IF(FORMULACIÓN!N661="X",Lists!A751,"")</f>
        <v/>
      </c>
      <c r="C751" t="str">
        <f t="shared" si="23"/>
        <v/>
      </c>
      <c r="D751">
        <f>'FORMULACIÓN Y SEG. FACULTADES'!DF663</f>
        <v>0</v>
      </c>
    </row>
    <row r="752" spans="1:4">
      <c r="A752">
        <f t="shared" si="24"/>
        <v>653</v>
      </c>
      <c r="B752" t="str">
        <f>IF(FORMULACIÓN!N662="X",Lists!A752,"")</f>
        <v/>
      </c>
      <c r="C752" t="str">
        <f t="shared" si="23"/>
        <v/>
      </c>
      <c r="D752">
        <f>'FORMULACIÓN Y SEG. FACULTADES'!DF664</f>
        <v>0</v>
      </c>
    </row>
    <row r="753" spans="1:4">
      <c r="A753">
        <f t="shared" si="24"/>
        <v>654</v>
      </c>
      <c r="B753" t="str">
        <f>IF(FORMULACIÓN!N663="X",Lists!A753,"")</f>
        <v/>
      </c>
      <c r="C753" t="str">
        <f t="shared" si="23"/>
        <v/>
      </c>
      <c r="D753">
        <f>'FORMULACIÓN Y SEG. FACULTADES'!DF665</f>
        <v>0</v>
      </c>
    </row>
    <row r="754" spans="1:4">
      <c r="A754">
        <f t="shared" si="24"/>
        <v>655</v>
      </c>
      <c r="B754" t="str">
        <f>IF(FORMULACIÓN!N664="X",Lists!A754,"")</f>
        <v/>
      </c>
      <c r="C754" t="str">
        <f t="shared" si="23"/>
        <v/>
      </c>
      <c r="D754">
        <f>'FORMULACIÓN Y SEG. FACULTADES'!DF666</f>
        <v>0</v>
      </c>
    </row>
    <row r="755" spans="1:4">
      <c r="A755">
        <f t="shared" si="24"/>
        <v>656</v>
      </c>
      <c r="B755" t="str">
        <f>IF(FORMULACIÓN!N665="X",Lists!A755,"")</f>
        <v/>
      </c>
      <c r="C755" t="str">
        <f t="shared" si="23"/>
        <v/>
      </c>
      <c r="D755">
        <f>'FORMULACIÓN Y SEG. FACULTADES'!DF667</f>
        <v>0</v>
      </c>
    </row>
    <row r="756" spans="1:4">
      <c r="A756">
        <f t="shared" si="24"/>
        <v>657</v>
      </c>
      <c r="B756" t="str">
        <f>IF(FORMULACIÓN!N666="X",Lists!A756,"")</f>
        <v/>
      </c>
      <c r="C756" t="str">
        <f t="shared" si="23"/>
        <v/>
      </c>
      <c r="D756">
        <f>'FORMULACIÓN Y SEG. FACULTADES'!DF668</f>
        <v>0</v>
      </c>
    </row>
    <row r="757" spans="1:4">
      <c r="A757">
        <f t="shared" si="24"/>
        <v>658</v>
      </c>
      <c r="B757" t="str">
        <f>IF(FORMULACIÓN!N667="X",Lists!A757,"")</f>
        <v/>
      </c>
      <c r="C757" t="str">
        <f t="shared" si="23"/>
        <v/>
      </c>
      <c r="D757">
        <f>'FORMULACIÓN Y SEG. FACULTADES'!DF669</f>
        <v>0</v>
      </c>
    </row>
    <row r="758" spans="1:4">
      <c r="A758">
        <f t="shared" si="24"/>
        <v>659</v>
      </c>
      <c r="B758" t="str">
        <f>IF(FORMULACIÓN!N668="X",Lists!A758,"")</f>
        <v/>
      </c>
      <c r="C758" t="str">
        <f t="shared" si="23"/>
        <v/>
      </c>
      <c r="D758">
        <f>'FORMULACIÓN Y SEG. FACULTADES'!DF670</f>
        <v>0</v>
      </c>
    </row>
    <row r="759" spans="1:4">
      <c r="A759">
        <f t="shared" si="24"/>
        <v>660</v>
      </c>
      <c r="B759" t="str">
        <f>IF(FORMULACIÓN!N669="X",Lists!A759,"")</f>
        <v/>
      </c>
      <c r="C759" t="str">
        <f t="shared" si="23"/>
        <v/>
      </c>
      <c r="D759">
        <f>'FORMULACIÓN Y SEG. FACULTADES'!DF671</f>
        <v>0</v>
      </c>
    </row>
    <row r="760" spans="1:4">
      <c r="A760">
        <f t="shared" si="24"/>
        <v>661</v>
      </c>
      <c r="B760" t="str">
        <f>IF(FORMULACIÓN!N670="X",Lists!A760,"")</f>
        <v/>
      </c>
      <c r="C760" t="str">
        <f t="shared" si="23"/>
        <v/>
      </c>
      <c r="D760">
        <f>'FORMULACIÓN Y SEG. FACULTADES'!DF672</f>
        <v>0</v>
      </c>
    </row>
    <row r="761" spans="1:4">
      <c r="A761">
        <f t="shared" si="24"/>
        <v>662</v>
      </c>
      <c r="B761" t="str">
        <f>IF(FORMULACIÓN!N671="X",Lists!A761,"")</f>
        <v/>
      </c>
      <c r="C761" t="str">
        <f t="shared" si="23"/>
        <v/>
      </c>
      <c r="D761">
        <f>'FORMULACIÓN Y SEG. FACULTADES'!DF673</f>
        <v>0</v>
      </c>
    </row>
    <row r="762" spans="1:4">
      <c r="A762">
        <f t="shared" si="24"/>
        <v>663</v>
      </c>
      <c r="B762" t="str">
        <f>IF(FORMULACIÓN!N672="X",Lists!A762,"")</f>
        <v/>
      </c>
      <c r="C762" t="str">
        <f t="shared" si="23"/>
        <v/>
      </c>
      <c r="D762">
        <f>'FORMULACIÓN Y SEG. FACULTADES'!DF674</f>
        <v>0</v>
      </c>
    </row>
    <row r="763" spans="1:4">
      <c r="A763">
        <f t="shared" si="24"/>
        <v>664</v>
      </c>
      <c r="B763" t="str">
        <f>IF(FORMULACIÓN!N673="X",Lists!A763,"")</f>
        <v/>
      </c>
      <c r="C763" t="str">
        <f t="shared" si="23"/>
        <v/>
      </c>
      <c r="D763">
        <f>'FORMULACIÓN Y SEG. FACULTADES'!DF675</f>
        <v>0</v>
      </c>
    </row>
    <row r="764" spans="1:4">
      <c r="A764">
        <f t="shared" si="24"/>
        <v>665</v>
      </c>
      <c r="B764" t="str">
        <f>IF(FORMULACIÓN!N674="X",Lists!A764,"")</f>
        <v/>
      </c>
      <c r="C764" t="str">
        <f t="shared" si="23"/>
        <v/>
      </c>
      <c r="D764">
        <f>'FORMULACIÓN Y SEG. FACULTADES'!DF676</f>
        <v>0</v>
      </c>
    </row>
    <row r="765" spans="1:4">
      <c r="A765">
        <f t="shared" si="24"/>
        <v>666</v>
      </c>
      <c r="B765" t="str">
        <f>IF(FORMULACIÓN!N675="X",Lists!A765,"")</f>
        <v/>
      </c>
      <c r="C765" t="str">
        <f t="shared" si="23"/>
        <v/>
      </c>
      <c r="D765">
        <f>'FORMULACIÓN Y SEG. FACULTADES'!DF677</f>
        <v>0</v>
      </c>
    </row>
    <row r="766" spans="1:4">
      <c r="A766">
        <f t="shared" si="24"/>
        <v>667</v>
      </c>
      <c r="B766" t="str">
        <f>IF(FORMULACIÓN!N676="X",Lists!A766,"")</f>
        <v/>
      </c>
      <c r="C766" t="str">
        <f t="shared" si="23"/>
        <v/>
      </c>
      <c r="D766">
        <f>'FORMULACIÓN Y SEG. FACULTADES'!DF678</f>
        <v>0</v>
      </c>
    </row>
    <row r="767" spans="1:4">
      <c r="A767">
        <f t="shared" si="24"/>
        <v>668</v>
      </c>
      <c r="B767" t="str">
        <f>IF(FORMULACIÓN!N677="X",Lists!A767,"")</f>
        <v/>
      </c>
      <c r="C767" t="str">
        <f t="shared" si="23"/>
        <v/>
      </c>
      <c r="D767">
        <f>'FORMULACIÓN Y SEG. FACULTADES'!DF679</f>
        <v>0</v>
      </c>
    </row>
    <row r="768" spans="1:4">
      <c r="A768">
        <f t="shared" si="24"/>
        <v>669</v>
      </c>
      <c r="B768" t="str">
        <f>IF(FORMULACIÓN!N678="X",Lists!A768,"")</f>
        <v/>
      </c>
      <c r="C768" t="str">
        <f t="shared" si="23"/>
        <v/>
      </c>
      <c r="D768">
        <f>'FORMULACIÓN Y SEG. FACULTADES'!DF680</f>
        <v>0</v>
      </c>
    </row>
    <row r="769" spans="1:4">
      <c r="A769">
        <f t="shared" si="24"/>
        <v>670</v>
      </c>
      <c r="B769" t="str">
        <f>IF(FORMULACIÓN!N679="X",Lists!A769,"")</f>
        <v/>
      </c>
      <c r="C769" t="str">
        <f t="shared" si="23"/>
        <v/>
      </c>
      <c r="D769">
        <f>'FORMULACIÓN Y SEG. FACULTADES'!DF681</f>
        <v>0</v>
      </c>
    </row>
    <row r="770" spans="1:4">
      <c r="A770">
        <f t="shared" si="24"/>
        <v>671</v>
      </c>
      <c r="B770" t="str">
        <f>IF(FORMULACIÓN!N680="X",Lists!A770,"")</f>
        <v/>
      </c>
      <c r="C770" t="str">
        <f t="shared" si="23"/>
        <v/>
      </c>
      <c r="D770">
        <f>'FORMULACIÓN Y SEG. FACULTADES'!DF682</f>
        <v>0</v>
      </c>
    </row>
    <row r="771" spans="1:4">
      <c r="A771">
        <f t="shared" si="24"/>
        <v>672</v>
      </c>
      <c r="B771" t="str">
        <f>IF(FORMULACIÓN!N681="X",Lists!A771,"")</f>
        <v/>
      </c>
      <c r="C771" t="str">
        <f t="shared" si="23"/>
        <v/>
      </c>
      <c r="D771">
        <f>'FORMULACIÓN Y SEG. FACULTADES'!DF683</f>
        <v>0</v>
      </c>
    </row>
    <row r="772" spans="1:4">
      <c r="A772">
        <f t="shared" si="24"/>
        <v>673</v>
      </c>
      <c r="B772" t="str">
        <f>IF(FORMULACIÓN!N682="X",Lists!A772,"")</f>
        <v/>
      </c>
      <c r="C772" t="str">
        <f t="shared" si="23"/>
        <v/>
      </c>
      <c r="D772">
        <f>'FORMULACIÓN Y SEG. FACULTADES'!DF684</f>
        <v>0</v>
      </c>
    </row>
    <row r="773" spans="1:4">
      <c r="A773">
        <f t="shared" si="24"/>
        <v>674</v>
      </c>
      <c r="B773" t="str">
        <f>IF(FORMULACIÓN!N683="X",Lists!A773,"")</f>
        <v/>
      </c>
      <c r="C773" t="str">
        <f t="shared" si="23"/>
        <v/>
      </c>
      <c r="D773">
        <f>'FORMULACIÓN Y SEG. FACULTADES'!DF685</f>
        <v>0</v>
      </c>
    </row>
    <row r="774" spans="1:4">
      <c r="A774">
        <f t="shared" si="24"/>
        <v>675</v>
      </c>
      <c r="B774" t="str">
        <f>IF(FORMULACIÓN!N684="X",Lists!A774,"")</f>
        <v/>
      </c>
      <c r="C774" t="str">
        <f t="shared" si="23"/>
        <v/>
      </c>
      <c r="D774">
        <f>'FORMULACIÓN Y SEG. FACULTADES'!DF686</f>
        <v>0</v>
      </c>
    </row>
    <row r="775" spans="1:4">
      <c r="A775">
        <f t="shared" si="24"/>
        <v>676</v>
      </c>
      <c r="B775" t="str">
        <f>IF(FORMULACIÓN!N685="X",Lists!A775,"")</f>
        <v/>
      </c>
      <c r="C775" t="str">
        <f t="shared" si="23"/>
        <v/>
      </c>
      <c r="D775">
        <f>'FORMULACIÓN Y SEG. FACULTADES'!DF687</f>
        <v>0</v>
      </c>
    </row>
    <row r="776" spans="1:4">
      <c r="A776">
        <f t="shared" si="24"/>
        <v>677</v>
      </c>
      <c r="B776" t="str">
        <f>IF(FORMULACIÓN!N686="X",Lists!A776,"")</f>
        <v/>
      </c>
      <c r="C776" t="str">
        <f t="shared" si="23"/>
        <v/>
      </c>
      <c r="D776">
        <f>'FORMULACIÓN Y SEG. FACULTADES'!DF688</f>
        <v>0</v>
      </c>
    </row>
    <row r="777" spans="1:4">
      <c r="A777">
        <f t="shared" si="24"/>
        <v>678</v>
      </c>
      <c r="B777" t="str">
        <f>IF(FORMULACIÓN!N687="X",Lists!A777,"")</f>
        <v/>
      </c>
      <c r="C777" t="str">
        <f t="shared" si="23"/>
        <v/>
      </c>
      <c r="D777">
        <f>'FORMULACIÓN Y SEG. FACULTADES'!DF689</f>
        <v>0</v>
      </c>
    </row>
    <row r="778" spans="1:4">
      <c r="A778">
        <f t="shared" si="24"/>
        <v>679</v>
      </c>
      <c r="B778" t="str">
        <f>IF(FORMULACIÓN!N688="X",Lists!A778,"")</f>
        <v/>
      </c>
      <c r="C778" t="str">
        <f t="shared" si="23"/>
        <v/>
      </c>
      <c r="D778">
        <f>'FORMULACIÓN Y SEG. FACULTADES'!DF690</f>
        <v>0</v>
      </c>
    </row>
    <row r="779" spans="1:4">
      <c r="A779">
        <f t="shared" si="24"/>
        <v>680</v>
      </c>
      <c r="B779" t="str">
        <f>IF(FORMULACIÓN!N689="X",Lists!A779,"")</f>
        <v/>
      </c>
      <c r="C779" t="str">
        <f t="shared" si="23"/>
        <v/>
      </c>
      <c r="D779">
        <f>'FORMULACIÓN Y SEG. FACULTADES'!DF691</f>
        <v>0</v>
      </c>
    </row>
    <row r="780" spans="1:4">
      <c r="A780">
        <f t="shared" si="24"/>
        <v>681</v>
      </c>
      <c r="B780" t="str">
        <f>IF(FORMULACIÓN!N690="X",Lists!A780,"")</f>
        <v/>
      </c>
      <c r="C780" t="str">
        <f t="shared" si="23"/>
        <v/>
      </c>
      <c r="D780">
        <f>'FORMULACIÓN Y SEG. FACULTADES'!DF692</f>
        <v>0</v>
      </c>
    </row>
    <row r="781" spans="1:4">
      <c r="A781">
        <f t="shared" si="24"/>
        <v>682</v>
      </c>
      <c r="B781" t="str">
        <f>IF(FORMULACIÓN!N691="X",Lists!A781,"")</f>
        <v/>
      </c>
      <c r="C781" t="str">
        <f t="shared" si="23"/>
        <v/>
      </c>
      <c r="D781">
        <f>'FORMULACIÓN Y SEG. FACULTADES'!DF693</f>
        <v>0</v>
      </c>
    </row>
    <row r="782" spans="1:4">
      <c r="A782">
        <f t="shared" si="24"/>
        <v>683</v>
      </c>
      <c r="B782" t="str">
        <f>IF(FORMULACIÓN!N692="X",Lists!A782,"")</f>
        <v/>
      </c>
      <c r="C782" t="str">
        <f t="shared" si="23"/>
        <v/>
      </c>
      <c r="D782">
        <f>'FORMULACIÓN Y SEG. FACULTADES'!DF694</f>
        <v>0</v>
      </c>
    </row>
    <row r="783" spans="1:4">
      <c r="A783">
        <f t="shared" si="24"/>
        <v>684</v>
      </c>
      <c r="B783" t="str">
        <f>IF(FORMULACIÓN!N693="X",Lists!A783,"")</f>
        <v/>
      </c>
      <c r="C783" t="str">
        <f t="shared" si="23"/>
        <v/>
      </c>
      <c r="D783">
        <f>'FORMULACIÓN Y SEG. FACULTADES'!DF695</f>
        <v>0</v>
      </c>
    </row>
    <row r="784" spans="1:4">
      <c r="A784">
        <f t="shared" si="24"/>
        <v>685</v>
      </c>
      <c r="B784" t="str">
        <f>IF(FORMULACIÓN!N694="X",Lists!A784,"")</f>
        <v/>
      </c>
      <c r="C784" t="str">
        <f t="shared" si="23"/>
        <v/>
      </c>
      <c r="D784">
        <f>'FORMULACIÓN Y SEG. FACULTADES'!DF696</f>
        <v>0</v>
      </c>
    </row>
    <row r="785" spans="1:4">
      <c r="A785">
        <f t="shared" si="24"/>
        <v>686</v>
      </c>
      <c r="B785" t="str">
        <f>IF(FORMULACIÓN!N695="X",Lists!A785,"")</f>
        <v/>
      </c>
      <c r="C785" t="str">
        <f t="shared" si="23"/>
        <v/>
      </c>
      <c r="D785">
        <f>'FORMULACIÓN Y SEG. FACULTADES'!DF697</f>
        <v>0</v>
      </c>
    </row>
    <row r="786" spans="1:4">
      <c r="A786">
        <f t="shared" si="24"/>
        <v>687</v>
      </c>
      <c r="B786" t="str">
        <f>IF(FORMULACIÓN!N696="X",Lists!A786,"")</f>
        <v/>
      </c>
      <c r="C786" t="str">
        <f t="shared" si="23"/>
        <v/>
      </c>
      <c r="D786">
        <f>'FORMULACIÓN Y SEG. FACULTADES'!DF698</f>
        <v>0</v>
      </c>
    </row>
    <row r="787" spans="1:4">
      <c r="A787">
        <f t="shared" si="24"/>
        <v>688</v>
      </c>
      <c r="B787" t="str">
        <f>IF(FORMULACIÓN!N697="X",Lists!A787,"")</f>
        <v/>
      </c>
      <c r="C787" t="str">
        <f t="shared" si="23"/>
        <v/>
      </c>
      <c r="D787">
        <f>'FORMULACIÓN Y SEG. FACULTADES'!DF699</f>
        <v>0</v>
      </c>
    </row>
    <row r="788" spans="1:4">
      <c r="A788">
        <f t="shared" si="24"/>
        <v>689</v>
      </c>
      <c r="B788" t="str">
        <f>IF(FORMULACIÓN!N698="X",Lists!A788,"")</f>
        <v/>
      </c>
      <c r="C788" t="str">
        <f t="shared" si="23"/>
        <v/>
      </c>
      <c r="D788">
        <f>'FORMULACIÓN Y SEG. FACULTADES'!DF700</f>
        <v>0</v>
      </c>
    </row>
    <row r="789" spans="1:4">
      <c r="A789">
        <f t="shared" si="24"/>
        <v>690</v>
      </c>
      <c r="B789" t="str">
        <f>IF(FORMULACIÓN!N699="X",Lists!A789,"")</f>
        <v/>
      </c>
      <c r="C789" t="str">
        <f t="shared" si="23"/>
        <v/>
      </c>
      <c r="D789">
        <f>'FORMULACIÓN Y SEG. FACULTADES'!DF701</f>
        <v>0</v>
      </c>
    </row>
    <row r="790" spans="1:4">
      <c r="A790">
        <f t="shared" si="24"/>
        <v>691</v>
      </c>
      <c r="B790" t="str">
        <f>IF(FORMULACIÓN!N700="X",Lists!A790,"")</f>
        <v/>
      </c>
      <c r="C790" t="str">
        <f t="shared" si="23"/>
        <v/>
      </c>
      <c r="D790">
        <f>'FORMULACIÓN Y SEG. FACULTADES'!DF702</f>
        <v>0</v>
      </c>
    </row>
    <row r="791" spans="1:4">
      <c r="A791">
        <f t="shared" si="24"/>
        <v>692</v>
      </c>
      <c r="B791" t="str">
        <f>IF(FORMULACIÓN!N701="X",Lists!A791,"")</f>
        <v/>
      </c>
      <c r="C791" t="str">
        <f t="shared" si="23"/>
        <v/>
      </c>
      <c r="D791">
        <f>'FORMULACIÓN Y SEG. FACULTADES'!DF703</f>
        <v>0</v>
      </c>
    </row>
    <row r="792" spans="1:4">
      <c r="A792">
        <f t="shared" si="24"/>
        <v>693</v>
      </c>
      <c r="B792" t="str">
        <f>IF(FORMULACIÓN!N702="X",Lists!A792,"")</f>
        <v/>
      </c>
      <c r="C792" t="str">
        <f t="shared" si="23"/>
        <v/>
      </c>
      <c r="D792">
        <f>'FORMULACIÓN Y SEG. FACULTADES'!DF704</f>
        <v>0</v>
      </c>
    </row>
    <row r="793" spans="1:4">
      <c r="A793">
        <f t="shared" si="24"/>
        <v>694</v>
      </c>
      <c r="B793" t="str">
        <f>IF(FORMULACIÓN!N703="X",Lists!A793,"")</f>
        <v/>
      </c>
      <c r="C793" t="str">
        <f t="shared" si="23"/>
        <v/>
      </c>
      <c r="D793">
        <f>'FORMULACIÓN Y SEG. FACULTADES'!DF705</f>
        <v>0</v>
      </c>
    </row>
    <row r="794" spans="1:4">
      <c r="A794">
        <f t="shared" si="24"/>
        <v>695</v>
      </c>
      <c r="B794" t="str">
        <f>IF(FORMULACIÓN!N704="X",Lists!A794,"")</f>
        <v/>
      </c>
      <c r="C794" t="str">
        <f t="shared" si="23"/>
        <v/>
      </c>
      <c r="D794">
        <f>'FORMULACIÓN Y SEG. FACULTADES'!DF706</f>
        <v>0</v>
      </c>
    </row>
    <row r="795" spans="1:4">
      <c r="A795">
        <f t="shared" si="24"/>
        <v>696</v>
      </c>
      <c r="B795" t="str">
        <f>IF(FORMULACIÓN!N705="X",Lists!A795,"")</f>
        <v/>
      </c>
      <c r="C795" t="str">
        <f t="shared" si="23"/>
        <v/>
      </c>
      <c r="D795">
        <f>'FORMULACIÓN Y SEG. FACULTADES'!DF707</f>
        <v>0</v>
      </c>
    </row>
    <row r="796" spans="1:4">
      <c r="A796">
        <f t="shared" si="24"/>
        <v>697</v>
      </c>
      <c r="B796" t="str">
        <f>IF(FORMULACIÓN!N706="X",Lists!A796,"")</f>
        <v/>
      </c>
      <c r="C796" t="str">
        <f t="shared" si="23"/>
        <v/>
      </c>
      <c r="D796">
        <f>'FORMULACIÓN Y SEG. FACULTADES'!DF708</f>
        <v>0</v>
      </c>
    </row>
    <row r="797" spans="1:4">
      <c r="A797">
        <f t="shared" si="24"/>
        <v>698</v>
      </c>
      <c r="B797" t="str">
        <f>IF(FORMULACIÓN!N707="X",Lists!A797,"")</f>
        <v/>
      </c>
      <c r="C797" t="str">
        <f t="shared" si="23"/>
        <v/>
      </c>
      <c r="D797">
        <f>'FORMULACIÓN Y SEG. FACULTADES'!DF709</f>
        <v>0</v>
      </c>
    </row>
    <row r="798" spans="1:4">
      <c r="A798">
        <f t="shared" si="24"/>
        <v>699</v>
      </c>
      <c r="B798" t="str">
        <f>IF(FORMULACIÓN!N708="X",Lists!A798,"")</f>
        <v/>
      </c>
      <c r="C798" t="str">
        <f t="shared" si="23"/>
        <v/>
      </c>
      <c r="D798">
        <f>'FORMULACIÓN Y SEG. FACULTADES'!DF710</f>
        <v>0</v>
      </c>
    </row>
    <row r="799" spans="1:4">
      <c r="A799">
        <f t="shared" si="24"/>
        <v>700</v>
      </c>
      <c r="B799" t="str">
        <f>IF(FORMULACIÓN!N709="X",Lists!A799,"")</f>
        <v/>
      </c>
      <c r="C799" t="str">
        <f t="shared" si="23"/>
        <v/>
      </c>
      <c r="D799">
        <f>'FORMULACIÓN Y SEG. FACULTADES'!DF711</f>
        <v>0</v>
      </c>
    </row>
    <row r="800" spans="1:4">
      <c r="A800">
        <f t="shared" si="24"/>
        <v>701</v>
      </c>
      <c r="B800" t="str">
        <f>IF(FORMULACIÓN!N710="X",Lists!A800,"")</f>
        <v/>
      </c>
      <c r="C800" t="str">
        <f t="shared" si="23"/>
        <v/>
      </c>
      <c r="D800">
        <f>'FORMULACIÓN Y SEG. FACULTADES'!DF712</f>
        <v>0</v>
      </c>
    </row>
    <row r="801" spans="1:4">
      <c r="A801">
        <f t="shared" si="24"/>
        <v>702</v>
      </c>
      <c r="B801" t="str">
        <f>IF(FORMULACIÓN!N711="X",Lists!A801,"")</f>
        <v/>
      </c>
      <c r="C801" t="str">
        <f t="shared" si="23"/>
        <v/>
      </c>
      <c r="D801">
        <f>'FORMULACIÓN Y SEG. FACULTADES'!DF713</f>
        <v>0</v>
      </c>
    </row>
    <row r="802" spans="1:4">
      <c r="A802">
        <f t="shared" si="24"/>
        <v>703</v>
      </c>
      <c r="B802" t="str">
        <f>IF(FORMULACIÓN!N712="X",Lists!A802,"")</f>
        <v/>
      </c>
      <c r="C802" t="str">
        <f t="shared" si="23"/>
        <v/>
      </c>
      <c r="D802">
        <f>'FORMULACIÓN Y SEG. FACULTADES'!DF714</f>
        <v>0</v>
      </c>
    </row>
    <row r="803" spans="1:4">
      <c r="A803">
        <f t="shared" si="24"/>
        <v>704</v>
      </c>
      <c r="B803" t="str">
        <f>IF(FORMULACIÓN!N713="X",Lists!A803,"")</f>
        <v/>
      </c>
      <c r="C803" t="str">
        <f t="shared" si="23"/>
        <v/>
      </c>
      <c r="D803">
        <f>'FORMULACIÓN Y SEG. FACULTADES'!DF715</f>
        <v>0</v>
      </c>
    </row>
    <row r="804" spans="1:4">
      <c r="A804">
        <f t="shared" si="24"/>
        <v>705</v>
      </c>
      <c r="B804" t="str">
        <f>IF(FORMULACIÓN!N714="X",Lists!A804,"")</f>
        <v/>
      </c>
      <c r="C804" t="str">
        <f t="shared" si="23"/>
        <v/>
      </c>
      <c r="D804">
        <f>'FORMULACIÓN Y SEG. FACULTADES'!DF716</f>
        <v>0</v>
      </c>
    </row>
    <row r="805" spans="1:4">
      <c r="A805">
        <f t="shared" si="24"/>
        <v>706</v>
      </c>
      <c r="B805" t="str">
        <f>IF(FORMULACIÓN!N715="X",Lists!A805,"")</f>
        <v/>
      </c>
      <c r="C805" t="str">
        <f t="shared" ref="C805:C868" si="25">IFERROR(SMALL($B$100:$B$359,A805),"")</f>
        <v/>
      </c>
      <c r="D805">
        <f>'FORMULACIÓN Y SEG. FACULTADES'!DF717</f>
        <v>0</v>
      </c>
    </row>
    <row r="806" spans="1:4">
      <c r="A806">
        <f t="shared" ref="A806:A869" si="26">A805+1</f>
        <v>707</v>
      </c>
      <c r="B806" t="str">
        <f>IF(FORMULACIÓN!N716="X",Lists!A806,"")</f>
        <v/>
      </c>
      <c r="C806" t="str">
        <f t="shared" si="25"/>
        <v/>
      </c>
      <c r="D806">
        <f>'FORMULACIÓN Y SEG. FACULTADES'!DF718</f>
        <v>0</v>
      </c>
    </row>
    <row r="807" spans="1:4">
      <c r="A807">
        <f t="shared" si="26"/>
        <v>708</v>
      </c>
      <c r="B807" t="str">
        <f>IF(FORMULACIÓN!N717="X",Lists!A807,"")</f>
        <v/>
      </c>
      <c r="C807" t="str">
        <f t="shared" si="25"/>
        <v/>
      </c>
      <c r="D807">
        <f>'FORMULACIÓN Y SEG. FACULTADES'!DF719</f>
        <v>0</v>
      </c>
    </row>
    <row r="808" spans="1:4">
      <c r="A808">
        <f t="shared" si="26"/>
        <v>709</v>
      </c>
      <c r="B808" t="str">
        <f>IF(FORMULACIÓN!N718="X",Lists!A808,"")</f>
        <v/>
      </c>
      <c r="C808" t="str">
        <f t="shared" si="25"/>
        <v/>
      </c>
      <c r="D808">
        <f>'FORMULACIÓN Y SEG. FACULTADES'!DF720</f>
        <v>0</v>
      </c>
    </row>
    <row r="809" spans="1:4">
      <c r="A809">
        <f t="shared" si="26"/>
        <v>710</v>
      </c>
      <c r="B809" t="str">
        <f>IF(FORMULACIÓN!N719="X",Lists!A809,"")</f>
        <v/>
      </c>
      <c r="C809" t="str">
        <f t="shared" si="25"/>
        <v/>
      </c>
      <c r="D809">
        <f>'FORMULACIÓN Y SEG. FACULTADES'!DF721</f>
        <v>0</v>
      </c>
    </row>
    <row r="810" spans="1:4">
      <c r="A810">
        <f t="shared" si="26"/>
        <v>711</v>
      </c>
      <c r="B810" t="str">
        <f>IF(FORMULACIÓN!N720="X",Lists!A810,"")</f>
        <v/>
      </c>
      <c r="C810" t="str">
        <f t="shared" si="25"/>
        <v/>
      </c>
      <c r="D810">
        <f>'FORMULACIÓN Y SEG. FACULTADES'!DF722</f>
        <v>0</v>
      </c>
    </row>
    <row r="811" spans="1:4">
      <c r="A811">
        <f t="shared" si="26"/>
        <v>712</v>
      </c>
      <c r="B811" t="str">
        <f>IF(FORMULACIÓN!N721="X",Lists!A811,"")</f>
        <v/>
      </c>
      <c r="C811" t="str">
        <f t="shared" si="25"/>
        <v/>
      </c>
      <c r="D811">
        <f>'FORMULACIÓN Y SEG. FACULTADES'!DF723</f>
        <v>0</v>
      </c>
    </row>
    <row r="812" spans="1:4">
      <c r="A812">
        <f t="shared" si="26"/>
        <v>713</v>
      </c>
      <c r="B812" t="str">
        <f>IF(FORMULACIÓN!N722="X",Lists!A812,"")</f>
        <v/>
      </c>
      <c r="C812" t="str">
        <f t="shared" si="25"/>
        <v/>
      </c>
      <c r="D812">
        <f>'FORMULACIÓN Y SEG. FACULTADES'!DF724</f>
        <v>0</v>
      </c>
    </row>
    <row r="813" spans="1:4">
      <c r="A813">
        <f t="shared" si="26"/>
        <v>714</v>
      </c>
      <c r="B813" t="str">
        <f>IF(FORMULACIÓN!N723="X",Lists!A813,"")</f>
        <v/>
      </c>
      <c r="C813" t="str">
        <f t="shared" si="25"/>
        <v/>
      </c>
      <c r="D813">
        <f>'FORMULACIÓN Y SEG. FACULTADES'!DF725</f>
        <v>0</v>
      </c>
    </row>
    <row r="814" spans="1:4">
      <c r="A814">
        <f t="shared" si="26"/>
        <v>715</v>
      </c>
      <c r="B814" t="str">
        <f>IF(FORMULACIÓN!N724="X",Lists!A814,"")</f>
        <v/>
      </c>
      <c r="C814" t="str">
        <f t="shared" si="25"/>
        <v/>
      </c>
      <c r="D814">
        <f>'FORMULACIÓN Y SEG. FACULTADES'!DF726</f>
        <v>0</v>
      </c>
    </row>
    <row r="815" spans="1:4">
      <c r="A815">
        <f t="shared" si="26"/>
        <v>716</v>
      </c>
      <c r="B815" t="str">
        <f>IF(FORMULACIÓN!N725="X",Lists!A815,"")</f>
        <v/>
      </c>
      <c r="C815" t="str">
        <f t="shared" si="25"/>
        <v/>
      </c>
      <c r="D815">
        <f>'FORMULACIÓN Y SEG. FACULTADES'!DF727</f>
        <v>0</v>
      </c>
    </row>
    <row r="816" spans="1:4">
      <c r="A816">
        <f t="shared" si="26"/>
        <v>717</v>
      </c>
      <c r="B816" t="str">
        <f>IF(FORMULACIÓN!N726="X",Lists!A816,"")</f>
        <v/>
      </c>
      <c r="C816" t="str">
        <f t="shared" si="25"/>
        <v/>
      </c>
      <c r="D816">
        <f>'FORMULACIÓN Y SEG. FACULTADES'!DF728</f>
        <v>0</v>
      </c>
    </row>
    <row r="817" spans="1:4">
      <c r="A817">
        <f t="shared" si="26"/>
        <v>718</v>
      </c>
      <c r="B817" t="str">
        <f>IF(FORMULACIÓN!N727="X",Lists!A817,"")</f>
        <v/>
      </c>
      <c r="C817" t="str">
        <f t="shared" si="25"/>
        <v/>
      </c>
      <c r="D817">
        <f>'FORMULACIÓN Y SEG. FACULTADES'!DF729</f>
        <v>0</v>
      </c>
    </row>
    <row r="818" spans="1:4">
      <c r="A818">
        <f t="shared" si="26"/>
        <v>719</v>
      </c>
      <c r="B818" t="str">
        <f>IF(FORMULACIÓN!N728="X",Lists!A818,"")</f>
        <v/>
      </c>
      <c r="C818" t="str">
        <f t="shared" si="25"/>
        <v/>
      </c>
      <c r="D818">
        <f>'FORMULACIÓN Y SEG. FACULTADES'!DF730</f>
        <v>0</v>
      </c>
    </row>
    <row r="819" spans="1:4">
      <c r="A819">
        <f t="shared" si="26"/>
        <v>720</v>
      </c>
      <c r="B819" t="str">
        <f>IF(FORMULACIÓN!N729="X",Lists!A819,"")</f>
        <v/>
      </c>
      <c r="C819" t="str">
        <f t="shared" si="25"/>
        <v/>
      </c>
      <c r="D819">
        <f>'FORMULACIÓN Y SEG. FACULTADES'!DF731</f>
        <v>0</v>
      </c>
    </row>
    <row r="820" spans="1:4">
      <c r="A820">
        <f t="shared" si="26"/>
        <v>721</v>
      </c>
      <c r="B820" t="str">
        <f>IF(FORMULACIÓN!N730="X",Lists!A820,"")</f>
        <v/>
      </c>
      <c r="C820" t="str">
        <f t="shared" si="25"/>
        <v/>
      </c>
      <c r="D820">
        <f>'FORMULACIÓN Y SEG. FACULTADES'!DF732</f>
        <v>0</v>
      </c>
    </row>
    <row r="821" spans="1:4">
      <c r="A821">
        <f t="shared" si="26"/>
        <v>722</v>
      </c>
      <c r="B821" t="str">
        <f>IF(FORMULACIÓN!N731="X",Lists!A821,"")</f>
        <v/>
      </c>
      <c r="C821" t="str">
        <f t="shared" si="25"/>
        <v/>
      </c>
      <c r="D821">
        <f>'FORMULACIÓN Y SEG. FACULTADES'!DF733</f>
        <v>0</v>
      </c>
    </row>
    <row r="822" spans="1:4">
      <c r="A822">
        <f t="shared" si="26"/>
        <v>723</v>
      </c>
      <c r="B822" t="str">
        <f>IF(FORMULACIÓN!N732="X",Lists!A822,"")</f>
        <v/>
      </c>
      <c r="C822" t="str">
        <f t="shared" si="25"/>
        <v/>
      </c>
      <c r="D822">
        <f>'FORMULACIÓN Y SEG. FACULTADES'!DF734</f>
        <v>0</v>
      </c>
    </row>
    <row r="823" spans="1:4">
      <c r="A823">
        <f t="shared" si="26"/>
        <v>724</v>
      </c>
      <c r="B823" t="str">
        <f>IF(FORMULACIÓN!N733="X",Lists!A823,"")</f>
        <v/>
      </c>
      <c r="C823" t="str">
        <f t="shared" si="25"/>
        <v/>
      </c>
      <c r="D823">
        <f>'FORMULACIÓN Y SEG. FACULTADES'!DF735</f>
        <v>0</v>
      </c>
    </row>
    <row r="824" spans="1:4">
      <c r="A824">
        <f t="shared" si="26"/>
        <v>725</v>
      </c>
      <c r="B824" t="str">
        <f>IF(FORMULACIÓN!N734="X",Lists!A824,"")</f>
        <v/>
      </c>
      <c r="C824" t="str">
        <f t="shared" si="25"/>
        <v/>
      </c>
      <c r="D824">
        <f>'FORMULACIÓN Y SEG. FACULTADES'!DF736</f>
        <v>0</v>
      </c>
    </row>
    <row r="825" spans="1:4">
      <c r="A825">
        <f t="shared" si="26"/>
        <v>726</v>
      </c>
      <c r="B825" t="str">
        <f>IF(FORMULACIÓN!N735="X",Lists!A825,"")</f>
        <v/>
      </c>
      <c r="C825" t="str">
        <f t="shared" si="25"/>
        <v/>
      </c>
      <c r="D825">
        <f>'FORMULACIÓN Y SEG. FACULTADES'!DF737</f>
        <v>0</v>
      </c>
    </row>
    <row r="826" spans="1:4">
      <c r="A826">
        <f t="shared" si="26"/>
        <v>727</v>
      </c>
      <c r="B826" t="str">
        <f>IF(FORMULACIÓN!N736="X",Lists!A826,"")</f>
        <v/>
      </c>
      <c r="C826" t="str">
        <f t="shared" si="25"/>
        <v/>
      </c>
      <c r="D826">
        <f>'FORMULACIÓN Y SEG. FACULTADES'!DF738</f>
        <v>0</v>
      </c>
    </row>
    <row r="827" spans="1:4">
      <c r="A827">
        <f t="shared" si="26"/>
        <v>728</v>
      </c>
      <c r="B827" t="str">
        <f>IF(FORMULACIÓN!N737="X",Lists!A827,"")</f>
        <v/>
      </c>
      <c r="C827" t="str">
        <f t="shared" si="25"/>
        <v/>
      </c>
      <c r="D827">
        <f>'FORMULACIÓN Y SEG. FACULTADES'!DF739</f>
        <v>0</v>
      </c>
    </row>
    <row r="828" spans="1:4">
      <c r="A828">
        <f t="shared" si="26"/>
        <v>729</v>
      </c>
      <c r="B828" t="str">
        <f>IF(FORMULACIÓN!N738="X",Lists!A828,"")</f>
        <v/>
      </c>
      <c r="C828" t="str">
        <f t="shared" si="25"/>
        <v/>
      </c>
      <c r="D828">
        <f>'FORMULACIÓN Y SEG. FACULTADES'!DF740</f>
        <v>0</v>
      </c>
    </row>
    <row r="829" spans="1:4">
      <c r="A829">
        <f t="shared" si="26"/>
        <v>730</v>
      </c>
      <c r="B829" t="str">
        <f>IF(FORMULACIÓN!N739="X",Lists!A829,"")</f>
        <v/>
      </c>
      <c r="C829" t="str">
        <f t="shared" si="25"/>
        <v/>
      </c>
      <c r="D829">
        <f>'FORMULACIÓN Y SEG. FACULTADES'!DF741</f>
        <v>0</v>
      </c>
    </row>
    <row r="830" spans="1:4">
      <c r="A830">
        <f t="shared" si="26"/>
        <v>731</v>
      </c>
      <c r="B830" t="str">
        <f>IF(FORMULACIÓN!N740="X",Lists!A830,"")</f>
        <v/>
      </c>
      <c r="C830" t="str">
        <f t="shared" si="25"/>
        <v/>
      </c>
      <c r="D830">
        <f>'FORMULACIÓN Y SEG. FACULTADES'!DF742</f>
        <v>0</v>
      </c>
    </row>
    <row r="831" spans="1:4">
      <c r="A831">
        <f t="shared" si="26"/>
        <v>732</v>
      </c>
      <c r="B831" t="str">
        <f>IF(FORMULACIÓN!N741="X",Lists!A831,"")</f>
        <v/>
      </c>
      <c r="C831" t="str">
        <f t="shared" si="25"/>
        <v/>
      </c>
      <c r="D831">
        <f>'FORMULACIÓN Y SEG. FACULTADES'!DF743</f>
        <v>0</v>
      </c>
    </row>
    <row r="832" spans="1:4">
      <c r="A832">
        <f t="shared" si="26"/>
        <v>733</v>
      </c>
      <c r="B832" t="str">
        <f>IF(FORMULACIÓN!N742="X",Lists!A832,"")</f>
        <v/>
      </c>
      <c r="C832" t="str">
        <f t="shared" si="25"/>
        <v/>
      </c>
      <c r="D832">
        <f>'FORMULACIÓN Y SEG. FACULTADES'!DF744</f>
        <v>0</v>
      </c>
    </row>
    <row r="833" spans="1:4">
      <c r="A833">
        <f t="shared" si="26"/>
        <v>734</v>
      </c>
      <c r="B833" t="str">
        <f>IF(FORMULACIÓN!N743="X",Lists!A833,"")</f>
        <v/>
      </c>
      <c r="C833" t="str">
        <f t="shared" si="25"/>
        <v/>
      </c>
      <c r="D833">
        <f>'FORMULACIÓN Y SEG. FACULTADES'!DF745</f>
        <v>0</v>
      </c>
    </row>
    <row r="834" spans="1:4">
      <c r="A834">
        <f t="shared" si="26"/>
        <v>735</v>
      </c>
      <c r="B834" t="str">
        <f>IF(FORMULACIÓN!N744="X",Lists!A834,"")</f>
        <v/>
      </c>
      <c r="C834" t="str">
        <f t="shared" si="25"/>
        <v/>
      </c>
      <c r="D834">
        <f>'FORMULACIÓN Y SEG. FACULTADES'!DF746</f>
        <v>0</v>
      </c>
    </row>
    <row r="835" spans="1:4">
      <c r="A835">
        <f t="shared" si="26"/>
        <v>736</v>
      </c>
      <c r="B835" t="str">
        <f>IF(FORMULACIÓN!N745="X",Lists!A835,"")</f>
        <v/>
      </c>
      <c r="C835" t="str">
        <f t="shared" si="25"/>
        <v/>
      </c>
      <c r="D835">
        <f>'FORMULACIÓN Y SEG. FACULTADES'!DF747</f>
        <v>0</v>
      </c>
    </row>
    <row r="836" spans="1:4">
      <c r="A836">
        <f t="shared" si="26"/>
        <v>737</v>
      </c>
      <c r="B836" t="str">
        <f>IF(FORMULACIÓN!N746="X",Lists!A836,"")</f>
        <v/>
      </c>
      <c r="C836" t="str">
        <f t="shared" si="25"/>
        <v/>
      </c>
      <c r="D836">
        <f>'FORMULACIÓN Y SEG. FACULTADES'!DF748</f>
        <v>0</v>
      </c>
    </row>
    <row r="837" spans="1:4">
      <c r="A837">
        <f t="shared" si="26"/>
        <v>738</v>
      </c>
      <c r="B837" t="str">
        <f>IF(FORMULACIÓN!N747="X",Lists!A837,"")</f>
        <v/>
      </c>
      <c r="C837" t="str">
        <f t="shared" si="25"/>
        <v/>
      </c>
      <c r="D837">
        <f>'FORMULACIÓN Y SEG. FACULTADES'!DF749</f>
        <v>0</v>
      </c>
    </row>
    <row r="838" spans="1:4">
      <c r="A838">
        <f t="shared" si="26"/>
        <v>739</v>
      </c>
      <c r="B838" t="str">
        <f>IF(FORMULACIÓN!N748="X",Lists!A838,"")</f>
        <v/>
      </c>
      <c r="C838" t="str">
        <f t="shared" si="25"/>
        <v/>
      </c>
      <c r="D838">
        <f>'FORMULACIÓN Y SEG. FACULTADES'!DF750</f>
        <v>0</v>
      </c>
    </row>
    <row r="839" spans="1:4">
      <c r="A839">
        <f t="shared" si="26"/>
        <v>740</v>
      </c>
      <c r="B839" t="str">
        <f>IF(FORMULACIÓN!N749="X",Lists!A839,"")</f>
        <v/>
      </c>
      <c r="C839" t="str">
        <f t="shared" si="25"/>
        <v/>
      </c>
      <c r="D839">
        <f>'FORMULACIÓN Y SEG. FACULTADES'!DF751</f>
        <v>0</v>
      </c>
    </row>
    <row r="840" spans="1:4">
      <c r="A840">
        <f t="shared" si="26"/>
        <v>741</v>
      </c>
      <c r="B840" t="str">
        <f>IF(FORMULACIÓN!N750="X",Lists!A840,"")</f>
        <v/>
      </c>
      <c r="C840" t="str">
        <f t="shared" si="25"/>
        <v/>
      </c>
      <c r="D840">
        <f>'FORMULACIÓN Y SEG. FACULTADES'!DF752</f>
        <v>0</v>
      </c>
    </row>
    <row r="841" spans="1:4">
      <c r="A841">
        <f t="shared" si="26"/>
        <v>742</v>
      </c>
      <c r="B841" t="str">
        <f>IF(FORMULACIÓN!N751="X",Lists!A841,"")</f>
        <v/>
      </c>
      <c r="C841" t="str">
        <f t="shared" si="25"/>
        <v/>
      </c>
      <c r="D841">
        <f>'FORMULACIÓN Y SEG. FACULTADES'!DF753</f>
        <v>0</v>
      </c>
    </row>
    <row r="842" spans="1:4">
      <c r="A842">
        <f t="shared" si="26"/>
        <v>743</v>
      </c>
      <c r="B842" t="str">
        <f>IF(FORMULACIÓN!N752="X",Lists!A842,"")</f>
        <v/>
      </c>
      <c r="C842" t="str">
        <f t="shared" si="25"/>
        <v/>
      </c>
      <c r="D842">
        <f>'FORMULACIÓN Y SEG. FACULTADES'!DF754</f>
        <v>0</v>
      </c>
    </row>
    <row r="843" spans="1:4">
      <c r="A843">
        <f t="shared" si="26"/>
        <v>744</v>
      </c>
      <c r="B843" t="str">
        <f>IF(FORMULACIÓN!N753="X",Lists!A843,"")</f>
        <v/>
      </c>
      <c r="C843" t="str">
        <f t="shared" si="25"/>
        <v/>
      </c>
      <c r="D843">
        <f>'FORMULACIÓN Y SEG. FACULTADES'!DF755</f>
        <v>0</v>
      </c>
    </row>
    <row r="844" spans="1:4">
      <c r="A844">
        <f t="shared" si="26"/>
        <v>745</v>
      </c>
      <c r="B844" t="str">
        <f>IF(FORMULACIÓN!N754="X",Lists!A844,"")</f>
        <v/>
      </c>
      <c r="C844" t="str">
        <f t="shared" si="25"/>
        <v/>
      </c>
      <c r="D844">
        <f>'FORMULACIÓN Y SEG. FACULTADES'!DF756</f>
        <v>0</v>
      </c>
    </row>
    <row r="845" spans="1:4">
      <c r="A845">
        <f t="shared" si="26"/>
        <v>746</v>
      </c>
      <c r="B845" t="str">
        <f>IF(FORMULACIÓN!N755="X",Lists!A845,"")</f>
        <v/>
      </c>
      <c r="C845" t="str">
        <f t="shared" si="25"/>
        <v/>
      </c>
      <c r="D845">
        <f>'FORMULACIÓN Y SEG. FACULTADES'!DF757</f>
        <v>0</v>
      </c>
    </row>
    <row r="846" spans="1:4">
      <c r="A846">
        <f t="shared" si="26"/>
        <v>747</v>
      </c>
      <c r="B846" t="str">
        <f>IF(FORMULACIÓN!N756="X",Lists!A846,"")</f>
        <v/>
      </c>
      <c r="C846" t="str">
        <f t="shared" si="25"/>
        <v/>
      </c>
      <c r="D846">
        <f>'FORMULACIÓN Y SEG. FACULTADES'!DF758</f>
        <v>0</v>
      </c>
    </row>
    <row r="847" spans="1:4">
      <c r="A847">
        <f t="shared" si="26"/>
        <v>748</v>
      </c>
      <c r="B847" t="str">
        <f>IF(FORMULACIÓN!N757="X",Lists!A847,"")</f>
        <v/>
      </c>
      <c r="C847" t="str">
        <f t="shared" si="25"/>
        <v/>
      </c>
      <c r="D847">
        <f>'FORMULACIÓN Y SEG. FACULTADES'!DF759</f>
        <v>0</v>
      </c>
    </row>
    <row r="848" spans="1:4">
      <c r="A848">
        <f t="shared" si="26"/>
        <v>749</v>
      </c>
      <c r="B848" t="str">
        <f>IF(FORMULACIÓN!N758="X",Lists!A848,"")</f>
        <v/>
      </c>
      <c r="C848" t="str">
        <f t="shared" si="25"/>
        <v/>
      </c>
      <c r="D848">
        <f>'FORMULACIÓN Y SEG. FACULTADES'!DF760</f>
        <v>0</v>
      </c>
    </row>
    <row r="849" spans="1:4">
      <c r="A849">
        <f t="shared" si="26"/>
        <v>750</v>
      </c>
      <c r="B849" t="str">
        <f>IF(FORMULACIÓN!N759="X",Lists!A849,"")</f>
        <v/>
      </c>
      <c r="C849" t="str">
        <f t="shared" si="25"/>
        <v/>
      </c>
      <c r="D849">
        <f>'FORMULACIÓN Y SEG. FACULTADES'!DF761</f>
        <v>0</v>
      </c>
    </row>
    <row r="850" spans="1:4">
      <c r="A850">
        <f t="shared" si="26"/>
        <v>751</v>
      </c>
      <c r="B850" t="str">
        <f>IF(FORMULACIÓN!N760="X",Lists!A850,"")</f>
        <v/>
      </c>
      <c r="C850" t="str">
        <f t="shared" si="25"/>
        <v/>
      </c>
      <c r="D850">
        <f>'FORMULACIÓN Y SEG. FACULTADES'!DF762</f>
        <v>0</v>
      </c>
    </row>
    <row r="851" spans="1:4">
      <c r="A851">
        <f t="shared" si="26"/>
        <v>752</v>
      </c>
      <c r="B851" t="str">
        <f>IF(FORMULACIÓN!N761="X",Lists!A851,"")</f>
        <v/>
      </c>
      <c r="C851" t="str">
        <f t="shared" si="25"/>
        <v/>
      </c>
      <c r="D851">
        <f>'FORMULACIÓN Y SEG. FACULTADES'!DF763</f>
        <v>0</v>
      </c>
    </row>
    <row r="852" spans="1:4">
      <c r="A852">
        <f t="shared" si="26"/>
        <v>753</v>
      </c>
      <c r="B852" t="str">
        <f>IF(FORMULACIÓN!N762="X",Lists!A852,"")</f>
        <v/>
      </c>
      <c r="C852" t="str">
        <f t="shared" si="25"/>
        <v/>
      </c>
      <c r="D852">
        <f>'FORMULACIÓN Y SEG. FACULTADES'!DF764</f>
        <v>0</v>
      </c>
    </row>
    <row r="853" spans="1:4">
      <c r="A853">
        <f t="shared" si="26"/>
        <v>754</v>
      </c>
      <c r="B853" t="str">
        <f>IF(FORMULACIÓN!N763="X",Lists!A853,"")</f>
        <v/>
      </c>
      <c r="C853" t="str">
        <f t="shared" si="25"/>
        <v/>
      </c>
      <c r="D853">
        <f>'FORMULACIÓN Y SEG. FACULTADES'!DF765</f>
        <v>0</v>
      </c>
    </row>
    <row r="854" spans="1:4">
      <c r="A854">
        <f t="shared" si="26"/>
        <v>755</v>
      </c>
      <c r="B854" t="str">
        <f>IF(FORMULACIÓN!N764="X",Lists!A854,"")</f>
        <v/>
      </c>
      <c r="C854" t="str">
        <f t="shared" si="25"/>
        <v/>
      </c>
      <c r="D854">
        <f>'FORMULACIÓN Y SEG. FACULTADES'!DF766</f>
        <v>0</v>
      </c>
    </row>
    <row r="855" spans="1:4">
      <c r="A855">
        <f t="shared" si="26"/>
        <v>756</v>
      </c>
      <c r="B855" t="str">
        <f>IF(FORMULACIÓN!N765="X",Lists!A855,"")</f>
        <v/>
      </c>
      <c r="C855" t="str">
        <f t="shared" si="25"/>
        <v/>
      </c>
      <c r="D855">
        <f>'FORMULACIÓN Y SEG. FACULTADES'!DF767</f>
        <v>0</v>
      </c>
    </row>
    <row r="856" spans="1:4">
      <c r="A856">
        <f t="shared" si="26"/>
        <v>757</v>
      </c>
      <c r="B856" t="str">
        <f>IF(FORMULACIÓN!N766="X",Lists!A856,"")</f>
        <v/>
      </c>
      <c r="C856" t="str">
        <f t="shared" si="25"/>
        <v/>
      </c>
      <c r="D856">
        <f>'FORMULACIÓN Y SEG. FACULTADES'!DF768</f>
        <v>0</v>
      </c>
    </row>
    <row r="857" spans="1:4">
      <c r="A857">
        <f t="shared" si="26"/>
        <v>758</v>
      </c>
      <c r="B857" t="str">
        <f>IF(FORMULACIÓN!N767="X",Lists!A857,"")</f>
        <v/>
      </c>
      <c r="C857" t="str">
        <f t="shared" si="25"/>
        <v/>
      </c>
      <c r="D857">
        <f>'FORMULACIÓN Y SEG. FACULTADES'!DF769</f>
        <v>0</v>
      </c>
    </row>
    <row r="858" spans="1:4">
      <c r="A858">
        <f t="shared" si="26"/>
        <v>759</v>
      </c>
      <c r="B858" t="str">
        <f>IF(FORMULACIÓN!N768="X",Lists!A858,"")</f>
        <v/>
      </c>
      <c r="C858" t="str">
        <f t="shared" si="25"/>
        <v/>
      </c>
      <c r="D858">
        <f>'FORMULACIÓN Y SEG. FACULTADES'!DF770</f>
        <v>0</v>
      </c>
    </row>
    <row r="859" spans="1:4">
      <c r="A859">
        <f t="shared" si="26"/>
        <v>760</v>
      </c>
      <c r="B859" t="str">
        <f>IF(FORMULACIÓN!N769="X",Lists!A859,"")</f>
        <v/>
      </c>
      <c r="C859" t="str">
        <f t="shared" si="25"/>
        <v/>
      </c>
      <c r="D859">
        <f>'FORMULACIÓN Y SEG. FACULTADES'!DF771</f>
        <v>0</v>
      </c>
    </row>
    <row r="860" spans="1:4">
      <c r="A860">
        <f t="shared" si="26"/>
        <v>761</v>
      </c>
      <c r="B860" t="str">
        <f>IF(FORMULACIÓN!N770="X",Lists!A860,"")</f>
        <v/>
      </c>
      <c r="C860" t="str">
        <f t="shared" si="25"/>
        <v/>
      </c>
      <c r="D860">
        <f>'FORMULACIÓN Y SEG. FACULTADES'!DF772</f>
        <v>0</v>
      </c>
    </row>
    <row r="861" spans="1:4">
      <c r="A861">
        <f t="shared" si="26"/>
        <v>762</v>
      </c>
      <c r="B861" t="str">
        <f>IF(FORMULACIÓN!N771="X",Lists!A861,"")</f>
        <v/>
      </c>
      <c r="C861" t="str">
        <f t="shared" si="25"/>
        <v/>
      </c>
      <c r="D861">
        <f>'FORMULACIÓN Y SEG. FACULTADES'!DF773</f>
        <v>0</v>
      </c>
    </row>
    <row r="862" spans="1:4">
      <c r="A862">
        <f t="shared" si="26"/>
        <v>763</v>
      </c>
      <c r="B862" t="str">
        <f>IF(FORMULACIÓN!N772="X",Lists!A862,"")</f>
        <v/>
      </c>
      <c r="C862" t="str">
        <f t="shared" si="25"/>
        <v/>
      </c>
      <c r="D862">
        <f>'FORMULACIÓN Y SEG. FACULTADES'!DF774</f>
        <v>0</v>
      </c>
    </row>
    <row r="863" spans="1:4">
      <c r="A863">
        <f t="shared" si="26"/>
        <v>764</v>
      </c>
      <c r="B863" t="str">
        <f>IF(FORMULACIÓN!N773="X",Lists!A863,"")</f>
        <v/>
      </c>
      <c r="C863" t="str">
        <f t="shared" si="25"/>
        <v/>
      </c>
      <c r="D863">
        <f>'FORMULACIÓN Y SEG. FACULTADES'!DF775</f>
        <v>0</v>
      </c>
    </row>
    <row r="864" spans="1:4">
      <c r="A864">
        <f t="shared" si="26"/>
        <v>765</v>
      </c>
      <c r="B864" t="str">
        <f>IF(FORMULACIÓN!N774="X",Lists!A864,"")</f>
        <v/>
      </c>
      <c r="C864" t="str">
        <f t="shared" si="25"/>
        <v/>
      </c>
      <c r="D864">
        <f>'FORMULACIÓN Y SEG. FACULTADES'!DF776</f>
        <v>0</v>
      </c>
    </row>
    <row r="865" spans="1:4">
      <c r="A865">
        <f t="shared" si="26"/>
        <v>766</v>
      </c>
      <c r="B865" t="str">
        <f>IF(FORMULACIÓN!N775="X",Lists!A865,"")</f>
        <v/>
      </c>
      <c r="C865" t="str">
        <f t="shared" si="25"/>
        <v/>
      </c>
      <c r="D865">
        <f>'FORMULACIÓN Y SEG. FACULTADES'!DF777</f>
        <v>0</v>
      </c>
    </row>
    <row r="866" spans="1:4">
      <c r="A866">
        <f t="shared" si="26"/>
        <v>767</v>
      </c>
      <c r="B866" t="str">
        <f>IF(FORMULACIÓN!N776="X",Lists!A866,"")</f>
        <v/>
      </c>
      <c r="C866" t="str">
        <f t="shared" si="25"/>
        <v/>
      </c>
      <c r="D866">
        <f>'FORMULACIÓN Y SEG. FACULTADES'!DF778</f>
        <v>0</v>
      </c>
    </row>
    <row r="867" spans="1:4">
      <c r="A867">
        <f t="shared" si="26"/>
        <v>768</v>
      </c>
      <c r="B867" t="str">
        <f>IF(FORMULACIÓN!N777="X",Lists!A867,"")</f>
        <v/>
      </c>
      <c r="C867" t="str">
        <f t="shared" si="25"/>
        <v/>
      </c>
      <c r="D867">
        <f>'FORMULACIÓN Y SEG. FACULTADES'!DF779</f>
        <v>0</v>
      </c>
    </row>
    <row r="868" spans="1:4">
      <c r="A868">
        <f t="shared" si="26"/>
        <v>769</v>
      </c>
      <c r="B868" t="str">
        <f>IF(FORMULACIÓN!N778="X",Lists!A868,"")</f>
        <v/>
      </c>
      <c r="C868" t="str">
        <f t="shared" si="25"/>
        <v/>
      </c>
      <c r="D868">
        <f>'FORMULACIÓN Y SEG. FACULTADES'!DF780</f>
        <v>0</v>
      </c>
    </row>
    <row r="869" spans="1:4">
      <c r="A869">
        <f t="shared" si="26"/>
        <v>770</v>
      </c>
      <c r="B869" t="str">
        <f>IF(FORMULACIÓN!N779="X",Lists!A869,"")</f>
        <v/>
      </c>
      <c r="C869" t="str">
        <f t="shared" ref="C869:C932" si="27">IFERROR(SMALL($B$100:$B$359,A869),"")</f>
        <v/>
      </c>
      <c r="D869">
        <f>'FORMULACIÓN Y SEG. FACULTADES'!DF781</f>
        <v>0</v>
      </c>
    </row>
    <row r="870" spans="1:4">
      <c r="A870">
        <f t="shared" ref="A870:A933" si="28">A869+1</f>
        <v>771</v>
      </c>
      <c r="B870" t="str">
        <f>IF(FORMULACIÓN!N780="X",Lists!A870,"")</f>
        <v/>
      </c>
      <c r="C870" t="str">
        <f t="shared" si="27"/>
        <v/>
      </c>
      <c r="D870">
        <f>'FORMULACIÓN Y SEG. FACULTADES'!DF782</f>
        <v>0</v>
      </c>
    </row>
    <row r="871" spans="1:4">
      <c r="A871">
        <f t="shared" si="28"/>
        <v>772</v>
      </c>
      <c r="B871" t="str">
        <f>IF(FORMULACIÓN!N781="X",Lists!A871,"")</f>
        <v/>
      </c>
      <c r="C871" t="str">
        <f t="shared" si="27"/>
        <v/>
      </c>
      <c r="D871">
        <f>'FORMULACIÓN Y SEG. FACULTADES'!DF783</f>
        <v>0</v>
      </c>
    </row>
    <row r="872" spans="1:4">
      <c r="A872">
        <f t="shared" si="28"/>
        <v>773</v>
      </c>
      <c r="B872" t="str">
        <f>IF(FORMULACIÓN!N782="X",Lists!A872,"")</f>
        <v/>
      </c>
      <c r="C872" t="str">
        <f t="shared" si="27"/>
        <v/>
      </c>
      <c r="D872">
        <f>'FORMULACIÓN Y SEG. FACULTADES'!DF784</f>
        <v>0</v>
      </c>
    </row>
    <row r="873" spans="1:4">
      <c r="A873">
        <f t="shared" si="28"/>
        <v>774</v>
      </c>
      <c r="B873" t="str">
        <f>IF(FORMULACIÓN!N783="X",Lists!A873,"")</f>
        <v/>
      </c>
      <c r="C873" t="str">
        <f t="shared" si="27"/>
        <v/>
      </c>
      <c r="D873">
        <f>'FORMULACIÓN Y SEG. FACULTADES'!DF785</f>
        <v>0</v>
      </c>
    </row>
    <row r="874" spans="1:4">
      <c r="A874">
        <f t="shared" si="28"/>
        <v>775</v>
      </c>
      <c r="B874" t="str">
        <f>IF(FORMULACIÓN!N784="X",Lists!A874,"")</f>
        <v/>
      </c>
      <c r="C874" t="str">
        <f t="shared" si="27"/>
        <v/>
      </c>
      <c r="D874">
        <f>'FORMULACIÓN Y SEG. FACULTADES'!DF786</f>
        <v>0</v>
      </c>
    </row>
    <row r="875" spans="1:4">
      <c r="A875">
        <f t="shared" si="28"/>
        <v>776</v>
      </c>
      <c r="B875" t="str">
        <f>IF(FORMULACIÓN!N785="X",Lists!A875,"")</f>
        <v/>
      </c>
      <c r="C875" t="str">
        <f t="shared" si="27"/>
        <v/>
      </c>
      <c r="D875">
        <f>'FORMULACIÓN Y SEG. FACULTADES'!DF787</f>
        <v>0</v>
      </c>
    </row>
    <row r="876" spans="1:4">
      <c r="A876">
        <f t="shared" si="28"/>
        <v>777</v>
      </c>
      <c r="B876" t="str">
        <f>IF(FORMULACIÓN!N786="X",Lists!A876,"")</f>
        <v/>
      </c>
      <c r="C876" t="str">
        <f t="shared" si="27"/>
        <v/>
      </c>
      <c r="D876">
        <f>'FORMULACIÓN Y SEG. FACULTADES'!DF788</f>
        <v>0</v>
      </c>
    </row>
    <row r="877" spans="1:4">
      <c r="A877">
        <f t="shared" si="28"/>
        <v>778</v>
      </c>
      <c r="B877" t="str">
        <f>IF(FORMULACIÓN!N787="X",Lists!A877,"")</f>
        <v/>
      </c>
      <c r="C877" t="str">
        <f t="shared" si="27"/>
        <v/>
      </c>
      <c r="D877">
        <f>'FORMULACIÓN Y SEG. FACULTADES'!DF789</f>
        <v>0</v>
      </c>
    </row>
    <row r="878" spans="1:4">
      <c r="A878">
        <f t="shared" si="28"/>
        <v>779</v>
      </c>
      <c r="B878" t="str">
        <f>IF(FORMULACIÓN!N788="X",Lists!A878,"")</f>
        <v/>
      </c>
      <c r="C878" t="str">
        <f t="shared" si="27"/>
        <v/>
      </c>
      <c r="D878">
        <f>'FORMULACIÓN Y SEG. FACULTADES'!DF790</f>
        <v>0</v>
      </c>
    </row>
    <row r="879" spans="1:4">
      <c r="A879">
        <f t="shared" si="28"/>
        <v>780</v>
      </c>
      <c r="B879" t="str">
        <f>IF(FORMULACIÓN!N789="X",Lists!A879,"")</f>
        <v/>
      </c>
      <c r="C879" t="str">
        <f t="shared" si="27"/>
        <v/>
      </c>
      <c r="D879">
        <f>'FORMULACIÓN Y SEG. FACULTADES'!DF791</f>
        <v>0</v>
      </c>
    </row>
    <row r="880" spans="1:4">
      <c r="A880">
        <f t="shared" si="28"/>
        <v>781</v>
      </c>
      <c r="B880" t="str">
        <f>IF(FORMULACIÓN!N790="X",Lists!A880,"")</f>
        <v/>
      </c>
      <c r="C880" t="str">
        <f t="shared" si="27"/>
        <v/>
      </c>
      <c r="D880">
        <f>'FORMULACIÓN Y SEG. FACULTADES'!DF792</f>
        <v>0</v>
      </c>
    </row>
    <row r="881" spans="1:4">
      <c r="A881">
        <f t="shared" si="28"/>
        <v>782</v>
      </c>
      <c r="B881" t="str">
        <f>IF(FORMULACIÓN!N791="X",Lists!A881,"")</f>
        <v/>
      </c>
      <c r="C881" t="str">
        <f t="shared" si="27"/>
        <v/>
      </c>
      <c r="D881">
        <f>'FORMULACIÓN Y SEG. FACULTADES'!DF793</f>
        <v>0</v>
      </c>
    </row>
    <row r="882" spans="1:4">
      <c r="A882">
        <f t="shared" si="28"/>
        <v>783</v>
      </c>
      <c r="B882" t="str">
        <f>IF(FORMULACIÓN!N792="X",Lists!A882,"")</f>
        <v/>
      </c>
      <c r="C882" t="str">
        <f t="shared" si="27"/>
        <v/>
      </c>
      <c r="D882">
        <f>'FORMULACIÓN Y SEG. FACULTADES'!DF794</f>
        <v>0</v>
      </c>
    </row>
    <row r="883" spans="1:4">
      <c r="A883">
        <f t="shared" si="28"/>
        <v>784</v>
      </c>
      <c r="B883" t="str">
        <f>IF(FORMULACIÓN!N793="X",Lists!A883,"")</f>
        <v/>
      </c>
      <c r="C883" t="str">
        <f t="shared" si="27"/>
        <v/>
      </c>
      <c r="D883">
        <f>'FORMULACIÓN Y SEG. FACULTADES'!DF795</f>
        <v>0</v>
      </c>
    </row>
    <row r="884" spans="1:4">
      <c r="A884">
        <f t="shared" si="28"/>
        <v>785</v>
      </c>
      <c r="B884" t="str">
        <f>IF(FORMULACIÓN!N794="X",Lists!A884,"")</f>
        <v/>
      </c>
      <c r="C884" t="str">
        <f t="shared" si="27"/>
        <v/>
      </c>
      <c r="D884">
        <f>'FORMULACIÓN Y SEG. FACULTADES'!DF796</f>
        <v>0</v>
      </c>
    </row>
    <row r="885" spans="1:4">
      <c r="A885">
        <f t="shared" si="28"/>
        <v>786</v>
      </c>
      <c r="B885" t="str">
        <f>IF(FORMULACIÓN!N795="X",Lists!A885,"")</f>
        <v/>
      </c>
      <c r="C885" t="str">
        <f t="shared" si="27"/>
        <v/>
      </c>
      <c r="D885">
        <f>'FORMULACIÓN Y SEG. FACULTADES'!DF797</f>
        <v>0</v>
      </c>
    </row>
    <row r="886" spans="1:4">
      <c r="A886">
        <f t="shared" si="28"/>
        <v>787</v>
      </c>
      <c r="B886" t="str">
        <f>IF(FORMULACIÓN!N796="X",Lists!A886,"")</f>
        <v/>
      </c>
      <c r="C886" t="str">
        <f t="shared" si="27"/>
        <v/>
      </c>
      <c r="D886">
        <f>'FORMULACIÓN Y SEG. FACULTADES'!DF798</f>
        <v>0</v>
      </c>
    </row>
    <row r="887" spans="1:4">
      <c r="A887">
        <f t="shared" si="28"/>
        <v>788</v>
      </c>
      <c r="B887" t="str">
        <f>IF(FORMULACIÓN!N797="X",Lists!A887,"")</f>
        <v/>
      </c>
      <c r="C887" t="str">
        <f t="shared" si="27"/>
        <v/>
      </c>
      <c r="D887">
        <f>'FORMULACIÓN Y SEG. FACULTADES'!DF799</f>
        <v>0</v>
      </c>
    </row>
    <row r="888" spans="1:4">
      <c r="A888">
        <f t="shared" si="28"/>
        <v>789</v>
      </c>
      <c r="B888" t="str">
        <f>IF(FORMULACIÓN!N798="X",Lists!A888,"")</f>
        <v/>
      </c>
      <c r="C888" t="str">
        <f t="shared" si="27"/>
        <v/>
      </c>
      <c r="D888">
        <f>'FORMULACIÓN Y SEG. FACULTADES'!DF800</f>
        <v>0</v>
      </c>
    </row>
    <row r="889" spans="1:4">
      <c r="A889">
        <f t="shared" si="28"/>
        <v>790</v>
      </c>
      <c r="B889" t="str">
        <f>IF(FORMULACIÓN!N799="X",Lists!A889,"")</f>
        <v/>
      </c>
      <c r="C889" t="str">
        <f t="shared" si="27"/>
        <v/>
      </c>
      <c r="D889">
        <f>'FORMULACIÓN Y SEG. FACULTADES'!DF801</f>
        <v>0</v>
      </c>
    </row>
    <row r="890" spans="1:4">
      <c r="A890">
        <f t="shared" si="28"/>
        <v>791</v>
      </c>
      <c r="B890" t="str">
        <f>IF(FORMULACIÓN!N800="X",Lists!A890,"")</f>
        <v/>
      </c>
      <c r="C890" t="str">
        <f t="shared" si="27"/>
        <v/>
      </c>
      <c r="D890">
        <f>'FORMULACIÓN Y SEG. FACULTADES'!DF802</f>
        <v>0</v>
      </c>
    </row>
    <row r="891" spans="1:4">
      <c r="A891">
        <f t="shared" si="28"/>
        <v>792</v>
      </c>
      <c r="B891" t="str">
        <f>IF(FORMULACIÓN!N801="X",Lists!A891,"")</f>
        <v/>
      </c>
      <c r="C891" t="str">
        <f t="shared" si="27"/>
        <v/>
      </c>
      <c r="D891">
        <f>'FORMULACIÓN Y SEG. FACULTADES'!DF803</f>
        <v>0</v>
      </c>
    </row>
    <row r="892" spans="1:4">
      <c r="A892">
        <f t="shared" si="28"/>
        <v>793</v>
      </c>
      <c r="B892" t="str">
        <f>IF(FORMULACIÓN!N802="X",Lists!A892,"")</f>
        <v/>
      </c>
      <c r="C892" t="str">
        <f t="shared" si="27"/>
        <v/>
      </c>
      <c r="D892">
        <f>'FORMULACIÓN Y SEG. FACULTADES'!DF804</f>
        <v>0</v>
      </c>
    </row>
    <row r="893" spans="1:4">
      <c r="A893">
        <f t="shared" si="28"/>
        <v>794</v>
      </c>
      <c r="B893" t="str">
        <f>IF(FORMULACIÓN!N803="X",Lists!A893,"")</f>
        <v/>
      </c>
      <c r="C893" t="str">
        <f t="shared" si="27"/>
        <v/>
      </c>
      <c r="D893">
        <f>'FORMULACIÓN Y SEG. FACULTADES'!DF805</f>
        <v>0</v>
      </c>
    </row>
    <row r="894" spans="1:4">
      <c r="A894">
        <f t="shared" si="28"/>
        <v>795</v>
      </c>
      <c r="B894" t="str">
        <f>IF(FORMULACIÓN!N804="X",Lists!A894,"")</f>
        <v/>
      </c>
      <c r="C894" t="str">
        <f t="shared" si="27"/>
        <v/>
      </c>
      <c r="D894">
        <f>'FORMULACIÓN Y SEG. FACULTADES'!DF806</f>
        <v>0</v>
      </c>
    </row>
    <row r="895" spans="1:4">
      <c r="A895">
        <f t="shared" si="28"/>
        <v>796</v>
      </c>
      <c r="B895" t="str">
        <f>IF(FORMULACIÓN!N805="X",Lists!A895,"")</f>
        <v/>
      </c>
      <c r="C895" t="str">
        <f t="shared" si="27"/>
        <v/>
      </c>
      <c r="D895">
        <f>'FORMULACIÓN Y SEG. FACULTADES'!DF807</f>
        <v>0</v>
      </c>
    </row>
    <row r="896" spans="1:4">
      <c r="A896">
        <f t="shared" si="28"/>
        <v>797</v>
      </c>
      <c r="B896" t="str">
        <f>IF(FORMULACIÓN!N806="X",Lists!A896,"")</f>
        <v/>
      </c>
      <c r="C896" t="str">
        <f t="shared" si="27"/>
        <v/>
      </c>
      <c r="D896">
        <f>'FORMULACIÓN Y SEG. FACULTADES'!DF808</f>
        <v>0</v>
      </c>
    </row>
    <row r="897" spans="1:4">
      <c r="A897">
        <f t="shared" si="28"/>
        <v>798</v>
      </c>
      <c r="B897" t="str">
        <f>IF(FORMULACIÓN!N807="X",Lists!A897,"")</f>
        <v/>
      </c>
      <c r="C897" t="str">
        <f t="shared" si="27"/>
        <v/>
      </c>
      <c r="D897">
        <f>'FORMULACIÓN Y SEG. FACULTADES'!DF809</f>
        <v>0</v>
      </c>
    </row>
    <row r="898" spans="1:4">
      <c r="A898">
        <f t="shared" si="28"/>
        <v>799</v>
      </c>
      <c r="B898" t="str">
        <f>IF(FORMULACIÓN!N808="X",Lists!A898,"")</f>
        <v/>
      </c>
      <c r="C898" t="str">
        <f t="shared" si="27"/>
        <v/>
      </c>
      <c r="D898">
        <f>'FORMULACIÓN Y SEG. FACULTADES'!DF810</f>
        <v>0</v>
      </c>
    </row>
    <row r="899" spans="1:4">
      <c r="A899">
        <f t="shared" si="28"/>
        <v>800</v>
      </c>
      <c r="B899" t="str">
        <f>IF(FORMULACIÓN!N809="X",Lists!A899,"")</f>
        <v/>
      </c>
      <c r="C899" t="str">
        <f t="shared" si="27"/>
        <v/>
      </c>
      <c r="D899">
        <f>'FORMULACIÓN Y SEG. FACULTADES'!DF811</f>
        <v>0</v>
      </c>
    </row>
    <row r="900" spans="1:4">
      <c r="A900">
        <f t="shared" si="28"/>
        <v>801</v>
      </c>
      <c r="B900" t="str">
        <f>IF(FORMULACIÓN!N810="X",Lists!A900,"")</f>
        <v/>
      </c>
      <c r="C900" t="str">
        <f t="shared" si="27"/>
        <v/>
      </c>
      <c r="D900">
        <f>'FORMULACIÓN Y SEG. FACULTADES'!DF812</f>
        <v>0</v>
      </c>
    </row>
    <row r="901" spans="1:4">
      <c r="A901">
        <f t="shared" si="28"/>
        <v>802</v>
      </c>
      <c r="B901" t="str">
        <f>IF(FORMULACIÓN!N811="X",Lists!A901,"")</f>
        <v/>
      </c>
      <c r="C901" t="str">
        <f t="shared" si="27"/>
        <v/>
      </c>
      <c r="D901">
        <f>'FORMULACIÓN Y SEG. FACULTADES'!DF813</f>
        <v>0</v>
      </c>
    </row>
    <row r="902" spans="1:4">
      <c r="A902">
        <f t="shared" si="28"/>
        <v>803</v>
      </c>
      <c r="B902" t="str">
        <f>IF(FORMULACIÓN!N812="X",Lists!A902,"")</f>
        <v/>
      </c>
      <c r="C902" t="str">
        <f t="shared" si="27"/>
        <v/>
      </c>
      <c r="D902">
        <f>'FORMULACIÓN Y SEG. FACULTADES'!DF814</f>
        <v>0</v>
      </c>
    </row>
    <row r="903" spans="1:4">
      <c r="A903">
        <f t="shared" si="28"/>
        <v>804</v>
      </c>
      <c r="B903" t="str">
        <f>IF(FORMULACIÓN!N813="X",Lists!A903,"")</f>
        <v/>
      </c>
      <c r="C903" t="str">
        <f t="shared" si="27"/>
        <v/>
      </c>
      <c r="D903">
        <f>'FORMULACIÓN Y SEG. FACULTADES'!DF815</f>
        <v>0</v>
      </c>
    </row>
    <row r="904" spans="1:4">
      <c r="A904">
        <f t="shared" si="28"/>
        <v>805</v>
      </c>
      <c r="B904" t="str">
        <f>IF(FORMULACIÓN!N814="X",Lists!A904,"")</f>
        <v/>
      </c>
      <c r="C904" t="str">
        <f t="shared" si="27"/>
        <v/>
      </c>
      <c r="D904">
        <f>'FORMULACIÓN Y SEG. FACULTADES'!DF816</f>
        <v>0</v>
      </c>
    </row>
    <row r="905" spans="1:4">
      <c r="A905">
        <f t="shared" si="28"/>
        <v>806</v>
      </c>
      <c r="B905" t="str">
        <f>IF(FORMULACIÓN!N815="X",Lists!A905,"")</f>
        <v/>
      </c>
      <c r="C905" t="str">
        <f t="shared" si="27"/>
        <v/>
      </c>
      <c r="D905">
        <f>'FORMULACIÓN Y SEG. FACULTADES'!DF817</f>
        <v>0</v>
      </c>
    </row>
    <row r="906" spans="1:4">
      <c r="A906">
        <f t="shared" si="28"/>
        <v>807</v>
      </c>
      <c r="B906" t="str">
        <f>IF(FORMULACIÓN!N816="X",Lists!A906,"")</f>
        <v/>
      </c>
      <c r="C906" t="str">
        <f t="shared" si="27"/>
        <v/>
      </c>
      <c r="D906">
        <f>'FORMULACIÓN Y SEG. FACULTADES'!DF818</f>
        <v>0</v>
      </c>
    </row>
    <row r="907" spans="1:4">
      <c r="A907">
        <f t="shared" si="28"/>
        <v>808</v>
      </c>
      <c r="B907" t="str">
        <f>IF(FORMULACIÓN!N817="X",Lists!A907,"")</f>
        <v/>
      </c>
      <c r="C907" t="str">
        <f t="shared" si="27"/>
        <v/>
      </c>
      <c r="D907">
        <f>'FORMULACIÓN Y SEG. FACULTADES'!DF819</f>
        <v>0</v>
      </c>
    </row>
    <row r="908" spans="1:4">
      <c r="A908">
        <f t="shared" si="28"/>
        <v>809</v>
      </c>
      <c r="B908" t="str">
        <f>IF(FORMULACIÓN!N818="X",Lists!A908,"")</f>
        <v/>
      </c>
      <c r="C908" t="str">
        <f t="shared" si="27"/>
        <v/>
      </c>
      <c r="D908">
        <f>'FORMULACIÓN Y SEG. FACULTADES'!DF820</f>
        <v>0</v>
      </c>
    </row>
    <row r="909" spans="1:4">
      <c r="A909">
        <f t="shared" si="28"/>
        <v>810</v>
      </c>
      <c r="B909" t="str">
        <f>IF(FORMULACIÓN!N819="X",Lists!A909,"")</f>
        <v/>
      </c>
      <c r="C909" t="str">
        <f t="shared" si="27"/>
        <v/>
      </c>
      <c r="D909">
        <f>'FORMULACIÓN Y SEG. FACULTADES'!DF821</f>
        <v>0</v>
      </c>
    </row>
    <row r="910" spans="1:4">
      <c r="A910">
        <f t="shared" si="28"/>
        <v>811</v>
      </c>
      <c r="B910" t="str">
        <f>IF(FORMULACIÓN!N820="X",Lists!A910,"")</f>
        <v/>
      </c>
      <c r="C910" t="str">
        <f t="shared" si="27"/>
        <v/>
      </c>
      <c r="D910">
        <f>'FORMULACIÓN Y SEG. FACULTADES'!DF822</f>
        <v>0</v>
      </c>
    </row>
    <row r="911" spans="1:4">
      <c r="A911">
        <f t="shared" si="28"/>
        <v>812</v>
      </c>
      <c r="B911" t="str">
        <f>IF(FORMULACIÓN!N821="X",Lists!A911,"")</f>
        <v/>
      </c>
      <c r="C911" t="str">
        <f t="shared" si="27"/>
        <v/>
      </c>
      <c r="D911">
        <f>'FORMULACIÓN Y SEG. FACULTADES'!DF823</f>
        <v>0</v>
      </c>
    </row>
    <row r="912" spans="1:4">
      <c r="A912">
        <f t="shared" si="28"/>
        <v>813</v>
      </c>
      <c r="B912" t="str">
        <f>IF(FORMULACIÓN!N822="X",Lists!A912,"")</f>
        <v/>
      </c>
      <c r="C912" t="str">
        <f t="shared" si="27"/>
        <v/>
      </c>
      <c r="D912">
        <f>'FORMULACIÓN Y SEG. FACULTADES'!DF824</f>
        <v>0</v>
      </c>
    </row>
    <row r="913" spans="1:4">
      <c r="A913">
        <f t="shared" si="28"/>
        <v>814</v>
      </c>
      <c r="B913" t="str">
        <f>IF(FORMULACIÓN!N823="X",Lists!A913,"")</f>
        <v/>
      </c>
      <c r="C913" t="str">
        <f t="shared" si="27"/>
        <v/>
      </c>
      <c r="D913">
        <f>'FORMULACIÓN Y SEG. FACULTADES'!DF825</f>
        <v>0</v>
      </c>
    </row>
    <row r="914" spans="1:4">
      <c r="A914">
        <f t="shared" si="28"/>
        <v>815</v>
      </c>
      <c r="B914" t="str">
        <f>IF(FORMULACIÓN!N824="X",Lists!A914,"")</f>
        <v/>
      </c>
      <c r="C914" t="str">
        <f t="shared" si="27"/>
        <v/>
      </c>
      <c r="D914">
        <f>'FORMULACIÓN Y SEG. FACULTADES'!DF826</f>
        <v>0</v>
      </c>
    </row>
    <row r="915" spans="1:4">
      <c r="A915">
        <f t="shared" si="28"/>
        <v>816</v>
      </c>
      <c r="B915" t="str">
        <f>IF(FORMULACIÓN!N825="X",Lists!A915,"")</f>
        <v/>
      </c>
      <c r="C915" t="str">
        <f t="shared" si="27"/>
        <v/>
      </c>
      <c r="D915">
        <f>'FORMULACIÓN Y SEG. FACULTADES'!DF827</f>
        <v>0</v>
      </c>
    </row>
    <row r="916" spans="1:4">
      <c r="A916">
        <f t="shared" si="28"/>
        <v>817</v>
      </c>
      <c r="B916" t="str">
        <f>IF(FORMULACIÓN!N826="X",Lists!A916,"")</f>
        <v/>
      </c>
      <c r="C916" t="str">
        <f t="shared" si="27"/>
        <v/>
      </c>
      <c r="D916">
        <f>'FORMULACIÓN Y SEG. FACULTADES'!DF828</f>
        <v>0</v>
      </c>
    </row>
    <row r="917" spans="1:4">
      <c r="A917">
        <f t="shared" si="28"/>
        <v>818</v>
      </c>
      <c r="B917" t="str">
        <f>IF(FORMULACIÓN!N827="X",Lists!A917,"")</f>
        <v/>
      </c>
      <c r="C917" t="str">
        <f t="shared" si="27"/>
        <v/>
      </c>
      <c r="D917">
        <f>'FORMULACIÓN Y SEG. FACULTADES'!DF829</f>
        <v>0</v>
      </c>
    </row>
    <row r="918" spans="1:4">
      <c r="A918">
        <f t="shared" si="28"/>
        <v>819</v>
      </c>
      <c r="B918" t="str">
        <f>IF(FORMULACIÓN!N828="X",Lists!A918,"")</f>
        <v/>
      </c>
      <c r="C918" t="str">
        <f t="shared" si="27"/>
        <v/>
      </c>
      <c r="D918">
        <f>'FORMULACIÓN Y SEG. FACULTADES'!DF830</f>
        <v>0</v>
      </c>
    </row>
    <row r="919" spans="1:4">
      <c r="A919">
        <f t="shared" si="28"/>
        <v>820</v>
      </c>
      <c r="B919" t="str">
        <f>IF(FORMULACIÓN!N829="X",Lists!A919,"")</f>
        <v/>
      </c>
      <c r="C919" t="str">
        <f t="shared" si="27"/>
        <v/>
      </c>
      <c r="D919">
        <f>'FORMULACIÓN Y SEG. FACULTADES'!DF831</f>
        <v>0</v>
      </c>
    </row>
    <row r="920" spans="1:4">
      <c r="A920">
        <f t="shared" si="28"/>
        <v>821</v>
      </c>
      <c r="B920" t="str">
        <f>IF(FORMULACIÓN!N830="X",Lists!A920,"")</f>
        <v/>
      </c>
      <c r="C920" t="str">
        <f t="shared" si="27"/>
        <v/>
      </c>
      <c r="D920">
        <f>'FORMULACIÓN Y SEG. FACULTADES'!DF832</f>
        <v>0</v>
      </c>
    </row>
    <row r="921" spans="1:4">
      <c r="A921">
        <f t="shared" si="28"/>
        <v>822</v>
      </c>
      <c r="B921" t="str">
        <f>IF(FORMULACIÓN!N831="X",Lists!A921,"")</f>
        <v/>
      </c>
      <c r="C921" t="str">
        <f t="shared" si="27"/>
        <v/>
      </c>
      <c r="D921">
        <f>'FORMULACIÓN Y SEG. FACULTADES'!DF833</f>
        <v>0</v>
      </c>
    </row>
    <row r="922" spans="1:4">
      <c r="A922">
        <f t="shared" si="28"/>
        <v>823</v>
      </c>
      <c r="B922" t="str">
        <f>IF(FORMULACIÓN!N832="X",Lists!A922,"")</f>
        <v/>
      </c>
      <c r="C922" t="str">
        <f t="shared" si="27"/>
        <v/>
      </c>
      <c r="D922">
        <f>'FORMULACIÓN Y SEG. FACULTADES'!DF834</f>
        <v>0</v>
      </c>
    </row>
    <row r="923" spans="1:4">
      <c r="A923">
        <f t="shared" si="28"/>
        <v>824</v>
      </c>
      <c r="B923" t="str">
        <f>IF(FORMULACIÓN!N833="X",Lists!A923,"")</f>
        <v/>
      </c>
      <c r="C923" t="str">
        <f t="shared" si="27"/>
        <v/>
      </c>
      <c r="D923">
        <f>'FORMULACIÓN Y SEG. FACULTADES'!DF835</f>
        <v>0</v>
      </c>
    </row>
    <row r="924" spans="1:4">
      <c r="A924">
        <f t="shared" si="28"/>
        <v>825</v>
      </c>
      <c r="B924" t="str">
        <f>IF(FORMULACIÓN!N834="X",Lists!A924,"")</f>
        <v/>
      </c>
      <c r="C924" t="str">
        <f t="shared" si="27"/>
        <v/>
      </c>
      <c r="D924">
        <f>'FORMULACIÓN Y SEG. FACULTADES'!DF836</f>
        <v>0</v>
      </c>
    </row>
    <row r="925" spans="1:4">
      <c r="A925">
        <f t="shared" si="28"/>
        <v>826</v>
      </c>
      <c r="B925" t="str">
        <f>IF(FORMULACIÓN!N835="X",Lists!A925,"")</f>
        <v/>
      </c>
      <c r="C925" t="str">
        <f t="shared" si="27"/>
        <v/>
      </c>
      <c r="D925">
        <f>'FORMULACIÓN Y SEG. FACULTADES'!DF837</f>
        <v>0</v>
      </c>
    </row>
    <row r="926" spans="1:4">
      <c r="A926">
        <f t="shared" si="28"/>
        <v>827</v>
      </c>
      <c r="B926" t="str">
        <f>IF(FORMULACIÓN!N836="X",Lists!A926,"")</f>
        <v/>
      </c>
      <c r="C926" t="str">
        <f t="shared" si="27"/>
        <v/>
      </c>
      <c r="D926">
        <f>'FORMULACIÓN Y SEG. FACULTADES'!DF838</f>
        <v>0</v>
      </c>
    </row>
    <row r="927" spans="1:4">
      <c r="A927">
        <f t="shared" si="28"/>
        <v>828</v>
      </c>
      <c r="B927" t="str">
        <f>IF(FORMULACIÓN!N837="X",Lists!A927,"")</f>
        <v/>
      </c>
      <c r="C927" t="str">
        <f t="shared" si="27"/>
        <v/>
      </c>
      <c r="D927">
        <f>'FORMULACIÓN Y SEG. FACULTADES'!DF839</f>
        <v>0</v>
      </c>
    </row>
    <row r="928" spans="1:4">
      <c r="A928">
        <f t="shared" si="28"/>
        <v>829</v>
      </c>
      <c r="B928" t="str">
        <f>IF(FORMULACIÓN!N838="X",Lists!A928,"")</f>
        <v/>
      </c>
      <c r="C928" t="str">
        <f t="shared" si="27"/>
        <v/>
      </c>
      <c r="D928">
        <f>'FORMULACIÓN Y SEG. FACULTADES'!DF840</f>
        <v>0</v>
      </c>
    </row>
    <row r="929" spans="1:4">
      <c r="A929">
        <f t="shared" si="28"/>
        <v>830</v>
      </c>
      <c r="B929" t="str">
        <f>IF(FORMULACIÓN!N839="X",Lists!A929,"")</f>
        <v/>
      </c>
      <c r="C929" t="str">
        <f t="shared" si="27"/>
        <v/>
      </c>
      <c r="D929">
        <f>'FORMULACIÓN Y SEG. FACULTADES'!DF841</f>
        <v>0</v>
      </c>
    </row>
    <row r="930" spans="1:4">
      <c r="A930">
        <f t="shared" si="28"/>
        <v>831</v>
      </c>
      <c r="B930" t="str">
        <f>IF(FORMULACIÓN!N840="X",Lists!A930,"")</f>
        <v/>
      </c>
      <c r="C930" t="str">
        <f t="shared" si="27"/>
        <v/>
      </c>
      <c r="D930">
        <f>'FORMULACIÓN Y SEG. FACULTADES'!DF842</f>
        <v>0</v>
      </c>
    </row>
    <row r="931" spans="1:4">
      <c r="A931">
        <f t="shared" si="28"/>
        <v>832</v>
      </c>
      <c r="B931" t="str">
        <f>IF(FORMULACIÓN!N841="X",Lists!A931,"")</f>
        <v/>
      </c>
      <c r="C931" t="str">
        <f t="shared" si="27"/>
        <v/>
      </c>
      <c r="D931">
        <f>'FORMULACIÓN Y SEG. FACULTADES'!DF843</f>
        <v>0</v>
      </c>
    </row>
    <row r="932" spans="1:4">
      <c r="A932">
        <f t="shared" si="28"/>
        <v>833</v>
      </c>
      <c r="B932" t="str">
        <f>IF(FORMULACIÓN!N842="X",Lists!A932,"")</f>
        <v/>
      </c>
      <c r="C932" t="str">
        <f t="shared" si="27"/>
        <v/>
      </c>
      <c r="D932">
        <f>'FORMULACIÓN Y SEG. FACULTADES'!DF844</f>
        <v>0</v>
      </c>
    </row>
    <row r="933" spans="1:4">
      <c r="A933">
        <f t="shared" si="28"/>
        <v>834</v>
      </c>
      <c r="B933" t="str">
        <f>IF(FORMULACIÓN!N843="X",Lists!A933,"")</f>
        <v/>
      </c>
      <c r="C933" t="str">
        <f t="shared" ref="C933:C996" si="29">IFERROR(SMALL($B$100:$B$359,A933),"")</f>
        <v/>
      </c>
      <c r="D933">
        <f>'FORMULACIÓN Y SEG. FACULTADES'!DF845</f>
        <v>0</v>
      </c>
    </row>
    <row r="934" spans="1:4">
      <c r="A934">
        <f t="shared" ref="A934:A997" si="30">A933+1</f>
        <v>835</v>
      </c>
      <c r="B934" t="str">
        <f>IF(FORMULACIÓN!N844="X",Lists!A934,"")</f>
        <v/>
      </c>
      <c r="C934" t="str">
        <f t="shared" si="29"/>
        <v/>
      </c>
      <c r="D934">
        <f>'FORMULACIÓN Y SEG. FACULTADES'!DF846</f>
        <v>0</v>
      </c>
    </row>
    <row r="935" spans="1:4">
      <c r="A935">
        <f t="shared" si="30"/>
        <v>836</v>
      </c>
      <c r="B935" t="str">
        <f>IF(FORMULACIÓN!N845="X",Lists!A935,"")</f>
        <v/>
      </c>
      <c r="C935" t="str">
        <f t="shared" si="29"/>
        <v/>
      </c>
      <c r="D935">
        <f>'FORMULACIÓN Y SEG. FACULTADES'!DF847</f>
        <v>0</v>
      </c>
    </row>
    <row r="936" spans="1:4">
      <c r="A936">
        <f t="shared" si="30"/>
        <v>837</v>
      </c>
      <c r="B936" t="str">
        <f>IF(FORMULACIÓN!N846="X",Lists!A936,"")</f>
        <v/>
      </c>
      <c r="C936" t="str">
        <f t="shared" si="29"/>
        <v/>
      </c>
      <c r="D936">
        <f>'FORMULACIÓN Y SEG. FACULTADES'!DF848</f>
        <v>0</v>
      </c>
    </row>
    <row r="937" spans="1:4">
      <c r="A937">
        <f t="shared" si="30"/>
        <v>838</v>
      </c>
      <c r="B937" t="str">
        <f>IF(FORMULACIÓN!N847="X",Lists!A937,"")</f>
        <v/>
      </c>
      <c r="C937" t="str">
        <f t="shared" si="29"/>
        <v/>
      </c>
      <c r="D937">
        <f>'FORMULACIÓN Y SEG. FACULTADES'!DF849</f>
        <v>0</v>
      </c>
    </row>
    <row r="938" spans="1:4">
      <c r="A938">
        <f t="shared" si="30"/>
        <v>839</v>
      </c>
      <c r="B938" t="str">
        <f>IF(FORMULACIÓN!N848="X",Lists!A938,"")</f>
        <v/>
      </c>
      <c r="C938" t="str">
        <f t="shared" si="29"/>
        <v/>
      </c>
      <c r="D938">
        <f>'FORMULACIÓN Y SEG. FACULTADES'!DF850</f>
        <v>0</v>
      </c>
    </row>
    <row r="939" spans="1:4">
      <c r="A939">
        <f t="shared" si="30"/>
        <v>840</v>
      </c>
      <c r="B939" t="str">
        <f>IF(FORMULACIÓN!N849="X",Lists!A939,"")</f>
        <v/>
      </c>
      <c r="C939" t="str">
        <f t="shared" si="29"/>
        <v/>
      </c>
      <c r="D939">
        <f>'FORMULACIÓN Y SEG. FACULTADES'!DF851</f>
        <v>0</v>
      </c>
    </row>
    <row r="940" spans="1:4">
      <c r="A940">
        <f t="shared" si="30"/>
        <v>841</v>
      </c>
      <c r="B940" t="str">
        <f>IF(FORMULACIÓN!N850="X",Lists!A940,"")</f>
        <v/>
      </c>
      <c r="C940" t="str">
        <f t="shared" si="29"/>
        <v/>
      </c>
      <c r="D940">
        <f>'FORMULACIÓN Y SEG. FACULTADES'!DF852</f>
        <v>0</v>
      </c>
    </row>
    <row r="941" spans="1:4">
      <c r="A941">
        <f t="shared" si="30"/>
        <v>842</v>
      </c>
      <c r="B941" t="str">
        <f>IF(FORMULACIÓN!N851="X",Lists!A941,"")</f>
        <v/>
      </c>
      <c r="C941" t="str">
        <f t="shared" si="29"/>
        <v/>
      </c>
      <c r="D941">
        <f>'FORMULACIÓN Y SEG. FACULTADES'!DF853</f>
        <v>0</v>
      </c>
    </row>
    <row r="942" spans="1:4">
      <c r="A942">
        <f t="shared" si="30"/>
        <v>843</v>
      </c>
      <c r="B942" t="str">
        <f>IF(FORMULACIÓN!N852="X",Lists!A942,"")</f>
        <v/>
      </c>
      <c r="C942" t="str">
        <f t="shared" si="29"/>
        <v/>
      </c>
      <c r="D942">
        <f>'FORMULACIÓN Y SEG. FACULTADES'!DF854</f>
        <v>0</v>
      </c>
    </row>
    <row r="943" spans="1:4">
      <c r="A943">
        <f t="shared" si="30"/>
        <v>844</v>
      </c>
      <c r="B943" t="str">
        <f>IF(FORMULACIÓN!N853="X",Lists!A943,"")</f>
        <v/>
      </c>
      <c r="C943" t="str">
        <f t="shared" si="29"/>
        <v/>
      </c>
      <c r="D943">
        <f>'FORMULACIÓN Y SEG. FACULTADES'!DF855</f>
        <v>0</v>
      </c>
    </row>
    <row r="944" spans="1:4">
      <c r="A944">
        <f t="shared" si="30"/>
        <v>845</v>
      </c>
      <c r="B944" t="str">
        <f>IF(FORMULACIÓN!N854="X",Lists!A944,"")</f>
        <v/>
      </c>
      <c r="C944" t="str">
        <f t="shared" si="29"/>
        <v/>
      </c>
      <c r="D944">
        <f>'FORMULACIÓN Y SEG. FACULTADES'!DF856</f>
        <v>0</v>
      </c>
    </row>
    <row r="945" spans="1:4">
      <c r="A945">
        <f t="shared" si="30"/>
        <v>846</v>
      </c>
      <c r="B945" t="str">
        <f>IF(FORMULACIÓN!N855="X",Lists!A945,"")</f>
        <v/>
      </c>
      <c r="C945" t="str">
        <f t="shared" si="29"/>
        <v/>
      </c>
      <c r="D945">
        <f>'FORMULACIÓN Y SEG. FACULTADES'!DF857</f>
        <v>0</v>
      </c>
    </row>
    <row r="946" spans="1:4">
      <c r="A946">
        <f t="shared" si="30"/>
        <v>847</v>
      </c>
      <c r="B946" t="str">
        <f>IF(FORMULACIÓN!N856="X",Lists!A946,"")</f>
        <v/>
      </c>
      <c r="C946" t="str">
        <f t="shared" si="29"/>
        <v/>
      </c>
      <c r="D946">
        <f>'FORMULACIÓN Y SEG. FACULTADES'!DF858</f>
        <v>0</v>
      </c>
    </row>
    <row r="947" spans="1:4">
      <c r="A947">
        <f t="shared" si="30"/>
        <v>848</v>
      </c>
      <c r="B947" t="str">
        <f>IF(FORMULACIÓN!N857="X",Lists!A947,"")</f>
        <v/>
      </c>
      <c r="C947" t="str">
        <f t="shared" si="29"/>
        <v/>
      </c>
      <c r="D947">
        <f>'FORMULACIÓN Y SEG. FACULTADES'!DF859</f>
        <v>0</v>
      </c>
    </row>
    <row r="948" spans="1:4">
      <c r="A948">
        <f t="shared" si="30"/>
        <v>849</v>
      </c>
      <c r="B948" t="str">
        <f>IF(FORMULACIÓN!N858="X",Lists!A948,"")</f>
        <v/>
      </c>
      <c r="C948" t="str">
        <f t="shared" si="29"/>
        <v/>
      </c>
      <c r="D948">
        <f>'FORMULACIÓN Y SEG. FACULTADES'!DF860</f>
        <v>0</v>
      </c>
    </row>
    <row r="949" spans="1:4">
      <c r="A949">
        <f t="shared" si="30"/>
        <v>850</v>
      </c>
      <c r="B949" t="str">
        <f>IF(FORMULACIÓN!N859="X",Lists!A949,"")</f>
        <v/>
      </c>
      <c r="C949" t="str">
        <f t="shared" si="29"/>
        <v/>
      </c>
      <c r="D949">
        <f>'FORMULACIÓN Y SEG. FACULTADES'!DF861</f>
        <v>0</v>
      </c>
    </row>
    <row r="950" spans="1:4">
      <c r="A950">
        <f t="shared" si="30"/>
        <v>851</v>
      </c>
      <c r="B950" t="str">
        <f>IF(FORMULACIÓN!N860="X",Lists!A950,"")</f>
        <v/>
      </c>
      <c r="C950" t="str">
        <f t="shared" si="29"/>
        <v/>
      </c>
      <c r="D950">
        <f>'FORMULACIÓN Y SEG. FACULTADES'!DF862</f>
        <v>0</v>
      </c>
    </row>
    <row r="951" spans="1:4">
      <c r="A951">
        <f t="shared" si="30"/>
        <v>852</v>
      </c>
      <c r="B951" t="str">
        <f>IF(FORMULACIÓN!N861="X",Lists!A951,"")</f>
        <v/>
      </c>
      <c r="C951" t="str">
        <f t="shared" si="29"/>
        <v/>
      </c>
      <c r="D951">
        <f>'FORMULACIÓN Y SEG. FACULTADES'!DF863</f>
        <v>0</v>
      </c>
    </row>
    <row r="952" spans="1:4">
      <c r="A952">
        <f t="shared" si="30"/>
        <v>853</v>
      </c>
      <c r="B952" t="str">
        <f>IF(FORMULACIÓN!N862="X",Lists!A952,"")</f>
        <v/>
      </c>
      <c r="C952" t="str">
        <f t="shared" si="29"/>
        <v/>
      </c>
      <c r="D952">
        <f>'FORMULACIÓN Y SEG. FACULTADES'!DF864</f>
        <v>0</v>
      </c>
    </row>
    <row r="953" spans="1:4">
      <c r="A953">
        <f t="shared" si="30"/>
        <v>854</v>
      </c>
      <c r="B953" t="str">
        <f>IF(FORMULACIÓN!N863="X",Lists!A953,"")</f>
        <v/>
      </c>
      <c r="C953" t="str">
        <f t="shared" si="29"/>
        <v/>
      </c>
      <c r="D953">
        <f>'FORMULACIÓN Y SEG. FACULTADES'!DF865</f>
        <v>0</v>
      </c>
    </row>
    <row r="954" spans="1:4">
      <c r="A954">
        <f t="shared" si="30"/>
        <v>855</v>
      </c>
      <c r="B954" t="str">
        <f>IF(FORMULACIÓN!N864="X",Lists!A954,"")</f>
        <v/>
      </c>
      <c r="C954" t="str">
        <f t="shared" si="29"/>
        <v/>
      </c>
      <c r="D954">
        <f>'FORMULACIÓN Y SEG. FACULTADES'!DF866</f>
        <v>0</v>
      </c>
    </row>
    <row r="955" spans="1:4">
      <c r="A955">
        <f t="shared" si="30"/>
        <v>856</v>
      </c>
      <c r="B955" t="str">
        <f>IF(FORMULACIÓN!N865="X",Lists!A955,"")</f>
        <v/>
      </c>
      <c r="C955" t="str">
        <f t="shared" si="29"/>
        <v/>
      </c>
      <c r="D955">
        <f>'FORMULACIÓN Y SEG. FACULTADES'!DF867</f>
        <v>0</v>
      </c>
    </row>
    <row r="956" spans="1:4">
      <c r="A956">
        <f t="shared" si="30"/>
        <v>857</v>
      </c>
      <c r="B956" t="str">
        <f>IF(FORMULACIÓN!N866="X",Lists!A956,"")</f>
        <v/>
      </c>
      <c r="C956" t="str">
        <f t="shared" si="29"/>
        <v/>
      </c>
      <c r="D956">
        <f>'FORMULACIÓN Y SEG. FACULTADES'!DF868</f>
        <v>0</v>
      </c>
    </row>
    <row r="957" spans="1:4">
      <c r="A957">
        <f t="shared" si="30"/>
        <v>858</v>
      </c>
      <c r="B957" t="str">
        <f>IF(FORMULACIÓN!N867="X",Lists!A957,"")</f>
        <v/>
      </c>
      <c r="C957" t="str">
        <f t="shared" si="29"/>
        <v/>
      </c>
      <c r="D957">
        <f>'FORMULACIÓN Y SEG. FACULTADES'!DF869</f>
        <v>0</v>
      </c>
    </row>
    <row r="958" spans="1:4">
      <c r="A958">
        <f t="shared" si="30"/>
        <v>859</v>
      </c>
      <c r="B958" t="str">
        <f>IF(FORMULACIÓN!N868="X",Lists!A958,"")</f>
        <v/>
      </c>
      <c r="C958" t="str">
        <f t="shared" si="29"/>
        <v/>
      </c>
      <c r="D958">
        <f>'FORMULACIÓN Y SEG. FACULTADES'!DF870</f>
        <v>0</v>
      </c>
    </row>
    <row r="959" spans="1:4">
      <c r="A959">
        <f t="shared" si="30"/>
        <v>860</v>
      </c>
      <c r="B959" t="str">
        <f>IF(FORMULACIÓN!N869="X",Lists!A959,"")</f>
        <v/>
      </c>
      <c r="C959" t="str">
        <f t="shared" si="29"/>
        <v/>
      </c>
      <c r="D959">
        <f>'FORMULACIÓN Y SEG. FACULTADES'!DF871</f>
        <v>0</v>
      </c>
    </row>
    <row r="960" spans="1:4">
      <c r="A960">
        <f t="shared" si="30"/>
        <v>861</v>
      </c>
      <c r="B960" t="str">
        <f>IF(FORMULACIÓN!N870="X",Lists!A960,"")</f>
        <v/>
      </c>
      <c r="C960" t="str">
        <f t="shared" si="29"/>
        <v/>
      </c>
      <c r="D960">
        <f>'FORMULACIÓN Y SEG. FACULTADES'!DF872</f>
        <v>0</v>
      </c>
    </row>
    <row r="961" spans="1:4">
      <c r="A961">
        <f t="shared" si="30"/>
        <v>862</v>
      </c>
      <c r="B961" t="str">
        <f>IF(FORMULACIÓN!N871="X",Lists!A961,"")</f>
        <v/>
      </c>
      <c r="C961" t="str">
        <f t="shared" si="29"/>
        <v/>
      </c>
      <c r="D961">
        <f>'FORMULACIÓN Y SEG. FACULTADES'!DF873</f>
        <v>0</v>
      </c>
    </row>
    <row r="962" spans="1:4">
      <c r="A962">
        <f t="shared" si="30"/>
        <v>863</v>
      </c>
      <c r="B962" t="str">
        <f>IF(FORMULACIÓN!N872="X",Lists!A962,"")</f>
        <v/>
      </c>
      <c r="C962" t="str">
        <f t="shared" si="29"/>
        <v/>
      </c>
      <c r="D962">
        <f>'FORMULACIÓN Y SEG. FACULTADES'!DF874</f>
        <v>0</v>
      </c>
    </row>
    <row r="963" spans="1:4">
      <c r="A963">
        <f t="shared" si="30"/>
        <v>864</v>
      </c>
      <c r="B963" t="str">
        <f>IF(FORMULACIÓN!N873="X",Lists!A963,"")</f>
        <v/>
      </c>
      <c r="C963" t="str">
        <f t="shared" si="29"/>
        <v/>
      </c>
      <c r="D963">
        <f>'FORMULACIÓN Y SEG. FACULTADES'!DF875</f>
        <v>0</v>
      </c>
    </row>
    <row r="964" spans="1:4">
      <c r="A964">
        <f t="shared" si="30"/>
        <v>865</v>
      </c>
      <c r="B964" t="str">
        <f>IF(FORMULACIÓN!N874="X",Lists!A964,"")</f>
        <v/>
      </c>
      <c r="C964" t="str">
        <f t="shared" si="29"/>
        <v/>
      </c>
      <c r="D964">
        <f>'FORMULACIÓN Y SEG. FACULTADES'!DF876</f>
        <v>0</v>
      </c>
    </row>
    <row r="965" spans="1:4">
      <c r="A965">
        <f t="shared" si="30"/>
        <v>866</v>
      </c>
      <c r="B965" t="str">
        <f>IF(FORMULACIÓN!N875="X",Lists!A965,"")</f>
        <v/>
      </c>
      <c r="C965" t="str">
        <f t="shared" si="29"/>
        <v/>
      </c>
      <c r="D965">
        <f>'FORMULACIÓN Y SEG. FACULTADES'!DF877</f>
        <v>0</v>
      </c>
    </row>
    <row r="966" spans="1:4">
      <c r="A966">
        <f t="shared" si="30"/>
        <v>867</v>
      </c>
      <c r="B966" t="str">
        <f>IF(FORMULACIÓN!N876="X",Lists!A966,"")</f>
        <v/>
      </c>
      <c r="C966" t="str">
        <f t="shared" si="29"/>
        <v/>
      </c>
      <c r="D966">
        <f>'FORMULACIÓN Y SEG. FACULTADES'!DF878</f>
        <v>0</v>
      </c>
    </row>
    <row r="967" spans="1:4">
      <c r="A967">
        <f t="shared" si="30"/>
        <v>868</v>
      </c>
      <c r="B967" t="str">
        <f>IF(FORMULACIÓN!N877="X",Lists!A967,"")</f>
        <v/>
      </c>
      <c r="C967" t="str">
        <f t="shared" si="29"/>
        <v/>
      </c>
      <c r="D967">
        <f>'FORMULACIÓN Y SEG. FACULTADES'!DF879</f>
        <v>0</v>
      </c>
    </row>
    <row r="968" spans="1:4">
      <c r="A968">
        <f t="shared" si="30"/>
        <v>869</v>
      </c>
      <c r="B968" t="str">
        <f>IF(FORMULACIÓN!N878="X",Lists!A968,"")</f>
        <v/>
      </c>
      <c r="C968" t="str">
        <f t="shared" si="29"/>
        <v/>
      </c>
      <c r="D968">
        <f>'FORMULACIÓN Y SEG. FACULTADES'!DF880</f>
        <v>0</v>
      </c>
    </row>
    <row r="969" spans="1:4">
      <c r="A969">
        <f t="shared" si="30"/>
        <v>870</v>
      </c>
      <c r="B969" t="str">
        <f>IF(FORMULACIÓN!N879="X",Lists!A969,"")</f>
        <v/>
      </c>
      <c r="C969" t="str">
        <f t="shared" si="29"/>
        <v/>
      </c>
      <c r="D969">
        <f>'FORMULACIÓN Y SEG. FACULTADES'!DF881</f>
        <v>0</v>
      </c>
    </row>
    <row r="970" spans="1:4">
      <c r="A970">
        <f t="shared" si="30"/>
        <v>871</v>
      </c>
      <c r="B970" t="str">
        <f>IF(FORMULACIÓN!N880="X",Lists!A970,"")</f>
        <v/>
      </c>
      <c r="C970" t="str">
        <f t="shared" si="29"/>
        <v/>
      </c>
      <c r="D970">
        <f>'FORMULACIÓN Y SEG. FACULTADES'!DF882</f>
        <v>0</v>
      </c>
    </row>
    <row r="971" spans="1:4">
      <c r="A971">
        <f t="shared" si="30"/>
        <v>872</v>
      </c>
      <c r="B971" t="str">
        <f>IF(FORMULACIÓN!N881="X",Lists!A971,"")</f>
        <v/>
      </c>
      <c r="C971" t="str">
        <f t="shared" si="29"/>
        <v/>
      </c>
      <c r="D971">
        <f>'FORMULACIÓN Y SEG. FACULTADES'!DF883</f>
        <v>0</v>
      </c>
    </row>
    <row r="972" spans="1:4">
      <c r="A972">
        <f t="shared" si="30"/>
        <v>873</v>
      </c>
      <c r="B972" t="str">
        <f>IF(FORMULACIÓN!N882="X",Lists!A972,"")</f>
        <v/>
      </c>
      <c r="C972" t="str">
        <f t="shared" si="29"/>
        <v/>
      </c>
      <c r="D972">
        <f>'FORMULACIÓN Y SEG. FACULTADES'!DF884</f>
        <v>0</v>
      </c>
    </row>
    <row r="973" spans="1:4">
      <c r="A973">
        <f t="shared" si="30"/>
        <v>874</v>
      </c>
      <c r="B973" t="str">
        <f>IF(FORMULACIÓN!N883="X",Lists!A973,"")</f>
        <v/>
      </c>
      <c r="C973" t="str">
        <f t="shared" si="29"/>
        <v/>
      </c>
      <c r="D973">
        <f>'FORMULACIÓN Y SEG. FACULTADES'!DF885</f>
        <v>0</v>
      </c>
    </row>
    <row r="974" spans="1:4">
      <c r="A974">
        <f t="shared" si="30"/>
        <v>875</v>
      </c>
      <c r="B974" t="str">
        <f>IF(FORMULACIÓN!N884="X",Lists!A974,"")</f>
        <v/>
      </c>
      <c r="C974" t="str">
        <f t="shared" si="29"/>
        <v/>
      </c>
      <c r="D974">
        <f>'FORMULACIÓN Y SEG. FACULTADES'!DF886</f>
        <v>0</v>
      </c>
    </row>
    <row r="975" spans="1:4">
      <c r="A975">
        <f t="shared" si="30"/>
        <v>876</v>
      </c>
      <c r="B975" t="str">
        <f>IF(FORMULACIÓN!N885="X",Lists!A975,"")</f>
        <v/>
      </c>
      <c r="C975" t="str">
        <f t="shared" si="29"/>
        <v/>
      </c>
      <c r="D975">
        <f>'FORMULACIÓN Y SEG. FACULTADES'!DF887</f>
        <v>0</v>
      </c>
    </row>
    <row r="976" spans="1:4">
      <c r="A976">
        <f t="shared" si="30"/>
        <v>877</v>
      </c>
      <c r="B976" t="str">
        <f>IF(FORMULACIÓN!N886="X",Lists!A976,"")</f>
        <v/>
      </c>
      <c r="C976" t="str">
        <f t="shared" si="29"/>
        <v/>
      </c>
      <c r="D976">
        <f>'FORMULACIÓN Y SEG. FACULTADES'!DF888</f>
        <v>0</v>
      </c>
    </row>
    <row r="977" spans="1:4">
      <c r="A977">
        <f t="shared" si="30"/>
        <v>878</v>
      </c>
      <c r="B977" t="str">
        <f>IF(FORMULACIÓN!N887="X",Lists!A977,"")</f>
        <v/>
      </c>
      <c r="C977" t="str">
        <f t="shared" si="29"/>
        <v/>
      </c>
      <c r="D977">
        <f>'FORMULACIÓN Y SEG. FACULTADES'!DF889</f>
        <v>0</v>
      </c>
    </row>
    <row r="978" spans="1:4">
      <c r="A978">
        <f t="shared" si="30"/>
        <v>879</v>
      </c>
      <c r="B978" t="str">
        <f>IF(FORMULACIÓN!N888="X",Lists!A978,"")</f>
        <v/>
      </c>
      <c r="C978" t="str">
        <f t="shared" si="29"/>
        <v/>
      </c>
      <c r="D978">
        <f>'FORMULACIÓN Y SEG. FACULTADES'!DF890</f>
        <v>0</v>
      </c>
    </row>
    <row r="979" spans="1:4">
      <c r="A979">
        <f t="shared" si="30"/>
        <v>880</v>
      </c>
      <c r="B979" t="str">
        <f>IF(FORMULACIÓN!N889="X",Lists!A979,"")</f>
        <v/>
      </c>
      <c r="C979" t="str">
        <f t="shared" si="29"/>
        <v/>
      </c>
      <c r="D979">
        <f>'FORMULACIÓN Y SEG. FACULTADES'!DF891</f>
        <v>0</v>
      </c>
    </row>
    <row r="980" spans="1:4">
      <c r="A980">
        <f t="shared" si="30"/>
        <v>881</v>
      </c>
      <c r="B980" t="str">
        <f>IF(FORMULACIÓN!N890="X",Lists!A980,"")</f>
        <v/>
      </c>
      <c r="C980" t="str">
        <f t="shared" si="29"/>
        <v/>
      </c>
      <c r="D980">
        <f>'FORMULACIÓN Y SEG. FACULTADES'!DF892</f>
        <v>0</v>
      </c>
    </row>
    <row r="981" spans="1:4">
      <c r="A981">
        <f t="shared" si="30"/>
        <v>882</v>
      </c>
      <c r="B981" t="str">
        <f>IF(FORMULACIÓN!N891="X",Lists!A981,"")</f>
        <v/>
      </c>
      <c r="C981" t="str">
        <f t="shared" si="29"/>
        <v/>
      </c>
      <c r="D981">
        <f>'FORMULACIÓN Y SEG. FACULTADES'!DF893</f>
        <v>0</v>
      </c>
    </row>
    <row r="982" spans="1:4">
      <c r="A982">
        <f t="shared" si="30"/>
        <v>883</v>
      </c>
      <c r="B982" t="str">
        <f>IF(FORMULACIÓN!N892="X",Lists!A982,"")</f>
        <v/>
      </c>
      <c r="C982" t="str">
        <f t="shared" si="29"/>
        <v/>
      </c>
      <c r="D982">
        <f>'FORMULACIÓN Y SEG. FACULTADES'!DF894</f>
        <v>0</v>
      </c>
    </row>
    <row r="983" spans="1:4">
      <c r="A983">
        <f t="shared" si="30"/>
        <v>884</v>
      </c>
      <c r="B983" t="str">
        <f>IF(FORMULACIÓN!N893="X",Lists!A983,"")</f>
        <v/>
      </c>
      <c r="C983" t="str">
        <f t="shared" si="29"/>
        <v/>
      </c>
      <c r="D983">
        <f>'FORMULACIÓN Y SEG. FACULTADES'!DF895</f>
        <v>0</v>
      </c>
    </row>
    <row r="984" spans="1:4">
      <c r="A984">
        <f t="shared" si="30"/>
        <v>885</v>
      </c>
      <c r="B984" t="str">
        <f>IF(FORMULACIÓN!N894="X",Lists!A984,"")</f>
        <v/>
      </c>
      <c r="C984" t="str">
        <f t="shared" si="29"/>
        <v/>
      </c>
      <c r="D984">
        <f>'FORMULACIÓN Y SEG. FACULTADES'!DF896</f>
        <v>0</v>
      </c>
    </row>
    <row r="985" spans="1:4">
      <c r="A985">
        <f t="shared" si="30"/>
        <v>886</v>
      </c>
      <c r="B985" t="str">
        <f>IF(FORMULACIÓN!N895="X",Lists!A985,"")</f>
        <v/>
      </c>
      <c r="C985" t="str">
        <f t="shared" si="29"/>
        <v/>
      </c>
      <c r="D985">
        <f>'FORMULACIÓN Y SEG. FACULTADES'!DF897</f>
        <v>0</v>
      </c>
    </row>
    <row r="986" spans="1:4">
      <c r="A986">
        <f t="shared" si="30"/>
        <v>887</v>
      </c>
      <c r="B986" t="str">
        <f>IF(FORMULACIÓN!N896="X",Lists!A986,"")</f>
        <v/>
      </c>
      <c r="C986" t="str">
        <f t="shared" si="29"/>
        <v/>
      </c>
      <c r="D986">
        <f>'FORMULACIÓN Y SEG. FACULTADES'!DF898</f>
        <v>0</v>
      </c>
    </row>
    <row r="987" spans="1:4">
      <c r="A987">
        <f t="shared" si="30"/>
        <v>888</v>
      </c>
      <c r="B987" t="str">
        <f>IF(FORMULACIÓN!N897="X",Lists!A987,"")</f>
        <v/>
      </c>
      <c r="C987" t="str">
        <f t="shared" si="29"/>
        <v/>
      </c>
      <c r="D987">
        <f>'FORMULACIÓN Y SEG. FACULTADES'!DF899</f>
        <v>0</v>
      </c>
    </row>
    <row r="988" spans="1:4">
      <c r="A988">
        <f t="shared" si="30"/>
        <v>889</v>
      </c>
      <c r="B988" t="str">
        <f>IF(FORMULACIÓN!N898="X",Lists!A988,"")</f>
        <v/>
      </c>
      <c r="C988" t="str">
        <f t="shared" si="29"/>
        <v/>
      </c>
      <c r="D988">
        <f>'FORMULACIÓN Y SEG. FACULTADES'!DF900</f>
        <v>0</v>
      </c>
    </row>
    <row r="989" spans="1:4">
      <c r="A989">
        <f t="shared" si="30"/>
        <v>890</v>
      </c>
      <c r="B989" t="str">
        <f>IF(FORMULACIÓN!N899="X",Lists!A989,"")</f>
        <v/>
      </c>
      <c r="C989" t="str">
        <f t="shared" si="29"/>
        <v/>
      </c>
      <c r="D989">
        <f>'FORMULACIÓN Y SEG. FACULTADES'!DF901</f>
        <v>0</v>
      </c>
    </row>
    <row r="990" spans="1:4">
      <c r="A990">
        <f t="shared" si="30"/>
        <v>891</v>
      </c>
      <c r="B990" t="str">
        <f>IF(FORMULACIÓN!N900="X",Lists!A990,"")</f>
        <v/>
      </c>
      <c r="C990" t="str">
        <f t="shared" si="29"/>
        <v/>
      </c>
      <c r="D990">
        <f>'FORMULACIÓN Y SEG. FACULTADES'!DF902</f>
        <v>0</v>
      </c>
    </row>
    <row r="991" spans="1:4">
      <c r="A991">
        <f t="shared" si="30"/>
        <v>892</v>
      </c>
      <c r="B991" t="str">
        <f>IF(FORMULACIÓN!N901="X",Lists!A991,"")</f>
        <v/>
      </c>
      <c r="C991" t="str">
        <f t="shared" si="29"/>
        <v/>
      </c>
      <c r="D991">
        <f>'FORMULACIÓN Y SEG. FACULTADES'!DF903</f>
        <v>0</v>
      </c>
    </row>
    <row r="992" spans="1:4">
      <c r="A992">
        <f t="shared" si="30"/>
        <v>893</v>
      </c>
      <c r="B992" t="str">
        <f>IF(FORMULACIÓN!N902="X",Lists!A992,"")</f>
        <v/>
      </c>
      <c r="C992" t="str">
        <f t="shared" si="29"/>
        <v/>
      </c>
      <c r="D992">
        <f>'FORMULACIÓN Y SEG. FACULTADES'!DF904</f>
        <v>0</v>
      </c>
    </row>
    <row r="993" spans="1:4">
      <c r="A993">
        <f t="shared" si="30"/>
        <v>894</v>
      </c>
      <c r="B993" t="str">
        <f>IF(FORMULACIÓN!N903="X",Lists!A993,"")</f>
        <v/>
      </c>
      <c r="C993" t="str">
        <f t="shared" si="29"/>
        <v/>
      </c>
      <c r="D993">
        <f>'FORMULACIÓN Y SEG. FACULTADES'!DF905</f>
        <v>0</v>
      </c>
    </row>
    <row r="994" spans="1:4">
      <c r="A994">
        <f t="shared" si="30"/>
        <v>895</v>
      </c>
      <c r="B994" t="str">
        <f>IF(FORMULACIÓN!N904="X",Lists!A994,"")</f>
        <v/>
      </c>
      <c r="C994" t="str">
        <f t="shared" si="29"/>
        <v/>
      </c>
      <c r="D994">
        <f>'FORMULACIÓN Y SEG. FACULTADES'!DF906</f>
        <v>0</v>
      </c>
    </row>
    <row r="995" spans="1:4">
      <c r="A995">
        <f t="shared" si="30"/>
        <v>896</v>
      </c>
      <c r="B995" t="str">
        <f>IF(FORMULACIÓN!N905="X",Lists!A995,"")</f>
        <v/>
      </c>
      <c r="C995" t="str">
        <f t="shared" si="29"/>
        <v/>
      </c>
      <c r="D995">
        <f>'FORMULACIÓN Y SEG. FACULTADES'!DF907</f>
        <v>0</v>
      </c>
    </row>
    <row r="996" spans="1:4">
      <c r="A996">
        <f t="shared" si="30"/>
        <v>897</v>
      </c>
      <c r="B996" t="str">
        <f>IF(FORMULACIÓN!N906="X",Lists!A996,"")</f>
        <v/>
      </c>
      <c r="C996" t="str">
        <f t="shared" si="29"/>
        <v/>
      </c>
      <c r="D996">
        <f>'FORMULACIÓN Y SEG. FACULTADES'!DF908</f>
        <v>0</v>
      </c>
    </row>
    <row r="997" spans="1:4">
      <c r="A997">
        <f t="shared" si="30"/>
        <v>898</v>
      </c>
      <c r="B997" t="str">
        <f>IF(FORMULACIÓN!N907="X",Lists!A997,"")</f>
        <v/>
      </c>
      <c r="C997" t="str">
        <f t="shared" ref="C997:C1060" si="31">IFERROR(SMALL($B$100:$B$359,A997),"")</f>
        <v/>
      </c>
      <c r="D997">
        <f>'FORMULACIÓN Y SEG. FACULTADES'!DF909</f>
        <v>0</v>
      </c>
    </row>
    <row r="998" spans="1:4">
      <c r="A998">
        <f t="shared" ref="A998:A1061" si="32">A997+1</f>
        <v>899</v>
      </c>
      <c r="B998" t="str">
        <f>IF(FORMULACIÓN!N908="X",Lists!A998,"")</f>
        <v/>
      </c>
      <c r="C998" t="str">
        <f t="shared" si="31"/>
        <v/>
      </c>
      <c r="D998">
        <f>'FORMULACIÓN Y SEG. FACULTADES'!DF910</f>
        <v>0</v>
      </c>
    </row>
    <row r="999" spans="1:4">
      <c r="A999">
        <f t="shared" si="32"/>
        <v>900</v>
      </c>
      <c r="B999" t="str">
        <f>IF(FORMULACIÓN!N909="X",Lists!A999,"")</f>
        <v/>
      </c>
      <c r="C999" t="str">
        <f t="shared" si="31"/>
        <v/>
      </c>
      <c r="D999">
        <f>'FORMULACIÓN Y SEG. FACULTADES'!DF911</f>
        <v>0</v>
      </c>
    </row>
    <row r="1000" spans="1:4">
      <c r="A1000">
        <f t="shared" si="32"/>
        <v>901</v>
      </c>
      <c r="B1000" t="str">
        <f>IF(FORMULACIÓN!N910="X",Lists!A1000,"")</f>
        <v/>
      </c>
      <c r="C1000" t="str">
        <f t="shared" si="31"/>
        <v/>
      </c>
      <c r="D1000">
        <f>'FORMULACIÓN Y SEG. FACULTADES'!DF912</f>
        <v>0</v>
      </c>
    </row>
    <row r="1001" spans="1:4">
      <c r="A1001">
        <f t="shared" si="32"/>
        <v>902</v>
      </c>
      <c r="B1001" t="str">
        <f>IF(FORMULACIÓN!N911="X",Lists!A1001,"")</f>
        <v/>
      </c>
      <c r="C1001" t="str">
        <f t="shared" si="31"/>
        <v/>
      </c>
      <c r="D1001">
        <f>'FORMULACIÓN Y SEG. FACULTADES'!DF913</f>
        <v>0</v>
      </c>
    </row>
    <row r="1002" spans="1:4">
      <c r="A1002">
        <f t="shared" si="32"/>
        <v>903</v>
      </c>
      <c r="B1002" t="str">
        <f>IF(FORMULACIÓN!N912="X",Lists!A1002,"")</f>
        <v/>
      </c>
      <c r="C1002" t="str">
        <f t="shared" si="31"/>
        <v/>
      </c>
      <c r="D1002">
        <f>'FORMULACIÓN Y SEG. FACULTADES'!DF914</f>
        <v>0</v>
      </c>
    </row>
    <row r="1003" spans="1:4">
      <c r="A1003">
        <f t="shared" si="32"/>
        <v>904</v>
      </c>
      <c r="B1003" t="str">
        <f>IF(FORMULACIÓN!N913="X",Lists!A1003,"")</f>
        <v/>
      </c>
      <c r="C1003" t="str">
        <f t="shared" si="31"/>
        <v/>
      </c>
      <c r="D1003">
        <f>'FORMULACIÓN Y SEG. FACULTADES'!DF915</f>
        <v>0</v>
      </c>
    </row>
    <row r="1004" spans="1:4">
      <c r="A1004">
        <f t="shared" si="32"/>
        <v>905</v>
      </c>
      <c r="B1004" t="str">
        <f>IF(FORMULACIÓN!N914="X",Lists!A1004,"")</f>
        <v/>
      </c>
      <c r="C1004" t="str">
        <f t="shared" si="31"/>
        <v/>
      </c>
      <c r="D1004">
        <f>'FORMULACIÓN Y SEG. FACULTADES'!DF916</f>
        <v>0</v>
      </c>
    </row>
    <row r="1005" spans="1:4">
      <c r="A1005">
        <f t="shared" si="32"/>
        <v>906</v>
      </c>
      <c r="B1005" t="str">
        <f>IF(FORMULACIÓN!N915="X",Lists!A1005,"")</f>
        <v/>
      </c>
      <c r="C1005" t="str">
        <f t="shared" si="31"/>
        <v/>
      </c>
      <c r="D1005">
        <f>'FORMULACIÓN Y SEG. FACULTADES'!DF917</f>
        <v>0</v>
      </c>
    </row>
    <row r="1006" spans="1:4">
      <c r="A1006">
        <f t="shared" si="32"/>
        <v>907</v>
      </c>
      <c r="B1006" t="str">
        <f>IF(FORMULACIÓN!N916="X",Lists!A1006,"")</f>
        <v/>
      </c>
      <c r="C1006" t="str">
        <f t="shared" si="31"/>
        <v/>
      </c>
      <c r="D1006">
        <f>'FORMULACIÓN Y SEG. FACULTADES'!DF918</f>
        <v>0</v>
      </c>
    </row>
    <row r="1007" spans="1:4">
      <c r="A1007">
        <f t="shared" si="32"/>
        <v>908</v>
      </c>
      <c r="B1007" t="str">
        <f>IF(FORMULACIÓN!N917="X",Lists!A1007,"")</f>
        <v/>
      </c>
      <c r="C1007" t="str">
        <f t="shared" si="31"/>
        <v/>
      </c>
      <c r="D1007">
        <f>'FORMULACIÓN Y SEG. FACULTADES'!DF919</f>
        <v>0</v>
      </c>
    </row>
    <row r="1008" spans="1:4">
      <c r="A1008">
        <f t="shared" si="32"/>
        <v>909</v>
      </c>
      <c r="B1008" t="str">
        <f>IF(FORMULACIÓN!N918="X",Lists!A1008,"")</f>
        <v/>
      </c>
      <c r="C1008" t="str">
        <f t="shared" si="31"/>
        <v/>
      </c>
      <c r="D1008">
        <f>'FORMULACIÓN Y SEG. FACULTADES'!DF920</f>
        <v>0</v>
      </c>
    </row>
    <row r="1009" spans="1:4">
      <c r="A1009">
        <f t="shared" si="32"/>
        <v>910</v>
      </c>
      <c r="B1009" t="str">
        <f>IF(FORMULACIÓN!N919="X",Lists!A1009,"")</f>
        <v/>
      </c>
      <c r="C1009" t="str">
        <f t="shared" si="31"/>
        <v/>
      </c>
      <c r="D1009">
        <f>'FORMULACIÓN Y SEG. FACULTADES'!DF921</f>
        <v>0</v>
      </c>
    </row>
    <row r="1010" spans="1:4">
      <c r="A1010">
        <f t="shared" si="32"/>
        <v>911</v>
      </c>
      <c r="B1010" t="str">
        <f>IF(FORMULACIÓN!N920="X",Lists!A1010,"")</f>
        <v/>
      </c>
      <c r="C1010" t="str">
        <f t="shared" si="31"/>
        <v/>
      </c>
      <c r="D1010">
        <f>'FORMULACIÓN Y SEG. FACULTADES'!DF922</f>
        <v>0</v>
      </c>
    </row>
    <row r="1011" spans="1:4">
      <c r="A1011">
        <f t="shared" si="32"/>
        <v>912</v>
      </c>
      <c r="B1011" t="str">
        <f>IF(FORMULACIÓN!N921="X",Lists!A1011,"")</f>
        <v/>
      </c>
      <c r="C1011" t="str">
        <f t="shared" si="31"/>
        <v/>
      </c>
      <c r="D1011">
        <f>'FORMULACIÓN Y SEG. FACULTADES'!DF923</f>
        <v>0</v>
      </c>
    </row>
    <row r="1012" spans="1:4">
      <c r="A1012">
        <f t="shared" si="32"/>
        <v>913</v>
      </c>
      <c r="B1012" t="str">
        <f>IF(FORMULACIÓN!N922="X",Lists!A1012,"")</f>
        <v/>
      </c>
      <c r="C1012" t="str">
        <f t="shared" si="31"/>
        <v/>
      </c>
      <c r="D1012">
        <f>'FORMULACIÓN Y SEG. FACULTADES'!DF924</f>
        <v>0</v>
      </c>
    </row>
    <row r="1013" spans="1:4">
      <c r="A1013">
        <f t="shared" si="32"/>
        <v>914</v>
      </c>
      <c r="B1013" t="str">
        <f>IF(FORMULACIÓN!N923="X",Lists!A1013,"")</f>
        <v/>
      </c>
      <c r="C1013" t="str">
        <f t="shared" si="31"/>
        <v/>
      </c>
      <c r="D1013">
        <f>'FORMULACIÓN Y SEG. FACULTADES'!DF925</f>
        <v>0</v>
      </c>
    </row>
    <row r="1014" spans="1:4">
      <c r="A1014">
        <f t="shared" si="32"/>
        <v>915</v>
      </c>
      <c r="B1014" t="str">
        <f>IF(FORMULACIÓN!N924="X",Lists!A1014,"")</f>
        <v/>
      </c>
      <c r="C1014" t="str">
        <f t="shared" si="31"/>
        <v/>
      </c>
      <c r="D1014">
        <f>'FORMULACIÓN Y SEG. FACULTADES'!DF926</f>
        <v>0</v>
      </c>
    </row>
    <row r="1015" spans="1:4">
      <c r="A1015">
        <f t="shared" si="32"/>
        <v>916</v>
      </c>
      <c r="B1015" t="str">
        <f>IF(FORMULACIÓN!N925="X",Lists!A1015,"")</f>
        <v/>
      </c>
      <c r="C1015" t="str">
        <f t="shared" si="31"/>
        <v/>
      </c>
      <c r="D1015">
        <f>'FORMULACIÓN Y SEG. FACULTADES'!DF927</f>
        <v>0</v>
      </c>
    </row>
    <row r="1016" spans="1:4">
      <c r="A1016">
        <f t="shared" si="32"/>
        <v>917</v>
      </c>
      <c r="B1016" t="str">
        <f>IF(FORMULACIÓN!N926="X",Lists!A1016,"")</f>
        <v/>
      </c>
      <c r="C1016" t="str">
        <f t="shared" si="31"/>
        <v/>
      </c>
      <c r="D1016">
        <f>'FORMULACIÓN Y SEG. FACULTADES'!DF928</f>
        <v>0</v>
      </c>
    </row>
    <row r="1017" spans="1:4">
      <c r="A1017">
        <f t="shared" si="32"/>
        <v>918</v>
      </c>
      <c r="B1017" t="str">
        <f>IF(FORMULACIÓN!N927="X",Lists!A1017,"")</f>
        <v/>
      </c>
      <c r="C1017" t="str">
        <f t="shared" si="31"/>
        <v/>
      </c>
      <c r="D1017">
        <f>'FORMULACIÓN Y SEG. FACULTADES'!DF929</f>
        <v>0</v>
      </c>
    </row>
    <row r="1018" spans="1:4">
      <c r="A1018">
        <f t="shared" si="32"/>
        <v>919</v>
      </c>
      <c r="B1018" t="str">
        <f>IF(FORMULACIÓN!N928="X",Lists!A1018,"")</f>
        <v/>
      </c>
      <c r="C1018" t="str">
        <f t="shared" si="31"/>
        <v/>
      </c>
      <c r="D1018">
        <f>'FORMULACIÓN Y SEG. FACULTADES'!DF930</f>
        <v>0</v>
      </c>
    </row>
    <row r="1019" spans="1:4">
      <c r="A1019">
        <f t="shared" si="32"/>
        <v>920</v>
      </c>
      <c r="B1019" t="str">
        <f>IF(FORMULACIÓN!N929="X",Lists!A1019,"")</f>
        <v/>
      </c>
      <c r="C1019" t="str">
        <f t="shared" si="31"/>
        <v/>
      </c>
      <c r="D1019">
        <f>'FORMULACIÓN Y SEG. FACULTADES'!DF931</f>
        <v>0</v>
      </c>
    </row>
    <row r="1020" spans="1:4">
      <c r="A1020">
        <f t="shared" si="32"/>
        <v>921</v>
      </c>
      <c r="B1020" t="str">
        <f>IF(FORMULACIÓN!N930="X",Lists!A1020,"")</f>
        <v/>
      </c>
      <c r="C1020" t="str">
        <f t="shared" si="31"/>
        <v/>
      </c>
      <c r="D1020">
        <f>'FORMULACIÓN Y SEG. FACULTADES'!DF932</f>
        <v>0</v>
      </c>
    </row>
    <row r="1021" spans="1:4">
      <c r="A1021">
        <f t="shared" si="32"/>
        <v>922</v>
      </c>
      <c r="B1021" t="str">
        <f>IF(FORMULACIÓN!N931="X",Lists!A1021,"")</f>
        <v/>
      </c>
      <c r="C1021" t="str">
        <f t="shared" si="31"/>
        <v/>
      </c>
      <c r="D1021">
        <f>'FORMULACIÓN Y SEG. FACULTADES'!DF933</f>
        <v>0</v>
      </c>
    </row>
    <row r="1022" spans="1:4">
      <c r="A1022">
        <f t="shared" si="32"/>
        <v>923</v>
      </c>
      <c r="B1022" t="str">
        <f>IF(FORMULACIÓN!N932="X",Lists!A1022,"")</f>
        <v/>
      </c>
      <c r="C1022" t="str">
        <f t="shared" si="31"/>
        <v/>
      </c>
      <c r="D1022">
        <f>'FORMULACIÓN Y SEG. FACULTADES'!DF934</f>
        <v>0</v>
      </c>
    </row>
    <row r="1023" spans="1:4">
      <c r="A1023">
        <f t="shared" si="32"/>
        <v>924</v>
      </c>
      <c r="B1023" t="str">
        <f>IF(FORMULACIÓN!N933="X",Lists!A1023,"")</f>
        <v/>
      </c>
      <c r="C1023" t="str">
        <f t="shared" si="31"/>
        <v/>
      </c>
      <c r="D1023">
        <f>'FORMULACIÓN Y SEG. FACULTADES'!DF935</f>
        <v>0</v>
      </c>
    </row>
    <row r="1024" spans="1:4">
      <c r="A1024">
        <f t="shared" si="32"/>
        <v>925</v>
      </c>
      <c r="B1024" t="str">
        <f>IF(FORMULACIÓN!N934="X",Lists!A1024,"")</f>
        <v/>
      </c>
      <c r="C1024" t="str">
        <f t="shared" si="31"/>
        <v/>
      </c>
      <c r="D1024">
        <f>'FORMULACIÓN Y SEG. FACULTADES'!DF936</f>
        <v>0</v>
      </c>
    </row>
    <row r="1025" spans="1:4">
      <c r="A1025">
        <f t="shared" si="32"/>
        <v>926</v>
      </c>
      <c r="B1025" t="str">
        <f>IF(FORMULACIÓN!N935="X",Lists!A1025,"")</f>
        <v/>
      </c>
      <c r="C1025" t="str">
        <f t="shared" si="31"/>
        <v/>
      </c>
      <c r="D1025">
        <f>'FORMULACIÓN Y SEG. FACULTADES'!DF937</f>
        <v>0</v>
      </c>
    </row>
    <row r="1026" spans="1:4">
      <c r="A1026">
        <f t="shared" si="32"/>
        <v>927</v>
      </c>
      <c r="B1026" t="str">
        <f>IF(FORMULACIÓN!N936="X",Lists!A1026,"")</f>
        <v/>
      </c>
      <c r="C1026" t="str">
        <f t="shared" si="31"/>
        <v/>
      </c>
      <c r="D1026">
        <f>'FORMULACIÓN Y SEG. FACULTADES'!DF938</f>
        <v>0</v>
      </c>
    </row>
    <row r="1027" spans="1:4">
      <c r="A1027">
        <f t="shared" si="32"/>
        <v>928</v>
      </c>
      <c r="B1027" t="str">
        <f>IF(FORMULACIÓN!N937="X",Lists!A1027,"")</f>
        <v/>
      </c>
      <c r="C1027" t="str">
        <f t="shared" si="31"/>
        <v/>
      </c>
      <c r="D1027">
        <f>'FORMULACIÓN Y SEG. FACULTADES'!DF939</f>
        <v>0</v>
      </c>
    </row>
    <row r="1028" spans="1:4">
      <c r="A1028">
        <f t="shared" si="32"/>
        <v>929</v>
      </c>
      <c r="B1028" t="str">
        <f>IF(FORMULACIÓN!N938="X",Lists!A1028,"")</f>
        <v/>
      </c>
      <c r="C1028" t="str">
        <f t="shared" si="31"/>
        <v/>
      </c>
      <c r="D1028">
        <f>'FORMULACIÓN Y SEG. FACULTADES'!DF940</f>
        <v>0</v>
      </c>
    </row>
    <row r="1029" spans="1:4">
      <c r="A1029">
        <f t="shared" si="32"/>
        <v>930</v>
      </c>
      <c r="B1029" t="str">
        <f>IF(FORMULACIÓN!N939="X",Lists!A1029,"")</f>
        <v/>
      </c>
      <c r="C1029" t="str">
        <f t="shared" si="31"/>
        <v/>
      </c>
      <c r="D1029">
        <f>'FORMULACIÓN Y SEG. FACULTADES'!DF941</f>
        <v>0</v>
      </c>
    </row>
    <row r="1030" spans="1:4">
      <c r="A1030">
        <f t="shared" si="32"/>
        <v>931</v>
      </c>
      <c r="B1030" t="str">
        <f>IF(FORMULACIÓN!N940="X",Lists!A1030,"")</f>
        <v/>
      </c>
      <c r="C1030" t="str">
        <f t="shared" si="31"/>
        <v/>
      </c>
      <c r="D1030">
        <f>'FORMULACIÓN Y SEG. FACULTADES'!DF942</f>
        <v>0</v>
      </c>
    </row>
    <row r="1031" spans="1:4">
      <c r="A1031">
        <f t="shared" si="32"/>
        <v>932</v>
      </c>
      <c r="B1031" t="str">
        <f>IF(FORMULACIÓN!N941="X",Lists!A1031,"")</f>
        <v/>
      </c>
      <c r="C1031" t="str">
        <f t="shared" si="31"/>
        <v/>
      </c>
      <c r="D1031">
        <f>'FORMULACIÓN Y SEG. FACULTADES'!DF943</f>
        <v>0</v>
      </c>
    </row>
    <row r="1032" spans="1:4">
      <c r="A1032">
        <f t="shared" si="32"/>
        <v>933</v>
      </c>
      <c r="B1032" t="str">
        <f>IF(FORMULACIÓN!N942="X",Lists!A1032,"")</f>
        <v/>
      </c>
      <c r="C1032" t="str">
        <f t="shared" si="31"/>
        <v/>
      </c>
      <c r="D1032">
        <f>'FORMULACIÓN Y SEG. FACULTADES'!DF944</f>
        <v>0</v>
      </c>
    </row>
    <row r="1033" spans="1:4">
      <c r="A1033">
        <f t="shared" si="32"/>
        <v>934</v>
      </c>
      <c r="B1033" t="str">
        <f>IF(FORMULACIÓN!N943="X",Lists!A1033,"")</f>
        <v/>
      </c>
      <c r="C1033" t="str">
        <f t="shared" si="31"/>
        <v/>
      </c>
      <c r="D1033">
        <f>'FORMULACIÓN Y SEG. FACULTADES'!DF945</f>
        <v>0</v>
      </c>
    </row>
    <row r="1034" spans="1:4">
      <c r="A1034">
        <f t="shared" si="32"/>
        <v>935</v>
      </c>
      <c r="B1034" t="str">
        <f>IF(FORMULACIÓN!N944="X",Lists!A1034,"")</f>
        <v/>
      </c>
      <c r="C1034" t="str">
        <f t="shared" si="31"/>
        <v/>
      </c>
      <c r="D1034">
        <f>'FORMULACIÓN Y SEG. FACULTADES'!DF946</f>
        <v>0</v>
      </c>
    </row>
    <row r="1035" spans="1:4">
      <c r="A1035">
        <f t="shared" si="32"/>
        <v>936</v>
      </c>
      <c r="B1035" t="str">
        <f>IF(FORMULACIÓN!N945="X",Lists!A1035,"")</f>
        <v/>
      </c>
      <c r="C1035" t="str">
        <f t="shared" si="31"/>
        <v/>
      </c>
      <c r="D1035">
        <f>'FORMULACIÓN Y SEG. FACULTADES'!DF947</f>
        <v>0</v>
      </c>
    </row>
    <row r="1036" spans="1:4">
      <c r="A1036">
        <f t="shared" si="32"/>
        <v>937</v>
      </c>
      <c r="B1036" t="str">
        <f>IF(FORMULACIÓN!N946="X",Lists!A1036,"")</f>
        <v/>
      </c>
      <c r="C1036" t="str">
        <f t="shared" si="31"/>
        <v/>
      </c>
      <c r="D1036">
        <f>'FORMULACIÓN Y SEG. FACULTADES'!DF948</f>
        <v>0</v>
      </c>
    </row>
    <row r="1037" spans="1:4">
      <c r="A1037">
        <f t="shared" si="32"/>
        <v>938</v>
      </c>
      <c r="B1037" t="str">
        <f>IF(FORMULACIÓN!N947="X",Lists!A1037,"")</f>
        <v/>
      </c>
      <c r="C1037" t="str">
        <f t="shared" si="31"/>
        <v/>
      </c>
      <c r="D1037">
        <f>'FORMULACIÓN Y SEG. FACULTADES'!DF949</f>
        <v>0</v>
      </c>
    </row>
    <row r="1038" spans="1:4">
      <c r="A1038">
        <f t="shared" si="32"/>
        <v>939</v>
      </c>
      <c r="B1038" t="str">
        <f>IF(FORMULACIÓN!N948="X",Lists!A1038,"")</f>
        <v/>
      </c>
      <c r="C1038" t="str">
        <f t="shared" si="31"/>
        <v/>
      </c>
      <c r="D1038">
        <f>'FORMULACIÓN Y SEG. FACULTADES'!DF950</f>
        <v>0</v>
      </c>
    </row>
    <row r="1039" spans="1:4">
      <c r="A1039">
        <f t="shared" si="32"/>
        <v>940</v>
      </c>
      <c r="B1039" t="str">
        <f>IF(FORMULACIÓN!N949="X",Lists!A1039,"")</f>
        <v/>
      </c>
      <c r="C1039" t="str">
        <f t="shared" si="31"/>
        <v/>
      </c>
      <c r="D1039">
        <f>'FORMULACIÓN Y SEG. FACULTADES'!DF951</f>
        <v>0</v>
      </c>
    </row>
    <row r="1040" spans="1:4">
      <c r="A1040">
        <f t="shared" si="32"/>
        <v>941</v>
      </c>
      <c r="B1040" t="str">
        <f>IF(FORMULACIÓN!N950="X",Lists!A1040,"")</f>
        <v/>
      </c>
      <c r="C1040" t="str">
        <f t="shared" si="31"/>
        <v/>
      </c>
      <c r="D1040">
        <f>'FORMULACIÓN Y SEG. FACULTADES'!DF952</f>
        <v>0</v>
      </c>
    </row>
    <row r="1041" spans="1:4">
      <c r="A1041">
        <f t="shared" si="32"/>
        <v>942</v>
      </c>
      <c r="B1041" t="str">
        <f>IF(FORMULACIÓN!N951="X",Lists!A1041,"")</f>
        <v/>
      </c>
      <c r="C1041" t="str">
        <f t="shared" si="31"/>
        <v/>
      </c>
      <c r="D1041">
        <f>'FORMULACIÓN Y SEG. FACULTADES'!DF953</f>
        <v>0</v>
      </c>
    </row>
    <row r="1042" spans="1:4">
      <c r="A1042">
        <f t="shared" si="32"/>
        <v>943</v>
      </c>
      <c r="B1042" t="str">
        <f>IF(FORMULACIÓN!N952="X",Lists!A1042,"")</f>
        <v/>
      </c>
      <c r="C1042" t="str">
        <f t="shared" si="31"/>
        <v/>
      </c>
      <c r="D1042">
        <f>'FORMULACIÓN Y SEG. FACULTADES'!DF954</f>
        <v>0</v>
      </c>
    </row>
    <row r="1043" spans="1:4">
      <c r="A1043">
        <f t="shared" si="32"/>
        <v>944</v>
      </c>
      <c r="B1043" t="str">
        <f>IF(FORMULACIÓN!N953="X",Lists!A1043,"")</f>
        <v/>
      </c>
      <c r="C1043" t="str">
        <f t="shared" si="31"/>
        <v/>
      </c>
      <c r="D1043">
        <f>'FORMULACIÓN Y SEG. FACULTADES'!DF955</f>
        <v>0</v>
      </c>
    </row>
    <row r="1044" spans="1:4">
      <c r="A1044">
        <f t="shared" si="32"/>
        <v>945</v>
      </c>
      <c r="B1044" t="str">
        <f>IF(FORMULACIÓN!N954="X",Lists!A1044,"")</f>
        <v/>
      </c>
      <c r="C1044" t="str">
        <f t="shared" si="31"/>
        <v/>
      </c>
      <c r="D1044">
        <f>'FORMULACIÓN Y SEG. FACULTADES'!DF956</f>
        <v>0</v>
      </c>
    </row>
    <row r="1045" spans="1:4">
      <c r="A1045">
        <f t="shared" si="32"/>
        <v>946</v>
      </c>
      <c r="B1045" t="str">
        <f>IF(FORMULACIÓN!N955="X",Lists!A1045,"")</f>
        <v/>
      </c>
      <c r="C1045" t="str">
        <f t="shared" si="31"/>
        <v/>
      </c>
      <c r="D1045">
        <f>'FORMULACIÓN Y SEG. FACULTADES'!DF957</f>
        <v>0</v>
      </c>
    </row>
    <row r="1046" spans="1:4">
      <c r="A1046">
        <f t="shared" si="32"/>
        <v>947</v>
      </c>
      <c r="B1046" t="str">
        <f>IF(FORMULACIÓN!N956="X",Lists!A1046,"")</f>
        <v/>
      </c>
      <c r="C1046" t="str">
        <f t="shared" si="31"/>
        <v/>
      </c>
      <c r="D1046">
        <f>'FORMULACIÓN Y SEG. FACULTADES'!DF958</f>
        <v>0</v>
      </c>
    </row>
    <row r="1047" spans="1:4">
      <c r="A1047">
        <f t="shared" si="32"/>
        <v>948</v>
      </c>
      <c r="B1047" t="str">
        <f>IF(FORMULACIÓN!N957="X",Lists!A1047,"")</f>
        <v/>
      </c>
      <c r="C1047" t="str">
        <f t="shared" si="31"/>
        <v/>
      </c>
      <c r="D1047">
        <f>'FORMULACIÓN Y SEG. FACULTADES'!DF959</f>
        <v>0</v>
      </c>
    </row>
    <row r="1048" spans="1:4">
      <c r="A1048">
        <f t="shared" si="32"/>
        <v>949</v>
      </c>
      <c r="B1048" t="str">
        <f>IF(FORMULACIÓN!N958="X",Lists!A1048,"")</f>
        <v/>
      </c>
      <c r="C1048" t="str">
        <f t="shared" si="31"/>
        <v/>
      </c>
      <c r="D1048">
        <f>'FORMULACIÓN Y SEG. FACULTADES'!DF960</f>
        <v>0</v>
      </c>
    </row>
    <row r="1049" spans="1:4">
      <c r="A1049">
        <f t="shared" si="32"/>
        <v>950</v>
      </c>
      <c r="B1049" t="str">
        <f>IF(FORMULACIÓN!N959="X",Lists!A1049,"")</f>
        <v/>
      </c>
      <c r="C1049" t="str">
        <f t="shared" si="31"/>
        <v/>
      </c>
      <c r="D1049">
        <f>'FORMULACIÓN Y SEG. FACULTADES'!DF961</f>
        <v>0</v>
      </c>
    </row>
    <row r="1050" spans="1:4">
      <c r="A1050">
        <f t="shared" si="32"/>
        <v>951</v>
      </c>
      <c r="B1050" t="str">
        <f>IF(FORMULACIÓN!N960="X",Lists!A1050,"")</f>
        <v/>
      </c>
      <c r="C1050" t="str">
        <f t="shared" si="31"/>
        <v/>
      </c>
      <c r="D1050">
        <f>'FORMULACIÓN Y SEG. FACULTADES'!DF962</f>
        <v>0</v>
      </c>
    </row>
    <row r="1051" spans="1:4">
      <c r="A1051">
        <f t="shared" si="32"/>
        <v>952</v>
      </c>
      <c r="B1051" t="str">
        <f>IF(FORMULACIÓN!N961="X",Lists!A1051,"")</f>
        <v/>
      </c>
      <c r="C1051" t="str">
        <f t="shared" si="31"/>
        <v/>
      </c>
      <c r="D1051">
        <f>'FORMULACIÓN Y SEG. FACULTADES'!DF963</f>
        <v>0</v>
      </c>
    </row>
    <row r="1052" spans="1:4">
      <c r="A1052">
        <f t="shared" si="32"/>
        <v>953</v>
      </c>
      <c r="B1052" t="str">
        <f>IF(FORMULACIÓN!N962="X",Lists!A1052,"")</f>
        <v/>
      </c>
      <c r="C1052" t="str">
        <f t="shared" si="31"/>
        <v/>
      </c>
      <c r="D1052">
        <f>'FORMULACIÓN Y SEG. FACULTADES'!DF964</f>
        <v>0</v>
      </c>
    </row>
    <row r="1053" spans="1:4">
      <c r="A1053">
        <f t="shared" si="32"/>
        <v>954</v>
      </c>
      <c r="B1053" t="str">
        <f>IF(FORMULACIÓN!N963="X",Lists!A1053,"")</f>
        <v/>
      </c>
      <c r="C1053" t="str">
        <f t="shared" si="31"/>
        <v/>
      </c>
      <c r="D1053">
        <f>'FORMULACIÓN Y SEG. FACULTADES'!DF965</f>
        <v>0</v>
      </c>
    </row>
    <row r="1054" spans="1:4">
      <c r="A1054">
        <f t="shared" si="32"/>
        <v>955</v>
      </c>
      <c r="B1054" t="str">
        <f>IF(FORMULACIÓN!N964="X",Lists!A1054,"")</f>
        <v/>
      </c>
      <c r="C1054" t="str">
        <f t="shared" si="31"/>
        <v/>
      </c>
      <c r="D1054">
        <f>'FORMULACIÓN Y SEG. FACULTADES'!DF966</f>
        <v>0</v>
      </c>
    </row>
    <row r="1055" spans="1:4">
      <c r="A1055">
        <f t="shared" si="32"/>
        <v>956</v>
      </c>
      <c r="B1055" t="str">
        <f>IF(FORMULACIÓN!N965="X",Lists!A1055,"")</f>
        <v/>
      </c>
      <c r="C1055" t="str">
        <f t="shared" si="31"/>
        <v/>
      </c>
      <c r="D1055">
        <f>'FORMULACIÓN Y SEG. FACULTADES'!DF967</f>
        <v>0</v>
      </c>
    </row>
    <row r="1056" spans="1:4">
      <c r="A1056">
        <f t="shared" si="32"/>
        <v>957</v>
      </c>
      <c r="B1056" t="str">
        <f>IF(FORMULACIÓN!N966="X",Lists!A1056,"")</f>
        <v/>
      </c>
      <c r="C1056" t="str">
        <f t="shared" si="31"/>
        <v/>
      </c>
      <c r="D1056">
        <f>'FORMULACIÓN Y SEG. FACULTADES'!DF968</f>
        <v>0</v>
      </c>
    </row>
    <row r="1057" spans="1:4">
      <c r="A1057">
        <f t="shared" si="32"/>
        <v>958</v>
      </c>
      <c r="B1057" t="str">
        <f>IF(FORMULACIÓN!N967="X",Lists!A1057,"")</f>
        <v/>
      </c>
      <c r="C1057" t="str">
        <f t="shared" si="31"/>
        <v/>
      </c>
      <c r="D1057">
        <f>'FORMULACIÓN Y SEG. FACULTADES'!DF969</f>
        <v>0</v>
      </c>
    </row>
    <row r="1058" spans="1:4">
      <c r="A1058">
        <f t="shared" si="32"/>
        <v>959</v>
      </c>
      <c r="B1058" t="str">
        <f>IF(FORMULACIÓN!N968="X",Lists!A1058,"")</f>
        <v/>
      </c>
      <c r="C1058" t="str">
        <f t="shared" si="31"/>
        <v/>
      </c>
      <c r="D1058">
        <f>'FORMULACIÓN Y SEG. FACULTADES'!DF970</f>
        <v>0</v>
      </c>
    </row>
    <row r="1059" spans="1:4">
      <c r="A1059">
        <f t="shared" si="32"/>
        <v>960</v>
      </c>
      <c r="B1059" t="str">
        <f>IF(FORMULACIÓN!N969="X",Lists!A1059,"")</f>
        <v/>
      </c>
      <c r="C1059" t="str">
        <f t="shared" si="31"/>
        <v/>
      </c>
      <c r="D1059">
        <f>'FORMULACIÓN Y SEG. FACULTADES'!DF971</f>
        <v>0</v>
      </c>
    </row>
    <row r="1060" spans="1:4">
      <c r="A1060">
        <f t="shared" si="32"/>
        <v>961</v>
      </c>
      <c r="B1060" t="str">
        <f>IF(FORMULACIÓN!N970="X",Lists!A1060,"")</f>
        <v/>
      </c>
      <c r="C1060" t="str">
        <f t="shared" si="31"/>
        <v/>
      </c>
      <c r="D1060">
        <f>'FORMULACIÓN Y SEG. FACULTADES'!DF972</f>
        <v>0</v>
      </c>
    </row>
    <row r="1061" spans="1:4">
      <c r="A1061">
        <f t="shared" si="32"/>
        <v>962</v>
      </c>
      <c r="B1061" t="str">
        <f>IF(FORMULACIÓN!N971="X",Lists!A1061,"")</f>
        <v/>
      </c>
      <c r="C1061" t="str">
        <f t="shared" ref="C1061:C1099" si="33">IFERROR(SMALL($B$100:$B$359,A1061),"")</f>
        <v/>
      </c>
      <c r="D1061">
        <f>'FORMULACIÓN Y SEG. FACULTADES'!DF973</f>
        <v>0</v>
      </c>
    </row>
    <row r="1062" spans="1:4">
      <c r="A1062">
        <f t="shared" ref="A1062:A1099" si="34">A1061+1</f>
        <v>963</v>
      </c>
      <c r="B1062" t="str">
        <f>IF(FORMULACIÓN!N972="X",Lists!A1062,"")</f>
        <v/>
      </c>
      <c r="C1062" t="str">
        <f t="shared" si="33"/>
        <v/>
      </c>
      <c r="D1062">
        <f>'FORMULACIÓN Y SEG. FACULTADES'!DF974</f>
        <v>0</v>
      </c>
    </row>
    <row r="1063" spans="1:4">
      <c r="A1063">
        <f t="shared" si="34"/>
        <v>964</v>
      </c>
      <c r="B1063" t="str">
        <f>IF(FORMULACIÓN!N973="X",Lists!A1063,"")</f>
        <v/>
      </c>
      <c r="C1063" t="str">
        <f t="shared" si="33"/>
        <v/>
      </c>
      <c r="D1063">
        <f>'FORMULACIÓN Y SEG. FACULTADES'!DF975</f>
        <v>0</v>
      </c>
    </row>
    <row r="1064" spans="1:4">
      <c r="A1064">
        <f t="shared" si="34"/>
        <v>965</v>
      </c>
      <c r="B1064" t="str">
        <f>IF(FORMULACIÓN!N974="X",Lists!A1064,"")</f>
        <v/>
      </c>
      <c r="C1064" t="str">
        <f t="shared" si="33"/>
        <v/>
      </c>
      <c r="D1064">
        <f>'FORMULACIÓN Y SEG. FACULTADES'!DF976</f>
        <v>0</v>
      </c>
    </row>
    <row r="1065" spans="1:4">
      <c r="A1065">
        <f t="shared" si="34"/>
        <v>966</v>
      </c>
      <c r="B1065" t="str">
        <f>IF(FORMULACIÓN!N975="X",Lists!A1065,"")</f>
        <v/>
      </c>
      <c r="C1065" t="str">
        <f t="shared" si="33"/>
        <v/>
      </c>
      <c r="D1065">
        <f>'FORMULACIÓN Y SEG. FACULTADES'!DF977</f>
        <v>0</v>
      </c>
    </row>
    <row r="1066" spans="1:4">
      <c r="A1066">
        <f t="shared" si="34"/>
        <v>967</v>
      </c>
      <c r="B1066" t="str">
        <f>IF(FORMULACIÓN!N976="X",Lists!A1066,"")</f>
        <v/>
      </c>
      <c r="C1066" t="str">
        <f t="shared" si="33"/>
        <v/>
      </c>
      <c r="D1066">
        <f>'FORMULACIÓN Y SEG. FACULTADES'!DF978</f>
        <v>0</v>
      </c>
    </row>
    <row r="1067" spans="1:4">
      <c r="A1067">
        <f t="shared" si="34"/>
        <v>968</v>
      </c>
      <c r="B1067" t="str">
        <f>IF(FORMULACIÓN!N977="X",Lists!A1067,"")</f>
        <v/>
      </c>
      <c r="C1067" t="str">
        <f t="shared" si="33"/>
        <v/>
      </c>
      <c r="D1067">
        <f>'FORMULACIÓN Y SEG. FACULTADES'!DF979</f>
        <v>0</v>
      </c>
    </row>
    <row r="1068" spans="1:4">
      <c r="A1068">
        <f t="shared" si="34"/>
        <v>969</v>
      </c>
      <c r="B1068" t="str">
        <f>IF(FORMULACIÓN!N978="X",Lists!A1068,"")</f>
        <v/>
      </c>
      <c r="C1068" t="str">
        <f t="shared" si="33"/>
        <v/>
      </c>
      <c r="D1068">
        <f>'FORMULACIÓN Y SEG. FACULTADES'!DF980</f>
        <v>0</v>
      </c>
    </row>
    <row r="1069" spans="1:4">
      <c r="A1069">
        <f t="shared" si="34"/>
        <v>970</v>
      </c>
      <c r="B1069" t="str">
        <f>IF(FORMULACIÓN!N979="X",Lists!A1069,"")</f>
        <v/>
      </c>
      <c r="C1069" t="str">
        <f t="shared" si="33"/>
        <v/>
      </c>
      <c r="D1069">
        <f>'FORMULACIÓN Y SEG. FACULTADES'!DF981</f>
        <v>0</v>
      </c>
    </row>
    <row r="1070" spans="1:4">
      <c r="A1070">
        <f t="shared" si="34"/>
        <v>971</v>
      </c>
      <c r="B1070" t="str">
        <f>IF(FORMULACIÓN!N980="X",Lists!A1070,"")</f>
        <v/>
      </c>
      <c r="C1070" t="str">
        <f t="shared" si="33"/>
        <v/>
      </c>
      <c r="D1070">
        <f>'FORMULACIÓN Y SEG. FACULTADES'!DF982</f>
        <v>0</v>
      </c>
    </row>
    <row r="1071" spans="1:4">
      <c r="A1071">
        <f t="shared" si="34"/>
        <v>972</v>
      </c>
      <c r="B1071" t="str">
        <f>IF(FORMULACIÓN!N981="X",Lists!A1071,"")</f>
        <v/>
      </c>
      <c r="C1071" t="str">
        <f t="shared" si="33"/>
        <v/>
      </c>
      <c r="D1071">
        <f>'FORMULACIÓN Y SEG. FACULTADES'!DF983</f>
        <v>0</v>
      </c>
    </row>
    <row r="1072" spans="1:4">
      <c r="A1072">
        <f t="shared" si="34"/>
        <v>973</v>
      </c>
      <c r="B1072" t="str">
        <f>IF(FORMULACIÓN!N982="X",Lists!A1072,"")</f>
        <v/>
      </c>
      <c r="C1072" t="str">
        <f t="shared" si="33"/>
        <v/>
      </c>
      <c r="D1072">
        <f>'FORMULACIÓN Y SEG. FACULTADES'!DF984</f>
        <v>0</v>
      </c>
    </row>
    <row r="1073" spans="1:4">
      <c r="A1073">
        <f t="shared" si="34"/>
        <v>974</v>
      </c>
      <c r="B1073" t="str">
        <f>IF(FORMULACIÓN!N983="X",Lists!A1073,"")</f>
        <v/>
      </c>
      <c r="C1073" t="str">
        <f t="shared" si="33"/>
        <v/>
      </c>
      <c r="D1073">
        <f>'FORMULACIÓN Y SEG. FACULTADES'!DF985</f>
        <v>0</v>
      </c>
    </row>
    <row r="1074" spans="1:4">
      <c r="A1074">
        <f t="shared" si="34"/>
        <v>975</v>
      </c>
      <c r="B1074" t="str">
        <f>IF(FORMULACIÓN!N984="X",Lists!A1074,"")</f>
        <v/>
      </c>
      <c r="C1074" t="str">
        <f t="shared" si="33"/>
        <v/>
      </c>
      <c r="D1074">
        <f>'FORMULACIÓN Y SEG. FACULTADES'!DF986</f>
        <v>0</v>
      </c>
    </row>
    <row r="1075" spans="1:4">
      <c r="A1075">
        <f t="shared" si="34"/>
        <v>976</v>
      </c>
      <c r="B1075" t="str">
        <f>IF(FORMULACIÓN!N985="X",Lists!A1075,"")</f>
        <v/>
      </c>
      <c r="C1075" t="str">
        <f t="shared" si="33"/>
        <v/>
      </c>
      <c r="D1075">
        <f>'FORMULACIÓN Y SEG. FACULTADES'!DF987</f>
        <v>0</v>
      </c>
    </row>
    <row r="1076" spans="1:4">
      <c r="A1076">
        <f t="shared" si="34"/>
        <v>977</v>
      </c>
      <c r="B1076" t="str">
        <f>IF(FORMULACIÓN!N986="X",Lists!A1076,"")</f>
        <v/>
      </c>
      <c r="C1076" t="str">
        <f t="shared" si="33"/>
        <v/>
      </c>
      <c r="D1076">
        <f>'FORMULACIÓN Y SEG. FACULTADES'!DF988</f>
        <v>0</v>
      </c>
    </row>
    <row r="1077" spans="1:4">
      <c r="A1077">
        <f t="shared" si="34"/>
        <v>978</v>
      </c>
      <c r="B1077" t="str">
        <f>IF(FORMULACIÓN!N987="X",Lists!A1077,"")</f>
        <v/>
      </c>
      <c r="C1077" t="str">
        <f t="shared" si="33"/>
        <v/>
      </c>
      <c r="D1077">
        <f>'FORMULACIÓN Y SEG. FACULTADES'!DF989</f>
        <v>0</v>
      </c>
    </row>
    <row r="1078" spans="1:4">
      <c r="A1078">
        <f t="shared" si="34"/>
        <v>979</v>
      </c>
      <c r="B1078" t="str">
        <f>IF(FORMULACIÓN!N988="X",Lists!A1078,"")</f>
        <v/>
      </c>
      <c r="C1078" t="str">
        <f t="shared" si="33"/>
        <v/>
      </c>
      <c r="D1078">
        <f>'FORMULACIÓN Y SEG. FACULTADES'!DF990</f>
        <v>0</v>
      </c>
    </row>
    <row r="1079" spans="1:4">
      <c r="A1079">
        <f t="shared" si="34"/>
        <v>980</v>
      </c>
      <c r="B1079" t="str">
        <f>IF(FORMULACIÓN!N989="X",Lists!A1079,"")</f>
        <v/>
      </c>
      <c r="C1079" t="str">
        <f t="shared" si="33"/>
        <v/>
      </c>
      <c r="D1079">
        <f>'FORMULACIÓN Y SEG. FACULTADES'!DF991</f>
        <v>0</v>
      </c>
    </row>
    <row r="1080" spans="1:4">
      <c r="A1080">
        <f t="shared" si="34"/>
        <v>981</v>
      </c>
      <c r="B1080" t="str">
        <f>IF(FORMULACIÓN!N990="X",Lists!A1080,"")</f>
        <v/>
      </c>
      <c r="C1080" t="str">
        <f t="shared" si="33"/>
        <v/>
      </c>
      <c r="D1080">
        <f>'FORMULACIÓN Y SEG. FACULTADES'!DF992</f>
        <v>0</v>
      </c>
    </row>
    <row r="1081" spans="1:4">
      <c r="A1081">
        <f t="shared" si="34"/>
        <v>982</v>
      </c>
      <c r="B1081" t="str">
        <f>IF(FORMULACIÓN!N991="X",Lists!A1081,"")</f>
        <v/>
      </c>
      <c r="C1081" t="str">
        <f t="shared" si="33"/>
        <v/>
      </c>
      <c r="D1081">
        <f>'FORMULACIÓN Y SEG. FACULTADES'!DF993</f>
        <v>0</v>
      </c>
    </row>
    <row r="1082" spans="1:4">
      <c r="A1082">
        <f t="shared" si="34"/>
        <v>983</v>
      </c>
      <c r="B1082" t="str">
        <f>IF(FORMULACIÓN!N992="X",Lists!A1082,"")</f>
        <v/>
      </c>
      <c r="C1082" t="str">
        <f t="shared" si="33"/>
        <v/>
      </c>
      <c r="D1082">
        <f>'FORMULACIÓN Y SEG. FACULTADES'!DF994</f>
        <v>0</v>
      </c>
    </row>
    <row r="1083" spans="1:4">
      <c r="A1083">
        <f t="shared" si="34"/>
        <v>984</v>
      </c>
      <c r="B1083" t="str">
        <f>IF(FORMULACIÓN!N993="X",Lists!A1083,"")</f>
        <v/>
      </c>
      <c r="C1083" t="str">
        <f t="shared" si="33"/>
        <v/>
      </c>
      <c r="D1083">
        <f>'FORMULACIÓN Y SEG. FACULTADES'!DF995</f>
        <v>0</v>
      </c>
    </row>
    <row r="1084" spans="1:4">
      <c r="A1084">
        <f t="shared" si="34"/>
        <v>985</v>
      </c>
      <c r="B1084" t="str">
        <f>IF(FORMULACIÓN!N994="X",Lists!A1084,"")</f>
        <v/>
      </c>
      <c r="C1084" t="str">
        <f t="shared" si="33"/>
        <v/>
      </c>
      <c r="D1084">
        <f>'FORMULACIÓN Y SEG. FACULTADES'!DF996</f>
        <v>0</v>
      </c>
    </row>
    <row r="1085" spans="1:4">
      <c r="A1085">
        <f t="shared" si="34"/>
        <v>986</v>
      </c>
      <c r="B1085" t="str">
        <f>IF(FORMULACIÓN!N995="X",Lists!A1085,"")</f>
        <v/>
      </c>
      <c r="C1085" t="str">
        <f t="shared" si="33"/>
        <v/>
      </c>
      <c r="D1085">
        <f>'FORMULACIÓN Y SEG. FACULTADES'!DF997</f>
        <v>0</v>
      </c>
    </row>
    <row r="1086" spans="1:4">
      <c r="A1086">
        <f t="shared" si="34"/>
        <v>987</v>
      </c>
      <c r="B1086" t="str">
        <f>IF(FORMULACIÓN!N996="X",Lists!A1086,"")</f>
        <v/>
      </c>
      <c r="C1086" t="str">
        <f t="shared" si="33"/>
        <v/>
      </c>
      <c r="D1086">
        <f>'FORMULACIÓN Y SEG. FACULTADES'!DF998</f>
        <v>0</v>
      </c>
    </row>
    <row r="1087" spans="1:4">
      <c r="A1087">
        <f t="shared" si="34"/>
        <v>988</v>
      </c>
      <c r="B1087" t="str">
        <f>IF(FORMULACIÓN!N997="X",Lists!A1087,"")</f>
        <v/>
      </c>
      <c r="C1087" t="str">
        <f t="shared" si="33"/>
        <v/>
      </c>
      <c r="D1087">
        <f>'FORMULACIÓN Y SEG. FACULTADES'!DF999</f>
        <v>0</v>
      </c>
    </row>
    <row r="1088" spans="1:4">
      <c r="A1088">
        <f t="shared" si="34"/>
        <v>989</v>
      </c>
      <c r="B1088" t="str">
        <f>IF(FORMULACIÓN!N998="X",Lists!A1088,"")</f>
        <v/>
      </c>
      <c r="C1088" t="str">
        <f t="shared" si="33"/>
        <v/>
      </c>
      <c r="D1088">
        <f>'FORMULACIÓN Y SEG. FACULTADES'!DF1000</f>
        <v>0</v>
      </c>
    </row>
    <row r="1089" spans="1:4">
      <c r="A1089">
        <f t="shared" si="34"/>
        <v>990</v>
      </c>
      <c r="B1089" t="str">
        <f>IF(FORMULACIÓN!N999="X",Lists!A1089,"")</f>
        <v/>
      </c>
      <c r="C1089" t="str">
        <f t="shared" si="33"/>
        <v/>
      </c>
      <c r="D1089">
        <f>'FORMULACIÓN Y SEG. FACULTADES'!DF1001</f>
        <v>0</v>
      </c>
    </row>
    <row r="1090" spans="1:4">
      <c r="A1090">
        <f t="shared" si="34"/>
        <v>991</v>
      </c>
      <c r="B1090" t="str">
        <f>IF(FORMULACIÓN!N1000="X",Lists!A1090,"")</f>
        <v/>
      </c>
      <c r="C1090" t="str">
        <f t="shared" si="33"/>
        <v/>
      </c>
      <c r="D1090">
        <f>'FORMULACIÓN Y SEG. FACULTADES'!DF1002</f>
        <v>0</v>
      </c>
    </row>
    <row r="1091" spans="1:4">
      <c r="A1091">
        <f t="shared" si="34"/>
        <v>992</v>
      </c>
      <c r="B1091" t="str">
        <f>IF(FORMULACIÓN!N1001="X",Lists!A1091,"")</f>
        <v/>
      </c>
      <c r="C1091" t="str">
        <f t="shared" si="33"/>
        <v/>
      </c>
      <c r="D1091">
        <f>'FORMULACIÓN Y SEG. FACULTADES'!DF1003</f>
        <v>0</v>
      </c>
    </row>
    <row r="1092" spans="1:4">
      <c r="A1092">
        <f t="shared" si="34"/>
        <v>993</v>
      </c>
      <c r="B1092" t="str">
        <f>IF(FORMULACIÓN!N1002="X",Lists!A1092,"")</f>
        <v/>
      </c>
      <c r="C1092" t="str">
        <f t="shared" si="33"/>
        <v/>
      </c>
      <c r="D1092">
        <f>'FORMULACIÓN Y SEG. FACULTADES'!DF1004</f>
        <v>0</v>
      </c>
    </row>
    <row r="1093" spans="1:4">
      <c r="A1093">
        <f t="shared" si="34"/>
        <v>994</v>
      </c>
      <c r="B1093" t="str">
        <f>IF(FORMULACIÓN!N1003="X",Lists!A1093,"")</f>
        <v/>
      </c>
      <c r="C1093" t="str">
        <f t="shared" si="33"/>
        <v/>
      </c>
      <c r="D1093">
        <f>'FORMULACIÓN Y SEG. FACULTADES'!DF1005</f>
        <v>0</v>
      </c>
    </row>
    <row r="1094" spans="1:4">
      <c r="A1094">
        <f t="shared" si="34"/>
        <v>995</v>
      </c>
      <c r="B1094" t="str">
        <f>IF(FORMULACIÓN!N1004="X",Lists!A1094,"")</f>
        <v/>
      </c>
      <c r="C1094" t="str">
        <f t="shared" si="33"/>
        <v/>
      </c>
      <c r="D1094">
        <f>'FORMULACIÓN Y SEG. FACULTADES'!DF1006</f>
        <v>0</v>
      </c>
    </row>
    <row r="1095" spans="1:4">
      <c r="A1095">
        <f t="shared" si="34"/>
        <v>996</v>
      </c>
      <c r="B1095" t="str">
        <f>IF(FORMULACIÓN!N1005="X",Lists!A1095,"")</f>
        <v/>
      </c>
      <c r="C1095" t="str">
        <f t="shared" si="33"/>
        <v/>
      </c>
      <c r="D1095">
        <f>'FORMULACIÓN Y SEG. FACULTADES'!DF1007</f>
        <v>0</v>
      </c>
    </row>
    <row r="1096" spans="1:4">
      <c r="A1096">
        <f t="shared" si="34"/>
        <v>997</v>
      </c>
      <c r="B1096" t="str">
        <f>IF(FORMULACIÓN!N1006="X",Lists!A1096,"")</f>
        <v/>
      </c>
      <c r="C1096" t="str">
        <f t="shared" si="33"/>
        <v/>
      </c>
      <c r="D1096">
        <f>'FORMULACIÓN Y SEG. FACULTADES'!DF1008</f>
        <v>0</v>
      </c>
    </row>
    <row r="1097" spans="1:4">
      <c r="A1097">
        <f t="shared" si="34"/>
        <v>998</v>
      </c>
      <c r="B1097" t="str">
        <f>IF(FORMULACIÓN!N1007="X",Lists!A1097,"")</f>
        <v/>
      </c>
      <c r="C1097" t="str">
        <f t="shared" si="33"/>
        <v/>
      </c>
      <c r="D1097">
        <f>'FORMULACIÓN Y SEG. FACULTADES'!DF1009</f>
        <v>0</v>
      </c>
    </row>
    <row r="1098" spans="1:4">
      <c r="A1098">
        <f t="shared" si="34"/>
        <v>999</v>
      </c>
      <c r="B1098" t="str">
        <f>IF(FORMULACIÓN!N1008="X",Lists!A1098,"")</f>
        <v/>
      </c>
      <c r="C1098" t="str">
        <f t="shared" si="33"/>
        <v/>
      </c>
      <c r="D1098">
        <f>'FORMULACIÓN Y SEG. FACULTADES'!DF1010</f>
        <v>0</v>
      </c>
    </row>
    <row r="1099" spans="1:4">
      <c r="A1099">
        <f t="shared" si="34"/>
        <v>1000</v>
      </c>
      <c r="B1099" t="str">
        <f>IF(FORMULACIÓN!N1009="X",Lists!A1099,"")</f>
        <v/>
      </c>
      <c r="C1099" t="str">
        <f t="shared" si="33"/>
        <v/>
      </c>
      <c r="D1099">
        <f>'FORMULACIÓN Y SEG. FACULTADES'!DF1011</f>
        <v>0</v>
      </c>
    </row>
  </sheetData>
  <sortState xmlns:xlrd2="http://schemas.microsoft.com/office/spreadsheetml/2017/richdata2" ref="O3:O31">
    <sortCondition ref="O2:O31"/>
  </sortState>
  <mergeCells count="2">
    <mergeCell ref="C1:G1"/>
    <mergeCell ref="I1:M1"/>
  </mergeCells>
  <phoneticPr fontId="2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3:N9"/>
  <sheetViews>
    <sheetView workbookViewId="0">
      <selection activeCell="N6" sqref="N6"/>
    </sheetView>
  </sheetViews>
  <sheetFormatPr baseColWidth="10" defaultColWidth="11.44140625" defaultRowHeight="13.2"/>
  <cols>
    <col min="1" max="1" width="11.44140625" style="7"/>
    <col min="2" max="13" width="11.44140625" style="6"/>
    <col min="14" max="14" width="23.109375" style="6" customWidth="1"/>
    <col min="15" max="16384" width="11.44140625" style="6"/>
  </cols>
  <sheetData>
    <row r="3" spans="1:14">
      <c r="A3" s="8" t="s">
        <v>568</v>
      </c>
      <c r="B3" s="9" t="s">
        <v>569</v>
      </c>
      <c r="C3" s="9" t="s">
        <v>570</v>
      </c>
      <c r="D3" s="9" t="s">
        <v>571</v>
      </c>
      <c r="E3" s="9" t="s">
        <v>572</v>
      </c>
      <c r="F3" s="9" t="s">
        <v>573</v>
      </c>
      <c r="G3" s="9" t="s">
        <v>574</v>
      </c>
      <c r="H3" s="9" t="s">
        <v>575</v>
      </c>
      <c r="I3" s="9" t="s">
        <v>576</v>
      </c>
      <c r="J3" s="9" t="s">
        <v>577</v>
      </c>
      <c r="K3" s="9" t="s">
        <v>578</v>
      </c>
      <c r="L3" s="9" t="s">
        <v>579</v>
      </c>
      <c r="M3" s="9" t="s">
        <v>580</v>
      </c>
    </row>
    <row r="4" spans="1:14" s="7" customFormat="1" ht="79.2">
      <c r="A4" s="3" t="s">
        <v>581</v>
      </c>
      <c r="B4" s="2"/>
      <c r="C4" s="2"/>
      <c r="D4" s="2"/>
      <c r="E4" s="2"/>
      <c r="F4" s="2"/>
      <c r="G4" s="2"/>
      <c r="H4" s="3" t="s">
        <v>113</v>
      </c>
      <c r="I4" s="2"/>
      <c r="J4" s="2"/>
      <c r="K4" s="2"/>
      <c r="L4" s="2"/>
      <c r="M4" s="3" t="s">
        <v>211</v>
      </c>
      <c r="N4" s="4" t="s">
        <v>582</v>
      </c>
    </row>
    <row r="5" spans="1:14" s="7" customFormat="1" ht="39.6">
      <c r="A5" s="3" t="s">
        <v>583</v>
      </c>
      <c r="B5" s="2"/>
      <c r="C5" s="2"/>
      <c r="D5" s="3" t="s">
        <v>211</v>
      </c>
      <c r="E5" s="3"/>
      <c r="F5" s="2"/>
      <c r="G5" s="3" t="s">
        <v>211</v>
      </c>
      <c r="H5" s="2"/>
      <c r="I5" s="3"/>
      <c r="J5" s="3" t="s">
        <v>211</v>
      </c>
      <c r="K5" s="3"/>
      <c r="L5" s="2"/>
      <c r="M5" s="3" t="s">
        <v>211</v>
      </c>
      <c r="N5" s="4" t="s">
        <v>584</v>
      </c>
    </row>
    <row r="7" spans="1:14">
      <c r="A7" s="474" t="s">
        <v>585</v>
      </c>
      <c r="B7" s="474"/>
      <c r="C7" s="474"/>
      <c r="D7" s="474"/>
      <c r="E7" s="474"/>
      <c r="F7" s="474"/>
      <c r="G7" s="474"/>
      <c r="H7" s="474"/>
      <c r="I7" s="474"/>
      <c r="J7" s="474"/>
      <c r="K7" s="474"/>
      <c r="L7" s="474"/>
      <c r="M7" s="474"/>
      <c r="N7" s="474"/>
    </row>
    <row r="8" spans="1:14">
      <c r="A8" s="475" t="s">
        <v>586</v>
      </c>
      <c r="B8" s="476"/>
      <c r="C8" s="476"/>
      <c r="D8" s="476"/>
      <c r="E8" s="476"/>
      <c r="F8" s="476"/>
      <c r="G8" s="476"/>
      <c r="H8" s="476"/>
      <c r="I8" s="476"/>
      <c r="J8" s="476"/>
      <c r="K8" s="476"/>
      <c r="L8" s="476"/>
      <c r="M8" s="476"/>
      <c r="N8" s="476"/>
    </row>
    <row r="9" spans="1:14">
      <c r="A9" s="475" t="s">
        <v>587</v>
      </c>
      <c r="B9" s="475"/>
      <c r="C9" s="475"/>
      <c r="D9" s="475"/>
      <c r="E9" s="475"/>
      <c r="F9" s="475"/>
      <c r="G9" s="475"/>
      <c r="H9" s="475"/>
      <c r="I9" s="475"/>
      <c r="J9" s="475"/>
      <c r="K9" s="475"/>
      <c r="L9" s="475"/>
      <c r="M9" s="475"/>
      <c r="N9" s="475"/>
    </row>
  </sheetData>
  <mergeCells count="3">
    <mergeCell ref="A7:N7"/>
    <mergeCell ref="A8:N8"/>
    <mergeCell ref="A9:N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f6691a4-9390-4da6-b662-da1ebd81fb4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522E44EC940F34FBB893FBF0589D936" ma:contentTypeVersion="16" ma:contentTypeDescription="Crear nuevo documento." ma:contentTypeScope="" ma:versionID="b3c027b6d009394be962d69b6f64bb4c">
  <xsd:schema xmlns:xsd="http://www.w3.org/2001/XMLSchema" xmlns:xs="http://www.w3.org/2001/XMLSchema" xmlns:p="http://schemas.microsoft.com/office/2006/metadata/properties" xmlns:ns3="9f6691a4-9390-4da6-b662-da1ebd81fb41" xmlns:ns4="be913165-39ec-4e36-92cb-09bbff1156b4" targetNamespace="http://schemas.microsoft.com/office/2006/metadata/properties" ma:root="true" ma:fieldsID="35d99959b8e01bb4f6e44e2507eed439" ns3:_="" ns4:_="">
    <xsd:import namespace="9f6691a4-9390-4da6-b662-da1ebd81fb41"/>
    <xsd:import namespace="be913165-39ec-4e36-92cb-09bbff1156b4"/>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4:SharedWithUsers" minOccurs="0"/>
                <xsd:element ref="ns4:SharedWithDetails" minOccurs="0"/>
                <xsd:element ref="ns4:SharingHintHash" minOccurs="0"/>
                <xsd:element ref="ns3:MediaServiceSystemTags" minOccurs="0"/>
                <xsd:element ref="ns3:MediaServiceSearchProperties"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6691a4-9390-4da6-b662-da1ebd81fb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e913165-39ec-4e36-92cb-09bbff1156b4"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522F81-82D0-4537-AD90-EF0E8B509780}">
  <ds:schemaRefs>
    <ds:schemaRef ds:uri="http://schemas.microsoft.com/office/2006/metadata/properties"/>
    <ds:schemaRef ds:uri="http://schemas.microsoft.com/office/infopath/2007/PartnerControls"/>
    <ds:schemaRef ds:uri="9f6691a4-9390-4da6-b662-da1ebd81fb41"/>
  </ds:schemaRefs>
</ds:datastoreItem>
</file>

<file path=customXml/itemProps2.xml><?xml version="1.0" encoding="utf-8"?>
<ds:datastoreItem xmlns:ds="http://schemas.openxmlformats.org/officeDocument/2006/customXml" ds:itemID="{034034BA-CBCB-496A-92C8-49F566D649C1}">
  <ds:schemaRefs>
    <ds:schemaRef ds:uri="http://schemas.microsoft.com/sharepoint/v3/contenttype/forms"/>
  </ds:schemaRefs>
</ds:datastoreItem>
</file>

<file path=customXml/itemProps3.xml><?xml version="1.0" encoding="utf-8"?>
<ds:datastoreItem xmlns:ds="http://schemas.openxmlformats.org/officeDocument/2006/customXml" ds:itemID="{4BB837D7-35F5-4B60-A367-FF21DF2C14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6691a4-9390-4da6-b662-da1ebd81fb41"/>
    <ds:schemaRef ds:uri="be913165-39ec-4e36-92cb-09bbff1156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6</vt:i4>
      </vt:variant>
    </vt:vector>
  </HeadingPairs>
  <TitlesOfParts>
    <vt:vector size="14" baseType="lpstr">
      <vt:lpstr>INSTRUCTIVO</vt:lpstr>
      <vt:lpstr>FORMULACIÓN</vt:lpstr>
      <vt:lpstr>SEGUIMIENTO</vt:lpstr>
      <vt:lpstr>FORMULACIÓN Y SEG. FACULTADES</vt:lpstr>
      <vt:lpstr>EVALUACIÓN LINEAS</vt:lpstr>
      <vt:lpstr>REPORTE POR TIPO DE PLAN</vt:lpstr>
      <vt:lpstr>Lists</vt:lpstr>
      <vt:lpstr>CONSIDERACIONES</vt:lpstr>
      <vt:lpstr>AÑOS</vt:lpstr>
      <vt:lpstr>lin</vt:lpstr>
      <vt:lpstr>por.form</vt:lpstr>
      <vt:lpstr>por.pry</vt:lpstr>
      <vt:lpstr>proyectos</vt:lpstr>
      <vt:lpstr>TablaBase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HELMERLUIS</dc:creator>
  <cp:keywords/>
  <dc:description/>
  <cp:lastModifiedBy>jorge valencia</cp:lastModifiedBy>
  <cp:revision/>
  <dcterms:created xsi:type="dcterms:W3CDTF">2009-05-18T22:01:33Z</dcterms:created>
  <dcterms:modified xsi:type="dcterms:W3CDTF">2026-10-15T06:23:12Z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0x0101007522E44EC940F34FBB893FBF0589D936</vt:lpwstr>
  </property>
</Properties>
</file>